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3.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9.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8.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9.xml" ContentType="application/vnd.openxmlformats-officedocument.spreadsheetml.worksheet+xml"/>
  <Override PartName="/xl/worksheets/sheet17.xml" ContentType="application/vnd.openxmlformats-officedocument.spreadsheetml.worksheet+xml"/>
  <Override PartName="/xl/worksheets/sheet24.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0240" windowHeight="17740"/>
  </bookViews>
  <sheets>
    <sheet sheetId="33" name="ACCUEIL" state="visible" r:id="rId4"/>
    <sheet sheetId="1" name="ETPT A-JUST" state="visible" r:id="rId5"/>
    <sheet sheetId="9" name="ETPT Format DDG" state="visible" r:id="rId6"/>
    <sheet sheetId="10" name="Agrégats DDG" state="visible" r:id="rId7"/>
    <sheet sheetId="19" name="Table_Fonctions" state="hidden" r:id="rId8"/>
    <sheet sheetId="25" name="ETPT_TJ" state="hidden" r:id="rId9"/>
    <sheet sheetId="26" name="ETPT_TPRX" state="hidden" r:id="rId10"/>
    <sheet sheetId="27" name="ETPT_CPH" state="hidden" r:id="rId11"/>
    <sheet sheetId="38" name="ETPT_JUR_ASS" state="hidden" r:id="rId12"/>
    <sheet sheetId="28" name="ETPT_TJ_DDG" state="visible" r:id="rId13"/>
    <sheet sheetId="29" name="ETPT_TPRX_DDG" state="visible" r:id="rId14"/>
    <sheet sheetId="30" name="ETPT_CPH_DDG" state="visible" r:id="rId15"/>
    <sheet sheetId="39" name="ETPT_JUR_ASS_DDG" state="visible" r:id="rId16"/>
    <sheet sheetId="17" name="Juridictions" state="hidden" r:id="rId17"/>
    <sheet sheetId="24" name="ETPT_TJ_corresp-SIEGE-TJ" state="hidden" r:id="rId18"/>
    <sheet sheetId="34" name="ETPT_TPROX_corresp-SIEGE-TPROX" state="hidden" r:id="rId19"/>
    <sheet sheetId="35" name="ETPT_TJ_corresp-GREFFE-TJ" state="hidden" r:id="rId20"/>
    <sheet sheetId="36" name="ETPT_TROX_corresp-GREFFE-TPROX" state="hidden" r:id="rId21"/>
    <sheet sheetId="37" name="ETPT_CPH_corresp-GREFFE-CPH" state="hidden" r:id="rId22"/>
    <sheet sheetId="40" name="ETPT_ATTACHES_JUSTICE  corresp" state="hidden" r:id="rId23"/>
  </sheets>
  <definedNames>
    <definedName name="_xlnm._FilterDatabase">'Table_Fonctions'!$A$1:$G$1</definedName>
    <definedName name="TJCPH">Juridictions!$J$1:$J$10</definedName>
  </definedNames>
  <calcPr calcId="171027"/>
</workbook>
</file>

<file path=xl/sharedStrings.xml><?xml version="1.0" encoding="utf-8"?>
<sst xmlns="http://schemas.openxmlformats.org/spreadsheetml/2006/main" count="16152" uniqueCount="1988">
  <si>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</si>
  <si>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</si>
  <si>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</si>
  <si>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</si>
  <si>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</si>
  <si>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</si>
  <si>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</si>
  <si>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</si>
  <si>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</si>
  <si>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</si>
  <si>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Consultez notre documentation en ligne ici.</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</si>
  <si>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</si>
  <si>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</si>
  <si>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</si>
  <si>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Pour une présentation de la méthodologie à suivre, consultez la documentation ici.</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</si>
  <si>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</si>
  <si>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</si>
  <si>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</si>
  <si>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</si>
  <si>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 xml:space="preserve">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</si>
  <si>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</si>
  <si>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Pour une présentation détaillée de la méthodologie à suivre, consultez la documentation en ligne, disponible ici.</t>
  </si>
  <si>
    <t>ETPT_TPRX-DDG</t>
  </si>
  <si>
    <t>ETPT_CPH_DDG</t>
  </si>
  <si>
    <t>ETPT_ATTACHES_JUSTICE_DDG</t>
  </si>
  <si>
    <r>
      <rPr>
        <b/>
        <color theme="1"/>
        <family val="2"/>
        <scheme val="minor"/>
        <sz val="11"/>
        <rFont val="Calibri"/>
      </rPr>
      <t>Ce fichier</t>
    </r>
    <r>
      <rPr>
        <color theme="1"/>
        <family val="2"/>
        <scheme val="minor"/>
        <sz val="11"/>
        <rFont val="Calibri"/>
      </rPr>
      <t>, permettant de remplir automatiquement les tableaux de collecte d'ETPT de la Chancellerie à partir des données A-JUST,</t>
    </r>
    <r>
      <rPr>
        <b/>
        <color theme="1"/>
        <family val="2"/>
        <scheme val="minor"/>
        <sz val="11"/>
        <rFont val="Calibri"/>
      </rPr>
      <t xml:space="preserve"> résulte de la collaboration de l'équipe de la start-up d'Etat A-JUST avec Mme Nathalie DE JONG</t>
    </r>
    <r>
      <rPr>
        <color theme="1"/>
        <family val="2"/>
        <scheme val="minor"/>
        <sz val="11"/>
        <rFont val="Calibri"/>
      </rPr>
      <t xml:space="preserve">, statisticienne du SAIR de la </t>
    </r>
    <r>
      <rPr>
        <b/>
        <color theme="1"/>
        <family val="2"/>
        <scheme val="minor"/>
        <sz val="11"/>
        <rFont val="Calibri"/>
      </rPr>
      <t>Cour d'Appel de LYON</t>
    </r>
    <r>
      <rPr>
        <color theme="1"/>
        <family val="2"/>
        <scheme val="minor"/>
        <sz val="11"/>
        <rFont val="Calibri"/>
      </rPr>
      <t xml:space="preserve">. </t>
    </r>
    <r>
      <rPr>
        <b/>
        <color theme="1"/>
        <family val="2"/>
        <scheme val="minor"/>
        <sz val="11"/>
        <rFont val="Calibri"/>
      </rPr>
      <t>Qu'elle soit ici vivement remerciée</t>
    </r>
    <r>
      <rPr>
        <color theme="1"/>
        <family val="2"/>
        <scheme val="minor"/>
        <sz val="11"/>
        <rFont val="Calibri"/>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</si>
  <si>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Pour toute question, n'hésitez pas à contacter l'équipe A-JUST : support-utilisateurs@a-just.fr</t>
  </si>
  <si>
    <t xml:space="preserve">                  Extracteur de données d'effectifs</t>
  </si>
  <si>
    <t>Réf.</t>
  </si>
  <si>
    <t>Arrondissement</t>
  </si>
  <si>
    <t>Nom</t>
  </si>
  <si>
    <t>Prénom</t>
  </si>
  <si>
    <t>Matricule</t>
  </si>
  <si>
    <t>Catégorie</t>
  </si>
  <si>
    <t>Fonction</t>
  </si>
  <si>
    <t>Fonction recodée</t>
  </si>
  <si>
    <t>TJCPH</t>
  </si>
  <si>
    <t>Juridiction</t>
  </si>
  <si>
    <t>Jirs</t>
  </si>
  <si>
    <t>Date d'arrivée</t>
  </si>
  <si>
    <t>Date de départ</t>
  </si>
  <si>
    <t>ETPT sur la période (absentéisme et action 99 déduits)</t>
  </si>
  <si>
    <t>Temps ventilés sur la période (absentéisme et action 99 déduits)</t>
  </si>
  <si>
    <t>1. TOTAL CONTENTIEUX SOCIAL</t>
  </si>
  <si>
    <t>1.1. DÉPARTAGE PRUD'HOMAL</t>
  </si>
  <si>
    <t>1.2. CONTENTIEUX DE LA PROTECTION SOCIALE</t>
  </si>
  <si>
    <t>1.3. RÉFÉRÉS</t>
  </si>
  <si>
    <t>1.4. AUTRES CONTENTIEUX SOCIAUX</t>
  </si>
  <si>
    <t>2. TOTAL CONTENTIEUX JAF</t>
  </si>
  <si>
    <t>2.1. MARIAGES ET RÉGIMES MATRIMONIAUX</t>
  </si>
  <si>
    <t>2.2. DIVORCE - CONTENTIEUX</t>
  </si>
  <si>
    <t>2.3. APRÈS DIVORCE</t>
  </si>
  <si>
    <t>2.4. LIQUIDATIONS PARTAGES</t>
  </si>
  <si>
    <t>2.5. AUTORITÉ PARENTALE</t>
  </si>
  <si>
    <t>2.6. OBLIGATIONS À CARACTÈRE ALIMENTAIRE</t>
  </si>
  <si>
    <t>2.7. TUTELLES MINEURS</t>
  </si>
  <si>
    <t>2.8. RÉFÉRÉS ET MESURES URGENTES</t>
  </si>
  <si>
    <t>2.9. AUTRES JAF</t>
  </si>
  <si>
    <t>3. TOTAL CONTENTIEUX DE LA PROTECTION</t>
  </si>
  <si>
    <t>3.2. PROTECTION DES MAJEURS</t>
  </si>
  <si>
    <t>3.3. SURENDETTEMENT DES PARTICULIERS</t>
  </si>
  <si>
    <t>3.41. BAUX</t>
  </si>
  <si>
    <t>3.42. CRÉDIT À LA CONSOMMATION</t>
  </si>
  <si>
    <t>3.43. INJONCTIONS DE PAYER</t>
  </si>
  <si>
    <t>3.44. SAISIE DES RÉMUNÉRATIONS</t>
  </si>
  <si>
    <t>3.5. RÉFÉRÉS</t>
  </si>
  <si>
    <t>3.6. AUTRES CONTENTIEUX DE LA PROTECTION</t>
  </si>
  <si>
    <t>4. TOTAL CIVIL NON SPÉCIALISÉ</t>
  </si>
  <si>
    <t>4.0. CONTENTIEUX GÉNÉRAL &lt;10.000€</t>
  </si>
  <si>
    <t>4.1. DROIT DES PERSONNES</t>
  </si>
  <si>
    <t>4.2. DROIT DE LA FAMILLE</t>
  </si>
  <si>
    <t>4.3. CONTRATS</t>
  </si>
  <si>
    <t>4.4. RESPONSABILITÉ ET QUASI-CONTRATS</t>
  </si>
  <si>
    <t>4.5. DROIT DES BIENS</t>
  </si>
  <si>
    <t>4.6. CONSTRUCTION</t>
  </si>
  <si>
    <t>4.7. EXÉCUTION</t>
  </si>
  <si>
    <t>4.8. DROIT DES AFFAIRES</t>
  </si>
  <si>
    <t>4.9. PROCÉDURES COLLECTIVES CIVILES</t>
  </si>
  <si>
    <t>4.10. PROPRIÉTÉ INDUSTRIELLE</t>
  </si>
  <si>
    <t>4.11. PROPRIÉTÉ LITTÉRAIRE ET ARTISTIQUE</t>
  </si>
  <si>
    <t>4.12. SUIVI DES EXPERTISES</t>
  </si>
  <si>
    <t>4.13. AFFAIRES GRACIEUSES</t>
  </si>
  <si>
    <t>4.14. JURIDICTION DU PRÉSIDENT</t>
  </si>
  <si>
    <t>4.141. INTÉRÊTS CIVILS</t>
  </si>
  <si>
    <t>4.15. CIVI</t>
  </si>
  <si>
    <t>4.16. RÉFÉRÉS CIVILS</t>
  </si>
  <si>
    <t>4.17. AUTRES CIVIL NS</t>
  </si>
  <si>
    <t>5. TOTAL JLD CIVIL</t>
  </si>
  <si>
    <t>5.1. RÉTENTION DES ÉTRANGERS</t>
  </si>
  <si>
    <t>5.2. HO - CONTENTION</t>
  </si>
  <si>
    <t>5.3. AUTRES JLD CIVIL</t>
  </si>
  <si>
    <t>6. TOTAL JUGES DES ENFANTS</t>
  </si>
  <si>
    <t>6.1. ACTIVITÉ CIVILE</t>
  </si>
  <si>
    <t>6.2. ACTIVITÉ PÉNALE</t>
  </si>
  <si>
    <t>7. TOTAL SIÈGE PÉNAL</t>
  </si>
  <si>
    <t>7.1. COLLÉGIALES HORS JIRS</t>
  </si>
  <si>
    <t>7.14. CI</t>
  </si>
  <si>
    <t>7.13. JUGE UNIQUE</t>
  </si>
  <si>
    <t>7.2. CRPC</t>
  </si>
  <si>
    <t>7.15. CPPV</t>
  </si>
  <si>
    <t>7.4. COMPOSITIONS PÉNALES</t>
  </si>
  <si>
    <t>7.3. OP CORRECTIONNELLES</t>
  </si>
  <si>
    <t>7.5. COUR D'ASSISES HORS JIRS</t>
  </si>
  <si>
    <t>7.52. COUR CRIMINELLE</t>
  </si>
  <si>
    <t>7.6. TRIBUNAL DE POLICE</t>
  </si>
  <si>
    <t>7.7. OP CONTRAVENTIONNELLES</t>
  </si>
  <si>
    <t>7.51. COUR D'ASSISES JIRS</t>
  </si>
  <si>
    <t>7.12. COLLÉGIALES JIRS CRIM-ORG</t>
  </si>
  <si>
    <t>7.121. COLLÉGIALES JIRS ÉCO-FI</t>
  </si>
  <si>
    <t>7.122. COLLÉGIALES AUTRES SECTIONS SPÉCIALISÉES</t>
  </si>
  <si>
    <t>7.8. AUTRES SIÈGE PÉNAL</t>
  </si>
  <si>
    <t>8. TOTAL JUGES D'INSTRUCTION</t>
  </si>
  <si>
    <t>8.1. SERVICE GÉNÉRAL</t>
  </si>
  <si>
    <t>8.11. ECO-FI HORS JIRS</t>
  </si>
  <si>
    <t>8.2. JIRS ÉCO-FI</t>
  </si>
  <si>
    <t>8.3. JIRS CRIM-ORG</t>
  </si>
  <si>
    <t>8.4. AUTRES SECTIONS SPÉCIALISÉES</t>
  </si>
  <si>
    <t>9. TOTAL JAP</t>
  </si>
  <si>
    <t>9.1. MILIEU OUVERT</t>
  </si>
  <si>
    <t>9.2. MILIEU FERMÉ</t>
  </si>
  <si>
    <t>9.3. ORDONNANCES HORS CAP</t>
  </si>
  <si>
    <t>9.4. AUTRES JAP</t>
  </si>
  <si>
    <t>10. TOTAL JLD PÉNAL</t>
  </si>
  <si>
    <t>10.1. HORS JIRS</t>
  </si>
  <si>
    <t>10.2. JIRS</t>
  </si>
  <si>
    <t>11. TOTAL AUTRES ACTIVITÉS</t>
  </si>
  <si>
    <t>11.1. SOUTIEN (HORS FORMATIONS SUIVIES)</t>
  </si>
  <si>
    <t>11.2. FORMATIONS SUIVIES</t>
  </si>
  <si>
    <t>11.3. FORMATIONS DISPENSÉES</t>
  </si>
  <si>
    <t>11.4. ACCÈS AU DROIT ET À LA JUSTICE</t>
  </si>
  <si>
    <t>11.5. CSM</t>
  </si>
  <si>
    <t>11.51. ACCUEIL DU JUSTICIABLE (DONT SAUJ)</t>
  </si>
  <si>
    <t>11.6. AUTRES ACTIVITÉS NON JURIDICTIONNELLES</t>
  </si>
  <si>
    <t>11.7. FONCTIONNAIRES AFFECTÉS AU CPH</t>
  </si>
  <si>
    <t>11.8. FONCTIONNAIRES AFFECTÉS AUX ACTIVITÉS CIVILES ET COMMERCIALES DU PARQUET</t>
  </si>
  <si>
    <t>11.9. FONCTIONNAIRES AFFECTÉS À L'EXÉCUTION DES PEINES</t>
  </si>
  <si>
    <t>11.10. AUTRES FONCTIONNAIRES AFFECTÉS AU PARQUET</t>
  </si>
  <si>
    <t>12. TOTAL INDISPONIBILITÉ</t>
  </si>
  <si>
    <t>12.31. CONGÉ MALADIE ORDINAIRE</t>
  </si>
  <si>
    <t>12.32. CONGÉ MATERNITÉ/PATERNITÉ/ADOPTION</t>
  </si>
  <si>
    <t>12.8. AUTRE ABSENTÉISME</t>
  </si>
  <si>
    <t>12.2. COMPTE ÉPARGNE TEMPS</t>
  </si>
  <si>
    <t>12.3. CONGÉ LONGUE MALADIE</t>
  </si>
  <si>
    <t>12.33. CONGÉ PARENTAL &lt; 6 MOIS</t>
  </si>
  <si>
    <t>12.1. DÉCHARGE SYNDICALE</t>
  </si>
  <si>
    <t>12.4. TEMPS PARTIEL THÉRAPEUTIQUE</t>
  </si>
  <si>
    <t>12.6. AUTORISATION SPÉCIALE D'ABSENCE</t>
  </si>
  <si>
    <t>12.41. CONGÉ DE FORMATION</t>
  </si>
  <si>
    <t>12.61. STAGE PROBATOIRE DANS UNE AUTRE JURIDICTION</t>
  </si>
  <si>
    <t>12.5. MISE À DISPOSITION</t>
  </si>
  <si>
    <t>12.7. AUTRES INDISPONIBILITÉS (ACTION 99)</t>
  </si>
  <si>
    <t>12.99 STAGE PROBATOIRE DANS UNE AUTRE JURIDICTION</t>
  </si>
  <si>
    <t>1098</t>
  </si>
  <si>
    <t>test010</t>
  </si>
  <si>
    <t>test109</t>
  </si>
  <si>
    <t>Magistrat</t>
  </si>
  <si>
    <t>1VP</t>
  </si>
  <si>
    <t/>
  </si>
  <si>
    <t>2020-01-06</t>
  </si>
  <si>
    <t>2023-02-28</t>
  </si>
  <si>
    <t>1108</t>
  </si>
  <si>
    <t>test110</t>
  </si>
  <si>
    <t>1VPAP</t>
  </si>
  <si>
    <t>2018-09-03</t>
  </si>
  <si>
    <t>2023-08-31</t>
  </si>
  <si>
    <t>1100</t>
  </si>
  <si>
    <t>2020-09-01</t>
  </si>
  <si>
    <t>1109</t>
  </si>
  <si>
    <t>1VPE</t>
  </si>
  <si>
    <t>1116</t>
  </si>
  <si>
    <t>test111</t>
  </si>
  <si>
    <t>J</t>
  </si>
  <si>
    <t>2015-09-01</t>
  </si>
  <si>
    <t>1117</t>
  </si>
  <si>
    <t>1121</t>
  </si>
  <si>
    <t>test112</t>
  </si>
  <si>
    <t>2019-09-02</t>
  </si>
  <si>
    <t>1120</t>
  </si>
  <si>
    <t>1123</t>
  </si>
  <si>
    <t>VP</t>
  </si>
  <si>
    <t>2024-01-01</t>
  </si>
  <si>
    <t>1138</t>
  </si>
  <si>
    <t>test113</t>
  </si>
  <si>
    <t>2017-09-04</t>
  </si>
  <si>
    <t>1130</t>
  </si>
  <si>
    <t>JE</t>
  </si>
  <si>
    <t>1132</t>
  </si>
  <si>
    <t>1144</t>
  </si>
  <si>
    <t>test114</t>
  </si>
  <si>
    <t>2016-09-01</t>
  </si>
  <si>
    <t>1146</t>
  </si>
  <si>
    <t>1153</t>
  </si>
  <si>
    <t>test115</t>
  </si>
  <si>
    <t>1157</t>
  </si>
  <si>
    <t>2019-09-03</t>
  </si>
  <si>
    <t>1154</t>
  </si>
  <si>
    <t>1159</t>
  </si>
  <si>
    <t>2019-07-12</t>
  </si>
  <si>
    <t>1163</t>
  </si>
  <si>
    <t>test116</t>
  </si>
  <si>
    <t>1169</t>
  </si>
  <si>
    <t>2023-02-24</t>
  </si>
  <si>
    <t>1164</t>
  </si>
  <si>
    <t>2016-01-04</t>
  </si>
  <si>
    <t>1165</t>
  </si>
  <si>
    <t>2018-06-25</t>
  </si>
  <si>
    <t>2023-01-02</t>
  </si>
  <si>
    <t>1166</t>
  </si>
  <si>
    <t>1168</t>
  </si>
  <si>
    <t>1161</t>
  </si>
  <si>
    <t>2018-01-08</t>
  </si>
  <si>
    <t>1167</t>
  </si>
  <si>
    <t>1177</t>
  </si>
  <si>
    <t>test117</t>
  </si>
  <si>
    <t>VPAP</t>
  </si>
  <si>
    <t>2017-01-02</t>
  </si>
  <si>
    <t>1175</t>
  </si>
  <si>
    <t>1181</t>
  </si>
  <si>
    <t>test118</t>
  </si>
  <si>
    <t>VPE</t>
  </si>
  <si>
    <t>2019-01-07</t>
  </si>
  <si>
    <t>1198</t>
  </si>
  <si>
    <t>test119</t>
  </si>
  <si>
    <t>VPLD</t>
  </si>
  <si>
    <t>1199</t>
  </si>
  <si>
    <t>1193</t>
  </si>
  <si>
    <t>VPI</t>
  </si>
  <si>
    <t>1203</t>
  </si>
  <si>
    <t>test120</t>
  </si>
  <si>
    <t>VPCP</t>
  </si>
  <si>
    <t>2014-06-26</t>
  </si>
  <si>
    <t>1201</t>
  </si>
  <si>
    <t>JCP</t>
  </si>
  <si>
    <t>1202</t>
  </si>
  <si>
    <t>1218</t>
  </si>
  <si>
    <t>test121</t>
  </si>
  <si>
    <t>2018-06-12</t>
  </si>
  <si>
    <t>1215</t>
  </si>
  <si>
    <t>2013-09-02</t>
  </si>
  <si>
    <t>2023-09-01</t>
  </si>
  <si>
    <t>1219</t>
  </si>
  <si>
    <t>2015-09-07</t>
  </si>
  <si>
    <t>1210</t>
  </si>
  <si>
    <t>1213</t>
  </si>
  <si>
    <t>1216</t>
  </si>
  <si>
    <t>2014-09-01</t>
  </si>
  <si>
    <t>1211</t>
  </si>
  <si>
    <t>1220</t>
  </si>
  <si>
    <t>test122</t>
  </si>
  <si>
    <t>2015-07-27</t>
  </si>
  <si>
    <t>2227</t>
  </si>
  <si>
    <t>test222</t>
  </si>
  <si>
    <t>JI</t>
  </si>
  <si>
    <t>2021-09-01</t>
  </si>
  <si>
    <t>2024-03-31</t>
  </si>
  <si>
    <t>2230</t>
  </si>
  <si>
    <t>2229</t>
  </si>
  <si>
    <t>2232</t>
  </si>
  <si>
    <t>1VPA</t>
  </si>
  <si>
    <t>2226</t>
  </si>
  <si>
    <t>2021-09-22</t>
  </si>
  <si>
    <t>2024-04-21</t>
  </si>
  <si>
    <t>2233</t>
  </si>
  <si>
    <t>test223</t>
  </si>
  <si>
    <t>2234</t>
  </si>
  <si>
    <t>2021-01-04</t>
  </si>
  <si>
    <t>27430</t>
  </si>
  <si>
    <t>test270</t>
  </si>
  <si>
    <t>27431</t>
  </si>
  <si>
    <t>JAP</t>
  </si>
  <si>
    <t>27432</t>
  </si>
  <si>
    <t>2023-05-02</t>
  </si>
  <si>
    <t>27433</t>
  </si>
  <si>
    <t>2023-04-27</t>
  </si>
  <si>
    <t>27435</t>
  </si>
  <si>
    <t>27437</t>
  </si>
  <si>
    <t>27438</t>
  </si>
  <si>
    <t>27439</t>
  </si>
  <si>
    <t>2023-09-18</t>
  </si>
  <si>
    <t>27440</t>
  </si>
  <si>
    <t>27441</t>
  </si>
  <si>
    <t>27442</t>
  </si>
  <si>
    <t>27443</t>
  </si>
  <si>
    <t>2023-06-01</t>
  </si>
  <si>
    <t>27444</t>
  </si>
  <si>
    <t>27445</t>
  </si>
  <si>
    <t>27451</t>
  </si>
  <si>
    <t>27452</t>
  </si>
  <si>
    <t>27453</t>
  </si>
  <si>
    <t>27454</t>
  </si>
  <si>
    <t>27456</t>
  </si>
  <si>
    <t>27457</t>
  </si>
  <si>
    <t>27465</t>
  </si>
  <si>
    <t>27466</t>
  </si>
  <si>
    <t>27470</t>
  </si>
  <si>
    <t>27471</t>
  </si>
  <si>
    <t>27473</t>
  </si>
  <si>
    <t>27474</t>
  </si>
  <si>
    <t>27476</t>
  </si>
  <si>
    <t>27477</t>
  </si>
  <si>
    <t>27479</t>
  </si>
  <si>
    <t>J. PLACÉ</t>
  </si>
  <si>
    <t>27478</t>
  </si>
  <si>
    <t>27481</t>
  </si>
  <si>
    <t>27483</t>
  </si>
  <si>
    <t>27568</t>
  </si>
  <si>
    <t>test271</t>
  </si>
  <si>
    <t>2024-04-29</t>
  </si>
  <si>
    <t>27569</t>
  </si>
  <si>
    <t>2024-01-02</t>
  </si>
  <si>
    <t>27570</t>
  </si>
  <si>
    <t>27571</t>
  </si>
  <si>
    <t>27572</t>
  </si>
  <si>
    <t>4062</t>
  </si>
  <si>
    <t>test366</t>
  </si>
  <si>
    <t>2022-01-03</t>
  </si>
  <si>
    <t>4064</t>
  </si>
  <si>
    <t>2022-05-01</t>
  </si>
  <si>
    <t>4060</t>
  </si>
  <si>
    <t>4061</t>
  </si>
  <si>
    <t>4063</t>
  </si>
  <si>
    <t>4072</t>
  </si>
  <si>
    <t>test367</t>
  </si>
  <si>
    <t>2020-06-01</t>
  </si>
  <si>
    <t>4078</t>
  </si>
  <si>
    <t>test368</t>
  </si>
  <si>
    <t>2021-08-30</t>
  </si>
  <si>
    <t>4082</t>
  </si>
  <si>
    <t>4084</t>
  </si>
  <si>
    <t>4085</t>
  </si>
  <si>
    <t>4087</t>
  </si>
  <si>
    <t>4086</t>
  </si>
  <si>
    <t>4090</t>
  </si>
  <si>
    <t>test369</t>
  </si>
  <si>
    <t>4092</t>
  </si>
  <si>
    <t>2023-01-31</t>
  </si>
  <si>
    <t>4089</t>
  </si>
  <si>
    <t>1VPI</t>
  </si>
  <si>
    <t>2022-03-11</t>
  </si>
  <si>
    <t>4088</t>
  </si>
  <si>
    <t>4094</t>
  </si>
  <si>
    <t>4097</t>
  </si>
  <si>
    <t>4095</t>
  </si>
  <si>
    <t>4096</t>
  </si>
  <si>
    <t>4099</t>
  </si>
  <si>
    <t>test370</t>
  </si>
  <si>
    <t>4104</t>
  </si>
  <si>
    <t>4100</t>
  </si>
  <si>
    <t>4102</t>
  </si>
  <si>
    <t>4098</t>
  </si>
  <si>
    <t>4103</t>
  </si>
  <si>
    <t>4101</t>
  </si>
  <si>
    <t>4108</t>
  </si>
  <si>
    <t>test371</t>
  </si>
  <si>
    <t>2022-05-02</t>
  </si>
  <si>
    <t>2023-11-30</t>
  </si>
  <si>
    <t>4113</t>
  </si>
  <si>
    <t>4110</t>
  </si>
  <si>
    <t>4111</t>
  </si>
  <si>
    <t>4109</t>
  </si>
  <si>
    <t>4112</t>
  </si>
  <si>
    <t>5628</t>
  </si>
  <si>
    <t>test523</t>
  </si>
  <si>
    <t>2022-09-01</t>
  </si>
  <si>
    <t>5633</t>
  </si>
  <si>
    <t>5631</t>
  </si>
  <si>
    <t>5637</t>
  </si>
  <si>
    <t>5630</t>
  </si>
  <si>
    <t>5632</t>
  </si>
  <si>
    <t>5634</t>
  </si>
  <si>
    <t>5635</t>
  </si>
  <si>
    <t>2023-12-14</t>
  </si>
  <si>
    <t>5644</t>
  </si>
  <si>
    <t>test524</t>
  </si>
  <si>
    <t>2023-12-20</t>
  </si>
  <si>
    <t>5639</t>
  </si>
  <si>
    <t>5646</t>
  </si>
  <si>
    <t>5638</t>
  </si>
  <si>
    <t>5641</t>
  </si>
  <si>
    <t>5657</t>
  </si>
  <si>
    <t>test525</t>
  </si>
  <si>
    <t>5652</t>
  </si>
  <si>
    <t>5654</t>
  </si>
  <si>
    <t>5656</t>
  </si>
  <si>
    <t>5660</t>
  </si>
  <si>
    <t>test526</t>
  </si>
  <si>
    <t>5659</t>
  </si>
  <si>
    <t>5662</t>
  </si>
  <si>
    <t>5658</t>
  </si>
  <si>
    <t>5686</t>
  </si>
  <si>
    <t>test528</t>
  </si>
  <si>
    <t>5697</t>
  </si>
  <si>
    <t>test529</t>
  </si>
  <si>
    <t>5689</t>
  </si>
  <si>
    <t>5692</t>
  </si>
  <si>
    <t>5695</t>
  </si>
  <si>
    <t>5694</t>
  </si>
  <si>
    <t>5688</t>
  </si>
  <si>
    <t>5700</t>
  </si>
  <si>
    <t>test530</t>
  </si>
  <si>
    <t>5715</t>
  </si>
  <si>
    <t>test531</t>
  </si>
  <si>
    <t>5718</t>
  </si>
  <si>
    <t>test532</t>
  </si>
  <si>
    <t>11125</t>
  </si>
  <si>
    <t>test107</t>
  </si>
  <si>
    <t>Greffe</t>
  </si>
  <si>
    <t>A PLACÉ</t>
  </si>
  <si>
    <t>2023-05-01</t>
  </si>
  <si>
    <t>2023-12-31</t>
  </si>
  <si>
    <t>28920</t>
  </si>
  <si>
    <t>test285</t>
  </si>
  <si>
    <t>B</t>
  </si>
  <si>
    <t>2024-06-15</t>
  </si>
  <si>
    <t>28922</t>
  </si>
  <si>
    <t>CB</t>
  </si>
  <si>
    <t>2022-12-15</t>
  </si>
  <si>
    <t>28923</t>
  </si>
  <si>
    <t>28924</t>
  </si>
  <si>
    <t>CONT CB</t>
  </si>
  <si>
    <t>2023-12-01</t>
  </si>
  <si>
    <t>28925</t>
  </si>
  <si>
    <t>2022-12-30</t>
  </si>
  <si>
    <t>28926</t>
  </si>
  <si>
    <t>2024-03-05</t>
  </si>
  <si>
    <t>28927</t>
  </si>
  <si>
    <t>2023-03-06</t>
  </si>
  <si>
    <t>28928</t>
  </si>
  <si>
    <t>CONT B</t>
  </si>
  <si>
    <t>28929</t>
  </si>
  <si>
    <t>28931</t>
  </si>
  <si>
    <t>2024-06-12</t>
  </si>
  <si>
    <t>28932</t>
  </si>
  <si>
    <t>28933</t>
  </si>
  <si>
    <t>2023-06-06</t>
  </si>
  <si>
    <t>28934</t>
  </si>
  <si>
    <t>28935</t>
  </si>
  <si>
    <t>28936</t>
  </si>
  <si>
    <t>28937</t>
  </si>
  <si>
    <t>2023-06-18</t>
  </si>
  <si>
    <t>28938</t>
  </si>
  <si>
    <t>28939</t>
  </si>
  <si>
    <t>28940</t>
  </si>
  <si>
    <t>28941</t>
  </si>
  <si>
    <t>28943</t>
  </si>
  <si>
    <t>2023-09-04</t>
  </si>
  <si>
    <t>28944</t>
  </si>
  <si>
    <t>28945</t>
  </si>
  <si>
    <t>28946</t>
  </si>
  <si>
    <t>28947</t>
  </si>
  <si>
    <t>2024-09-02</t>
  </si>
  <si>
    <t>28948</t>
  </si>
  <si>
    <t>28949</t>
  </si>
  <si>
    <t>28950</t>
  </si>
  <si>
    <t>28951</t>
  </si>
  <si>
    <t>CONT B JP</t>
  </si>
  <si>
    <t>2023-11-12</t>
  </si>
  <si>
    <t>28952</t>
  </si>
  <si>
    <t>28953</t>
  </si>
  <si>
    <t>28954</t>
  </si>
  <si>
    <t>28955</t>
  </si>
  <si>
    <t>28956</t>
  </si>
  <si>
    <t>28957</t>
  </si>
  <si>
    <t>28958</t>
  </si>
  <si>
    <t>28959</t>
  </si>
  <si>
    <t>28960</t>
  </si>
  <si>
    <t>28961</t>
  </si>
  <si>
    <t>2023-10-01</t>
  </si>
  <si>
    <t>2024-09-30</t>
  </si>
  <si>
    <t>28963</t>
  </si>
  <si>
    <t>28965</t>
  </si>
  <si>
    <t>2024-03-04</t>
  </si>
  <si>
    <t>28966</t>
  </si>
  <si>
    <t>28967</t>
  </si>
  <si>
    <t>28968</t>
  </si>
  <si>
    <t>28969</t>
  </si>
  <si>
    <t>28970</t>
  </si>
  <si>
    <t>28971</t>
  </si>
  <si>
    <t>28972</t>
  </si>
  <si>
    <t>28973</t>
  </si>
  <si>
    <t>28974</t>
  </si>
  <si>
    <t>28976</t>
  </si>
  <si>
    <t>28978</t>
  </si>
  <si>
    <t>28984</t>
  </si>
  <si>
    <t>28987</t>
  </si>
  <si>
    <t>28989</t>
  </si>
  <si>
    <t>A</t>
  </si>
  <si>
    <t>2023-03-01</t>
  </si>
  <si>
    <t>28990</t>
  </si>
  <si>
    <t>28991</t>
  </si>
  <si>
    <t>2023-12-29</t>
  </si>
  <si>
    <t>28993</t>
  </si>
  <si>
    <t>28994</t>
  </si>
  <si>
    <t>28996</t>
  </si>
  <si>
    <t>2024-02-01</t>
  </si>
  <si>
    <t>28997</t>
  </si>
  <si>
    <t>2023-03-21</t>
  </si>
  <si>
    <t>28982</t>
  </si>
  <si>
    <t>28981</t>
  </si>
  <si>
    <t>28985</t>
  </si>
  <si>
    <t>28983</t>
  </si>
  <si>
    <t>28979</t>
  </si>
  <si>
    <t>28980</t>
  </si>
  <si>
    <t>28998</t>
  </si>
  <si>
    <t>test286</t>
  </si>
  <si>
    <t>CONT C</t>
  </si>
  <si>
    <t>28999</t>
  </si>
  <si>
    <t>29001</t>
  </si>
  <si>
    <t>29002</t>
  </si>
  <si>
    <t>29004</t>
  </si>
  <si>
    <t>1984-10-01</t>
  </si>
  <si>
    <t>29005</t>
  </si>
  <si>
    <t>29006</t>
  </si>
  <si>
    <t>2023-07-03</t>
  </si>
  <si>
    <t>29007</t>
  </si>
  <si>
    <t>2024-01-04</t>
  </si>
  <si>
    <t>29008</t>
  </si>
  <si>
    <t>29011</t>
  </si>
  <si>
    <t>2023-11-01</t>
  </si>
  <si>
    <t>29013</t>
  </si>
  <si>
    <t>29014</t>
  </si>
  <si>
    <t>29017</t>
  </si>
  <si>
    <t>29022</t>
  </si>
  <si>
    <t>29024</t>
  </si>
  <si>
    <t>29029</t>
  </si>
  <si>
    <t>29030</t>
  </si>
  <si>
    <t>29032</t>
  </si>
  <si>
    <t>29035</t>
  </si>
  <si>
    <t>29036</t>
  </si>
  <si>
    <t>SA</t>
  </si>
  <si>
    <t>29040</t>
  </si>
  <si>
    <t>29041</t>
  </si>
  <si>
    <t>2023-12-30</t>
  </si>
  <si>
    <t>29042</t>
  </si>
  <si>
    <t>2022-11-01</t>
  </si>
  <si>
    <t>29043</t>
  </si>
  <si>
    <t>29047</t>
  </si>
  <si>
    <t>29050</t>
  </si>
  <si>
    <t>2023-04-01</t>
  </si>
  <si>
    <t>29052</t>
  </si>
  <si>
    <t>29053</t>
  </si>
  <si>
    <t>29054</t>
  </si>
  <si>
    <t>29979</t>
  </si>
  <si>
    <t>test295</t>
  </si>
  <si>
    <t>CT</t>
  </si>
  <si>
    <t>2024-03-01</t>
  </si>
  <si>
    <t>29982</t>
  </si>
  <si>
    <t>2023-10-02</t>
  </si>
  <si>
    <t>29986</t>
  </si>
  <si>
    <t>2024-04-02</t>
  </si>
  <si>
    <t>29990</t>
  </si>
  <si>
    <t>30001</t>
  </si>
  <si>
    <t>test296</t>
  </si>
  <si>
    <t>2023-12-15</t>
  </si>
  <si>
    <t>30002</t>
  </si>
  <si>
    <t>30004</t>
  </si>
  <si>
    <t>2024-05-01</t>
  </si>
  <si>
    <t>30006</t>
  </si>
  <si>
    <t>2024-06-01</t>
  </si>
  <si>
    <t>30007</t>
  </si>
  <si>
    <t>2020-01-01</t>
  </si>
  <si>
    <t>30009</t>
  </si>
  <si>
    <t>30010</t>
  </si>
  <si>
    <t>CONT A</t>
  </si>
  <si>
    <t>2023-01-01</t>
  </si>
  <si>
    <t>30012</t>
  </si>
  <si>
    <t>30013</t>
  </si>
  <si>
    <t>30016</t>
  </si>
  <si>
    <t>30017</t>
  </si>
  <si>
    <t>2020-12-07</t>
  </si>
  <si>
    <t>30018</t>
  </si>
  <si>
    <t>2022-03-01</t>
  </si>
  <si>
    <t>30019</t>
  </si>
  <si>
    <t>30020</t>
  </si>
  <si>
    <t>30022</t>
  </si>
  <si>
    <t>30023</t>
  </si>
  <si>
    <t>30025</t>
  </si>
  <si>
    <t>30026</t>
  </si>
  <si>
    <t>2022-03-07</t>
  </si>
  <si>
    <t>30028</t>
  </si>
  <si>
    <t>30029</t>
  </si>
  <si>
    <t>30030</t>
  </si>
  <si>
    <t>30032</t>
  </si>
  <si>
    <t>30034</t>
  </si>
  <si>
    <t>30035</t>
  </si>
  <si>
    <t>30036</t>
  </si>
  <si>
    <t>30037</t>
  </si>
  <si>
    <t>30038</t>
  </si>
  <si>
    <t>30039</t>
  </si>
  <si>
    <t>30040</t>
  </si>
  <si>
    <t>30041</t>
  </si>
  <si>
    <t>30042</t>
  </si>
  <si>
    <t>30043</t>
  </si>
  <si>
    <t>30044</t>
  </si>
  <si>
    <t>30045</t>
  </si>
  <si>
    <t>30046</t>
  </si>
  <si>
    <t>30049</t>
  </si>
  <si>
    <t>30050</t>
  </si>
  <si>
    <t>30051</t>
  </si>
  <si>
    <t>30053</t>
  </si>
  <si>
    <t>30055</t>
  </si>
  <si>
    <t>30057</t>
  </si>
  <si>
    <t>30058</t>
  </si>
  <si>
    <t>2021-05-25</t>
  </si>
  <si>
    <t>30059</t>
  </si>
  <si>
    <t>30060</t>
  </si>
  <si>
    <t>2020-03-01</t>
  </si>
  <si>
    <t>30061</t>
  </si>
  <si>
    <t>30062</t>
  </si>
  <si>
    <t>30063</t>
  </si>
  <si>
    <t>30064</t>
  </si>
  <si>
    <t>30065</t>
  </si>
  <si>
    <t>30066</t>
  </si>
  <si>
    <t>CONT C JP</t>
  </si>
  <si>
    <t>30067</t>
  </si>
  <si>
    <t>30068</t>
  </si>
  <si>
    <t>30069</t>
  </si>
  <si>
    <t>2020-09-04</t>
  </si>
  <si>
    <t>30070</t>
  </si>
  <si>
    <t>2021-12-01</t>
  </si>
  <si>
    <t>30071</t>
  </si>
  <si>
    <t>30072</t>
  </si>
  <si>
    <t>30076</t>
  </si>
  <si>
    <t>30077</t>
  </si>
  <si>
    <t>30078</t>
  </si>
  <si>
    <t>30080</t>
  </si>
  <si>
    <t>30081</t>
  </si>
  <si>
    <t>30082</t>
  </si>
  <si>
    <t>30084</t>
  </si>
  <si>
    <t>30085</t>
  </si>
  <si>
    <t>30087</t>
  </si>
  <si>
    <t>30088</t>
  </si>
  <si>
    <t>30089</t>
  </si>
  <si>
    <t>30090</t>
  </si>
  <si>
    <t>30093</t>
  </si>
  <si>
    <t>30094</t>
  </si>
  <si>
    <t>30096</t>
  </si>
  <si>
    <t>29998</t>
  </si>
  <si>
    <t>30098</t>
  </si>
  <si>
    <t>test297</t>
  </si>
  <si>
    <t>30100</t>
  </si>
  <si>
    <t>30103</t>
  </si>
  <si>
    <t>4127</t>
  </si>
  <si>
    <t>test372</t>
  </si>
  <si>
    <t>2020-01-02</t>
  </si>
  <si>
    <t>4125</t>
  </si>
  <si>
    <t>2017-03-14</t>
  </si>
  <si>
    <t>4124</t>
  </si>
  <si>
    <t>2021-03-02</t>
  </si>
  <si>
    <t>4130</t>
  </si>
  <si>
    <t>test373</t>
  </si>
  <si>
    <t>2018-12-31</t>
  </si>
  <si>
    <t>4131</t>
  </si>
  <si>
    <t>4136</t>
  </si>
  <si>
    <t>4133</t>
  </si>
  <si>
    <t>2023-05-31</t>
  </si>
  <si>
    <t>4134</t>
  </si>
  <si>
    <t>2024-08-31</t>
  </si>
  <si>
    <t>4135</t>
  </si>
  <si>
    <t>4128</t>
  </si>
  <si>
    <t>2020-03-03</t>
  </si>
  <si>
    <t>4129</t>
  </si>
  <si>
    <t>4132</t>
  </si>
  <si>
    <t>4137</t>
  </si>
  <si>
    <t>2020-05-01</t>
  </si>
  <si>
    <t>4139</t>
  </si>
  <si>
    <t>test374</t>
  </si>
  <si>
    <t>2021-07-01</t>
  </si>
  <si>
    <t>4138</t>
  </si>
  <si>
    <t>2024-02-29</t>
  </si>
  <si>
    <t>4143</t>
  </si>
  <si>
    <t>2018-09-01</t>
  </si>
  <si>
    <t>4140</t>
  </si>
  <si>
    <t>2013-05-14</t>
  </si>
  <si>
    <t>4147</t>
  </si>
  <si>
    <t>2019-01-01</t>
  </si>
  <si>
    <t>4141</t>
  </si>
  <si>
    <t>2024-07-01</t>
  </si>
  <si>
    <t>4142</t>
  </si>
  <si>
    <t>2019-03-04</t>
  </si>
  <si>
    <t>4145</t>
  </si>
  <si>
    <t>2018-06-19</t>
  </si>
  <si>
    <t>4157</t>
  </si>
  <si>
    <t>test375</t>
  </si>
  <si>
    <t>2014-09-16</t>
  </si>
  <si>
    <t>4155</t>
  </si>
  <si>
    <t>2017-09-01</t>
  </si>
  <si>
    <t>4153</t>
  </si>
  <si>
    <t>2012-03-26</t>
  </si>
  <si>
    <t>4156</t>
  </si>
  <si>
    <t>2014-03-01</t>
  </si>
  <si>
    <t>2024-09-01</t>
  </si>
  <si>
    <t>4150</t>
  </si>
  <si>
    <t>4154</t>
  </si>
  <si>
    <t>1979-06-01</t>
  </si>
  <si>
    <t>4151</t>
  </si>
  <si>
    <t>4148</t>
  </si>
  <si>
    <t>4149</t>
  </si>
  <si>
    <t>4159</t>
  </si>
  <si>
    <t>test376</t>
  </si>
  <si>
    <t>2021-01-01</t>
  </si>
  <si>
    <t>4160</t>
  </si>
  <si>
    <t>4167</t>
  </si>
  <si>
    <t>2022-07-04</t>
  </si>
  <si>
    <t>4158</t>
  </si>
  <si>
    <t>2020-07-07</t>
  </si>
  <si>
    <t>4163</t>
  </si>
  <si>
    <t>2019-12-01</t>
  </si>
  <si>
    <t>4161</t>
  </si>
  <si>
    <t>4165</t>
  </si>
  <si>
    <t>2022-06-07</t>
  </si>
  <si>
    <t>4162</t>
  </si>
  <si>
    <t>4166</t>
  </si>
  <si>
    <t>4173</t>
  </si>
  <si>
    <t>test377</t>
  </si>
  <si>
    <t>2015-05-01</t>
  </si>
  <si>
    <t>4177</t>
  </si>
  <si>
    <t>2013-06-19</t>
  </si>
  <si>
    <t>2023-09-03</t>
  </si>
  <si>
    <t>4175</t>
  </si>
  <si>
    <t>2010-05-03</t>
  </si>
  <si>
    <t>4172</t>
  </si>
  <si>
    <t>2007-09-03</t>
  </si>
  <si>
    <t>4171</t>
  </si>
  <si>
    <t>1991-11-05</t>
  </si>
  <si>
    <t>4170</t>
  </si>
  <si>
    <t>1995-10-02</t>
  </si>
  <si>
    <t>4181</t>
  </si>
  <si>
    <t>test378</t>
  </si>
  <si>
    <t>2023-04-30</t>
  </si>
  <si>
    <t>4178</t>
  </si>
  <si>
    <t>2012-08-21</t>
  </si>
  <si>
    <t>4183</t>
  </si>
  <si>
    <t>2023-07-02</t>
  </si>
  <si>
    <t>4179</t>
  </si>
  <si>
    <t>2013-02-01</t>
  </si>
  <si>
    <t>4185</t>
  </si>
  <si>
    <t>4187</t>
  </si>
  <si>
    <t>2019-03-01</t>
  </si>
  <si>
    <t>4186</t>
  </si>
  <si>
    <t>4196</t>
  </si>
  <si>
    <t>test379</t>
  </si>
  <si>
    <t>4190</t>
  </si>
  <si>
    <t>4194</t>
  </si>
  <si>
    <t>4195</t>
  </si>
  <si>
    <t>2022-03-22</t>
  </si>
  <si>
    <t>4189</t>
  </si>
  <si>
    <t>4197</t>
  </si>
  <si>
    <t>4193</t>
  </si>
  <si>
    <t>2019-09-01</t>
  </si>
  <si>
    <t>4188</t>
  </si>
  <si>
    <t>2017-11-01</t>
  </si>
  <si>
    <t>4191</t>
  </si>
  <si>
    <t>2020-12-01</t>
  </si>
  <si>
    <t>4204</t>
  </si>
  <si>
    <t>test380</t>
  </si>
  <si>
    <t>4206</t>
  </si>
  <si>
    <t>4205</t>
  </si>
  <si>
    <t>1983-05-17</t>
  </si>
  <si>
    <t>4207</t>
  </si>
  <si>
    <t>4200</t>
  </si>
  <si>
    <t>2022-07-01</t>
  </si>
  <si>
    <t>4199</t>
  </si>
  <si>
    <t>4203</t>
  </si>
  <si>
    <t>2020-10-01</t>
  </si>
  <si>
    <t>4198</t>
  </si>
  <si>
    <t>2024-04-01</t>
  </si>
  <si>
    <t>4217</t>
  </si>
  <si>
    <t>test381</t>
  </si>
  <si>
    <t>4213</t>
  </si>
  <si>
    <t>2010-03-01</t>
  </si>
  <si>
    <t>4214</t>
  </si>
  <si>
    <t>2016-03-01</t>
  </si>
  <si>
    <t>4209</t>
  </si>
  <si>
    <t>2018-12-03</t>
  </si>
  <si>
    <t>4216</t>
  </si>
  <si>
    <t>4211</t>
  </si>
  <si>
    <t>4210</t>
  </si>
  <si>
    <t>4215</t>
  </si>
  <si>
    <t>4218</t>
  </si>
  <si>
    <t>test382</t>
  </si>
  <si>
    <t>2014-06-10</t>
  </si>
  <si>
    <t>4226</t>
  </si>
  <si>
    <t>2019-06-11</t>
  </si>
  <si>
    <t>2024-01-31</t>
  </si>
  <si>
    <t>4221</t>
  </si>
  <si>
    <t>4225</t>
  </si>
  <si>
    <t>2024-10-01</t>
  </si>
  <si>
    <t>4222</t>
  </si>
  <si>
    <t>2018-03-26</t>
  </si>
  <si>
    <t>4220</t>
  </si>
  <si>
    <t>4223</t>
  </si>
  <si>
    <t>4227</t>
  </si>
  <si>
    <t>2015-04-01</t>
  </si>
  <si>
    <t>4219</t>
  </si>
  <si>
    <t>2016-06-08</t>
  </si>
  <si>
    <t>4231</t>
  </si>
  <si>
    <t>test383</t>
  </si>
  <si>
    <t>4235</t>
  </si>
  <si>
    <t>4229</t>
  </si>
  <si>
    <t>4230</t>
  </si>
  <si>
    <t>2020-05-19</t>
  </si>
  <si>
    <t>4232</t>
  </si>
  <si>
    <t>4236</t>
  </si>
  <si>
    <t>4234</t>
  </si>
  <si>
    <t>2014-02-10</t>
  </si>
  <si>
    <t>4228</t>
  </si>
  <si>
    <t>4233</t>
  </si>
  <si>
    <t>4237</t>
  </si>
  <si>
    <t>4239</t>
  </si>
  <si>
    <t>test384</t>
  </si>
  <si>
    <t>4243</t>
  </si>
  <si>
    <t>4238</t>
  </si>
  <si>
    <t>4242</t>
  </si>
  <si>
    <t>4244</t>
  </si>
  <si>
    <t>4246</t>
  </si>
  <si>
    <t>4245</t>
  </si>
  <si>
    <t>4241</t>
  </si>
  <si>
    <t>2022-06-01</t>
  </si>
  <si>
    <t>4240</t>
  </si>
  <si>
    <t>4251</t>
  </si>
  <si>
    <t>test385</t>
  </si>
  <si>
    <t>2015-03-01</t>
  </si>
  <si>
    <t>4250</t>
  </si>
  <si>
    <t>2021-09-02</t>
  </si>
  <si>
    <t>4254</t>
  </si>
  <si>
    <t>2024-06-30</t>
  </si>
  <si>
    <t>4252</t>
  </si>
  <si>
    <t>1998-02-16</t>
  </si>
  <si>
    <t>4248</t>
  </si>
  <si>
    <t>4256</t>
  </si>
  <si>
    <t>4257</t>
  </si>
  <si>
    <t>2003-02-01</t>
  </si>
  <si>
    <t>4255</t>
  </si>
  <si>
    <t>2019-10-01</t>
  </si>
  <si>
    <t>4249</t>
  </si>
  <si>
    <t>2023-08-03</t>
  </si>
  <si>
    <t>4265</t>
  </si>
  <si>
    <t>test386</t>
  </si>
  <si>
    <t>2021-03-01</t>
  </si>
  <si>
    <t>4267</t>
  </si>
  <si>
    <t>4263</t>
  </si>
  <si>
    <t>4266</t>
  </si>
  <si>
    <t>2023-09-30</t>
  </si>
  <si>
    <t>4264</t>
  </si>
  <si>
    <t>2009-03-01</t>
  </si>
  <si>
    <t>4258</t>
  </si>
  <si>
    <t>1997-06-02</t>
  </si>
  <si>
    <t>4260</t>
  </si>
  <si>
    <t>1990-08-01</t>
  </si>
  <si>
    <t>4259</t>
  </si>
  <si>
    <t>2005-09-01</t>
  </si>
  <si>
    <t>4261</t>
  </si>
  <si>
    <t>1984-09-01</t>
  </si>
  <si>
    <t>2023-07-01</t>
  </si>
  <si>
    <t>4262</t>
  </si>
  <si>
    <t>4272</t>
  </si>
  <si>
    <t>test387</t>
  </si>
  <si>
    <t>4271</t>
  </si>
  <si>
    <t>4277</t>
  </si>
  <si>
    <t>4269</t>
  </si>
  <si>
    <t>4268</t>
  </si>
  <si>
    <t>4275</t>
  </si>
  <si>
    <t>4274</t>
  </si>
  <si>
    <t>2014-09-04</t>
  </si>
  <si>
    <t>4273</t>
  </si>
  <si>
    <t>2015-06-16</t>
  </si>
  <si>
    <t>4285</t>
  </si>
  <si>
    <t>test388</t>
  </si>
  <si>
    <t>2021-10-01</t>
  </si>
  <si>
    <t>2024-03-03</t>
  </si>
  <si>
    <t>4287</t>
  </si>
  <si>
    <t>4280</t>
  </si>
  <si>
    <t>4278</t>
  </si>
  <si>
    <t>4283</t>
  </si>
  <si>
    <t>4282</t>
  </si>
  <si>
    <t>2012-10-15</t>
  </si>
  <si>
    <t>4284</t>
  </si>
  <si>
    <t>4281</t>
  </si>
  <si>
    <t>2019-07-01</t>
  </si>
  <si>
    <t>4295</t>
  </si>
  <si>
    <t>test389</t>
  </si>
  <si>
    <t>1991-09-10</t>
  </si>
  <si>
    <t>4291</t>
  </si>
  <si>
    <t>4297</t>
  </si>
  <si>
    <t>1992-11-12</t>
  </si>
  <si>
    <t>4289</t>
  </si>
  <si>
    <t>4296</t>
  </si>
  <si>
    <t>4294</t>
  </si>
  <si>
    <t>1993-02-15</t>
  </si>
  <si>
    <t>4293</t>
  </si>
  <si>
    <t>2012-09-01</t>
  </si>
  <si>
    <t>4288</t>
  </si>
  <si>
    <t>2020-04-01</t>
  </si>
  <si>
    <t>4300</t>
  </si>
  <si>
    <t>test390</t>
  </si>
  <si>
    <t>2020-09-07</t>
  </si>
  <si>
    <t>4304</t>
  </si>
  <si>
    <t>4306</t>
  </si>
  <si>
    <t>4301</t>
  </si>
  <si>
    <t>4307</t>
  </si>
  <si>
    <t>2017-06-07</t>
  </si>
  <si>
    <t>4302</t>
  </si>
  <si>
    <t>2024-02-05</t>
  </si>
  <si>
    <t>4303</t>
  </si>
  <si>
    <t>2016-03-15</t>
  </si>
  <si>
    <t>4298</t>
  </si>
  <si>
    <t>2009-09-01</t>
  </si>
  <si>
    <t>4310</t>
  </si>
  <si>
    <t>test391</t>
  </si>
  <si>
    <t>2015-03-09</t>
  </si>
  <si>
    <t>4311</t>
  </si>
  <si>
    <t>2018-09-13</t>
  </si>
  <si>
    <t>4317</t>
  </si>
  <si>
    <t>2015-03-11</t>
  </si>
  <si>
    <t>4316</t>
  </si>
  <si>
    <t>4313</t>
  </si>
  <si>
    <t>4314</t>
  </si>
  <si>
    <t>4309</t>
  </si>
  <si>
    <t>4315</t>
  </si>
  <si>
    <t>4327</t>
  </si>
  <si>
    <t>test392</t>
  </si>
  <si>
    <t>2022-04-01</t>
  </si>
  <si>
    <t>4323</t>
  </si>
  <si>
    <t>4326</t>
  </si>
  <si>
    <t>4319</t>
  </si>
  <si>
    <t>2020-11-01</t>
  </si>
  <si>
    <t>4321</t>
  </si>
  <si>
    <t>4318</t>
  </si>
  <si>
    <t>4320</t>
  </si>
  <si>
    <t>4322</t>
  </si>
  <si>
    <t>2023-06-30</t>
  </si>
  <si>
    <t>4324</t>
  </si>
  <si>
    <t>4334</t>
  </si>
  <si>
    <t>test393</t>
  </si>
  <si>
    <t>4328</t>
  </si>
  <si>
    <t>4329</t>
  </si>
  <si>
    <t>4333</t>
  </si>
  <si>
    <t>2008-09-01</t>
  </si>
  <si>
    <t>4335</t>
  </si>
  <si>
    <t>1982-05-01</t>
  </si>
  <si>
    <t>4337</t>
  </si>
  <si>
    <t>1988-09-12</t>
  </si>
  <si>
    <t>4336</t>
  </si>
  <si>
    <t>4344</t>
  </si>
  <si>
    <t>test394</t>
  </si>
  <si>
    <t>2018-07-02</t>
  </si>
  <si>
    <t>4340</t>
  </si>
  <si>
    <t>4345</t>
  </si>
  <si>
    <t>4341</t>
  </si>
  <si>
    <t>1994-12-19</t>
  </si>
  <si>
    <t>4346</t>
  </si>
  <si>
    <t>2011-09-01</t>
  </si>
  <si>
    <t>2023-08-01</t>
  </si>
  <si>
    <t>4338</t>
  </si>
  <si>
    <t>4343</t>
  </si>
  <si>
    <t>4342</t>
  </si>
  <si>
    <t>4339</t>
  </si>
  <si>
    <t>1997-09-01</t>
  </si>
  <si>
    <t>4349</t>
  </si>
  <si>
    <t>test395</t>
  </si>
  <si>
    <t>2018-03-01</t>
  </si>
  <si>
    <t>4348</t>
  </si>
  <si>
    <t>4354</t>
  </si>
  <si>
    <t>4350</t>
  </si>
  <si>
    <t>4356</t>
  </si>
  <si>
    <t>4357</t>
  </si>
  <si>
    <t>4351</t>
  </si>
  <si>
    <t>1993-03-01</t>
  </si>
  <si>
    <t>4353</t>
  </si>
  <si>
    <t>2011-11-14</t>
  </si>
  <si>
    <t>4352</t>
  </si>
  <si>
    <t>4359</t>
  </si>
  <si>
    <t>test396</t>
  </si>
  <si>
    <t>4364</t>
  </si>
  <si>
    <t>1996-01-08</t>
  </si>
  <si>
    <t>4367</t>
  </si>
  <si>
    <t>2024-04-30</t>
  </si>
  <si>
    <t>4358</t>
  </si>
  <si>
    <t>2023-07-07</t>
  </si>
  <si>
    <t>4361</t>
  </si>
  <si>
    <t>4366</t>
  </si>
  <si>
    <t>1997-03-03</t>
  </si>
  <si>
    <t>4360</t>
  </si>
  <si>
    <t>4362</t>
  </si>
  <si>
    <t>4375</t>
  </si>
  <si>
    <t>test397</t>
  </si>
  <si>
    <t>4368</t>
  </si>
  <si>
    <t>4371</t>
  </si>
  <si>
    <t>4376</t>
  </si>
  <si>
    <t>4377</t>
  </si>
  <si>
    <t>4370</t>
  </si>
  <si>
    <t>2017-11-27</t>
  </si>
  <si>
    <t>4369</t>
  </si>
  <si>
    <t>4374</t>
  </si>
  <si>
    <t>4381</t>
  </si>
  <si>
    <t>test398</t>
  </si>
  <si>
    <t>4384</t>
  </si>
  <si>
    <t>2005-04-25</t>
  </si>
  <si>
    <t>4379</t>
  </si>
  <si>
    <t>2021-03-16</t>
  </si>
  <si>
    <t>2023-10-31</t>
  </si>
  <si>
    <t>4386</t>
  </si>
  <si>
    <t>2001-09-11</t>
  </si>
  <si>
    <t>4385</t>
  </si>
  <si>
    <t>2001-05-02</t>
  </si>
  <si>
    <t>4383</t>
  </si>
  <si>
    <t>2008-01-02</t>
  </si>
  <si>
    <t>4378</t>
  </si>
  <si>
    <t>4380</t>
  </si>
  <si>
    <t>4387</t>
  </si>
  <si>
    <t>2015-04-30</t>
  </si>
  <si>
    <t>4396</t>
  </si>
  <si>
    <t>test399</t>
  </si>
  <si>
    <t>4395</t>
  </si>
  <si>
    <t>4394</t>
  </si>
  <si>
    <t>4388</t>
  </si>
  <si>
    <t>2008-12-18</t>
  </si>
  <si>
    <t>4389</t>
  </si>
  <si>
    <t>2003-11-01</t>
  </si>
  <si>
    <t>4390</t>
  </si>
  <si>
    <t>4393</t>
  </si>
  <si>
    <t>4399</t>
  </si>
  <si>
    <t>test400</t>
  </si>
  <si>
    <t>2021-05-01</t>
  </si>
  <si>
    <t>4405</t>
  </si>
  <si>
    <t>4400</t>
  </si>
  <si>
    <t>2012-03-01</t>
  </si>
  <si>
    <t>4407</t>
  </si>
  <si>
    <t>2019-11-01</t>
  </si>
  <si>
    <t>4406</t>
  </si>
  <si>
    <t>4401</t>
  </si>
  <si>
    <t>4398</t>
  </si>
  <si>
    <t>2008-07-17</t>
  </si>
  <si>
    <t>4404</t>
  </si>
  <si>
    <t>2018-12-01</t>
  </si>
  <si>
    <t>4402</t>
  </si>
  <si>
    <t>2015-11-01</t>
  </si>
  <si>
    <t>4409</t>
  </si>
  <si>
    <t>test401</t>
  </si>
  <si>
    <t>4408</t>
  </si>
  <si>
    <t>4410</t>
  </si>
  <si>
    <t>4415</t>
  </si>
  <si>
    <t>4416</t>
  </si>
  <si>
    <t>4417</t>
  </si>
  <si>
    <t>4424</t>
  </si>
  <si>
    <t>test402</t>
  </si>
  <si>
    <t>4423</t>
  </si>
  <si>
    <t>4422</t>
  </si>
  <si>
    <t>4421</t>
  </si>
  <si>
    <t>4425</t>
  </si>
  <si>
    <t>4427</t>
  </si>
  <si>
    <t>4419</t>
  </si>
  <si>
    <t>4426</t>
  </si>
  <si>
    <t>4418</t>
  </si>
  <si>
    <t>4420</t>
  </si>
  <si>
    <t>2011-03-01</t>
  </si>
  <si>
    <t>4435</t>
  </si>
  <si>
    <t>test403</t>
  </si>
  <si>
    <t>4430</t>
  </si>
  <si>
    <t>4432</t>
  </si>
  <si>
    <t>4436</t>
  </si>
  <si>
    <t>4429</t>
  </si>
  <si>
    <t>4428</t>
  </si>
  <si>
    <t>4433</t>
  </si>
  <si>
    <t>4437</t>
  </si>
  <si>
    <t>4434</t>
  </si>
  <si>
    <t>2021-07-05</t>
  </si>
  <si>
    <t>4442</t>
  </si>
  <si>
    <t>test404</t>
  </si>
  <si>
    <t>4445</t>
  </si>
  <si>
    <t>2021-02-01</t>
  </si>
  <si>
    <t>4440</t>
  </si>
  <si>
    <t>2015-09-14</t>
  </si>
  <si>
    <t>4444</t>
  </si>
  <si>
    <t>2009-10-01</t>
  </si>
  <si>
    <t>4443</t>
  </si>
  <si>
    <t>4441</t>
  </si>
  <si>
    <t>4438</t>
  </si>
  <si>
    <t>2005-07-05</t>
  </si>
  <si>
    <t>4439</t>
  </si>
  <si>
    <t>4455</t>
  </si>
  <si>
    <t>test405</t>
  </si>
  <si>
    <t>4451</t>
  </si>
  <si>
    <t>4457</t>
  </si>
  <si>
    <t>5410</t>
  </si>
  <si>
    <t>test501</t>
  </si>
  <si>
    <t>5561</t>
  </si>
  <si>
    <t>test516</t>
  </si>
  <si>
    <t>5560</t>
  </si>
  <si>
    <t>2022-09-15</t>
  </si>
  <si>
    <t>5564</t>
  </si>
  <si>
    <t>5567</t>
  </si>
  <si>
    <t>2022-04-07</t>
  </si>
  <si>
    <t>2023-12-13</t>
  </si>
  <si>
    <t>5563</t>
  </si>
  <si>
    <t>5562</t>
  </si>
  <si>
    <t>5559</t>
  </si>
  <si>
    <t>5565</t>
  </si>
  <si>
    <t>5568</t>
  </si>
  <si>
    <t>test517</t>
  </si>
  <si>
    <t>5577</t>
  </si>
  <si>
    <t>5571</t>
  </si>
  <si>
    <t>5576</t>
  </si>
  <si>
    <t>5574</t>
  </si>
  <si>
    <t>5575</t>
  </si>
  <si>
    <t>5573</t>
  </si>
  <si>
    <t>5572</t>
  </si>
  <si>
    <t>5569</t>
  </si>
  <si>
    <t>5570</t>
  </si>
  <si>
    <t>5578</t>
  </si>
  <si>
    <t>test518</t>
  </si>
  <si>
    <t>5581</t>
  </si>
  <si>
    <t>2022-11-19</t>
  </si>
  <si>
    <t>5587</t>
  </si>
  <si>
    <t>5586</t>
  </si>
  <si>
    <t>2024-09-24</t>
  </si>
  <si>
    <t>5580</t>
  </si>
  <si>
    <t>5579</t>
  </si>
  <si>
    <t>5585</t>
  </si>
  <si>
    <t>5583</t>
  </si>
  <si>
    <t>5582</t>
  </si>
  <si>
    <t>5596</t>
  </si>
  <si>
    <t>test519</t>
  </si>
  <si>
    <t>5589</t>
  </si>
  <si>
    <t>5593</t>
  </si>
  <si>
    <t>5590</t>
  </si>
  <si>
    <t>2022-10-01</t>
  </si>
  <si>
    <t>5588</t>
  </si>
  <si>
    <t>5595</t>
  </si>
  <si>
    <t>5594</t>
  </si>
  <si>
    <t>5592</t>
  </si>
  <si>
    <t>5591</t>
  </si>
  <si>
    <t>5610</t>
  </si>
  <si>
    <t>test521</t>
  </si>
  <si>
    <t>5612</t>
  </si>
  <si>
    <t>5616</t>
  </si>
  <si>
    <t>5617</t>
  </si>
  <si>
    <t>2022-10-02</t>
  </si>
  <si>
    <t>2024-05-31</t>
  </si>
  <si>
    <t>5613</t>
  </si>
  <si>
    <t>2023-12-11</t>
  </si>
  <si>
    <t>5615</t>
  </si>
  <si>
    <t>2022-09-06</t>
  </si>
  <si>
    <t>5621</t>
  </si>
  <si>
    <t>test522</t>
  </si>
  <si>
    <t>5620</t>
  </si>
  <si>
    <t>5622</t>
  </si>
  <si>
    <t>5619</t>
  </si>
  <si>
    <t>5912</t>
  </si>
  <si>
    <t>test551</t>
  </si>
  <si>
    <t>2022-11-14</t>
  </si>
  <si>
    <t>29010</t>
  </si>
  <si>
    <t>Autour du magistrat</t>
  </si>
  <si>
    <t>JA</t>
  </si>
  <si>
    <t>5602</t>
  </si>
  <si>
    <t>test520</t>
  </si>
  <si>
    <t>pas de fonction</t>
  </si>
  <si>
    <r>
      <t xml:space="preserve">                  Extracteur de données d'effectifs - Format DDG (avec réintégration de l'absentéisme)
                  </t>
    </r>
    <r>
      <rPr>
        <b/>
        <color rgb="FFFF0000"/>
        <sz val="14"/>
        <rFont val="Calibri (Corps)"/>
      </rPr>
      <t>Les lignes en rouge invitent à des vérifications dans les colonnes R, S et T. Veillez à ne pas supprimer de ligne dans le tableau.</t>
    </r>
  </si>
  <si>
    <t>Code fonction par défaut</t>
  </si>
  <si>
    <t>Fonction agrégat</t>
  </si>
  <si>
    <t>ETPT sur la période absentéisme non déduit (hors action 99)</t>
  </si>
  <si>
    <t>Temps ventilés sur la période (hors action 99)</t>
  </si>
  <si>
    <t>Ecart → ventilations manquantes dans A-JUST</t>
  </si>
  <si>
    <t>Ecart JE → détails manquants, à rajouter dans A-JUST</t>
  </si>
  <si>
    <t>Ecart JI → détails manquants, à rajouter dans A-JUST</t>
  </si>
  <si>
    <t>12. TOTAL des INDISPONIBILITÉS relevant de l'action 99</t>
  </si>
  <si>
    <t>CET &gt; 30 jours</t>
  </si>
  <si>
    <t>CET &lt; 30 jours</t>
  </si>
  <si>
    <t>TOTAL absentéisme réintégré (CMO + Congé maternité + Autre absentéisme  + CET &lt; 30 jours)</t>
  </si>
  <si>
    <t>TEST010</t>
  </si>
  <si>
    <t>M-TIT</t>
  </si>
  <si>
    <t>-</t>
  </si>
  <si>
    <t>J. PLACÉ ADDITIONNEL</t>
  </si>
  <si>
    <t>M-PLAC-ADD</t>
  </si>
  <si>
    <t>A PLACÉ ADDITIONNEL</t>
  </si>
  <si>
    <t>F-PLAC-ADD</t>
  </si>
  <si>
    <t>F-TIT</t>
  </si>
  <si>
    <t>C</t>
  </si>
  <si>
    <t>CONT A Autres</t>
  </si>
  <si>
    <t>JA Siège autres</t>
  </si>
  <si>
    <t xml:space="preserve">                     Agrégats DDG</t>
  </si>
  <si>
    <t>Selectionner une juridiction</t>
  </si>
  <si>
    <t>Code</t>
  </si>
  <si>
    <t>Les lignes à fond rouge invitent à des vérifications lors de l'établissement des tableaux de collecte pour les DDG. Pour plus d'informations sur les agents concernés, se référer à l'onglet ETPT Format DDG.</t>
  </si>
  <si>
    <t>SIEGE</t>
  </si>
  <si>
    <t>GREFFE</t>
  </si>
  <si>
    <t>EQUIPE AUTOUR DU MAGISTRAT</t>
  </si>
  <si>
    <t>Magistrats hors placés</t>
  </si>
  <si>
    <t>%age de l'ETPT</t>
  </si>
  <si>
    <t>Magistrats placés additionnels</t>
  </si>
  <si>
    <t>Magistrats placés de substitution</t>
  </si>
  <si>
    <t>Contractuels et vacataires</t>
  </si>
  <si>
    <t>TOTAL SIEGE</t>
  </si>
  <si>
    <t>Fonctionnaires hors placés</t>
  </si>
  <si>
    <t>Fonctionnaires placés additionnels</t>
  </si>
  <si>
    <t>Fonctionnaires placés de substitution</t>
  </si>
  <si>
    <t>TOTAL GREFFE</t>
  </si>
  <si>
    <t>13. TOTAL des INDISPONIBILITÉS relevant de l'absentéisme (réintégrés dans les valeurs des rubriques et sous-rubriques)</t>
  </si>
  <si>
    <t>CONCAT</t>
  </si>
  <si>
    <t>Label</t>
  </si>
  <si>
    <t>Position</t>
  </si>
  <si>
    <t>Fonction recodée DDG</t>
  </si>
  <si>
    <t>Fonction onglet agrégat</t>
  </si>
  <si>
    <t>MagistratP</t>
  </si>
  <si>
    <t>PRÉSIDENT</t>
  </si>
  <si>
    <t>Titulaire</t>
  </si>
  <si>
    <t>P</t>
  </si>
  <si>
    <t>Magistrat SIEGE NS</t>
  </si>
  <si>
    <t>Magistrat1VP</t>
  </si>
  <si>
    <t>PREMIER VICE-PRÉSIDENT</t>
  </si>
  <si>
    <t>Magistrat1VPA</t>
  </si>
  <si>
    <t>PREMIER VICE-PRÉSIDENT ADJOINT</t>
  </si>
  <si>
    <t>Magistrat1VPCP</t>
  </si>
  <si>
    <t>PREMIER VICE-PRÉSIDENT CHARGÉ DES FONCTIONS DE JUGE DES CONTENTIEUX DE LA PROTECTION</t>
  </si>
  <si>
    <t>1VPCP</t>
  </si>
  <si>
    <t>Magistrat SIEGE S</t>
  </si>
  <si>
    <t>Magistrat1VPE</t>
  </si>
  <si>
    <t>PREMIER VICE-PRÉSIDENT CHARGÉ DES FONCTIONS DE JUGE DES ENFANTS</t>
  </si>
  <si>
    <t>Magistrat1VPI</t>
  </si>
  <si>
    <t>PREMIER VICE-PRÉSIDENT CHARGÉ DES FONCTIONS DE JUGE D'INSTRUCTION</t>
  </si>
  <si>
    <t>MagistratVPSG</t>
  </si>
  <si>
    <t>VICE-PRÉSIDENT CHARGÉ D'UN SECRÉTARIAT GÉNÉRAL</t>
  </si>
  <si>
    <t>VPSG</t>
  </si>
  <si>
    <t>Magistrat1VPAP</t>
  </si>
  <si>
    <t>PREMIER VICE-PRÉSIDENT CHARGÉ DES FONCTIONS DE JUGE DE L'APPLICATION DES PEINES</t>
  </si>
  <si>
    <t>Magistrat1VPLD</t>
  </si>
  <si>
    <t>PREMIER VICE-PRÉSIDENT CHARGÉ DES FONCTIONS DE JUGE DES LIBERTÉS ET DE LA DÉTENTION</t>
  </si>
  <si>
    <t>1VPLD</t>
  </si>
  <si>
    <t>MagistratVP</t>
  </si>
  <si>
    <t>VICE-PRÉSIDENT</t>
  </si>
  <si>
    <t>MagistratVPCP</t>
  </si>
  <si>
    <t>VICE-PRÉSIDENT CHARGÉ DES FONCTIONS DE JUGE DES CONTENTIEUX DE LA PROTECTION</t>
  </si>
  <si>
    <t>MagistratVPE</t>
  </si>
  <si>
    <t>VICE-PRÉSIDENT CHARGÉ DES FONCTIONS DE JUGE DES ENFANTS</t>
  </si>
  <si>
    <t>MagistratVPI</t>
  </si>
  <si>
    <t>VICE-PRÉSIDENT CHARGÉ DES FONCTIONS DE JUGE D'INSTRUCTION</t>
  </si>
  <si>
    <t>MagistratVPAP</t>
  </si>
  <si>
    <t>VICE-PRÉSIDENT CHARGÉ DES FONCTIONS DE JUGE DE L'APPLICATION DES PEINES</t>
  </si>
  <si>
    <t>MagistratVPLD</t>
  </si>
  <si>
    <t>VICE-PRÉSIDENT CHARGÉ DES FONCTIONS DE JUGE DES LIBERTÉS ET DE LA DÉTENTION</t>
  </si>
  <si>
    <t>MagistratJ</t>
  </si>
  <si>
    <t>JUGE</t>
  </si>
  <si>
    <t>MagistratJCP</t>
  </si>
  <si>
    <t>JUGE DES CONTENTIEUX DE LA PROTECTION</t>
  </si>
  <si>
    <t>MagistratJE</t>
  </si>
  <si>
    <t>JUGE DES ENFANTS</t>
  </si>
  <si>
    <t>MagistratJI</t>
  </si>
  <si>
    <t>JUGE D'INSTRUCTION</t>
  </si>
  <si>
    <t>MagistratJAP</t>
  </si>
  <si>
    <t>JUGE D'APPLICATION DES PEINES</t>
  </si>
  <si>
    <t>MagistratVP PLACÉ</t>
  </si>
  <si>
    <t>VICE-PRÉSIDENT PLACÉ</t>
  </si>
  <si>
    <t>Placé</t>
  </si>
  <si>
    <t>VP PLACÉ</t>
  </si>
  <si>
    <t>MagistratVP PLACÉ ADDITIONNEL</t>
  </si>
  <si>
    <t>VICE-PRÉSIDENT PLACÉ ADDITIONNEL</t>
  </si>
  <si>
    <t>VP PLACÉ ADDITIONNEL</t>
  </si>
  <si>
    <t>Magistrat placé ADD</t>
  </si>
  <si>
    <t>MagistratVP PLACÉ SUBSTITUTION</t>
  </si>
  <si>
    <t>VICE-PRÉSIDENT PLACÉ SUBSTITUTION</t>
  </si>
  <si>
    <t>VP PLACÉ SUBSTITUTION</t>
  </si>
  <si>
    <t>Magistrat placé SUB</t>
  </si>
  <si>
    <t>M-PLAC-SUB</t>
  </si>
  <si>
    <t>MagistratJ. PLACÉ</t>
  </si>
  <si>
    <t>JUGE PLACÉ</t>
  </si>
  <si>
    <t>MagistratJ. PLACÉ ADDITIONNEL</t>
  </si>
  <si>
    <t>JUGE PLACÉ ADDITIONNEL</t>
  </si>
  <si>
    <t>MagistratJ. PLACÉ SUBSTITUTION</t>
  </si>
  <si>
    <t>JUGE PLACÉ SUBSTITUTION</t>
  </si>
  <si>
    <t>J. PLACÉ SUBSTITUTION</t>
  </si>
  <si>
    <t>MagistratMHFJ</t>
  </si>
  <si>
    <t>MAGISTRAT HONORAIRE JURIDICTIONNEL</t>
  </si>
  <si>
    <t>Contractuel</t>
  </si>
  <si>
    <t>MHFJ</t>
  </si>
  <si>
    <t>M-CONT</t>
  </si>
  <si>
    <t>MagistratMHFNJ</t>
  </si>
  <si>
    <t>MAGISTRAT HONORAIRE NON JURIDICTIONNEL</t>
  </si>
  <si>
    <t>MHFNJ</t>
  </si>
  <si>
    <t>MagistratMTT</t>
  </si>
  <si>
    <t>MAGISTRAT A TITRE TEMPORAIRE</t>
  </si>
  <si>
    <t>MTT</t>
  </si>
  <si>
    <t>MagistratMRES</t>
  </si>
  <si>
    <t>MAGISTRAT RESERVISTE</t>
  </si>
  <si>
    <t>MRES</t>
  </si>
  <si>
    <t>GreffeA</t>
  </si>
  <si>
    <t>Fonctionnaire A-B-CBUR</t>
  </si>
  <si>
    <t>GreffeA GREFFIER</t>
  </si>
  <si>
    <t>A GREFFIER</t>
  </si>
  <si>
    <t>GreffeCHCAB</t>
  </si>
  <si>
    <t>CHEF DE CABINET</t>
  </si>
  <si>
    <t>CHCAB</t>
  </si>
  <si>
    <t>GreffeB</t>
  </si>
  <si>
    <t>B GREFFIER</t>
  </si>
  <si>
    <t>GreffeSA</t>
  </si>
  <si>
    <t>GreffeCB</t>
  </si>
  <si>
    <t>GreffeCT</t>
  </si>
  <si>
    <t>Fonctionnaire CTECH</t>
  </si>
  <si>
    <t>GreffeA PLACÉ</t>
  </si>
  <si>
    <t>GreffeA PLACÉ ADDITIONNEL</t>
  </si>
  <si>
    <t>Fonctionnaire A-B-CBUR placé ADD</t>
  </si>
  <si>
    <t>GreffeA PLACÉ SUBSTITUTION</t>
  </si>
  <si>
    <t>A PLACÉ SUBSTITUTION</t>
  </si>
  <si>
    <t>Fonctionnaire A-B-CBUR placé SUB</t>
  </si>
  <si>
    <t>F-PLAC-SUB</t>
  </si>
  <si>
    <t>GreffeB GREF  PLACÉ</t>
  </si>
  <si>
    <t>B GREFFIER PLACÉ</t>
  </si>
  <si>
    <t>B GREF  PLACÉ</t>
  </si>
  <si>
    <t>GreffeB GREF  PLACÉ ADDITIONNEL</t>
  </si>
  <si>
    <t>B GREFFIER PLACÉ ADDITIONNEL</t>
  </si>
  <si>
    <t>B GREF  PLACÉ ADDITIONNEL</t>
  </si>
  <si>
    <t>GreffeB GREF  PLACÉ SUBSTITUTION</t>
  </si>
  <si>
    <t>B GREFFIER PLACÉ SUBSTITUTION</t>
  </si>
  <si>
    <t>B GREF  PLACÉ SUBSTITUTION</t>
  </si>
  <si>
    <t>GreffeB PLACÉ</t>
  </si>
  <si>
    <t>B PLACÉ</t>
  </si>
  <si>
    <t>GreffeB PLACÉ ADDITIONNEL</t>
  </si>
  <si>
    <t>B PLACÉ ADDITIONNEL</t>
  </si>
  <si>
    <t>GreffeB PLACÉ SUBSTITUTION</t>
  </si>
  <si>
    <t>B PLACÉ SUBSTITUTION</t>
  </si>
  <si>
    <t>GreffeCB PLACÉ</t>
  </si>
  <si>
    <t>CB PLACÉ</t>
  </si>
  <si>
    <t>GreffeCB PLACÉ ADDITIONNEL</t>
  </si>
  <si>
    <t>CB PLACÉ ADDITIONNEL</t>
  </si>
  <si>
    <t>GreffeCB PLACÉ SUBSTITUTION</t>
  </si>
  <si>
    <t>CB PLACÉ SUBSTITUTION</t>
  </si>
  <si>
    <t>GreffeDSGJ PLACÉ ADDITIONNEL</t>
  </si>
  <si>
    <t>DSGJ PLACÉ ADDITIONNEL</t>
  </si>
  <si>
    <t>GreffeDSGJ PLACÉ SUBSTITUTION</t>
  </si>
  <si>
    <t>DSGJ PLACÉ SUBSTITUTION</t>
  </si>
  <si>
    <t>GreffeCT PLACÉ</t>
  </si>
  <si>
    <t>CT PLACÉ</t>
  </si>
  <si>
    <t>GreffeCT PLACÉ ADDITIONNEL</t>
  </si>
  <si>
    <t>CT PLACÉ ADDITIONNEL</t>
  </si>
  <si>
    <t>Fonctionnaire CTECH placé ADD</t>
  </si>
  <si>
    <t>GreffeCT PLACÉ SUBSTITUTION</t>
  </si>
  <si>
    <t>CT PLACÉ SUBSTITUTION</t>
  </si>
  <si>
    <t>Fonctionnaire CTECH placé SUB</t>
  </si>
  <si>
    <t>GreffeGRES</t>
  </si>
  <si>
    <t>GREFFIER RESERVISTE</t>
  </si>
  <si>
    <t>GRES</t>
  </si>
  <si>
    <t>GreffeCONT A</t>
  </si>
  <si>
    <t>CONTRACTUEL A</t>
  </si>
  <si>
    <t>GreffeCONT A Autres</t>
  </si>
  <si>
    <t>GreffeCONT A VIF Parquet</t>
  </si>
  <si>
    <t>CONT A VIF Parquet</t>
  </si>
  <si>
    <t>GreffeCONT A VIF Siège</t>
  </si>
  <si>
    <t>CONT A VIF Siège</t>
  </si>
  <si>
    <t>GreffeCONT B</t>
  </si>
  <si>
    <t>CONTRACTUEL B</t>
  </si>
  <si>
    <t>GreffeCONT C</t>
  </si>
  <si>
    <t>CONTRACTUEL C</t>
  </si>
  <si>
    <t>GreffeCONT CB</t>
  </si>
  <si>
    <t>CONTRACTUEL CB</t>
  </si>
  <si>
    <t>GreffeCONT CT</t>
  </si>
  <si>
    <t>CONTRACTUEL CT</t>
  </si>
  <si>
    <t>CONT CT</t>
  </si>
  <si>
    <t>GreffeVAC</t>
  </si>
  <si>
    <t>VACATAIRE</t>
  </si>
  <si>
    <t>VAC</t>
  </si>
  <si>
    <t>GreffeCONT A JP</t>
  </si>
  <si>
    <t>CONTRACTUEL A JUSTICE DE PROXIMITE</t>
  </si>
  <si>
    <t>CONT A JP</t>
  </si>
  <si>
    <t>GreffeCONT A JP Parquet</t>
  </si>
  <si>
    <t>CONT A JP Parquet</t>
  </si>
  <si>
    <t>GreffeCONT A JP Siège</t>
  </si>
  <si>
    <t>CONT A JP Siège</t>
  </si>
  <si>
    <t>GreffeCONT B JP</t>
  </si>
  <si>
    <t>CONTRACTUEL B JUSTICE DE PROXIMITE</t>
  </si>
  <si>
    <t>GreffeCONT C JP</t>
  </si>
  <si>
    <t>CONTRACTUEL C JUSTICE DE PROXIMITE</t>
  </si>
  <si>
    <t>Autour du magistratAS</t>
  </si>
  <si>
    <t>ASSISTANT SPECIALISE</t>
  </si>
  <si>
    <t>AS</t>
  </si>
  <si>
    <t>Autour du magistratADJ</t>
  </si>
  <si>
    <t>ASSISTANT DE JUSTICE</t>
  </si>
  <si>
    <t>ADJ</t>
  </si>
  <si>
    <t>Autour du magistratAtt. J</t>
  </si>
  <si>
    <t>ATTACHÉ DE JUSTICE</t>
  </si>
  <si>
    <t>Att. J</t>
  </si>
  <si>
    <t>Autour du magistratAtt. J JAP</t>
  </si>
  <si>
    <t>ATTACHÉ DE JUSTICE JAP</t>
  </si>
  <si>
    <t>Att. J JAP</t>
  </si>
  <si>
    <t>JA/AttJ JAP</t>
  </si>
  <si>
    <t>Autour du magistratAtt. J JE</t>
  </si>
  <si>
    <t>ATTACHÉ DE JUSTICE JE</t>
  </si>
  <si>
    <t>Att. J JE</t>
  </si>
  <si>
    <t>JA/AttJ JE</t>
  </si>
  <si>
    <t>Autour du magistratAtt. J JI</t>
  </si>
  <si>
    <t>ATTACHÉ DE JUSTICE JI</t>
  </si>
  <si>
    <t>Att. J JI</t>
  </si>
  <si>
    <t>JA/AttJ JI</t>
  </si>
  <si>
    <t>Autour du magistratAtt. J JLD</t>
  </si>
  <si>
    <t>ATTACHÉ DE JUSTICE JLD</t>
  </si>
  <si>
    <t>Att. J JLD</t>
  </si>
  <si>
    <t>JA/AttJ JLD</t>
  </si>
  <si>
    <t>Autour du magistratAtt. J Parquet</t>
  </si>
  <si>
    <t>ATTACHÉ DE JUSTICE Parquet</t>
  </si>
  <si>
    <t>Att. J Parquet</t>
  </si>
  <si>
    <t>JA/AttJ Parquet</t>
  </si>
  <si>
    <t>Autour du magistratAtt. J Siège autres</t>
  </si>
  <si>
    <t>ATTACHÉ DE JUSTICE JA Siège autres</t>
  </si>
  <si>
    <t>Att. J Siège autres</t>
  </si>
  <si>
    <t>JA/AttJ Siège autres</t>
  </si>
  <si>
    <t>Autour du magistratAtt. J Social</t>
  </si>
  <si>
    <t>ATTACHÉ DE JUSTICE pôle Social</t>
  </si>
  <si>
    <t>Att. J Social</t>
  </si>
  <si>
    <t>JA/AttJ Social</t>
  </si>
  <si>
    <t>Autour du magistratJA</t>
  </si>
  <si>
    <t>JURISTE ASSISTANT</t>
  </si>
  <si>
    <t>Autour du magistratJA JAP</t>
  </si>
  <si>
    <t>JURISTE ASSISTANT JAP</t>
  </si>
  <si>
    <t>JA JAP</t>
  </si>
  <si>
    <t>Autour du magistratJA JE</t>
  </si>
  <si>
    <t>JURISTE ASSISTANT JE</t>
  </si>
  <si>
    <t>JA JE</t>
  </si>
  <si>
    <t>Autour du magistratJA JI</t>
  </si>
  <si>
    <t>JURISTE ASSISTANT JI</t>
  </si>
  <si>
    <t>JA JI</t>
  </si>
  <si>
    <t>Autour du magistratJA JLD</t>
  </si>
  <si>
    <t>JURISTE ASSISTANT JLD</t>
  </si>
  <si>
    <t>JA JLD</t>
  </si>
  <si>
    <t>Autour du magistratJA Parquet</t>
  </si>
  <si>
    <t>JURISTE ASSISTANT Parquet</t>
  </si>
  <si>
    <t>JA Parquet</t>
  </si>
  <si>
    <t>Autour du magistratJA Siège autres</t>
  </si>
  <si>
    <t>JURISTE ASSISTANT JA Siège autres</t>
  </si>
  <si>
    <t>Autour du magistratJA Social</t>
  </si>
  <si>
    <t>JURISTE ASSISTANT pôle Social</t>
  </si>
  <si>
    <t>JA Social</t>
  </si>
  <si>
    <t>Autour du magistratPPI</t>
  </si>
  <si>
    <t>ELEVE AVOCAT</t>
  </si>
  <si>
    <t>PPI</t>
  </si>
  <si>
    <t>Autour du magistratCONT A JP</t>
  </si>
  <si>
    <t>Autour du magistratCONT A JP Parquet</t>
  </si>
  <si>
    <t>Autour du magistratCONT A JP Siège</t>
  </si>
  <si>
    <t>Autour du magistratCONT B JP</t>
  </si>
  <si>
    <t>Autour du magistratCONT C JP</t>
  </si>
  <si>
    <t>DÉCLARATION ETPT TJ</t>
  </si>
  <si>
    <t>CTECH</t>
  </si>
  <si>
    <t>Total fonctionnaires techniques</t>
  </si>
  <si>
    <t>A-B-CBUR</t>
  </si>
  <si>
    <t>Total fonctionnaires administratifs</t>
  </si>
  <si>
    <t>SIEGE S</t>
  </si>
  <si>
    <t>Total magistrats du siège spécialisés</t>
  </si>
  <si>
    <t>SIEGE NS</t>
  </si>
  <si>
    <t>Total magistrats du siège non spécialisés</t>
  </si>
  <si>
    <t>PRQT</t>
  </si>
  <si>
    <t>Total magistrats du parquet</t>
  </si>
  <si>
    <t>FONCTIONNAIRES_C_TECHNIQUES_SPEC</t>
  </si>
  <si>
    <t>FONCTIONNAIRES_ACTIVITE_CIV_PRQT</t>
  </si>
  <si>
    <t>FONCTIONNAIRES_BEX_APP</t>
  </si>
  <si>
    <t>FONCTIONNAIRES_ASSISES</t>
  </si>
  <si>
    <t>FONC_COUR_CRIM</t>
  </si>
  <si>
    <t>FONCTIONNAIRES_JIRS_ECOFI</t>
  </si>
  <si>
    <t>FONCTIONNAIRES_JIRS_CRIMO</t>
  </si>
  <si>
    <t>FONCTIONNAIRES_JIRS_SS</t>
  </si>
  <si>
    <t>FONC_TJ_TUT_MAJ</t>
  </si>
  <si>
    <t>FONC_TJ_SURENDETTEMENT</t>
  </si>
  <si>
    <t>FONC_TJ_IP_SR</t>
  </si>
  <si>
    <t>FONC_CTX_GEN_INF_DIX_MIL</t>
  </si>
  <si>
    <t>FONC_P_SOC</t>
  </si>
  <si>
    <t>FONCTIONNAIRES_HORS_FONCT_SPEC</t>
  </si>
  <si>
    <t>JCP_TJ_TUT_MAJ</t>
  </si>
  <si>
    <t>JCP_TJ_SURENDETTEMENT</t>
  </si>
  <si>
    <t>J_INSTRUCTION</t>
  </si>
  <si>
    <t>J_INSTRUCTION_JIRS_ECOFI</t>
  </si>
  <si>
    <t>J_INSTRUCTION_JIRS_CRIMO</t>
  </si>
  <si>
    <t>J_INSTRUCTION_JIRS_SS</t>
  </si>
  <si>
    <t>JLD_JNS</t>
  </si>
  <si>
    <t>MAG_SIEGE_ASSISES</t>
  </si>
  <si>
    <t>JNS_COUR_CRIM</t>
  </si>
  <si>
    <t>MAG_SIEGE_JIRS_ECOFI</t>
  </si>
  <si>
    <t>MAG_SIEGE_JIRS_CRIMO</t>
  </si>
  <si>
    <t>MAG_SIEGE_JIRS_SS</t>
  </si>
  <si>
    <t>MAG_SIEGE_CONTRAV</t>
  </si>
  <si>
    <t>TI_ACT_J_DEPARTITEUR</t>
  </si>
  <si>
    <t>JUGE_CTX_GEN_INF_DIX_MIL</t>
  </si>
  <si>
    <t>JUGE_TJ_IP_SR</t>
  </si>
  <si>
    <t>JUGE_TASS_JNS</t>
  </si>
  <si>
    <t>JAF_JNS</t>
  </si>
  <si>
    <t>J_SPEC_ACT_NON_SPEC</t>
  </si>
  <si>
    <t>AUTRES_JNS</t>
  </si>
  <si>
    <t>PARQUET_ACTIVITE_CIV_COM</t>
  </si>
  <si>
    <t>PARQUET_EXE_APP_PEINES</t>
  </si>
  <si>
    <t>PARQUET_JIRS_ECOFI</t>
  </si>
  <si>
    <t>PARQUET_JIRS_CRIMO</t>
  </si>
  <si>
    <t>PARQUET_JIRS_SS</t>
  </si>
  <si>
    <t>PARQUET_ASSISES</t>
  </si>
  <si>
    <t>PQT_COUR_CRIM</t>
  </si>
  <si>
    <t>PARQUET_TI</t>
  </si>
  <si>
    <t>AUTRES_PARQUET</t>
  </si>
  <si>
    <t>UO</t>
  </si>
  <si>
    <t>Code de la juridiction</t>
  </si>
  <si>
    <t>Code sous action</t>
  </si>
  <si>
    <t>Action</t>
  </si>
  <si>
    <t>Fonctionnaires Catégorie C Technique spécialisés</t>
  </si>
  <si>
    <t>Fonctionnaires activité civile et commerciale du parquet</t>
  </si>
  <si>
    <t>Fonctionnaires exécution des peines</t>
  </si>
  <si>
    <t>Fonctionnaires Assises</t>
  </si>
  <si>
    <t>Fonctionnaires Cour criminelle</t>
  </si>
  <si>
    <t>Fonctionnaires JIRS éco-fi</t>
  </si>
  <si>
    <t>Fonctionnaires JIRS crim-org</t>
  </si>
  <si>
    <t>Fonctionnaires sections spécialisées</t>
  </si>
  <si>
    <t>Fonctionnaires TJ Tutelles majeurs</t>
  </si>
  <si>
    <t>Fonctionnaires TJ au surendettement et au hors surendettement</t>
  </si>
  <si>
    <t>Fonctionnaires affectés aux fonctions JI, JE, JAP, JLD</t>
  </si>
  <si>
    <t>Fonctionnaires TJ  IP_Saisies Rém</t>
  </si>
  <si>
    <t>Fonctionnaires TJ Contentieux général &lt; 10 000 EUR</t>
  </si>
  <si>
    <t>Fonctionnaires affectés aux pôles sociaux</t>
  </si>
  <si>
    <t xml:space="preserve">Fonctionnaires hors fonctions spécifiques </t>
  </si>
  <si>
    <t>JCP TJ Tutelles majeurs</t>
  </si>
  <si>
    <t>JCP TJ surendettement et hors surendettement</t>
  </si>
  <si>
    <t>Juges Instruction - service général</t>
  </si>
  <si>
    <t>Juges Instruction JIRS éco-fi</t>
  </si>
  <si>
    <t>Juges Instruction JIRS crim-org</t>
  </si>
  <si>
    <t>Juges Instruction sections spécialisées</t>
  </si>
  <si>
    <t>Juges des Enfants</t>
  </si>
  <si>
    <t>JLD</t>
  </si>
  <si>
    <t>Magistrats du Siège assises</t>
  </si>
  <si>
    <t>Magistrats du siège Cour criminelle</t>
  </si>
  <si>
    <t>Magistrat du siège JIRS éco-fi</t>
  </si>
  <si>
    <t>Magistrat du siège JIRS crim-org</t>
  </si>
  <si>
    <t>Magistrat du siège sections spécialisées</t>
  </si>
  <si>
    <t>Magistrats du Siège activité contraventionnelle</t>
  </si>
  <si>
    <t>Magistrats activité juge départiteur</t>
  </si>
  <si>
    <t>Juges TJ Contentieux général &lt; 10 000 EUR</t>
  </si>
  <si>
    <t>Juges TJ  IP et Saisies Rém</t>
  </si>
  <si>
    <t>Juges du Pôle social</t>
  </si>
  <si>
    <t>JAF</t>
  </si>
  <si>
    <t>Activités non spécialisés des juges spécialisés</t>
  </si>
  <si>
    <t>Autres Magistrats du Siège non spécialisés</t>
  </si>
  <si>
    <t>Magistrats du Parquet - activité civile et commerciale</t>
  </si>
  <si>
    <t>Magistrats du Parquet - exécution et appl. des peines</t>
  </si>
  <si>
    <t>Magistrats du Parquet JIRS éco-fi</t>
  </si>
  <si>
    <t>Magistrats du Parquet JIRS crim-org</t>
  </si>
  <si>
    <t>Magistrats du Parquet JIRS sections spécialisées</t>
  </si>
  <si>
    <t>Magistrats du Parquet assises</t>
  </si>
  <si>
    <t>Magistrats du Parquet Cour criminelle</t>
  </si>
  <si>
    <t>Magistrats du Parquet - activité contraventionnelle</t>
  </si>
  <si>
    <t>Autres Magistrats du Parquet</t>
  </si>
  <si>
    <t>ETPT_TJ</t>
  </si>
  <si>
    <t>166-01-NC</t>
  </si>
  <si>
    <t>Action 1 - Traitement et jugement des contentieux civils</t>
  </si>
  <si>
    <t>166-02-NC</t>
  </si>
  <si>
    <t>Action 2 - Traitement et jugement des affaires pénales</t>
  </si>
  <si>
    <t xml:space="preserve">
</t>
  </si>
  <si>
    <t>166-04-NC</t>
  </si>
  <si>
    <t>Action 4 - Conseil supérieur de la magistrature</t>
  </si>
  <si>
    <t xml:space="preserve">
</t>
  </si>
  <si>
    <t xml:space="preserve">
</t>
  </si>
  <si>
    <t>166-06-99</t>
  </si>
  <si>
    <t>Action 6 - Accueil du justiciable (inclus SAUJ)</t>
  </si>
  <si>
    <t>166-06-NC</t>
  </si>
  <si>
    <t>Action 6 - Soutien (Hors accueil du justiciable)</t>
  </si>
  <si>
    <t>166-07-NC</t>
  </si>
  <si>
    <t>Action 7 - Formation dispensée</t>
  </si>
  <si>
    <t>166-08-NC</t>
  </si>
  <si>
    <t>Action 8 - Support à l'accès au droit et à la justice</t>
  </si>
  <si>
    <t>166-99-NC</t>
  </si>
  <si>
    <t>Action 99 - Personnel concourant au programme - à reventiler</t>
  </si>
  <si>
    <t>166-NC-NC</t>
  </si>
  <si>
    <t>Etpt autres personnels à reventiler (dont droit local,commercial- rcs, mise à disposition)</t>
  </si>
  <si>
    <t>166-PA-NC</t>
  </si>
  <si>
    <t>Etpt placés additionnels</t>
  </si>
  <si>
    <t>166-PS-NC</t>
  </si>
  <si>
    <t>Etpt placés de substitution</t>
  </si>
  <si>
    <t>TOTAL ETPT</t>
  </si>
  <si>
    <t>Attention : par défaut, l'activité pénale recensée au niveau des TPR est comptabilisée sur le TJ</t>
  </si>
  <si>
    <t>Indisponibilité des placés à reporter sur le SAR, ligne "Etpt placés absents non affectés", colonne C-TECH</t>
  </si>
  <si>
    <t>Indisponibilité des placés à reporter sur le SAR, ligne "Etpt placés absents non affectés", colonne ABC-BUR</t>
  </si>
  <si>
    <t>Indisponibilité des placés à reporter sur la cour, ligne "Etpt placés absents non affectés", colonne "Autres Magistrats du Siège non spécialisés"</t>
  </si>
  <si>
    <t xml:space="preserve">DÉCLARATION ETPT TPRX
</t>
  </si>
  <si>
    <t>Total magistrats du siège activités spécifiques</t>
  </si>
  <si>
    <t>SIEGE  S</t>
  </si>
  <si>
    <t>Total magistrats du siège autres activités</t>
  </si>
  <si>
    <t>FONCTIONNAIRES_TI_DRT_LOCAL_RCS</t>
  </si>
  <si>
    <t>FONCTIONNAIRES_TI_AG_PACS_NAT</t>
  </si>
  <si>
    <t>FONCTIONNAIRES_TI_SURENDET</t>
  </si>
  <si>
    <t>FONCTIONNAIRES_TI_TUTELLES</t>
  </si>
  <si>
    <t>FONC_TPRX_JAF</t>
  </si>
  <si>
    <t>FONC_TPRX_TUT_MIN</t>
  </si>
  <si>
    <t>FONC_TPRX_CORREC</t>
  </si>
  <si>
    <t>FONC_TPRX_POLICE</t>
  </si>
  <si>
    <t>FONC_TPRX_AUT_CTX_TJ</t>
  </si>
  <si>
    <t>JUGE_LIVRE_FONCIER_JNS</t>
  </si>
  <si>
    <t>MAGISTRATS_TI_SR_IP</t>
  </si>
  <si>
    <t>MAGISTRATS_TI_SURENDET</t>
  </si>
  <si>
    <t>MAGISTRATS_TI_TUTELLES</t>
  </si>
  <si>
    <t>MAGISTRAT_TPRX_JAF</t>
  </si>
  <si>
    <t>MAGISTRAT_TPRX_TUT_MIN</t>
  </si>
  <si>
    <t>MAGISTRAT_TPRX_CORREC</t>
  </si>
  <si>
    <t>MAGISTRAT_TPRX_POLICE</t>
  </si>
  <si>
    <t>MAGISTRAT_TPRX_AUT_CTX_TJ</t>
  </si>
  <si>
    <t>MAGISTRATS_TGI_TI</t>
  </si>
  <si>
    <t>Fonctionnaires TPRX, Droit Local, Livre foncier, RCS,etc.</t>
  </si>
  <si>
    <t>Fonctionnaires TPRX IP, Saisies rém, Nationalité, actes de greffe, etc.</t>
  </si>
  <si>
    <t>Fonctionnaires TPRX affectés au surendettement et au Hors surendettement</t>
  </si>
  <si>
    <t>Fonctionnaires TPRX tutelles majeurs et vérification des comptes</t>
  </si>
  <si>
    <t>Fonctionnaires TPRX sur activité déléguée du TJ en matière : JAF</t>
  </si>
  <si>
    <t>Fonctionnaires TPRX sur activité déléguée du TJ en matière : Tutelles mineurs</t>
  </si>
  <si>
    <t>Fonctionnaires TPRX sur activité déléguée du TJ en matière  correctionnelle</t>
  </si>
  <si>
    <t>Fonctionnaires TPRX sur activité déléguée du TJ en matière de police</t>
  </si>
  <si>
    <t>Fonctionnaires TPRX sur activité déléguèe du TJ : Autres contentieux</t>
  </si>
  <si>
    <t>Juges du Livre Foncier + Juge d'Instance RCS et Droit Local</t>
  </si>
  <si>
    <t>Magistrats TPRX affectés aux saisies sur rémunération et IP</t>
  </si>
  <si>
    <t xml:space="preserve">Magistrats TPRX affectés au surendettement et au Hors surendettement </t>
  </si>
  <si>
    <t>Magistrats suivi tutelles majeurs et comptes</t>
  </si>
  <si>
    <t>Magistrat TPRX sur activité déléguée du TJ en matière : JAF</t>
  </si>
  <si>
    <t>Magistrat TPRX sur activité déléguée du TJ en matière : Tutelles mineurs</t>
  </si>
  <si>
    <t>Magistrat TPRX sur activité déléguée du TJ en matière correctionnelle</t>
  </si>
  <si>
    <t>Magistrat TPRX sur activité déléguée du TJ en matière de police</t>
  </si>
  <si>
    <t>Magistrat TPRX sur activité déléguée du TJ : Autres contentieux</t>
  </si>
  <si>
    <t>Magistrats du TJ affectés au TPRX</t>
  </si>
  <si>
    <t>ETPT_TPRX</t>
  </si>
  <si>
    <t>DÉCLARATION ETPT CPH</t>
  </si>
  <si>
    <t>JURISTE AS</t>
  </si>
  <si>
    <t>Total juristes assistants</t>
  </si>
  <si>
    <t>JUR_ASS_SIEGE</t>
  </si>
  <si>
    <t>Juristes assistants siège Autres</t>
  </si>
  <si>
    <t>ETPT_CPH</t>
  </si>
  <si>
    <t xml:space="preserve">                Agrégats DDG</t>
  </si>
  <si>
    <t xml:space="preserve">                 Déclaration des ETPT Attachés de Justice</t>
  </si>
  <si>
    <t>Total ETPT AJ_JA</t>
  </si>
  <si>
    <t>JUR_ASS_CH_SOC</t>
  </si>
  <si>
    <t>JA_CONT_A_JP</t>
  </si>
  <si>
    <t>JUR_ASS_TASS</t>
  </si>
  <si>
    <t>JUR_ASS_PARQUET</t>
  </si>
  <si>
    <t>CONT_A_JP_VIF_PARQUET</t>
  </si>
  <si>
    <t>JUR_ASS_JAP</t>
  </si>
  <si>
    <t>JUR_ASS_JE</t>
  </si>
  <si>
    <t>JUR_ASS_JINST</t>
  </si>
  <si>
    <t>JUR_ASS_JLD</t>
  </si>
  <si>
    <t>Sous action</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</si>
  <si>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</si>
  <si>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</si>
  <si>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</si>
  <si>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</si>
  <si>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</si>
  <si>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</si>
  <si>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</si>
  <si>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</si>
  <si>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</si>
  <si>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ETPT_ATTACHES_JUSTICE</t>
  </si>
  <si>
    <t xml:space="preserve">                 DÉCLARATION ETPT TJ</t>
  </si>
  <si>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</si>
  <si>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</si>
  <si>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</si>
  <si>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</si>
  <si>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</si>
  <si>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</si>
  <si>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r>
      <t xml:space="preserve">Attention : 
- par défaut, l'activité pénale recensée au niveau des TPRX est comptabilisée sur le TJ, tout comme les activités éventuellement déléguées dans les TPRX et le soutien des agents affectés au CPH</t>
    </r>
    <r>
      <rPr>
        <b/>
        <color rgb="FF002060"/>
        <family val="2"/>
        <sz val="10"/>
        <rFont val="Arial"/>
      </rPr>
      <t xml:space="preserve"> </t>
    </r>
    <r>
      <rPr>
        <color rgb="FF002060"/>
        <family val="2"/>
        <sz val="10"/>
        <rFont val="Arial"/>
      </rPr>
      <t>: si vous souhaitez affiner à ce niveau de détail, il vous appartient de déduire les ETPT concernés des rubriques afférentes du TJ pour les reporter manuellement dans les cases ad hoc du TPRX ou du CPH.</t>
    </r>
    <r>
      <rPr>
        <b/>
        <color rgb="FFFF0000"/>
        <family val="2"/>
        <sz val="10"/>
        <rFont val="Arial"/>
      </rPr>
      <t xml:space="preserve">
- les indisponibilités des fonctionnaires et magistrats placés figurant dans les cases vertes supra ne sont calculées qu'à titre indicatif </t>
    </r>
    <r>
      <rPr>
        <color rgb="FF002060"/>
        <family val="2"/>
        <sz val="10"/>
        <rFont val="Arial"/>
      </rPr>
      <t>pour pouvoir être éventuellement communiquées à la CA et au SAR, en charge de ces effectifs.</t>
    </r>
  </si>
  <si>
    <t xml:space="preserve">                 DÉCLARATION ETPT TPRX</t>
  </si>
  <si>
    <t>Fonctionnaires hors fonctions spécifiques</t>
  </si>
  <si>
    <t>Magistrats TPRX affectés au surendettement et au Hors surendettement</t>
  </si>
  <si>
    <t>Magistrats du TJ affectés au TPRX (contentieux civil &lt; 10 000 EUR)</t>
  </si>
  <si>
    <r>
      <rPr>
        <b/>
        <color rgb="FF2D46E0"/>
        <family val="2"/>
        <scheme val="minor"/>
        <sz val="12"/>
        <rFont val="Calibri"/>
      </rPr>
      <t>→ Sélectionner la juridiction souhaitée à partir du menu déroulant qui se trouve dans la cellule D5 identifiée en</t>
    </r>
    <r>
      <rPr>
        <b/>
        <color rgb="FF860000"/>
        <family val="2"/>
        <scheme val="minor"/>
        <sz val="12"/>
        <rFont val="Calibri"/>
      </rPr>
      <t xml:space="preserve"> </t>
    </r>
    <r>
      <rPr>
        <b/>
        <color theme="5"/>
        <family val="2"/>
        <scheme val="minor"/>
        <sz val="12"/>
        <rFont val="Calibri"/>
      </rPr>
      <t>orange.</t>
    </r>
  </si>
  <si>
    <r>
      <t xml:space="preserve">Attention : par défaut, l'activité pénale recensée au niveau des TPRX est comptabilisée sur le TJ, tout comme les activités éventuellement déléguées dans les TPRX. 
</t>
    </r>
    <r>
      <rPr>
        <color rgb="FF002060"/>
        <family val="2"/>
        <sz val="11"/>
        <rFont val="Arial"/>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</si>
  <si>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 xml:space="preserve">                 DÉCLARATION ETPT CPH</t>
  </si>
  <si>
    <r>
      <t xml:space="preserve">Attention : Les actions 6, 7, 8 et 99 des agents affectés au CPH ne peuvent être automatiquement reportées dans ce tableau et figurent par défaut dans l'onglet ETPT-TJ-DDG.
</t>
    </r>
    <r>
      <rPr>
        <color rgb="FF002060"/>
        <family val="2"/>
        <sz val="11"/>
        <rFont val="Arial"/>
      </rPr>
      <t>Si vous souhaitez détailler ces actions pour les agents affectés au CPH, il convient de les reporter manuellement dans le tableau ci-dessus et de les soustraire corrélativement des ETPT du TJ</t>
    </r>
  </si>
  <si>
    <t xml:space="preserve">                 DÉCLARATION ETPT JURISTES ASSISTANTS (futur Attachés de justice)</t>
  </si>
  <si>
    <t>TJ</t>
  </si>
  <si>
    <t>TPROX</t>
  </si>
  <si>
    <t>CPH</t>
  </si>
  <si>
    <t>CPH détachés</t>
  </si>
  <si>
    <t>#! END_ROW</t>
  </si>
  <si>
    <t>#! FINISH</t>
  </si>
  <si>
    <r>
      <t xml:space="preserve">3.2 Protection des majeurs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</si>
  <si>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3. Contentieux de la Protection - 3.2 Protection des majeurs - 3.43 Injonctions de payer - 3.44 Saisies des rémunérations
</t>
    </r>
    <r>
      <rPr>
        <b/>
        <color rgb="FF0070C0"/>
        <family val="2"/>
        <sz val="7"/>
        <rFont val="Arial"/>
      </rPr>
      <t xml:space="preserve">(Pour Fonction recodée = Magistrats SIEGE S et NS)
</t>
    </r>
    <r>
      <rPr>
        <b/>
        <color rgb="FFFF0000"/>
        <family val="2"/>
        <sz val="7"/>
        <rFont val="Arial"/>
      </rPr>
      <t>Critère sur le TJ OU CPH</t>
    </r>
  </si>
  <si>
    <r>
      <t xml:space="preserve">6.1 JE : activité civile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ou CPH (donc pas de critère sur le TJ)</t>
    </r>
  </si>
  <si>
    <r>
      <t xml:space="preserve">5. TOTAL JLD CIVIL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</si>
  <si>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</si>
  <si>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4.0 Contentieux général &lt; 10000 euros
</t>
    </r>
    <r>
      <rPr>
        <b/>
        <color rgb="FF0070C0"/>
        <family val="2"/>
        <sz val="7"/>
        <rFont val="Arial"/>
      </rPr>
      <t xml:space="preserve">(Pour Fonction recodée = Magistrats SIEGE S et NS)
</t>
    </r>
    <r>
      <rPr>
        <b/>
        <color rgb="FFFF0000"/>
        <family val="2"/>
        <sz val="7"/>
        <rFont val="Arial"/>
      </rPr>
      <t xml:space="preserve">
Critère sur le TJ OU CPH</t>
    </r>
  </si>
  <si>
    <r>
      <t xml:space="preserve">3.43 Injonctions de payer + 3.44 Saisies des rémunérations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</si>
  <si>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1. TOTAL CONTENTIEUX SOCIAL  
-
</t>
    </r>
    <r>
      <rPr>
        <b/>
        <color rgb="FFFF0000"/>
        <family val="2"/>
        <sz val="7"/>
        <rFont val="Arial"/>
      </rPr>
      <t xml:space="preserve">1.1 Départage prud'homal 
</t>
    </r>
    <r>
      <rPr>
        <family val="2"/>
        <sz val="7"/>
        <rFont val="Arial"/>
      </rPr>
      <t xml:space="preserve">
</t>
    </r>
    <r>
      <rPr>
        <b/>
        <color rgb="FF0070C0"/>
        <family val="2"/>
        <sz val="7"/>
        <rFont val="Arial"/>
      </rPr>
      <t xml:space="preserve">(Pour Fonction recodée = Magistrats SIEGE S et NS)
</t>
    </r>
    <r>
      <rPr>
        <b/>
        <color rgb="FFFF0000"/>
        <family val="2"/>
        <sz val="7"/>
        <rFont val="Arial"/>
      </rPr>
      <t>Critère sur le TJ OU CPH</t>
    </r>
  </si>
  <si>
    <r>
      <t xml:space="preserve">2. TOTAL CONTENTIEUX JAF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</si>
  <si>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4. TOTAL CIVIL NON SPÉCIALISÉ 
-
4.0 Contentieux général &lt; 10000 euros
</t>
    </r>
    <r>
      <rPr>
        <b/>
        <color rgb="FF0070C0"/>
        <family val="2"/>
        <sz val="7"/>
        <rFont val="Arial"/>
      </rPr>
      <t xml:space="preserve">(Pour Fonction recodée = Magistrats SIEGE S)
</t>
    </r>
    <r>
      <rPr>
        <family val="2"/>
        <sz val="7"/>
        <rFont val="Arial"/>
      </rPr>
      <t xml:space="preserve">
</t>
    </r>
    <r>
      <rPr>
        <b/>
        <color rgb="FFFF0000"/>
        <family val="2"/>
        <sz val="7"/>
        <rFont val="Arial"/>
      </rPr>
      <t>Critère sur le TJ ou CPH</t>
    </r>
  </si>
  <si>
    <r>
      <t xml:space="preserve">4. TOTAL CIVIL NON SPÉCIALISÉ - 4.0 Contentieux général &lt; 10000 euros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ou CPH</t>
    </r>
  </si>
  <si>
    <r>
      <t xml:space="preserve">8.1 Service général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</si>
  <si>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8.2 JIRS eco-fi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</si>
  <si>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8.3 JIRS crim-org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et CPH (donc pas de critère sur le TJ)</t>
    </r>
  </si>
  <si>
    <r>
      <t xml:space="preserve">8.4 autres sections spécialisées
</t>
    </r>
    <r>
      <rPr>
        <color theme="1"/>
        <family val="2"/>
        <sz val="7"/>
        <rFont val="Arial"/>
      </rPr>
      <t xml:space="preserve">+
8.11 ECO-FI HORS JIRS
</t>
    </r>
    <r>
      <rPr>
        <family val="2"/>
        <sz val="7"/>
        <rFont val="Arial"/>
      </rPr>
      <t xml:space="preserve">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et CPH (donc pas de critère sur le TJ)</t>
    </r>
  </si>
  <si>
    <r>
      <t xml:space="preserve">9. TOTAL JAP
</t>
    </r>
    <r>
      <rPr>
        <b/>
        <color rgb="FF0070C0"/>
        <family val="2"/>
        <sz val="7"/>
        <rFont val="Arial"/>
      </rPr>
      <t>(Pour Fonction recodée = Magistrats SIEGE S et NS)</t>
    </r>
    <r>
      <rPr>
        <b/>
        <family val="2"/>
        <sz val="7"/>
        <rFont val="Arial"/>
      </rPr>
      <t xml:space="preserve">
</t>
    </r>
    <r>
      <rPr>
        <b/>
        <color rgb="FFFF0000"/>
        <family val="2"/>
        <sz val="7"/>
        <rFont val="Arial"/>
      </rPr>
      <t xml:space="preserve">
TJ et TPR et CPH (donc pas de critère sur le TJ)</t>
    </r>
  </si>
  <si>
    <r>
      <t xml:space="preserve">6.2 JE : activité pénale
</t>
    </r>
    <r>
      <rPr>
        <b/>
        <color rgb="FF0070C0"/>
        <family val="2"/>
        <sz val="7"/>
        <rFont val="Arial"/>
      </rPr>
      <t>(Pour Fonction recodée = Magistrats SIEGE S et NS)</t>
    </r>
    <r>
      <rPr>
        <color rgb="FF0070C0"/>
        <family val="2"/>
        <sz val="7"/>
        <rFont val="Arial"/>
      </rPr>
      <t xml:space="preserve">
</t>
    </r>
    <r>
      <rPr>
        <b/>
        <color rgb="FFFF0000"/>
        <family val="2"/>
        <sz val="7"/>
        <rFont val="Arial"/>
      </rPr>
      <t xml:space="preserve">
TJ et TPR et CPH (donc pas de critère sur le TJ)</t>
    </r>
  </si>
  <si>
    <r>
      <t xml:space="preserve">10. TOTAL JLD PÉNAL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(donc pas de critère sur le TJ)</t>
    </r>
  </si>
  <si>
    <r>
      <t xml:space="preserve">7.5 + 7.51 Cour d'assises JIRS et hors JIRS
</t>
    </r>
    <r>
      <rPr>
        <b/>
        <color theme="8" tint="-0.249977111117893"/>
        <family val="2"/>
        <sz val="7"/>
        <rFont val="Arial"/>
      </rPr>
      <t xml:space="preserve">(Pour Fonction recodée = Magistrats SIEGE S et NS)
</t>
    </r>
    <r>
      <rPr>
        <b/>
        <color rgb="FFFF0000"/>
        <family val="2"/>
        <sz val="7"/>
        <rFont val="Arial"/>
      </rPr>
      <t>TJ et TPR et CPH (donc pas de critère sur le TJ)</t>
    </r>
  </si>
  <si>
    <r>
      <t>7.52 cour criminelle</t>
    </r>
    <r>
      <rPr>
        <b/>
        <color rgb="FFFF0000"/>
        <family val="2"/>
        <sz val="7"/>
        <rFont val="Arial"/>
      </rPr>
      <t xml:space="preserve">
</t>
    </r>
    <r>
      <rPr>
        <family val="2"/>
        <sz val="7"/>
        <rFont val="Arial"/>
      </rPr>
      <t xml:space="preserve">
</t>
    </r>
    <r>
      <rPr>
        <b/>
        <color theme="8" tint="-0.249977111117893"/>
        <family val="2"/>
        <sz val="7"/>
        <rFont val="Arial"/>
      </rPr>
      <t xml:space="preserve"> (Pour Fonction recodée = Magistrats SIEGE S et NS)
</t>
    </r>
    <r>
      <rPr>
        <b/>
        <color rgb="FFFF0000"/>
        <family val="2"/>
        <sz val="7"/>
        <rFont val="Arial"/>
      </rPr>
      <t>TJ et TPR et CPH (donc pas de critère sur le TJ)</t>
    </r>
  </si>
  <si>
    <r>
      <t xml:space="preserve">7.121 Collégiales JIRS eco-fi POUR LES JURIDICTIONS JIRS
</t>
    </r>
    <r>
      <rPr>
        <b/>
        <color rgb="FFFF0000"/>
        <family val="2"/>
        <sz val="7"/>
        <rFont val="Arial"/>
      </rPr>
      <t xml:space="preserve">
</t>
    </r>
    <r>
      <rPr>
        <b/>
        <color rgb="FF0070C0"/>
        <family val="2"/>
        <sz val="7"/>
        <rFont val="Arial"/>
      </rPr>
      <t xml:space="preserve"> (Pour Fonction recodée = Magistrats SIEGE S et NS)
</t>
    </r>
    <r>
      <rPr>
        <b/>
        <color rgb="FFFF0000"/>
        <family val="2"/>
        <sz val="7"/>
        <rFont val="Arial"/>
      </rPr>
      <t xml:space="preserve">
TJ et TPR et CPH (donc pas de critère sur le TJ)</t>
    </r>
  </si>
  <si>
    <r>
      <t xml:space="preserve">7.12 Collégiales JIRS crim-org
</t>
    </r>
    <r>
      <rPr>
        <b/>
        <color rgb="FFFF0000"/>
        <family val="2"/>
        <sz val="7"/>
        <rFont val="Arial"/>
      </rPr>
      <t xml:space="preserve">
 </t>
    </r>
    <r>
      <rPr>
        <b/>
        <color rgb="FF0070C0"/>
        <family val="2"/>
        <sz val="7"/>
        <rFont val="Arial"/>
      </rPr>
      <t>(Pour Fonction recodée = Magistrats SIEGE S et NS)</t>
    </r>
    <r>
      <rPr>
        <b/>
        <color rgb="FFFF0000"/>
        <family val="2"/>
        <sz val="7"/>
        <rFont val="Arial"/>
      </rPr>
      <t xml:space="preserve">
TJ et TPR et CPH (donc pas de critère sur le TJ)</t>
    </r>
  </si>
  <si>
    <r>
      <t xml:space="preserve">7.122 Collégiales autres sections spécialisées + 7.121 Collégiales eco-fi POUR LES JURIDICTIONS NON JIRS
</t>
    </r>
    <r>
      <rPr>
        <b/>
        <color rgb="FFFF0000"/>
        <family val="2"/>
        <sz val="7"/>
        <rFont val="Arial"/>
      </rPr>
      <t xml:space="preserve">
 </t>
    </r>
    <r>
      <rPr>
        <b/>
        <color rgb="FF0070C0"/>
        <family val="2"/>
        <sz val="7"/>
        <rFont val="Arial"/>
      </rPr>
      <t>(Pour Fonction recodée = Magistrats SIEGE S et NS)</t>
    </r>
    <r>
      <rPr>
        <b/>
        <color rgb="FFFF0000"/>
        <family val="2"/>
        <sz val="7"/>
        <rFont val="Arial"/>
      </rPr>
      <t xml:space="preserve">
TJ et TPR et CPH (donc pas de critère sur le TJ)</t>
    </r>
  </si>
  <si>
    <r>
      <t xml:space="preserve">7.6 Tribunal de police + 7.7 OP contraventionnelles
</t>
    </r>
    <r>
      <rPr>
        <b/>
        <color rgb="FFFF0000"/>
        <family val="2"/>
        <sz val="7"/>
        <rFont val="Arial"/>
      </rPr>
      <t xml:space="preserve">
</t>
    </r>
    <r>
      <rPr>
        <b/>
        <color rgb="FF0070C0"/>
        <family val="2"/>
        <sz val="7"/>
        <rFont val="Arial"/>
      </rPr>
      <t xml:space="preserve"> (Pour Fonction recodée = Magistrats SIEGE S et NS)
</t>
    </r>
    <r>
      <rPr>
        <b/>
        <color rgb="FFFF0000"/>
        <family val="2"/>
        <sz val="7"/>
        <rFont val="Arial"/>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</si>
  <si>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color rgb="FFFF0000"/>
        <family val="2"/>
        <sz val="7"/>
        <rFont val="Arial"/>
      </rPr>
      <t xml:space="preserve">
</t>
    </r>
    <r>
      <rPr>
        <family val="2"/>
        <sz val="7"/>
        <rFont val="Arial"/>
      </rPr>
      <t xml:space="preserve">
</t>
    </r>
    <r>
      <rPr>
        <b/>
        <color rgb="FF0070C0"/>
        <family val="2"/>
        <sz val="7"/>
        <rFont val="Arial"/>
      </rPr>
      <t xml:space="preserve">(Pour Fonction recodée = Magistrats SIEGE S)
</t>
    </r>
    <r>
      <rPr>
        <b/>
        <color rgb="FFFF0000"/>
        <family val="2"/>
        <sz val="7"/>
        <rFont val="Arial"/>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</si>
  <si>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color rgb="FFFF0000"/>
        <family val="2"/>
        <sz val="7"/>
        <rFont val="Arial"/>
      </rPr>
      <t xml:space="preserve">
</t>
    </r>
    <r>
      <rPr>
        <family val="2"/>
        <sz val="7"/>
        <rFont val="Arial"/>
      </rPr>
      <t xml:space="preserve">
</t>
    </r>
    <r>
      <rPr>
        <b/>
        <color rgb="FF0070C0"/>
        <family val="2"/>
        <sz val="7"/>
        <rFont val="Arial"/>
      </rPr>
      <t xml:space="preserve">(Pour Fonction recodée = Magistrats SIEGE NS)
</t>
    </r>
    <r>
      <rPr>
        <b/>
        <color rgb="FFFF0000"/>
        <family val="2"/>
        <sz val="7"/>
        <rFont val="Arial"/>
      </rPr>
      <t xml:space="preserve">
TJ et TPR et CPH (donc pas de critère sur le TJ)</t>
    </r>
  </si>
  <si>
    <r>
      <t xml:space="preserve">11.5 CSM
</t>
    </r>
    <r>
      <rPr>
        <b/>
        <color rgb="FF0070C0"/>
        <family val="2"/>
        <sz val="7"/>
        <rFont val="Arial"/>
      </rPr>
      <t xml:space="preserve">(pour Fonction JCP seulement)
</t>
    </r>
    <r>
      <rPr>
        <family val="2"/>
        <sz val="7"/>
        <rFont val="Arial"/>
      </rPr>
      <t xml:space="preserve">
</t>
    </r>
    <r>
      <rPr>
        <b/>
        <color rgb="FFFF0000"/>
        <family val="2"/>
        <sz val="7"/>
        <rFont val="Arial"/>
      </rPr>
      <t>Critère sur le TJ et le CPH</t>
    </r>
  </si>
  <si>
    <r>
      <t xml:space="preserve">11.5 CSM
</t>
    </r>
    <r>
      <rPr>
        <b/>
        <color rgb="FF0070C0"/>
        <family val="2"/>
        <sz val="7"/>
        <rFont val="Arial"/>
      </rPr>
      <t>(pour Fonction JI seulement)</t>
    </r>
    <r>
      <rPr>
        <family val="2"/>
        <sz val="7"/>
        <rFont val="Arial"/>
      </rPr>
      <t xml:space="preserve">
</t>
    </r>
    <r>
      <rPr>
        <b/>
        <color rgb="FFFF0000"/>
        <family val="2"/>
        <sz val="7"/>
        <rFont val="Arial"/>
      </rPr>
      <t xml:space="preserve">
Critère sur le TJ et CPH</t>
    </r>
  </si>
  <si>
    <r>
      <t xml:space="preserve">11.5 CSM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</si>
  <si>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11.5 CSM
</t>
    </r>
    <r>
      <rPr>
        <b/>
        <color rgb="FF0070C0"/>
        <family val="2"/>
        <sz val="7"/>
        <rFont val="Arial"/>
      </rPr>
      <t>(pour Fonction JE seulement)</t>
    </r>
    <r>
      <rPr>
        <family val="2"/>
        <sz val="7"/>
        <rFont val="Arial"/>
      </rPr>
      <t xml:space="preserve">
</t>
    </r>
    <r>
      <rPr>
        <b/>
        <color rgb="FFFF0000"/>
        <family val="2"/>
        <sz val="7"/>
        <rFont val="Arial"/>
      </rPr>
      <t xml:space="preserve">
Critère sur le TJ et CPH</t>
    </r>
  </si>
  <si>
    <r>
      <t xml:space="preserve">11.5 CSM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</si>
  <si>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11.5 CSM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</si>
  <si>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</si>
  <si>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</si>
  <si>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</si>
  <si>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(pour Fonction JE seulement)</t>
    </r>
    <r>
      <rPr>
        <family val="2"/>
        <sz val="7"/>
        <rFont val="Arial"/>
      </rPr>
      <t xml:space="preserve">
</t>
    </r>
    <r>
      <rPr>
        <b/>
        <color rgb="FFFF0000"/>
        <family val="2"/>
        <sz val="7"/>
        <rFont val="Arial"/>
      </rPr>
      <t xml:space="preserve">
Critère sur le TJ et CPH</t>
    </r>
  </si>
  <si>
    <r>
      <t xml:space="preserve">11.51 Accueil du justiciable
</t>
    </r>
    <r>
      <rPr>
        <b/>
        <color rgb="FF0070C0"/>
        <family val="2"/>
        <sz val="7"/>
        <rFont val="Arial"/>
      </rPr>
      <t>(pour Fonction JLD seulement)</t>
    </r>
    <r>
      <rPr>
        <family val="2"/>
        <sz val="7"/>
        <rFont val="Arial"/>
      </rPr>
      <t xml:space="preserve">
</t>
    </r>
    <r>
      <rPr>
        <b/>
        <color rgb="FFFF0000"/>
        <family val="2"/>
        <sz val="7"/>
        <rFont val="Arial"/>
      </rPr>
      <t xml:space="preserve">
Critère sur le TJ et CPH</t>
    </r>
  </si>
  <si>
    <r>
      <t xml:space="preserve">11.51 Accueil du justiciable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</si>
  <si>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</si>
  <si>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11.1 Soutien + 11.2 Formations suivies + </t>
    </r>
    <r>
      <rPr>
        <b/>
        <color rgb="FFFF0000"/>
        <family val="2"/>
        <sz val="7"/>
        <rFont val="Arial"/>
      </rPr>
      <t xml:space="preserve">11.6 Autres activités non juridictionnelles 
</t>
    </r>
    <r>
      <rPr>
        <family val="2"/>
        <sz val="7"/>
        <rFont val="Arial"/>
      </rPr>
      <t xml:space="preserv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</si>
  <si>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11.1 Soutien + 11.2 Formations suivies + </t>
    </r>
    <r>
      <rPr>
        <b/>
        <color rgb="FFFF0000"/>
        <family val="2"/>
        <sz val="7"/>
        <rFont val="Arial"/>
      </rPr>
      <t>11.6 Autres activités non juridictionnelles</t>
    </r>
    <r>
      <rPr>
        <family val="2"/>
        <sz val="7"/>
        <rFont val="Arial"/>
      </rPr>
      <t xml:space="preserv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</si>
  <si>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</si>
  <si>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</si>
  <si>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</si>
  <si>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</si>
  <si>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</si>
  <si>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</si>
  <si>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</si>
  <si>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</si>
  <si>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</si>
  <si>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</si>
  <si>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</si>
  <si>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</si>
  <si>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</si>
  <si>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</si>
  <si>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</si>
  <si>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12. TOTAL des INDISPONIBILITÉS relevant de l'action 99
-
12.5 MISE A DISPOSITION
</t>
    </r>
    <r>
      <rPr>
        <b/>
        <color rgb="FF0070C0"/>
        <family val="2"/>
        <sz val="7"/>
        <rFont val="Arial"/>
      </rPr>
      <t xml:space="preserve">
(pour Fonction JCP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</si>
  <si>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JI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</si>
  <si>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JAP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</si>
  <si>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JE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</si>
  <si>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JLD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</si>
  <si>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</si>
  <si>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12.5 MISE A DISPOSITION
</t>
    </r>
    <r>
      <rPr>
        <b/>
        <color rgb="FF0070C0"/>
        <family val="2"/>
        <sz val="7"/>
        <rFont val="Arial"/>
      </rPr>
      <t xml:space="preserve">
(pour Fonction JCP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</si>
  <si>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JI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</si>
  <si>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JAP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</si>
  <si>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JE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</si>
  <si>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JLD seulement)</t>
    </r>
    <r>
      <rPr>
        <family val="2"/>
        <sz val="7"/>
        <rFont val="Arial"/>
      </rPr>
      <t xml:space="preserve">
</t>
    </r>
    <r>
      <rPr>
        <b/>
        <color rgb="FFFF0000"/>
        <family val="2"/>
        <sz val="7"/>
        <rFont val="Arial"/>
      </rPr>
      <t xml:space="preserve">
Critère sur le TJ et CPH</t>
    </r>
  </si>
  <si>
    <r>
      <t xml:space="preserve">13. Contentieux locaux spécifiques
</t>
    </r>
    <r>
      <rPr>
        <b/>
        <color rgb="FF0070C0"/>
        <family val="2"/>
        <sz val="7"/>
        <rFont val="Arial"/>
      </rPr>
      <t xml:space="preserve">
(Pour Fonction recodée = Magistrats SIEGE S)</t>
    </r>
    <r>
      <rPr>
        <family val="2"/>
        <sz val="7"/>
        <rFont val="Arial"/>
      </rPr>
      <t xml:space="preserve">
</t>
    </r>
    <r>
      <rPr>
        <b/>
        <color rgb="FFFF0000"/>
        <family val="2"/>
        <sz val="7"/>
        <rFont val="Arial"/>
      </rPr>
      <t xml:space="preserve">
Critère sur le TJ et CPH</t>
    </r>
  </si>
  <si>
    <r>
      <t xml:space="preserve">12.5 MISE A DISPOSITION 
+
13. Contentieux locaux spécifiques
</t>
    </r>
    <r>
      <rPr>
        <b/>
        <color rgb="FF0070C0"/>
        <family val="2"/>
        <sz val="7"/>
        <rFont val="Arial"/>
      </rPr>
      <t xml:space="preserve">
(Pour Fonction recodée = Magistrats SIEGE NS)</t>
    </r>
    <r>
      <rPr>
        <family val="2"/>
        <sz val="7"/>
        <rFont val="Arial"/>
      </rPr>
      <t xml:space="preserve">
</t>
    </r>
    <r>
      <rPr>
        <b/>
        <color rgb="FFFF0000"/>
        <family val="2"/>
        <sz val="7"/>
        <rFont val="Arial"/>
      </rPr>
      <t xml:space="preserve">
Critère sur le TJ et CPH</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</si>
  <si>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</si>
  <si>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 Contentieux de la Protection - 3.2 Protection des majeurs - 3.43 Injonctions de payer - 3.44 Saisies des rémunérations*</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Critère sur le TJ OU CPH
</t>
    </r>
    <r>
      <rPr>
        <color rgb="FFFF0000"/>
        <family val="2"/>
        <sz val="7"/>
        <rFont val="Arial"/>
      </rPr>
      <t xml:space="preserve">
*figurant dans l'onglet ETPT A-JUST</t>
    </r>
  </si>
  <si>
    <r>
      <rPr>
        <b/>
        <color rgb="FFFF0000"/>
        <family val="2"/>
        <sz val="7"/>
        <rFont val="Arial"/>
      </rPr>
      <t>8.1 Service général*</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</si>
  <si>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8.2 JIRS eco-fi*</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</si>
  <si>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8.3 JIRS crim-org*</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</si>
  <si>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8.4 autres sections spécialisées
+
8.11 ECO-FI HORS JIRS*
</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</si>
  <si>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9. TOTAL JAP*</t>
    </r>
    <r>
      <rPr>
        <family val="2"/>
        <sz val="7"/>
        <rFont val="Arial"/>
      </rPr>
      <t xml:space="preserve">
</t>
    </r>
    <r>
      <rPr>
        <b/>
        <color rgb="FF0070C0"/>
        <family val="2"/>
        <sz val="7"/>
        <rFont val="Arial"/>
      </rPr>
      <t>(Pour Fonction recodée = Magistrat Placé ADD)</t>
    </r>
    <r>
      <rPr>
        <b/>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</si>
  <si>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6.1 JE : activité civile + 6.2 JE : activité pénale*</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</si>
  <si>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5. TOTAL JLD CIVIL +  10. TOTAL JLD PÉNAL*</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</si>
  <si>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7.5 + 7.51 Cour d'assises JIRS et hors JIRS*</t>
    </r>
    <r>
      <rPr>
        <family val="2"/>
        <sz val="7"/>
        <rFont val="Arial"/>
      </rPr>
      <t xml:space="preserve">
</t>
    </r>
    <r>
      <rPr>
        <b/>
        <color theme="8" tint="-0.249977111117893"/>
        <family val="2"/>
        <sz val="7"/>
        <rFont val="Arial"/>
      </rPr>
      <t xml:space="preserve">(Pour Fonction recodée = Magistrat Placé ADD)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</si>
  <si>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7.52 cour criminelle*
</t>
    </r>
    <r>
      <rPr>
        <family val="2"/>
        <sz val="7"/>
        <rFont val="Arial"/>
      </rPr>
      <t xml:space="preserve">
</t>
    </r>
    <r>
      <rPr>
        <b/>
        <color theme="8" tint="-0.249977111117893"/>
        <family val="2"/>
        <sz val="7"/>
        <rFont val="Arial"/>
      </rPr>
      <t xml:space="preserve">(Pour Fonction recodée = Magistrat Placé ADD)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</si>
  <si>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7.121 Collégiales JIRS eco-fi POUR LES JURIDICTIONS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</si>
  <si>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7.12 Collégiales JIRS crim-org*</t>
    </r>
    <r>
      <rPr>
        <family val="2"/>
        <sz val="7"/>
        <rFont val="Arial"/>
      </rPr>
      <t xml:space="preserve">
</t>
    </r>
    <r>
      <rPr>
        <b/>
        <color rgb="FFFF0000"/>
        <family val="2"/>
        <sz val="7"/>
        <rFont val="Arial"/>
      </rPr>
      <t xml:space="preserve">
</t>
    </r>
    <r>
      <rPr>
        <b/>
        <color rgb="FF0070C0"/>
        <family val="2"/>
        <sz val="7"/>
        <rFont val="Arial"/>
      </rPr>
      <t>(Pour Fonction recodée = Magistrat Placé ADD)</t>
    </r>
    <r>
      <rPr>
        <b/>
        <color rgb="FFFF0000"/>
        <family val="2"/>
        <sz val="7"/>
        <rFont val="Arial"/>
      </rPr>
      <t xml:space="preserve">
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</si>
  <si>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7.122 Collégiales autres sections spécialisées + 7.121 Collégiales eco-fi POUR LES JURIDICTIONS NON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color rgb="FFFF0000"/>
        <family val="2"/>
        <sz val="7"/>
        <rFont val="Arial"/>
      </rPr>
      <t xml:space="preserve">
*figurant dans l'onglet ETPT A-JUST</t>
    </r>
  </si>
  <si>
    <r>
      <rPr>
        <b/>
        <color rgb="FFFF0000"/>
        <family val="2"/>
        <sz val="7"/>
        <rFont val="Arial"/>
      </rPr>
      <t>7.6 Tribunal de police + 7.7 OP contraventionnelles*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 xml:space="preserve">
*figurant dans l'onglet ETPT A-JUST</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</si>
  <si>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</si>
  <si>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4.0 Contentieux général &lt; 10000 euros*</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</si>
  <si>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3.43 Injonctions de payer + 3.44 Saisies des rémunérations*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t>
    </r>
    <r>
      <rPr>
        <family val="2"/>
        <sz val="7"/>
        <rFont val="Arial"/>
      </rPr>
      <t xml:space="preserve">
</t>
    </r>
    <r>
      <rPr>
        <color rgb="FFFF0000"/>
        <family val="2"/>
        <sz val="7"/>
        <rFont val="Arial"/>
      </rPr>
      <t>*figurant dans l'onglet ETPT A-JUST</t>
    </r>
  </si>
  <si>
    <r>
      <rPr>
        <b/>
        <color rgb="FFFF0000"/>
        <family val="2"/>
        <sz val="7"/>
        <rFont val="Arial"/>
      </rPr>
      <t xml:space="preserve">1. TOTAL CONTENTIEUX SOCIAL  
-
1.1 Départage prud'homal* 
</t>
    </r>
    <r>
      <rPr>
        <family val="2"/>
        <sz val="7"/>
        <rFont val="Arial"/>
      </rPr>
      <t xml:space="preserve">
</t>
    </r>
    <r>
      <rPr>
        <b/>
        <color rgb="FF0070C0"/>
        <family val="2"/>
        <sz val="7"/>
        <rFont val="Arial"/>
      </rPr>
      <t xml:space="preserve">(Pour Fonction recodée = Magistrat Placé ADD)
</t>
    </r>
    <r>
      <rPr>
        <b/>
        <color rgb="FFFF0000"/>
        <family val="2"/>
        <sz val="7"/>
        <rFont val="Arial"/>
      </rPr>
      <t>Critère sur le TJ OU CPH</t>
    </r>
    <r>
      <rPr>
        <family val="2"/>
        <sz val="7"/>
        <rFont val="Arial"/>
      </rPr>
      <t xml:space="preserve">
</t>
    </r>
    <r>
      <rPr>
        <color rgb="FFFF0000"/>
        <family val="2"/>
        <sz val="7"/>
        <rFont val="Arial"/>
      </rPr>
      <t>*figurant dans l'onglet ETPT A-JUST</t>
    </r>
  </si>
  <si>
    <r>
      <rPr>
        <b/>
        <color rgb="FFFF0000"/>
        <family val="2"/>
        <sz val="7"/>
        <rFont val="Arial"/>
      </rPr>
      <t>2. TOTAL CONTENTIEUX JAF*</t>
    </r>
    <r>
      <rPr>
        <family val="2"/>
        <sz val="7"/>
        <rFont val="Arial"/>
      </rPr>
      <t xml:space="preserve">
</t>
    </r>
    <r>
      <rPr>
        <color rgb="FF0070C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</si>
  <si>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family val="2"/>
        <sz val="7"/>
        <rFont val="Arial"/>
      </rPr>
      <t xml:space="preserve">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</si>
  <si>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</si>
  <si>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 Contentieux de la Protection - 3.2 Protection des majeurs - 3.43 Injonctions de payer - 3.44 Saisies des rémunérations*</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Critère sur le TJ OU CPH
</t>
    </r>
    <r>
      <rPr>
        <color rgb="FFFF0000"/>
        <family val="2"/>
        <sz val="7"/>
        <rFont val="Arial"/>
      </rPr>
      <t xml:space="preserve">
*figurant dans l'onglet ETPT A-JUST</t>
    </r>
  </si>
  <si>
    <r>
      <rPr>
        <b/>
        <color rgb="FFFF0000"/>
        <family val="2"/>
        <sz val="7"/>
        <rFont val="Arial"/>
      </rPr>
      <t>8.1 Service général*</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</si>
  <si>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8.2 JIRS eco-fi*</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</si>
  <si>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8.3 JIRS crim-org*</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</si>
  <si>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8.4 autres sections spécialisées
+
8.11 ECO-FI HORS JIRS*
</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</si>
  <si>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9. TOTAL JAP*</t>
    </r>
    <r>
      <rPr>
        <family val="2"/>
        <sz val="7"/>
        <rFont val="Arial"/>
      </rPr>
      <t xml:space="preserve">
</t>
    </r>
    <r>
      <rPr>
        <b/>
        <color rgb="FF0070C0"/>
        <family val="2"/>
        <sz val="7"/>
        <rFont val="Arial"/>
      </rPr>
      <t>(Pour Fonction recodée = Magistrat Placé SUB)</t>
    </r>
    <r>
      <rPr>
        <b/>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</si>
  <si>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6.1 JE : activité civile + 6.2 JE : activité pénale*</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</si>
  <si>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5. TOTAL JLD CIVIL +  10. TOTAL JLD PÉNAL*</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</si>
  <si>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7.5 + 7.51 Cour d'assises JIRS et hors JIRS*</t>
    </r>
    <r>
      <rPr>
        <family val="2"/>
        <sz val="7"/>
        <rFont val="Arial"/>
      </rPr>
      <t xml:space="preserve">
</t>
    </r>
    <r>
      <rPr>
        <b/>
        <color theme="8" tint="-0.249977111117893"/>
        <family val="2"/>
        <sz val="7"/>
        <rFont val="Arial"/>
      </rPr>
      <t xml:space="preserve">(Pour Fonction recodée = Magistrat Placé SUB)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</si>
  <si>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7.52 cour criminelle*
</t>
    </r>
    <r>
      <rPr>
        <family val="2"/>
        <sz val="7"/>
        <rFont val="Arial"/>
      </rPr>
      <t xml:space="preserve">
</t>
    </r>
    <r>
      <rPr>
        <b/>
        <color theme="8" tint="-0.249977111117893"/>
        <family val="2"/>
        <sz val="7"/>
        <rFont val="Arial"/>
      </rPr>
      <t xml:space="preserve">(Pour Fonction recodée = Magistrat Placé SUB)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</si>
  <si>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7.121 Collégiales JIRS eco-fi POUR LES JURIDICTIONS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</si>
  <si>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7.12 Collégiales JIRS crim-org*</t>
    </r>
    <r>
      <rPr>
        <family val="2"/>
        <sz val="7"/>
        <rFont val="Arial"/>
      </rPr>
      <t xml:space="preserve">
</t>
    </r>
    <r>
      <rPr>
        <b/>
        <color rgb="FFFF0000"/>
        <family val="2"/>
        <sz val="7"/>
        <rFont val="Arial"/>
      </rPr>
      <t xml:space="preserve">
</t>
    </r>
    <r>
      <rPr>
        <b/>
        <color rgb="FF0070C0"/>
        <family val="2"/>
        <sz val="7"/>
        <rFont val="Arial"/>
      </rPr>
      <t>(Pour Fonction recodée = Magistrat Placé SUB)</t>
    </r>
    <r>
      <rPr>
        <b/>
        <color rgb="FFFF0000"/>
        <family val="2"/>
        <sz val="7"/>
        <rFont val="Arial"/>
      </rPr>
      <t xml:space="preserve">
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</si>
  <si>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7.122 Collégiales autres sections spécialisées + 7.121 Collégiales eco-fi POUR LES JURIDICTIONS NON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color rgb="FFFF0000"/>
        <family val="2"/>
        <sz val="7"/>
        <rFont val="Arial"/>
      </rPr>
      <t xml:space="preserve">
*figurant dans l'onglet ETPT A-JUST</t>
    </r>
  </si>
  <si>
    <r>
      <rPr>
        <b/>
        <color rgb="FFFF0000"/>
        <family val="2"/>
        <sz val="7"/>
        <rFont val="Arial"/>
      </rPr>
      <t>7.6 Tribunal de police + 7.7 OP contraventionnelles*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 xml:space="preserve">
*figurant dans l'onglet ETPT A-JUST</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</si>
  <si>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</si>
  <si>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4.0 Contentieux général &lt; 10000 euros*</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</si>
  <si>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3.43 Injonctions de payer + 3.44 Saisies des rémunérations*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t>
    </r>
    <r>
      <rPr>
        <family val="2"/>
        <sz val="7"/>
        <rFont val="Arial"/>
      </rPr>
      <t xml:space="preserve">
</t>
    </r>
    <r>
      <rPr>
        <color rgb="FFFF0000"/>
        <family val="2"/>
        <sz val="7"/>
        <rFont val="Arial"/>
      </rPr>
      <t>*figurant dans l'onglet ETPT A-JUST</t>
    </r>
  </si>
  <si>
    <r>
      <rPr>
        <b/>
        <color rgb="FFFF0000"/>
        <family val="2"/>
        <sz val="7"/>
        <rFont val="Arial"/>
      </rPr>
      <t xml:space="preserve">1. TOTAL CONTENTIEUX SOCIAL  
-
1.1 Départage prud'homal* 
</t>
    </r>
    <r>
      <rPr>
        <family val="2"/>
        <sz val="7"/>
        <rFont val="Arial"/>
      </rPr>
      <t xml:space="preserve">
</t>
    </r>
    <r>
      <rPr>
        <b/>
        <color rgb="FF0070C0"/>
        <family val="2"/>
        <sz val="7"/>
        <rFont val="Arial"/>
      </rPr>
      <t xml:space="preserve">(Pour Fonction recodée = Magistrat Placé SUB)
</t>
    </r>
    <r>
      <rPr>
        <b/>
        <color rgb="FFFF0000"/>
        <family val="2"/>
        <sz val="7"/>
        <rFont val="Arial"/>
      </rPr>
      <t>Critère sur le TJ OU CPH</t>
    </r>
    <r>
      <rPr>
        <family val="2"/>
        <sz val="7"/>
        <rFont val="Arial"/>
      </rPr>
      <t xml:space="preserve">
</t>
    </r>
    <r>
      <rPr>
        <color rgb="FFFF0000"/>
        <family val="2"/>
        <sz val="7"/>
        <rFont val="Arial"/>
      </rPr>
      <t>*figurant dans l'onglet ETPT A-JUST</t>
    </r>
  </si>
  <si>
    <r>
      <rPr>
        <b/>
        <color rgb="FFFF0000"/>
        <family val="2"/>
        <sz val="7"/>
        <rFont val="Arial"/>
      </rPr>
      <t>2. TOTAL CONTENTIEUX JAF*</t>
    </r>
    <r>
      <rPr>
        <family val="2"/>
        <sz val="7"/>
        <rFont val="Arial"/>
      </rPr>
      <t xml:space="preserve">
</t>
    </r>
    <r>
      <rPr>
        <color rgb="FF0070C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</si>
  <si>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family val="2"/>
        <sz val="7"/>
        <rFont val="Arial"/>
      </rPr>
      <t xml:space="preserve">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</si>
  <si>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12. TOTAL INDISPONIBILITÉ*</t>
    </r>
    <r>
      <rPr>
        <family val="2"/>
        <sz val="7"/>
        <rFont val="Arial"/>
      </rPr>
      <t xml:space="preserve">
</t>
    </r>
    <r>
      <rPr>
        <b/>
        <color rgb="FF0070C0"/>
        <family val="2"/>
        <sz val="7"/>
        <rFont val="Arial"/>
      </rPr>
      <t xml:space="preserve">(Pour Fonctions recodées = Magistrats placé ADD  ou Magistrat placé SUB)
</t>
    </r>
    <r>
      <rPr>
        <b/>
        <color rgb="FFFF0000"/>
        <family val="2"/>
        <sz val="7"/>
        <rFont val="Arial"/>
      </rPr>
      <t xml:space="preserve">Critère sur le TJ ou CPH
</t>
    </r>
    <r>
      <rPr>
        <color rgb="FFFF0000"/>
        <family val="2"/>
        <sz val="7"/>
        <rFont val="Arial"/>
      </rPr>
      <t>*figurant dans l'onglet ETPT A-JUST</t>
    </r>
  </si>
  <si>
    <r>
      <t xml:space="preserve">3.43 Injonctions de payer + 3.44 Saisies des rémunérations
</t>
    </r>
    <r>
      <rPr>
        <b/>
        <color rgb="FF0070C0"/>
        <family val="2"/>
        <sz val="7"/>
        <rFont val="Arial"/>
      </rPr>
      <t>(Pour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</si>
  <si>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r>
      <t xml:space="preserve">3. Contentieux de la Protection - 3.2 Protection des majeurs - 3.43 Injonctions de payer - 3.44 Saisies des rémunérations
</t>
    </r>
    <r>
      <rPr>
        <b/>
        <color rgb="FF0070C0"/>
        <family val="2"/>
        <sz val="7"/>
        <rFont val="Arial"/>
      </rPr>
      <t xml:space="preserve">
(Pour Fonction recodée = Magistrats SIEGE S + Magistrats SIEGE NS)
</t>
    </r>
    <r>
      <rPr>
        <b/>
        <color rgb="FFFF0000"/>
        <family val="2"/>
        <sz val="7"/>
        <rFont val="Arial"/>
      </rPr>
      <t>Critère sur le TPRX</t>
    </r>
  </si>
  <si>
    <r>
      <t xml:space="preserve">3.2 Protection des majeurs
</t>
    </r>
    <r>
      <rPr>
        <b/>
        <color rgb="FF0070C0"/>
        <family val="2"/>
        <sz val="7"/>
        <rFont val="Arial"/>
      </rPr>
      <t xml:space="preserve">
(Pour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</si>
  <si>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t>Pas identifiable avec A-JUST (à reporter à la la main s'il existe une délégation formelle - dans ce cas, penser à les ôter des ETPT JAF du TJ = AA5)</t>
  </si>
  <si>
    <t>Pas identifiable avec A-JUST (à reporter à la la main s'il existe une délégation formelle - dans ce cas, penser à les ôter des ETPT du TJ dans la rubrique correspondante)</t>
  </si>
  <si>
    <r>
      <t>Magistrats du TJ qui sont délégués au TPROX pour faire autre chose que du JCP ou du départage ou une activité formellement déléguée</t>
    </r>
    <r>
      <rPr>
        <b/>
        <color rgb="FFFF66CC"/>
        <family val="2"/>
        <sz val="7"/>
        <rFont val="Arial"/>
      </rPr>
      <t xml:space="preserve">
</t>
    </r>
    <r>
      <rPr>
        <family val="2"/>
        <sz val="7"/>
        <rFont val="Arial"/>
      </rPr>
      <t xml:space="preserve">
 Pas identifiable avec A-JUST (à reporter à la la main)</t>
    </r>
  </si>
  <si>
    <r>
      <t xml:space="preserve">1.1 Départage prud'homal </t>
    </r>
    <r>
      <rPr>
        <b/>
        <color rgb="FFFF0000"/>
        <family val="2"/>
        <sz val="7"/>
        <rFont val="Arial"/>
      </rPr>
      <t xml:space="preserve">
</t>
    </r>
    <r>
      <rPr>
        <family val="2"/>
        <sz val="7"/>
        <rFont val="Arial"/>
      </rPr>
      <t xml:space="preserve">
</t>
    </r>
    <r>
      <rPr>
        <b/>
        <color rgb="FF0070C0"/>
        <family val="2"/>
        <sz val="7"/>
        <rFont val="Arial"/>
      </rPr>
      <t>(Pour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</si>
  <si>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r>
      <t xml:space="preserve">1. TOTAL CONTENTIEUX SOCIAL - 1.1 DEPARTAGE PRUD'HOMAL + 4. TOTAL CIVIL NON SPÉCIALISÉ
</t>
    </r>
    <r>
      <rPr>
        <b/>
        <color rgb="FF0070C0"/>
        <family val="2"/>
        <sz val="7"/>
        <rFont val="Arial"/>
      </rPr>
      <t xml:space="preserve">
(Pour Fonction recodée = Mag
istrats SIEGE S et NS)</t>
    </r>
    <r>
      <rPr>
        <family val="2"/>
        <sz val="7"/>
        <rFont val="Arial"/>
      </rPr>
      <t xml:space="preserve">
</t>
    </r>
    <r>
      <rPr>
        <b/>
        <color rgb="FFFF0000"/>
        <family val="2"/>
        <sz val="7"/>
        <rFont val="Arial"/>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</si>
  <si>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</si>
  <si>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</si>
  <si>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color rgb="FFFF66CC"/>
        <family val="2"/>
        <sz val="7"/>
        <rFont val="Arial"/>
      </rPr>
      <t xml:space="preserve">
</t>
    </r>
    <r>
      <rPr>
        <family val="2"/>
        <sz val="7"/>
        <rFont val="Arial"/>
      </rPr>
      <t xml:space="preserve">
 Pas identifiable avec A-JUST (à reporter à la la main) dans ce cas, penser à les ôter des ETPT du TJ dans la rubrique correspondante)</t>
    </r>
  </si>
  <si>
    <r>
      <t xml:space="preserve">11.5 CSM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</si>
  <si>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11.51 Accueil du justiciable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</si>
  <si>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11.1 Soutien + 11.2 Formations suivies + 11.6 Autres activités non juridictionnelles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</si>
  <si>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11.3. Formations dispensées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</si>
  <si>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11.4 Accès au droit et à la justice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</si>
  <si>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12. TOTAL des INDISPONIBILITÉS relevant de l'action 99 - 12.5 MISE A DISPOSITN
</t>
    </r>
    <r>
      <rPr>
        <b/>
        <color rgb="FF0070C0"/>
        <family val="2"/>
        <sz val="7"/>
        <rFont val="Arial"/>
      </rPr>
      <t xml:space="preserve">
(Pour Fonction recodée = Magistrats SIEGE S  + Magistrats SIEGE NS)</t>
    </r>
    <r>
      <rPr>
        <b/>
        <color rgb="FFFF0000"/>
        <family val="2"/>
        <sz val="7"/>
        <rFont val="Arial"/>
      </rPr>
      <t xml:space="preserve">
</t>
    </r>
    <r>
      <rPr>
        <color rgb="FFFF0000"/>
        <family val="2"/>
        <sz val="7"/>
        <rFont val="Arial"/>
      </rPr>
      <t xml:space="preserve">
</t>
    </r>
    <r>
      <rPr>
        <b/>
        <color rgb="FFFF0000"/>
        <family val="2"/>
        <sz val="7"/>
        <rFont val="Arial"/>
      </rPr>
      <t>Critère sur le TPRX</t>
    </r>
  </si>
  <si>
    <r>
      <rPr>
        <family val="2"/>
        <sz val="7"/>
        <rFont val="Arial"/>
      </rPr>
      <t>13. Contentieux locaux spécifiques</t>
    </r>
    <r>
      <rPr>
        <b/>
        <color rgb="FFFF0000"/>
        <family val="2"/>
        <sz val="7"/>
        <rFont val="Arial"/>
      </rPr>
      <t xml:space="preserve">
</t>
    </r>
    <r>
      <rPr>
        <b/>
        <color rgb="FF0070C0"/>
        <family val="2"/>
        <sz val="7"/>
        <rFont val="Arial"/>
      </rPr>
      <t>(Pour Fonction recodée = Magistrats SIEGE S  + Magistrats SIEGE NS)</t>
    </r>
    <r>
      <rPr>
        <b/>
        <color rgb="FFFF0000"/>
        <family val="2"/>
        <sz val="7"/>
        <rFont val="Arial"/>
      </rPr>
      <t xml:space="preserve"> 
Critère sur le TPRX</t>
    </r>
  </si>
  <si>
    <r>
      <t xml:space="preserve">12.5 MISE A DISPOSITION
</t>
    </r>
    <r>
      <rPr>
        <b/>
        <color rgb="FF0070C0"/>
        <family val="2"/>
        <sz val="7"/>
        <rFont val="Arial"/>
      </rPr>
      <t xml:space="preserve">(Pour Fonction recodée = Magistrats SIEGE S  + Magistrats SIEGE NS) </t>
    </r>
    <r>
      <rPr>
        <b/>
        <color rgb="FFFF0000"/>
        <family val="2"/>
        <sz val="7"/>
        <rFont val="Arial"/>
      </rPr>
      <t xml:space="preserve">
</t>
    </r>
    <r>
      <rPr>
        <color rgb="FFFFFF00"/>
        <family val="2"/>
        <sz val="7"/>
        <rFont val="Arial"/>
      </rPr>
      <t xml:space="preserve">
</t>
    </r>
    <r>
      <rPr>
        <b/>
        <color rgb="FFFF0000"/>
        <family val="2"/>
        <sz val="7"/>
        <rFont val="Arial"/>
      </rPr>
      <t>Critère sur le TPRX</t>
    </r>
  </si>
  <si>
    <r>
      <t xml:space="preserve">13. Contentieux locaux spécifiques*
</t>
    </r>
    <r>
      <rPr>
        <b/>
        <color rgb="FF0070C0"/>
        <family val="2"/>
        <sz val="7"/>
        <rFont val="Arial"/>
      </rPr>
      <t xml:space="preserve">(Pour Fonction recodée = Magistrat placé ADD)
</t>
    </r>
    <r>
      <rPr>
        <b/>
        <color rgb="FFFF0000"/>
        <family val="2"/>
        <sz val="7"/>
        <rFont val="Arial"/>
      </rPr>
      <t xml:space="preserve">
Critère sur le TPRX
</t>
    </r>
    <r>
      <rPr>
        <color rgb="FFFF0000"/>
        <family val="2"/>
        <sz val="7"/>
        <rFont val="Arial"/>
      </rPr>
      <t>*figurant dans l'onglet ETPT A-JUST</t>
    </r>
  </si>
  <si>
    <r>
      <rPr>
        <b/>
        <color rgb="FFFF0000"/>
        <family val="2"/>
        <sz val="7"/>
        <rFont val="Arial"/>
      </rPr>
      <t xml:space="preserve">3.43 Injonctions de payer + 3.44 Saisies des rémunérations*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</si>
  <si>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 xml:space="preserve">3. Contentieux de la Protection - 3.2 Protection des majeurs - 3.43 Injonctions de payer - 3.44 Saisies des rémunérations*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</si>
  <si>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</si>
  <si>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1.1 Départage prud'homal *</t>
    </r>
    <r>
      <rPr>
        <color theme="1"/>
        <family val="2"/>
        <sz val="7"/>
        <rFont val="Arial"/>
      </rPr>
      <t xml:space="preserve">
</t>
    </r>
    <r>
      <rPr>
        <family val="2"/>
        <sz val="7"/>
        <rFont val="Arial"/>
      </rPr>
      <t xml:space="preserve">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 xml:space="preserve">
*figurant dans l'onglet ETPT A-JUST</t>
    </r>
  </si>
  <si>
    <r>
      <rPr>
        <b/>
        <color rgb="FFFF0000"/>
        <family val="2"/>
        <sz val="7"/>
        <rFont val="Arial"/>
      </rPr>
      <t>Temps ventilés sur la période (absentéisme et action 99 déduits)*</t>
    </r>
    <r>
      <rPr>
        <family val="2"/>
        <sz val="7"/>
        <rFont val="Arial"/>
      </rPr>
      <t xml:space="preserve"> 
-
somme colonnes précédentes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*figurant dans l'onglet ETPT A-JUST</t>
    </r>
  </si>
  <si>
    <r>
      <t xml:space="preserve">13. Contentieux locaux spécifiques*
</t>
    </r>
    <r>
      <rPr>
        <b/>
        <color rgb="FF0070C0"/>
        <family val="2"/>
        <sz val="7"/>
        <rFont val="Arial"/>
      </rPr>
      <t xml:space="preserve">(Pour Fonction recodée = Magistrat placé SUB)
</t>
    </r>
    <r>
      <rPr>
        <b/>
        <color rgb="FFFF0000"/>
        <family val="2"/>
        <sz val="7"/>
        <rFont val="Arial"/>
      </rPr>
      <t xml:space="preserve">
Critère sur le TPRX
</t>
    </r>
    <r>
      <rPr>
        <color rgb="FFFF0000"/>
        <family val="2"/>
        <sz val="7"/>
        <rFont val="Arial"/>
      </rPr>
      <t>*figurant dans l'onglet ETPT A-JUST</t>
    </r>
  </si>
  <si>
    <r>
      <rPr>
        <b/>
        <color rgb="FFFF0000"/>
        <family val="2"/>
        <sz val="7"/>
        <rFont val="Arial"/>
      </rPr>
      <t xml:space="preserve">3.43 Injonctions de payer + 3.44 Saisies des rémunérations*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</si>
  <si>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 xml:space="preserve">3. Contentieux de la Protection - 3.2 Protection des majeurs - 3.43 Injonctions de payer - 3.44 Saisies des rémunérations*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</si>
  <si>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</si>
  <si>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1.1 Départage prud'homal *</t>
    </r>
    <r>
      <rPr>
        <color theme="1"/>
        <family val="2"/>
        <sz val="7"/>
        <rFont val="Arial"/>
      </rPr>
      <t xml:space="preserve">
</t>
    </r>
    <r>
      <rPr>
        <family val="2"/>
        <sz val="7"/>
        <rFont val="Arial"/>
      </rPr>
      <t xml:space="preserve">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 xml:space="preserve">
*figurant dans l'onglet ETPT A-JUST</t>
    </r>
  </si>
  <si>
    <r>
      <rPr>
        <b/>
        <color rgb="FFFF0000"/>
        <family val="2"/>
        <sz val="7"/>
        <rFont val="Arial"/>
      </rPr>
      <t>Temps ventilés sur la période (absentéisme et action 99 déduits)*</t>
    </r>
    <r>
      <rPr>
        <family val="2"/>
        <sz val="7"/>
        <rFont val="Arial"/>
      </rPr>
      <t xml:space="preserve"> 
-
somme colonnes précédentes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*figurant dans l'onglet ETPT A-JUST</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</si>
  <si>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</si>
  <si>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11.8. FONCTIONNAIRES AFFECTÉS AUX ACTIVITÉS CIVILES ET COMMERCIALES DU PARQUET
</t>
    </r>
    <r>
      <rPr>
        <b/>
        <color rgb="FF0070C0"/>
        <family val="2"/>
        <sz val="10"/>
        <rFont val="Arial"/>
      </rPr>
      <t>(Pour Fonction recodée = Fonctionnaire A-B-CBUR)</t>
    </r>
    <r>
      <rPr>
        <family val="2"/>
        <sz val="10"/>
        <rFont val="Arial"/>
      </rPr>
      <t xml:space="preserve">
</t>
    </r>
    <r>
      <rPr>
        <b/>
        <color rgb="FFFF0000"/>
        <family val="2"/>
        <sz val="10"/>
        <rFont val="Arial"/>
      </rPr>
      <t>Critère sur le TJ OU CPH</t>
    </r>
  </si>
  <si>
    <r>
      <t xml:space="preserve">3.2 Protection des majeurs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</si>
  <si>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3. Contentieux de la Protection - 3.2 Protection des majeurs - 3.43 IP - 3.44 Saisies rémunérations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</si>
  <si>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5. TOTAL JLD CIVIL + 6.1. ACTIVITÉ CIVILE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</si>
  <si>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3.43 Injonctions de payer + 3.44 Saisies des rémunérations
</t>
    </r>
    <r>
      <rPr>
        <b/>
        <color rgb="FF0070C0"/>
        <family val="2"/>
        <sz val="10"/>
        <rFont val="Arial"/>
      </rPr>
      <t>(Pour Fonction recodée = Fonctionnaire A-B-CBUR)</t>
    </r>
    <r>
      <rPr>
        <family val="2"/>
        <sz val="10"/>
        <rFont val="Arial"/>
      </rPr>
      <t xml:space="preserve">
</t>
    </r>
    <r>
      <rPr>
        <b/>
        <color rgb="FFFF0000"/>
        <family val="2"/>
        <sz val="10"/>
        <rFont val="Arial"/>
      </rPr>
      <t>Critère sur le TJ OU CPH</t>
    </r>
  </si>
  <si>
    <r>
      <t xml:space="preserve">4.0 Contentieux général &lt; 10000 euros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</si>
  <si>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 TOTAL CONTENTIEUX SOCIAL
</t>
    </r>
    <r>
      <rPr>
        <color rgb="FF0070C0"/>
        <family val="2"/>
        <sz val="10"/>
        <rFont val="Arial"/>
      </rPr>
      <t xml:space="preserv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TJ OU CPH</t>
    </r>
  </si>
  <si>
    <r>
      <t xml:space="preserve">2. TOTAL CONTENTIEUX JAF  + 4. TOTAL CIVIL NON SPÉCIALISÉ 
-
4.0. Contentieux général &lt; 10000 euros
</t>
    </r>
    <r>
      <rPr>
        <b/>
        <u/>
        <family val="2"/>
        <sz val="10"/>
        <rFont val="Arial"/>
      </rPr>
      <t xml:space="preserve">
</t>
    </r>
    <r>
      <rPr>
        <b/>
        <color rgb="FF0070C0"/>
        <family val="2"/>
        <sz val="10"/>
        <rFont val="Arial"/>
      </rPr>
      <t>(Pour Fonction recodée = Fonctionnaire A-B-CBUR)</t>
    </r>
    <r>
      <rPr>
        <b/>
        <u/>
        <family val="2"/>
        <sz val="10"/>
        <rFont val="Arial"/>
      </rPr>
      <t xml:space="preserve">
</t>
    </r>
    <r>
      <rPr>
        <family val="2"/>
        <sz val="10"/>
        <rFont val="Arial"/>
      </rPr>
      <t xml:space="preserve">
</t>
    </r>
    <r>
      <rPr>
        <b/>
        <color rgb="FFFF0000"/>
        <family val="2"/>
        <sz val="10"/>
        <rFont val="Arial"/>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</si>
  <si>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color rgb="FF0070C0"/>
        <family val="2"/>
        <sz val="10"/>
        <rFont val="Arial"/>
      </rPr>
      <t>(Pour Fonction recodée = Fonctionnaire CTECH)</t>
    </r>
    <r>
      <rPr>
        <b/>
        <color rgb="FFFF0000"/>
        <family val="2"/>
        <sz val="10"/>
        <rFont val="Arial"/>
      </rPr>
      <t xml:space="preserve">
TJ et TPR et CPH (donc pas de critère sur le TJ)</t>
    </r>
  </si>
  <si>
    <r>
      <t xml:space="preserve">11.9 Fonctionnaires affectés à l'exécution des peines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</si>
  <si>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7.5 + 7.51 Cour d'assises JIRS et hors JIRS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</si>
  <si>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7.52 cour criminelle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</si>
  <si>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7.121. COLLÉGIALES JIRS ÉCO-FI POUR LES JURIDICTIONS JIRS
</t>
    </r>
    <r>
      <rPr>
        <b/>
        <color rgb="FF0070C0"/>
        <family val="2"/>
        <sz val="10"/>
        <rFont val="Arial"/>
      </rPr>
      <t>(Pour Fonction recodée = Fonctionnaire A-B-CBUR)</t>
    </r>
    <r>
      <rPr>
        <family val="2"/>
        <sz val="10"/>
        <rFont val="Arial"/>
      </rPr>
      <t xml:space="preserve">
</t>
    </r>
    <r>
      <rPr>
        <b/>
        <color rgb="FFFF0000"/>
        <family val="2"/>
        <sz val="10"/>
        <rFont val="Arial"/>
      </rPr>
      <t>TJ et TPR et CPH (donc pas de critère sur le TJ)</t>
    </r>
  </si>
  <si>
    <r>
      <t xml:space="preserve"> 7.12 Collégiales JIRS crim-org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</si>
  <si>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7.122 Collégiales autres sections spécialisées + 7.121 Collégiales eco-fi POUR LES JURIDICTIONS NON JIRS</t>
    </r>
    <r>
      <rPr>
        <b/>
        <color rgb="FFFF0000"/>
        <family val="2"/>
        <sz val="10"/>
        <rFont val="Arial"/>
      </rPr>
      <t xml:space="preserve">
</t>
    </r>
    <r>
      <rPr>
        <family val="2"/>
        <sz val="10"/>
        <rFont val="Arial"/>
      </rPr>
      <t xml:space="preserve">
</t>
    </r>
    <r>
      <rPr>
        <b/>
        <color rgb="FF0070C0"/>
        <family val="2"/>
        <sz val="10"/>
        <rFont val="Arial"/>
      </rPr>
      <t>(Pour Fonction recodée = Fonctionnaire A-B-CBUR)</t>
    </r>
    <r>
      <rPr>
        <family val="2"/>
        <sz val="10"/>
        <rFont val="Arial"/>
      </rPr>
      <t xml:space="preserve">
</t>
    </r>
    <r>
      <rPr>
        <b/>
        <color rgb="FFFF0000"/>
        <family val="2"/>
        <sz val="10"/>
        <rFont val="Arial"/>
      </rPr>
      <t>TJ et TPR et CPH (donc pas de critère sur le TJ)</t>
    </r>
  </si>
  <si>
    <r>
      <t>6.2 Activité pénale + 8. Juge d'instruction + 9. JAP + 10. JLD pénal</t>
    </r>
    <r>
      <rPr>
        <b/>
        <color rgb="FFFF0000"/>
        <family val="2"/>
        <sz val="10"/>
        <rFont val="Arial"/>
      </rPr>
      <t xml:space="preserve">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TJ et TPR et CPH (donc pas de critère sur le TJ)</t>
    </r>
  </si>
  <si>
    <r>
      <rPr>
        <family val="2"/>
        <sz val="10"/>
        <rFont val="Arial"/>
      </rPr>
      <t>7. TOTAL SIÈGE PÉNAL + 11.10 AUTRES FONCTIONNAIRES AFFECTÉS AU PARQUET - 7.5. COUR D'ASSISES HORS JIRS - 7.51. COUR D'ASSISES JIRS - 7.52. COUR CRIMINELLE - 7.121. COLLÉGIALES JIRS ÉCO-FI - 7.12. COLLÉGIALES JIRS CRIM-ORG - 7.122. COLLÉGIALES AUTRES SECTIONS SPÉCIALISÉES</t>
    </r>
    <r>
      <rPr>
        <u/>
        <family val="2"/>
        <sz val="10"/>
        <rFont val="Arial"/>
      </rPr>
      <t xml:space="preserve">
</t>
    </r>
    <r>
      <rPr>
        <b/>
        <u/>
        <color rgb="FFFF0000"/>
        <family val="2"/>
        <sz val="10"/>
        <rFont val="Arial"/>
      </rPr>
      <t xml:space="preserve"> 
</t>
    </r>
    <r>
      <rPr>
        <b/>
        <color rgb="FF0070C0"/>
        <family val="2"/>
        <sz val="10"/>
        <rFont val="Arial"/>
      </rPr>
      <t>(Pour Fonction recodée = Fonctionnaire A-B-CBUR)</t>
    </r>
    <r>
      <rPr>
        <b/>
        <color rgb="FFFF0000"/>
        <family val="2"/>
        <sz val="10"/>
        <rFont val="Arial"/>
      </rPr>
      <t xml:space="preserve">
TJ et TPR et CPH (donc pas de critère sur le TJ)</t>
    </r>
  </si>
  <si>
    <r>
      <t xml:space="preserve">11.51 Accueil du justiciable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</si>
  <si>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11.51 Accueil du justiciable
</t>
    </r>
    <r>
      <rPr>
        <color rgb="FF0070C0"/>
        <family val="2"/>
        <sz val="10"/>
        <rFont val="Arial"/>
      </rPr>
      <t xml:space="preserv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TJ et CPH</t>
    </r>
  </si>
  <si>
    <r>
      <t xml:space="preserve">11.1 Soutien + 11.2 Formations suivies + 11.6 Autres activités non juridictionnelles
</t>
    </r>
    <r>
      <rPr>
        <b/>
        <color rgb="FF0070C0"/>
        <family val="2"/>
        <sz val="10"/>
        <rFont val="Arial"/>
      </rPr>
      <t xml:space="preserve">(Pour Fonction recodée = Fonctionnaire CTECH)
</t>
    </r>
    <r>
      <rPr>
        <family val="2"/>
        <sz val="10"/>
        <rFont val="Arial"/>
      </rPr>
      <t xml:space="preserve">
</t>
    </r>
    <r>
      <rPr>
        <b/>
        <color rgb="FFFF0000"/>
        <family val="2"/>
        <sz val="10"/>
        <rFont val="Arial"/>
      </rPr>
      <t>Critère sur le TJ OU CPH</t>
    </r>
  </si>
  <si>
    <r>
      <t xml:space="preserve">11.1 Soutien + 11.2 Formations suivies + 11.6 Autres activités non juridictionnelles
</t>
    </r>
    <r>
      <rPr>
        <b/>
        <color rgb="FF0070C0"/>
        <family val="2"/>
        <sz val="10"/>
        <rFont val="Arial"/>
      </rPr>
      <t>(Pour Fonction recodée = Fonctionnaire A-B-CBUR )</t>
    </r>
    <r>
      <rPr>
        <family val="2"/>
        <sz val="10"/>
        <rFont val="Arial"/>
      </rPr>
      <t xml:space="preserve">
</t>
    </r>
    <r>
      <rPr>
        <b/>
        <color rgb="FFFF0000"/>
        <family val="2"/>
        <sz val="10"/>
        <rFont val="Arial"/>
      </rPr>
      <t>Critère sur le TJ et CPH</t>
    </r>
  </si>
  <si>
    <r>
      <t xml:space="preserve">11.3 Formations dispensées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</si>
  <si>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11.3 Formations dispensées
</t>
    </r>
    <r>
      <rPr>
        <color rgb="FF0070C0"/>
        <family val="2"/>
        <sz val="10"/>
        <rFont val="Arial"/>
      </rPr>
      <t xml:space="preserve">
</t>
    </r>
    <r>
      <rPr>
        <b/>
        <color rgb="FF0070C0"/>
        <family val="2"/>
        <sz val="10"/>
        <rFont val="Arial"/>
      </rPr>
      <t>(Pour Fonction recodée = Fonctionnaire A-B-CBUR )</t>
    </r>
    <r>
      <rPr>
        <color rgb="FF0070C0"/>
        <family val="2"/>
        <sz val="10"/>
        <rFont val="Arial"/>
      </rPr>
      <t xml:space="preserve">
</t>
    </r>
    <r>
      <rPr>
        <family val="2"/>
        <sz val="10"/>
        <rFont val="Arial"/>
      </rPr>
      <t xml:space="preserve">
</t>
    </r>
    <r>
      <rPr>
        <b/>
        <color rgb="FFFF0000"/>
        <family val="2"/>
        <sz val="10"/>
        <rFont val="Arial"/>
      </rPr>
      <t>Critère sur le TJ et CPH</t>
    </r>
  </si>
  <si>
    <r>
      <t xml:space="preserve">11.4 Accès au droit et à la justice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</si>
  <si>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11.4 Accès au droit et à la justice
</t>
    </r>
    <r>
      <rPr>
        <b/>
        <color rgb="FF0070C0"/>
        <family val="2"/>
        <sz val="10"/>
        <rFont val="Arial"/>
      </rPr>
      <t xml:space="preserve">
(Pour Fonction recodée = Fonctionnaire A-B-CBUR )
</t>
    </r>
    <r>
      <rPr>
        <b/>
        <color rgb="FFFF0000"/>
        <family val="2"/>
        <sz val="10"/>
        <rFont val="Arial"/>
      </rPr>
      <t xml:space="preserve">
Critère sur le TJ et CPH</t>
    </r>
  </si>
  <si>
    <r>
      <t xml:space="preserve">12. TOTAL des INDISPONIBILITÉS relevant de l'action 99 - 12.5 Mise à disposition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</si>
  <si>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12. TOTAL des INDISPONIBILITÉS relevant de l'action 99 - 12.5 Mise à disposition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TJ et CPH</t>
    </r>
  </si>
  <si>
    <r>
      <t xml:space="preserve">12.5 Mise à disposition + 13. Contentieux locaux spécifiques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</si>
  <si>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12.5 Mise à disposition + 13. Contentieux locaux spécifiques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TJ et CPH</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</si>
  <si>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</si>
  <si>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11.8. FONCTIONNAIRES AFFECTÉS AUX ACTIVITÉS CIVILES ET COMMERCIALES DU PARQUET*</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</si>
  <si>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11.9 Fonctionnaires affectés à l'exécution des peines*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</si>
  <si>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 + 7.51 Cour d'assises JIRS et hors JIRS*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</si>
  <si>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7.52 cour criminelle*</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</si>
  <si>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7.121. COLLÉGIALES JIRS ÉCO-FI POUR LES JURIDICTIONS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TJ ET TPROX ET CPH (pas de critère sur le TJ)</t>
    </r>
    <r>
      <rPr>
        <family val="2"/>
        <sz val="10"/>
        <rFont val="Arial"/>
      </rPr>
      <t xml:space="preserve">
</t>
    </r>
    <r>
      <rPr>
        <color rgb="FFFF0000"/>
        <family val="2"/>
        <sz val="10"/>
        <rFont val="Arial"/>
      </rPr>
      <t>*figurant dans l'onglet ETPT A-JUST</t>
    </r>
  </si>
  <si>
    <r>
      <rPr>
        <b/>
        <color rgb="FFFF0000"/>
        <family val="2"/>
        <sz val="10"/>
        <rFont val="Arial"/>
      </rPr>
      <t xml:space="preserve">7.12 Collégiales JIRS crim-org* </t>
    </r>
    <r>
      <rPr>
        <family val="2"/>
        <sz val="10"/>
        <rFont val="Arial"/>
      </rPr>
      <t xml:space="preserve">
</t>
    </r>
    <r>
      <rPr>
        <b/>
        <color rgb="FFFF0000"/>
        <family val="2"/>
        <sz val="10"/>
        <rFont val="Arial"/>
      </rPr>
      <t xml:space="preserve">
</t>
    </r>
    <r>
      <rPr>
        <b/>
        <color rgb="FF0070C0"/>
        <family val="2"/>
        <sz val="10"/>
        <rFont val="Arial"/>
      </rPr>
      <t xml:space="preserve">(Pour fonction recodée =Fonctionnaire A-B-CBUR placé ADD)
</t>
    </r>
    <r>
      <rPr>
        <b/>
        <color rgb="FFFF0000"/>
        <family val="2"/>
        <sz val="10"/>
        <rFont val="Arial"/>
      </rPr>
      <t xml:space="preserve">
TJ ET TPROX ET CPH (pas de critère sur le TJ)
</t>
    </r>
    <r>
      <rPr>
        <color rgb="FFFF0000"/>
        <family val="2"/>
        <sz val="10"/>
        <rFont val="Arial"/>
      </rPr>
      <t xml:space="preserve">
*figurant dans l'onglet ETPT A-JUST</t>
    </r>
  </si>
  <si>
    <r>
      <rPr>
        <b/>
        <color rgb="FFFF0000"/>
        <family val="2"/>
        <sz val="10"/>
        <rFont val="Arial"/>
      </rPr>
      <t>7.122 Collégiales autres sections spécialisées + 7.121 Collégiales eco-fi POUR LES JURIDICTIONS NON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TJ ET TPROX ET CPH (pas de critère sur le TJ)</t>
    </r>
    <r>
      <rPr>
        <family val="2"/>
        <sz val="10"/>
        <rFont val="Arial"/>
      </rPr>
      <t xml:space="preserve">
</t>
    </r>
    <r>
      <rPr>
        <color rgb="FFFF0000"/>
        <family val="2"/>
        <sz val="10"/>
        <rFont val="Arial"/>
      </rPr>
      <t xml:space="preserve">
*figurant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</si>
  <si>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</si>
  <si>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color rgb="FF0070C0"/>
        <family val="2"/>
        <sz val="10"/>
        <rFont val="Arial"/>
      </rPr>
      <t xml:space="preserve">
</t>
    </r>
    <r>
      <rPr>
        <family val="2"/>
        <sz val="10"/>
        <rFont val="Arial"/>
      </rPr>
      <t>(</t>
    </r>
    <r>
      <rPr>
        <b/>
        <color rgb="FF0070C0"/>
        <family val="2"/>
        <sz val="10"/>
        <rFont val="Arial"/>
      </rPr>
      <t>Pour fonction recodée =Fonctionnaire A-B-CBUR placé ADD</t>
    </r>
    <r>
      <rPr>
        <family val="2"/>
        <sz val="10"/>
        <rFont val="Arial"/>
      </rPr>
      <t>)</t>
    </r>
    <r>
      <rPr>
        <color rgb="FF0070C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</si>
  <si>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5. TOTAL JLD CIVIL + 6.Juge des enfants + 8. Juge d'instruction + 9. JAP + 10. JLD pénal*
</t>
    </r>
    <r>
      <rPr>
        <b/>
        <color rgb="FF0070C0"/>
        <family val="2"/>
        <sz val="10"/>
        <rFont val="Arial"/>
      </rPr>
      <t>(Pour fonction recodée =Fonctionnaire A-B-CBUR placé ADD)</t>
    </r>
    <r>
      <rPr>
        <b/>
        <color rgb="FFFF0000"/>
        <family val="2"/>
        <sz val="10"/>
        <rFont val="Arial"/>
      </rPr>
      <t xml:space="preserve">
TJ ET TPROX ET CPH (pas de critère sur le TJ)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</si>
  <si>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</si>
  <si>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4.0 Contentieux général &lt; 10000 euros*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</si>
  <si>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1. TOTAL CONTENTIEUX SOCIAL*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</si>
  <si>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2. TOTAL CONTENTIEUX JAF + 4. TOTAL CIVIL NON SPÉCIALISÉ + 6.1. ACTIVITÉ CIVILE + 13. Contentieux locaux spécifiques - 4.0 Contentieux général &lt; 10000 euros *</t>
    </r>
    <r>
      <rPr>
        <family val="2"/>
        <sz val="10"/>
        <rFont val="Arial"/>
      </rPr>
      <t xml:space="preserve">
+
</t>
    </r>
    <r>
      <rPr>
        <b/>
        <color rgb="FFFF0000"/>
        <family val="2"/>
        <sz val="10"/>
        <rFont val="Arial"/>
      </rPr>
      <t>11.51. ACCUEIL DU JUSTICIABLE (DONT SAUJ) + 11.1. SOUTIEN (HORS FORMATIONS SUIVIES) + 11.2. FORMATIONS SUIVIES + 11.6. AUTRES ACTIVITÉS NON JURIDICTIONNELLES + 11.3. FORMATIONS DISPENSÉES + 11.4. ACCÈS AU DROIT ET À LA JUSTICE*</t>
    </r>
    <r>
      <rPr>
        <family val="2"/>
        <sz val="10"/>
        <rFont val="Arial"/>
      </rPr>
      <t xml:space="preserve">
</t>
    </r>
    <r>
      <rPr>
        <b/>
        <color rgb="FF0070C0"/>
        <family val="2"/>
        <sz val="10"/>
        <rFont val="Arial"/>
      </rPr>
      <t>(Pour fonction recodée =Fonctionnaire A-B-CBUR placé ADD)</t>
    </r>
    <r>
      <rPr>
        <color rgb="FF0070C0"/>
        <family val="2"/>
        <sz val="10"/>
        <rFont val="Arial"/>
      </rPr>
      <t xml:space="preserve">
</t>
    </r>
    <r>
      <rPr>
        <family val="2"/>
        <sz val="10"/>
        <rFont val="Arial"/>
      </rPr>
      <t xml:space="preserve">
</t>
    </r>
    <r>
      <rPr>
        <b/>
        <color rgb="FFFF0000"/>
        <family val="2"/>
        <sz val="10"/>
        <rFont val="Arial"/>
      </rPr>
      <t>Critère sur le TJ OU CPH</t>
    </r>
    <r>
      <rPr>
        <family val="2"/>
        <sz val="10"/>
        <rFont val="Arial"/>
      </rPr>
      <t xml:space="preserve">
+ 
</t>
    </r>
    <r>
      <rPr>
        <b/>
        <color rgb="FFFF0000"/>
        <family val="2"/>
        <sz val="10"/>
        <rFont val="Arial"/>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family val="2"/>
        <sz val="10"/>
        <rFont val="Arial"/>
      </rPr>
      <t xml:space="preserve">
</t>
    </r>
    <r>
      <rPr>
        <b/>
        <color rgb="FF0070C0"/>
        <family val="2"/>
        <sz val="10"/>
        <rFont val="Arial"/>
      </rPr>
      <t>(Fonction recodée = fonctionnaire A-B-CBUR placé ADD)</t>
    </r>
    <r>
      <rPr>
        <family val="2"/>
        <sz val="10"/>
        <rFont val="Arial"/>
      </rPr>
      <t xml:space="preserve">
</t>
    </r>
    <r>
      <rPr>
        <b/>
        <color rgb="FFFF0000"/>
        <family val="2"/>
        <sz val="10"/>
        <rFont val="Arial"/>
      </rPr>
      <t xml:space="preserve">TJ et TPRX et CPH (pas de critère sur le TJ)
</t>
    </r>
    <r>
      <rPr>
        <color rgb="FFFF0000"/>
        <family val="2"/>
        <sz val="10"/>
        <rFont val="Arial"/>
      </rPr>
      <t xml:space="preserve">
*figurant dans l'onglet ETPT A-JUST</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</si>
  <si>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</si>
  <si>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11.8. FONCTIONNAIRES AFFECTÉS AUX ACTIVITÉS CIVILES ET COMMERCIALES DU PARQUET*</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</si>
  <si>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11.9 Fonctionnaires affectés à l'exécution des peines*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</si>
  <si>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 + 7.51 Cour d'assises JIRS et hors JIRS*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</si>
  <si>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7.52 cour criminelle*</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</si>
  <si>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7.121. COLLÉGIALES JIRS ÉCO-FI POUR LES JURIDICTIONS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TJ ET TPROX ET CPH (pas de critère sur le TJ)</t>
    </r>
    <r>
      <rPr>
        <family val="2"/>
        <sz val="10"/>
        <rFont val="Arial"/>
      </rPr>
      <t xml:space="preserve">
</t>
    </r>
    <r>
      <rPr>
        <color rgb="FFFF0000"/>
        <family val="2"/>
        <sz val="10"/>
        <rFont val="Arial"/>
      </rPr>
      <t>*figurant dans l'onglet ETPT A-JUST</t>
    </r>
  </si>
  <si>
    <r>
      <rPr>
        <b/>
        <color rgb="FFFF0000"/>
        <family val="2"/>
        <sz val="10"/>
        <rFont val="Arial"/>
      </rPr>
      <t xml:space="preserve">7.12 Collégiales JIRS crim-org* </t>
    </r>
    <r>
      <rPr>
        <family val="2"/>
        <sz val="10"/>
        <rFont val="Arial"/>
      </rPr>
      <t xml:space="preserve">
</t>
    </r>
    <r>
      <rPr>
        <b/>
        <color rgb="FFFF0000"/>
        <family val="2"/>
        <sz val="10"/>
        <rFont val="Arial"/>
      </rPr>
      <t xml:space="preserve">
</t>
    </r>
    <r>
      <rPr>
        <b/>
        <color rgb="FF0070C0"/>
        <family val="2"/>
        <sz val="10"/>
        <rFont val="Arial"/>
      </rPr>
      <t xml:space="preserve">(Pour fonction recodée =Fonctionnaire A-B-CBUR placé SUB)
</t>
    </r>
    <r>
      <rPr>
        <b/>
        <color rgb="FFFF0000"/>
        <family val="2"/>
        <sz val="10"/>
        <rFont val="Arial"/>
      </rPr>
      <t xml:space="preserve">
TJ ET TPROX ET CPH (pas de critère sur le TJ)
</t>
    </r>
    <r>
      <rPr>
        <color rgb="FFFF0000"/>
        <family val="2"/>
        <sz val="10"/>
        <rFont val="Arial"/>
      </rPr>
      <t xml:space="preserve">
*figurant dans l'onglet ETPT A-JUST</t>
    </r>
  </si>
  <si>
    <r>
      <rPr>
        <b/>
        <color rgb="FFFF0000"/>
        <family val="2"/>
        <sz val="10"/>
        <rFont val="Arial"/>
      </rPr>
      <t>7.122 Collégiales autres sections spécialisées + 7.121 Collégiales eco-fi POUR LES JURIDICTIONS NON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TJ ET TPROX ET CPH (pas de critère sur le TJ)</t>
    </r>
    <r>
      <rPr>
        <family val="2"/>
        <sz val="10"/>
        <rFont val="Arial"/>
      </rPr>
      <t xml:space="preserve">
</t>
    </r>
    <r>
      <rPr>
        <color rgb="FFFF0000"/>
        <family val="2"/>
        <sz val="10"/>
        <rFont val="Arial"/>
      </rPr>
      <t xml:space="preserve">
*figurant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</si>
  <si>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</si>
  <si>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color rgb="FF0070C0"/>
        <family val="2"/>
        <sz val="10"/>
        <rFont val="Arial"/>
      </rPr>
      <t xml:space="preserve">
</t>
    </r>
    <r>
      <rPr>
        <family val="2"/>
        <sz val="10"/>
        <rFont val="Arial"/>
      </rPr>
      <t>(</t>
    </r>
    <r>
      <rPr>
        <b/>
        <color rgb="FF0070C0"/>
        <family val="2"/>
        <sz val="10"/>
        <rFont val="Arial"/>
      </rPr>
      <t>Pour fonction recodée =Fonctionnaire A-B-CBUR placé SUB</t>
    </r>
    <r>
      <rPr>
        <family val="2"/>
        <sz val="10"/>
        <rFont val="Arial"/>
      </rPr>
      <t>)</t>
    </r>
    <r>
      <rPr>
        <color rgb="FF0070C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</si>
  <si>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5. TOTAL JLD CIVIL + 6.Juge des enfants + 8. Juge d'instruction + 9. JAP + 10. JLD pénal*
</t>
    </r>
    <r>
      <rPr>
        <b/>
        <color rgb="FF0070C0"/>
        <family val="2"/>
        <sz val="10"/>
        <rFont val="Arial"/>
      </rPr>
      <t>(Pour fonction recodée =Fonctionnaire A-B-CBUR placé SUB)</t>
    </r>
    <r>
      <rPr>
        <b/>
        <color rgb="FFFF0000"/>
        <family val="2"/>
        <sz val="10"/>
        <rFont val="Arial"/>
      </rPr>
      <t xml:space="preserve">
TJ ET TPROX ET CPH (pas de critère sur le TJ)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</si>
  <si>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</si>
  <si>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4.0 Contentieux général &lt; 10000 euros*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</si>
  <si>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1. TOTAL CONTENTIEUX SOCIAL*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</si>
  <si>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2. TOTAL CONTENTIEUX JAF + 4. TOTAL CIVIL NON SPÉCIALISÉ + 6.1. ACTIVITÉ CIVILE + 13. Contentieux locaux spécifiques - 4.0 Contentieux général &lt; 10000 euros *</t>
    </r>
    <r>
      <rPr>
        <family val="2"/>
        <sz val="10"/>
        <rFont val="Arial"/>
      </rPr>
      <t xml:space="preserve">
+
</t>
    </r>
    <r>
      <rPr>
        <b/>
        <color rgb="FFFF0000"/>
        <family val="2"/>
        <sz val="10"/>
        <rFont val="Arial"/>
      </rPr>
      <t>11.51. ACCUEIL DU JUSTICIABLE (DONT SAUJ) + 11.1. SOUTIEN (HORS FORMATIONS SUIVIES) + 11.2. FORMATIONS SUIVIES + 11.6. AUTRES ACTIVITÉS NON JURIDICTIONNELLES + 11.3. FORMATIONS DISPENSÉES + 11.4. ACCÈS AU DROIT ET À LA JUSTICE*</t>
    </r>
    <r>
      <rPr>
        <family val="2"/>
        <sz val="10"/>
        <rFont val="Arial"/>
      </rPr>
      <t xml:space="preserve">
</t>
    </r>
    <r>
      <rPr>
        <b/>
        <color rgb="FF0070C0"/>
        <family val="2"/>
        <sz val="10"/>
        <rFont val="Arial"/>
      </rPr>
      <t>(Pour fonction recodée =Fonctionnaire A-B-CBUR placé SUB)</t>
    </r>
    <r>
      <rPr>
        <color rgb="FF0070C0"/>
        <family val="2"/>
        <sz val="10"/>
        <rFont val="Arial"/>
      </rPr>
      <t xml:space="preserve">
</t>
    </r>
    <r>
      <rPr>
        <family val="2"/>
        <sz val="10"/>
        <rFont val="Arial"/>
      </rPr>
      <t xml:space="preserve">
</t>
    </r>
    <r>
      <rPr>
        <b/>
        <color rgb="FFFF0000"/>
        <family val="2"/>
        <sz val="10"/>
        <rFont val="Arial"/>
      </rPr>
      <t>Critère sur le TJ OU CPH</t>
    </r>
    <r>
      <rPr>
        <family val="2"/>
        <sz val="10"/>
        <rFont val="Arial"/>
      </rPr>
      <t xml:space="preserve">
+ 
</t>
    </r>
    <r>
      <rPr>
        <b/>
        <color rgb="FFFF0000"/>
        <family val="2"/>
        <sz val="10"/>
        <rFont val="Arial"/>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family val="2"/>
        <sz val="10"/>
        <rFont val="Arial"/>
      </rPr>
      <t xml:space="preserve">
</t>
    </r>
    <r>
      <rPr>
        <b/>
        <color rgb="FF0070C0"/>
        <family val="2"/>
        <sz val="10"/>
        <rFont val="Arial"/>
      </rPr>
      <t>(Fonction recodée = fonctionnaire A-B-CBUR placé SUB)</t>
    </r>
    <r>
      <rPr>
        <family val="2"/>
        <sz val="10"/>
        <rFont val="Arial"/>
      </rPr>
      <t xml:space="preserve">
</t>
    </r>
    <r>
      <rPr>
        <b/>
        <color rgb="FFFF0000"/>
        <family val="2"/>
        <sz val="10"/>
        <rFont val="Arial"/>
      </rPr>
      <t xml:space="preserve">TJ et TPRX et CPH (pas de critère sur le TJ)
</t>
    </r>
    <r>
      <rPr>
        <color rgb="FFFF0000"/>
        <family val="2"/>
        <sz val="10"/>
        <rFont val="Arial"/>
      </rPr>
      <t xml:space="preserve">
*figurant dans l'onglet ETPT A-JUST</t>
    </r>
  </si>
  <si>
    <r>
      <rPr>
        <b/>
        <color rgb="FFFF0000"/>
        <family val="2"/>
        <sz val="10"/>
        <rFont val="Arial"/>
      </rPr>
      <t xml:space="preserve">12. TOTAL INDISPONIBILITÉ*
</t>
    </r>
    <r>
      <rPr>
        <family val="2"/>
        <sz val="10"/>
        <rFont val="Arial"/>
      </rPr>
      <t xml:space="preserve">
</t>
    </r>
    <r>
      <rPr>
        <b/>
        <color rgb="FF0070C0"/>
        <family val="2"/>
        <sz val="10"/>
        <rFont val="Arial"/>
      </rPr>
      <t>(Pour Fonctions recodées = Fonctionnaire CTECH placé ADD  ou Fonctionnaire Fonctionnaire CTECH placé SUB)</t>
    </r>
    <r>
      <rPr>
        <family val="2"/>
        <sz val="10"/>
        <rFont val="Arial"/>
      </rPr>
      <t xml:space="preserve">
</t>
    </r>
    <r>
      <rPr>
        <b/>
        <color rgb="FFFF0000"/>
        <family val="2"/>
        <sz val="10"/>
        <rFont val="Arial"/>
      </rPr>
      <t>Critère sur le TJ</t>
    </r>
    <r>
      <rPr>
        <b/>
        <family val="2"/>
        <sz val="10"/>
        <rFont val="Arial"/>
      </rPr>
      <t xml:space="preserve"> </t>
    </r>
    <r>
      <rPr>
        <b/>
        <color rgb="FFFF0000"/>
        <family val="2"/>
        <sz val="10"/>
        <rFont val="Arial"/>
      </rPr>
      <t>OU CPH</t>
    </r>
    <r>
      <rPr>
        <family val="2"/>
        <sz val="10"/>
        <rFont val="Arial"/>
      </rPr>
      <t xml:space="preserve">
</t>
    </r>
    <r>
      <rPr>
        <color rgb="FFFF0000"/>
        <family val="2"/>
        <sz val="10"/>
        <rFont val="Arial"/>
      </rPr>
      <t>*figurant dans l'onglet ETPT A-JUST</t>
    </r>
  </si>
  <si>
    <r>
      <rPr>
        <b/>
        <color rgb="FFFF0000"/>
        <family val="2"/>
        <sz val="10"/>
        <rFont val="Arial"/>
      </rPr>
      <t>12. TOTAL INDISPONIBILITÉ*</t>
    </r>
    <r>
      <rPr>
        <family val="2"/>
        <sz val="10"/>
        <rFont val="Arial"/>
      </rPr>
      <t xml:space="preserve">
</t>
    </r>
    <r>
      <rPr>
        <b/>
        <color rgb="FF0070C0"/>
        <family val="2"/>
        <sz val="10"/>
        <rFont val="Arial"/>
      </rPr>
      <t xml:space="preserve">(Pour Fonctions recodées = Fonctionnaire A-B-CBUR placé ADD  ou Fonctionnaire A-B-CBUR placé SUB)
</t>
    </r>
    <r>
      <rPr>
        <b/>
        <color rgb="FFFF0000"/>
        <family val="2"/>
        <sz val="10"/>
        <rFont val="Arial"/>
      </rPr>
      <t>Critère sur le TJ ou CPH</t>
    </r>
    <r>
      <rPr>
        <family val="2"/>
        <sz val="10"/>
        <rFont val="Arial"/>
      </rPr>
      <t xml:space="preserve">
</t>
    </r>
    <r>
      <rPr>
        <color rgb="FFFF0000"/>
        <family val="2"/>
        <sz val="10"/>
        <rFont val="Arial"/>
      </rPr>
      <t>*figurant dans l'onglet ETPT A-JUST</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</si>
  <si>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</si>
  <si>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3.43 Injonctions de payer + 3.44 Saisies des rémunérations
</t>
    </r>
    <r>
      <rPr>
        <b/>
        <color rgb="FF0070C0"/>
        <family val="2"/>
        <sz val="10"/>
        <rFont val="Arial"/>
      </rPr>
      <t>(Pour Fonction recodée = Fonctionnaire A-B-CBUR)</t>
    </r>
    <r>
      <rPr>
        <family val="2"/>
        <sz val="10"/>
        <rFont val="Arial"/>
      </rPr>
      <t xml:space="preserve">
</t>
    </r>
    <r>
      <rPr>
        <b/>
        <color rgb="FFFF0000"/>
        <family val="2"/>
        <sz val="10"/>
        <rFont val="Arial"/>
      </rPr>
      <t>Critère sur le TPRX</t>
    </r>
  </si>
  <si>
    <r>
      <t xml:space="preserve">Soustraction
3. Contentieux de la Protection - 3.2 Protection des majeurs - 3.43 IP - 3.44 Saisies rémunérations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TPRX</t>
    </r>
  </si>
  <si>
    <r>
      <t xml:space="preserve">3.2 Protection des majeurs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</si>
  <si>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 TOTAL CONTENTIEUX SOCIAL + 2. TOTAL CONTENTIEUX JAF + 4. TOTAL CIVIL NON SPÉCIALISÉ + 5. TOTAL JLD CIVIL + 6.1. ACTIVITÉ CIVILE + 11.8. FONCTIONNAIRES AFFECTÉS AUX ACTIVITÉS CIVILES ET COMMERCIALES DU PARQUET
</t>
    </r>
    <r>
      <rPr>
        <b/>
        <u/>
        <family val="2"/>
        <sz val="10"/>
        <rFont val="Arial"/>
      </rPr>
      <t xml:space="preserve">
</t>
    </r>
    <r>
      <rPr>
        <b/>
        <color rgb="FF0070C0"/>
        <family val="2"/>
        <sz val="10"/>
        <rFont val="Arial"/>
      </rPr>
      <t>(Pour Fonction recodée = Fonctionnaire A-B-CBUR)</t>
    </r>
    <r>
      <rPr>
        <b/>
        <u/>
        <family val="2"/>
        <sz val="10"/>
        <rFont val="Arial"/>
      </rPr>
      <t xml:space="preserve">
</t>
    </r>
    <r>
      <rPr>
        <family val="2"/>
        <sz val="10"/>
        <rFont val="Arial"/>
      </rPr>
      <t xml:space="preserve">
</t>
    </r>
    <r>
      <rPr>
        <b/>
        <color rgb="FFFF0000"/>
        <family val="2"/>
        <sz val="10"/>
        <rFont val="Arial"/>
      </rPr>
      <t>Critère sur le TPRX</t>
    </r>
  </si>
  <si>
    <r>
      <t xml:space="preserve">11.51 Accueil du justiciable
</t>
    </r>
    <r>
      <rPr>
        <color rgb="FF0070C0"/>
        <family val="2"/>
        <sz val="10"/>
        <rFont val="Arial"/>
      </rPr>
      <t xml:space="preserve">
</t>
    </r>
    <r>
      <rPr>
        <b/>
        <color rgb="FF0070C0"/>
        <family val="2"/>
        <sz val="10"/>
        <rFont val="Arial"/>
      </rPr>
      <t xml:space="preserve">(Pour Fonction recodée = Fonctionnaire CTECH)
</t>
    </r>
    <r>
      <rPr>
        <family val="2"/>
        <sz val="10"/>
        <rFont val="Arial"/>
      </rPr>
      <t xml:space="preserve">
</t>
    </r>
    <r>
      <rPr>
        <b/>
        <color rgb="FFFF0000"/>
        <family val="2"/>
        <sz val="10"/>
        <rFont val="Arial"/>
      </rPr>
      <t>Critère sur le TPRX</t>
    </r>
  </si>
  <si>
    <r>
      <t xml:space="preserve">11.51 Accueil du justiciable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TPRX</t>
    </r>
  </si>
  <si>
    <r>
      <t xml:space="preserve">11.1 Soutien + 11.2 Formations suivies + 11.6 Autres activités non juridictionnelles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</si>
  <si>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11.1 Soutien + 11.2 Formations suivies + 11.6 Autres activités non juridictionnelles
</t>
    </r>
    <r>
      <rPr>
        <b/>
        <color rgb="FF0070C0"/>
        <family val="2"/>
        <sz val="10"/>
        <rFont val="Arial"/>
      </rPr>
      <t xml:space="preserve">(Pour Fonction recodée = Fonctionnaire A-B-CBUR )
</t>
    </r>
    <r>
      <rPr>
        <b/>
        <color rgb="FFFF0000"/>
        <family val="2"/>
        <sz val="10"/>
        <rFont val="Arial"/>
      </rPr>
      <t>Critère sur le TPRX</t>
    </r>
  </si>
  <si>
    <r>
      <t xml:space="preserve">11.3 Formations dispensées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</si>
  <si>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11.3 Formations dispensées
</t>
    </r>
    <r>
      <rPr>
        <b/>
        <color rgb="FF0070C0"/>
        <family val="2"/>
        <sz val="10"/>
        <rFont val="Arial"/>
      </rPr>
      <t>(Pour Fonction recodée = Fonctionnaire A-B-CBUR )</t>
    </r>
    <r>
      <rPr>
        <family val="2"/>
        <sz val="10"/>
        <rFont val="Arial"/>
      </rPr>
      <t xml:space="preserve">
</t>
    </r>
    <r>
      <rPr>
        <b/>
        <color rgb="FFFF0000"/>
        <family val="2"/>
        <sz val="10"/>
        <rFont val="Arial"/>
      </rPr>
      <t>Critère sur le TPRX</t>
    </r>
  </si>
  <si>
    <r>
      <t xml:space="preserve">11.4 Accès au droit et à la justice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</si>
  <si>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11.4 Accès au droit et à la justice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TPRX</t>
    </r>
  </si>
  <si>
    <r>
      <t xml:space="preserve">12. TOTAL INDISPONIBILITÉ - 12.5 Mise à disposition
</t>
    </r>
    <r>
      <rPr>
        <b/>
        <color rgb="FF0070C0"/>
        <family val="2"/>
        <sz val="10"/>
        <rFont val="Arial"/>
      </rPr>
      <t>(Pour Fonction recodée = Fonctionnaire CTECH)</t>
    </r>
    <r>
      <rPr>
        <family val="2"/>
        <sz val="10"/>
        <rFont val="Arial"/>
      </rPr>
      <t xml:space="preserve">
</t>
    </r>
    <r>
      <rPr>
        <b/>
        <color rgb="FFFF0000"/>
        <family val="2"/>
        <sz val="10"/>
        <rFont val="Arial"/>
      </rPr>
      <t>Critère sur le TJ</t>
    </r>
  </si>
  <si>
    <r>
      <t xml:space="preserve">12. TOTAL INDISPONIBILITÉ - 12.5 Mise à disposition
</t>
    </r>
    <r>
      <rPr>
        <b/>
        <color rgb="FFFF0000"/>
        <family val="2"/>
        <sz val="10"/>
        <rFont val="Arial"/>
      </rPr>
      <t xml:space="preserve">
(Pour Fonction recodée = Fonctionnaire A-B-CBUR )
Critère sur le TPRX</t>
    </r>
  </si>
  <si>
    <r>
      <t xml:space="preserve">12.5 Mise à disposition +
13. Contentieux locaux spécifiques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</si>
  <si>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13. Contentieux locaux spécifiques
</t>
    </r>
    <r>
      <rPr>
        <b/>
        <color rgb="FF0070C0"/>
        <family val="2"/>
        <sz val="10"/>
        <rFont val="Arial"/>
      </rPr>
      <t>(Pour Fonction recodée = Fonctionnaire A-B-CBUR )</t>
    </r>
    <r>
      <rPr>
        <family val="2"/>
        <sz val="10"/>
        <rFont val="Arial"/>
      </rPr>
      <t xml:space="preserve">
</t>
    </r>
    <r>
      <rPr>
        <b/>
        <color rgb="FFFF0000"/>
        <family val="2"/>
        <sz val="10"/>
        <rFont val="Arial"/>
      </rPr>
      <t>Critère sur le TPRX</t>
    </r>
  </si>
  <si>
    <r>
      <t xml:space="preserve">12.5 Mise à disposition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TPRX</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</si>
  <si>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ADD)</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</si>
  <si>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13. Contentieux locaux spécifiques*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</si>
  <si>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</si>
  <si>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</si>
  <si>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</si>
  <si>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family val="2"/>
        <sz val="10"/>
        <rFont val="Arial"/>
      </rPr>
      <t xml:space="preserve">
</t>
    </r>
    <r>
      <rPr>
        <b/>
        <color rgb="FF0070C0"/>
        <family val="2"/>
        <sz val="10"/>
        <rFont val="Arial"/>
      </rPr>
      <t>(Pour fonction recodée =Fonctionnaire A-B-CBUR placé ADD)</t>
    </r>
    <r>
      <rPr>
        <b/>
        <u/>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</si>
  <si>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SUB)</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</si>
  <si>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13. Contentieux locaux spécifiques*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</si>
  <si>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</si>
  <si>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</si>
  <si>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</si>
  <si>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family val="2"/>
        <sz val="10"/>
        <rFont val="Arial"/>
      </rPr>
      <t xml:space="preserve">
</t>
    </r>
    <r>
      <rPr>
        <b/>
        <color rgb="FF0070C0"/>
        <family val="2"/>
        <sz val="10"/>
        <rFont val="Arial"/>
      </rPr>
      <t>(Pour fonction recodée =Fonctionnaire A-B-CBUR placé SUB)</t>
    </r>
    <r>
      <rPr>
        <b/>
        <u/>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</si>
  <si>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12. TOTAL INDISPONIBILITÉ*
</t>
    </r>
    <r>
      <rPr>
        <family val="2"/>
        <sz val="10"/>
        <rFont val="Arial"/>
      </rPr>
      <t xml:space="preserve">
</t>
    </r>
    <r>
      <rPr>
        <b/>
        <color rgb="FF0070C0"/>
        <family val="2"/>
        <sz val="10"/>
        <rFont val="Arial"/>
      </rPr>
      <t>(Pour Fonctions recodées = Fonctionnaire CTECH placé ADD  ou Fonctionnaire Fonctionnaire CTECH placé SUB)</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</si>
  <si>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12. TOTAL INDISPONIBILITÉ*</t>
    </r>
    <r>
      <rPr>
        <family val="2"/>
        <sz val="10"/>
        <rFont val="Arial"/>
      </rPr>
      <t xml:space="preserve">
</t>
    </r>
    <r>
      <rPr>
        <b/>
        <color rgb="FF0070C0"/>
        <family val="2"/>
        <sz val="10"/>
        <rFont val="Arial"/>
      </rPr>
      <t xml:space="preserve">(Pour Fonctions recodées = Fonctionnaire A-B-CBUR placé ADD  ou Fonctionnaire A-B-CBUR placé SUB)
</t>
    </r>
    <r>
      <rPr>
        <b/>
        <color rgb="FFFF0000"/>
        <family val="2"/>
        <sz val="10"/>
        <rFont val="Arial"/>
      </rPr>
      <t>Critère sur le TPRX</t>
    </r>
    <r>
      <rPr>
        <family val="2"/>
        <sz val="10"/>
        <rFont val="Arial"/>
      </rPr>
      <t xml:space="preserve">
</t>
    </r>
    <r>
      <rPr>
        <color rgb="FFFF0000"/>
        <family val="2"/>
        <sz val="10"/>
        <rFont val="Arial"/>
      </rPr>
      <t>*figurant dans l'onglet ETPT A-JUST</t>
    </r>
  </si>
  <si>
    <r>
      <t xml:space="preserve">11.7 Fonctionnaires affectés au CPH
</t>
    </r>
    <r>
      <rPr>
        <b/>
        <color rgb="FF0070C0"/>
        <family val="2"/>
        <sz val="7"/>
        <rFont val="Arial"/>
      </rPr>
      <t>(Pour Fonction recodée = Fonctionnaire A-B-CBUR)</t>
    </r>
    <r>
      <rPr>
        <color rgb="FF333333"/>
        <family val="2"/>
        <sz val="7"/>
        <rFont val="Arial"/>
      </rPr>
      <t xml:space="preserve">
</t>
    </r>
    <r>
      <rPr>
        <b/>
        <color rgb="FFFF0000"/>
        <family val="2"/>
        <sz val="7"/>
        <rFont val="Arial"/>
      </rPr>
      <t>Critère sur le TJ OU TPRX OU CPH</t>
    </r>
  </si>
  <si>
    <r>
      <rPr>
        <b/>
        <color rgb="FFFF0000"/>
        <family val="2"/>
        <sz val="7"/>
        <rFont val="Arial"/>
      </rPr>
      <t>11.7 Fonctionnaires affectés au CPH*</t>
    </r>
    <r>
      <rPr>
        <color rgb="FF333333"/>
        <family val="2"/>
        <sz val="7"/>
        <rFont val="Arial"/>
      </rPr>
      <t xml:space="preserve">
</t>
    </r>
    <r>
      <rPr>
        <b/>
        <color rgb="FFFF0000"/>
        <family val="2"/>
        <sz val="7"/>
        <rFont val="Arial"/>
      </rPr>
      <t xml:space="preserve">
</t>
    </r>
    <r>
      <rPr>
        <b/>
        <color rgb="FF0070C0"/>
        <family val="2"/>
        <sz val="7"/>
        <rFont val="Arial"/>
      </rPr>
      <t>(Pour fonction recodée =Fonctionnaire A-B-CBUR placé ADD)</t>
    </r>
    <r>
      <rPr>
        <color rgb="FF333333"/>
        <family val="2"/>
        <sz val="7"/>
        <rFont val="Arial"/>
      </rPr>
      <t xml:space="preserve">
</t>
    </r>
    <r>
      <rPr>
        <b/>
        <color rgb="FFFF0000"/>
        <family val="2"/>
        <sz val="7"/>
        <rFont val="Arial"/>
      </rPr>
      <t xml:space="preserve">Critère sur le TJ OU TPRX OU CPH
</t>
    </r>
    <r>
      <rPr>
        <color rgb="FFFF0000"/>
        <family val="2"/>
        <sz val="7"/>
        <rFont val="Arial"/>
      </rPr>
      <t>*figurant dans l'onglet ETPT A-JUST</t>
    </r>
  </si>
  <si>
    <r>
      <rPr>
        <b/>
        <color rgb="FFFF0000"/>
        <family val="2"/>
        <sz val="7"/>
        <rFont val="Arial"/>
      </rPr>
      <t>11.7 Fonctionnaires affectés au CPH*</t>
    </r>
    <r>
      <rPr>
        <color rgb="FF333333"/>
        <family val="2"/>
        <sz val="7"/>
        <rFont val="Arial"/>
      </rPr>
      <t xml:space="preserve">
</t>
    </r>
    <r>
      <rPr>
        <b/>
        <color rgb="FF0070C0"/>
        <family val="2"/>
        <sz val="7"/>
        <rFont val="Arial"/>
      </rPr>
      <t>(Pour fonction recodée =Fonctionnaire A-B-CBUR placé SUB)</t>
    </r>
    <r>
      <rPr>
        <b/>
        <color rgb="FFFF0000"/>
        <family val="2"/>
        <sz val="7"/>
        <rFont val="Arial"/>
      </rPr>
      <t xml:space="preserve">
</t>
    </r>
    <r>
      <rPr>
        <color rgb="FF333333"/>
        <family val="2"/>
        <sz val="7"/>
        <rFont val="Arial"/>
      </rPr>
      <t xml:space="preserve">
</t>
    </r>
    <r>
      <rPr>
        <b/>
        <color rgb="FFFF0000"/>
        <family val="2"/>
        <sz val="7"/>
        <rFont val="Arial"/>
      </rPr>
      <t xml:space="preserve">Critère sur le TJ OU TPRX OU CPH
</t>
    </r>
    <r>
      <rPr>
        <color rgb="FFFF0000"/>
        <family val="2"/>
        <sz val="7"/>
        <rFont val="Arial"/>
      </rPr>
      <t>*figurant dans l'onglet ETPT A-JUST</t>
    </r>
  </si>
  <si>
    <t>DÉCLARATION ETPT ATTACHES DE JUSTICE (JURISTES ASSISTANTS)</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</si>
  <si>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</si>
  <si>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</si>
  <si>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</si>
  <si>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</si>
  <si>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</si>
  <si>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</si>
  <si>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</si>
  <si>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</si>
  <si>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</si>
  <si>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</si>
  <si>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 xml:space="preserve">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</si>
  <si>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color rgb="FF0070C0"/>
        <family val="2"/>
        <sz val="10"/>
        <rFont val="Arial"/>
      </rPr>
      <t xml:space="preserve">Fonction recodée = CONT A JP SIEGE + CONT A VIF SIEGE + CONT A JP PARQUET + CONT A VIF PARQUET
</t>
    </r>
    <r>
      <rPr>
        <color theme="1"/>
        <family val="2"/>
        <sz val="10"/>
        <rFont val="Arial"/>
      </rPr>
      <t xml:space="preserve">
</t>
    </r>
    <r>
      <rPr>
        <b/>
        <color rgb="FFFF0000"/>
        <family val="2"/>
        <sz val="10"/>
        <rFont val="Arial"/>
      </rPr>
      <t>Critère sur le TJ ou le TPROX ou le CPH</t>
    </r>
  </si>
  <si>
    <r>
      <t xml:space="preserve">2. TOTAL CONTENTIEUX JAF + 3. TOTAL CONTENTIEUX DE LA PROTECTION + 4. TOTAL CIVIL NON SPÉCIALISÉ + 11.7. FONCTIONNAIRES AFFECTÉS AU CPH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 xml:space="preserve">
Critère sur le TJ ou le TPROX ou le CPH</t>
    </r>
  </si>
  <si>
    <r>
      <t xml:space="preserve">1. TOTAL CONTENTIEUX SOCIAL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</si>
  <si>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11.8. FONCTIONNAIRES AFFECTÉS AUX ACTIVITÉS CIVILES ET COMMERCIALES DU PARQUET
</t>
    </r>
    <r>
      <rPr>
        <b/>
        <color rgb="FF0070C0"/>
        <family val="2"/>
        <sz val="10"/>
        <rFont val="Arial"/>
      </rPr>
      <t xml:space="preserve">Fonction recodée = Att.J/JA PARQUET + Att.J/JA SIEGE AUTRES + Att.J/JA SOCIAL + Att.J/JA JAP + Att.J/JA JE + Att.J/JA JI + Att.J/AJ JLD </t>
    </r>
    <r>
      <rPr>
        <color theme="1"/>
        <family val="2"/>
        <sz val="10"/>
        <rFont val="Arial"/>
      </rPr>
      <t xml:space="preserve">
</t>
    </r>
    <r>
      <rPr>
        <b/>
        <color rgb="FFFF0000"/>
        <family val="2"/>
        <sz val="10"/>
        <rFont val="Arial"/>
      </rPr>
      <t xml:space="preserve">
Critère sur le TJ ou le TPROX ou le CPH</t>
    </r>
  </si>
  <si>
    <r>
      <t xml:space="preserve">11.8. FONCTIONNAIRES AFFECTÉS AUX ACTIVITÉS CIVILES ET COMMERCIALES DU PARQUET
</t>
    </r>
    <r>
      <rPr>
        <b/>
        <color rgb="FF0070C0"/>
        <family val="2"/>
        <sz val="10"/>
        <rFont val="Arial"/>
      </rPr>
      <t>Fonction recodée = CONT A JP SIEGE + CONT A VIF SIEGE + CONT A JP PARQUET + CONT A VIF PARQUET</t>
    </r>
    <r>
      <rPr>
        <color theme="1"/>
        <family val="2"/>
        <sz val="10"/>
        <rFont val="Arial"/>
      </rPr>
      <t xml:space="preserve">
</t>
    </r>
    <r>
      <rPr>
        <b/>
        <color rgb="FFFF0000"/>
        <family val="2"/>
        <sz val="10"/>
        <rFont val="Arial"/>
      </rPr>
      <t xml:space="preserve">
Critère sur le TJ ou le TPROX ou le CPH</t>
    </r>
  </si>
  <si>
    <r>
      <t xml:space="preserve">6.1. ACTIVITÉ CIVILE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</si>
  <si>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5. TOTAL JLD CIVIL
</t>
    </r>
    <r>
      <rPr>
        <b/>
        <color rgb="FF0070C0"/>
        <family val="2"/>
        <sz val="10"/>
        <rFont val="Arial"/>
      </rPr>
      <t xml:space="preserve">Fonction recodée = Att.J/JA PARQUET + Att.J/JA SIEGE AUTRES + Att.J/JA SOCIAL + Att.J/JA JAP + Att.J/JA JE + Att.J/JA JI + Att.J/AJ JLD
</t>
    </r>
    <r>
      <rPr>
        <b/>
        <color rgb="FFFF0000"/>
        <family val="2"/>
        <sz val="10"/>
        <rFont val="Arial"/>
      </rPr>
      <t>Critère sur le TJ ou le TPROX ou le CPH</t>
    </r>
  </si>
  <si>
    <r>
      <t xml:space="preserve">6.2. ACTIVITÉ PÉNALE + 7. TOTAL SIÈGE PÉNAL + 8. TOTAL JUGES D'INSTRUCTION + 
9. TOTAL JAP + 10. TOTAL JLD PÉNAL 
</t>
    </r>
    <r>
      <rPr>
        <b/>
        <color rgb="FF0070C0"/>
        <family val="2"/>
        <sz val="10"/>
        <rFont val="Arial"/>
      </rPr>
      <t xml:space="preserve">
Fonction recodée = CONT A JP SIEGE + CONT A VIF SIEGE + CONT A JP PARQUET + CONT A VIF PARQUET
</t>
    </r>
    <r>
      <rPr>
        <color theme="1"/>
        <family val="2"/>
        <sz val="10"/>
        <rFont val="Arial"/>
      </rPr>
      <t xml:space="preserve">
</t>
    </r>
    <r>
      <rPr>
        <b/>
        <color rgb="FFFF0000"/>
        <family val="2"/>
        <sz val="10"/>
        <rFont val="Arial"/>
      </rPr>
      <t>Critère sur le TJ ou le TPROX ou le CPH</t>
    </r>
  </si>
  <si>
    <r>
      <t xml:space="preserve">7. TOTAL SIÈGE PÉNAL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</si>
  <si>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 11.9. FONCTIONNAIRES AFFECTÉS À L'EXÉCUTION DES PEINES + 11.10 AUTRES FONCTIONNAIRES AFFECTÉS AU PARQUET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</si>
  <si>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11.9. FONCTIONNAIRES AFFECTÉS À L'EXÉCUTION DES PEINES + 11.10 AUTRES FONCTIONNAIRES AFFECTÉS AU PARQUET 
</t>
    </r>
    <r>
      <rPr>
        <b/>
        <color rgb="FF0070C0"/>
        <family val="2"/>
        <sz val="10"/>
        <rFont val="Arial"/>
      </rPr>
      <t>Fonction recodée = CONT A JP SIEGE + CONT A VIF SIEGE + CONT A JP PARQUET + CONT A VIF PARQUET</t>
    </r>
    <r>
      <rPr>
        <color theme="1"/>
        <family val="2"/>
        <sz val="10"/>
        <rFont val="Arial"/>
      </rPr>
      <t xml:space="preserve">
</t>
    </r>
    <r>
      <rPr>
        <b/>
        <color rgb="FFFF0000"/>
        <family val="2"/>
        <sz val="10"/>
        <rFont val="Arial"/>
      </rPr>
      <t>Critère sur le TJ ou le TPROX ou le CPH</t>
    </r>
  </si>
  <si>
    <r>
      <t xml:space="preserve">9. TOTAL JAP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</si>
  <si>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6.2. ACTIVITÉ PÉNALE
</t>
    </r>
    <r>
      <rPr>
        <b/>
        <color rgb="FF0070C0"/>
        <family val="2"/>
        <sz val="10"/>
        <rFont val="Arial"/>
      </rPr>
      <t xml:space="preserve">
Fonction recodée = Att.J/JA PARQUET + Att.J/JA SIEGE AUTRES + Att.J/JA SOCIAL + Att.J/JA JAP + Att.J/JA JE + Att.J/JA JI + Att.J/AJ JLD
</t>
    </r>
    <r>
      <rPr>
        <color theme="1"/>
        <family val="2"/>
        <sz val="10"/>
        <rFont val="Arial"/>
      </rPr>
      <t xml:space="preserve">
</t>
    </r>
    <r>
      <rPr>
        <b/>
        <color rgb="FFFF0000"/>
        <family val="2"/>
        <sz val="10"/>
        <rFont val="Arial"/>
      </rPr>
      <t>Critère sur le TJ ou le TPROX ou le CPH</t>
    </r>
  </si>
  <si>
    <r>
      <t xml:space="preserve"> 8. TOTAL JUGES D'INSTRUCTION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</si>
  <si>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10. TOTAL JLD PÉNAL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</si>
  <si>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CONT A JP SIEGE + CONT A VIF SIEGE</t>
    </r>
    <r>
      <rPr>
        <b/>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</si>
  <si>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</si>
  <si>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</si>
  <si>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</si>
  <si>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CONT A JP PARQUET + CONT A VIF PARQUET</t>
    </r>
    <r>
      <rPr>
        <b/>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</si>
  <si>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</si>
  <si>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</si>
  <si>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</si>
  <si>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</si>
  <si>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 xml:space="preserve">Fonction recodée = CONT A JP SIEGE + CONT A VIF SIEGE
</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</si>
  <si>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</si>
  <si>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</si>
  <si>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</si>
  <si>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</si>
  <si>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</si>
  <si>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</si>
  <si>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</si>
  <si>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</si>
  <si>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 xml:space="preserve">Fonction recodée = CONT A JP SIEGE + CONT A VIF SIEGE
</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</si>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</sst>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_-* #,##0.000_-;-* #,##0.000_-;_-* &quot;-&quot;??_-;_-@_-"/>
    <numFmt numFmtId="166" formatCode="0.0%"/>
    <numFmt numFmtId="167" formatCode="#,##0.00_ ;[Red]-#,##0.00 "/>
  </numFmts>
  <fonts count="62" x14ac:knownFonts="1">
    <font>
      <color theme="1"/>
      <family val="2"/>
      <scheme val="minor"/>
      <sz val="11"/>
      <name val="Calibri"/>
    </font>
    <font>
      <b/>
      <color theme="0"/>
      <family val="2"/>
      <scheme val="minor"/>
      <sz val="22"/>
      <name val="Calibri"/>
    </font>
    <font>
      <color theme="1"/>
      <family val="2"/>
      <scheme val="minor"/>
      <sz val="10"/>
      <name val="Calibri"/>
    </font>
    <font>
      <color theme="0"/>
      <family val="2"/>
      <scheme val="minor"/>
      <sz val="10"/>
      <name val="Calibri"/>
    </font>
    <font>
      <b/>
      <color theme="1"/>
      <family val="2"/>
      <scheme val="minor"/>
      <sz val="12"/>
      <name val="Calibri"/>
    </font>
    <font>
      <b/>
      <color theme="0"/>
      <family val="2"/>
      <scheme val="minor"/>
      <sz val="12"/>
      <name val="Calibri"/>
    </font>
    <font>
      <b/>
      <color theme="0"/>
      <family val="2"/>
      <scheme val="minor"/>
      <sz val="11"/>
      <name val="Calibri"/>
    </font>
    <font>
      <u/>
      <color theme="4"/>
      <family val="2"/>
      <scheme val="minor"/>
      <sz val="11"/>
      <name val="Calibri"/>
    </font>
    <font>
      <b/>
      <color theme="0" tint="-0.0499893185216834"/>
      <family val="2"/>
      <scheme val="minor"/>
      <sz val="22"/>
      <name val="Calibri"/>
    </font>
    <font>
      <b/>
      <i/>
      <color theme="0" tint="-0.0499893185216834"/>
      <family val="2"/>
      <scheme val="minor"/>
      <sz val="16"/>
      <name val="Calibri"/>
    </font>
    <font>
      <color theme="0"/>
      <family val="2"/>
      <scheme val="minor"/>
      <sz val="11"/>
      <name val="Calibri"/>
    </font>
    <font>
      <b/>
      <color theme="1"/>
      <family val="2"/>
      <scheme val="minor"/>
      <sz val="11"/>
      <name val="Calibri"/>
    </font>
    <font>
      <color theme="1"/>
      <family val="2"/>
      <scheme val="minor"/>
      <sz val="8"/>
      <name val="Calibri"/>
    </font>
    <font>
      <b/>
      <color rgb="FFFF0000"/>
      <family val="2"/>
      <scheme val="minor"/>
      <sz val="11"/>
      <name val="Calibri"/>
    </font>
    <font>
      <b/>
      <color theme="1"/>
      <family val="2"/>
      <scheme val="minor"/>
      <sz val="14"/>
      <name val="Calibri"/>
    </font>
    <font>
      <i/>
      <color theme="1"/>
      <family val="2"/>
      <scheme val="minor"/>
      <sz val="11"/>
      <name val="Calibri"/>
    </font>
    <font>
      <color rgb="FF000000"/>
      <family val="2"/>
      <scheme val="minor"/>
      <sz val="11"/>
      <name val="Calibri"/>
    </font>
    <font>
      <color rgb="FFFF0000"/>
      <family val="2"/>
      <scheme val="minor"/>
      <sz val="11"/>
      <name val="Calibri"/>
    </font>
    <font>
      <color theme="1"/>
      <family val="2"/>
      <scheme val="minor"/>
      <sz val="12"/>
      <name val="Calibri"/>
    </font>
    <font>
      <color rgb="FF333333"/>
      <family val="2"/>
      <sz val="9"/>
      <name val="Arial"/>
    </font>
    <font>
      <b/>
      <color rgb="FF333333"/>
      <family val="2"/>
      <sz val="8"/>
      <name val="Arial"/>
    </font>
    <font>
      <b/>
      <color rgb="FF333333"/>
      <family val="2"/>
      <sz val="7"/>
      <name val="Arial"/>
    </font>
    <font>
      <b/>
      <color rgb="FF000000"/>
      <family val="2"/>
      <sz val="7"/>
      <name val="Arial"/>
    </font>
    <font>
      <b/>
      <u/>
      <color rgb="FF000000"/>
      <family val="2"/>
      <sz val="7"/>
      <name val="Arial"/>
    </font>
    <font>
      <color rgb="FF000000"/>
      <family val="2"/>
      <sz val="7"/>
      <name val="Arial"/>
    </font>
    <font>
      <family val="2"/>
      <sz val="7"/>
      <name val="Arial"/>
    </font>
    <font>
      <b/>
      <family val="2"/>
      <sz val="7"/>
      <name val="Arial"/>
    </font>
    <font>
      <color rgb="FFFF0000"/>
      <family val="2"/>
      <sz val="7"/>
      <name val="Arial"/>
    </font>
    <font>
      <b/>
      <color rgb="FFFF0000"/>
      <family val="2"/>
      <scheme val="minor"/>
      <sz val="12"/>
      <name val="Calibri"/>
    </font>
    <font>
      <color theme="1"/>
      <family val="2"/>
      <sz val="10"/>
      <name val="Arial"/>
    </font>
    <font>
      <color theme="1"/>
      <family val="2"/>
      <scheme val="minor"/>
      <sz val="7"/>
      <name val="Calibri"/>
    </font>
    <font>
      <color theme="1"/>
      <family val="2"/>
      <sz val="7"/>
      <name val="Arial"/>
    </font>
    <font>
      <color rgb="FF333333"/>
      <family val="2"/>
      <sz val="8"/>
      <name val="Arial"/>
    </font>
    <font>
      <b/>
      <color rgb="FF333333"/>
      <family val="2"/>
      <sz val="9"/>
      <name val="Arial"/>
    </font>
    <font>
      <color rgb="FF333333"/>
      <family val="2"/>
      <sz val="7"/>
      <name val="Arial"/>
    </font>
    <font>
      <b/>
      <color rgb="FF333333"/>
      <family val="2"/>
      <sz val="10"/>
      <name val="Arial"/>
    </font>
    <font>
      <color rgb="FF000000"/>
      <family val="2"/>
      <sz val="10"/>
      <name val="Arial"/>
    </font>
    <font>
      <b/>
      <u/>
      <color rgb="FF000000"/>
      <family val="2"/>
      <sz val="10"/>
      <name val="Arial"/>
    </font>
    <font>
      <b/>
      <color theme="1"/>
      <family val="2"/>
      <sz val="7"/>
      <name val="Arial"/>
    </font>
    <font>
      <b/>
      <color rgb="FFFF0000"/>
      <family val="2"/>
      <sz val="7"/>
      <name val="Arial"/>
    </font>
    <font>
      <color theme="0"/>
      <family val="2"/>
      <sz val="7"/>
      <name val="Arial"/>
    </font>
    <font>
      <b/>
      <color rgb="FFFF0000"/>
      <family val="2"/>
      <sz val="10"/>
      <name val="Arial"/>
    </font>
    <font>
      <b/>
      <color rgb="FF860000"/>
      <family val="2"/>
      <sz val="7"/>
      <name val="Arial"/>
    </font>
    <font>
      <b/>
      <color rgb="FF860000"/>
      <family val="2"/>
      <scheme val="minor"/>
      <sz val="12"/>
      <name val="Calibri"/>
    </font>
    <font>
      <color rgb="FF860000"/>
      <family val="2"/>
      <sz val="10"/>
      <name val="Arial"/>
    </font>
    <font>
      <b/>
      <color theme="1"/>
      <family val="2"/>
      <sz val="10"/>
      <name val="Arial"/>
    </font>
    <font>
      <b/>
      <color rgb="FFFF0000"/>
      <family val="2"/>
      <sz val="8"/>
      <name val="Arial"/>
    </font>
    <font>
      <color rgb="FFFF0000"/>
      <family val="2"/>
      <scheme val="minor"/>
      <sz val="12"/>
      <name val="Calibri"/>
    </font>
    <font>
      <color theme="1"/>
      <family val="2"/>
      <sz val="9"/>
      <name val="Arial"/>
    </font>
    <font>
      <b/>
      <color rgb="FFFF66CC"/>
      <family val="2"/>
      <sz val="7"/>
      <name val="Arial"/>
    </font>
    <font>
      <color rgb="FF333333"/>
      <family val="2"/>
      <sz val="10"/>
      <name val="Arial"/>
    </font>
    <font>
      <b/>
      <color rgb="FF000000"/>
      <family val="2"/>
      <sz val="10"/>
      <name val="Arial"/>
    </font>
    <font>
      <b/>
      <family val="2"/>
      <sz val="10"/>
      <name val="Arial"/>
    </font>
    <font>
      <family val="2"/>
      <sz val="10"/>
      <name val="Arial"/>
    </font>
    <font>
      <color rgb="FFFF0000"/>
      <family val="2"/>
      <sz val="10"/>
      <name val="Arial"/>
    </font>
    <font>
      <family val="2"/>
      <sz val="8"/>
      <name val="Arial"/>
    </font>
    <font>
      <color rgb="FFFF0000"/>
      <family val="2"/>
      <sz val="8"/>
      <name val="Arial"/>
    </font>
    <font>
      <b/>
      <color rgb="FFFF0000"/>
      <family val="2"/>
      <scheme val="minor"/>
      <sz val="10"/>
      <name val="Calibri"/>
    </font>
    <font>
      <color rgb="FF000000"/>
      <family val="2"/>
      <sz val="8"/>
      <name val="Arial"/>
    </font>
    <font>
      <b/>
      <color rgb="FF000000"/>
      <family val="2"/>
      <sz val="8"/>
      <name val="Arial"/>
    </font>
    <font>
      <b/>
      <color rgb="FF0070C0"/>
      <family val="2"/>
      <sz val="11"/>
      <name val="Arial"/>
    </font>
    <font>
      <color theme="2" tint="-0.0999786370433668"/>
      <family val="2"/>
      <sz val="7"/>
      <name val="Arial"/>
    </font>
  </fonts>
  <fills count="31">
    <fill>
      <patternFill patternType="none"/>
    </fill>
    <fill>
      <patternFill patternType="gray125"/>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rgb="FF0070C0"/>
        <bgColor indexed="64"/>
      </patternFill>
    </fill>
    <fill>
      <patternFill patternType="solid">
        <fgColor theme="3" tint="-0.249977111117893"/>
        <bgColor indexed="64"/>
      </patternFill>
    </fill>
    <fill>
      <patternFill patternType="solid">
        <fgColor theme="3" tint="0.5999938962981048"/>
        <bgColor indexed="64"/>
      </patternFill>
    </fill>
    <fill>
      <patternFill patternType="solid">
        <fgColor theme="8" tint="0.7999816888943144"/>
        <bgColor indexed="64"/>
      </patternFill>
    </fill>
    <fill>
      <patternFill patternType="solid">
        <fgColor theme="1" tint="0.3499862666707358"/>
        <bgColor indexed="64"/>
      </patternFill>
    </fill>
    <fill>
      <patternFill patternType="solid">
        <fgColor theme="7" tint="0.7999816888943144"/>
        <bgColor indexed="64"/>
      </patternFill>
    </fill>
    <fill>
      <patternFill patternType="solid">
        <fgColor rgb="FFFFFFFF"/>
        <bgColor rgb="FFFFFFFF"/>
      </patternFill>
    </fill>
    <fill>
      <patternFill patternType="solid">
        <fgColor rgb="FFCCFFFF"/>
        <bgColor rgb="FFFFFFFF"/>
      </patternFill>
    </fill>
    <fill>
      <patternFill patternType="solid">
        <fgColor theme="4" tint="0.7999816888943144"/>
        <bgColor rgb="FFFFFFFF"/>
      </patternFill>
    </fill>
    <fill>
      <patternFill patternType="solid">
        <fgColor theme="5" tint="0.7999816888943144"/>
        <bgColor rgb="FFFFFFFF"/>
      </patternFill>
    </fill>
    <fill>
      <patternFill patternType="solid">
        <fgColor theme="9" tint="0.7999816888943144"/>
        <bgColor rgb="FFFFFFFF"/>
      </patternFill>
    </fill>
    <fill>
      <patternFill patternType="solid">
        <fgColor rgb="FFFFC000"/>
        <bgColor rgb="FFFFFFFF"/>
      </patternFill>
    </fill>
    <fill>
      <patternFill patternType="solid">
        <fgColor rgb="FF92D050"/>
        <bgColor indexed="64"/>
      </patternFill>
    </fill>
    <fill>
      <patternFill patternType="solid">
        <fgColor theme="1" tint="0.249977111117893"/>
        <bgColor rgb="FFFFFFFF"/>
      </patternFill>
    </fill>
    <fill>
      <patternFill patternType="solid">
        <fgColor rgb="FF92D050"/>
        <bgColor rgb="FFFFFFFF"/>
      </patternFill>
    </fill>
    <fill>
      <patternFill patternType="solid">
        <fgColor rgb="FFCEFFFF"/>
        <bgColor rgb="FFFFFFFF"/>
      </patternFill>
    </fill>
    <fill>
      <patternFill patternType="solid">
        <fgColor theme="0" tint="-0.1499984740745262"/>
        <bgColor indexed="64"/>
      </patternFill>
    </fill>
    <fill>
      <patternFill patternType="solid">
        <fgColor theme="0" tint="-0.1499984740745262"/>
        <bgColor rgb="FFFFFFFF"/>
      </patternFill>
    </fill>
    <fill>
      <patternFill patternType="solid">
        <fgColor rgb="FFFCFDFD"/>
        <bgColor rgb="FFFFFFFF"/>
      </patternFill>
    </fill>
    <fill>
      <patternFill patternType="solid">
        <fgColor theme="5"/>
        <bgColor rgb="FFFFFFFF"/>
      </patternFill>
    </fill>
    <fill>
      <patternFill patternType="solid">
        <fgColor rgb="FFCCFFFF"/>
        <bgColor indexed="64"/>
      </patternFill>
    </fill>
    <fill>
      <patternFill patternType="solid">
        <fgColor theme="1" tint="0.249977111117893"/>
        <bgColor indexed="64"/>
      </patternFill>
    </fill>
  </fills>
  <borders count="32">
    <border>
      <left/>
      <right/>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style="medium">
        <color rgb="FF333F4F"/>
      </left>
      <right/>
      <top/>
      <bottom/>
      <diagonal/>
    </border>
    <border>
      <left style="medium">
        <color rgb="FF333F4F"/>
      </left>
      <right/>
      <top/>
      <bottom style="thin">
        <color rgb="FF333F4F"/>
      </bottom>
      <diagonal/>
    </border>
    <border>
      <left/>
      <right/>
      <top/>
      <bottom style="thin">
        <color rgb="FF333F4F"/>
      </bottom>
      <diagonal/>
    </border>
    <border>
      <left/>
      <right/>
      <top/>
      <bottom style="thin">
        <color indexed="64"/>
      </bottom>
      <diagonal/>
    </border>
    <border>
      <left style="medium">
        <color indexed="64"/>
      </left>
      <right/>
      <top/>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right/>
      <top style="thin">
        <color indexed="64"/>
      </top>
      <bottom style="thin">
        <color indexed="64"/>
      </bottom>
      <diagonal/>
    </border>
    <border>
      <left/>
      <right/>
      <top style="thin">
        <color rgb="FF333F4F"/>
      </top>
      <bottom/>
      <diagonal/>
    </border>
    <border>
      <left/>
      <right/>
      <top style="thin">
        <color indexed="64"/>
      </top>
      <bottom/>
      <diagonal/>
    </border>
    <border>
      <left style="medium">
        <color rgb="FF333F4F"/>
      </left>
      <right/>
      <top/>
      <bottom style="medium">
        <color rgb="FF333F4F"/>
      </bottom>
      <diagonal/>
    </border>
    <border>
      <left/>
      <right style="medium">
        <color rgb="FF333F4F"/>
      </right>
      <top style="medium">
        <color rgb="FF333F4F"/>
      </top>
      <bottom style="medium">
        <color rgb="FF333F4F"/>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xf>
    <xf numFmtId="0" fontId="1" fillId="2" borderId="0" xfId="0" applyFont="1" applyFill="1" applyAlignment="1">
      <alignment horizontal="left" vertical="center"/>
    </xf>
    <xf numFmtId="0" fontId="2" fillId="0" borderId="0" xfId="0" applyFont="1" applyAlignment="1">
      <alignment wrapText="1"/>
    </xf>
    <xf numFmtId="0" fontId="2" fillId="2" borderId="0" xfId="0" applyFont="1" applyFill="1" applyAlignment="1">
      <alignment horizontal="right" wrapText="1"/>
    </xf>
    <xf numFmtId="0" fontId="2" fillId="2" borderId="0" xfId="0" applyFont="1" applyFill="1"/>
    <xf numFmtId="0" fontId="3" fillId="2" borderId="0" xfId="0" applyFont="1" applyFill="1" applyAlignment="1">
      <alignment horizontal="center" vertical="center"/>
    </xf>
    <xf numFmtId="0" fontId="2" fillId="2" borderId="0" xfId="0" applyFont="1" applyFill="1" applyAlignment="1">
      <alignment horizontal="left" vertical="center" wrapText="1"/>
    </xf>
    <xf numFmtId="0" fontId="0" fillId="0" borderId="0" xfId="0" applyAlignment="1">
      <alignment horizontal="right"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5" fillId="2" borderId="1"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4" fillId="0" borderId="4" xfId="0" applyFont="1" applyBorder="1" applyAlignment="1">
      <alignment vertical="center" wrapText="1"/>
    </xf>
    <xf numFmtId="0" fontId="6" fillId="3" borderId="5" xfId="0" applyFont="1" applyFill="1" applyBorder="1" applyAlignment="1">
      <alignment horizontal="left" vertical="center" wrapText="1" indent="1"/>
    </xf>
    <xf numFmtId="0" fontId="0" fillId="0" borderId="6" xfId="0" applyBorder="1" applyAlignment="1">
      <alignment horizontal="left" vertical="center" wrapText="1" indent="1"/>
    </xf>
    <xf numFmtId="0" fontId="7" fillId="0" borderId="7" xfId="0" applyFont="1" applyBorder="1" applyAlignment="1">
      <alignment horizontal="left" vertical="center" wrapText="1"/>
    </xf>
    <xf numFmtId="0" fontId="0" fillId="0" borderId="8" xfId="0" applyBorder="1" applyAlignment="1">
      <alignment vertical="center" wrapText="1"/>
    </xf>
    <xf numFmtId="0" fontId="6" fillId="4" borderId="9" xfId="0" applyFont="1" applyFill="1" applyBorder="1" applyAlignment="1">
      <alignment horizontal="left" vertical="center" wrapText="1" indent="1"/>
    </xf>
    <xf numFmtId="0" fontId="0" fillId="0" borderId="10" xfId="0" applyBorder="1" applyAlignment="1">
      <alignment horizontal="left" vertical="center" wrapText="1" indent="1"/>
    </xf>
    <xf numFmtId="0" fontId="7" fillId="0" borderId="11" xfId="0" applyFont="1" applyBorder="1" applyAlignment="1">
      <alignment horizontal="left" vertical="center" wrapText="1"/>
    </xf>
    <xf numFmtId="0" fontId="6" fillId="5" borderId="9" xfId="0" applyFont="1" applyFill="1" applyBorder="1" applyAlignment="1">
      <alignment horizontal="left" vertical="center" wrapText="1" indent="1"/>
    </xf>
    <xf numFmtId="0" fontId="6" fillId="6" borderId="4" xfId="0" applyFont="1" applyFill="1" applyBorder="1" applyAlignment="1">
      <alignment horizontal="left" vertical="center" wrapText="1" indent="1"/>
    </xf>
    <xf numFmtId="0" fontId="0" fillId="0" borderId="12" xfId="0" applyBorder="1" applyAlignment="1">
      <alignment horizontal="left" vertical="center" wrapText="1"/>
    </xf>
    <xf numFmtId="0" fontId="7" fillId="0" borderId="13" xfId="0" applyFont="1" applyBorder="1" applyAlignment="1">
      <alignment horizontal="left" vertical="center" wrapText="1"/>
    </xf>
    <xf numFmtId="0" fontId="6" fillId="7" borderId="4" xfId="0" applyFont="1" applyFill="1" applyBorder="1" applyAlignment="1">
      <alignment horizontal="left" vertical="center" wrapText="1" indent="1"/>
    </xf>
    <xf numFmtId="0" fontId="6" fillId="8" borderId="4" xfId="0" applyFont="1" applyFill="1" applyBorder="1" applyAlignment="1">
      <alignment horizontal="left" vertical="center" wrapText="1" indent="1"/>
    </xf>
    <xf numFmtId="0" fontId="6" fillId="9" borderId="14" xfId="0" applyFont="1" applyFill="1" applyBorder="1" applyAlignment="1">
      <alignment horizontal="center" vertical="center" wrapText="1"/>
    </xf>
    <xf numFmtId="0" fontId="0" fillId="0" borderId="13" xfId="0" applyBorder="1" applyAlignment="1">
      <alignment vertical="top"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5" xfId="0" applyBorder="1" applyAlignment="1">
      <alignment vertical="center" wrapText="1"/>
    </xf>
    <xf numFmtId="0" fontId="0" fillId="0" borderId="0" xfId="0" applyAlignment="1">
      <alignment horizontal="right" vertical="top" wrapText="1"/>
    </xf>
    <xf numFmtId="0" fontId="5" fillId="2" borderId="0" xfId="0" applyFont="1" applyFill="1" applyAlignment="1">
      <alignment horizontal="center" vertical="center" wrapText="1"/>
    </xf>
    <xf numFmtId="0" fontId="0" fillId="0" borderId="0" xfId="0" applyAlignment="1">
      <alignment vertical="center"/>
    </xf>
    <xf numFmtId="0" fontId="8" fillId="10" borderId="0" xfId="0" applyFont="1" applyFill="1" applyAlignment="1">
      <alignment vertical="center"/>
    </xf>
    <xf numFmtId="0" fontId="0" fillId="10" borderId="0" xfId="0" applyFill="1" applyAlignment="1">
      <alignment horizontal="right" vertical="center"/>
    </xf>
    <xf numFmtId="0" fontId="0" fillId="10" borderId="0" xfId="0" applyFill="1" applyAlignment="1">
      <alignment horizontal="center" vertical="center"/>
    </xf>
    <xf numFmtId="0" fontId="9" fillId="10" borderId="0" xfId="0" applyFont="1" applyFill="1" applyAlignment="1">
      <alignment horizontal="right"/>
    </xf>
    <xf numFmtId="0" fontId="10" fillId="0" borderId="0" xfId="0" applyFont="1" applyAlignment="1">
      <alignment vertical="center"/>
    </xf>
    <xf numFmtId="0" fontId="11" fillId="11" borderId="0" xfId="0" applyFont="1" applyFill="1" applyAlignment="1">
      <alignment horizontal="center" vertical="center" wrapText="1"/>
    </xf>
    <xf numFmtId="164" fontId="0" fillId="0" borderId="0" xfId="0" applyNumberFormat="1" applyAlignment="1">
      <alignment horizontal="left" vertical="top"/>
    </xf>
    <xf numFmtId="0" fontId="10" fillId="0" borderId="0" xfId="0" applyFont="1"/>
    <xf numFmtId="0" fontId="0" fillId="0" borderId="0" xfId="0" applyAlignment="1">
      <alignment horizontal="right"/>
    </xf>
    <xf numFmtId="0" fontId="0" fillId="0" borderId="0" xfId="0" applyAlignment="1">
      <alignment horizontal="center"/>
    </xf>
    <xf numFmtId="0" fontId="8" fillId="10" borderId="0" xfId="0" applyFont="1" applyFill="1" applyAlignment="1">
      <alignment horizontal="left" vertical="center" wrapText="1"/>
    </xf>
    <xf numFmtId="0" fontId="0" fillId="0" borderId="0" xfId="0" applyProtection="1">
      <protection locked="0"/>
    </xf>
    <xf numFmtId="0" fontId="1" fillId="10" borderId="0" xfId="0" applyFont="1" applyFill="1" applyAlignment="1">
      <alignment horizontal="left" vertical="center"/>
    </xf>
    <xf numFmtId="0" fontId="11" fillId="12" borderId="16" xfId="0" applyFont="1" applyFill="1" applyBorder="1" applyAlignment="1">
      <alignment horizontal="center" vertical="center" wrapText="1"/>
    </xf>
    <xf numFmtId="0" fontId="12" fillId="13" borderId="0" xfId="0" applyFont="1" applyFill="1" applyAlignment="1">
      <alignment wrapText="1"/>
    </xf>
    <xf numFmtId="0" fontId="0" fillId="12" borderId="0" xfId="0" applyFill="1" applyAlignment="1">
      <alignment horizontal="center" vertical="center"/>
    </xf>
    <xf numFmtId="0" fontId="12" fillId="13" borderId="0" xfId="0" applyFont="1" applyFill="1" applyAlignment="1">
      <alignment horizontal="center" vertical="center"/>
    </xf>
    <xf numFmtId="0" fontId="13" fillId="0" borderId="0" xfId="0" applyFont="1" applyAlignment="1">
      <alignment horizontal="left" vertical="center" indent="1"/>
    </xf>
    <xf numFmtId="0" fontId="0" fillId="0" borderId="0" xfId="0" applyAlignment="1">
      <alignment horizontal="center" vertical="center"/>
    </xf>
    <xf numFmtId="40" fontId="11" fillId="0" borderId="0" xfId="0" applyNumberFormat="1" applyFont="1" applyAlignment="1">
      <alignment horizontal="center" vertic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0" fillId="0" borderId="19" xfId="0" applyBorder="1"/>
    <xf numFmtId="165" fontId="11" fillId="0" borderId="18" xfId="0" applyNumberFormat="1" applyFont="1" applyBorder="1" applyAlignment="1">
      <alignment horizontal="center" vertical="center" wrapText="1"/>
    </xf>
    <xf numFmtId="165" fontId="15" fillId="0" borderId="13" xfId="0" applyNumberFormat="1" applyFont="1" applyBorder="1" applyAlignment="1">
      <alignment horizontal="center" vertical="center" wrapText="1"/>
    </xf>
    <xf numFmtId="165" fontId="11" fillId="0" borderId="13" xfId="0" applyNumberFormat="1" applyFont="1" applyBorder="1" applyAlignment="1">
      <alignment horizontal="center" vertical="center" wrapText="1"/>
    </xf>
    <xf numFmtId="165" fontId="15" fillId="0" borderId="20" xfId="0" applyNumberFormat="1" applyFont="1" applyBorder="1" applyAlignment="1">
      <alignment horizontal="center" vertical="center" wrapText="1"/>
    </xf>
    <xf numFmtId="0" fontId="11" fillId="14" borderId="0" xfId="0" applyFont="1" applyFill="1" applyAlignment="1">
      <alignment horizontal="left"/>
    </xf>
    <xf numFmtId="0" fontId="0" fillId="14" borderId="0" xfId="0" applyFill="1" applyAlignment="1">
      <alignment horizontal="left"/>
    </xf>
    <xf numFmtId="0" fontId="0" fillId="14" borderId="0" xfId="0" applyFill="1" applyAlignment="1">
      <alignment horizontal="left" vertical="center" wrapText="1"/>
    </xf>
    <xf numFmtId="165" fontId="11" fillId="0" borderId="19" xfId="0" applyNumberFormat="1" applyFont="1" applyBorder="1" applyAlignment="1">
      <alignment horizontal="center" vertical="center"/>
    </xf>
    <xf numFmtId="166" fontId="15" fillId="0" borderId="0" xfId="0" applyNumberFormat="1" applyFont="1" applyAlignment="1">
      <alignment horizontal="center" vertical="center"/>
    </xf>
    <xf numFmtId="165" fontId="11" fillId="0" borderId="0" xfId="0" applyNumberFormat="1" applyFont="1" applyAlignment="1">
      <alignment horizontal="center" vertical="center"/>
    </xf>
    <xf numFmtId="166" fontId="15" fillId="0" borderId="21" xfId="0" applyNumberFormat="1" applyFont="1" applyBorder="1" applyAlignment="1">
      <alignment horizontal="center" vertical="center"/>
    </xf>
    <xf numFmtId="0" fontId="0" fillId="0" borderId="13" xfId="0" applyBorder="1"/>
    <xf numFmtId="0" fontId="11" fillId="0" borderId="0" xfId="0" applyFont="1" applyAlignment="1">
      <alignment horizontal="center" vertical="center"/>
    </xf>
    <xf numFmtId="0" fontId="11" fillId="0" borderId="0" xfId="0" applyFont="1" applyAlignment="1">
      <alignment horizontal="center" vertical="center"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applyProtection="1">
      <protection hidden="1"/>
    </xf>
    <xf numFmtId="0" fontId="19" fillId="15" borderId="0" xfId="0" applyFont="1" applyFill="1" applyAlignment="1" applyProtection="1">
      <alignment horizontal="left"/>
      <protection hidden="1"/>
    </xf>
    <xf numFmtId="0" fontId="20" fillId="15" borderId="0" xfId="0" applyFont="1" applyFill="1" applyAlignment="1" applyProtection="1">
      <alignment horizontal="left" vertical="top"/>
      <protection hidden="1"/>
    </xf>
    <xf numFmtId="0" fontId="21" fillId="15" borderId="0" xfId="0" applyFont="1" applyFill="1" applyAlignment="1" applyProtection="1">
      <alignment horizontal="center" vertical="center" wrapText="1"/>
      <protection hidden="1"/>
    </xf>
    <xf numFmtId="0" fontId="22" fillId="15" borderId="22" xfId="0" applyFont="1" applyFill="1" applyBorder="1" applyAlignment="1" applyProtection="1">
      <alignment horizontal="center" vertical="center" wrapText="1"/>
      <protection hidden="1"/>
    </xf>
    <xf numFmtId="0" fontId="23" fillId="16" borderId="22" xfId="0" applyFont="1" applyFill="1" applyBorder="1" applyAlignment="1" applyProtection="1">
      <alignment horizontal="center" vertical="center" wrapText="1"/>
      <protection hidden="1"/>
    </xf>
    <xf numFmtId="0" fontId="22" fillId="17" borderId="22" xfId="0" applyFont="1" applyFill="1" applyBorder="1" applyAlignment="1" applyProtection="1">
      <alignment horizontal="center" vertical="center" wrapText="1"/>
      <protection hidden="1"/>
    </xf>
    <xf numFmtId="0" fontId="22" fillId="18" borderId="22" xfId="0" applyFont="1" applyFill="1" applyBorder="1" applyAlignment="1" applyProtection="1">
      <alignment horizontal="center" vertical="center" wrapText="1"/>
      <protection hidden="1"/>
    </xf>
    <xf numFmtId="0" fontId="22" fillId="19" borderId="22" xfId="0" applyFont="1" applyFill="1" applyBorder="1" applyAlignment="1" applyProtection="1">
      <alignment horizontal="center" vertical="center" wrapText="1"/>
      <protection hidden="1"/>
    </xf>
    <xf numFmtId="49" fontId="21" fillId="15" borderId="0" xfId="0" applyNumberFormat="1" applyFont="1" applyFill="1" applyAlignment="1" applyProtection="1">
      <alignment horizontal="center" vertical="center" wrapText="1"/>
      <protection hidden="1"/>
    </xf>
    <xf numFmtId="0" fontId="21" fillId="15" borderId="22" xfId="0" applyFont="1" applyFill="1" applyBorder="1" applyAlignment="1" applyProtection="1">
      <alignment horizontal="center" vertical="center" wrapText="1"/>
      <protection hidden="1"/>
    </xf>
    <xf numFmtId="49" fontId="24" fillId="15" borderId="23" xfId="0" applyNumberFormat="1" applyFont="1" applyFill="1" applyBorder="1" applyAlignment="1" applyProtection="1">
      <alignment horizontal="left"/>
      <protection hidden="1"/>
    </xf>
    <xf numFmtId="0" fontId="24" fillId="15" borderId="22" xfId="0" applyFont="1" applyFill="1" applyBorder="1" applyAlignment="1" applyProtection="1">
      <alignment horizontal="left"/>
      <protection hidden="1"/>
    </xf>
    <xf numFmtId="0" fontId="24" fillId="20" borderId="22" xfId="0" applyFont="1" applyFill="1" applyBorder="1" applyAlignment="1" applyProtection="1">
      <alignment horizontal="left" vertical="center"/>
      <protection hidden="1"/>
    </xf>
    <xf numFmtId="167" fontId="25" fillId="21" borderId="22" xfId="0" applyNumberFormat="1" applyFont="1" applyFill="1" applyBorder="1" applyAlignment="1" applyProtection="1">
      <alignment wrapText="1"/>
      <protection hidden="1"/>
    </xf>
    <xf numFmtId="167" fontId="26" fillId="16" borderId="22" xfId="0" applyNumberFormat="1" applyFont="1" applyFill="1" applyBorder="1" applyProtection="1">
      <protection hidden="1"/>
    </xf>
    <xf numFmtId="167" fontId="25" fillId="21" borderId="22" xfId="0" applyNumberFormat="1" applyFont="1" applyFill="1" applyBorder="1" applyAlignment="1" applyProtection="1">
      <alignment horizontal="right"/>
      <protection hidden="1"/>
    </xf>
    <xf numFmtId="167" fontId="25" fillId="22" borderId="22" xfId="0" applyNumberFormat="1" applyFont="1" applyFill="1" applyBorder="1" applyAlignment="1" applyProtection="1">
      <alignment horizontal="right"/>
      <protection hidden="1"/>
    </xf>
    <xf numFmtId="167" fontId="22" fillId="16" borderId="22" xfId="0" applyNumberFormat="1" applyFont="1" applyFill="1" applyBorder="1" applyProtection="1">
      <protection hidden="1"/>
    </xf>
    <xf numFmtId="167" fontId="25" fillId="23" borderId="22" xfId="0" applyNumberFormat="1" applyFont="1" applyFill="1" applyBorder="1" applyAlignment="1" applyProtection="1">
      <alignment horizontal="right" vertical="center" wrapText="1"/>
      <protection hidden="1"/>
    </xf>
    <xf numFmtId="167" fontId="25" fillId="23" borderId="22" xfId="0" applyNumberFormat="1" applyFont="1" applyFill="1" applyBorder="1" applyAlignment="1" applyProtection="1">
      <alignment horizontal="right"/>
      <protection hidden="1"/>
    </xf>
    <xf numFmtId="167" fontId="27" fillId="22" borderId="22" xfId="0" applyNumberFormat="1" applyFont="1" applyFill="1" applyBorder="1" applyAlignment="1" applyProtection="1">
      <alignment horizontal="right" vertical="center" wrapText="1"/>
      <protection hidden="1"/>
    </xf>
    <xf numFmtId="167" fontId="24" fillId="22" borderId="22" xfId="0" applyNumberFormat="1" applyFont="1" applyFill="1" applyBorder="1" applyProtection="1">
      <protection hidden="1"/>
    </xf>
    <xf numFmtId="167" fontId="24" fillId="22" borderId="22" xfId="0" applyNumberFormat="1" applyFont="1" applyFill="1" applyBorder="1" applyAlignment="1" applyProtection="1">
      <alignment horizontal="center" vertical="center" wrapText="1"/>
      <protection hidden="1"/>
    </xf>
    <xf numFmtId="0" fontId="24" fillId="15" borderId="22" xfId="0" applyFont="1" applyFill="1" applyBorder="1" applyAlignment="1" applyProtection="1">
      <alignment horizontal="left" vertical="center"/>
      <protection hidden="1"/>
    </xf>
    <xf numFmtId="167" fontId="25" fillId="23" borderId="22" xfId="0" applyNumberFormat="1" applyFont="1" applyFill="1" applyBorder="1" applyAlignment="1" applyProtection="1">
      <alignment horizontal="right" wrapText="1"/>
      <protection hidden="1"/>
    </xf>
    <xf numFmtId="167" fontId="27" fillId="22" borderId="22" xfId="0" applyNumberFormat="1" applyFont="1" applyFill="1" applyBorder="1" applyAlignment="1" applyProtection="1">
      <alignment horizontal="right"/>
      <protection hidden="1"/>
    </xf>
    <xf numFmtId="167" fontId="27" fillId="22" borderId="22" xfId="0" applyNumberFormat="1" applyFont="1" applyFill="1" applyBorder="1" applyAlignment="1" applyProtection="1">
      <alignment horizontal="right" wrapText="1"/>
      <protection hidden="1"/>
    </xf>
    <xf numFmtId="167" fontId="25" fillId="21" borderId="22" xfId="0" applyNumberFormat="1" applyFont="1" applyFill="1" applyBorder="1" applyAlignment="1" applyProtection="1">
      <alignment horizontal="right" wrapText="1"/>
      <protection hidden="1"/>
    </xf>
    <xf numFmtId="167" fontId="25" fillId="21" borderId="22" xfId="0" applyNumberFormat="1" applyFont="1" applyFill="1" applyBorder="1" applyAlignment="1" applyProtection="1">
      <alignment horizontal="right" vertical="center" wrapText="1"/>
      <protection hidden="1"/>
    </xf>
    <xf numFmtId="167" fontId="25" fillId="0" borderId="22" xfId="0" applyNumberFormat="1" applyFont="1" applyBorder="1" applyAlignment="1" applyProtection="1">
      <alignment wrapText="1"/>
      <protection hidden="1"/>
    </xf>
    <xf numFmtId="167" fontId="27" fillId="15" borderId="22" xfId="0" applyNumberFormat="1" applyFont="1" applyFill="1" applyBorder="1" applyAlignment="1" applyProtection="1">
      <alignment horizontal="right"/>
      <protection hidden="1"/>
    </xf>
    <xf numFmtId="167" fontId="27" fillId="15" borderId="22" xfId="0" applyNumberFormat="1" applyFont="1" applyFill="1" applyBorder="1" applyAlignment="1" applyProtection="1">
      <alignment horizontal="right" wrapText="1"/>
      <protection hidden="1"/>
    </xf>
    <xf numFmtId="167" fontId="25" fillId="15" borderId="22" xfId="0" applyNumberFormat="1" applyFont="1" applyFill="1" applyBorder="1" applyAlignment="1" applyProtection="1">
      <alignment horizontal="right"/>
      <protection hidden="1"/>
    </xf>
    <xf numFmtId="167" fontId="27" fillId="0" borderId="22" xfId="0" applyNumberFormat="1" applyFont="1" applyBorder="1" applyAlignment="1" applyProtection="1">
      <alignment horizontal="right"/>
      <protection hidden="1"/>
    </xf>
    <xf numFmtId="0" fontId="22" fillId="15" borderId="22" xfId="0" applyFont="1" applyFill="1" applyBorder="1" applyAlignment="1" applyProtection="1">
      <alignment horizontal="left"/>
      <protection hidden="1"/>
    </xf>
    <xf numFmtId="0" fontId="23" fillId="24" borderId="22" xfId="0" applyFont="1" applyFill="1" applyBorder="1" applyAlignment="1" applyProtection="1">
      <alignment horizontal="left"/>
      <protection hidden="1"/>
    </xf>
    <xf numFmtId="167" fontId="22" fillId="24" borderId="22" xfId="0" applyNumberFormat="1" applyFont="1" applyFill="1" applyBorder="1" applyProtection="1">
      <protection hidden="1"/>
    </xf>
    <xf numFmtId="0" fontId="24" fillId="15" borderId="0" xfId="0" applyFont="1" applyFill="1" applyAlignment="1" applyProtection="1">
      <alignment horizontal="left"/>
      <protection hidden="1"/>
    </xf>
    <xf numFmtId="0" fontId="22" fillId="15" borderId="0" xfId="0" applyFont="1" applyFill="1" applyAlignment="1" applyProtection="1">
      <alignment horizontal="left"/>
      <protection hidden="1"/>
    </xf>
    <xf numFmtId="0" fontId="23" fillId="15" borderId="0" xfId="0" applyFont="1" applyFill="1" applyAlignment="1" applyProtection="1">
      <alignment horizontal="left"/>
      <protection hidden="1"/>
    </xf>
    <xf numFmtId="167" fontId="22" fillId="15" borderId="0" xfId="0" applyNumberFormat="1" applyFont="1" applyFill="1" applyProtection="1">
      <protection hidden="1"/>
    </xf>
    <xf numFmtId="167" fontId="28" fillId="0" borderId="0" xfId="0" applyNumberFormat="1" applyFont="1" applyProtection="1">
      <protection hidden="1"/>
    </xf>
    <xf numFmtId="0" fontId="28" fillId="0" borderId="0" xfId="0" applyFont="1" applyProtection="1">
      <protection hidden="1"/>
    </xf>
    <xf numFmtId="167" fontId="18" fillId="0" borderId="0" xfId="0" applyNumberFormat="1" applyFont="1" applyProtection="1">
      <protection hidden="1"/>
    </xf>
    <xf numFmtId="0" fontId="29" fillId="0" borderId="0" xfId="0" applyFont="1" applyAlignment="1">
      <alignment vertical="center" wrapText="1"/>
    </xf>
    <xf numFmtId="167" fontId="25" fillId="23" borderId="22" xfId="0" applyNumberFormat="1" applyFont="1" applyFill="1" applyBorder="1" applyAlignment="1">
      <alignment horizontal="right" wrapText="1"/>
    </xf>
    <xf numFmtId="0" fontId="30" fillId="0" borderId="0" xfId="0" applyFont="1" applyAlignment="1" applyProtection="1">
      <alignment horizontal="right"/>
      <protection hidden="1"/>
    </xf>
    <xf numFmtId="0" fontId="31" fillId="0" borderId="0" xfId="0" applyFont="1" applyAlignment="1">
      <alignment horizontal="right"/>
    </xf>
    <xf numFmtId="167" fontId="30" fillId="0" borderId="0" xfId="0" applyNumberFormat="1" applyFont="1" applyAlignment="1" applyProtection="1">
      <alignment horizontal="right"/>
      <protection hidden="1"/>
    </xf>
    <xf numFmtId="0" fontId="20" fillId="15" borderId="0" xfId="0" applyFont="1" applyFill="1" applyAlignment="1" applyProtection="1">
      <alignment horizontal="left" vertical="top" wrapText="1"/>
      <protection hidden="1"/>
    </xf>
    <xf numFmtId="0" fontId="19" fillId="0" borderId="0" xfId="0" applyFont="1" applyAlignment="1" applyProtection="1">
      <alignment horizontal="left"/>
      <protection hidden="1"/>
    </xf>
    <xf numFmtId="0" fontId="22" fillId="0" borderId="22" xfId="0" applyFont="1" applyBorder="1" applyAlignment="1" applyProtection="1">
      <alignment horizontal="center" vertical="center" wrapText="1"/>
      <protection hidden="1"/>
    </xf>
    <xf numFmtId="0" fontId="24" fillId="15" borderId="23" xfId="0" applyFont="1" applyFill="1" applyBorder="1" applyAlignment="1" applyProtection="1">
      <alignment horizontal="center" vertical="center"/>
      <protection hidden="1"/>
    </xf>
    <xf numFmtId="167" fontId="22" fillId="16" borderId="22" xfId="0" applyNumberFormat="1" applyFont="1" applyFill="1" applyBorder="1" applyAlignment="1" applyProtection="1">
      <alignment horizontal="right"/>
      <protection hidden="1"/>
    </xf>
    <xf numFmtId="167" fontId="24" fillId="15" borderId="22" xfId="0" applyNumberFormat="1" applyFont="1" applyFill="1" applyBorder="1" applyAlignment="1" applyProtection="1">
      <alignment horizontal="right"/>
      <protection hidden="1"/>
    </xf>
    <xf numFmtId="167" fontId="25" fillId="25" borderId="22" xfId="0" applyNumberFormat="1" applyFont="1" applyFill="1" applyBorder="1" applyAlignment="1" applyProtection="1">
      <alignment horizontal="right"/>
      <protection hidden="1"/>
    </xf>
    <xf numFmtId="167" fontId="27" fillId="26" borderId="22" xfId="0" applyNumberFormat="1" applyFont="1" applyFill="1" applyBorder="1" applyAlignment="1" applyProtection="1">
      <alignment horizontal="right"/>
      <protection hidden="1"/>
    </xf>
    <xf numFmtId="167" fontId="27" fillId="25" borderId="22" xfId="0" applyNumberFormat="1" applyFont="1" applyFill="1" applyBorder="1" applyAlignment="1" applyProtection="1">
      <alignment horizontal="right"/>
      <protection hidden="1"/>
    </xf>
    <xf numFmtId="0" fontId="24" fillId="0" borderId="23" xfId="0" applyFont="1" applyBorder="1" applyAlignment="1" applyProtection="1">
      <alignment horizontal="center" vertical="center"/>
      <protection hidden="1"/>
    </xf>
    <xf numFmtId="0" fontId="24" fillId="0" borderId="22" xfId="0" applyFont="1" applyBorder="1" applyAlignment="1" applyProtection="1">
      <alignment horizontal="left" vertical="center"/>
      <protection hidden="1"/>
    </xf>
    <xf numFmtId="167" fontId="25" fillId="0" borderId="22" xfId="0" applyNumberFormat="1" applyFont="1" applyBorder="1" applyAlignment="1" applyProtection="1">
      <alignment horizontal="right"/>
      <protection hidden="1"/>
    </xf>
    <xf numFmtId="167" fontId="24" fillId="0" borderId="22" xfId="0" applyNumberFormat="1" applyFont="1" applyBorder="1" applyAlignment="1" applyProtection="1">
      <alignment horizontal="right"/>
      <protection hidden="1"/>
    </xf>
    <xf numFmtId="0" fontId="22" fillId="15" borderId="22" xfId="0" applyFont="1" applyFill="1" applyBorder="1" applyAlignment="1" applyProtection="1">
      <alignment horizontal="left" vertical="center"/>
      <protection hidden="1"/>
    </xf>
    <xf numFmtId="0" fontId="23" fillId="24" borderId="22" xfId="0" applyFont="1" applyFill="1" applyBorder="1" applyAlignment="1" applyProtection="1">
      <alignment horizontal="left" vertical="center"/>
      <protection hidden="1"/>
    </xf>
    <xf numFmtId="0" fontId="31" fillId="0" borderId="0" xfId="0" applyFont="1" applyAlignment="1" applyProtection="1">
      <alignment horizontal="right"/>
      <protection hidden="1"/>
    </xf>
    <xf numFmtId="0" fontId="31" fillId="0" borderId="0" xfId="0" applyFont="1" applyAlignment="1">
      <alignment horizontal="right" wrapText="1"/>
    </xf>
    <xf numFmtId="167" fontId="31" fillId="0" borderId="0" xfId="0" applyNumberFormat="1" applyFont="1" applyAlignment="1" applyProtection="1">
      <alignment horizontal="right"/>
      <protection hidden="1"/>
    </xf>
    <xf numFmtId="49" fontId="20" fillId="15" borderId="0" xfId="0" applyNumberFormat="1" applyFont="1" applyFill="1" applyAlignment="1" applyProtection="1">
      <alignment horizontal="left" vertical="top"/>
      <protection hidden="1"/>
    </xf>
    <xf numFmtId="0" fontId="32" fillId="15" borderId="0" xfId="0" applyFont="1" applyFill="1" applyAlignment="1" applyProtection="1">
      <alignment horizontal="center" vertical="center"/>
      <protection hidden="1"/>
    </xf>
    <xf numFmtId="0" fontId="33" fillId="15" borderId="0" xfId="0" applyFont="1" applyFill="1" applyAlignment="1" applyProtection="1">
      <alignment horizontal="center" vertical="center" wrapText="1"/>
      <protection hidden="1"/>
    </xf>
    <xf numFmtId="0" fontId="30" fillId="0" borderId="0" xfId="0" applyFont="1" applyProtection="1">
      <protection hidden="1"/>
    </xf>
    <xf numFmtId="49" fontId="34" fillId="15" borderId="0" xfId="0" applyNumberFormat="1" applyFont="1" applyFill="1" applyAlignment="1" applyProtection="1">
      <alignment horizontal="center" vertical="center"/>
      <protection hidden="1"/>
    </xf>
    <xf numFmtId="49" fontId="21" fillId="15" borderId="22" xfId="0" applyNumberFormat="1" applyFont="1" applyFill="1" applyBorder="1" applyAlignment="1" applyProtection="1">
      <alignment horizontal="center" vertical="center" wrapText="1"/>
      <protection hidden="1"/>
    </xf>
    <xf numFmtId="49" fontId="24" fillId="15" borderId="0" xfId="0" applyNumberFormat="1" applyFont="1" applyFill="1" applyAlignment="1" applyProtection="1">
      <alignment horizontal="center" vertical="center"/>
      <protection hidden="1"/>
    </xf>
    <xf numFmtId="49" fontId="24" fillId="15" borderId="22" xfId="0" applyNumberFormat="1" applyFont="1" applyFill="1" applyBorder="1" applyAlignment="1" applyProtection="1">
      <alignment horizontal="left" vertical="center"/>
      <protection hidden="1"/>
    </xf>
    <xf numFmtId="49" fontId="24" fillId="20" borderId="22" xfId="0" applyNumberFormat="1" applyFont="1" applyFill="1" applyBorder="1" applyAlignment="1" applyProtection="1">
      <alignment horizontal="left" vertical="center"/>
      <protection hidden="1"/>
    </xf>
    <xf numFmtId="167" fontId="34" fillId="21" borderId="22" xfId="0" applyNumberFormat="1" applyFont="1" applyFill="1" applyBorder="1" applyAlignment="1" applyProtection="1">
      <alignment horizontal="right"/>
      <protection hidden="1"/>
    </xf>
    <xf numFmtId="167" fontId="21" fillId="16" borderId="22" xfId="0" applyNumberFormat="1" applyFont="1" applyFill="1" applyBorder="1" applyAlignment="1" applyProtection="1">
      <alignment horizontal="right"/>
      <protection hidden="1"/>
    </xf>
    <xf numFmtId="167" fontId="34" fillId="15" borderId="22" xfId="0" applyNumberFormat="1" applyFont="1" applyFill="1" applyBorder="1" applyAlignment="1" applyProtection="1">
      <alignment horizontal="right"/>
      <protection hidden="1"/>
    </xf>
    <xf numFmtId="167" fontId="34" fillId="0" borderId="22" xfId="0" applyNumberFormat="1" applyFont="1" applyBorder="1" applyAlignment="1" applyProtection="1">
      <alignment horizontal="right"/>
      <protection hidden="1"/>
    </xf>
    <xf numFmtId="167" fontId="34" fillId="27" borderId="22" xfId="0" applyNumberFormat="1" applyFont="1" applyFill="1" applyBorder="1" applyAlignment="1" applyProtection="1">
      <alignment horizontal="right"/>
      <protection hidden="1"/>
    </xf>
    <xf numFmtId="0" fontId="24" fillId="15" borderId="0" xfId="0" applyFont="1" applyFill="1" applyAlignment="1" applyProtection="1">
      <alignment horizontal="center" vertical="center"/>
      <protection hidden="1"/>
    </xf>
    <xf numFmtId="49" fontId="23" fillId="24" borderId="22" xfId="0" applyNumberFormat="1" applyFont="1" applyFill="1" applyBorder="1" applyAlignment="1" applyProtection="1">
      <alignment horizontal="left" vertical="center"/>
      <protection hidden="1"/>
    </xf>
    <xf numFmtId="0" fontId="20" fillId="15" borderId="0" xfId="0" applyFont="1" applyFill="1" applyAlignment="1">
      <alignment horizontal="center" vertical="center"/>
    </xf>
    <xf numFmtId="0" fontId="21" fillId="15" borderId="0" xfId="0" applyFont="1" applyFill="1" applyAlignment="1">
      <alignment horizontal="center" vertical="center" wrapText="1"/>
    </xf>
    <xf numFmtId="0" fontId="22" fillId="15" borderId="22" xfId="0" applyFont="1" applyFill="1" applyBorder="1" applyAlignment="1">
      <alignment horizontal="center" vertical="center" wrapText="1"/>
    </xf>
    <xf numFmtId="0" fontId="23" fillId="24" borderId="22" xfId="0" applyFont="1" applyFill="1" applyBorder="1" applyAlignment="1">
      <alignment horizontal="center" vertical="center" wrapText="1"/>
    </xf>
    <xf numFmtId="49" fontId="35" fillId="15" borderId="0" xfId="0" applyNumberFormat="1" applyFont="1" applyFill="1" applyAlignment="1">
      <alignment horizontal="center" vertical="center"/>
    </xf>
    <xf numFmtId="49" fontId="35" fillId="15" borderId="22" xfId="0" applyNumberFormat="1" applyFont="1" applyFill="1" applyBorder="1" applyAlignment="1">
      <alignment horizontal="center" vertical="center" wrapText="1"/>
    </xf>
    <xf numFmtId="49" fontId="21" fillId="15" borderId="22" xfId="0" applyNumberFormat="1" applyFont="1" applyFill="1" applyBorder="1" applyAlignment="1">
      <alignment horizontal="center" vertical="center" wrapText="1"/>
    </xf>
    <xf numFmtId="49" fontId="24" fillId="15" borderId="0" xfId="0" applyNumberFormat="1" applyFont="1" applyFill="1" applyAlignment="1">
      <alignment horizontal="center" vertical="center"/>
    </xf>
    <xf numFmtId="49" fontId="24" fillId="15" borderId="22" xfId="0" applyNumberFormat="1" applyFont="1" applyFill="1" applyBorder="1" applyAlignment="1">
      <alignment horizontal="left" vertical="center"/>
    </xf>
    <xf numFmtId="49" fontId="36" fillId="15" borderId="22" xfId="0" applyNumberFormat="1" applyFont="1" applyFill="1" applyBorder="1" applyAlignment="1">
      <alignment horizontal="left" vertical="center" wrapText="1"/>
    </xf>
    <xf numFmtId="167" fontId="31" fillId="23" borderId="22" xfId="0" applyNumberFormat="1" applyFont="1" applyFill="1" applyBorder="1" applyAlignment="1">
      <alignment horizontal="right" wrapText="1"/>
    </xf>
    <xf numFmtId="0" fontId="30" fillId="0" borderId="0" xfId="0" applyFont="1" applyAlignment="1">
      <alignment horizontal="right"/>
    </xf>
    <xf numFmtId="167" fontId="31" fillId="19" borderId="22" xfId="0" applyNumberFormat="1" applyFont="1" applyFill="1" applyBorder="1" applyAlignment="1">
      <alignment horizontal="right" wrapText="1"/>
    </xf>
    <xf numFmtId="167" fontId="21" fillId="16" borderId="22" xfId="0" applyNumberFormat="1" applyFont="1" applyFill="1" applyBorder="1" applyAlignment="1">
      <alignment horizontal="right"/>
    </xf>
    <xf numFmtId="0" fontId="36" fillId="0" borderId="0" xfId="0" applyFont="1" applyAlignment="1">
      <alignment wrapText="1"/>
    </xf>
    <xf numFmtId="0" fontId="18" fillId="0" borderId="0" xfId="0" applyFont="1"/>
    <xf numFmtId="49" fontId="37" fillId="24" borderId="22" xfId="0" applyNumberFormat="1" applyFont="1" applyFill="1" applyBorder="1" applyAlignment="1">
      <alignment horizontal="left" vertical="center" wrapText="1"/>
    </xf>
    <xf numFmtId="0" fontId="31" fillId="0" borderId="0" xfId="0" applyFont="1" applyProtection="1">
      <protection hidden="1"/>
    </xf>
    <xf numFmtId="0" fontId="38" fillId="0" borderId="22" xfId="0" applyFont="1" applyBorder="1" applyAlignment="1" applyProtection="1">
      <alignment horizontal="left" vertical="center"/>
      <protection hidden="1"/>
    </xf>
    <xf numFmtId="167" fontId="24" fillId="0" borderId="22" xfId="0" applyNumberFormat="1" applyFont="1" applyBorder="1" applyProtection="1">
      <protection hidden="1"/>
    </xf>
    <xf numFmtId="0" fontId="38" fillId="15" borderId="22" xfId="0" applyFont="1" applyFill="1" applyBorder="1" applyAlignment="1" applyProtection="1">
      <alignment horizontal="left" vertical="center"/>
      <protection hidden="1"/>
    </xf>
    <xf numFmtId="167" fontId="39" fillId="0" borderId="0" xfId="0" applyNumberFormat="1" applyFont="1" applyProtection="1">
      <protection hidden="1"/>
    </xf>
    <xf numFmtId="40" fontId="40" fillId="0" borderId="0" xfId="0" applyNumberFormat="1" applyFont="1" applyProtection="1">
      <protection hidden="1"/>
    </xf>
    <xf numFmtId="0" fontId="31" fillId="0" borderId="0" xfId="0" applyFont="1" applyAlignment="1">
      <alignment vertical="center" wrapText="1"/>
    </xf>
    <xf numFmtId="167" fontId="25" fillId="23" borderId="22" xfId="0" applyNumberFormat="1" applyFont="1" applyFill="1" applyBorder="1" applyAlignment="1">
      <alignment horizontal="center" vertical="center" wrapText="1"/>
    </xf>
    <xf numFmtId="0" fontId="31" fillId="0" borderId="0" xfId="0" applyFont="1" applyAlignment="1">
      <alignment horizontal="right" vertical="center"/>
    </xf>
    <xf numFmtId="167" fontId="31" fillId="0" borderId="0" xfId="0" applyNumberFormat="1" applyFont="1" applyProtection="1">
      <protection hidden="1"/>
    </xf>
    <xf numFmtId="0" fontId="41" fillId="0" borderId="24" xfId="0" applyFont="1" applyBorder="1" applyAlignment="1" applyProtection="1">
      <alignment horizontal="left" vertical="center" wrapText="1" indent="1"/>
      <protection hidden="1"/>
    </xf>
    <xf numFmtId="0" fontId="41" fillId="0" borderId="25" xfId="0" applyFont="1" applyBorder="1" applyAlignment="1" applyProtection="1">
      <alignment horizontal="left" vertical="center" wrapText="1" indent="1"/>
      <protection hidden="1"/>
    </xf>
    <xf numFmtId="0" fontId="41" fillId="0" borderId="26" xfId="0" applyFont="1" applyBorder="1" applyAlignment="1" applyProtection="1">
      <alignment horizontal="left" vertical="center" wrapText="1" indent="1"/>
      <protection hidden="1"/>
    </xf>
    <xf numFmtId="0" fontId="23" fillId="16" borderId="22" xfId="0" applyFont="1" applyFill="1" applyBorder="1" applyAlignment="1">
      <alignment horizontal="center" vertical="center" wrapText="1"/>
    </xf>
    <xf numFmtId="0" fontId="40" fillId="28" borderId="22" xfId="0" applyFont="1" applyFill="1" applyBorder="1" applyAlignment="1" applyProtection="1">
      <alignment horizontal="left" vertical="center"/>
      <protection hidden="1"/>
    </xf>
    <xf numFmtId="0" fontId="24" fillId="15" borderId="22" xfId="0" applyFont="1" applyFill="1" applyBorder="1" applyAlignment="1">
      <alignment horizontal="left" vertical="center"/>
    </xf>
    <xf numFmtId="0" fontId="23" fillId="24" borderId="22" xfId="0" applyFont="1" applyFill="1" applyBorder="1" applyAlignment="1">
      <alignment horizontal="left" vertical="center"/>
    </xf>
    <xf numFmtId="0" fontId="42" fillId="0" borderId="0" xfId="0" applyFont="1" applyAlignment="1">
      <alignment horizontal="left"/>
    </xf>
    <xf numFmtId="0" fontId="31" fillId="0" borderId="0" xfId="0" applyFont="1"/>
    <xf numFmtId="0" fontId="43" fillId="0" borderId="0" xfId="0" applyFont="1" applyAlignment="1">
      <alignment horizontal="left" indent="1"/>
    </xf>
    <xf numFmtId="49" fontId="40" fillId="28" borderId="22" xfId="0" applyNumberFormat="1" applyFont="1" applyFill="1" applyBorder="1" applyAlignment="1" applyProtection="1">
      <alignment horizontal="left" vertical="center"/>
      <protection hidden="1"/>
    </xf>
    <xf numFmtId="167" fontId="21" fillId="16" borderId="22" xfId="0" applyNumberFormat="1" applyFont="1" applyFill="1" applyBorder="1" applyProtection="1">
      <protection hidden="1"/>
    </xf>
    <xf numFmtId="49" fontId="23" fillId="24" borderId="22" xfId="0" applyNumberFormat="1" applyFont="1" applyFill="1" applyBorder="1" applyAlignment="1">
      <alignment horizontal="left" vertical="center"/>
    </xf>
    <xf numFmtId="0" fontId="21" fillId="15" borderId="0" xfId="0" applyFont="1" applyFill="1" applyAlignment="1">
      <alignment horizontal="center" vertical="center"/>
    </xf>
    <xf numFmtId="49" fontId="21" fillId="15" borderId="0" xfId="0" applyNumberFormat="1" applyFont="1" applyFill="1" applyAlignment="1">
      <alignment horizontal="center" vertical="center"/>
    </xf>
    <xf numFmtId="0" fontId="40" fillId="28" borderId="22" xfId="0" applyFont="1" applyFill="1" applyBorder="1" applyAlignment="1">
      <alignment horizontal="left" vertical="center"/>
    </xf>
    <xf numFmtId="49" fontId="24" fillId="15" borderId="22" xfId="0" applyNumberFormat="1" applyFont="1" applyFill="1" applyBorder="1" applyAlignment="1">
      <alignment horizontal="left" vertical="center" wrapText="1"/>
    </xf>
    <xf numFmtId="167" fontId="31" fillId="0" borderId="22" xfId="0" applyNumberFormat="1" applyFont="1" applyBorder="1" applyAlignment="1">
      <alignment horizontal="right" wrapText="1"/>
    </xf>
    <xf numFmtId="167" fontId="21" fillId="16" borderId="22" xfId="0" applyNumberFormat="1" applyFont="1" applyFill="1" applyBorder="1"/>
    <xf numFmtId="0" fontId="24" fillId="15" borderId="27" xfId="0" applyFont="1" applyFill="1" applyBorder="1" applyAlignment="1">
      <alignment horizontal="left" vertical="center"/>
    </xf>
    <xf numFmtId="49" fontId="24" fillId="15" borderId="27" xfId="0" applyNumberFormat="1" applyFont="1" applyFill="1" applyBorder="1" applyAlignment="1">
      <alignment horizontal="left" vertical="center"/>
    </xf>
    <xf numFmtId="0" fontId="24" fillId="0" borderId="0" xfId="0" applyFont="1" applyAlignment="1">
      <alignment wrapText="1"/>
    </xf>
    <xf numFmtId="0" fontId="24" fillId="0" borderId="28" xfId="0" applyFont="1" applyBorder="1" applyAlignment="1">
      <alignment wrapText="1"/>
    </xf>
    <xf numFmtId="0" fontId="30" fillId="0" borderId="28" xfId="0" applyFont="1" applyBorder="1"/>
    <xf numFmtId="49" fontId="23" fillId="24" borderId="29" xfId="0" applyNumberFormat="1" applyFont="1" applyFill="1" applyBorder="1" applyAlignment="1">
      <alignment horizontal="left" vertical="center" wrapText="1"/>
    </xf>
    <xf numFmtId="0" fontId="29" fillId="0" borderId="0" xfId="0" applyFont="1" applyProtection="1">
      <protection hidden="1"/>
    </xf>
    <xf numFmtId="0" fontId="44" fillId="0" borderId="0" xfId="0" applyFont="1" applyProtection="1">
      <protection locked="0"/>
    </xf>
    <xf numFmtId="0" fontId="29" fillId="0" borderId="0" xfId="0" applyFont="1" applyAlignment="1" applyProtection="1">
      <alignment horizontal="left"/>
      <protection hidden="1"/>
    </xf>
    <xf numFmtId="0" fontId="45" fillId="0" borderId="0" xfId="0" applyFont="1" applyAlignment="1" applyProtection="1">
      <alignment horizontal="left"/>
      <protection hidden="1"/>
    </xf>
    <xf numFmtId="0" fontId="11" fillId="0" borderId="0" xfId="0" applyFont="1"/>
    <xf numFmtId="0" fontId="44" fillId="0" borderId="0" xfId="0" applyFont="1" applyAlignment="1" applyProtection="1">
      <alignment horizontal="left" vertical="center"/>
      <protection locked="0"/>
    </xf>
    <xf numFmtId="49" fontId="44" fillId="0" borderId="0" xfId="0" applyNumberFormat="1" applyFont="1" applyAlignment="1" applyProtection="1">
      <alignment horizontal="left" vertical="center"/>
      <protection locked="0"/>
    </xf>
    <xf numFmtId="0" fontId="18" fillId="0" borderId="0" xfId="0" applyFont="1" applyAlignment="1">
      <alignment vertical="center"/>
    </xf>
    <xf numFmtId="0" fontId="19" fillId="15" borderId="0" xfId="0" applyFont="1" applyFill="1" applyAlignment="1">
      <alignment horizontal="left"/>
    </xf>
    <xf numFmtId="0" fontId="19" fillId="0" borderId="0" xfId="0" applyFont="1" applyAlignment="1">
      <alignment horizontal="left" vertical="center"/>
    </xf>
    <xf numFmtId="0" fontId="20" fillId="0" borderId="0" xfId="0" applyFont="1" applyAlignment="1">
      <alignment horizontal="left" vertical="top"/>
    </xf>
    <xf numFmtId="0" fontId="46" fillId="0" borderId="0" xfId="0" applyFont="1" applyAlignment="1">
      <alignment horizontal="center" vertical="center" wrapText="1"/>
    </xf>
    <xf numFmtId="0" fontId="19" fillId="0" borderId="0" xfId="0" applyFont="1" applyAlignment="1">
      <alignment horizontal="left"/>
    </xf>
    <xf numFmtId="0" fontId="21" fillId="0" borderId="0" xfId="0" applyFont="1" applyAlignment="1">
      <alignment horizontal="center" vertical="center" wrapText="1"/>
    </xf>
    <xf numFmtId="0" fontId="22" fillId="0" borderId="22" xfId="0" applyFont="1" applyBorder="1" applyAlignment="1">
      <alignment horizontal="center" vertical="center" wrapText="1"/>
    </xf>
    <xf numFmtId="0" fontId="23" fillId="29" borderId="22" xfId="0" applyFont="1" applyFill="1" applyBorder="1" applyAlignment="1">
      <alignment horizontal="center" vertical="center" wrapText="1"/>
    </xf>
    <xf numFmtId="0" fontId="23" fillId="29" borderId="27" xfId="0" applyFont="1" applyFill="1" applyBorder="1" applyAlignment="1">
      <alignment horizontal="center" vertical="center" wrapText="1"/>
    </xf>
    <xf numFmtId="0" fontId="22" fillId="19" borderId="22" xfId="0" applyFont="1" applyFill="1" applyBorder="1" applyAlignment="1">
      <alignment horizontal="center" vertical="center" wrapText="1"/>
    </xf>
    <xf numFmtId="0" fontId="23" fillId="29" borderId="30" xfId="0" applyFont="1" applyFill="1" applyBorder="1" applyAlignment="1">
      <alignment horizontal="center" vertical="center" wrapText="1"/>
    </xf>
    <xf numFmtId="49" fontId="21" fillId="0" borderId="0" xfId="0" applyNumberFormat="1" applyFont="1" applyAlignment="1">
      <alignment horizontal="center" vertical="center" wrapText="1"/>
    </xf>
    <xf numFmtId="0" fontId="21" fillId="0" borderId="22" xfId="0" applyFont="1" applyBorder="1" applyAlignment="1">
      <alignment horizontal="center" vertical="center" wrapText="1"/>
    </xf>
    <xf numFmtId="0" fontId="23" fillId="29" borderId="31" xfId="0" applyFont="1" applyFill="1" applyBorder="1" applyAlignment="1">
      <alignment horizontal="center" vertical="center" wrapText="1"/>
    </xf>
    <xf numFmtId="49" fontId="24" fillId="0" borderId="23" xfId="0" applyNumberFormat="1" applyFont="1" applyBorder="1" applyAlignment="1">
      <alignment horizontal="left" vertical="center"/>
    </xf>
    <xf numFmtId="0" fontId="24" fillId="0" borderId="22" xfId="0" applyFont="1" applyBorder="1" applyAlignment="1">
      <alignment horizontal="left"/>
    </xf>
    <xf numFmtId="0" fontId="24" fillId="0" borderId="22" xfId="0" applyFont="1" applyBorder="1" applyAlignment="1">
      <alignment horizontal="left" vertical="center" wrapText="1"/>
    </xf>
    <xf numFmtId="167" fontId="25" fillId="0" borderId="22" xfId="0" applyNumberFormat="1" applyFont="1" applyBorder="1" applyAlignment="1">
      <alignment horizontal="center" vertical="center" wrapText="1"/>
    </xf>
    <xf numFmtId="167" fontId="27" fillId="0" borderId="22" xfId="0" applyNumberFormat="1" applyFont="1" applyBorder="1" applyAlignment="1">
      <alignment horizontal="center" vertical="center" wrapText="1"/>
    </xf>
    <xf numFmtId="167" fontId="22" fillId="29" borderId="22" xfId="0" applyNumberFormat="1" applyFont="1" applyFill="1" applyBorder="1" applyAlignment="1">
      <alignment vertical="center"/>
    </xf>
    <xf numFmtId="167" fontId="22" fillId="29" borderId="22" xfId="0" applyNumberFormat="1" applyFont="1" applyFill="1" applyBorder="1"/>
    <xf numFmtId="167" fontId="24" fillId="30" borderId="22" xfId="0" applyNumberFormat="1" applyFont="1" applyFill="1" applyBorder="1"/>
    <xf numFmtId="167" fontId="24" fillId="30" borderId="22" xfId="0" applyNumberFormat="1" applyFont="1" applyFill="1" applyBorder="1" applyAlignment="1">
      <alignment horizontal="center" vertical="center" wrapText="1"/>
    </xf>
    <xf numFmtId="167" fontId="24" fillId="22" borderId="22" xfId="0" applyNumberFormat="1" applyFont="1" applyFill="1" applyBorder="1"/>
    <xf numFmtId="167" fontId="24" fillId="22" borderId="22" xfId="0" applyNumberFormat="1" applyFont="1" applyFill="1" applyBorder="1" applyAlignment="1">
      <alignment horizontal="center" vertical="center" wrapText="1"/>
    </xf>
    <xf numFmtId="167" fontId="22" fillId="16" borderId="22" xfId="0" applyNumberFormat="1" applyFont="1" applyFill="1" applyBorder="1"/>
    <xf numFmtId="167" fontId="24" fillId="30" borderId="22" xfId="0" applyNumberFormat="1" applyFont="1" applyFill="1" applyBorder="1" applyAlignment="1">
      <alignment horizontal="center" vertical="center"/>
    </xf>
    <xf numFmtId="167" fontId="24" fillId="22" borderId="22" xfId="0" applyNumberFormat="1" applyFont="1" applyFill="1" applyBorder="1" applyAlignment="1">
      <alignment horizontal="center" vertical="center"/>
    </xf>
    <xf numFmtId="167" fontId="27" fillId="0" borderId="27" xfId="0" applyNumberFormat="1" applyFont="1" applyBorder="1" applyAlignment="1">
      <alignment horizontal="center" vertical="center" wrapText="1"/>
    </xf>
    <xf numFmtId="167" fontId="27" fillId="0" borderId="28" xfId="0" applyNumberFormat="1" applyFont="1" applyBorder="1" applyAlignment="1">
      <alignment horizontal="center" vertical="center" wrapText="1"/>
    </xf>
    <xf numFmtId="0" fontId="47" fillId="0" borderId="28" xfId="0" applyFont="1" applyBorder="1" applyAlignment="1">
      <alignment horizontal="center" vertical="center" wrapText="1"/>
    </xf>
    <xf numFmtId="167" fontId="22" fillId="29" borderId="29" xfId="0" applyNumberFormat="1" applyFont="1" applyFill="1" applyBorder="1" applyAlignment="1">
      <alignment vertical="center"/>
    </xf>
    <xf numFmtId="167" fontId="27" fillId="0" borderId="31" xfId="0" applyNumberFormat="1" applyFont="1" applyBorder="1" applyAlignment="1">
      <alignment horizontal="center" vertical="center" wrapText="1"/>
    </xf>
    <xf numFmtId="0" fontId="22" fillId="0" borderId="22" xfId="0" applyFont="1" applyBorder="1" applyAlignment="1">
      <alignment horizontal="left"/>
    </xf>
    <xf numFmtId="0" fontId="22" fillId="0" borderId="22" xfId="0" applyFont="1" applyBorder="1" applyAlignment="1">
      <alignment horizontal="left" vertical="center" wrapText="1"/>
    </xf>
    <xf numFmtId="0" fontId="23" fillId="29" borderId="22" xfId="0" applyFont="1" applyFill="1" applyBorder="1" applyAlignment="1">
      <alignment horizontal="left" vertical="center" wrapText="1"/>
    </xf>
    <xf numFmtId="167" fontId="22" fillId="24" borderId="22" xfId="0" applyNumberFormat="1" applyFont="1" applyFill="1" applyBorder="1"/>
    <xf numFmtId="0" fontId="48" fillId="0" borderId="0" xfId="0" applyFont="1" applyAlignment="1">
      <alignment horizontal="right" vertical="center"/>
    </xf>
    <xf numFmtId="0" fontId="20" fillId="0" borderId="0" xfId="0" applyFont="1" applyAlignment="1" applyProtection="1">
      <alignment horizontal="left" vertical="center" wrapText="1"/>
      <protection hidden="1"/>
    </xf>
    <xf numFmtId="0" fontId="19" fillId="0" borderId="0" xfId="0" applyFont="1" applyAlignment="1" applyProtection="1">
      <alignment horizontal="left" vertical="center" wrapText="1"/>
      <protection hidden="1"/>
    </xf>
    <xf numFmtId="0" fontId="21" fillId="0" borderId="0" xfId="0" applyFont="1" applyAlignment="1" applyProtection="1">
      <alignment horizontal="center" vertical="center" wrapText="1"/>
      <protection hidden="1"/>
    </xf>
    <xf numFmtId="0" fontId="23" fillId="29" borderId="22" xfId="0" applyFont="1" applyFill="1" applyBorder="1" applyAlignment="1" applyProtection="1">
      <alignment horizontal="center" vertical="center" wrapText="1"/>
      <protection hidden="1"/>
    </xf>
    <xf numFmtId="0" fontId="21" fillId="0" borderId="22" xfId="0" applyFont="1" applyBorder="1" applyAlignment="1" applyProtection="1">
      <alignment horizontal="center" vertical="center" wrapText="1"/>
      <protection hidden="1"/>
    </xf>
    <xf numFmtId="0" fontId="24" fillId="0" borderId="23" xfId="0" applyFont="1" applyBorder="1" applyAlignment="1" applyProtection="1">
      <alignment horizontal="center" vertical="center" wrapText="1"/>
      <protection hidden="1"/>
    </xf>
    <xf numFmtId="0" fontId="24" fillId="0" borderId="22" xfId="0" applyFont="1" applyBorder="1" applyAlignment="1" applyProtection="1">
      <alignment horizontal="left" vertical="center" wrapText="1"/>
      <protection hidden="1"/>
    </xf>
    <xf numFmtId="167" fontId="27" fillId="0" borderId="22" xfId="0" applyNumberFormat="1" applyFont="1" applyBorder="1" applyAlignment="1" applyProtection="1">
      <alignment vertical="center" wrapText="1"/>
      <protection hidden="1"/>
    </xf>
    <xf numFmtId="167" fontId="25" fillId="0" borderId="22" xfId="0" applyNumberFormat="1" applyFont="1" applyBorder="1" applyAlignment="1" applyProtection="1">
      <alignment horizontal="center" vertical="center" wrapText="1"/>
      <protection hidden="1"/>
    </xf>
    <xf numFmtId="167" fontId="22" fillId="29" borderId="22" xfId="0" applyNumberFormat="1" applyFont="1" applyFill="1" applyBorder="1" applyAlignment="1" applyProtection="1">
      <alignment horizontal="right" vertical="center" wrapText="1"/>
      <protection hidden="1"/>
    </xf>
    <xf numFmtId="167" fontId="27" fillId="0" borderId="22" xfId="0" applyNumberFormat="1" applyFont="1" applyBorder="1" applyAlignment="1" applyProtection="1">
      <alignment horizontal="right" vertical="center" wrapText="1"/>
      <protection hidden="1"/>
    </xf>
    <xf numFmtId="167" fontId="39" fillId="0" borderId="22" xfId="0" applyNumberFormat="1" applyFont="1" applyBorder="1" applyAlignment="1" applyProtection="1">
      <alignment horizontal="right" vertical="center" wrapText="1"/>
      <protection hidden="1"/>
    </xf>
    <xf numFmtId="167" fontId="49" fillId="0" borderId="22" xfId="0" applyNumberFormat="1" applyFont="1" applyBorder="1" applyAlignment="1" applyProtection="1">
      <alignment horizontal="right" vertical="center" wrapText="1"/>
      <protection hidden="1"/>
    </xf>
    <xf numFmtId="167" fontId="39" fillId="0" borderId="22" xfId="0" applyNumberFormat="1" applyFont="1" applyBorder="1" applyAlignment="1" applyProtection="1">
      <alignment horizontal="center" vertical="center" wrapText="1"/>
      <protection hidden="1"/>
    </xf>
    <xf numFmtId="167" fontId="25" fillId="0" borderId="22" xfId="0" applyNumberFormat="1" applyFont="1" applyBorder="1" applyAlignment="1" applyProtection="1">
      <alignment horizontal="right" vertical="center" wrapText="1"/>
      <protection hidden="1"/>
    </xf>
    <xf numFmtId="0" fontId="22" fillId="0" borderId="22" xfId="0" applyFont="1" applyBorder="1" applyAlignment="1" applyProtection="1">
      <alignment horizontal="left" vertical="center" wrapText="1"/>
      <protection hidden="1"/>
    </xf>
    <xf numFmtId="0" fontId="23" fillId="29" borderId="22" xfId="0" applyFont="1" applyFill="1" applyBorder="1" applyAlignment="1" applyProtection="1">
      <alignment horizontal="left" vertical="center" wrapText="1"/>
      <protection hidden="1"/>
    </xf>
    <xf numFmtId="167" fontId="22" fillId="29" borderId="22" xfId="0" applyNumberFormat="1" applyFont="1" applyFill="1" applyBorder="1" applyAlignment="1" applyProtection="1">
      <alignment vertical="center" wrapText="1"/>
      <protection hidden="1"/>
    </xf>
    <xf numFmtId="0" fontId="18" fillId="0" borderId="0" xfId="0" applyFont="1" applyAlignment="1">
      <alignment wrapText="1"/>
    </xf>
    <xf numFmtId="0" fontId="50" fillId="0" borderId="0" xfId="0" applyFont="1" applyAlignment="1">
      <alignment horizontal="left" vertical="center"/>
    </xf>
    <xf numFmtId="0" fontId="35" fillId="0" borderId="0" xfId="0" applyFont="1" applyAlignment="1">
      <alignment horizontal="left" vertical="center"/>
    </xf>
    <xf numFmtId="0" fontId="50" fillId="0" borderId="0" xfId="0" applyFont="1" applyAlignment="1">
      <alignment horizontal="center" vertical="center"/>
    </xf>
    <xf numFmtId="0" fontId="35" fillId="0" borderId="0" xfId="0" applyFont="1" applyAlignment="1">
      <alignment horizontal="center" vertical="center" wrapText="1"/>
    </xf>
    <xf numFmtId="0" fontId="51" fillId="0" borderId="22" xfId="0" applyFont="1" applyBorder="1" applyAlignment="1">
      <alignment horizontal="center" vertical="center" wrapText="1"/>
    </xf>
    <xf numFmtId="0" fontId="37" fillId="29" borderId="22" xfId="0" applyFont="1" applyFill="1" applyBorder="1" applyAlignment="1">
      <alignment horizontal="center" vertical="center" wrapText="1"/>
    </xf>
    <xf numFmtId="49" fontId="35" fillId="0" borderId="0" xfId="0" applyNumberFormat="1" applyFont="1" applyAlignment="1">
      <alignment horizontal="center" vertical="center" wrapText="1"/>
    </xf>
    <xf numFmtId="0" fontId="35" fillId="0" borderId="22" xfId="0" applyFont="1" applyBorder="1" applyAlignment="1">
      <alignment horizontal="center" vertical="center" wrapText="1"/>
    </xf>
    <xf numFmtId="0" fontId="52" fillId="0" borderId="22" xfId="0" applyFont="1" applyBorder="1" applyAlignment="1">
      <alignment horizontal="center" vertical="center" wrapText="1"/>
    </xf>
    <xf numFmtId="49" fontId="36" fillId="0" borderId="23" xfId="0" applyNumberFormat="1" applyFont="1" applyBorder="1" applyAlignment="1">
      <alignment horizontal="left" vertical="center"/>
    </xf>
    <xf numFmtId="0" fontId="36" fillId="0" borderId="22" xfId="0" applyFont="1" applyBorder="1" applyAlignment="1">
      <alignment horizontal="left" vertical="center"/>
    </xf>
    <xf numFmtId="0" fontId="36" fillId="0" borderId="22" xfId="0" applyFont="1" applyBorder="1" applyAlignment="1">
      <alignment horizontal="left" vertical="center" wrapText="1"/>
    </xf>
    <xf numFmtId="167" fontId="53" fillId="0" borderId="22" xfId="0" applyNumberFormat="1" applyFont="1" applyBorder="1" applyAlignment="1">
      <alignment horizontal="center" vertical="center" wrapText="1"/>
    </xf>
    <xf numFmtId="167" fontId="51" fillId="29" borderId="22" xfId="0" applyNumberFormat="1" applyFont="1" applyFill="1" applyBorder="1" applyAlignment="1">
      <alignment horizontal="center" vertical="center" wrapText="1"/>
    </xf>
    <xf numFmtId="167" fontId="53" fillId="0" borderId="22" xfId="0" applyNumberFormat="1" applyFont="1" applyBorder="1" applyAlignment="1">
      <alignment horizontal="center" wrapText="1"/>
    </xf>
    <xf numFmtId="167" fontId="54" fillId="0" borderId="22" xfId="0" applyNumberFormat="1" applyFont="1" applyBorder="1" applyAlignment="1">
      <alignment horizontal="center" wrapText="1"/>
    </xf>
    <xf numFmtId="167" fontId="41" fillId="0" borderId="22" xfId="0" applyNumberFormat="1" applyFont="1" applyBorder="1" applyAlignment="1">
      <alignment horizontal="center" vertical="center" wrapText="1"/>
    </xf>
    <xf numFmtId="167" fontId="54" fillId="0" borderId="22" xfId="0" applyNumberFormat="1" applyFont="1" applyBorder="1" applyAlignment="1">
      <alignment horizontal="center" vertical="center" wrapText="1"/>
    </xf>
    <xf numFmtId="167" fontId="36" fillId="0" borderId="22" xfId="0" applyNumberFormat="1" applyFont="1" applyBorder="1" applyAlignment="1">
      <alignment horizontal="center" vertical="center" wrapText="1"/>
    </xf>
    <xf numFmtId="167" fontId="52" fillId="0" borderId="22" xfId="0" applyNumberFormat="1" applyFont="1" applyBorder="1" applyAlignment="1">
      <alignment horizontal="center" vertical="center" wrapText="1"/>
    </xf>
    <xf numFmtId="0" fontId="51" fillId="0" borderId="22" xfId="0" applyFont="1" applyBorder="1" applyAlignment="1">
      <alignment horizontal="left" vertical="center"/>
    </xf>
    <xf numFmtId="0" fontId="51" fillId="0" borderId="22" xfId="0" applyFont="1" applyBorder="1" applyAlignment="1">
      <alignment horizontal="left" vertical="center" wrapText="1"/>
    </xf>
    <xf numFmtId="0" fontId="37" fillId="0" borderId="22" xfId="0" applyFont="1" applyBorder="1" applyAlignment="1">
      <alignment horizontal="left" vertical="center" wrapText="1"/>
    </xf>
    <xf numFmtId="167" fontId="51" fillId="16" borderId="22" xfId="0" applyNumberFormat="1" applyFont="1" applyFill="1" applyBorder="1" applyAlignment="1" applyProtection="1">
      <alignment vertical="center"/>
      <protection hidden="1"/>
    </xf>
    <xf numFmtId="0" fontId="2" fillId="0" borderId="0" xfId="0" applyFont="1" applyAlignment="1">
      <alignment vertical="center"/>
    </xf>
    <xf numFmtId="0" fontId="2" fillId="0" borderId="0" xfId="0" applyFont="1" applyAlignment="1">
      <alignment horizontal="center" vertical="center"/>
    </xf>
    <xf numFmtId="0" fontId="29" fillId="0" borderId="0" xfId="0" applyFont="1" applyAlignment="1">
      <alignment horizontal="right" vertical="center"/>
    </xf>
    <xf numFmtId="0" fontId="35" fillId="0" borderId="0" xfId="0" applyFont="1" applyAlignment="1" applyProtection="1">
      <alignment horizontal="center" vertical="center" wrapText="1"/>
      <protection hidden="1"/>
    </xf>
    <xf numFmtId="0" fontId="50" fillId="0" borderId="0" xfId="0" applyFont="1" applyAlignment="1" applyProtection="1">
      <alignment horizontal="center" vertical="center"/>
      <protection hidden="1"/>
    </xf>
    <xf numFmtId="0" fontId="50" fillId="15" borderId="0" xfId="0" applyFont="1" applyFill="1" applyAlignment="1" applyProtection="1">
      <alignment horizontal="center" vertical="center"/>
      <protection hidden="1"/>
    </xf>
    <xf numFmtId="0" fontId="51" fillId="0" borderId="22" xfId="0" applyFont="1" applyBorder="1" applyAlignment="1" applyProtection="1">
      <alignment horizontal="center" vertical="center" wrapText="1"/>
      <protection hidden="1"/>
    </xf>
    <xf numFmtId="0" fontId="37" fillId="29" borderId="22" xfId="0" applyFont="1" applyFill="1" applyBorder="1" applyAlignment="1" applyProtection="1">
      <alignment horizontal="center" vertical="center" wrapText="1"/>
      <protection hidden="1"/>
    </xf>
    <xf numFmtId="0" fontId="35" fillId="0" borderId="22" xfId="0" applyFont="1" applyBorder="1" applyAlignment="1" applyProtection="1">
      <alignment horizontal="center" vertical="center" wrapText="1"/>
      <protection hidden="1"/>
    </xf>
    <xf numFmtId="0" fontId="36" fillId="0" borderId="23" xfId="0" applyFont="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36" fillId="0" borderId="22" xfId="0" applyFont="1" applyBorder="1" applyAlignment="1" applyProtection="1">
      <alignment horizontal="center" vertical="center" wrapText="1"/>
      <protection hidden="1"/>
    </xf>
    <xf numFmtId="167" fontId="51" fillId="29" borderId="22" xfId="0" applyNumberFormat="1" applyFont="1" applyFill="1" applyBorder="1" applyAlignment="1" applyProtection="1">
      <alignment horizontal="center" vertical="center"/>
      <protection hidden="1"/>
    </xf>
    <xf numFmtId="167" fontId="36" fillId="0" borderId="22" xfId="0" applyNumberFormat="1" applyFont="1" applyBorder="1" applyAlignment="1" applyProtection="1">
      <alignment horizontal="center" vertical="center"/>
      <protection hidden="1"/>
    </xf>
    <xf numFmtId="167" fontId="55" fillId="0" borderId="22" xfId="0" applyNumberFormat="1" applyFont="1" applyBorder="1" applyAlignment="1" applyProtection="1">
      <alignment horizontal="center" vertical="center" wrapText="1"/>
      <protection hidden="1"/>
    </xf>
    <xf numFmtId="0" fontId="12" fillId="0" borderId="0" xfId="0" applyFont="1"/>
    <xf numFmtId="167" fontId="53" fillId="0" borderId="22" xfId="0" applyNumberFormat="1" applyFont="1" applyBorder="1" applyAlignment="1" applyProtection="1">
      <alignment horizontal="center" vertical="center"/>
      <protection hidden="1"/>
    </xf>
    <xf numFmtId="167" fontId="54" fillId="0" borderId="22" xfId="0" applyNumberFormat="1" applyFont="1" applyBorder="1" applyAlignment="1" applyProtection="1">
      <alignment horizontal="center" vertical="center"/>
      <protection hidden="1"/>
    </xf>
    <xf numFmtId="167" fontId="56" fillId="0" borderId="22" xfId="0" applyNumberFormat="1" applyFont="1" applyBorder="1" applyAlignment="1" applyProtection="1">
      <alignment horizontal="center" vertical="center"/>
      <protection hidden="1"/>
    </xf>
    <xf numFmtId="167" fontId="55" fillId="0" borderId="22" xfId="0" applyNumberFormat="1" applyFont="1" applyBorder="1" applyAlignment="1" applyProtection="1">
      <alignment horizontal="center" vertical="center"/>
      <protection hidden="1"/>
    </xf>
    <xf numFmtId="0" fontId="51" fillId="0" borderId="22"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0" xfId="0" applyFont="1" applyAlignment="1" applyProtection="1">
      <alignment horizontal="center" vertical="center" wrapText="1"/>
      <protection hidden="1"/>
    </xf>
    <xf numFmtId="167" fontId="57" fillId="0" borderId="0" xfId="0" applyNumberFormat="1" applyFont="1" applyAlignment="1" applyProtection="1">
      <alignment horizontal="center" vertical="center"/>
      <protection hidden="1"/>
    </xf>
    <xf numFmtId="167" fontId="2" fillId="0" borderId="0" xfId="0" applyNumberFormat="1" applyFont="1" applyAlignment="1" applyProtection="1">
      <alignment horizontal="center" vertical="center"/>
      <protection hidden="1"/>
    </xf>
    <xf numFmtId="0" fontId="29" fillId="0" borderId="0" xfId="0" applyFont="1" applyAlignment="1" applyProtection="1">
      <alignment horizontal="center" vertical="center"/>
      <protection hidden="1"/>
    </xf>
    <xf numFmtId="0" fontId="41" fillId="0" borderId="0" xfId="0" applyFont="1" applyAlignment="1" applyProtection="1">
      <alignment horizontal="center" vertical="center"/>
      <protection hidden="1"/>
    </xf>
    <xf numFmtId="49" fontId="20" fillId="0" borderId="0" xfId="0" applyNumberFormat="1" applyFont="1" applyAlignment="1" applyProtection="1">
      <alignment horizontal="left" vertical="top"/>
      <protection hidden="1"/>
    </xf>
    <xf numFmtId="49" fontId="20" fillId="0" borderId="0" xfId="0" applyNumberFormat="1" applyFont="1" applyAlignment="1" applyProtection="1">
      <alignment horizontal="left" vertical="top" wrapText="1"/>
      <protection hidden="1"/>
    </xf>
    <xf numFmtId="0" fontId="32" fillId="0" borderId="0" xfId="0" applyFont="1" applyAlignment="1" applyProtection="1">
      <alignment horizontal="center" vertical="center"/>
      <protection hidden="1"/>
    </xf>
    <xf numFmtId="0" fontId="33" fillId="0" borderId="0" xfId="0" applyFont="1" applyAlignment="1" applyProtection="1">
      <alignment horizontal="center" vertical="center" wrapText="1"/>
      <protection hidden="1"/>
    </xf>
    <xf numFmtId="0" fontId="23" fillId="0" borderId="22" xfId="0" applyFont="1" applyBorder="1" applyAlignment="1" applyProtection="1">
      <alignment horizontal="center" vertical="center" wrapText="1"/>
      <protection hidden="1"/>
    </xf>
    <xf numFmtId="49" fontId="32" fillId="15" borderId="0" xfId="0" applyNumberFormat="1" applyFont="1" applyFill="1" applyAlignment="1" applyProtection="1">
      <alignment horizontal="center" vertical="center"/>
      <protection hidden="1"/>
    </xf>
    <xf numFmtId="49" fontId="32" fillId="0" borderId="0" xfId="0" applyNumberFormat="1" applyFont="1" applyAlignment="1" applyProtection="1">
      <alignment horizontal="center" vertical="center"/>
      <protection hidden="1"/>
    </xf>
    <xf numFmtId="49" fontId="21" fillId="0" borderId="22" xfId="0" applyNumberFormat="1" applyFont="1" applyBorder="1" applyAlignment="1" applyProtection="1">
      <alignment horizontal="center" vertical="center" wrapText="1"/>
      <protection hidden="1"/>
    </xf>
    <xf numFmtId="49" fontId="24" fillId="0" borderId="22" xfId="0" applyNumberFormat="1" applyFont="1" applyBorder="1" applyAlignment="1" applyProtection="1">
      <alignment horizontal="left" vertical="center"/>
      <protection hidden="1"/>
    </xf>
    <xf numFmtId="49" fontId="24" fillId="0" borderId="0" xfId="0" applyNumberFormat="1" applyFont="1" applyAlignment="1" applyProtection="1">
      <alignment horizontal="center" vertical="center"/>
      <protection hidden="1"/>
    </xf>
    <xf numFmtId="49" fontId="24" fillId="0" borderId="22" xfId="0" applyNumberFormat="1" applyFont="1" applyBorder="1" applyAlignment="1" applyProtection="1">
      <alignment horizontal="left" vertical="center" wrapText="1"/>
      <protection hidden="1"/>
    </xf>
    <xf numFmtId="167" fontId="34" fillId="0" borderId="22" xfId="0" applyNumberFormat="1" applyFont="1" applyBorder="1" applyAlignment="1" applyProtection="1">
      <alignment horizontal="center" vertical="center" wrapText="1"/>
      <protection hidden="1"/>
    </xf>
    <xf numFmtId="167" fontId="21" fillId="29" borderId="22" xfId="0" applyNumberFormat="1" applyFont="1" applyFill="1" applyBorder="1" applyProtection="1">
      <protection hidden="1"/>
    </xf>
    <xf numFmtId="167" fontId="34" fillId="15" borderId="22" xfId="0" applyNumberFormat="1" applyFont="1" applyFill="1" applyBorder="1" applyProtection="1">
      <protection hidden="1"/>
    </xf>
    <xf numFmtId="167" fontId="34" fillId="0" borderId="22" xfId="0" applyNumberFormat="1" applyFont="1" applyBorder="1" applyProtection="1">
      <protection hidden="1"/>
    </xf>
    <xf numFmtId="167" fontId="34" fillId="27" borderId="22" xfId="0" applyNumberFormat="1" applyFont="1" applyFill="1" applyBorder="1" applyProtection="1">
      <protection hidden="1"/>
    </xf>
    <xf numFmtId="0" fontId="58" fillId="15" borderId="0" xfId="0" applyFont="1" applyFill="1" applyAlignment="1" applyProtection="1">
      <alignment horizontal="center" vertical="center"/>
      <protection hidden="1"/>
    </xf>
    <xf numFmtId="0" fontId="58" fillId="15" borderId="22" xfId="0" applyFont="1" applyFill="1" applyBorder="1" applyAlignment="1" applyProtection="1">
      <alignment horizontal="left" vertical="center"/>
      <protection hidden="1"/>
    </xf>
    <xf numFmtId="0" fontId="58" fillId="0" borderId="0" xfId="0" applyFont="1" applyAlignment="1" applyProtection="1">
      <alignment horizontal="center" vertical="center"/>
      <protection hidden="1"/>
    </xf>
    <xf numFmtId="0" fontId="58" fillId="0" borderId="22" xfId="0" applyFont="1" applyBorder="1" applyAlignment="1" applyProtection="1">
      <alignment horizontal="left" vertical="center"/>
      <protection hidden="1"/>
    </xf>
    <xf numFmtId="0" fontId="59" fillId="0" borderId="22" xfId="0" applyFont="1" applyBorder="1" applyAlignment="1" applyProtection="1">
      <alignment horizontal="left" vertical="center"/>
      <protection hidden="1"/>
    </xf>
    <xf numFmtId="49" fontId="23" fillId="0" borderId="22" xfId="0" applyNumberFormat="1" applyFont="1" applyBorder="1" applyAlignment="1" applyProtection="1">
      <alignment horizontal="left" vertical="center" wrapText="1"/>
      <protection hidden="1"/>
    </xf>
    <xf numFmtId="49" fontId="20" fillId="0" borderId="0" xfId="0" applyNumberFormat="1" applyFont="1" applyAlignment="1">
      <alignment horizontal="left" vertical="top"/>
    </xf>
    <xf numFmtId="0" fontId="50" fillId="0" borderId="0" xfId="0" applyFont="1" applyAlignment="1">
      <alignment horizontal="left" wrapText="1"/>
    </xf>
    <xf numFmtId="0" fontId="20" fillId="0" borderId="0" xfId="0" applyFont="1" applyAlignment="1">
      <alignment horizontal="center" vertical="center"/>
    </xf>
    <xf numFmtId="0" fontId="23" fillId="0" borderId="22" xfId="0" applyFont="1" applyBorder="1" applyAlignment="1">
      <alignment horizontal="center" vertical="center" wrapText="1"/>
    </xf>
    <xf numFmtId="49" fontId="35" fillId="0" borderId="0" xfId="0" applyNumberFormat="1" applyFont="1" applyAlignment="1">
      <alignment horizontal="center" vertical="center"/>
    </xf>
    <xf numFmtId="49" fontId="35" fillId="0" borderId="22" xfId="0" applyNumberFormat="1" applyFont="1" applyBorder="1" applyAlignment="1">
      <alignment horizontal="center" vertical="center" wrapText="1"/>
    </xf>
    <xf numFmtId="49" fontId="24" fillId="0" borderId="0" xfId="0" applyNumberFormat="1" applyFont="1" applyAlignment="1">
      <alignment horizontal="center" vertical="center"/>
    </xf>
    <xf numFmtId="49" fontId="24" fillId="0" borderId="22" xfId="0" applyNumberFormat="1" applyFont="1" applyBorder="1" applyAlignment="1">
      <alignment horizontal="left" vertical="center"/>
    </xf>
    <xf numFmtId="49" fontId="36" fillId="0" borderId="22" xfId="0" applyNumberFormat="1" applyFont="1" applyBorder="1" applyAlignment="1">
      <alignment horizontal="left" vertical="center" wrapText="1"/>
    </xf>
    <xf numFmtId="167" fontId="60" fillId="0" borderId="22" xfId="0" applyNumberFormat="1" applyFont="1" applyBorder="1" applyAlignment="1">
      <alignment vertical="center" wrapText="1"/>
    </xf>
    <xf numFmtId="167" fontId="29" fillId="0" borderId="22" xfId="0" applyNumberFormat="1" applyFont="1" applyBorder="1" applyAlignment="1">
      <alignment horizontal="center" vertical="center" wrapText="1"/>
    </xf>
    <xf numFmtId="167" fontId="21" fillId="0" borderId="22" xfId="0" applyNumberFormat="1" applyFont="1" applyBorder="1"/>
    <xf numFmtId="167" fontId="61" fillId="0" borderId="22" xfId="0" applyNumberFormat="1" applyFont="1" applyBorder="1"/>
    <xf numFmtId="0" fontId="24" fillId="0" borderId="0" xfId="0" applyFont="1" applyAlignment="1">
      <alignment horizontal="center" vertical="center"/>
    </xf>
    <xf numFmtId="0" fontId="24" fillId="0" borderId="0" xfId="0" applyFont="1" applyAlignment="1">
      <alignment horizontal="left" vertical="center"/>
    </xf>
    <xf numFmtId="49" fontId="24" fillId="0" borderId="0" xfId="0" applyNumberFormat="1" applyFont="1" applyAlignment="1">
      <alignment horizontal="left" vertical="center"/>
    </xf>
    <xf numFmtId="49" fontId="37" fillId="0" borderId="22" xfId="0" applyNumberFormat="1" applyFont="1" applyBorder="1" applyAlignment="1">
      <alignment horizontal="left" vertical="center" wrapText="1"/>
    </xf>
  </cellXfs>
  <cellStyles count="1">
    <cellStyle name="Normal" xfId="0" builtinId="0"/>
  </cellStyles>
  <dxfs count="17">
    <dxf>
      <font>
        <color rgb="FF9C0006"/>
      </font>
      <fill>
        <patternFill>
          <bgColor rgb="FFFFC7CE"/>
        </patternFill>
      </fill>
    </dxf>
    <dxf>
      <font>
        <color theme="0"/>
      </font>
    </dxf>
    <dxf>
      <fill>
        <patternFill>
          <fgColor theme="5" tint="0.7999816888943144"/>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3.xml"/><Relationship Id="rId5" Type="http://schemas.openxmlformats.org/officeDocument/2006/relationships/worksheet" Target="worksheets/sheet1.xml"/><Relationship Id="rId6" Type="http://schemas.openxmlformats.org/officeDocument/2006/relationships/worksheet" Target="worksheets/sheet9.xml"/><Relationship Id="rId7" Type="http://schemas.openxmlformats.org/officeDocument/2006/relationships/worksheet" Target="worksheets/sheet10.xml"/><Relationship Id="rId8" Type="http://schemas.openxmlformats.org/officeDocument/2006/relationships/worksheet" Target="worksheets/sheet19.xml"/><Relationship Id="rId9" Type="http://schemas.openxmlformats.org/officeDocument/2006/relationships/worksheet" Target="worksheets/sheet25.xml"/><Relationship Id="rId10" Type="http://schemas.openxmlformats.org/officeDocument/2006/relationships/worksheet" Target="worksheets/sheet26.xml"/><Relationship Id="rId11" Type="http://schemas.openxmlformats.org/officeDocument/2006/relationships/worksheet" Target="worksheets/sheet27.xml"/><Relationship Id="rId12" Type="http://schemas.openxmlformats.org/officeDocument/2006/relationships/worksheet" Target="worksheets/sheet38.xml"/><Relationship Id="rId13" Type="http://schemas.openxmlformats.org/officeDocument/2006/relationships/worksheet" Target="worksheets/sheet28.xml"/><Relationship Id="rId14" Type="http://schemas.openxmlformats.org/officeDocument/2006/relationships/worksheet" Target="worksheets/sheet29.xml"/><Relationship Id="rId15" Type="http://schemas.openxmlformats.org/officeDocument/2006/relationships/worksheet" Target="worksheets/sheet30.xml"/><Relationship Id="rId16" Type="http://schemas.openxmlformats.org/officeDocument/2006/relationships/worksheet" Target="worksheets/sheet39.xml"/><Relationship Id="rId17" Type="http://schemas.openxmlformats.org/officeDocument/2006/relationships/worksheet" Target="worksheets/sheet17.xml"/><Relationship Id="rId18" Type="http://schemas.openxmlformats.org/officeDocument/2006/relationships/worksheet" Target="worksheets/sheet24.xml"/><Relationship Id="rId19" Type="http://schemas.openxmlformats.org/officeDocument/2006/relationships/worksheet" Target="worksheets/sheet34.xml"/><Relationship Id="rId20" Type="http://schemas.openxmlformats.org/officeDocument/2006/relationships/worksheet" Target="worksheets/sheet35.xml"/><Relationship Id="rId21" Type="http://schemas.openxmlformats.org/officeDocument/2006/relationships/worksheet" Target="worksheets/sheet36.xml"/><Relationship Id="rId22" Type="http://schemas.openxmlformats.org/officeDocument/2006/relationships/worksheet" Target="worksheets/sheet37.xml"/><Relationship Id="rId23" Type="http://schemas.openxmlformats.org/officeDocument/2006/relationships/worksheet" Target="worksheets/sheet4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editAs="oneCell">
    <xdr:from>
      <xdr:col>1</xdr:col>
      <xdr:colOff>632166</xdr:colOff>
      <xdr:row>12</xdr:row>
      <xdr:rowOff>199927</xdr:rowOff>
    </xdr:from>
    <xdr:ext cx="389621" cy="478116"/>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5</xdr:col>
      <xdr:colOff>173580</xdr:colOff>
      <xdr:row>12</xdr:row>
      <xdr:rowOff>190844</xdr:rowOff>
    </xdr:from>
    <xdr:ext cx="513642" cy="428121"/>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1</xdr:col>
      <xdr:colOff>227016</xdr:colOff>
      <xdr:row>0</xdr:row>
      <xdr:rowOff>14635</xdr:rowOff>
    </xdr:from>
    <xdr:ext cx="960661" cy="902640"/>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3.xml.rels><?xml version="1.0" encoding="UTF-8" standalone="yes"?>
<Relationships xmlns="http://schemas.openxmlformats.org/package/2006/relationships"><Relationship Id="rId1" Type="http://schemas.openxmlformats.org/officeDocument/2006/relationships/hyperlink" Target="https://docs.a-just.beta.gouv.fr/guide-dutilisateur-a-just/ventilateur/extraire-ses-donnees-deeffectifs/le-fichier-excel-de-lextracteur-deeffectifs" TargetMode="External"/><Relationship Id="rId2" Type="http://schemas.openxmlformats.org/officeDocument/2006/relationships/hyperlink" Target="https://docs.a-just.beta.gouv.fr/guide-dutilisateur-a-just/ventilateur/extraire-ses-donnees-deeffectifs/remplir-ses-tableaux-detpt-pour-les-ddg-en-quelques-minutes" TargetMode="External"/><Relationship Id="rId3" Type="http://schemas.openxmlformats.org/officeDocument/2006/relationships/hyperlink" Target="https://docs.a-just.beta.gouv.fr/guide-dutilisateur-a-just/ventilateur/extraire-ses-donnees-deeffectifs/le-fichier-excel-de-lextracteur-deeffectifs" TargetMode="External"/><Relationship Id="rId4" Type="http://schemas.openxmlformats.org/officeDocument/2006/relationships/hyperlink" Target="https://docs.a-just.beta.gouv.fr/guide-dutilisateur-a-just/ventilateur/extraire-ses-donnees-deeffectifs/remplir-ses-tableaux-detpt-pour-les-ddg-en-quelques-minutes" TargetMode="External"/><Relationship Id="rId5" Type="http://schemas.openxmlformats.org/officeDocument/2006/relationships/drawing" Target="../drawings/drawing1.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E4275"/>
  </sheetPr>
  <dimension ref="A1:DV658"/>
  <sheetViews>
    <sheetView workbookViewId="0" zoomScale="110" zoomScaleNormal="110">
      <selection activeCell="AC136" sqref="AC136"/>
    </sheetView>
  </sheetViews>
  <sheetFormatPr defaultRowHeight="15" outlineLevelRow="0" outlineLevelCol="0" x14ac:dyDescent="0.2" defaultColWidth="8.83203125"/>
  <cols>
    <col min="1" max="1" width="16" customWidth="1"/>
    <col min="2" max="2" width="15.5" customWidth="1"/>
    <col min="3" max="4" width="7" customWidth="1"/>
    <col min="5" max="5" width="10.5" customWidth="1"/>
    <col min="6" max="6" width="19" customWidth="1"/>
    <col min="7" max="7" width="15" customWidth="1"/>
    <col min="8" max="11" customWidth="1"/>
    <col min="12" max="124" width="27" customWidth="1"/>
  </cols>
  <sheetData>
    <row r="1" ht="80" customHeight="1" spans="1:126" s="40" customFormat="1" x14ac:dyDescent="0.25">
      <c r="A1" s="41" t="s">
        <v>27</v>
      </c>
      <c r="B1" s="42"/>
      <c r="C1" s="42"/>
      <c r="D1" s="43"/>
      <c r="E1" s="43"/>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V1" s="45"/>
    </row>
    <row r="2" ht="66" customHeight="1" spans="1:126" x14ac:dyDescent="0.25">
      <c r="A2" s="46" t="s">
        <v>28</v>
      </c>
      <c r="B2" s="46" t="s">
        <v>29</v>
      </c>
      <c r="C2" s="46" t="s">
        <v>30</v>
      </c>
      <c r="D2" s="46" t="s">
        <v>31</v>
      </c>
      <c r="E2" s="46" t="s">
        <v>32</v>
      </c>
      <c r="F2" s="46" t="s">
        <v>33</v>
      </c>
      <c r="G2" s="46" t="s">
        <v>34</v>
      </c>
      <c r="H2" s="46" t="s">
        <v>35</v>
      </c>
      <c r="I2" s="46" t="s">
        <v>36</v>
      </c>
      <c r="J2" s="46" t="s">
        <v>37</v>
      </c>
      <c r="K2" s="46" t="s">
        <v>38</v>
      </c>
      <c r="L2" s="46" t="s">
        <v>39</v>
      </c>
      <c r="M2" s="46" t="s">
        <v>40</v>
      </c>
      <c r="N2" s="46" t="s">
        <v>41</v>
      </c>
      <c r="O2" s="46" t="s">
        <v>42</v>
      </c>
      <c r="P2" s="46" t="s">
        <v>43</v>
      </c>
      <c r="Q2" s="46" t="s">
        <v>44</v>
      </c>
      <c r="R2" s="46" t="s">
        <v>45</v>
      </c>
      <c r="S2" s="46" t="s">
        <v>46</v>
      </c>
      <c r="T2" s="46" t="s">
        <v>47</v>
      </c>
      <c r="U2" s="46" t="s">
        <v>48</v>
      </c>
      <c r="V2" s="46" t="s">
        <v>49</v>
      </c>
      <c r="W2" s="46" t="s">
        <v>50</v>
      </c>
      <c r="X2" s="46" t="s">
        <v>51</v>
      </c>
      <c r="Y2" s="46" t="s">
        <v>52</v>
      </c>
      <c r="Z2" s="46" t="s">
        <v>53</v>
      </c>
      <c r="AA2" s="46" t="s">
        <v>54</v>
      </c>
      <c r="AB2" s="46" t="s">
        <v>55</v>
      </c>
      <c r="AC2" s="46" t="s">
        <v>56</v>
      </c>
      <c r="AD2" s="46" t="s">
        <v>57</v>
      </c>
      <c r="AE2" s="46" t="s">
        <v>58</v>
      </c>
      <c r="AF2" s="46" t="s">
        <v>59</v>
      </c>
      <c r="AG2" s="46" t="s">
        <v>60</v>
      </c>
      <c r="AH2" s="46" t="s">
        <v>61</v>
      </c>
      <c r="AI2" s="46" t="s">
        <v>62</v>
      </c>
      <c r="AJ2" s="46" t="s">
        <v>63</v>
      </c>
      <c r="AK2" s="46" t="s">
        <v>64</v>
      </c>
      <c r="AL2" s="46" t="s">
        <v>65</v>
      </c>
      <c r="AM2" s="46" t="s">
        <v>66</v>
      </c>
      <c r="AN2" s="46" t="s">
        <v>67</v>
      </c>
      <c r="AO2" s="46" t="s">
        <v>68</v>
      </c>
      <c r="AP2" s="46" t="s">
        <v>69</v>
      </c>
      <c r="AQ2" s="46" t="s">
        <v>70</v>
      </c>
      <c r="AR2" s="46" t="s">
        <v>71</v>
      </c>
      <c r="AS2" s="46" t="s">
        <v>72</v>
      </c>
      <c r="AT2" s="46" t="s">
        <v>73</v>
      </c>
      <c r="AU2" s="46" t="s">
        <v>74</v>
      </c>
      <c r="AV2" s="46" t="s">
        <v>75</v>
      </c>
      <c r="AW2" s="46" t="s">
        <v>76</v>
      </c>
      <c r="AX2" s="46" t="s">
        <v>77</v>
      </c>
      <c r="AY2" s="46" t="s">
        <v>78</v>
      </c>
      <c r="AZ2" s="46" t="s">
        <v>79</v>
      </c>
      <c r="BA2" s="46" t="s">
        <v>80</v>
      </c>
      <c r="BB2" s="46" t="s">
        <v>81</v>
      </c>
      <c r="BC2" s="46" t="s">
        <v>82</v>
      </c>
      <c r="BD2" s="46" t="s">
        <v>83</v>
      </c>
      <c r="BE2" s="46" t="s">
        <v>84</v>
      </c>
      <c r="BF2" s="46" t="s">
        <v>85</v>
      </c>
      <c r="BG2" s="46" t="s">
        <v>86</v>
      </c>
      <c r="BH2" s="46" t="s">
        <v>87</v>
      </c>
      <c r="BI2" s="46" t="s">
        <v>88</v>
      </c>
      <c r="BJ2" s="46" t="s">
        <v>89</v>
      </c>
      <c r="BK2" s="46" t="s">
        <v>90</v>
      </c>
      <c r="BL2" s="46" t="s">
        <v>91</v>
      </c>
      <c r="BM2" s="46" t="s">
        <v>92</v>
      </c>
      <c r="BN2" s="46" t="s">
        <v>93</v>
      </c>
      <c r="BO2" s="46" t="s">
        <v>94</v>
      </c>
      <c r="BP2" s="46" t="s">
        <v>95</v>
      </c>
      <c r="BQ2" s="46" t="s">
        <v>96</v>
      </c>
      <c r="BR2" s="46" t="s">
        <v>97</v>
      </c>
      <c r="BS2" s="46" t="s">
        <v>98</v>
      </c>
      <c r="BT2" s="46" t="s">
        <v>99</v>
      </c>
      <c r="BU2" s="46" t="s">
        <v>100</v>
      </c>
      <c r="BV2" s="46" t="s">
        <v>101</v>
      </c>
      <c r="BW2" s="46" t="s">
        <v>102</v>
      </c>
      <c r="BX2" s="46" t="s">
        <v>103</v>
      </c>
      <c r="BY2" s="46" t="s">
        <v>104</v>
      </c>
      <c r="BZ2" s="46" t="s">
        <v>105</v>
      </c>
      <c r="CA2" s="46" t="s">
        <v>106</v>
      </c>
      <c r="CB2" s="46" t="s">
        <v>107</v>
      </c>
      <c r="CC2" s="46" t="s">
        <v>108</v>
      </c>
      <c r="CD2" s="46" t="s">
        <v>109</v>
      </c>
      <c r="CE2" s="46" t="s">
        <v>110</v>
      </c>
      <c r="CF2" s="46" t="s">
        <v>111</v>
      </c>
      <c r="CG2" s="46" t="s">
        <v>112</v>
      </c>
      <c r="CH2" s="46" t="s">
        <v>113</v>
      </c>
      <c r="CI2" s="46" t="s">
        <v>114</v>
      </c>
      <c r="CJ2" s="46" t="s">
        <v>115</v>
      </c>
      <c r="CK2" s="46" t="s">
        <v>116</v>
      </c>
      <c r="CL2" s="46" t="s">
        <v>117</v>
      </c>
      <c r="CM2" s="46" t="s">
        <v>118</v>
      </c>
      <c r="CN2" s="46" t="s">
        <v>119</v>
      </c>
      <c r="CO2" s="46" t="s">
        <v>120</v>
      </c>
      <c r="CP2" s="46" t="s">
        <v>121</v>
      </c>
      <c r="CQ2" s="46" t="s">
        <v>122</v>
      </c>
      <c r="CR2" s="46" t="s">
        <v>123</v>
      </c>
      <c r="CS2" s="46" t="s">
        <v>124</v>
      </c>
      <c r="CT2" s="46" t="s">
        <v>125</v>
      </c>
      <c r="CU2" s="46" t="s">
        <v>126</v>
      </c>
      <c r="CV2" s="46" t="s">
        <v>127</v>
      </c>
      <c r="CW2" s="46" t="s">
        <v>128</v>
      </c>
      <c r="CX2" s="46" t="s">
        <v>129</v>
      </c>
      <c r="CY2" s="46" t="s">
        <v>130</v>
      </c>
      <c r="CZ2" s="46" t="s">
        <v>131</v>
      </c>
      <c r="DA2" s="46" t="s">
        <v>132</v>
      </c>
      <c r="DB2" s="46" t="s">
        <v>133</v>
      </c>
      <c r="DC2" s="46" t="s">
        <v>134</v>
      </c>
      <c r="DD2" s="46" t="s">
        <v>135</v>
      </c>
      <c r="DE2" s="46" t="s">
        <v>136</v>
      </c>
      <c r="DF2" s="46" t="s">
        <v>137</v>
      </c>
      <c r="DG2" s="46" t="s">
        <v>138</v>
      </c>
      <c r="DH2" s="46" t="s">
        <v>139</v>
      </c>
      <c r="DI2" s="46" t="s">
        <v>140</v>
      </c>
      <c r="DJ2" s="46" t="s">
        <v>141</v>
      </c>
      <c r="DK2" s="46" t="s">
        <v>142</v>
      </c>
      <c r="DL2" s="46" t="s">
        <v>143</v>
      </c>
      <c r="DM2" s="46" t="s">
        <v>144</v>
      </c>
      <c r="DN2" s="46" t="s">
        <v>145</v>
      </c>
      <c r="DO2" s="46" t="s">
        <v>146</v>
      </c>
      <c r="DP2" s="46" t="s">
        <v>147</v>
      </c>
      <c r="DQ2" s="46" t="s">
        <v>148</v>
      </c>
      <c r="DR2" s="46" t="s">
        <v>149</v>
      </c>
      <c r="DS2" s="46" t="s">
        <v>150</v>
      </c>
      <c r="DT2" s="46" t="s">
        <v>151</v>
      </c>
      <c r="DV2" s="1"/>
    </row>
    <row r="3" spans="1:126" x14ac:dyDescent="0.25">
      <c r="A3" s="47" t="s">
        <v>152</v>
      </c>
      <c r="B3" s="47" t="s">
        <v>153</v>
      </c>
      <c r="C3" s="47" t="s">
        <v>154</v>
      </c>
      <c r="D3" s="47" t="s">
        <v>154</v>
      </c>
      <c r="E3" s="47"/>
      <c r="F3" s="47" t="s">
        <v>155</v>
      </c>
      <c r="G3" s="47" t="s">
        <v>156</v>
      </c>
      <c r="H3" s="47" t="str">
        <f>=IFERROR(VLOOKUP(A3,'ETPT Format DDG'!A:J,10,FALSE),"")</f>
        <v>0</v>
      </c>
      <c r="I3" s="47" t="str">
        <f>='ETPT Format DDG'!M3</f>
        <v/>
      </c>
      <c r="J3" s="47" t="str">
        <f>='ETPT Format DDG'!D3</f>
        <v/>
      </c>
      <c r="K3" s="47" t="s">
        <v>157</v>
      </c>
      <c r="L3" s="47" t="s">
        <v>158</v>
      </c>
      <c r="M3" s="47" t="s">
        <v>159</v>
      </c>
      <c r="N3" s="47">
        <v>0.11052631578947368</v>
      </c>
      <c r="O3" s="47">
        <v>0.11052631578947368</v>
      </c>
      <c r="P3" s="47">
        <v>0</v>
      </c>
      <c r="Q3" s="47">
        <v>0</v>
      </c>
      <c r="R3" s="47">
        <v>0</v>
      </c>
      <c r="S3" s="47">
        <v>0</v>
      </c>
      <c r="T3" s="47">
        <v>0</v>
      </c>
      <c r="U3" s="47">
        <v>0</v>
      </c>
      <c r="V3" s="47">
        <v>0</v>
      </c>
      <c r="W3" s="47">
        <v>0</v>
      </c>
      <c r="X3" s="47">
        <v>0</v>
      </c>
      <c r="Y3" s="47">
        <v>0</v>
      </c>
      <c r="Z3" s="47">
        <v>0</v>
      </c>
      <c r="AA3" s="47">
        <v>0</v>
      </c>
      <c r="AB3" s="47">
        <v>0</v>
      </c>
      <c r="AC3" s="47">
        <v>0</v>
      </c>
      <c r="AD3" s="47">
        <v>0</v>
      </c>
      <c r="AE3" s="47">
        <v>0</v>
      </c>
      <c r="AF3" s="47">
        <v>0</v>
      </c>
      <c r="AG3" s="47">
        <v>0</v>
      </c>
      <c r="AH3" s="47">
        <v>0</v>
      </c>
      <c r="AI3" s="47">
        <v>0</v>
      </c>
      <c r="AJ3" s="47">
        <v>0</v>
      </c>
      <c r="AK3" s="47">
        <v>0</v>
      </c>
      <c r="AL3" s="47">
        <v>0</v>
      </c>
      <c r="AM3" s="47">
        <v>0</v>
      </c>
      <c r="AN3" s="47">
        <v>0</v>
      </c>
      <c r="AO3" s="47">
        <v>0</v>
      </c>
      <c r="AP3" s="47">
        <v>0</v>
      </c>
      <c r="AQ3" s="47">
        <v>0</v>
      </c>
      <c r="AR3" s="47">
        <v>0</v>
      </c>
      <c r="AS3" s="47">
        <v>0</v>
      </c>
      <c r="AT3" s="47">
        <v>0</v>
      </c>
      <c r="AU3" s="47">
        <v>0</v>
      </c>
      <c r="AV3" s="47">
        <v>0</v>
      </c>
      <c r="AW3" s="47">
        <v>0</v>
      </c>
      <c r="AX3" s="47">
        <v>0</v>
      </c>
      <c r="AY3" s="47">
        <v>0</v>
      </c>
      <c r="AZ3" s="47">
        <v>0</v>
      </c>
      <c r="BA3" s="47">
        <v>0</v>
      </c>
      <c r="BB3" s="47">
        <v>0</v>
      </c>
      <c r="BC3" s="47">
        <v>0</v>
      </c>
      <c r="BD3" s="47">
        <v>0</v>
      </c>
      <c r="BE3" s="47">
        <v>0</v>
      </c>
      <c r="BF3" s="47">
        <v>0</v>
      </c>
      <c r="BG3" s="47">
        <v>0</v>
      </c>
      <c r="BH3" s="47">
        <v>0</v>
      </c>
      <c r="BI3" s="47">
        <v>0</v>
      </c>
      <c r="BJ3" s="47">
        <v>0</v>
      </c>
      <c r="BK3" s="47">
        <v>0</v>
      </c>
      <c r="BL3" s="47">
        <v>0</v>
      </c>
      <c r="BM3" s="47">
        <v>0</v>
      </c>
      <c r="BN3" s="47">
        <v>0</v>
      </c>
      <c r="BO3" s="47">
        <v>0.07736842105263153</v>
      </c>
      <c r="BP3" s="47">
        <v>0</v>
      </c>
      <c r="BQ3" s="47">
        <v>0</v>
      </c>
      <c r="BR3" s="47">
        <v>0</v>
      </c>
      <c r="BS3" s="47">
        <v>0</v>
      </c>
      <c r="BT3" s="47">
        <v>0</v>
      </c>
      <c r="BU3" s="47">
        <v>0</v>
      </c>
      <c r="BV3" s="47">
        <v>0</v>
      </c>
      <c r="BW3" s="47">
        <v>0</v>
      </c>
      <c r="BX3" s="47">
        <v>0</v>
      </c>
      <c r="BY3" s="47">
        <v>0</v>
      </c>
      <c r="BZ3" s="47">
        <v>0</v>
      </c>
      <c r="CA3" s="47">
        <v>0</v>
      </c>
      <c r="CB3" s="47">
        <v>0</v>
      </c>
      <c r="CC3" s="47">
        <v>0</v>
      </c>
      <c r="CD3" s="47">
        <v>0</v>
      </c>
      <c r="CE3" s="47">
        <v>0</v>
      </c>
      <c r="CF3" s="47">
        <v>0</v>
      </c>
      <c r="CG3" s="47">
        <v>0</v>
      </c>
      <c r="CH3" s="47">
        <v>0</v>
      </c>
      <c r="CI3" s="47">
        <v>0</v>
      </c>
      <c r="CJ3" s="47">
        <v>0</v>
      </c>
      <c r="CK3" s="47">
        <v>0</v>
      </c>
      <c r="CL3" s="47">
        <v>0</v>
      </c>
      <c r="CM3" s="47">
        <v>0</v>
      </c>
      <c r="CN3" s="47">
        <v>0</v>
      </c>
      <c r="CO3" s="47">
        <v>0</v>
      </c>
      <c r="CP3" s="47">
        <v>0</v>
      </c>
      <c r="CQ3" s="47">
        <v>0</v>
      </c>
      <c r="CR3" s="47">
        <v>0</v>
      </c>
      <c r="CS3" s="47">
        <v>0</v>
      </c>
      <c r="CT3" s="47">
        <v>0.03315789473684213</v>
      </c>
      <c r="CU3" s="47">
        <v>0.03315789473684213</v>
      </c>
      <c r="CV3" s="47">
        <v>0</v>
      </c>
      <c r="CW3" s="47">
        <v>0</v>
      </c>
      <c r="CX3" s="47">
        <v>0</v>
      </c>
      <c r="CY3" s="47">
        <v>0</v>
      </c>
      <c r="CZ3" s="47">
        <v>0</v>
      </c>
      <c r="DA3" s="47">
        <v>0</v>
      </c>
      <c r="DB3" s="47">
        <v>0</v>
      </c>
      <c r="DC3" s="47">
        <v>0</v>
      </c>
      <c r="DD3" s="47">
        <v>0</v>
      </c>
      <c r="DE3" s="47">
        <v>0</v>
      </c>
      <c r="DF3" s="47">
        <v>0</v>
      </c>
      <c r="DG3" s="47">
        <v>0</v>
      </c>
      <c r="DH3" s="47">
        <v>0</v>
      </c>
      <c r="DI3" s="47">
        <v>0</v>
      </c>
      <c r="DJ3" s="47">
        <v>0</v>
      </c>
      <c r="DK3" s="47">
        <v>0</v>
      </c>
      <c r="DL3" s="47">
        <v>0</v>
      </c>
      <c r="DM3" s="47">
        <v>0</v>
      </c>
      <c r="DN3" s="47">
        <v>0</v>
      </c>
      <c r="DO3" s="47">
        <v>0</v>
      </c>
      <c r="DP3" s="47">
        <v>0</v>
      </c>
      <c r="DQ3" s="47">
        <v>0</v>
      </c>
      <c r="DR3" s="47">
        <v>0</v>
      </c>
      <c r="DS3" s="47">
        <v>0</v>
      </c>
      <c r="DT3" s="47">
        <v>0</v>
      </c>
    </row>
    <row r="4" spans="1:126" x14ac:dyDescent="0.25">
      <c r="A4" s="47" t="s">
        <v>160</v>
      </c>
      <c r="B4" s="47" t="s">
        <v>153</v>
      </c>
      <c r="C4" s="47" t="s">
        <v>161</v>
      </c>
      <c r="D4" s="47" t="s">
        <v>161</v>
      </c>
      <c r="E4" s="47"/>
      <c r="F4" s="47" t="s">
        <v>155</v>
      </c>
      <c r="G4" s="47" t="s">
        <v>162</v>
      </c>
      <c r="H4" s="47" t="str">
        <f>=IFERROR(VLOOKUP(A4,'ETPT Format DDG'!A:J,10,FALSE),"")</f>
        <v>0</v>
      </c>
      <c r="I4" s="47" t="str">
        <f>='ETPT Format DDG'!M4</f>
        <v/>
      </c>
      <c r="J4" s="47" t="str">
        <f>='ETPT Format DDG'!D4</f>
        <v/>
      </c>
      <c r="K4" s="47" t="s">
        <v>157</v>
      </c>
      <c r="L4" s="47" t="s">
        <v>163</v>
      </c>
      <c r="M4" s="47" t="s">
        <v>164</v>
      </c>
      <c r="N4" s="47">
        <v>0.45789473684210524</v>
      </c>
      <c r="O4" s="47">
        <v>0.45789473684210524</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c r="AJ4" s="47">
        <v>0</v>
      </c>
      <c r="AK4" s="47">
        <v>0</v>
      </c>
      <c r="AL4" s="47">
        <v>0</v>
      </c>
      <c r="AM4" s="47">
        <v>0</v>
      </c>
      <c r="AN4" s="47">
        <v>0</v>
      </c>
      <c r="AO4" s="47">
        <v>0</v>
      </c>
      <c r="AP4" s="47">
        <v>0</v>
      </c>
      <c r="AQ4" s="47">
        <v>0</v>
      </c>
      <c r="AR4" s="47">
        <v>0</v>
      </c>
      <c r="AS4" s="47">
        <v>0</v>
      </c>
      <c r="AT4" s="47">
        <v>0</v>
      </c>
      <c r="AU4" s="47">
        <v>0</v>
      </c>
      <c r="AV4" s="47">
        <v>0</v>
      </c>
      <c r="AW4" s="47">
        <v>0</v>
      </c>
      <c r="AX4" s="47">
        <v>0</v>
      </c>
      <c r="AY4" s="47">
        <v>0</v>
      </c>
      <c r="AZ4" s="47">
        <v>0</v>
      </c>
      <c r="BA4" s="47">
        <v>0</v>
      </c>
      <c r="BB4" s="47">
        <v>0</v>
      </c>
      <c r="BC4" s="47">
        <v>0</v>
      </c>
      <c r="BD4" s="47">
        <v>0</v>
      </c>
      <c r="BE4" s="47">
        <v>0</v>
      </c>
      <c r="BF4" s="47">
        <v>0</v>
      </c>
      <c r="BG4" s="47">
        <v>0</v>
      </c>
      <c r="BH4" s="47">
        <v>0</v>
      </c>
      <c r="BI4" s="47">
        <v>0</v>
      </c>
      <c r="BJ4" s="47">
        <v>0</v>
      </c>
      <c r="BK4" s="47">
        <v>0</v>
      </c>
      <c r="BL4" s="47">
        <v>0</v>
      </c>
      <c r="BM4" s="47">
        <v>0</v>
      </c>
      <c r="BN4" s="47">
        <v>0</v>
      </c>
      <c r="BO4" s="47">
        <v>0</v>
      </c>
      <c r="BP4" s="47">
        <v>0</v>
      </c>
      <c r="BQ4" s="47">
        <v>0</v>
      </c>
      <c r="BR4" s="47">
        <v>0</v>
      </c>
      <c r="BS4" s="47">
        <v>0</v>
      </c>
      <c r="BT4" s="47">
        <v>0</v>
      </c>
      <c r="BU4" s="47">
        <v>0</v>
      </c>
      <c r="BV4" s="47">
        <v>0</v>
      </c>
      <c r="BW4" s="47">
        <v>0</v>
      </c>
      <c r="BX4" s="47">
        <v>0</v>
      </c>
      <c r="BY4" s="47">
        <v>0</v>
      </c>
      <c r="BZ4" s="47">
        <v>0</v>
      </c>
      <c r="CA4" s="47">
        <v>0</v>
      </c>
      <c r="CB4" s="47">
        <v>0</v>
      </c>
      <c r="CC4" s="47">
        <v>0</v>
      </c>
      <c r="CD4" s="47">
        <v>0</v>
      </c>
      <c r="CE4" s="47">
        <v>0</v>
      </c>
      <c r="CF4" s="47">
        <v>0</v>
      </c>
      <c r="CG4" s="47">
        <v>0</v>
      </c>
      <c r="CH4" s="47">
        <v>0</v>
      </c>
      <c r="CI4" s="47">
        <v>0</v>
      </c>
      <c r="CJ4" s="47">
        <v>0</v>
      </c>
      <c r="CK4" s="47">
        <v>0</v>
      </c>
      <c r="CL4" s="47">
        <v>0.34342105263157896</v>
      </c>
      <c r="CM4" s="47">
        <v>0</v>
      </c>
      <c r="CN4" s="47">
        <v>0</v>
      </c>
      <c r="CO4" s="47">
        <v>0</v>
      </c>
      <c r="CP4" s="47">
        <v>0</v>
      </c>
      <c r="CQ4" s="47">
        <v>0</v>
      </c>
      <c r="CR4" s="47">
        <v>0</v>
      </c>
      <c r="CS4" s="47">
        <v>0</v>
      </c>
      <c r="CT4" s="47">
        <v>0.11447368421052631</v>
      </c>
      <c r="CU4" s="47">
        <v>0.11447368421052631</v>
      </c>
      <c r="CV4" s="47">
        <v>0</v>
      </c>
      <c r="CW4" s="47">
        <v>0</v>
      </c>
      <c r="CX4" s="47">
        <v>0</v>
      </c>
      <c r="CY4" s="47">
        <v>0</v>
      </c>
      <c r="CZ4" s="47">
        <v>0</v>
      </c>
      <c r="DA4" s="47">
        <v>0</v>
      </c>
      <c r="DB4" s="47">
        <v>0</v>
      </c>
      <c r="DC4" s="47">
        <v>0</v>
      </c>
      <c r="DD4" s="47">
        <v>0</v>
      </c>
      <c r="DE4" s="47">
        <v>0</v>
      </c>
      <c r="DF4" s="47">
        <v>0</v>
      </c>
      <c r="DG4" s="47">
        <v>0</v>
      </c>
      <c r="DH4" s="47">
        <v>0</v>
      </c>
      <c r="DI4" s="47">
        <v>0</v>
      </c>
      <c r="DJ4" s="47">
        <v>0</v>
      </c>
      <c r="DK4" s="47">
        <v>0</v>
      </c>
      <c r="DL4" s="47">
        <v>0</v>
      </c>
      <c r="DM4" s="47">
        <v>0</v>
      </c>
      <c r="DN4" s="47">
        <v>0</v>
      </c>
      <c r="DO4" s="47">
        <v>0</v>
      </c>
      <c r="DP4" s="47">
        <v>0</v>
      </c>
      <c r="DQ4" s="47">
        <v>0</v>
      </c>
      <c r="DR4" s="47">
        <v>0</v>
      </c>
      <c r="DS4" s="47">
        <v>0</v>
      </c>
      <c r="DT4" s="47">
        <v>0</v>
      </c>
    </row>
    <row r="5" spans="1:126" x14ac:dyDescent="0.25">
      <c r="A5" s="47" t="s">
        <v>165</v>
      </c>
      <c r="B5" s="47" t="s">
        <v>153</v>
      </c>
      <c r="C5" s="47" t="s">
        <v>161</v>
      </c>
      <c r="D5" s="47" t="s">
        <v>161</v>
      </c>
      <c r="E5" s="47"/>
      <c r="F5" s="47" t="s">
        <v>155</v>
      </c>
      <c r="G5" s="47" t="s">
        <v>156</v>
      </c>
      <c r="H5" s="47" t="str">
        <f>=IFERROR(VLOOKUP(A5,'ETPT Format DDG'!A:J,10,FALSE),"")</f>
        <v>0</v>
      </c>
      <c r="I5" s="47" t="str">
        <f>='ETPT Format DDG'!M5</f>
        <v/>
      </c>
      <c r="J5" s="47" t="str">
        <f>='ETPT Format DDG'!D5</f>
        <v/>
      </c>
      <c r="K5" s="47" t="s">
        <v>157</v>
      </c>
      <c r="L5" s="47" t="s">
        <v>166</v>
      </c>
      <c r="M5" s="47" t="s">
        <v>164</v>
      </c>
      <c r="N5" s="47">
        <v>0.45789473684210524</v>
      </c>
      <c r="O5" s="47">
        <v>0.45789473684210524</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c r="AJ5" s="47">
        <v>0</v>
      </c>
      <c r="AK5" s="47">
        <v>0</v>
      </c>
      <c r="AL5" s="47">
        <v>0</v>
      </c>
      <c r="AM5" s="47">
        <v>0</v>
      </c>
      <c r="AN5" s="47">
        <v>0.3663157894736837</v>
      </c>
      <c r="AO5" s="47">
        <v>0</v>
      </c>
      <c r="AP5" s="47">
        <v>0</v>
      </c>
      <c r="AQ5" s="47">
        <v>0</v>
      </c>
      <c r="AR5" s="47">
        <v>0</v>
      </c>
      <c r="AS5" s="47">
        <v>0</v>
      </c>
      <c r="AT5" s="47">
        <v>0</v>
      </c>
      <c r="AU5" s="47">
        <v>0</v>
      </c>
      <c r="AV5" s="47">
        <v>0</v>
      </c>
      <c r="AW5" s="47">
        <v>0</v>
      </c>
      <c r="AX5" s="47">
        <v>0</v>
      </c>
      <c r="AY5" s="47">
        <v>0</v>
      </c>
      <c r="AZ5" s="47">
        <v>0</v>
      </c>
      <c r="BA5" s="47">
        <v>0</v>
      </c>
      <c r="BB5" s="47">
        <v>0</v>
      </c>
      <c r="BC5" s="47">
        <v>0</v>
      </c>
      <c r="BD5" s="47">
        <v>0</v>
      </c>
      <c r="BE5" s="47">
        <v>0</v>
      </c>
      <c r="BF5" s="47">
        <v>0</v>
      </c>
      <c r="BG5" s="47">
        <v>0</v>
      </c>
      <c r="BH5" s="47">
        <v>0</v>
      </c>
      <c r="BI5" s="47">
        <v>0</v>
      </c>
      <c r="BJ5" s="47">
        <v>0</v>
      </c>
      <c r="BK5" s="47">
        <v>0</v>
      </c>
      <c r="BL5" s="47">
        <v>0</v>
      </c>
      <c r="BM5" s="47">
        <v>0</v>
      </c>
      <c r="BN5" s="47">
        <v>0</v>
      </c>
      <c r="BO5" s="47">
        <v>0</v>
      </c>
      <c r="BP5" s="47">
        <v>0</v>
      </c>
      <c r="BQ5" s="47">
        <v>0</v>
      </c>
      <c r="BR5" s="47">
        <v>0</v>
      </c>
      <c r="BS5" s="47">
        <v>0</v>
      </c>
      <c r="BT5" s="47">
        <v>0</v>
      </c>
      <c r="BU5" s="47">
        <v>0</v>
      </c>
      <c r="BV5" s="47">
        <v>0</v>
      </c>
      <c r="BW5" s="47">
        <v>0</v>
      </c>
      <c r="BX5" s="47">
        <v>0</v>
      </c>
      <c r="BY5" s="47">
        <v>0</v>
      </c>
      <c r="BZ5" s="47">
        <v>0</v>
      </c>
      <c r="CA5" s="47">
        <v>0</v>
      </c>
      <c r="CB5" s="47">
        <v>0</v>
      </c>
      <c r="CC5" s="47">
        <v>0</v>
      </c>
      <c r="CD5" s="47">
        <v>0</v>
      </c>
      <c r="CE5" s="47">
        <v>0</v>
      </c>
      <c r="CF5" s="47">
        <v>0</v>
      </c>
      <c r="CG5" s="47">
        <v>0</v>
      </c>
      <c r="CH5" s="47">
        <v>0</v>
      </c>
      <c r="CI5" s="47">
        <v>0</v>
      </c>
      <c r="CJ5" s="47">
        <v>0</v>
      </c>
      <c r="CK5" s="47">
        <v>0</v>
      </c>
      <c r="CL5" s="47">
        <v>0</v>
      </c>
      <c r="CM5" s="47">
        <v>0</v>
      </c>
      <c r="CN5" s="47">
        <v>0</v>
      </c>
      <c r="CO5" s="47">
        <v>0</v>
      </c>
      <c r="CP5" s="47">
        <v>0</v>
      </c>
      <c r="CQ5" s="47">
        <v>0</v>
      </c>
      <c r="CR5" s="47">
        <v>0</v>
      </c>
      <c r="CS5" s="47">
        <v>0</v>
      </c>
      <c r="CT5" s="47">
        <v>0.09157894736842093</v>
      </c>
      <c r="CU5" s="47">
        <v>0.09157894736842093</v>
      </c>
      <c r="CV5" s="47">
        <v>0</v>
      </c>
      <c r="CW5" s="47">
        <v>0</v>
      </c>
      <c r="CX5" s="47">
        <v>0</v>
      </c>
      <c r="CY5" s="47">
        <v>0</v>
      </c>
      <c r="CZ5" s="47">
        <v>0</v>
      </c>
      <c r="DA5" s="47">
        <v>0</v>
      </c>
      <c r="DB5" s="47">
        <v>0</v>
      </c>
      <c r="DC5" s="47">
        <v>0</v>
      </c>
      <c r="DD5" s="47">
        <v>0</v>
      </c>
      <c r="DE5" s="47">
        <v>0</v>
      </c>
      <c r="DF5" s="47">
        <v>0</v>
      </c>
      <c r="DG5" s="47">
        <v>0</v>
      </c>
      <c r="DH5" s="47">
        <v>0</v>
      </c>
      <c r="DI5" s="47">
        <v>0</v>
      </c>
      <c r="DJ5" s="47">
        <v>0</v>
      </c>
      <c r="DK5" s="47">
        <v>0</v>
      </c>
      <c r="DL5" s="47">
        <v>0</v>
      </c>
      <c r="DM5" s="47">
        <v>0</v>
      </c>
      <c r="DN5" s="47">
        <v>0</v>
      </c>
      <c r="DO5" s="47">
        <v>0</v>
      </c>
      <c r="DP5" s="47">
        <v>0</v>
      </c>
      <c r="DQ5" s="47">
        <v>0</v>
      </c>
      <c r="DR5" s="47">
        <v>0</v>
      </c>
      <c r="DS5" s="47">
        <v>0</v>
      </c>
      <c r="DT5" s="47">
        <v>0</v>
      </c>
    </row>
    <row r="6" spans="1:126" x14ac:dyDescent="0.25">
      <c r="A6" s="47" t="s">
        <v>167</v>
      </c>
      <c r="B6" s="47" t="s">
        <v>153</v>
      </c>
      <c r="C6" s="47" t="s">
        <v>161</v>
      </c>
      <c r="D6" s="47" t="s">
        <v>161</v>
      </c>
      <c r="E6" s="47"/>
      <c r="F6" s="47" t="s">
        <v>155</v>
      </c>
      <c r="G6" s="47" t="s">
        <v>168</v>
      </c>
      <c r="H6" s="47" t="str">
        <f>=IFERROR(VLOOKUP(A6,'ETPT Format DDG'!A:J,10,FALSE),"")</f>
        <v>0</v>
      </c>
      <c r="I6" s="47" t="str">
        <f>='ETPT Format DDG'!M6</f>
        <v/>
      </c>
      <c r="J6" s="47" t="str">
        <f>='ETPT Format DDG'!D6</f>
        <v/>
      </c>
      <c r="K6" s="47" t="s">
        <v>157</v>
      </c>
      <c r="L6" s="47" t="s">
        <v>166</v>
      </c>
      <c r="M6" s="47"/>
      <c r="N6" s="47">
        <v>1</v>
      </c>
      <c r="O6" s="47">
        <v>1</v>
      </c>
      <c r="P6" s="47">
        <v>0</v>
      </c>
      <c r="Q6" s="47">
        <v>0</v>
      </c>
      <c r="R6" s="47">
        <v>0</v>
      </c>
      <c r="S6" s="47">
        <v>0</v>
      </c>
      <c r="T6" s="47">
        <v>0</v>
      </c>
      <c r="U6" s="47">
        <v>0</v>
      </c>
      <c r="V6" s="47">
        <v>0</v>
      </c>
      <c r="W6" s="47">
        <v>0</v>
      </c>
      <c r="X6" s="47">
        <v>0</v>
      </c>
      <c r="Y6" s="47">
        <v>0</v>
      </c>
      <c r="Z6" s="47">
        <v>0</v>
      </c>
      <c r="AA6" s="47">
        <v>0</v>
      </c>
      <c r="AB6" s="47">
        <v>0</v>
      </c>
      <c r="AC6" s="47">
        <v>0</v>
      </c>
      <c r="AD6" s="47">
        <v>0</v>
      </c>
      <c r="AE6" s="47">
        <v>0</v>
      </c>
      <c r="AF6" s="47">
        <v>0</v>
      </c>
      <c r="AG6" s="47">
        <v>0</v>
      </c>
      <c r="AH6" s="47">
        <v>0</v>
      </c>
      <c r="AI6" s="47">
        <v>0</v>
      </c>
      <c r="AJ6" s="47">
        <v>0</v>
      </c>
      <c r="AK6" s="47">
        <v>0</v>
      </c>
      <c r="AL6" s="47">
        <v>0</v>
      </c>
      <c r="AM6" s="47">
        <v>0</v>
      </c>
      <c r="AN6" s="47">
        <v>0</v>
      </c>
      <c r="AO6" s="47">
        <v>0</v>
      </c>
      <c r="AP6" s="47">
        <v>0</v>
      </c>
      <c r="AQ6" s="47">
        <v>0</v>
      </c>
      <c r="AR6" s="47">
        <v>0</v>
      </c>
      <c r="AS6" s="47">
        <v>0</v>
      </c>
      <c r="AT6" s="47">
        <v>0</v>
      </c>
      <c r="AU6" s="47">
        <v>0</v>
      </c>
      <c r="AV6" s="47">
        <v>0</v>
      </c>
      <c r="AW6" s="47">
        <v>0</v>
      </c>
      <c r="AX6" s="47">
        <v>0</v>
      </c>
      <c r="AY6" s="47">
        <v>0</v>
      </c>
      <c r="AZ6" s="47">
        <v>0</v>
      </c>
      <c r="BA6" s="47">
        <v>0</v>
      </c>
      <c r="BB6" s="47">
        <v>0</v>
      </c>
      <c r="BC6" s="47">
        <v>0</v>
      </c>
      <c r="BD6" s="47">
        <v>0</v>
      </c>
      <c r="BE6" s="47">
        <v>0</v>
      </c>
      <c r="BF6" s="47">
        <v>0</v>
      </c>
      <c r="BG6" s="47">
        <v>0</v>
      </c>
      <c r="BH6" s="47">
        <v>0</v>
      </c>
      <c r="BI6" s="47">
        <v>0</v>
      </c>
      <c r="BJ6" s="47">
        <v>0</v>
      </c>
      <c r="BK6" s="47">
        <v>0</v>
      </c>
      <c r="BL6" s="47">
        <v>0.6999999999999951</v>
      </c>
      <c r="BM6" s="47">
        <v>0.4150000000000007</v>
      </c>
      <c r="BN6" s="47">
        <v>0.28499999999999764</v>
      </c>
      <c r="BO6" s="47">
        <v>0</v>
      </c>
      <c r="BP6" s="47">
        <v>0</v>
      </c>
      <c r="BQ6" s="47">
        <v>0</v>
      </c>
      <c r="BR6" s="47">
        <v>0</v>
      </c>
      <c r="BS6" s="47">
        <v>0</v>
      </c>
      <c r="BT6" s="47">
        <v>0</v>
      </c>
      <c r="BU6" s="47">
        <v>0</v>
      </c>
      <c r="BV6" s="47">
        <v>0</v>
      </c>
      <c r="BW6" s="47">
        <v>0</v>
      </c>
      <c r="BX6" s="47">
        <v>0</v>
      </c>
      <c r="BY6" s="47">
        <v>0</v>
      </c>
      <c r="BZ6" s="47">
        <v>0</v>
      </c>
      <c r="CA6" s="47">
        <v>0</v>
      </c>
      <c r="CB6" s="47">
        <v>0</v>
      </c>
      <c r="CC6" s="47">
        <v>0</v>
      </c>
      <c r="CD6" s="47">
        <v>0</v>
      </c>
      <c r="CE6" s="47">
        <v>0</v>
      </c>
      <c r="CF6" s="47">
        <v>0</v>
      </c>
      <c r="CG6" s="47">
        <v>0</v>
      </c>
      <c r="CH6" s="47">
        <v>0</v>
      </c>
      <c r="CI6" s="47">
        <v>0</v>
      </c>
      <c r="CJ6" s="47">
        <v>0</v>
      </c>
      <c r="CK6" s="47">
        <v>0</v>
      </c>
      <c r="CL6" s="47">
        <v>0</v>
      </c>
      <c r="CM6" s="47">
        <v>0</v>
      </c>
      <c r="CN6" s="47">
        <v>0</v>
      </c>
      <c r="CO6" s="47">
        <v>0</v>
      </c>
      <c r="CP6" s="47">
        <v>0</v>
      </c>
      <c r="CQ6" s="47">
        <v>0</v>
      </c>
      <c r="CR6" s="47">
        <v>0</v>
      </c>
      <c r="CS6" s="47">
        <v>0</v>
      </c>
      <c r="CT6" s="47">
        <v>0.2999999999999981</v>
      </c>
      <c r="CU6" s="47">
        <v>0.2999999999999981</v>
      </c>
      <c r="CV6" s="47">
        <v>0</v>
      </c>
      <c r="CW6" s="47">
        <v>0</v>
      </c>
      <c r="CX6" s="47">
        <v>0</v>
      </c>
      <c r="CY6" s="47">
        <v>0</v>
      </c>
      <c r="CZ6" s="47">
        <v>0</v>
      </c>
      <c r="DA6" s="47">
        <v>0</v>
      </c>
      <c r="DB6" s="47">
        <v>0</v>
      </c>
      <c r="DC6" s="47">
        <v>0</v>
      </c>
      <c r="DD6" s="47">
        <v>0</v>
      </c>
      <c r="DE6" s="47">
        <v>0</v>
      </c>
      <c r="DF6" s="47">
        <v>0</v>
      </c>
      <c r="DG6" s="47">
        <v>0</v>
      </c>
      <c r="DH6" s="47">
        <v>0</v>
      </c>
      <c r="DI6" s="47">
        <v>0</v>
      </c>
      <c r="DJ6" s="47">
        <v>0</v>
      </c>
      <c r="DK6" s="47">
        <v>0</v>
      </c>
      <c r="DL6" s="47">
        <v>0</v>
      </c>
      <c r="DM6" s="47">
        <v>0</v>
      </c>
      <c r="DN6" s="47">
        <v>0</v>
      </c>
      <c r="DO6" s="47">
        <v>0</v>
      </c>
      <c r="DP6" s="47">
        <v>0</v>
      </c>
      <c r="DQ6" s="47">
        <v>0</v>
      </c>
      <c r="DR6" s="47">
        <v>0</v>
      </c>
      <c r="DS6" s="47">
        <v>0</v>
      </c>
      <c r="DT6" s="47">
        <v>0</v>
      </c>
    </row>
    <row r="7" spans="1:126" x14ac:dyDescent="0.25">
      <c r="A7" s="47" t="s">
        <v>169</v>
      </c>
      <c r="B7" s="47" t="s">
        <v>153</v>
      </c>
      <c r="C7" s="47" t="s">
        <v>170</v>
      </c>
      <c r="D7" s="47" t="s">
        <v>170</v>
      </c>
      <c r="E7" s="47"/>
      <c r="F7" s="47" t="s">
        <v>155</v>
      </c>
      <c r="G7" s="47" t="s">
        <v>171</v>
      </c>
      <c r="H7" s="47" t="str">
        <f>=IFERROR(VLOOKUP(A7,'ETPT Format DDG'!A:J,10,FALSE),"")</f>
        <v>0</v>
      </c>
      <c r="I7" s="47" t="str">
        <f>='ETPT Format DDG'!M7</f>
        <v/>
      </c>
      <c r="J7" s="47" t="str">
        <f>='ETPT Format DDG'!D7</f>
        <v/>
      </c>
      <c r="K7" s="47" t="s">
        <v>157</v>
      </c>
      <c r="L7" s="47" t="s">
        <v>172</v>
      </c>
      <c r="M7" s="47" t="s">
        <v>164</v>
      </c>
      <c r="N7" s="47">
        <v>0.45789473684210524</v>
      </c>
      <c r="O7" s="47">
        <v>0.12821052631578897</v>
      </c>
      <c r="P7" s="47">
        <v>0</v>
      </c>
      <c r="Q7" s="47">
        <v>0</v>
      </c>
      <c r="R7" s="47">
        <v>0</v>
      </c>
      <c r="S7" s="47">
        <v>0</v>
      </c>
      <c r="T7" s="47">
        <v>0</v>
      </c>
      <c r="U7" s="47">
        <v>0</v>
      </c>
      <c r="V7" s="47">
        <v>0</v>
      </c>
      <c r="W7" s="47">
        <v>0</v>
      </c>
      <c r="X7" s="47">
        <v>0</v>
      </c>
      <c r="Y7" s="47">
        <v>0</v>
      </c>
      <c r="Z7" s="47">
        <v>0</v>
      </c>
      <c r="AA7" s="47">
        <v>0</v>
      </c>
      <c r="AB7" s="47">
        <v>0</v>
      </c>
      <c r="AC7" s="47">
        <v>0</v>
      </c>
      <c r="AD7" s="47">
        <v>0</v>
      </c>
      <c r="AE7" s="47">
        <v>0</v>
      </c>
      <c r="AF7" s="47">
        <v>0</v>
      </c>
      <c r="AG7" s="47">
        <v>0</v>
      </c>
      <c r="AH7" s="47">
        <v>0</v>
      </c>
      <c r="AI7" s="47">
        <v>0</v>
      </c>
      <c r="AJ7" s="47">
        <v>0</v>
      </c>
      <c r="AK7" s="47">
        <v>0</v>
      </c>
      <c r="AL7" s="47">
        <v>0</v>
      </c>
      <c r="AM7" s="47">
        <v>0</v>
      </c>
      <c r="AN7" s="47">
        <v>0</v>
      </c>
      <c r="AO7" s="47">
        <v>0</v>
      </c>
      <c r="AP7" s="47">
        <v>0</v>
      </c>
      <c r="AQ7" s="47">
        <v>0</v>
      </c>
      <c r="AR7" s="47">
        <v>0</v>
      </c>
      <c r="AS7" s="47">
        <v>0</v>
      </c>
      <c r="AT7" s="47">
        <v>0</v>
      </c>
      <c r="AU7" s="47">
        <v>0</v>
      </c>
      <c r="AV7" s="47">
        <v>0</v>
      </c>
      <c r="AW7" s="47">
        <v>0</v>
      </c>
      <c r="AX7" s="47">
        <v>0</v>
      </c>
      <c r="AY7" s="47">
        <v>0</v>
      </c>
      <c r="AZ7" s="47">
        <v>0</v>
      </c>
      <c r="BA7" s="47">
        <v>0</v>
      </c>
      <c r="BB7" s="47">
        <v>0</v>
      </c>
      <c r="BC7" s="47">
        <v>0</v>
      </c>
      <c r="BD7" s="47">
        <v>0</v>
      </c>
      <c r="BE7" s="47">
        <v>0</v>
      </c>
      <c r="BF7" s="47">
        <v>0</v>
      </c>
      <c r="BG7" s="47">
        <v>0</v>
      </c>
      <c r="BH7" s="47">
        <v>0</v>
      </c>
      <c r="BI7" s="47">
        <v>0</v>
      </c>
      <c r="BJ7" s="47">
        <v>0</v>
      </c>
      <c r="BK7" s="47">
        <v>0</v>
      </c>
      <c r="BL7" s="47">
        <v>0</v>
      </c>
      <c r="BM7" s="47">
        <v>0</v>
      </c>
      <c r="BN7" s="47">
        <v>0</v>
      </c>
      <c r="BO7" s="47">
        <v>0.09386842105263117</v>
      </c>
      <c r="BP7" s="47">
        <v>0.08700000000000022</v>
      </c>
      <c r="BQ7" s="47">
        <v>0</v>
      </c>
      <c r="BR7" s="47">
        <v>0</v>
      </c>
      <c r="BS7" s="47">
        <v>0</v>
      </c>
      <c r="BT7" s="47">
        <v>0</v>
      </c>
      <c r="BU7" s="47">
        <v>0</v>
      </c>
      <c r="BV7" s="47">
        <v>0</v>
      </c>
      <c r="BW7" s="47">
        <v>0.0068684210526315775</v>
      </c>
      <c r="BX7" s="47">
        <v>0</v>
      </c>
      <c r="BY7" s="47">
        <v>0</v>
      </c>
      <c r="BZ7" s="47">
        <v>0</v>
      </c>
      <c r="CA7" s="47">
        <v>0</v>
      </c>
      <c r="CB7" s="47">
        <v>0</v>
      </c>
      <c r="CC7" s="47">
        <v>0</v>
      </c>
      <c r="CD7" s="47">
        <v>0</v>
      </c>
      <c r="CE7" s="47">
        <v>0</v>
      </c>
      <c r="CF7" s="47">
        <v>0</v>
      </c>
      <c r="CG7" s="47">
        <v>0</v>
      </c>
      <c r="CH7" s="47">
        <v>0</v>
      </c>
      <c r="CI7" s="47">
        <v>0</v>
      </c>
      <c r="CJ7" s="47">
        <v>0</v>
      </c>
      <c r="CK7" s="47">
        <v>0</v>
      </c>
      <c r="CL7" s="47">
        <v>0</v>
      </c>
      <c r="CM7" s="47">
        <v>0</v>
      </c>
      <c r="CN7" s="47">
        <v>0</v>
      </c>
      <c r="CO7" s="47">
        <v>0</v>
      </c>
      <c r="CP7" s="47">
        <v>0</v>
      </c>
      <c r="CQ7" s="47">
        <v>0</v>
      </c>
      <c r="CR7" s="47">
        <v>0</v>
      </c>
      <c r="CS7" s="47">
        <v>0</v>
      </c>
      <c r="CT7" s="47">
        <v>0.034342105263157806</v>
      </c>
      <c r="CU7" s="47">
        <v>0.034342105263157806</v>
      </c>
      <c r="CV7" s="47">
        <v>0</v>
      </c>
      <c r="CW7" s="47">
        <v>0</v>
      </c>
      <c r="CX7" s="47">
        <v>0</v>
      </c>
      <c r="CY7" s="47">
        <v>0</v>
      </c>
      <c r="CZ7" s="47">
        <v>0</v>
      </c>
      <c r="DA7" s="47">
        <v>0</v>
      </c>
      <c r="DB7" s="47">
        <v>0</v>
      </c>
      <c r="DC7" s="47">
        <v>0</v>
      </c>
      <c r="DD7" s="47">
        <v>0</v>
      </c>
      <c r="DE7" s="47">
        <v>0</v>
      </c>
      <c r="DF7" s="47">
        <v>0</v>
      </c>
      <c r="DG7" s="47">
        <v>0</v>
      </c>
      <c r="DH7" s="47">
        <v>0</v>
      </c>
      <c r="DI7" s="47">
        <v>0</v>
      </c>
      <c r="DJ7" s="47">
        <v>0</v>
      </c>
      <c r="DK7" s="47">
        <v>0</v>
      </c>
      <c r="DL7" s="47">
        <v>0</v>
      </c>
      <c r="DM7" s="47">
        <v>0</v>
      </c>
      <c r="DN7" s="47">
        <v>0</v>
      </c>
      <c r="DO7" s="47">
        <v>0</v>
      </c>
      <c r="DP7" s="47">
        <v>0</v>
      </c>
      <c r="DQ7" s="47">
        <v>0</v>
      </c>
      <c r="DR7" s="47">
        <v>0</v>
      </c>
      <c r="DS7" s="47">
        <v>0</v>
      </c>
      <c r="DT7" s="47">
        <v>0</v>
      </c>
    </row>
    <row r="8" spans="1:126" x14ac:dyDescent="0.25">
      <c r="A8" s="47" t="s">
        <v>173</v>
      </c>
      <c r="B8" s="47" t="s">
        <v>153</v>
      </c>
      <c r="C8" s="47" t="s">
        <v>170</v>
      </c>
      <c r="D8" s="47" t="s">
        <v>170</v>
      </c>
      <c r="E8" s="47"/>
      <c r="F8" s="47" t="s">
        <v>155</v>
      </c>
      <c r="G8" s="47" t="s">
        <v>171</v>
      </c>
      <c r="H8" s="47" t="str">
        <f>=IFERROR(VLOOKUP(A8,'ETPT Format DDG'!A:J,10,FALSE),"")</f>
        <v>0</v>
      </c>
      <c r="I8" s="47" t="str">
        <f>='ETPT Format DDG'!M8</f>
        <v/>
      </c>
      <c r="J8" s="47" t="str">
        <f>='ETPT Format DDG'!D8</f>
        <v/>
      </c>
      <c r="K8" s="47" t="s">
        <v>157</v>
      </c>
      <c r="L8" s="47" t="s">
        <v>166</v>
      </c>
      <c r="M8" s="47" t="s">
        <v>164</v>
      </c>
      <c r="N8" s="47">
        <v>0.45789473684210524</v>
      </c>
      <c r="O8" s="47">
        <v>0.45789473684210524</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c r="AJ8" s="47">
        <v>0</v>
      </c>
      <c r="AK8" s="47">
        <v>0</v>
      </c>
      <c r="AL8" s="47">
        <v>0</v>
      </c>
      <c r="AM8" s="47">
        <v>0</v>
      </c>
      <c r="AN8" s="47">
        <v>0</v>
      </c>
      <c r="AO8" s="47">
        <v>0</v>
      </c>
      <c r="AP8" s="47">
        <v>0</v>
      </c>
      <c r="AQ8" s="47">
        <v>0</v>
      </c>
      <c r="AR8" s="47">
        <v>0</v>
      </c>
      <c r="AS8" s="47">
        <v>0</v>
      </c>
      <c r="AT8" s="47">
        <v>0</v>
      </c>
      <c r="AU8" s="47">
        <v>0</v>
      </c>
      <c r="AV8" s="47">
        <v>0</v>
      </c>
      <c r="AW8" s="47">
        <v>0</v>
      </c>
      <c r="AX8" s="47">
        <v>0</v>
      </c>
      <c r="AY8" s="47">
        <v>0</v>
      </c>
      <c r="AZ8" s="47">
        <v>0</v>
      </c>
      <c r="BA8" s="47">
        <v>0</v>
      </c>
      <c r="BB8" s="47">
        <v>0</v>
      </c>
      <c r="BC8" s="47">
        <v>0</v>
      </c>
      <c r="BD8" s="47">
        <v>0</v>
      </c>
      <c r="BE8" s="47">
        <v>0</v>
      </c>
      <c r="BF8" s="47">
        <v>0</v>
      </c>
      <c r="BG8" s="47">
        <v>0</v>
      </c>
      <c r="BH8" s="47">
        <v>0</v>
      </c>
      <c r="BI8" s="47">
        <v>0</v>
      </c>
      <c r="BJ8" s="47">
        <v>0</v>
      </c>
      <c r="BK8" s="47">
        <v>0</v>
      </c>
      <c r="BL8" s="47">
        <v>0</v>
      </c>
      <c r="BM8" s="47">
        <v>0</v>
      </c>
      <c r="BN8" s="47">
        <v>0</v>
      </c>
      <c r="BO8" s="47">
        <v>0.42355263157894774</v>
      </c>
      <c r="BP8" s="47">
        <v>0</v>
      </c>
      <c r="BQ8" s="47">
        <v>0</v>
      </c>
      <c r="BR8" s="47">
        <v>0</v>
      </c>
      <c r="BS8" s="47">
        <v>0</v>
      </c>
      <c r="BT8" s="47">
        <v>0</v>
      </c>
      <c r="BU8" s="47">
        <v>0</v>
      </c>
      <c r="BV8" s="47">
        <v>0</v>
      </c>
      <c r="BW8" s="47">
        <v>0</v>
      </c>
      <c r="BX8" s="47">
        <v>0</v>
      </c>
      <c r="BY8" s="47">
        <v>0</v>
      </c>
      <c r="BZ8" s="47">
        <v>0</v>
      </c>
      <c r="CA8" s="47">
        <v>0</v>
      </c>
      <c r="CB8" s="47">
        <v>0</v>
      </c>
      <c r="CC8" s="47">
        <v>0</v>
      </c>
      <c r="CD8" s="47">
        <v>0</v>
      </c>
      <c r="CE8" s="47">
        <v>0</v>
      </c>
      <c r="CF8" s="47">
        <v>0</v>
      </c>
      <c r="CG8" s="47">
        <v>0</v>
      </c>
      <c r="CH8" s="47">
        <v>0</v>
      </c>
      <c r="CI8" s="47">
        <v>0</v>
      </c>
      <c r="CJ8" s="47">
        <v>0</v>
      </c>
      <c r="CK8" s="47">
        <v>0</v>
      </c>
      <c r="CL8" s="47">
        <v>0</v>
      </c>
      <c r="CM8" s="47">
        <v>0</v>
      </c>
      <c r="CN8" s="47">
        <v>0</v>
      </c>
      <c r="CO8" s="47">
        <v>0</v>
      </c>
      <c r="CP8" s="47">
        <v>0</v>
      </c>
      <c r="CQ8" s="47">
        <v>0</v>
      </c>
      <c r="CR8" s="47">
        <v>0</v>
      </c>
      <c r="CS8" s="47">
        <v>0</v>
      </c>
      <c r="CT8" s="47">
        <v>0.034342105263157806</v>
      </c>
      <c r="CU8" s="47">
        <v>0.034342105263157806</v>
      </c>
      <c r="CV8" s="47">
        <v>0</v>
      </c>
      <c r="CW8" s="47">
        <v>0</v>
      </c>
      <c r="CX8" s="47">
        <v>0</v>
      </c>
      <c r="CY8" s="47">
        <v>0</v>
      </c>
      <c r="CZ8" s="47">
        <v>0</v>
      </c>
      <c r="DA8" s="47">
        <v>0</v>
      </c>
      <c r="DB8" s="47">
        <v>0</v>
      </c>
      <c r="DC8" s="47">
        <v>0</v>
      </c>
      <c r="DD8" s="47">
        <v>0</v>
      </c>
      <c r="DE8" s="47">
        <v>0</v>
      </c>
      <c r="DF8" s="47">
        <v>0</v>
      </c>
      <c r="DG8" s="47">
        <v>0</v>
      </c>
      <c r="DH8" s="47">
        <v>0</v>
      </c>
      <c r="DI8" s="47">
        <v>0</v>
      </c>
      <c r="DJ8" s="47">
        <v>0</v>
      </c>
      <c r="DK8" s="47">
        <v>0</v>
      </c>
      <c r="DL8" s="47">
        <v>0</v>
      </c>
      <c r="DM8" s="47">
        <v>0</v>
      </c>
      <c r="DN8" s="47">
        <v>0</v>
      </c>
      <c r="DO8" s="47">
        <v>0</v>
      </c>
      <c r="DP8" s="47">
        <v>0</v>
      </c>
      <c r="DQ8" s="47">
        <v>0</v>
      </c>
      <c r="DR8" s="47">
        <v>0</v>
      </c>
      <c r="DS8" s="47">
        <v>0</v>
      </c>
      <c r="DT8" s="47">
        <v>0</v>
      </c>
    </row>
    <row r="9" spans="1:126" x14ac:dyDescent="0.25">
      <c r="A9" s="47" t="s">
        <v>174</v>
      </c>
      <c r="B9" s="47" t="s">
        <v>153</v>
      </c>
      <c r="C9" s="47" t="s">
        <v>175</v>
      </c>
      <c r="D9" s="47" t="s">
        <v>175</v>
      </c>
      <c r="E9" s="47"/>
      <c r="F9" s="47" t="s">
        <v>155</v>
      </c>
      <c r="G9" s="47" t="s">
        <v>171</v>
      </c>
      <c r="H9" s="47" t="str">
        <f>=IFERROR(VLOOKUP(A9,'ETPT Format DDG'!A:J,10,FALSE),"")</f>
        <v>0</v>
      </c>
      <c r="I9" s="47" t="str">
        <f>='ETPT Format DDG'!M9</f>
        <v/>
      </c>
      <c r="J9" s="47" t="str">
        <f>='ETPT Format DDG'!D9</f>
        <v/>
      </c>
      <c r="K9" s="47" t="s">
        <v>157</v>
      </c>
      <c r="L9" s="47" t="s">
        <v>176</v>
      </c>
      <c r="M9" s="47"/>
      <c r="N9" s="47">
        <v>1</v>
      </c>
      <c r="O9" s="47">
        <v>1</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c r="AJ9" s="47">
        <v>0</v>
      </c>
      <c r="AK9" s="47">
        <v>0</v>
      </c>
      <c r="AL9" s="47">
        <v>0</v>
      </c>
      <c r="AM9" s="47">
        <v>0</v>
      </c>
      <c r="AN9" s="47">
        <v>0.8799999999999967</v>
      </c>
      <c r="AO9" s="47">
        <v>0</v>
      </c>
      <c r="AP9" s="47">
        <v>0</v>
      </c>
      <c r="AQ9" s="47">
        <v>0</v>
      </c>
      <c r="AR9" s="47">
        <v>0</v>
      </c>
      <c r="AS9" s="47">
        <v>0.8799999999999967</v>
      </c>
      <c r="AT9" s="47">
        <v>0</v>
      </c>
      <c r="AU9" s="47">
        <v>0</v>
      </c>
      <c r="AV9" s="47">
        <v>0</v>
      </c>
      <c r="AW9" s="47">
        <v>0</v>
      </c>
      <c r="AX9" s="47">
        <v>0</v>
      </c>
      <c r="AY9" s="47">
        <v>0</v>
      </c>
      <c r="AZ9" s="47">
        <v>0</v>
      </c>
      <c r="BA9" s="47">
        <v>0</v>
      </c>
      <c r="BB9" s="47">
        <v>0</v>
      </c>
      <c r="BC9" s="47">
        <v>0</v>
      </c>
      <c r="BD9" s="47">
        <v>0</v>
      </c>
      <c r="BE9" s="47">
        <v>0</v>
      </c>
      <c r="BF9" s="47">
        <v>0</v>
      </c>
      <c r="BG9" s="47">
        <v>0</v>
      </c>
      <c r="BH9" s="47">
        <v>0</v>
      </c>
      <c r="BI9" s="47">
        <v>0</v>
      </c>
      <c r="BJ9" s="47">
        <v>0</v>
      </c>
      <c r="BK9" s="47">
        <v>0</v>
      </c>
      <c r="BL9" s="47">
        <v>0</v>
      </c>
      <c r="BM9" s="47">
        <v>0</v>
      </c>
      <c r="BN9" s="47">
        <v>0</v>
      </c>
      <c r="BO9" s="47">
        <v>0.05499999999999979</v>
      </c>
      <c r="BP9" s="47">
        <v>0.03999999999999961</v>
      </c>
      <c r="BQ9" s="47">
        <v>0</v>
      </c>
      <c r="BR9" s="47">
        <v>0</v>
      </c>
      <c r="BS9" s="47">
        <v>0</v>
      </c>
      <c r="BT9" s="47">
        <v>0</v>
      </c>
      <c r="BU9" s="47">
        <v>0</v>
      </c>
      <c r="BV9" s="47">
        <v>0</v>
      </c>
      <c r="BW9" s="47">
        <v>0.014999999999999934</v>
      </c>
      <c r="BX9" s="47">
        <v>0</v>
      </c>
      <c r="BY9" s="47">
        <v>0</v>
      </c>
      <c r="BZ9" s="47">
        <v>0</v>
      </c>
      <c r="CA9" s="47">
        <v>0</v>
      </c>
      <c r="CB9" s="47">
        <v>0</v>
      </c>
      <c r="CC9" s="47">
        <v>0</v>
      </c>
      <c r="CD9" s="47">
        <v>0</v>
      </c>
      <c r="CE9" s="47">
        <v>0</v>
      </c>
      <c r="CF9" s="47">
        <v>0</v>
      </c>
      <c r="CG9" s="47">
        <v>0</v>
      </c>
      <c r="CH9" s="47">
        <v>0</v>
      </c>
      <c r="CI9" s="47">
        <v>0</v>
      </c>
      <c r="CJ9" s="47">
        <v>0</v>
      </c>
      <c r="CK9" s="47">
        <v>0</v>
      </c>
      <c r="CL9" s="47">
        <v>0</v>
      </c>
      <c r="CM9" s="47">
        <v>0</v>
      </c>
      <c r="CN9" s="47">
        <v>0</v>
      </c>
      <c r="CO9" s="47">
        <v>0</v>
      </c>
      <c r="CP9" s="47">
        <v>0</v>
      </c>
      <c r="CQ9" s="47">
        <v>0</v>
      </c>
      <c r="CR9" s="47">
        <v>0</v>
      </c>
      <c r="CS9" s="47">
        <v>0</v>
      </c>
      <c r="CT9" s="47">
        <v>0.06500000000000035</v>
      </c>
      <c r="CU9" s="47">
        <v>0.06500000000000035</v>
      </c>
      <c r="CV9" s="47">
        <v>0</v>
      </c>
      <c r="CW9" s="47">
        <v>0</v>
      </c>
      <c r="CX9" s="47">
        <v>0</v>
      </c>
      <c r="CY9" s="47">
        <v>0</v>
      </c>
      <c r="CZ9" s="47">
        <v>0</v>
      </c>
      <c r="DA9" s="47">
        <v>0</v>
      </c>
      <c r="DB9" s="47">
        <v>0</v>
      </c>
      <c r="DC9" s="47">
        <v>0</v>
      </c>
      <c r="DD9" s="47">
        <v>0</v>
      </c>
      <c r="DE9" s="47">
        <v>0</v>
      </c>
      <c r="DF9" s="47">
        <v>0</v>
      </c>
      <c r="DG9" s="47">
        <v>0</v>
      </c>
      <c r="DH9" s="47">
        <v>0</v>
      </c>
      <c r="DI9" s="47">
        <v>0</v>
      </c>
      <c r="DJ9" s="47">
        <v>0</v>
      </c>
      <c r="DK9" s="47">
        <v>0</v>
      </c>
      <c r="DL9" s="47">
        <v>0</v>
      </c>
      <c r="DM9" s="47">
        <v>0</v>
      </c>
      <c r="DN9" s="47">
        <v>0</v>
      </c>
      <c r="DO9" s="47">
        <v>0</v>
      </c>
      <c r="DP9" s="47">
        <v>0</v>
      </c>
      <c r="DQ9" s="47">
        <v>0</v>
      </c>
      <c r="DR9" s="47">
        <v>0</v>
      </c>
      <c r="DS9" s="47">
        <v>0</v>
      </c>
      <c r="DT9" s="47">
        <v>0</v>
      </c>
    </row>
    <row r="10" spans="1:126" x14ac:dyDescent="0.25">
      <c r="A10" s="47" t="s">
        <v>177</v>
      </c>
      <c r="B10" s="47" t="s">
        <v>153</v>
      </c>
      <c r="C10" s="47" t="s">
        <v>175</v>
      </c>
      <c r="D10" s="47" t="s">
        <v>175</v>
      </c>
      <c r="E10" s="47"/>
      <c r="F10" s="47" t="s">
        <v>155</v>
      </c>
      <c r="G10" s="47" t="s">
        <v>171</v>
      </c>
      <c r="H10" s="47" t="str">
        <f>=IFERROR(VLOOKUP(A10,'ETPT Format DDG'!A:J,10,FALSE),"")</f>
        <v>0</v>
      </c>
      <c r="I10" s="47" t="str">
        <f>='ETPT Format DDG'!M10</f>
        <v/>
      </c>
      <c r="J10" s="47" t="str">
        <f>='ETPT Format DDG'!D10</f>
        <v/>
      </c>
      <c r="K10" s="47" t="s">
        <v>157</v>
      </c>
      <c r="L10" s="47" t="s">
        <v>176</v>
      </c>
      <c r="M10" s="47"/>
      <c r="N10" s="47">
        <v>1</v>
      </c>
      <c r="O10" s="47">
        <v>1</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c r="AJ10" s="47">
        <v>0</v>
      </c>
      <c r="AK10" s="47">
        <v>0</v>
      </c>
      <c r="AL10" s="47">
        <v>0</v>
      </c>
      <c r="AM10" s="47">
        <v>0</v>
      </c>
      <c r="AN10" s="47">
        <v>0.8799999999999967</v>
      </c>
      <c r="AO10" s="47">
        <v>0</v>
      </c>
      <c r="AP10" s="47">
        <v>0</v>
      </c>
      <c r="AQ10" s="47">
        <v>0</v>
      </c>
      <c r="AR10" s="47">
        <v>0</v>
      </c>
      <c r="AS10" s="47">
        <v>0</v>
      </c>
      <c r="AT10" s="47">
        <v>0</v>
      </c>
      <c r="AU10" s="47">
        <v>0</v>
      </c>
      <c r="AV10" s="47">
        <v>0.8799999999999967</v>
      </c>
      <c r="AW10" s="47">
        <v>0</v>
      </c>
      <c r="AX10" s="47">
        <v>0</v>
      </c>
      <c r="AY10" s="47">
        <v>0</v>
      </c>
      <c r="AZ10" s="47">
        <v>0</v>
      </c>
      <c r="BA10" s="47">
        <v>0</v>
      </c>
      <c r="BB10" s="47">
        <v>0</v>
      </c>
      <c r="BC10" s="47">
        <v>0</v>
      </c>
      <c r="BD10" s="47">
        <v>0</v>
      </c>
      <c r="BE10" s="47">
        <v>0</v>
      </c>
      <c r="BF10" s="47">
        <v>0</v>
      </c>
      <c r="BG10" s="47">
        <v>0</v>
      </c>
      <c r="BH10" s="47">
        <v>0</v>
      </c>
      <c r="BI10" s="47">
        <v>0</v>
      </c>
      <c r="BJ10" s="47">
        <v>0</v>
      </c>
      <c r="BK10" s="47">
        <v>0</v>
      </c>
      <c r="BL10" s="47">
        <v>0</v>
      </c>
      <c r="BM10" s="47">
        <v>0</v>
      </c>
      <c r="BN10" s="47">
        <v>0</v>
      </c>
      <c r="BO10" s="47">
        <v>0.05499999999999979</v>
      </c>
      <c r="BP10" s="47">
        <v>0.03999999999999961</v>
      </c>
      <c r="BQ10" s="47">
        <v>0</v>
      </c>
      <c r="BR10" s="47">
        <v>0</v>
      </c>
      <c r="BS10" s="47">
        <v>0</v>
      </c>
      <c r="BT10" s="47">
        <v>0</v>
      </c>
      <c r="BU10" s="47">
        <v>0</v>
      </c>
      <c r="BV10" s="47">
        <v>0</v>
      </c>
      <c r="BW10" s="47">
        <v>0.014999999999999934</v>
      </c>
      <c r="BX10" s="47">
        <v>0</v>
      </c>
      <c r="BY10" s="47">
        <v>0</v>
      </c>
      <c r="BZ10" s="47">
        <v>0</v>
      </c>
      <c r="CA10" s="47">
        <v>0</v>
      </c>
      <c r="CB10" s="47">
        <v>0</v>
      </c>
      <c r="CC10" s="47">
        <v>0</v>
      </c>
      <c r="CD10" s="47">
        <v>0</v>
      </c>
      <c r="CE10" s="47">
        <v>0</v>
      </c>
      <c r="CF10" s="47">
        <v>0</v>
      </c>
      <c r="CG10" s="47">
        <v>0</v>
      </c>
      <c r="CH10" s="47">
        <v>0</v>
      </c>
      <c r="CI10" s="47">
        <v>0</v>
      </c>
      <c r="CJ10" s="47">
        <v>0</v>
      </c>
      <c r="CK10" s="47">
        <v>0</v>
      </c>
      <c r="CL10" s="47">
        <v>0</v>
      </c>
      <c r="CM10" s="47">
        <v>0</v>
      </c>
      <c r="CN10" s="47">
        <v>0</v>
      </c>
      <c r="CO10" s="47">
        <v>0</v>
      </c>
      <c r="CP10" s="47">
        <v>0</v>
      </c>
      <c r="CQ10" s="47">
        <v>0</v>
      </c>
      <c r="CR10" s="47">
        <v>0</v>
      </c>
      <c r="CS10" s="47">
        <v>0</v>
      </c>
      <c r="CT10" s="47">
        <v>0.06500000000000035</v>
      </c>
      <c r="CU10" s="47">
        <v>0.06500000000000035</v>
      </c>
      <c r="CV10" s="47">
        <v>0</v>
      </c>
      <c r="CW10" s="47">
        <v>0</v>
      </c>
      <c r="CX10" s="47">
        <v>0</v>
      </c>
      <c r="CY10" s="47">
        <v>0</v>
      </c>
      <c r="CZ10" s="47">
        <v>0</v>
      </c>
      <c r="DA10" s="47">
        <v>0</v>
      </c>
      <c r="DB10" s="47">
        <v>0</v>
      </c>
      <c r="DC10" s="47">
        <v>0</v>
      </c>
      <c r="DD10" s="47">
        <v>0</v>
      </c>
      <c r="DE10" s="47">
        <v>0</v>
      </c>
      <c r="DF10" s="47">
        <v>0</v>
      </c>
      <c r="DG10" s="47">
        <v>0</v>
      </c>
      <c r="DH10" s="47">
        <v>0</v>
      </c>
      <c r="DI10" s="47">
        <v>0</v>
      </c>
      <c r="DJ10" s="47">
        <v>0</v>
      </c>
      <c r="DK10" s="47">
        <v>0</v>
      </c>
      <c r="DL10" s="47">
        <v>0</v>
      </c>
      <c r="DM10" s="47">
        <v>0</v>
      </c>
      <c r="DN10" s="47">
        <v>0</v>
      </c>
      <c r="DO10" s="47">
        <v>0</v>
      </c>
      <c r="DP10" s="47">
        <v>0</v>
      </c>
      <c r="DQ10" s="47">
        <v>0</v>
      </c>
      <c r="DR10" s="47">
        <v>0</v>
      </c>
      <c r="DS10" s="47">
        <v>0</v>
      </c>
      <c r="DT10" s="47">
        <v>0</v>
      </c>
    </row>
    <row r="11" spans="1:126" x14ac:dyDescent="0.25">
      <c r="A11" s="47" t="s">
        <v>178</v>
      </c>
      <c r="B11" s="47" t="s">
        <v>153</v>
      </c>
      <c r="C11" s="47" t="s">
        <v>175</v>
      </c>
      <c r="D11" s="47" t="s">
        <v>175</v>
      </c>
      <c r="E11" s="47"/>
      <c r="F11" s="47" t="s">
        <v>155</v>
      </c>
      <c r="G11" s="47" t="s">
        <v>179</v>
      </c>
      <c r="H11" s="47" t="str">
        <f>=IFERROR(VLOOKUP(A11,'ETPT Format DDG'!A:J,10,FALSE),"")</f>
        <v>0</v>
      </c>
      <c r="I11" s="47" t="str">
        <f>='ETPT Format DDG'!M11</f>
        <v/>
      </c>
      <c r="J11" s="47" t="str">
        <f>='ETPT Format DDG'!D11</f>
        <v/>
      </c>
      <c r="K11" s="47" t="s">
        <v>157</v>
      </c>
      <c r="L11" s="47" t="s">
        <v>166</v>
      </c>
      <c r="M11" s="47" t="s">
        <v>180</v>
      </c>
      <c r="N11" s="47">
        <v>0.15315789473684188</v>
      </c>
      <c r="O11" s="47">
        <v>0.15315789473684188</v>
      </c>
      <c r="P11" s="47">
        <v>0.1347789473684211</v>
      </c>
      <c r="Q11" s="47">
        <v>0.1347789473684211</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c r="AJ11" s="47">
        <v>0</v>
      </c>
      <c r="AK11" s="47">
        <v>0</v>
      </c>
      <c r="AL11" s="47">
        <v>0</v>
      </c>
      <c r="AM11" s="47">
        <v>0</v>
      </c>
      <c r="AN11" s="47">
        <v>0</v>
      </c>
      <c r="AO11" s="47">
        <v>0</v>
      </c>
      <c r="AP11" s="47">
        <v>0</v>
      </c>
      <c r="AQ11" s="47">
        <v>0</v>
      </c>
      <c r="AR11" s="47">
        <v>0</v>
      </c>
      <c r="AS11" s="47">
        <v>0</v>
      </c>
      <c r="AT11" s="47">
        <v>0</v>
      </c>
      <c r="AU11" s="47">
        <v>0</v>
      </c>
      <c r="AV11" s="47">
        <v>0</v>
      </c>
      <c r="AW11" s="47">
        <v>0</v>
      </c>
      <c r="AX11" s="47">
        <v>0</v>
      </c>
      <c r="AY11" s="47">
        <v>0</v>
      </c>
      <c r="AZ11" s="47">
        <v>0</v>
      </c>
      <c r="BA11" s="47">
        <v>0</v>
      </c>
      <c r="BB11" s="47">
        <v>0</v>
      </c>
      <c r="BC11" s="47">
        <v>0</v>
      </c>
      <c r="BD11" s="47">
        <v>0</v>
      </c>
      <c r="BE11" s="47">
        <v>0</v>
      </c>
      <c r="BF11" s="47">
        <v>0</v>
      </c>
      <c r="BG11" s="47">
        <v>0</v>
      </c>
      <c r="BH11" s="47">
        <v>0</v>
      </c>
      <c r="BI11" s="47">
        <v>0</v>
      </c>
      <c r="BJ11" s="47">
        <v>0</v>
      </c>
      <c r="BK11" s="47">
        <v>0</v>
      </c>
      <c r="BL11" s="47">
        <v>0</v>
      </c>
      <c r="BM11" s="47">
        <v>0</v>
      </c>
      <c r="BN11" s="47">
        <v>0</v>
      </c>
      <c r="BO11" s="47">
        <v>0.00842368421052632</v>
      </c>
      <c r="BP11" s="47">
        <v>0.006126315789473687</v>
      </c>
      <c r="BQ11" s="47">
        <v>0</v>
      </c>
      <c r="BR11" s="47">
        <v>0</v>
      </c>
      <c r="BS11" s="47">
        <v>0</v>
      </c>
      <c r="BT11" s="47">
        <v>0</v>
      </c>
      <c r="BU11" s="47">
        <v>0</v>
      </c>
      <c r="BV11" s="47">
        <v>0</v>
      </c>
      <c r="BW11" s="47">
        <v>0.0022973684210526335</v>
      </c>
      <c r="BX11" s="47">
        <v>0</v>
      </c>
      <c r="BY11" s="47">
        <v>0</v>
      </c>
      <c r="BZ11" s="47">
        <v>0</v>
      </c>
      <c r="CA11" s="47">
        <v>0</v>
      </c>
      <c r="CB11" s="47">
        <v>0</v>
      </c>
      <c r="CC11" s="47">
        <v>0</v>
      </c>
      <c r="CD11" s="47">
        <v>0</v>
      </c>
      <c r="CE11" s="47">
        <v>0</v>
      </c>
      <c r="CF11" s="47">
        <v>0</v>
      </c>
      <c r="CG11" s="47">
        <v>0</v>
      </c>
      <c r="CH11" s="47">
        <v>0</v>
      </c>
      <c r="CI11" s="47">
        <v>0</v>
      </c>
      <c r="CJ11" s="47">
        <v>0</v>
      </c>
      <c r="CK11" s="47">
        <v>0</v>
      </c>
      <c r="CL11" s="47">
        <v>0</v>
      </c>
      <c r="CM11" s="47">
        <v>0</v>
      </c>
      <c r="CN11" s="47">
        <v>0</v>
      </c>
      <c r="CO11" s="47">
        <v>0</v>
      </c>
      <c r="CP11" s="47">
        <v>0</v>
      </c>
      <c r="CQ11" s="47">
        <v>0</v>
      </c>
      <c r="CR11" s="47">
        <v>0</v>
      </c>
      <c r="CS11" s="47">
        <v>0</v>
      </c>
      <c r="CT11" s="47">
        <v>0.00995526315789474</v>
      </c>
      <c r="CU11" s="47">
        <v>0.00995526315789474</v>
      </c>
      <c r="CV11" s="47">
        <v>0</v>
      </c>
      <c r="CW11" s="47">
        <v>0</v>
      </c>
      <c r="CX11" s="47">
        <v>0</v>
      </c>
      <c r="CY11" s="47">
        <v>0</v>
      </c>
      <c r="CZ11" s="47">
        <v>0</v>
      </c>
      <c r="DA11" s="47">
        <v>0</v>
      </c>
      <c r="DB11" s="47">
        <v>0</v>
      </c>
      <c r="DC11" s="47">
        <v>0</v>
      </c>
      <c r="DD11" s="47">
        <v>0</v>
      </c>
      <c r="DE11" s="47">
        <v>0</v>
      </c>
      <c r="DF11" s="47">
        <v>0.5131578947368421</v>
      </c>
      <c r="DG11" s="47">
        <v>0</v>
      </c>
      <c r="DH11" s="47">
        <v>0</v>
      </c>
      <c r="DI11" s="47">
        <v>0</v>
      </c>
      <c r="DJ11" s="47">
        <v>0</v>
      </c>
      <c r="DK11" s="47">
        <v>0.5131578947368421</v>
      </c>
      <c r="DL11" s="47">
        <v>0</v>
      </c>
      <c r="DM11" s="47">
        <v>0</v>
      </c>
      <c r="DN11" s="47">
        <v>0</v>
      </c>
      <c r="DO11" s="47">
        <v>0</v>
      </c>
      <c r="DP11" s="47">
        <v>0</v>
      </c>
      <c r="DQ11" s="47">
        <v>0</v>
      </c>
      <c r="DR11" s="47">
        <v>0</v>
      </c>
      <c r="DS11" s="47">
        <v>0</v>
      </c>
      <c r="DT11" s="47">
        <v>0</v>
      </c>
    </row>
    <row r="12" spans="1:126" x14ac:dyDescent="0.25">
      <c r="A12" s="47" t="s">
        <v>181</v>
      </c>
      <c r="B12" s="47" t="s">
        <v>153</v>
      </c>
      <c r="C12" s="47" t="s">
        <v>182</v>
      </c>
      <c r="D12" s="47" t="s">
        <v>182</v>
      </c>
      <c r="E12" s="47"/>
      <c r="F12" s="47" t="s">
        <v>155</v>
      </c>
      <c r="G12" s="47" t="s">
        <v>179</v>
      </c>
      <c r="H12" s="47" t="str">
        <f>=IFERROR(VLOOKUP(A12,'ETPT Format DDG'!A:J,10,FALSE),"")</f>
        <v>0</v>
      </c>
      <c r="I12" s="47" t="str">
        <f>='ETPT Format DDG'!M12</f>
        <v/>
      </c>
      <c r="J12" s="47" t="str">
        <f>='ETPT Format DDG'!D12</f>
        <v/>
      </c>
      <c r="K12" s="47" t="s">
        <v>157</v>
      </c>
      <c r="L12" s="47" t="s">
        <v>183</v>
      </c>
      <c r="M12" s="47"/>
      <c r="N12" s="47">
        <v>0.5</v>
      </c>
      <c r="O12" s="47">
        <v>0.5</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c r="AJ12" s="47">
        <v>0</v>
      </c>
      <c r="AK12" s="47">
        <v>0</v>
      </c>
      <c r="AL12" s="47">
        <v>0</v>
      </c>
      <c r="AM12" s="47">
        <v>0</v>
      </c>
      <c r="AN12" s="47">
        <v>0.46250000000000324</v>
      </c>
      <c r="AO12" s="47">
        <v>0</v>
      </c>
      <c r="AP12" s="47">
        <v>0.46250000000000324</v>
      </c>
      <c r="AQ12" s="47">
        <v>0</v>
      </c>
      <c r="AR12" s="47">
        <v>0</v>
      </c>
      <c r="AS12" s="47">
        <v>0</v>
      </c>
      <c r="AT12" s="47">
        <v>0</v>
      </c>
      <c r="AU12" s="47">
        <v>0</v>
      </c>
      <c r="AV12" s="47">
        <v>0</v>
      </c>
      <c r="AW12" s="47">
        <v>0</v>
      </c>
      <c r="AX12" s="47">
        <v>0</v>
      </c>
      <c r="AY12" s="47">
        <v>0</v>
      </c>
      <c r="AZ12" s="47">
        <v>0</v>
      </c>
      <c r="BA12" s="47">
        <v>0</v>
      </c>
      <c r="BB12" s="47">
        <v>0</v>
      </c>
      <c r="BC12" s="47">
        <v>0</v>
      </c>
      <c r="BD12" s="47">
        <v>0</v>
      </c>
      <c r="BE12" s="47">
        <v>0</v>
      </c>
      <c r="BF12" s="47">
        <v>0</v>
      </c>
      <c r="BG12" s="47">
        <v>0</v>
      </c>
      <c r="BH12" s="47">
        <v>0</v>
      </c>
      <c r="BI12" s="47">
        <v>0</v>
      </c>
      <c r="BJ12" s="47">
        <v>0</v>
      </c>
      <c r="BK12" s="47">
        <v>0</v>
      </c>
      <c r="BL12" s="47">
        <v>0</v>
      </c>
      <c r="BM12" s="47">
        <v>0</v>
      </c>
      <c r="BN12" s="47">
        <v>0</v>
      </c>
      <c r="BO12" s="47">
        <v>0</v>
      </c>
      <c r="BP12" s="47">
        <v>0</v>
      </c>
      <c r="BQ12" s="47">
        <v>0</v>
      </c>
      <c r="BR12" s="47">
        <v>0</v>
      </c>
      <c r="BS12" s="47">
        <v>0</v>
      </c>
      <c r="BT12" s="47">
        <v>0</v>
      </c>
      <c r="BU12" s="47">
        <v>0</v>
      </c>
      <c r="BV12" s="47">
        <v>0</v>
      </c>
      <c r="BW12" s="47">
        <v>0</v>
      </c>
      <c r="BX12" s="47">
        <v>0</v>
      </c>
      <c r="BY12" s="47">
        <v>0</v>
      </c>
      <c r="BZ12" s="47">
        <v>0</v>
      </c>
      <c r="CA12" s="47">
        <v>0</v>
      </c>
      <c r="CB12" s="47">
        <v>0</v>
      </c>
      <c r="CC12" s="47">
        <v>0</v>
      </c>
      <c r="CD12" s="47">
        <v>0</v>
      </c>
      <c r="CE12" s="47">
        <v>0</v>
      </c>
      <c r="CF12" s="47">
        <v>0</v>
      </c>
      <c r="CG12" s="47">
        <v>0</v>
      </c>
      <c r="CH12" s="47">
        <v>0</v>
      </c>
      <c r="CI12" s="47">
        <v>0</v>
      </c>
      <c r="CJ12" s="47">
        <v>0</v>
      </c>
      <c r="CK12" s="47">
        <v>0</v>
      </c>
      <c r="CL12" s="47">
        <v>0</v>
      </c>
      <c r="CM12" s="47">
        <v>0</v>
      </c>
      <c r="CN12" s="47">
        <v>0</v>
      </c>
      <c r="CO12" s="47">
        <v>0</v>
      </c>
      <c r="CP12" s="47">
        <v>0</v>
      </c>
      <c r="CQ12" s="47">
        <v>0</v>
      </c>
      <c r="CR12" s="47">
        <v>0</v>
      </c>
      <c r="CS12" s="47">
        <v>0</v>
      </c>
      <c r="CT12" s="47">
        <v>0.03749999999999976</v>
      </c>
      <c r="CU12" s="47">
        <v>0.03749999999999976</v>
      </c>
      <c r="CV12" s="47">
        <v>0</v>
      </c>
      <c r="CW12" s="47">
        <v>0</v>
      </c>
      <c r="CX12" s="47">
        <v>0</v>
      </c>
      <c r="CY12" s="47">
        <v>0</v>
      </c>
      <c r="CZ12" s="47">
        <v>0</v>
      </c>
      <c r="DA12" s="47">
        <v>0</v>
      </c>
      <c r="DB12" s="47">
        <v>0</v>
      </c>
      <c r="DC12" s="47">
        <v>0</v>
      </c>
      <c r="DD12" s="47">
        <v>0</v>
      </c>
      <c r="DE12" s="47">
        <v>0</v>
      </c>
      <c r="DF12" s="47">
        <v>0</v>
      </c>
      <c r="DG12" s="47">
        <v>0</v>
      </c>
      <c r="DH12" s="47">
        <v>0</v>
      </c>
      <c r="DI12" s="47">
        <v>0</v>
      </c>
      <c r="DJ12" s="47">
        <v>0</v>
      </c>
      <c r="DK12" s="47">
        <v>0</v>
      </c>
      <c r="DL12" s="47">
        <v>0</v>
      </c>
      <c r="DM12" s="47">
        <v>0</v>
      </c>
      <c r="DN12" s="47">
        <v>0</v>
      </c>
      <c r="DO12" s="47">
        <v>0</v>
      </c>
      <c r="DP12" s="47">
        <v>0</v>
      </c>
      <c r="DQ12" s="47">
        <v>0</v>
      </c>
      <c r="DR12" s="47">
        <v>0</v>
      </c>
      <c r="DS12" s="47">
        <v>0</v>
      </c>
      <c r="DT12" s="47">
        <v>0</v>
      </c>
    </row>
    <row r="13" spans="1:126" x14ac:dyDescent="0.25">
      <c r="A13" s="47" t="s">
        <v>184</v>
      </c>
      <c r="B13" s="47" t="s">
        <v>153</v>
      </c>
      <c r="C13" s="47" t="s">
        <v>182</v>
      </c>
      <c r="D13" s="47" t="s">
        <v>182</v>
      </c>
      <c r="E13" s="47"/>
      <c r="F13" s="47" t="s">
        <v>155</v>
      </c>
      <c r="G13" s="47" t="s">
        <v>185</v>
      </c>
      <c r="H13" s="47" t="str">
        <f>=IFERROR(VLOOKUP(A13,'ETPT Format DDG'!A:J,10,FALSE),"")</f>
        <v>0</v>
      </c>
      <c r="I13" s="47" t="str">
        <f>='ETPT Format DDG'!M13</f>
        <v/>
      </c>
      <c r="J13" s="47" t="str">
        <f>='ETPT Format DDG'!D13</f>
        <v/>
      </c>
      <c r="K13" s="47" t="s">
        <v>157</v>
      </c>
      <c r="L13" s="47" t="s">
        <v>176</v>
      </c>
      <c r="M13" s="47" t="s">
        <v>164</v>
      </c>
      <c r="N13" s="47">
        <v>0.45789473684210524</v>
      </c>
      <c r="O13" s="47">
        <v>0.45789473684210524</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c r="AJ13" s="47">
        <v>0</v>
      </c>
      <c r="AK13" s="47">
        <v>0</v>
      </c>
      <c r="AL13" s="47">
        <v>0</v>
      </c>
      <c r="AM13" s="47">
        <v>0</v>
      </c>
      <c r="AN13" s="47">
        <v>0</v>
      </c>
      <c r="AO13" s="47">
        <v>0</v>
      </c>
      <c r="AP13" s="47">
        <v>0</v>
      </c>
      <c r="AQ13" s="47">
        <v>0</v>
      </c>
      <c r="AR13" s="47">
        <v>0</v>
      </c>
      <c r="AS13" s="47">
        <v>0</v>
      </c>
      <c r="AT13" s="47">
        <v>0</v>
      </c>
      <c r="AU13" s="47">
        <v>0</v>
      </c>
      <c r="AV13" s="47">
        <v>0</v>
      </c>
      <c r="AW13" s="47">
        <v>0</v>
      </c>
      <c r="AX13" s="47">
        <v>0</v>
      </c>
      <c r="AY13" s="47">
        <v>0</v>
      </c>
      <c r="AZ13" s="47">
        <v>0</v>
      </c>
      <c r="BA13" s="47">
        <v>0</v>
      </c>
      <c r="BB13" s="47">
        <v>0</v>
      </c>
      <c r="BC13" s="47">
        <v>0</v>
      </c>
      <c r="BD13" s="47">
        <v>0</v>
      </c>
      <c r="BE13" s="47">
        <v>0</v>
      </c>
      <c r="BF13" s="47">
        <v>0</v>
      </c>
      <c r="BG13" s="47">
        <v>0</v>
      </c>
      <c r="BH13" s="47">
        <v>0</v>
      </c>
      <c r="BI13" s="47">
        <v>0</v>
      </c>
      <c r="BJ13" s="47">
        <v>0</v>
      </c>
      <c r="BK13" s="47">
        <v>0</v>
      </c>
      <c r="BL13" s="47">
        <v>0.39378947368421124</v>
      </c>
      <c r="BM13" s="47">
        <v>0.23810526315789468</v>
      </c>
      <c r="BN13" s="47">
        <v>0.15568421052631648</v>
      </c>
      <c r="BO13" s="47">
        <v>0.02518421052631573</v>
      </c>
      <c r="BP13" s="47">
        <v>0.018315789473684223</v>
      </c>
      <c r="BQ13" s="47">
        <v>0</v>
      </c>
      <c r="BR13" s="47">
        <v>0</v>
      </c>
      <c r="BS13" s="47">
        <v>0</v>
      </c>
      <c r="BT13" s="47">
        <v>0</v>
      </c>
      <c r="BU13" s="47">
        <v>0</v>
      </c>
      <c r="BV13" s="47">
        <v>0</v>
      </c>
      <c r="BW13" s="47">
        <v>0.0068684210526315775</v>
      </c>
      <c r="BX13" s="47">
        <v>0</v>
      </c>
      <c r="BY13" s="47">
        <v>0</v>
      </c>
      <c r="BZ13" s="47">
        <v>0</v>
      </c>
      <c r="CA13" s="47">
        <v>0</v>
      </c>
      <c r="CB13" s="47">
        <v>0</v>
      </c>
      <c r="CC13" s="47">
        <v>0</v>
      </c>
      <c r="CD13" s="47">
        <v>0</v>
      </c>
      <c r="CE13" s="47">
        <v>0</v>
      </c>
      <c r="CF13" s="47">
        <v>0</v>
      </c>
      <c r="CG13" s="47">
        <v>0</v>
      </c>
      <c r="CH13" s="47">
        <v>0</v>
      </c>
      <c r="CI13" s="47">
        <v>0</v>
      </c>
      <c r="CJ13" s="47">
        <v>0</v>
      </c>
      <c r="CK13" s="47">
        <v>0</v>
      </c>
      <c r="CL13" s="47">
        <v>0</v>
      </c>
      <c r="CM13" s="47">
        <v>0</v>
      </c>
      <c r="CN13" s="47">
        <v>0</v>
      </c>
      <c r="CO13" s="47">
        <v>0</v>
      </c>
      <c r="CP13" s="47">
        <v>0</v>
      </c>
      <c r="CQ13" s="47">
        <v>0</v>
      </c>
      <c r="CR13" s="47">
        <v>0</v>
      </c>
      <c r="CS13" s="47">
        <v>0</v>
      </c>
      <c r="CT13" s="47">
        <v>0.03892105263157912</v>
      </c>
      <c r="CU13" s="47">
        <v>0.03892105263157912</v>
      </c>
      <c r="CV13" s="47">
        <v>0</v>
      </c>
      <c r="CW13" s="47">
        <v>0</v>
      </c>
      <c r="CX13" s="47">
        <v>0</v>
      </c>
      <c r="CY13" s="47">
        <v>0</v>
      </c>
      <c r="CZ13" s="47">
        <v>0</v>
      </c>
      <c r="DA13" s="47">
        <v>0</v>
      </c>
      <c r="DB13" s="47">
        <v>0</v>
      </c>
      <c r="DC13" s="47">
        <v>0</v>
      </c>
      <c r="DD13" s="47">
        <v>0</v>
      </c>
      <c r="DE13" s="47">
        <v>0</v>
      </c>
      <c r="DF13" s="47">
        <v>0</v>
      </c>
      <c r="DG13" s="47">
        <v>0</v>
      </c>
      <c r="DH13" s="47">
        <v>0</v>
      </c>
      <c r="DI13" s="47">
        <v>0</v>
      </c>
      <c r="DJ13" s="47">
        <v>0</v>
      </c>
      <c r="DK13" s="47">
        <v>0</v>
      </c>
      <c r="DL13" s="47">
        <v>0</v>
      </c>
      <c r="DM13" s="47">
        <v>0</v>
      </c>
      <c r="DN13" s="47">
        <v>0</v>
      </c>
      <c r="DO13" s="47">
        <v>0</v>
      </c>
      <c r="DP13" s="47">
        <v>0</v>
      </c>
      <c r="DQ13" s="47">
        <v>0</v>
      </c>
      <c r="DR13" s="47">
        <v>0</v>
      </c>
      <c r="DS13" s="47">
        <v>0</v>
      </c>
      <c r="DT13" s="47">
        <v>0</v>
      </c>
    </row>
    <row r="14" spans="1:126" x14ac:dyDescent="0.25">
      <c r="A14" s="47" t="s">
        <v>186</v>
      </c>
      <c r="B14" s="47" t="s">
        <v>153</v>
      </c>
      <c r="C14" s="47" t="s">
        <v>182</v>
      </c>
      <c r="D14" s="47" t="s">
        <v>182</v>
      </c>
      <c r="E14" s="47"/>
      <c r="F14" s="47" t="s">
        <v>155</v>
      </c>
      <c r="G14" s="47" t="s">
        <v>185</v>
      </c>
      <c r="H14" s="47" t="str">
        <f>=IFERROR(VLOOKUP(A14,'ETPT Format DDG'!A:J,10,FALSE),"")</f>
        <v>0</v>
      </c>
      <c r="I14" s="47" t="str">
        <f>='ETPT Format DDG'!M14</f>
        <v/>
      </c>
      <c r="J14" s="47" t="str">
        <f>='ETPT Format DDG'!D14</f>
        <v/>
      </c>
      <c r="K14" s="47" t="s">
        <v>157</v>
      </c>
      <c r="L14" s="47" t="s">
        <v>163</v>
      </c>
      <c r="M14" s="47" t="s">
        <v>180</v>
      </c>
      <c r="N14" s="47">
        <v>0.6868421052631579</v>
      </c>
      <c r="O14" s="47">
        <v>0.6868421052631579</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c r="AJ14" s="47">
        <v>0</v>
      </c>
      <c r="AK14" s="47">
        <v>0</v>
      </c>
      <c r="AL14" s="47">
        <v>0</v>
      </c>
      <c r="AM14" s="47">
        <v>0</v>
      </c>
      <c r="AN14" s="47">
        <v>0</v>
      </c>
      <c r="AO14" s="47">
        <v>0</v>
      </c>
      <c r="AP14" s="47">
        <v>0</v>
      </c>
      <c r="AQ14" s="47">
        <v>0</v>
      </c>
      <c r="AR14" s="47">
        <v>0</v>
      </c>
      <c r="AS14" s="47">
        <v>0</v>
      </c>
      <c r="AT14" s="47">
        <v>0</v>
      </c>
      <c r="AU14" s="47">
        <v>0</v>
      </c>
      <c r="AV14" s="47">
        <v>0</v>
      </c>
      <c r="AW14" s="47">
        <v>0</v>
      </c>
      <c r="AX14" s="47">
        <v>0</v>
      </c>
      <c r="AY14" s="47">
        <v>0</v>
      </c>
      <c r="AZ14" s="47">
        <v>0</v>
      </c>
      <c r="BA14" s="47">
        <v>0</v>
      </c>
      <c r="BB14" s="47">
        <v>0</v>
      </c>
      <c r="BC14" s="47">
        <v>0</v>
      </c>
      <c r="BD14" s="47">
        <v>0</v>
      </c>
      <c r="BE14" s="47">
        <v>0</v>
      </c>
      <c r="BF14" s="47">
        <v>0</v>
      </c>
      <c r="BG14" s="47">
        <v>0</v>
      </c>
      <c r="BH14" s="47">
        <v>0</v>
      </c>
      <c r="BI14" s="47">
        <v>0</v>
      </c>
      <c r="BJ14" s="47">
        <v>0</v>
      </c>
      <c r="BK14" s="47">
        <v>0</v>
      </c>
      <c r="BL14" s="47">
        <v>0.5906842105263196</v>
      </c>
      <c r="BM14" s="47">
        <v>0.3571578947368417</v>
      </c>
      <c r="BN14" s="47">
        <v>0.23352631578947514</v>
      </c>
      <c r="BO14" s="47">
        <v>0.03777631578947356</v>
      </c>
      <c r="BP14" s="47">
        <v>0.027473684210526192</v>
      </c>
      <c r="BQ14" s="47">
        <v>0</v>
      </c>
      <c r="BR14" s="47">
        <v>0</v>
      </c>
      <c r="BS14" s="47">
        <v>0</v>
      </c>
      <c r="BT14" s="47">
        <v>0</v>
      </c>
      <c r="BU14" s="47">
        <v>0</v>
      </c>
      <c r="BV14" s="47">
        <v>0</v>
      </c>
      <c r="BW14" s="47">
        <v>0.010302631578947395</v>
      </c>
      <c r="BX14" s="47">
        <v>0</v>
      </c>
      <c r="BY14" s="47">
        <v>0</v>
      </c>
      <c r="BZ14" s="47">
        <v>0</v>
      </c>
      <c r="CA14" s="47">
        <v>0</v>
      </c>
      <c r="CB14" s="47">
        <v>0</v>
      </c>
      <c r="CC14" s="47">
        <v>0</v>
      </c>
      <c r="CD14" s="47">
        <v>0</v>
      </c>
      <c r="CE14" s="47">
        <v>0</v>
      </c>
      <c r="CF14" s="47">
        <v>0</v>
      </c>
      <c r="CG14" s="47">
        <v>0</v>
      </c>
      <c r="CH14" s="47">
        <v>0</v>
      </c>
      <c r="CI14" s="47">
        <v>0</v>
      </c>
      <c r="CJ14" s="47">
        <v>0</v>
      </c>
      <c r="CK14" s="47">
        <v>0</v>
      </c>
      <c r="CL14" s="47">
        <v>0</v>
      </c>
      <c r="CM14" s="47">
        <v>0</v>
      </c>
      <c r="CN14" s="47">
        <v>0</v>
      </c>
      <c r="CO14" s="47">
        <v>0</v>
      </c>
      <c r="CP14" s="47">
        <v>0</v>
      </c>
      <c r="CQ14" s="47">
        <v>0</v>
      </c>
      <c r="CR14" s="47">
        <v>0</v>
      </c>
      <c r="CS14" s="47">
        <v>0</v>
      </c>
      <c r="CT14" s="47">
        <v>0.058381578947368784</v>
      </c>
      <c r="CU14" s="47">
        <v>0.058381578947368784</v>
      </c>
      <c r="CV14" s="47">
        <v>0</v>
      </c>
      <c r="CW14" s="47">
        <v>0</v>
      </c>
      <c r="CX14" s="47">
        <v>0</v>
      </c>
      <c r="CY14" s="47">
        <v>0</v>
      </c>
      <c r="CZ14" s="47">
        <v>0</v>
      </c>
      <c r="DA14" s="47">
        <v>0</v>
      </c>
      <c r="DB14" s="47">
        <v>0</v>
      </c>
      <c r="DC14" s="47">
        <v>0</v>
      </c>
      <c r="DD14" s="47">
        <v>0</v>
      </c>
      <c r="DE14" s="47">
        <v>0</v>
      </c>
      <c r="DF14" s="47">
        <v>0</v>
      </c>
      <c r="DG14" s="47">
        <v>0</v>
      </c>
      <c r="DH14" s="47">
        <v>0</v>
      </c>
      <c r="DI14" s="47">
        <v>0</v>
      </c>
      <c r="DJ14" s="47">
        <v>0</v>
      </c>
      <c r="DK14" s="47">
        <v>0</v>
      </c>
      <c r="DL14" s="47">
        <v>0</v>
      </c>
      <c r="DM14" s="47">
        <v>0</v>
      </c>
      <c r="DN14" s="47">
        <v>0</v>
      </c>
      <c r="DO14" s="47">
        <v>0</v>
      </c>
      <c r="DP14" s="47">
        <v>0</v>
      </c>
      <c r="DQ14" s="47">
        <v>0</v>
      </c>
      <c r="DR14" s="47">
        <v>0</v>
      </c>
      <c r="DS14" s="47">
        <v>0</v>
      </c>
      <c r="DT14" s="47">
        <v>0</v>
      </c>
    </row>
    <row r="15" spans="1:126" x14ac:dyDescent="0.25">
      <c r="A15" s="47" t="s">
        <v>187</v>
      </c>
      <c r="B15" s="47" t="s">
        <v>153</v>
      </c>
      <c r="C15" s="47" t="s">
        <v>188</v>
      </c>
      <c r="D15" s="47" t="s">
        <v>188</v>
      </c>
      <c r="E15" s="47"/>
      <c r="F15" s="47" t="s">
        <v>155</v>
      </c>
      <c r="G15" s="47" t="s">
        <v>179</v>
      </c>
      <c r="H15" s="47" t="str">
        <f>=IFERROR(VLOOKUP(A15,'ETPT Format DDG'!A:J,10,FALSE),"")</f>
        <v>0</v>
      </c>
      <c r="I15" s="47" t="str">
        <f>='ETPT Format DDG'!M15</f>
        <v/>
      </c>
      <c r="J15" s="47" t="str">
        <f>='ETPT Format DDG'!D15</f>
        <v/>
      </c>
      <c r="K15" s="47" t="s">
        <v>157</v>
      </c>
      <c r="L15" s="47" t="s">
        <v>189</v>
      </c>
      <c r="M15" s="47"/>
      <c r="N15" s="47">
        <v>1</v>
      </c>
      <c r="O15" s="47">
        <v>1</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c r="AJ15" s="47">
        <v>0</v>
      </c>
      <c r="AK15" s="47">
        <v>0</v>
      </c>
      <c r="AL15" s="47">
        <v>0</v>
      </c>
      <c r="AM15" s="47">
        <v>0</v>
      </c>
      <c r="AN15" s="47">
        <v>0</v>
      </c>
      <c r="AO15" s="47">
        <v>0</v>
      </c>
      <c r="AP15" s="47">
        <v>0</v>
      </c>
      <c r="AQ15" s="47">
        <v>0</v>
      </c>
      <c r="AR15" s="47">
        <v>0</v>
      </c>
      <c r="AS15" s="47">
        <v>0</v>
      </c>
      <c r="AT15" s="47">
        <v>0</v>
      </c>
      <c r="AU15" s="47">
        <v>0</v>
      </c>
      <c r="AV15" s="47">
        <v>0</v>
      </c>
      <c r="AW15" s="47">
        <v>0</v>
      </c>
      <c r="AX15" s="47">
        <v>0</v>
      </c>
      <c r="AY15" s="47">
        <v>0</v>
      </c>
      <c r="AZ15" s="47">
        <v>0</v>
      </c>
      <c r="BA15" s="47">
        <v>0</v>
      </c>
      <c r="BB15" s="47">
        <v>0</v>
      </c>
      <c r="BC15" s="47">
        <v>0</v>
      </c>
      <c r="BD15" s="47">
        <v>0</v>
      </c>
      <c r="BE15" s="47">
        <v>0</v>
      </c>
      <c r="BF15" s="47">
        <v>0</v>
      </c>
      <c r="BG15" s="47">
        <v>0</v>
      </c>
      <c r="BH15" s="47">
        <v>0</v>
      </c>
      <c r="BI15" s="47">
        <v>0</v>
      </c>
      <c r="BJ15" s="47">
        <v>0</v>
      </c>
      <c r="BK15" s="47">
        <v>0</v>
      </c>
      <c r="BL15" s="47">
        <v>0</v>
      </c>
      <c r="BM15" s="47">
        <v>0</v>
      </c>
      <c r="BN15" s="47">
        <v>0</v>
      </c>
      <c r="BO15" s="47">
        <v>0.8999999999999974</v>
      </c>
      <c r="BP15" s="47">
        <v>0.8999999999999974</v>
      </c>
      <c r="BQ15" s="47">
        <v>0</v>
      </c>
      <c r="BR15" s="47">
        <v>0</v>
      </c>
      <c r="BS15" s="47">
        <v>0</v>
      </c>
      <c r="BT15" s="47">
        <v>0</v>
      </c>
      <c r="BU15" s="47">
        <v>0</v>
      </c>
      <c r="BV15" s="47">
        <v>0</v>
      </c>
      <c r="BW15" s="47">
        <v>0</v>
      </c>
      <c r="BX15" s="47">
        <v>0</v>
      </c>
      <c r="BY15" s="47">
        <v>0</v>
      </c>
      <c r="BZ15" s="47">
        <v>0</v>
      </c>
      <c r="CA15" s="47">
        <v>0</v>
      </c>
      <c r="CB15" s="47">
        <v>0</v>
      </c>
      <c r="CC15" s="47">
        <v>0</v>
      </c>
      <c r="CD15" s="47">
        <v>0</v>
      </c>
      <c r="CE15" s="47">
        <v>0</v>
      </c>
      <c r="CF15" s="47">
        <v>0</v>
      </c>
      <c r="CG15" s="47">
        <v>0</v>
      </c>
      <c r="CH15" s="47">
        <v>0</v>
      </c>
      <c r="CI15" s="47">
        <v>0</v>
      </c>
      <c r="CJ15" s="47">
        <v>0</v>
      </c>
      <c r="CK15" s="47">
        <v>0</v>
      </c>
      <c r="CL15" s="47">
        <v>0</v>
      </c>
      <c r="CM15" s="47">
        <v>0</v>
      </c>
      <c r="CN15" s="47">
        <v>0</v>
      </c>
      <c r="CO15" s="47">
        <v>0</v>
      </c>
      <c r="CP15" s="47">
        <v>0</v>
      </c>
      <c r="CQ15" s="47">
        <v>0</v>
      </c>
      <c r="CR15" s="47">
        <v>0</v>
      </c>
      <c r="CS15" s="47">
        <v>0</v>
      </c>
      <c r="CT15" s="47">
        <v>0.10000000000000071</v>
      </c>
      <c r="CU15" s="47">
        <v>0.10000000000000071</v>
      </c>
      <c r="CV15" s="47">
        <v>0</v>
      </c>
      <c r="CW15" s="47">
        <v>0</v>
      </c>
      <c r="CX15" s="47">
        <v>0</v>
      </c>
      <c r="CY15" s="47">
        <v>0</v>
      </c>
      <c r="CZ15" s="47">
        <v>0</v>
      </c>
      <c r="DA15" s="47">
        <v>0</v>
      </c>
      <c r="DB15" s="47">
        <v>0</v>
      </c>
      <c r="DC15" s="47">
        <v>0</v>
      </c>
      <c r="DD15" s="47">
        <v>0</v>
      </c>
      <c r="DE15" s="47">
        <v>0</v>
      </c>
      <c r="DF15" s="47">
        <v>0</v>
      </c>
      <c r="DG15" s="47">
        <v>0</v>
      </c>
      <c r="DH15" s="47">
        <v>0</v>
      </c>
      <c r="DI15" s="47">
        <v>0</v>
      </c>
      <c r="DJ15" s="47">
        <v>0</v>
      </c>
      <c r="DK15" s="47">
        <v>0</v>
      </c>
      <c r="DL15" s="47">
        <v>0</v>
      </c>
      <c r="DM15" s="47">
        <v>0</v>
      </c>
      <c r="DN15" s="47">
        <v>0</v>
      </c>
      <c r="DO15" s="47">
        <v>0</v>
      </c>
      <c r="DP15" s="47">
        <v>0</v>
      </c>
      <c r="DQ15" s="47">
        <v>0</v>
      </c>
      <c r="DR15" s="47">
        <v>0</v>
      </c>
      <c r="DS15" s="47">
        <v>0</v>
      </c>
      <c r="DT15" s="47">
        <v>0</v>
      </c>
    </row>
    <row r="16" spans="1:126" x14ac:dyDescent="0.25">
      <c r="A16" s="47" t="s">
        <v>190</v>
      </c>
      <c r="B16" s="47" t="s">
        <v>153</v>
      </c>
      <c r="C16" s="47" t="s">
        <v>188</v>
      </c>
      <c r="D16" s="47" t="s">
        <v>188</v>
      </c>
      <c r="E16" s="47"/>
      <c r="F16" s="47" t="s">
        <v>155</v>
      </c>
      <c r="G16" s="47" t="s">
        <v>179</v>
      </c>
      <c r="H16" s="47" t="str">
        <f>=IFERROR(VLOOKUP(A16,'ETPT Format DDG'!A:J,10,FALSE),"")</f>
        <v>0</v>
      </c>
      <c r="I16" s="47" t="str">
        <f>='ETPT Format DDG'!M16</f>
        <v/>
      </c>
      <c r="J16" s="47" t="str">
        <f>='ETPT Format DDG'!D16</f>
        <v/>
      </c>
      <c r="K16" s="47" t="s">
        <v>157</v>
      </c>
      <c r="L16" s="47" t="s">
        <v>172</v>
      </c>
      <c r="M16" s="47" t="s">
        <v>164</v>
      </c>
      <c r="N16" s="47">
        <v>0.3663157894736837</v>
      </c>
      <c r="O16" s="47">
        <v>0.3663157894736837</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c r="AJ16" s="47">
        <v>0</v>
      </c>
      <c r="AK16" s="47">
        <v>0</v>
      </c>
      <c r="AL16" s="47">
        <v>0</v>
      </c>
      <c r="AM16" s="47">
        <v>0</v>
      </c>
      <c r="AN16" s="47">
        <v>0</v>
      </c>
      <c r="AO16" s="47">
        <v>0</v>
      </c>
      <c r="AP16" s="47">
        <v>0</v>
      </c>
      <c r="AQ16" s="47">
        <v>0</v>
      </c>
      <c r="AR16" s="47">
        <v>0</v>
      </c>
      <c r="AS16" s="47">
        <v>0</v>
      </c>
      <c r="AT16" s="47">
        <v>0</v>
      </c>
      <c r="AU16" s="47">
        <v>0</v>
      </c>
      <c r="AV16" s="47">
        <v>0</v>
      </c>
      <c r="AW16" s="47">
        <v>0</v>
      </c>
      <c r="AX16" s="47">
        <v>0</v>
      </c>
      <c r="AY16" s="47">
        <v>0</v>
      </c>
      <c r="AZ16" s="47">
        <v>0</v>
      </c>
      <c r="BA16" s="47">
        <v>0</v>
      </c>
      <c r="BB16" s="47">
        <v>0</v>
      </c>
      <c r="BC16" s="47">
        <v>0</v>
      </c>
      <c r="BD16" s="47">
        <v>0</v>
      </c>
      <c r="BE16" s="47">
        <v>0</v>
      </c>
      <c r="BF16" s="47">
        <v>0</v>
      </c>
      <c r="BG16" s="47">
        <v>0</v>
      </c>
      <c r="BH16" s="47">
        <v>0</v>
      </c>
      <c r="BI16" s="47">
        <v>0</v>
      </c>
      <c r="BJ16" s="47">
        <v>0</v>
      </c>
      <c r="BK16" s="47">
        <v>0</v>
      </c>
      <c r="BL16" s="47">
        <v>0</v>
      </c>
      <c r="BM16" s="47">
        <v>0</v>
      </c>
      <c r="BN16" s="47">
        <v>0</v>
      </c>
      <c r="BO16" s="47">
        <v>0.3388421052631569</v>
      </c>
      <c r="BP16" s="47">
        <v>0.3333473684210516</v>
      </c>
      <c r="BQ16" s="47">
        <v>0</v>
      </c>
      <c r="BR16" s="47">
        <v>0</v>
      </c>
      <c r="BS16" s="47">
        <v>0</v>
      </c>
      <c r="BT16" s="47">
        <v>0</v>
      </c>
      <c r="BU16" s="47">
        <v>0</v>
      </c>
      <c r="BV16" s="47">
        <v>0</v>
      </c>
      <c r="BW16" s="47">
        <v>0.005494736842105267</v>
      </c>
      <c r="BX16" s="47">
        <v>0</v>
      </c>
      <c r="BY16" s="47">
        <v>0</v>
      </c>
      <c r="BZ16" s="47">
        <v>0</v>
      </c>
      <c r="CA16" s="47">
        <v>0</v>
      </c>
      <c r="CB16" s="47">
        <v>0</v>
      </c>
      <c r="CC16" s="47">
        <v>0</v>
      </c>
      <c r="CD16" s="47">
        <v>0</v>
      </c>
      <c r="CE16" s="47">
        <v>0</v>
      </c>
      <c r="CF16" s="47">
        <v>0</v>
      </c>
      <c r="CG16" s="47">
        <v>0</v>
      </c>
      <c r="CH16" s="47">
        <v>0</v>
      </c>
      <c r="CI16" s="47">
        <v>0</v>
      </c>
      <c r="CJ16" s="47">
        <v>0</v>
      </c>
      <c r="CK16" s="47">
        <v>0</v>
      </c>
      <c r="CL16" s="47">
        <v>0</v>
      </c>
      <c r="CM16" s="47">
        <v>0</v>
      </c>
      <c r="CN16" s="47">
        <v>0</v>
      </c>
      <c r="CO16" s="47">
        <v>0</v>
      </c>
      <c r="CP16" s="47">
        <v>0</v>
      </c>
      <c r="CQ16" s="47">
        <v>0</v>
      </c>
      <c r="CR16" s="47">
        <v>0</v>
      </c>
      <c r="CS16" s="47">
        <v>0</v>
      </c>
      <c r="CT16" s="47">
        <v>0.02747368421052631</v>
      </c>
      <c r="CU16" s="47">
        <v>0.02747368421052631</v>
      </c>
      <c r="CV16" s="47">
        <v>0</v>
      </c>
      <c r="CW16" s="47">
        <v>0</v>
      </c>
      <c r="CX16" s="47">
        <v>0</v>
      </c>
      <c r="CY16" s="47">
        <v>0</v>
      </c>
      <c r="CZ16" s="47">
        <v>0</v>
      </c>
      <c r="DA16" s="47">
        <v>0</v>
      </c>
      <c r="DB16" s="47">
        <v>0</v>
      </c>
      <c r="DC16" s="47">
        <v>0</v>
      </c>
      <c r="DD16" s="47">
        <v>0</v>
      </c>
      <c r="DE16" s="47">
        <v>0</v>
      </c>
      <c r="DF16" s="47">
        <v>0</v>
      </c>
      <c r="DG16" s="47">
        <v>0</v>
      </c>
      <c r="DH16" s="47">
        <v>0</v>
      </c>
      <c r="DI16" s="47">
        <v>0</v>
      </c>
      <c r="DJ16" s="47">
        <v>0</v>
      </c>
      <c r="DK16" s="47">
        <v>0</v>
      </c>
      <c r="DL16" s="47">
        <v>0</v>
      </c>
      <c r="DM16" s="47">
        <v>0</v>
      </c>
      <c r="DN16" s="47">
        <v>0</v>
      </c>
      <c r="DO16" s="47">
        <v>0</v>
      </c>
      <c r="DP16" s="47">
        <v>0</v>
      </c>
      <c r="DQ16" s="47">
        <v>0</v>
      </c>
      <c r="DR16" s="47">
        <v>0</v>
      </c>
      <c r="DS16" s="47">
        <v>0</v>
      </c>
      <c r="DT16" s="47">
        <v>0</v>
      </c>
    </row>
    <row r="17" spans="1:126" x14ac:dyDescent="0.25">
      <c r="A17" s="47" t="s">
        <v>191</v>
      </c>
      <c r="B17" s="47" t="s">
        <v>153</v>
      </c>
      <c r="C17" s="47" t="s">
        <v>192</v>
      </c>
      <c r="D17" s="47" t="s">
        <v>192</v>
      </c>
      <c r="E17" s="47"/>
      <c r="F17" s="47" t="s">
        <v>155</v>
      </c>
      <c r="G17" s="47" t="s">
        <v>179</v>
      </c>
      <c r="H17" s="47" t="str">
        <f>=IFERROR(VLOOKUP(A17,'ETPT Format DDG'!A:J,10,FALSE),"")</f>
        <v>0</v>
      </c>
      <c r="I17" s="47" t="str">
        <f>='ETPT Format DDG'!M17</f>
        <v/>
      </c>
      <c r="J17" s="47" t="str">
        <f>='ETPT Format DDG'!D17</f>
        <v/>
      </c>
      <c r="K17" s="47" t="s">
        <v>157</v>
      </c>
      <c r="L17" s="47" t="s">
        <v>166</v>
      </c>
      <c r="M17" s="47" t="s">
        <v>164</v>
      </c>
      <c r="N17" s="47">
        <v>0.45789473684210524</v>
      </c>
      <c r="O17" s="47">
        <v>0.45789473684210524</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v>0</v>
      </c>
      <c r="AL17" s="47">
        <v>0</v>
      </c>
      <c r="AM17" s="47">
        <v>0</v>
      </c>
      <c r="AN17" s="47">
        <v>0</v>
      </c>
      <c r="AO17" s="47">
        <v>0</v>
      </c>
      <c r="AP17" s="47">
        <v>0</v>
      </c>
      <c r="AQ17" s="47">
        <v>0</v>
      </c>
      <c r="AR17" s="47">
        <v>0</v>
      </c>
      <c r="AS17" s="47">
        <v>0</v>
      </c>
      <c r="AT17" s="47">
        <v>0</v>
      </c>
      <c r="AU17" s="47">
        <v>0</v>
      </c>
      <c r="AV17" s="47">
        <v>0</v>
      </c>
      <c r="AW17" s="47">
        <v>0</v>
      </c>
      <c r="AX17" s="47">
        <v>0</v>
      </c>
      <c r="AY17" s="47">
        <v>0</v>
      </c>
      <c r="AZ17" s="47">
        <v>0</v>
      </c>
      <c r="BA17" s="47">
        <v>0</v>
      </c>
      <c r="BB17" s="47">
        <v>0</v>
      </c>
      <c r="BC17" s="47">
        <v>0</v>
      </c>
      <c r="BD17" s="47">
        <v>0</v>
      </c>
      <c r="BE17" s="47">
        <v>0</v>
      </c>
      <c r="BF17" s="47">
        <v>0</v>
      </c>
      <c r="BG17" s="47">
        <v>0</v>
      </c>
      <c r="BH17" s="47">
        <v>0</v>
      </c>
      <c r="BI17" s="47">
        <v>0</v>
      </c>
      <c r="BJ17" s="47">
        <v>0</v>
      </c>
      <c r="BK17" s="47">
        <v>0</v>
      </c>
      <c r="BL17" s="47">
        <v>0</v>
      </c>
      <c r="BM17" s="47">
        <v>0</v>
      </c>
      <c r="BN17" s="47">
        <v>0</v>
      </c>
      <c r="BO17" s="47">
        <v>0.4189736842105266</v>
      </c>
      <c r="BP17" s="47">
        <v>0</v>
      </c>
      <c r="BQ17" s="47">
        <v>0</v>
      </c>
      <c r="BR17" s="47">
        <v>0</v>
      </c>
      <c r="BS17" s="47">
        <v>0</v>
      </c>
      <c r="BT17" s="47">
        <v>0</v>
      </c>
      <c r="BU17" s="47">
        <v>0</v>
      </c>
      <c r="BV17" s="47">
        <v>0</v>
      </c>
      <c r="BW17" s="47">
        <v>0</v>
      </c>
      <c r="BX17" s="47">
        <v>0</v>
      </c>
      <c r="BY17" s="47">
        <v>0</v>
      </c>
      <c r="BZ17" s="47">
        <v>0</v>
      </c>
      <c r="CA17" s="47">
        <v>0</v>
      </c>
      <c r="CB17" s="47">
        <v>0</v>
      </c>
      <c r="CC17" s="47">
        <v>0</v>
      </c>
      <c r="CD17" s="47">
        <v>0</v>
      </c>
      <c r="CE17" s="47">
        <v>0</v>
      </c>
      <c r="CF17" s="47">
        <v>0</v>
      </c>
      <c r="CG17" s="47">
        <v>0</v>
      </c>
      <c r="CH17" s="47">
        <v>0</v>
      </c>
      <c r="CI17" s="47">
        <v>0</v>
      </c>
      <c r="CJ17" s="47">
        <v>0</v>
      </c>
      <c r="CK17" s="47">
        <v>0</v>
      </c>
      <c r="CL17" s="47">
        <v>0</v>
      </c>
      <c r="CM17" s="47">
        <v>0</v>
      </c>
      <c r="CN17" s="47">
        <v>0</v>
      </c>
      <c r="CO17" s="47">
        <v>0</v>
      </c>
      <c r="CP17" s="47">
        <v>0</v>
      </c>
      <c r="CQ17" s="47">
        <v>0</v>
      </c>
      <c r="CR17" s="47">
        <v>0</v>
      </c>
      <c r="CS17" s="47">
        <v>0</v>
      </c>
      <c r="CT17" s="47">
        <v>0.03892105263157912</v>
      </c>
      <c r="CU17" s="47">
        <v>0.03892105263157912</v>
      </c>
      <c r="CV17" s="47">
        <v>0</v>
      </c>
      <c r="CW17" s="47">
        <v>0</v>
      </c>
      <c r="CX17" s="47">
        <v>0</v>
      </c>
      <c r="CY17" s="47">
        <v>0</v>
      </c>
      <c r="CZ17" s="47">
        <v>0</v>
      </c>
      <c r="DA17" s="47">
        <v>0</v>
      </c>
      <c r="DB17" s="47">
        <v>0</v>
      </c>
      <c r="DC17" s="47">
        <v>0</v>
      </c>
      <c r="DD17" s="47">
        <v>0</v>
      </c>
      <c r="DE17" s="47">
        <v>0</v>
      </c>
      <c r="DF17" s="47">
        <v>0</v>
      </c>
      <c r="DG17" s="47">
        <v>0</v>
      </c>
      <c r="DH17" s="47">
        <v>0</v>
      </c>
      <c r="DI17" s="47">
        <v>0</v>
      </c>
      <c r="DJ17" s="47">
        <v>0</v>
      </c>
      <c r="DK17" s="47">
        <v>0</v>
      </c>
      <c r="DL17" s="47">
        <v>0</v>
      </c>
      <c r="DM17" s="47">
        <v>0</v>
      </c>
      <c r="DN17" s="47">
        <v>0</v>
      </c>
      <c r="DO17" s="47">
        <v>0</v>
      </c>
      <c r="DP17" s="47">
        <v>0</v>
      </c>
      <c r="DQ17" s="47">
        <v>0</v>
      </c>
      <c r="DR17" s="47">
        <v>0</v>
      </c>
      <c r="DS17" s="47">
        <v>0</v>
      </c>
      <c r="DT17" s="47">
        <v>0</v>
      </c>
    </row>
    <row r="18" spans="1:126" x14ac:dyDescent="0.25">
      <c r="A18" s="47" t="s">
        <v>193</v>
      </c>
      <c r="B18" s="47" t="s">
        <v>153</v>
      </c>
      <c r="C18" s="47" t="s">
        <v>192</v>
      </c>
      <c r="D18" s="47" t="s">
        <v>192</v>
      </c>
      <c r="E18" s="47"/>
      <c r="F18" s="47" t="s">
        <v>155</v>
      </c>
      <c r="G18" s="47" t="s">
        <v>179</v>
      </c>
      <c r="H18" s="47" t="str">
        <f>=IFERROR(VLOOKUP(A18,'ETPT Format DDG'!A:J,10,FALSE),"")</f>
        <v>0</v>
      </c>
      <c r="I18" s="47" t="str">
        <f>='ETPT Format DDG'!M18</f>
        <v/>
      </c>
      <c r="J18" s="47" t="str">
        <f>='ETPT Format DDG'!D18</f>
        <v/>
      </c>
      <c r="K18" s="47" t="s">
        <v>157</v>
      </c>
      <c r="L18" s="47" t="s">
        <v>194</v>
      </c>
      <c r="M18" s="47" t="s">
        <v>164</v>
      </c>
      <c r="N18" s="47">
        <v>0.3663157894736837</v>
      </c>
      <c r="O18" s="47">
        <v>0.049452631578947304</v>
      </c>
      <c r="P18" s="47">
        <v>0</v>
      </c>
      <c r="Q18" s="47">
        <v>0</v>
      </c>
      <c r="R18" s="47">
        <v>0</v>
      </c>
      <c r="S18" s="47">
        <v>0</v>
      </c>
      <c r="T18" s="47">
        <v>0</v>
      </c>
      <c r="U18" s="47">
        <v>0</v>
      </c>
      <c r="V18" s="47">
        <v>0</v>
      </c>
      <c r="W18" s="47">
        <v>0</v>
      </c>
      <c r="X18" s="47">
        <v>0</v>
      </c>
      <c r="Y18" s="47">
        <v>0</v>
      </c>
      <c r="Z18" s="47">
        <v>0</v>
      </c>
      <c r="AA18" s="47">
        <v>0</v>
      </c>
      <c r="AB18" s="47">
        <v>0</v>
      </c>
      <c r="AC18" s="47">
        <v>0</v>
      </c>
      <c r="AD18" s="47">
        <v>0</v>
      </c>
      <c r="AE18" s="47">
        <v>0</v>
      </c>
      <c r="AF18" s="47">
        <v>0</v>
      </c>
      <c r="AG18" s="47">
        <v>0</v>
      </c>
      <c r="AH18" s="47">
        <v>0</v>
      </c>
      <c r="AI18" s="47">
        <v>0</v>
      </c>
      <c r="AJ18" s="47">
        <v>0</v>
      </c>
      <c r="AK18" s="47">
        <v>0</v>
      </c>
      <c r="AL18" s="47">
        <v>0</v>
      </c>
      <c r="AM18" s="47">
        <v>0</v>
      </c>
      <c r="AN18" s="47">
        <v>0</v>
      </c>
      <c r="AO18" s="47">
        <v>0</v>
      </c>
      <c r="AP18" s="47">
        <v>0</v>
      </c>
      <c r="AQ18" s="47">
        <v>0</v>
      </c>
      <c r="AR18" s="47">
        <v>0</v>
      </c>
      <c r="AS18" s="47">
        <v>0</v>
      </c>
      <c r="AT18" s="47">
        <v>0</v>
      </c>
      <c r="AU18" s="47">
        <v>0</v>
      </c>
      <c r="AV18" s="47">
        <v>0</v>
      </c>
      <c r="AW18" s="47">
        <v>0</v>
      </c>
      <c r="AX18" s="47">
        <v>0</v>
      </c>
      <c r="AY18" s="47">
        <v>0</v>
      </c>
      <c r="AZ18" s="47">
        <v>0</v>
      </c>
      <c r="BA18" s="47">
        <v>0</v>
      </c>
      <c r="BB18" s="47">
        <v>0</v>
      </c>
      <c r="BC18" s="47">
        <v>0</v>
      </c>
      <c r="BD18" s="47">
        <v>0</v>
      </c>
      <c r="BE18" s="47">
        <v>0</v>
      </c>
      <c r="BF18" s="47">
        <v>0</v>
      </c>
      <c r="BG18" s="47">
        <v>0</v>
      </c>
      <c r="BH18" s="47">
        <v>0</v>
      </c>
      <c r="BI18" s="47">
        <v>0</v>
      </c>
      <c r="BJ18" s="47">
        <v>0</v>
      </c>
      <c r="BK18" s="47">
        <v>0</v>
      </c>
      <c r="BL18" s="47">
        <v>0</v>
      </c>
      <c r="BM18" s="47">
        <v>0</v>
      </c>
      <c r="BN18" s="47">
        <v>0</v>
      </c>
      <c r="BO18" s="47">
        <v>0.02014736842105255</v>
      </c>
      <c r="BP18" s="47">
        <v>0.014652631578947379</v>
      </c>
      <c r="BQ18" s="47">
        <v>0</v>
      </c>
      <c r="BR18" s="47">
        <v>0</v>
      </c>
      <c r="BS18" s="47">
        <v>0</v>
      </c>
      <c r="BT18" s="47">
        <v>0</v>
      </c>
      <c r="BU18" s="47">
        <v>0</v>
      </c>
      <c r="BV18" s="47">
        <v>0</v>
      </c>
      <c r="BW18" s="47">
        <v>0.005494736842105267</v>
      </c>
      <c r="BX18" s="47">
        <v>0</v>
      </c>
      <c r="BY18" s="47">
        <v>0</v>
      </c>
      <c r="BZ18" s="47">
        <v>0</v>
      </c>
      <c r="CA18" s="47">
        <v>0</v>
      </c>
      <c r="CB18" s="47">
        <v>0</v>
      </c>
      <c r="CC18" s="47">
        <v>0</v>
      </c>
      <c r="CD18" s="47">
        <v>0</v>
      </c>
      <c r="CE18" s="47">
        <v>0</v>
      </c>
      <c r="CF18" s="47">
        <v>0</v>
      </c>
      <c r="CG18" s="47">
        <v>0</v>
      </c>
      <c r="CH18" s="47">
        <v>0</v>
      </c>
      <c r="CI18" s="47">
        <v>0</v>
      </c>
      <c r="CJ18" s="47">
        <v>0</v>
      </c>
      <c r="CK18" s="47">
        <v>0</v>
      </c>
      <c r="CL18" s="47">
        <v>0</v>
      </c>
      <c r="CM18" s="47">
        <v>0</v>
      </c>
      <c r="CN18" s="47">
        <v>0</v>
      </c>
      <c r="CO18" s="47">
        <v>0</v>
      </c>
      <c r="CP18" s="47">
        <v>0</v>
      </c>
      <c r="CQ18" s="47">
        <v>0</v>
      </c>
      <c r="CR18" s="47">
        <v>0</v>
      </c>
      <c r="CS18" s="47">
        <v>0</v>
      </c>
      <c r="CT18" s="47">
        <v>0.029305263157894758</v>
      </c>
      <c r="CU18" s="47">
        <v>0.029305263157894758</v>
      </c>
      <c r="CV18" s="47">
        <v>0</v>
      </c>
      <c r="CW18" s="47">
        <v>0</v>
      </c>
      <c r="CX18" s="47">
        <v>0</v>
      </c>
      <c r="CY18" s="47">
        <v>0</v>
      </c>
      <c r="CZ18" s="47">
        <v>0</v>
      </c>
      <c r="DA18" s="47">
        <v>0</v>
      </c>
      <c r="DB18" s="47">
        <v>0</v>
      </c>
      <c r="DC18" s="47">
        <v>0</v>
      </c>
      <c r="DD18" s="47">
        <v>0</v>
      </c>
      <c r="DE18" s="47">
        <v>0</v>
      </c>
      <c r="DF18" s="47">
        <v>0</v>
      </c>
      <c r="DG18" s="47">
        <v>0</v>
      </c>
      <c r="DH18" s="47">
        <v>0</v>
      </c>
      <c r="DI18" s="47">
        <v>0</v>
      </c>
      <c r="DJ18" s="47">
        <v>0</v>
      </c>
      <c r="DK18" s="47">
        <v>0</v>
      </c>
      <c r="DL18" s="47">
        <v>0</v>
      </c>
      <c r="DM18" s="47">
        <v>0</v>
      </c>
      <c r="DN18" s="47">
        <v>0</v>
      </c>
      <c r="DO18" s="47">
        <v>0</v>
      </c>
      <c r="DP18" s="47">
        <v>0</v>
      </c>
      <c r="DQ18" s="47">
        <v>0</v>
      </c>
      <c r="DR18" s="47">
        <v>0</v>
      </c>
      <c r="DS18" s="47">
        <v>0</v>
      </c>
      <c r="DT18" s="47">
        <v>0</v>
      </c>
    </row>
    <row r="19" spans="1:126" x14ac:dyDescent="0.25">
      <c r="A19" s="47" t="s">
        <v>195</v>
      </c>
      <c r="B19" s="47" t="s">
        <v>153</v>
      </c>
      <c r="C19" s="47" t="s">
        <v>192</v>
      </c>
      <c r="D19" s="47" t="s">
        <v>192</v>
      </c>
      <c r="E19" s="47"/>
      <c r="F19" s="47" t="s">
        <v>155</v>
      </c>
      <c r="G19" s="47" t="s">
        <v>179</v>
      </c>
      <c r="H19" s="47" t="str">
        <f>=IFERROR(VLOOKUP(A19,'ETPT Format DDG'!A:J,10,FALSE),"")</f>
        <v>0</v>
      </c>
      <c r="I19" s="47" t="str">
        <f>='ETPT Format DDG'!M19</f>
        <v/>
      </c>
      <c r="J19" s="47" t="str">
        <f>='ETPT Format DDG'!D19</f>
        <v/>
      </c>
      <c r="K19" s="47" t="s">
        <v>157</v>
      </c>
      <c r="L19" s="47" t="s">
        <v>176</v>
      </c>
      <c r="M19" s="47"/>
      <c r="N19" s="47">
        <v>1</v>
      </c>
      <c r="O19" s="47">
        <v>0.9550000000000063</v>
      </c>
      <c r="P19" s="47">
        <v>0</v>
      </c>
      <c r="Q19" s="47">
        <v>0</v>
      </c>
      <c r="R19" s="47">
        <v>0</v>
      </c>
      <c r="S19" s="47">
        <v>0</v>
      </c>
      <c r="T19" s="47">
        <v>0</v>
      </c>
      <c r="U19" s="47">
        <v>0.8000000000000057</v>
      </c>
      <c r="V19" s="47">
        <v>0</v>
      </c>
      <c r="W19" s="47">
        <v>0</v>
      </c>
      <c r="X19" s="47">
        <v>0</v>
      </c>
      <c r="Y19" s="47">
        <v>0</v>
      </c>
      <c r="Z19" s="47">
        <v>0</v>
      </c>
      <c r="AA19" s="47">
        <v>0</v>
      </c>
      <c r="AB19" s="47">
        <v>0.8000000000000057</v>
      </c>
      <c r="AC19" s="47">
        <v>0</v>
      </c>
      <c r="AD19" s="47">
        <v>0.045000000000000054</v>
      </c>
      <c r="AE19" s="47">
        <v>0</v>
      </c>
      <c r="AF19" s="47">
        <v>0</v>
      </c>
      <c r="AG19" s="47">
        <v>0</v>
      </c>
      <c r="AH19" s="47">
        <v>0</v>
      </c>
      <c r="AI19" s="47">
        <v>0</v>
      </c>
      <c r="AJ19" s="47">
        <v>0</v>
      </c>
      <c r="AK19" s="47">
        <v>0</v>
      </c>
      <c r="AL19" s="47">
        <v>0</v>
      </c>
      <c r="AM19" s="47">
        <v>0</v>
      </c>
      <c r="AN19" s="47">
        <v>0</v>
      </c>
      <c r="AO19" s="47">
        <v>0</v>
      </c>
      <c r="AP19" s="47">
        <v>0</v>
      </c>
      <c r="AQ19" s="47">
        <v>0</v>
      </c>
      <c r="AR19" s="47">
        <v>0</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0.05499999999999979</v>
      </c>
      <c r="BP19" s="47">
        <v>0.03999999999999961</v>
      </c>
      <c r="BQ19" s="47">
        <v>0</v>
      </c>
      <c r="BR19" s="47">
        <v>0</v>
      </c>
      <c r="BS19" s="47">
        <v>0</v>
      </c>
      <c r="BT19" s="47">
        <v>0</v>
      </c>
      <c r="BU19" s="47">
        <v>0</v>
      </c>
      <c r="BV19" s="47">
        <v>0</v>
      </c>
      <c r="BW19" s="47">
        <v>0.014999999999999934</v>
      </c>
      <c r="BX19" s="47">
        <v>0</v>
      </c>
      <c r="BY19" s="47">
        <v>0</v>
      </c>
      <c r="BZ19" s="47">
        <v>0</v>
      </c>
      <c r="CA19" s="47">
        <v>0</v>
      </c>
      <c r="CB19" s="47">
        <v>0</v>
      </c>
      <c r="CC19" s="47">
        <v>0</v>
      </c>
      <c r="CD19" s="47">
        <v>0</v>
      </c>
      <c r="CE19" s="47">
        <v>0</v>
      </c>
      <c r="CF19" s="47">
        <v>0</v>
      </c>
      <c r="CG19" s="47">
        <v>0</v>
      </c>
      <c r="CH19" s="47">
        <v>0</v>
      </c>
      <c r="CI19" s="47">
        <v>0</v>
      </c>
      <c r="CJ19" s="47">
        <v>0</v>
      </c>
      <c r="CK19" s="47">
        <v>0</v>
      </c>
      <c r="CL19" s="47">
        <v>0</v>
      </c>
      <c r="CM19" s="47">
        <v>0</v>
      </c>
      <c r="CN19" s="47">
        <v>0</v>
      </c>
      <c r="CO19" s="47">
        <v>0</v>
      </c>
      <c r="CP19" s="47">
        <v>0</v>
      </c>
      <c r="CQ19" s="47">
        <v>0</v>
      </c>
      <c r="CR19" s="47">
        <v>0</v>
      </c>
      <c r="CS19" s="47">
        <v>0</v>
      </c>
      <c r="CT19" s="47">
        <v>0.10000000000000071</v>
      </c>
      <c r="CU19" s="47">
        <v>0.10000000000000071</v>
      </c>
      <c r="CV19" s="47">
        <v>0</v>
      </c>
      <c r="CW19" s="47">
        <v>0</v>
      </c>
      <c r="CX19" s="47">
        <v>0</v>
      </c>
      <c r="CY19" s="47">
        <v>0</v>
      </c>
      <c r="CZ19" s="47">
        <v>0</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row>
    <row r="20" spans="1:126" x14ac:dyDescent="0.25">
      <c r="A20" s="47" t="s">
        <v>196</v>
      </c>
      <c r="B20" s="47" t="s">
        <v>153</v>
      </c>
      <c r="C20" s="47" t="s">
        <v>192</v>
      </c>
      <c r="D20" s="47" t="s">
        <v>192</v>
      </c>
      <c r="E20" s="47"/>
      <c r="F20" s="47" t="s">
        <v>155</v>
      </c>
      <c r="G20" s="47" t="s">
        <v>179</v>
      </c>
      <c r="H20" s="47" t="str">
        <f>=IFERROR(VLOOKUP(A20,'ETPT Format DDG'!A:J,10,FALSE),"")</f>
        <v>0</v>
      </c>
      <c r="I20" s="47" t="str">
        <f>='ETPT Format DDG'!M20</f>
        <v/>
      </c>
      <c r="J20" s="47" t="str">
        <f>='ETPT Format DDG'!D20</f>
        <v/>
      </c>
      <c r="K20" s="47" t="s">
        <v>157</v>
      </c>
      <c r="L20" s="47" t="s">
        <v>197</v>
      </c>
      <c r="M20" s="47"/>
      <c r="N20" s="47">
        <v>1</v>
      </c>
      <c r="O20" s="47">
        <v>1</v>
      </c>
      <c r="P20" s="47">
        <v>0</v>
      </c>
      <c r="Q20" s="47">
        <v>0</v>
      </c>
      <c r="R20" s="47">
        <v>0</v>
      </c>
      <c r="S20" s="47">
        <v>0</v>
      </c>
      <c r="T20" s="47">
        <v>0</v>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0.8999999999999974</v>
      </c>
      <c r="BP20" s="47">
        <v>0</v>
      </c>
      <c r="BQ20" s="47">
        <v>0</v>
      </c>
      <c r="BR20" s="47">
        <v>0</v>
      </c>
      <c r="BS20" s="47">
        <v>0</v>
      </c>
      <c r="BT20" s="47">
        <v>0</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0.10000000000000071</v>
      </c>
      <c r="CU20" s="47">
        <v>0.10000000000000071</v>
      </c>
      <c r="CV20" s="47">
        <v>0</v>
      </c>
      <c r="CW20" s="47">
        <v>0</v>
      </c>
      <c r="CX20" s="47">
        <v>0</v>
      </c>
      <c r="CY20" s="47">
        <v>0</v>
      </c>
      <c r="CZ20" s="47">
        <v>0</v>
      </c>
      <c r="DA20" s="47">
        <v>0</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row>
    <row r="21" spans="1:126" x14ac:dyDescent="0.25">
      <c r="A21" s="47" t="s">
        <v>198</v>
      </c>
      <c r="B21" s="47" t="s">
        <v>153</v>
      </c>
      <c r="C21" s="47" t="s">
        <v>199</v>
      </c>
      <c r="D21" s="47" t="s">
        <v>199</v>
      </c>
      <c r="E21" s="47"/>
      <c r="F21" s="47" t="s">
        <v>155</v>
      </c>
      <c r="G21" s="47" t="s">
        <v>179</v>
      </c>
      <c r="H21" s="47" t="str">
        <f>=IFERROR(VLOOKUP(A21,'ETPT Format DDG'!A:J,10,FALSE),"")</f>
        <v>0</v>
      </c>
      <c r="I21" s="47" t="str">
        <f>='ETPT Format DDG'!M21</f>
        <v/>
      </c>
      <c r="J21" s="47" t="str">
        <f>='ETPT Format DDG'!D21</f>
        <v/>
      </c>
      <c r="K21" s="47" t="s">
        <v>157</v>
      </c>
      <c r="L21" s="47" t="s">
        <v>176</v>
      </c>
      <c r="M21" s="47"/>
      <c r="N21" s="47">
        <v>1</v>
      </c>
      <c r="O21" s="47">
        <v>1</v>
      </c>
      <c r="P21" s="47">
        <v>0</v>
      </c>
      <c r="Q21" s="47">
        <v>0</v>
      </c>
      <c r="R21" s="47">
        <v>0</v>
      </c>
      <c r="S21" s="47">
        <v>0</v>
      </c>
      <c r="T21" s="47">
        <v>0</v>
      </c>
      <c r="U21" s="47">
        <v>0</v>
      </c>
      <c r="V21" s="47">
        <v>0</v>
      </c>
      <c r="W21" s="47">
        <v>0</v>
      </c>
      <c r="X21" s="47">
        <v>0</v>
      </c>
      <c r="Y21" s="47">
        <v>0</v>
      </c>
      <c r="Z21" s="47">
        <v>0</v>
      </c>
      <c r="AA21" s="47">
        <v>0</v>
      </c>
      <c r="AB21" s="47">
        <v>0</v>
      </c>
      <c r="AC21" s="47">
        <v>0</v>
      </c>
      <c r="AD21" s="47">
        <v>0</v>
      </c>
      <c r="AE21" s="47">
        <v>0</v>
      </c>
      <c r="AF21" s="47">
        <v>0</v>
      </c>
      <c r="AG21" s="47">
        <v>0</v>
      </c>
      <c r="AH21" s="47">
        <v>0</v>
      </c>
      <c r="AI21" s="47">
        <v>0</v>
      </c>
      <c r="AJ21" s="47">
        <v>0</v>
      </c>
      <c r="AK21" s="47">
        <v>0</v>
      </c>
      <c r="AL21" s="47">
        <v>0</v>
      </c>
      <c r="AM21" s="47">
        <v>0</v>
      </c>
      <c r="AN21" s="47">
        <v>0</v>
      </c>
      <c r="AO21" s="47">
        <v>0</v>
      </c>
      <c r="AP21" s="47">
        <v>0</v>
      </c>
      <c r="AQ21" s="47">
        <v>0</v>
      </c>
      <c r="AR21" s="47">
        <v>0</v>
      </c>
      <c r="AS21" s="47">
        <v>0</v>
      </c>
      <c r="AT21" s="47">
        <v>0</v>
      </c>
      <c r="AU21" s="47">
        <v>0</v>
      </c>
      <c r="AV21" s="47">
        <v>0</v>
      </c>
      <c r="AW21" s="47">
        <v>0</v>
      </c>
      <c r="AX21" s="47">
        <v>0</v>
      </c>
      <c r="AY21" s="47">
        <v>0</v>
      </c>
      <c r="AZ21" s="47">
        <v>0</v>
      </c>
      <c r="BA21" s="47">
        <v>0</v>
      </c>
      <c r="BB21" s="47">
        <v>0</v>
      </c>
      <c r="BC21" s="47">
        <v>0</v>
      </c>
      <c r="BD21" s="47">
        <v>0</v>
      </c>
      <c r="BE21" s="47">
        <v>0</v>
      </c>
      <c r="BF21" s="47">
        <v>0</v>
      </c>
      <c r="BG21" s="47">
        <v>0</v>
      </c>
      <c r="BH21" s="47">
        <v>0</v>
      </c>
      <c r="BI21" s="47">
        <v>0</v>
      </c>
      <c r="BJ21" s="47">
        <v>0</v>
      </c>
      <c r="BK21" s="47">
        <v>0</v>
      </c>
      <c r="BL21" s="47">
        <v>0</v>
      </c>
      <c r="BM21" s="47">
        <v>0</v>
      </c>
      <c r="BN21" s="47">
        <v>0</v>
      </c>
      <c r="BO21" s="47">
        <v>0.8999999999999974</v>
      </c>
      <c r="BP21" s="47">
        <v>0</v>
      </c>
      <c r="BQ21" s="47">
        <v>0</v>
      </c>
      <c r="BR21" s="47">
        <v>0</v>
      </c>
      <c r="BS21" s="47">
        <v>0</v>
      </c>
      <c r="BT21" s="47">
        <v>0</v>
      </c>
      <c r="BU21" s="47">
        <v>0</v>
      </c>
      <c r="BV21" s="47">
        <v>0</v>
      </c>
      <c r="BW21" s="47">
        <v>0</v>
      </c>
      <c r="BX21" s="47">
        <v>0</v>
      </c>
      <c r="BY21" s="47">
        <v>0</v>
      </c>
      <c r="BZ21" s="47">
        <v>0</v>
      </c>
      <c r="CA21" s="47">
        <v>0</v>
      </c>
      <c r="CB21" s="47">
        <v>0</v>
      </c>
      <c r="CC21" s="47">
        <v>0</v>
      </c>
      <c r="CD21" s="47">
        <v>0</v>
      </c>
      <c r="CE21" s="47">
        <v>0</v>
      </c>
      <c r="CF21" s="47">
        <v>0</v>
      </c>
      <c r="CG21" s="47">
        <v>0</v>
      </c>
      <c r="CH21" s="47">
        <v>0</v>
      </c>
      <c r="CI21" s="47">
        <v>0</v>
      </c>
      <c r="CJ21" s="47">
        <v>0</v>
      </c>
      <c r="CK21" s="47">
        <v>0</v>
      </c>
      <c r="CL21" s="47">
        <v>0</v>
      </c>
      <c r="CM21" s="47">
        <v>0</v>
      </c>
      <c r="CN21" s="47">
        <v>0</v>
      </c>
      <c r="CO21" s="47">
        <v>0</v>
      </c>
      <c r="CP21" s="47">
        <v>0</v>
      </c>
      <c r="CQ21" s="47">
        <v>0</v>
      </c>
      <c r="CR21" s="47">
        <v>0</v>
      </c>
      <c r="CS21" s="47">
        <v>0</v>
      </c>
      <c r="CT21" s="47">
        <v>0.10000000000000071</v>
      </c>
      <c r="CU21" s="47">
        <v>0.10000000000000071</v>
      </c>
      <c r="CV21" s="47">
        <v>0</v>
      </c>
      <c r="CW21" s="47">
        <v>0</v>
      </c>
      <c r="CX21" s="47">
        <v>0</v>
      </c>
      <c r="CY21" s="47">
        <v>0</v>
      </c>
      <c r="CZ21" s="47">
        <v>0</v>
      </c>
      <c r="DA21" s="47">
        <v>0</v>
      </c>
      <c r="DB21" s="47">
        <v>0</v>
      </c>
      <c r="DC21" s="47">
        <v>0</v>
      </c>
      <c r="DD21" s="47">
        <v>0</v>
      </c>
      <c r="DE21" s="47">
        <v>0</v>
      </c>
      <c r="DF21" s="47">
        <v>0</v>
      </c>
      <c r="DG21" s="47">
        <v>0</v>
      </c>
      <c r="DH21" s="47">
        <v>0</v>
      </c>
      <c r="DI21" s="47">
        <v>0</v>
      </c>
      <c r="DJ21" s="47">
        <v>0</v>
      </c>
      <c r="DK21" s="47">
        <v>0</v>
      </c>
      <c r="DL21" s="47">
        <v>0</v>
      </c>
      <c r="DM21" s="47">
        <v>0</v>
      </c>
      <c r="DN21" s="47">
        <v>0</v>
      </c>
      <c r="DO21" s="47">
        <v>0</v>
      </c>
      <c r="DP21" s="47">
        <v>0</v>
      </c>
      <c r="DQ21" s="47">
        <v>0</v>
      </c>
      <c r="DR21" s="47">
        <v>0</v>
      </c>
      <c r="DS21" s="47">
        <v>0</v>
      </c>
      <c r="DT21" s="47">
        <v>0</v>
      </c>
    </row>
    <row r="22" spans="1:126" x14ac:dyDescent="0.25">
      <c r="A22" s="47" t="s">
        <v>200</v>
      </c>
      <c r="B22" s="47" t="s">
        <v>153</v>
      </c>
      <c r="C22" s="47" t="s">
        <v>199</v>
      </c>
      <c r="D22" s="47" t="s">
        <v>199</v>
      </c>
      <c r="E22" s="47"/>
      <c r="F22" s="47" t="s">
        <v>155</v>
      </c>
      <c r="G22" s="47" t="s">
        <v>179</v>
      </c>
      <c r="H22" s="47" t="str">
        <f>=IFERROR(VLOOKUP(A22,'ETPT Format DDG'!A:J,10,FALSE),"")</f>
        <v>0</v>
      </c>
      <c r="I22" s="47" t="str">
        <f>='ETPT Format DDG'!M22</f>
        <v/>
      </c>
      <c r="J22" s="47" t="str">
        <f>='ETPT Format DDG'!D22</f>
        <v/>
      </c>
      <c r="K22" s="47" t="s">
        <v>157</v>
      </c>
      <c r="L22" s="47" t="s">
        <v>163</v>
      </c>
      <c r="M22" s="47" t="s">
        <v>201</v>
      </c>
      <c r="N22" s="47">
        <v>0.10526315789473684</v>
      </c>
      <c r="O22" s="47">
        <v>0.10526315789473684</v>
      </c>
      <c r="P22" s="47">
        <v>0</v>
      </c>
      <c r="Q22" s="47">
        <v>0</v>
      </c>
      <c r="R22" s="47">
        <v>0</v>
      </c>
      <c r="S22" s="47">
        <v>0</v>
      </c>
      <c r="T22" s="47">
        <v>0</v>
      </c>
      <c r="U22" s="47">
        <v>0</v>
      </c>
      <c r="V22" s="47">
        <v>0</v>
      </c>
      <c r="W22" s="47">
        <v>0</v>
      </c>
      <c r="X22" s="47">
        <v>0</v>
      </c>
      <c r="Y22" s="47">
        <v>0</v>
      </c>
      <c r="Z22" s="47">
        <v>0</v>
      </c>
      <c r="AA22" s="47">
        <v>0</v>
      </c>
      <c r="AB22" s="47">
        <v>0</v>
      </c>
      <c r="AC22" s="47">
        <v>0</v>
      </c>
      <c r="AD22" s="47">
        <v>0</v>
      </c>
      <c r="AE22" s="47">
        <v>0</v>
      </c>
      <c r="AF22" s="47">
        <v>0</v>
      </c>
      <c r="AG22" s="47">
        <v>0</v>
      </c>
      <c r="AH22" s="47">
        <v>0</v>
      </c>
      <c r="AI22" s="47">
        <v>0</v>
      </c>
      <c r="AJ22" s="47">
        <v>0</v>
      </c>
      <c r="AK22" s="47">
        <v>0</v>
      </c>
      <c r="AL22" s="47">
        <v>0</v>
      </c>
      <c r="AM22" s="47">
        <v>0</v>
      </c>
      <c r="AN22" s="47">
        <v>0</v>
      </c>
      <c r="AO22" s="47">
        <v>0</v>
      </c>
      <c r="AP22" s="47">
        <v>0</v>
      </c>
      <c r="AQ22" s="47">
        <v>0</v>
      </c>
      <c r="AR22" s="47">
        <v>0</v>
      </c>
      <c r="AS22" s="47">
        <v>0</v>
      </c>
      <c r="AT22" s="47">
        <v>0</v>
      </c>
      <c r="AU22" s="47">
        <v>0</v>
      </c>
      <c r="AV22" s="47">
        <v>0</v>
      </c>
      <c r="AW22" s="47">
        <v>0</v>
      </c>
      <c r="AX22" s="47">
        <v>0</v>
      </c>
      <c r="AY22" s="47">
        <v>0</v>
      </c>
      <c r="AZ22" s="47">
        <v>0</v>
      </c>
      <c r="BA22" s="47">
        <v>0</v>
      </c>
      <c r="BB22" s="47">
        <v>0</v>
      </c>
      <c r="BC22" s="47">
        <v>0</v>
      </c>
      <c r="BD22" s="47">
        <v>0</v>
      </c>
      <c r="BE22" s="47">
        <v>0</v>
      </c>
      <c r="BF22" s="47">
        <v>0</v>
      </c>
      <c r="BG22" s="47">
        <v>0</v>
      </c>
      <c r="BH22" s="47">
        <v>0</v>
      </c>
      <c r="BI22" s="47">
        <v>0</v>
      </c>
      <c r="BJ22" s="47">
        <v>0</v>
      </c>
      <c r="BK22" s="47">
        <v>0</v>
      </c>
      <c r="BL22" s="47">
        <v>0</v>
      </c>
      <c r="BM22" s="47">
        <v>0</v>
      </c>
      <c r="BN22" s="47">
        <v>0</v>
      </c>
      <c r="BO22" s="47">
        <v>0.09473684210526308</v>
      </c>
      <c r="BP22" s="47">
        <v>0</v>
      </c>
      <c r="BQ22" s="47">
        <v>0</v>
      </c>
      <c r="BR22" s="47">
        <v>0</v>
      </c>
      <c r="BS22" s="47">
        <v>0</v>
      </c>
      <c r="BT22" s="47">
        <v>0</v>
      </c>
      <c r="BU22" s="47">
        <v>0</v>
      </c>
      <c r="BV22" s="47">
        <v>0</v>
      </c>
      <c r="BW22" s="47">
        <v>0</v>
      </c>
      <c r="BX22" s="47">
        <v>0</v>
      </c>
      <c r="BY22" s="47">
        <v>0</v>
      </c>
      <c r="BZ22" s="47">
        <v>0</v>
      </c>
      <c r="CA22" s="47">
        <v>0</v>
      </c>
      <c r="CB22" s="47">
        <v>0</v>
      </c>
      <c r="CC22" s="47">
        <v>0</v>
      </c>
      <c r="CD22" s="47">
        <v>0</v>
      </c>
      <c r="CE22" s="47">
        <v>0</v>
      </c>
      <c r="CF22" s="47">
        <v>0</v>
      </c>
      <c r="CG22" s="47">
        <v>0</v>
      </c>
      <c r="CH22" s="47">
        <v>0</v>
      </c>
      <c r="CI22" s="47">
        <v>0</v>
      </c>
      <c r="CJ22" s="47">
        <v>0</v>
      </c>
      <c r="CK22" s="47">
        <v>0</v>
      </c>
      <c r="CL22" s="47">
        <v>0</v>
      </c>
      <c r="CM22" s="47">
        <v>0</v>
      </c>
      <c r="CN22" s="47">
        <v>0</v>
      </c>
      <c r="CO22" s="47">
        <v>0</v>
      </c>
      <c r="CP22" s="47">
        <v>0</v>
      </c>
      <c r="CQ22" s="47">
        <v>0</v>
      </c>
      <c r="CR22" s="47">
        <v>0</v>
      </c>
      <c r="CS22" s="47">
        <v>0</v>
      </c>
      <c r="CT22" s="47">
        <v>0.01052631578947369</v>
      </c>
      <c r="CU22" s="47">
        <v>0.01052631578947369</v>
      </c>
      <c r="CV22" s="47">
        <v>0</v>
      </c>
      <c r="CW22" s="47">
        <v>0</v>
      </c>
      <c r="CX22" s="47">
        <v>0</v>
      </c>
      <c r="CY22" s="47">
        <v>0</v>
      </c>
      <c r="CZ22" s="47">
        <v>0</v>
      </c>
      <c r="DA22" s="47">
        <v>0</v>
      </c>
      <c r="DB22" s="47">
        <v>0</v>
      </c>
      <c r="DC22" s="47">
        <v>0</v>
      </c>
      <c r="DD22" s="47">
        <v>0</v>
      </c>
      <c r="DE22" s="47">
        <v>0</v>
      </c>
      <c r="DF22" s="47">
        <v>0</v>
      </c>
      <c r="DG22" s="47">
        <v>0</v>
      </c>
      <c r="DH22" s="47">
        <v>0</v>
      </c>
      <c r="DI22" s="47">
        <v>0</v>
      </c>
      <c r="DJ22" s="47">
        <v>0</v>
      </c>
      <c r="DK22" s="47">
        <v>0</v>
      </c>
      <c r="DL22" s="47">
        <v>0</v>
      </c>
      <c r="DM22" s="47">
        <v>0</v>
      </c>
      <c r="DN22" s="47">
        <v>0</v>
      </c>
      <c r="DO22" s="47">
        <v>0</v>
      </c>
      <c r="DP22" s="47">
        <v>0</v>
      </c>
      <c r="DQ22" s="47">
        <v>0</v>
      </c>
      <c r="DR22" s="47">
        <v>0</v>
      </c>
      <c r="DS22" s="47">
        <v>0</v>
      </c>
      <c r="DT22" s="47">
        <v>0</v>
      </c>
    </row>
    <row r="23" spans="1:126" x14ac:dyDescent="0.25">
      <c r="A23" s="47" t="s">
        <v>202</v>
      </c>
      <c r="B23" s="47" t="s">
        <v>153</v>
      </c>
      <c r="C23" s="47" t="s">
        <v>199</v>
      </c>
      <c r="D23" s="47" t="s">
        <v>199</v>
      </c>
      <c r="E23" s="47"/>
      <c r="F23" s="47" t="s">
        <v>155</v>
      </c>
      <c r="G23" s="47" t="s">
        <v>179</v>
      </c>
      <c r="H23" s="47" t="str">
        <f>=IFERROR(VLOOKUP(A23,'ETPT Format DDG'!A:J,10,FALSE),"")</f>
        <v>0</v>
      </c>
      <c r="I23" s="47" t="str">
        <f>='ETPT Format DDG'!M23</f>
        <v/>
      </c>
      <c r="J23" s="47" t="str">
        <f>='ETPT Format DDG'!D23</f>
        <v/>
      </c>
      <c r="K23" s="47" t="s">
        <v>157</v>
      </c>
      <c r="L23" s="47" t="s">
        <v>203</v>
      </c>
      <c r="M23" s="47"/>
      <c r="N23" s="47">
        <v>1</v>
      </c>
      <c r="O23" s="47">
        <v>1</v>
      </c>
      <c r="P23" s="47">
        <v>0.8849999999999952</v>
      </c>
      <c r="Q23" s="47">
        <v>0</v>
      </c>
      <c r="R23" s="47">
        <v>0.8849999999999952</v>
      </c>
      <c r="S23" s="47">
        <v>0</v>
      </c>
      <c r="T23" s="47">
        <v>0</v>
      </c>
      <c r="U23" s="47">
        <v>0</v>
      </c>
      <c r="V23" s="47">
        <v>0</v>
      </c>
      <c r="W23" s="47">
        <v>0</v>
      </c>
      <c r="X23" s="47">
        <v>0</v>
      </c>
      <c r="Y23" s="47">
        <v>0</v>
      </c>
      <c r="Z23" s="47">
        <v>0</v>
      </c>
      <c r="AA23" s="47">
        <v>0</v>
      </c>
      <c r="AB23" s="47">
        <v>0</v>
      </c>
      <c r="AC23" s="47">
        <v>0</v>
      </c>
      <c r="AD23" s="47">
        <v>0</v>
      </c>
      <c r="AE23" s="47">
        <v>0</v>
      </c>
      <c r="AF23" s="47">
        <v>0</v>
      </c>
      <c r="AG23" s="47">
        <v>0</v>
      </c>
      <c r="AH23" s="47">
        <v>0</v>
      </c>
      <c r="AI23" s="47">
        <v>0</v>
      </c>
      <c r="AJ23" s="47">
        <v>0</v>
      </c>
      <c r="AK23" s="47">
        <v>0</v>
      </c>
      <c r="AL23" s="47">
        <v>0</v>
      </c>
      <c r="AM23" s="47">
        <v>0</v>
      </c>
      <c r="AN23" s="47">
        <v>0</v>
      </c>
      <c r="AO23" s="47">
        <v>0</v>
      </c>
      <c r="AP23" s="47">
        <v>0</v>
      </c>
      <c r="AQ23" s="47">
        <v>0</v>
      </c>
      <c r="AR23" s="47">
        <v>0</v>
      </c>
      <c r="AS23" s="47">
        <v>0</v>
      </c>
      <c r="AT23" s="47">
        <v>0</v>
      </c>
      <c r="AU23" s="47">
        <v>0</v>
      </c>
      <c r="AV23" s="47">
        <v>0</v>
      </c>
      <c r="AW23" s="47">
        <v>0</v>
      </c>
      <c r="AX23" s="47">
        <v>0</v>
      </c>
      <c r="AY23" s="47">
        <v>0</v>
      </c>
      <c r="AZ23" s="47">
        <v>0</v>
      </c>
      <c r="BA23" s="47">
        <v>0</v>
      </c>
      <c r="BB23" s="47">
        <v>0</v>
      </c>
      <c r="BC23" s="47">
        <v>0</v>
      </c>
      <c r="BD23" s="47">
        <v>0</v>
      </c>
      <c r="BE23" s="47">
        <v>0</v>
      </c>
      <c r="BF23" s="47">
        <v>0</v>
      </c>
      <c r="BG23" s="47">
        <v>0</v>
      </c>
      <c r="BH23" s="47">
        <v>0</v>
      </c>
      <c r="BI23" s="47">
        <v>0</v>
      </c>
      <c r="BJ23" s="47">
        <v>0</v>
      </c>
      <c r="BK23" s="47">
        <v>0</v>
      </c>
      <c r="BL23" s="47">
        <v>0</v>
      </c>
      <c r="BM23" s="47">
        <v>0</v>
      </c>
      <c r="BN23" s="47">
        <v>0</v>
      </c>
      <c r="BO23" s="47">
        <v>0.05499999999999979</v>
      </c>
      <c r="BP23" s="47">
        <v>0.03999999999999961</v>
      </c>
      <c r="BQ23" s="47">
        <v>0</v>
      </c>
      <c r="BR23" s="47">
        <v>0</v>
      </c>
      <c r="BS23" s="47">
        <v>0</v>
      </c>
      <c r="BT23" s="47">
        <v>0</v>
      </c>
      <c r="BU23" s="47">
        <v>0</v>
      </c>
      <c r="BV23" s="47">
        <v>0</v>
      </c>
      <c r="BW23" s="47">
        <v>0.014999999999999934</v>
      </c>
      <c r="BX23" s="47">
        <v>0</v>
      </c>
      <c r="BY23" s="47">
        <v>0</v>
      </c>
      <c r="BZ23" s="47">
        <v>0</v>
      </c>
      <c r="CA23" s="47">
        <v>0</v>
      </c>
      <c r="CB23" s="47">
        <v>0</v>
      </c>
      <c r="CC23" s="47">
        <v>0</v>
      </c>
      <c r="CD23" s="47">
        <v>0</v>
      </c>
      <c r="CE23" s="47">
        <v>0</v>
      </c>
      <c r="CF23" s="47">
        <v>0</v>
      </c>
      <c r="CG23" s="47">
        <v>0</v>
      </c>
      <c r="CH23" s="47">
        <v>0</v>
      </c>
      <c r="CI23" s="47">
        <v>0</v>
      </c>
      <c r="CJ23" s="47">
        <v>0</v>
      </c>
      <c r="CK23" s="47">
        <v>0</v>
      </c>
      <c r="CL23" s="47">
        <v>0</v>
      </c>
      <c r="CM23" s="47">
        <v>0</v>
      </c>
      <c r="CN23" s="47">
        <v>0</v>
      </c>
      <c r="CO23" s="47">
        <v>0</v>
      </c>
      <c r="CP23" s="47">
        <v>0</v>
      </c>
      <c r="CQ23" s="47">
        <v>0</v>
      </c>
      <c r="CR23" s="47">
        <v>0</v>
      </c>
      <c r="CS23" s="47">
        <v>0</v>
      </c>
      <c r="CT23" s="47">
        <v>0.059999999999999734</v>
      </c>
      <c r="CU23" s="47">
        <v>0.059999999999999734</v>
      </c>
      <c r="CV23" s="47">
        <v>0</v>
      </c>
      <c r="CW23" s="47">
        <v>0</v>
      </c>
      <c r="CX23" s="47">
        <v>0</v>
      </c>
      <c r="CY23" s="47">
        <v>0</v>
      </c>
      <c r="CZ23" s="47">
        <v>0</v>
      </c>
      <c r="DA23" s="47">
        <v>0</v>
      </c>
      <c r="DB23" s="47">
        <v>0</v>
      </c>
      <c r="DC23" s="47">
        <v>0</v>
      </c>
      <c r="DD23" s="47">
        <v>0</v>
      </c>
      <c r="DE23" s="47">
        <v>0</v>
      </c>
      <c r="DF23" s="47">
        <v>0</v>
      </c>
      <c r="DG23" s="47">
        <v>0</v>
      </c>
      <c r="DH23" s="47">
        <v>0</v>
      </c>
      <c r="DI23" s="47">
        <v>0</v>
      </c>
      <c r="DJ23" s="47">
        <v>0</v>
      </c>
      <c r="DK23" s="47">
        <v>0</v>
      </c>
      <c r="DL23" s="47">
        <v>0</v>
      </c>
      <c r="DM23" s="47">
        <v>0</v>
      </c>
      <c r="DN23" s="47">
        <v>0</v>
      </c>
      <c r="DO23" s="47">
        <v>0</v>
      </c>
      <c r="DP23" s="47">
        <v>0</v>
      </c>
      <c r="DQ23" s="47">
        <v>0</v>
      </c>
      <c r="DR23" s="47">
        <v>0</v>
      </c>
      <c r="DS23" s="47">
        <v>0</v>
      </c>
      <c r="DT23" s="47">
        <v>0</v>
      </c>
    </row>
    <row r="24" spans="1:126" x14ac:dyDescent="0.25">
      <c r="A24" s="47" t="s">
        <v>204</v>
      </c>
      <c r="B24" s="47" t="s">
        <v>153</v>
      </c>
      <c r="C24" s="47" t="s">
        <v>199</v>
      </c>
      <c r="D24" s="47" t="s">
        <v>199</v>
      </c>
      <c r="E24" s="47"/>
      <c r="F24" s="47" t="s">
        <v>155</v>
      </c>
      <c r="G24" s="47" t="s">
        <v>179</v>
      </c>
      <c r="H24" s="47" t="str">
        <f>=IFERROR(VLOOKUP(A24,'ETPT Format DDG'!A:J,10,FALSE),"")</f>
        <v>0</v>
      </c>
      <c r="I24" s="47" t="str">
        <f>='ETPT Format DDG'!M24</f>
        <v/>
      </c>
      <c r="J24" s="47" t="str">
        <f>='ETPT Format DDG'!D24</f>
        <v/>
      </c>
      <c r="K24" s="47" t="s">
        <v>157</v>
      </c>
      <c r="L24" s="47" t="s">
        <v>205</v>
      </c>
      <c r="M24" s="47" t="s">
        <v>206</v>
      </c>
      <c r="N24" s="47">
        <v>0.002631578947368421</v>
      </c>
      <c r="O24" s="47">
        <v>0.002631578947368421</v>
      </c>
      <c r="P24" s="47">
        <v>0</v>
      </c>
      <c r="Q24" s="47">
        <v>0</v>
      </c>
      <c r="R24" s="47">
        <v>0</v>
      </c>
      <c r="S24" s="47">
        <v>0</v>
      </c>
      <c r="T24" s="47">
        <v>0</v>
      </c>
      <c r="U24" s="47">
        <v>0</v>
      </c>
      <c r="V24" s="47">
        <v>0</v>
      </c>
      <c r="W24" s="47">
        <v>0</v>
      </c>
      <c r="X24" s="47">
        <v>0</v>
      </c>
      <c r="Y24" s="47">
        <v>0</v>
      </c>
      <c r="Z24" s="47">
        <v>0</v>
      </c>
      <c r="AA24" s="47">
        <v>0</v>
      </c>
      <c r="AB24" s="47">
        <v>0</v>
      </c>
      <c r="AC24" s="47">
        <v>0</v>
      </c>
      <c r="AD24" s="47">
        <v>0</v>
      </c>
      <c r="AE24" s="47">
        <v>0</v>
      </c>
      <c r="AF24" s="47">
        <v>0</v>
      </c>
      <c r="AG24" s="47">
        <v>0</v>
      </c>
      <c r="AH24" s="47">
        <v>0</v>
      </c>
      <c r="AI24" s="47">
        <v>0</v>
      </c>
      <c r="AJ24" s="47">
        <v>0</v>
      </c>
      <c r="AK24" s="47">
        <v>0</v>
      </c>
      <c r="AL24" s="47">
        <v>0</v>
      </c>
      <c r="AM24" s="47">
        <v>0</v>
      </c>
      <c r="AN24" s="47">
        <v>0</v>
      </c>
      <c r="AO24" s="47">
        <v>0</v>
      </c>
      <c r="AP24" s="47">
        <v>0</v>
      </c>
      <c r="AQ24" s="47">
        <v>0</v>
      </c>
      <c r="AR24" s="47">
        <v>0</v>
      </c>
      <c r="AS24" s="47">
        <v>0</v>
      </c>
      <c r="AT24" s="47">
        <v>0</v>
      </c>
      <c r="AU24" s="47">
        <v>0</v>
      </c>
      <c r="AV24" s="47">
        <v>0</v>
      </c>
      <c r="AW24" s="47">
        <v>0</v>
      </c>
      <c r="AX24" s="47">
        <v>0</v>
      </c>
      <c r="AY24" s="47">
        <v>0</v>
      </c>
      <c r="AZ24" s="47">
        <v>0</v>
      </c>
      <c r="BA24" s="47">
        <v>0</v>
      </c>
      <c r="BB24" s="47">
        <v>0</v>
      </c>
      <c r="BC24" s="47">
        <v>0</v>
      </c>
      <c r="BD24" s="47">
        <v>0</v>
      </c>
      <c r="BE24" s="47">
        <v>0</v>
      </c>
      <c r="BF24" s="47">
        <v>0</v>
      </c>
      <c r="BG24" s="47">
        <v>0</v>
      </c>
      <c r="BH24" s="47">
        <v>0</v>
      </c>
      <c r="BI24" s="47">
        <v>0</v>
      </c>
      <c r="BJ24" s="47">
        <v>0</v>
      </c>
      <c r="BK24" s="47">
        <v>0</v>
      </c>
      <c r="BL24" s="47">
        <v>0</v>
      </c>
      <c r="BM24" s="47">
        <v>0</v>
      </c>
      <c r="BN24" s="47">
        <v>0</v>
      </c>
      <c r="BO24" s="47">
        <v>0.002473684210526316</v>
      </c>
      <c r="BP24" s="47">
        <v>0.0008947368421052633</v>
      </c>
      <c r="BQ24" s="47">
        <v>0</v>
      </c>
      <c r="BR24" s="47">
        <v>0.0015789473684210526</v>
      </c>
      <c r="BS24" s="47">
        <v>0</v>
      </c>
      <c r="BT24" s="47">
        <v>0</v>
      </c>
      <c r="BU24" s="47">
        <v>0</v>
      </c>
      <c r="BV24" s="47">
        <v>0</v>
      </c>
      <c r="BW24" s="47">
        <v>0</v>
      </c>
      <c r="BX24" s="47">
        <v>0</v>
      </c>
      <c r="BY24" s="47">
        <v>0</v>
      </c>
      <c r="BZ24" s="47">
        <v>0</v>
      </c>
      <c r="CA24" s="47">
        <v>0</v>
      </c>
      <c r="CB24" s="47">
        <v>0</v>
      </c>
      <c r="CC24" s="47">
        <v>0</v>
      </c>
      <c r="CD24" s="47">
        <v>0</v>
      </c>
      <c r="CE24" s="47">
        <v>0</v>
      </c>
      <c r="CF24" s="47">
        <v>0</v>
      </c>
      <c r="CG24" s="47">
        <v>0</v>
      </c>
      <c r="CH24" s="47">
        <v>0</v>
      </c>
      <c r="CI24" s="47">
        <v>0</v>
      </c>
      <c r="CJ24" s="47">
        <v>0</v>
      </c>
      <c r="CK24" s="47">
        <v>0</v>
      </c>
      <c r="CL24" s="47">
        <v>0</v>
      </c>
      <c r="CM24" s="47">
        <v>0</v>
      </c>
      <c r="CN24" s="47">
        <v>0</v>
      </c>
      <c r="CO24" s="47">
        <v>0</v>
      </c>
      <c r="CP24" s="47">
        <v>0</v>
      </c>
      <c r="CQ24" s="47">
        <v>0</v>
      </c>
      <c r="CR24" s="47">
        <v>0</v>
      </c>
      <c r="CS24" s="47">
        <v>0</v>
      </c>
      <c r="CT24" s="47">
        <v>0.00015789473684210527</v>
      </c>
      <c r="CU24" s="47">
        <v>0.00015789473684210527</v>
      </c>
      <c r="CV24" s="47">
        <v>0</v>
      </c>
      <c r="CW24" s="47">
        <v>0</v>
      </c>
      <c r="CX24" s="47">
        <v>0</v>
      </c>
      <c r="CY24" s="47">
        <v>0</v>
      </c>
      <c r="CZ24" s="47">
        <v>0</v>
      </c>
      <c r="DA24" s="47">
        <v>0</v>
      </c>
      <c r="DB24" s="47">
        <v>0</v>
      </c>
      <c r="DC24" s="47">
        <v>0</v>
      </c>
      <c r="DD24" s="47">
        <v>0</v>
      </c>
      <c r="DE24" s="47">
        <v>0</v>
      </c>
      <c r="DF24" s="47">
        <v>0</v>
      </c>
      <c r="DG24" s="47">
        <v>0</v>
      </c>
      <c r="DH24" s="47">
        <v>0</v>
      </c>
      <c r="DI24" s="47">
        <v>0</v>
      </c>
      <c r="DJ24" s="47">
        <v>0</v>
      </c>
      <c r="DK24" s="47">
        <v>0</v>
      </c>
      <c r="DL24" s="47">
        <v>0</v>
      </c>
      <c r="DM24" s="47">
        <v>0</v>
      </c>
      <c r="DN24" s="47">
        <v>0</v>
      </c>
      <c r="DO24" s="47">
        <v>0</v>
      </c>
      <c r="DP24" s="47">
        <v>0</v>
      </c>
      <c r="DQ24" s="47">
        <v>0</v>
      </c>
      <c r="DR24" s="47">
        <v>0</v>
      </c>
      <c r="DS24" s="47">
        <v>0</v>
      </c>
      <c r="DT24" s="47">
        <v>0</v>
      </c>
    </row>
    <row r="25" spans="1:126" x14ac:dyDescent="0.25">
      <c r="A25" s="47" t="s">
        <v>207</v>
      </c>
      <c r="B25" s="47" t="s">
        <v>153</v>
      </c>
      <c r="C25" s="47" t="s">
        <v>199</v>
      </c>
      <c r="D25" s="47" t="s">
        <v>199</v>
      </c>
      <c r="E25" s="47"/>
      <c r="F25" s="47" t="s">
        <v>155</v>
      </c>
      <c r="G25" s="47" t="s">
        <v>179</v>
      </c>
      <c r="H25" s="47" t="str">
        <f>=IFERROR(VLOOKUP(A25,'ETPT Format DDG'!A:J,10,FALSE),"")</f>
        <v>0</v>
      </c>
      <c r="I25" s="47" t="str">
        <f>='ETPT Format DDG'!M25</f>
        <v/>
      </c>
      <c r="J25" s="47" t="str">
        <f>='ETPT Format DDG'!D25</f>
        <v/>
      </c>
      <c r="K25" s="47" t="s">
        <v>157</v>
      </c>
      <c r="L25" s="47" t="s">
        <v>163</v>
      </c>
      <c r="M25" s="47" t="s">
        <v>164</v>
      </c>
      <c r="N25" s="47">
        <v>0.3663157894736837</v>
      </c>
      <c r="O25" s="47">
        <v>0.3663157894736837</v>
      </c>
      <c r="P25" s="47">
        <v>0</v>
      </c>
      <c r="Q25" s="47">
        <v>0</v>
      </c>
      <c r="R25" s="47">
        <v>0</v>
      </c>
      <c r="S25" s="47">
        <v>0</v>
      </c>
      <c r="T25" s="47">
        <v>0</v>
      </c>
      <c r="U25" s="47">
        <v>0</v>
      </c>
      <c r="V25" s="47">
        <v>0</v>
      </c>
      <c r="W25" s="47">
        <v>0</v>
      </c>
      <c r="X25" s="47">
        <v>0</v>
      </c>
      <c r="Y25" s="47">
        <v>0</v>
      </c>
      <c r="Z25" s="47">
        <v>0</v>
      </c>
      <c r="AA25" s="47">
        <v>0</v>
      </c>
      <c r="AB25" s="47">
        <v>0</v>
      </c>
      <c r="AC25" s="47">
        <v>0</v>
      </c>
      <c r="AD25" s="47">
        <v>0</v>
      </c>
      <c r="AE25" s="47">
        <v>0</v>
      </c>
      <c r="AF25" s="47">
        <v>0</v>
      </c>
      <c r="AG25" s="47">
        <v>0</v>
      </c>
      <c r="AH25" s="47">
        <v>0</v>
      </c>
      <c r="AI25" s="47">
        <v>0</v>
      </c>
      <c r="AJ25" s="47">
        <v>0</v>
      </c>
      <c r="AK25" s="47">
        <v>0</v>
      </c>
      <c r="AL25" s="47">
        <v>0</v>
      </c>
      <c r="AM25" s="47">
        <v>0</v>
      </c>
      <c r="AN25" s="47">
        <v>0.3095368421052637</v>
      </c>
      <c r="AO25" s="47">
        <v>0</v>
      </c>
      <c r="AP25" s="47">
        <v>0</v>
      </c>
      <c r="AQ25" s="47">
        <v>0</v>
      </c>
      <c r="AR25" s="47">
        <v>0</v>
      </c>
      <c r="AS25" s="47">
        <v>0</v>
      </c>
      <c r="AT25" s="47">
        <v>0</v>
      </c>
      <c r="AU25" s="47">
        <v>0</v>
      </c>
      <c r="AV25" s="47">
        <v>0.3095368421052637</v>
      </c>
      <c r="AW25" s="47">
        <v>0</v>
      </c>
      <c r="AX25" s="47">
        <v>0</v>
      </c>
      <c r="AY25" s="47">
        <v>0</v>
      </c>
      <c r="AZ25" s="47">
        <v>0</v>
      </c>
      <c r="BA25" s="47">
        <v>0</v>
      </c>
      <c r="BB25" s="47">
        <v>0</v>
      </c>
      <c r="BC25" s="47">
        <v>0</v>
      </c>
      <c r="BD25" s="47">
        <v>0</v>
      </c>
      <c r="BE25" s="47">
        <v>0</v>
      </c>
      <c r="BF25" s="47">
        <v>0</v>
      </c>
      <c r="BG25" s="47">
        <v>0</v>
      </c>
      <c r="BH25" s="47">
        <v>0</v>
      </c>
      <c r="BI25" s="47">
        <v>0</v>
      </c>
      <c r="BJ25" s="47">
        <v>0</v>
      </c>
      <c r="BK25" s="47">
        <v>0</v>
      </c>
      <c r="BL25" s="47">
        <v>0</v>
      </c>
      <c r="BM25" s="47">
        <v>0</v>
      </c>
      <c r="BN25" s="47">
        <v>0</v>
      </c>
      <c r="BO25" s="47">
        <v>0.02014736842105255</v>
      </c>
      <c r="BP25" s="47">
        <v>0.014652631578947379</v>
      </c>
      <c r="BQ25" s="47">
        <v>0</v>
      </c>
      <c r="BR25" s="47">
        <v>0</v>
      </c>
      <c r="BS25" s="47">
        <v>0</v>
      </c>
      <c r="BT25" s="47">
        <v>0</v>
      </c>
      <c r="BU25" s="47">
        <v>0</v>
      </c>
      <c r="BV25" s="47">
        <v>0</v>
      </c>
      <c r="BW25" s="47">
        <v>0.005494736842105267</v>
      </c>
      <c r="BX25" s="47">
        <v>0</v>
      </c>
      <c r="BY25" s="47">
        <v>0</v>
      </c>
      <c r="BZ25" s="47">
        <v>0</v>
      </c>
      <c r="CA25" s="47">
        <v>0</v>
      </c>
      <c r="CB25" s="47">
        <v>0</v>
      </c>
      <c r="CC25" s="47">
        <v>0</v>
      </c>
      <c r="CD25" s="47">
        <v>0</v>
      </c>
      <c r="CE25" s="47">
        <v>0</v>
      </c>
      <c r="CF25" s="47">
        <v>0</v>
      </c>
      <c r="CG25" s="47">
        <v>0</v>
      </c>
      <c r="CH25" s="47">
        <v>0</v>
      </c>
      <c r="CI25" s="47">
        <v>0</v>
      </c>
      <c r="CJ25" s="47">
        <v>0</v>
      </c>
      <c r="CK25" s="47">
        <v>0</v>
      </c>
      <c r="CL25" s="47">
        <v>0</v>
      </c>
      <c r="CM25" s="47">
        <v>0</v>
      </c>
      <c r="CN25" s="47">
        <v>0</v>
      </c>
      <c r="CO25" s="47">
        <v>0</v>
      </c>
      <c r="CP25" s="47">
        <v>0</v>
      </c>
      <c r="CQ25" s="47">
        <v>0</v>
      </c>
      <c r="CR25" s="47">
        <v>0</v>
      </c>
      <c r="CS25" s="47">
        <v>0</v>
      </c>
      <c r="CT25" s="47">
        <v>0.036631578947368446</v>
      </c>
      <c r="CU25" s="47">
        <v>0.036631578947368446</v>
      </c>
      <c r="CV25" s="47">
        <v>0</v>
      </c>
      <c r="CW25" s="47">
        <v>0</v>
      </c>
      <c r="CX25" s="47">
        <v>0</v>
      </c>
      <c r="CY25" s="47">
        <v>0</v>
      </c>
      <c r="CZ25" s="47">
        <v>0</v>
      </c>
      <c r="DA25" s="47">
        <v>0</v>
      </c>
      <c r="DB25" s="47">
        <v>0</v>
      </c>
      <c r="DC25" s="47">
        <v>0</v>
      </c>
      <c r="DD25" s="47">
        <v>0</v>
      </c>
      <c r="DE25" s="47">
        <v>0</v>
      </c>
      <c r="DF25" s="47">
        <v>0</v>
      </c>
      <c r="DG25" s="47">
        <v>0</v>
      </c>
      <c r="DH25" s="47">
        <v>0</v>
      </c>
      <c r="DI25" s="47">
        <v>0</v>
      </c>
      <c r="DJ25" s="47">
        <v>0</v>
      </c>
      <c r="DK25" s="47">
        <v>0</v>
      </c>
      <c r="DL25" s="47">
        <v>0</v>
      </c>
      <c r="DM25" s="47">
        <v>0</v>
      </c>
      <c r="DN25" s="47">
        <v>0</v>
      </c>
      <c r="DO25" s="47">
        <v>0</v>
      </c>
      <c r="DP25" s="47">
        <v>0</v>
      </c>
      <c r="DQ25" s="47">
        <v>0</v>
      </c>
      <c r="DR25" s="47">
        <v>0</v>
      </c>
      <c r="DS25" s="47">
        <v>0</v>
      </c>
      <c r="DT25" s="47">
        <v>0</v>
      </c>
    </row>
    <row r="26" spans="1:126" x14ac:dyDescent="0.25">
      <c r="A26" s="47" t="s">
        <v>208</v>
      </c>
      <c r="B26" s="47" t="s">
        <v>153</v>
      </c>
      <c r="C26" s="47" t="s">
        <v>199</v>
      </c>
      <c r="D26" s="47" t="s">
        <v>199</v>
      </c>
      <c r="E26" s="47"/>
      <c r="F26" s="47" t="s">
        <v>155</v>
      </c>
      <c r="G26" s="47" t="s">
        <v>179</v>
      </c>
      <c r="H26" s="47" t="str">
        <f>=IFERROR(VLOOKUP(A26,'ETPT Format DDG'!A:J,10,FALSE),"")</f>
        <v>0</v>
      </c>
      <c r="I26" s="47" t="str">
        <f>='ETPT Format DDG'!M26</f>
        <v/>
      </c>
      <c r="J26" s="47" t="str">
        <f>='ETPT Format DDG'!D26</f>
        <v/>
      </c>
      <c r="K26" s="47" t="s">
        <v>157</v>
      </c>
      <c r="L26" s="47" t="s">
        <v>176</v>
      </c>
      <c r="M26" s="47"/>
      <c r="N26" s="47">
        <v>0</v>
      </c>
      <c r="O26" s="47">
        <v>0</v>
      </c>
      <c r="P26" s="47">
        <v>0</v>
      </c>
      <c r="Q26" s="47">
        <v>0</v>
      </c>
      <c r="R26" s="47">
        <v>0</v>
      </c>
      <c r="S26" s="47">
        <v>0</v>
      </c>
      <c r="T26" s="47">
        <v>0</v>
      </c>
      <c r="U26" s="47">
        <v>0</v>
      </c>
      <c r="V26" s="47">
        <v>0</v>
      </c>
      <c r="W26" s="47">
        <v>0</v>
      </c>
      <c r="X26" s="47">
        <v>0</v>
      </c>
      <c r="Y26" s="47">
        <v>0</v>
      </c>
      <c r="Z26" s="47">
        <v>0</v>
      </c>
      <c r="AA26" s="47">
        <v>0</v>
      </c>
      <c r="AB26" s="47">
        <v>0</v>
      </c>
      <c r="AC26" s="47">
        <v>0</v>
      </c>
      <c r="AD26" s="47">
        <v>0</v>
      </c>
      <c r="AE26" s="47">
        <v>0</v>
      </c>
      <c r="AF26" s="47">
        <v>0</v>
      </c>
      <c r="AG26" s="47">
        <v>0</v>
      </c>
      <c r="AH26" s="47">
        <v>0</v>
      </c>
      <c r="AI26" s="47">
        <v>0</v>
      </c>
      <c r="AJ26" s="47">
        <v>0</v>
      </c>
      <c r="AK26" s="47">
        <v>0</v>
      </c>
      <c r="AL26" s="47">
        <v>0</v>
      </c>
      <c r="AM26" s="47">
        <v>0</v>
      </c>
      <c r="AN26" s="47">
        <v>0</v>
      </c>
      <c r="AO26" s="47">
        <v>0</v>
      </c>
      <c r="AP26" s="47">
        <v>0</v>
      </c>
      <c r="AQ26" s="47">
        <v>0</v>
      </c>
      <c r="AR26" s="47">
        <v>0</v>
      </c>
      <c r="AS26" s="47">
        <v>0</v>
      </c>
      <c r="AT26" s="47">
        <v>0</v>
      </c>
      <c r="AU26" s="47">
        <v>0</v>
      </c>
      <c r="AV26" s="47">
        <v>0</v>
      </c>
      <c r="AW26" s="47">
        <v>0</v>
      </c>
      <c r="AX26" s="47">
        <v>0</v>
      </c>
      <c r="AY26" s="47">
        <v>0</v>
      </c>
      <c r="AZ26" s="47">
        <v>0</v>
      </c>
      <c r="BA26" s="47">
        <v>0</v>
      </c>
      <c r="BB26" s="47">
        <v>0</v>
      </c>
      <c r="BC26" s="47">
        <v>0</v>
      </c>
      <c r="BD26" s="47">
        <v>0</v>
      </c>
      <c r="BE26" s="47">
        <v>0</v>
      </c>
      <c r="BF26" s="47">
        <v>0</v>
      </c>
      <c r="BG26" s="47">
        <v>0</v>
      </c>
      <c r="BH26" s="47">
        <v>0</v>
      </c>
      <c r="BI26" s="47">
        <v>0</v>
      </c>
      <c r="BJ26" s="47">
        <v>0</v>
      </c>
      <c r="BK26" s="47">
        <v>0</v>
      </c>
      <c r="BL26" s="47">
        <v>0</v>
      </c>
      <c r="BM26" s="47">
        <v>0</v>
      </c>
      <c r="BN26" s="47">
        <v>0</v>
      </c>
      <c r="BO26" s="47">
        <v>0</v>
      </c>
      <c r="BP26" s="47">
        <v>0</v>
      </c>
      <c r="BQ26" s="47">
        <v>0</v>
      </c>
      <c r="BR26" s="47">
        <v>0</v>
      </c>
      <c r="BS26" s="47">
        <v>0</v>
      </c>
      <c r="BT26" s="47">
        <v>0</v>
      </c>
      <c r="BU26" s="47">
        <v>0</v>
      </c>
      <c r="BV26" s="47">
        <v>0</v>
      </c>
      <c r="BW26" s="47">
        <v>0</v>
      </c>
      <c r="BX26" s="47">
        <v>0</v>
      </c>
      <c r="BY26" s="47">
        <v>0</v>
      </c>
      <c r="BZ26" s="47">
        <v>0</v>
      </c>
      <c r="CA26" s="47">
        <v>0</v>
      </c>
      <c r="CB26" s="47">
        <v>0</v>
      </c>
      <c r="CC26" s="47">
        <v>0</v>
      </c>
      <c r="CD26" s="47">
        <v>0</v>
      </c>
      <c r="CE26" s="47">
        <v>0</v>
      </c>
      <c r="CF26" s="47">
        <v>0</v>
      </c>
      <c r="CG26" s="47">
        <v>0</v>
      </c>
      <c r="CH26" s="47">
        <v>0</v>
      </c>
      <c r="CI26" s="47">
        <v>0</v>
      </c>
      <c r="CJ26" s="47">
        <v>0</v>
      </c>
      <c r="CK26" s="47">
        <v>0</v>
      </c>
      <c r="CL26" s="47">
        <v>0</v>
      </c>
      <c r="CM26" s="47">
        <v>0</v>
      </c>
      <c r="CN26" s="47">
        <v>0</v>
      </c>
      <c r="CO26" s="47">
        <v>0</v>
      </c>
      <c r="CP26" s="47">
        <v>0</v>
      </c>
      <c r="CQ26" s="47">
        <v>0</v>
      </c>
      <c r="CR26" s="47">
        <v>0</v>
      </c>
      <c r="CS26" s="47">
        <v>0</v>
      </c>
      <c r="CT26" s="47">
        <v>0</v>
      </c>
      <c r="CU26" s="47">
        <v>0</v>
      </c>
      <c r="CV26" s="47">
        <v>0</v>
      </c>
      <c r="CW26" s="47">
        <v>0</v>
      </c>
      <c r="CX26" s="47">
        <v>0</v>
      </c>
      <c r="CY26" s="47">
        <v>0</v>
      </c>
      <c r="CZ26" s="47">
        <v>0</v>
      </c>
      <c r="DA26" s="47">
        <v>0</v>
      </c>
      <c r="DB26" s="47">
        <v>0</v>
      </c>
      <c r="DC26" s="47">
        <v>0</v>
      </c>
      <c r="DD26" s="47">
        <v>0</v>
      </c>
      <c r="DE26" s="47">
        <v>0</v>
      </c>
      <c r="DF26" s="47">
        <v>1</v>
      </c>
      <c r="DG26" s="47">
        <v>0</v>
      </c>
      <c r="DH26" s="47">
        <v>0</v>
      </c>
      <c r="DI26" s="47">
        <v>0</v>
      </c>
      <c r="DJ26" s="47">
        <v>0</v>
      </c>
      <c r="DK26" s="47">
        <v>1</v>
      </c>
      <c r="DL26" s="47">
        <v>0</v>
      </c>
      <c r="DM26" s="47">
        <v>0</v>
      </c>
      <c r="DN26" s="47">
        <v>0</v>
      </c>
      <c r="DO26" s="47">
        <v>0</v>
      </c>
      <c r="DP26" s="47">
        <v>0</v>
      </c>
      <c r="DQ26" s="47">
        <v>0</v>
      </c>
      <c r="DR26" s="47">
        <v>0</v>
      </c>
      <c r="DS26" s="47">
        <v>0</v>
      </c>
      <c r="DT26" s="47">
        <v>0</v>
      </c>
    </row>
    <row r="27" spans="1:126" x14ac:dyDescent="0.25">
      <c r="A27" s="47" t="s">
        <v>209</v>
      </c>
      <c r="B27" s="47" t="s">
        <v>153</v>
      </c>
      <c r="C27" s="47" t="s">
        <v>199</v>
      </c>
      <c r="D27" s="47" t="s">
        <v>199</v>
      </c>
      <c r="E27" s="47"/>
      <c r="F27" s="47" t="s">
        <v>155</v>
      </c>
      <c r="G27" s="47" t="s">
        <v>179</v>
      </c>
      <c r="H27" s="47" t="str">
        <f>=IFERROR(VLOOKUP(A27,'ETPT Format DDG'!A:J,10,FALSE),"")</f>
        <v>0</v>
      </c>
      <c r="I27" s="47" t="str">
        <f>='ETPT Format DDG'!M27</f>
        <v/>
      </c>
      <c r="J27" s="47" t="str">
        <f>='ETPT Format DDG'!D27</f>
        <v/>
      </c>
      <c r="K27" s="47" t="s">
        <v>157</v>
      </c>
      <c r="L27" s="47" t="s">
        <v>210</v>
      </c>
      <c r="M27" s="47" t="s">
        <v>206</v>
      </c>
      <c r="N27" s="47">
        <v>0.002631578947368421</v>
      </c>
      <c r="O27" s="47">
        <v>0.002631578947368421</v>
      </c>
      <c r="P27" s="47">
        <v>0</v>
      </c>
      <c r="Q27" s="47">
        <v>0</v>
      </c>
      <c r="R27" s="47">
        <v>0</v>
      </c>
      <c r="S27" s="47">
        <v>0</v>
      </c>
      <c r="T27" s="47">
        <v>0</v>
      </c>
      <c r="U27" s="47">
        <v>0</v>
      </c>
      <c r="V27" s="47">
        <v>0</v>
      </c>
      <c r="W27" s="47">
        <v>0</v>
      </c>
      <c r="X27" s="47">
        <v>0</v>
      </c>
      <c r="Y27" s="47">
        <v>0</v>
      </c>
      <c r="Z27" s="47">
        <v>0</v>
      </c>
      <c r="AA27" s="47">
        <v>0</v>
      </c>
      <c r="AB27" s="47">
        <v>0</v>
      </c>
      <c r="AC27" s="47">
        <v>0</v>
      </c>
      <c r="AD27" s="47">
        <v>0</v>
      </c>
      <c r="AE27" s="47">
        <v>0</v>
      </c>
      <c r="AF27" s="47">
        <v>0</v>
      </c>
      <c r="AG27" s="47">
        <v>0</v>
      </c>
      <c r="AH27" s="47">
        <v>0</v>
      </c>
      <c r="AI27" s="47">
        <v>0</v>
      </c>
      <c r="AJ27" s="47">
        <v>0</v>
      </c>
      <c r="AK27" s="47">
        <v>0</v>
      </c>
      <c r="AL27" s="47">
        <v>0</v>
      </c>
      <c r="AM27" s="47">
        <v>0</v>
      </c>
      <c r="AN27" s="47">
        <v>0.002473684210526316</v>
      </c>
      <c r="AO27" s="47">
        <v>0</v>
      </c>
      <c r="AP27" s="47">
        <v>0</v>
      </c>
      <c r="AQ27" s="47">
        <v>0</v>
      </c>
      <c r="AR27" s="47">
        <v>0</v>
      </c>
      <c r="AS27" s="47">
        <v>0</v>
      </c>
      <c r="AT27" s="47">
        <v>0</v>
      </c>
      <c r="AU27" s="47">
        <v>0</v>
      </c>
      <c r="AV27" s="47">
        <v>0</v>
      </c>
      <c r="AW27" s="47">
        <v>0</v>
      </c>
      <c r="AX27" s="47">
        <v>0</v>
      </c>
      <c r="AY27" s="47">
        <v>0</v>
      </c>
      <c r="AZ27" s="47">
        <v>0</v>
      </c>
      <c r="BA27" s="47">
        <v>0</v>
      </c>
      <c r="BB27" s="47">
        <v>0</v>
      </c>
      <c r="BC27" s="47">
        <v>0</v>
      </c>
      <c r="BD27" s="47">
        <v>0</v>
      </c>
      <c r="BE27" s="47">
        <v>0</v>
      </c>
      <c r="BF27" s="47">
        <v>0</v>
      </c>
      <c r="BG27" s="47">
        <v>0</v>
      </c>
      <c r="BH27" s="47">
        <v>0</v>
      </c>
      <c r="BI27" s="47">
        <v>0</v>
      </c>
      <c r="BJ27" s="47">
        <v>0</v>
      </c>
      <c r="BK27" s="47">
        <v>0</v>
      </c>
      <c r="BL27" s="47">
        <v>0</v>
      </c>
      <c r="BM27" s="47">
        <v>0</v>
      </c>
      <c r="BN27" s="47">
        <v>0</v>
      </c>
      <c r="BO27" s="47">
        <v>0</v>
      </c>
      <c r="BP27" s="47">
        <v>0</v>
      </c>
      <c r="BQ27" s="47">
        <v>0</v>
      </c>
      <c r="BR27" s="47">
        <v>0</v>
      </c>
      <c r="BS27" s="47">
        <v>0</v>
      </c>
      <c r="BT27" s="47">
        <v>0</v>
      </c>
      <c r="BU27" s="47">
        <v>0</v>
      </c>
      <c r="BV27" s="47">
        <v>0</v>
      </c>
      <c r="BW27" s="47">
        <v>0</v>
      </c>
      <c r="BX27" s="47">
        <v>0</v>
      </c>
      <c r="BY27" s="47">
        <v>0</v>
      </c>
      <c r="BZ27" s="47">
        <v>0</v>
      </c>
      <c r="CA27" s="47">
        <v>0</v>
      </c>
      <c r="CB27" s="47">
        <v>0</v>
      </c>
      <c r="CC27" s="47">
        <v>0</v>
      </c>
      <c r="CD27" s="47">
        <v>0</v>
      </c>
      <c r="CE27" s="47">
        <v>0</v>
      </c>
      <c r="CF27" s="47">
        <v>0</v>
      </c>
      <c r="CG27" s="47">
        <v>0</v>
      </c>
      <c r="CH27" s="47">
        <v>0</v>
      </c>
      <c r="CI27" s="47">
        <v>0</v>
      </c>
      <c r="CJ27" s="47">
        <v>0</v>
      </c>
      <c r="CK27" s="47">
        <v>0</v>
      </c>
      <c r="CL27" s="47">
        <v>0</v>
      </c>
      <c r="CM27" s="47">
        <v>0</v>
      </c>
      <c r="CN27" s="47">
        <v>0</v>
      </c>
      <c r="CO27" s="47">
        <v>0</v>
      </c>
      <c r="CP27" s="47">
        <v>0</v>
      </c>
      <c r="CQ27" s="47">
        <v>0</v>
      </c>
      <c r="CR27" s="47">
        <v>0</v>
      </c>
      <c r="CS27" s="47">
        <v>0</v>
      </c>
      <c r="CT27" s="47">
        <v>0.00015789473684210527</v>
      </c>
      <c r="CU27" s="47">
        <v>0.00015789473684210527</v>
      </c>
      <c r="CV27" s="47">
        <v>0</v>
      </c>
      <c r="CW27" s="47">
        <v>0</v>
      </c>
      <c r="CX27" s="47">
        <v>0</v>
      </c>
      <c r="CY27" s="47">
        <v>0</v>
      </c>
      <c r="CZ27" s="47">
        <v>0</v>
      </c>
      <c r="DA27" s="47">
        <v>0</v>
      </c>
      <c r="DB27" s="47">
        <v>0</v>
      </c>
      <c r="DC27" s="47">
        <v>0</v>
      </c>
      <c r="DD27" s="47">
        <v>0</v>
      </c>
      <c r="DE27" s="47">
        <v>0</v>
      </c>
      <c r="DF27" s="47">
        <v>0</v>
      </c>
      <c r="DG27" s="47">
        <v>0</v>
      </c>
      <c r="DH27" s="47">
        <v>0</v>
      </c>
      <c r="DI27" s="47">
        <v>0</v>
      </c>
      <c r="DJ27" s="47">
        <v>0</v>
      </c>
      <c r="DK27" s="47">
        <v>0</v>
      </c>
      <c r="DL27" s="47">
        <v>0</v>
      </c>
      <c r="DM27" s="47">
        <v>0</v>
      </c>
      <c r="DN27" s="47">
        <v>0</v>
      </c>
      <c r="DO27" s="47">
        <v>0</v>
      </c>
      <c r="DP27" s="47">
        <v>0</v>
      </c>
      <c r="DQ27" s="47">
        <v>0</v>
      </c>
      <c r="DR27" s="47">
        <v>0</v>
      </c>
      <c r="DS27" s="47">
        <v>0</v>
      </c>
      <c r="DT27" s="47">
        <v>0</v>
      </c>
    </row>
    <row r="28" spans="1:126" x14ac:dyDescent="0.25">
      <c r="A28" s="47" t="s">
        <v>211</v>
      </c>
      <c r="B28" s="47" t="s">
        <v>153</v>
      </c>
      <c r="C28" s="47" t="s">
        <v>199</v>
      </c>
      <c r="D28" s="47" t="s">
        <v>199</v>
      </c>
      <c r="E28" s="47"/>
      <c r="F28" s="47" t="s">
        <v>155</v>
      </c>
      <c r="G28" s="47" t="s">
        <v>179</v>
      </c>
      <c r="H28" s="47" t="str">
        <f>=IFERROR(VLOOKUP(A28,'ETPT Format DDG'!A:J,10,FALSE),"")</f>
        <v>0</v>
      </c>
      <c r="I28" s="47" t="str">
        <f>='ETPT Format DDG'!M28</f>
        <v/>
      </c>
      <c r="J28" s="47" t="str">
        <f>='ETPT Format DDG'!D28</f>
        <v/>
      </c>
      <c r="K28" s="47" t="s">
        <v>157</v>
      </c>
      <c r="L28" s="47" t="s">
        <v>166</v>
      </c>
      <c r="M28" s="47"/>
      <c r="N28" s="47">
        <v>0.8947368421052632</v>
      </c>
      <c r="O28" s="47">
        <v>0.8947368421052632</v>
      </c>
      <c r="P28" s="47">
        <v>0</v>
      </c>
      <c r="Q28" s="47">
        <v>0</v>
      </c>
      <c r="R28" s="47">
        <v>0</v>
      </c>
      <c r="S28" s="47">
        <v>0</v>
      </c>
      <c r="T28" s="47">
        <v>0</v>
      </c>
      <c r="U28" s="47">
        <v>0</v>
      </c>
      <c r="V28" s="47">
        <v>0</v>
      </c>
      <c r="W28" s="47">
        <v>0</v>
      </c>
      <c r="X28" s="47">
        <v>0</v>
      </c>
      <c r="Y28" s="47">
        <v>0</v>
      </c>
      <c r="Z28" s="47">
        <v>0</v>
      </c>
      <c r="AA28" s="47">
        <v>0</v>
      </c>
      <c r="AB28" s="47">
        <v>0</v>
      </c>
      <c r="AC28" s="47">
        <v>0</v>
      </c>
      <c r="AD28" s="47">
        <v>0</v>
      </c>
      <c r="AE28" s="47">
        <v>0</v>
      </c>
      <c r="AF28" s="47">
        <v>0</v>
      </c>
      <c r="AG28" s="47">
        <v>0</v>
      </c>
      <c r="AH28" s="47">
        <v>0</v>
      </c>
      <c r="AI28" s="47">
        <v>0</v>
      </c>
      <c r="AJ28" s="47">
        <v>0</v>
      </c>
      <c r="AK28" s="47">
        <v>0</v>
      </c>
      <c r="AL28" s="47">
        <v>0</v>
      </c>
      <c r="AM28" s="47">
        <v>0</v>
      </c>
      <c r="AN28" s="47">
        <v>0.7918421052631541</v>
      </c>
      <c r="AO28" s="47">
        <v>0</v>
      </c>
      <c r="AP28" s="47">
        <v>0</v>
      </c>
      <c r="AQ28" s="47">
        <v>0</v>
      </c>
      <c r="AR28" s="47">
        <v>0</v>
      </c>
      <c r="AS28" s="47">
        <v>0</v>
      </c>
      <c r="AT28" s="47">
        <v>0</v>
      </c>
      <c r="AU28" s="47">
        <v>0</v>
      </c>
      <c r="AV28" s="47">
        <v>0.7918421052631541</v>
      </c>
      <c r="AW28" s="47">
        <v>0</v>
      </c>
      <c r="AX28" s="47">
        <v>0</v>
      </c>
      <c r="AY28" s="47">
        <v>0</v>
      </c>
      <c r="AZ28" s="47">
        <v>0</v>
      </c>
      <c r="BA28" s="47">
        <v>0</v>
      </c>
      <c r="BB28" s="47">
        <v>0</v>
      </c>
      <c r="BC28" s="47">
        <v>0</v>
      </c>
      <c r="BD28" s="47">
        <v>0</v>
      </c>
      <c r="BE28" s="47">
        <v>0</v>
      </c>
      <c r="BF28" s="47">
        <v>0</v>
      </c>
      <c r="BG28" s="47">
        <v>0</v>
      </c>
      <c r="BH28" s="47">
        <v>0</v>
      </c>
      <c r="BI28" s="47">
        <v>0</v>
      </c>
      <c r="BJ28" s="47">
        <v>0</v>
      </c>
      <c r="BK28" s="47">
        <v>0</v>
      </c>
      <c r="BL28" s="47">
        <v>0</v>
      </c>
      <c r="BM28" s="47">
        <v>0</v>
      </c>
      <c r="BN28" s="47">
        <v>0</v>
      </c>
      <c r="BO28" s="47">
        <v>0.049210526315789295</v>
      </c>
      <c r="BP28" s="47">
        <v>0.035789473684210225</v>
      </c>
      <c r="BQ28" s="47">
        <v>0</v>
      </c>
      <c r="BR28" s="47">
        <v>0</v>
      </c>
      <c r="BS28" s="47">
        <v>0</v>
      </c>
      <c r="BT28" s="47">
        <v>0</v>
      </c>
      <c r="BU28" s="47">
        <v>0</v>
      </c>
      <c r="BV28" s="47">
        <v>0</v>
      </c>
      <c r="BW28" s="47">
        <v>0.013421052631578913</v>
      </c>
      <c r="BX28" s="47">
        <v>0</v>
      </c>
      <c r="BY28" s="47">
        <v>0</v>
      </c>
      <c r="BZ28" s="47">
        <v>0</v>
      </c>
      <c r="CA28" s="47">
        <v>0</v>
      </c>
      <c r="CB28" s="47">
        <v>0</v>
      </c>
      <c r="CC28" s="47">
        <v>0</v>
      </c>
      <c r="CD28" s="47">
        <v>0</v>
      </c>
      <c r="CE28" s="47">
        <v>0</v>
      </c>
      <c r="CF28" s="47">
        <v>0</v>
      </c>
      <c r="CG28" s="47">
        <v>0</v>
      </c>
      <c r="CH28" s="47">
        <v>0</v>
      </c>
      <c r="CI28" s="47">
        <v>0</v>
      </c>
      <c r="CJ28" s="47">
        <v>0</v>
      </c>
      <c r="CK28" s="47">
        <v>0</v>
      </c>
      <c r="CL28" s="47">
        <v>0</v>
      </c>
      <c r="CM28" s="47">
        <v>0</v>
      </c>
      <c r="CN28" s="47">
        <v>0</v>
      </c>
      <c r="CO28" s="47">
        <v>0</v>
      </c>
      <c r="CP28" s="47">
        <v>0</v>
      </c>
      <c r="CQ28" s="47">
        <v>0</v>
      </c>
      <c r="CR28" s="47">
        <v>0</v>
      </c>
      <c r="CS28" s="47">
        <v>0</v>
      </c>
      <c r="CT28" s="47">
        <v>0.053684210526315654</v>
      </c>
      <c r="CU28" s="47">
        <v>0.053684210526315654</v>
      </c>
      <c r="CV28" s="47">
        <v>0</v>
      </c>
      <c r="CW28" s="47">
        <v>0</v>
      </c>
      <c r="CX28" s="47">
        <v>0</v>
      </c>
      <c r="CY28" s="47">
        <v>0</v>
      </c>
      <c r="CZ28" s="47">
        <v>0</v>
      </c>
      <c r="DA28" s="47">
        <v>0</v>
      </c>
      <c r="DB28" s="47">
        <v>0</v>
      </c>
      <c r="DC28" s="47">
        <v>0</v>
      </c>
      <c r="DD28" s="47">
        <v>0</v>
      </c>
      <c r="DE28" s="47">
        <v>0</v>
      </c>
      <c r="DF28" s="47">
        <v>0.10526315789473685</v>
      </c>
      <c r="DG28" s="47">
        <v>0</v>
      </c>
      <c r="DH28" s="47">
        <v>0.10526315789473685</v>
      </c>
      <c r="DI28" s="47">
        <v>0</v>
      </c>
      <c r="DJ28" s="47">
        <v>0</v>
      </c>
      <c r="DK28" s="47">
        <v>0</v>
      </c>
      <c r="DL28" s="47">
        <v>0</v>
      </c>
      <c r="DM28" s="47">
        <v>0</v>
      </c>
      <c r="DN28" s="47">
        <v>0</v>
      </c>
      <c r="DO28" s="47">
        <v>0</v>
      </c>
      <c r="DP28" s="47">
        <v>0</v>
      </c>
      <c r="DQ28" s="47">
        <v>0</v>
      </c>
      <c r="DR28" s="47">
        <v>0</v>
      </c>
      <c r="DS28" s="47">
        <v>0</v>
      </c>
      <c r="DT28" s="47">
        <v>0</v>
      </c>
    </row>
    <row r="29" spans="1:126" x14ac:dyDescent="0.25">
      <c r="A29" s="47" t="s">
        <v>212</v>
      </c>
      <c r="B29" s="47" t="s">
        <v>153</v>
      </c>
      <c r="C29" s="47" t="s">
        <v>213</v>
      </c>
      <c r="D29" s="47" t="s">
        <v>213</v>
      </c>
      <c r="E29" s="47"/>
      <c r="F29" s="47" t="s">
        <v>155</v>
      </c>
      <c r="G29" s="47" t="s">
        <v>214</v>
      </c>
      <c r="H29" s="47" t="str">
        <f>=IFERROR(VLOOKUP(A29,'ETPT Format DDG'!A:J,10,FALSE),"")</f>
        <v>0</v>
      </c>
      <c r="I29" s="47" t="str">
        <f>='ETPT Format DDG'!M29</f>
        <v/>
      </c>
      <c r="J29" s="47" t="str">
        <f>='ETPT Format DDG'!D29</f>
        <v/>
      </c>
      <c r="K29" s="47" t="s">
        <v>157</v>
      </c>
      <c r="L29" s="47" t="s">
        <v>215</v>
      </c>
      <c r="M29" s="47"/>
      <c r="N29" s="47">
        <v>1</v>
      </c>
      <c r="O29" s="47">
        <v>1</v>
      </c>
      <c r="P29" s="47">
        <v>0</v>
      </c>
      <c r="Q29" s="47">
        <v>0</v>
      </c>
      <c r="R29" s="47">
        <v>0</v>
      </c>
      <c r="S29" s="47">
        <v>0</v>
      </c>
      <c r="T29" s="47">
        <v>0</v>
      </c>
      <c r="U29" s="47">
        <v>0</v>
      </c>
      <c r="V29" s="47">
        <v>0</v>
      </c>
      <c r="W29" s="47">
        <v>0</v>
      </c>
      <c r="X29" s="47">
        <v>0</v>
      </c>
      <c r="Y29" s="47">
        <v>0</v>
      </c>
      <c r="Z29" s="47">
        <v>0</v>
      </c>
      <c r="AA29" s="47">
        <v>0</v>
      </c>
      <c r="AB29" s="47">
        <v>0</v>
      </c>
      <c r="AC29" s="47">
        <v>0</v>
      </c>
      <c r="AD29" s="47">
        <v>0</v>
      </c>
      <c r="AE29" s="47">
        <v>0</v>
      </c>
      <c r="AF29" s="47">
        <v>0</v>
      </c>
      <c r="AG29" s="47">
        <v>0</v>
      </c>
      <c r="AH29" s="47">
        <v>0</v>
      </c>
      <c r="AI29" s="47">
        <v>0</v>
      </c>
      <c r="AJ29" s="47">
        <v>0</v>
      </c>
      <c r="AK29" s="47">
        <v>0</v>
      </c>
      <c r="AL29" s="47">
        <v>0</v>
      </c>
      <c r="AM29" s="47">
        <v>0</v>
      </c>
      <c r="AN29" s="47">
        <v>0</v>
      </c>
      <c r="AO29" s="47">
        <v>0</v>
      </c>
      <c r="AP29" s="47">
        <v>0</v>
      </c>
      <c r="AQ29" s="47">
        <v>0</v>
      </c>
      <c r="AR29" s="47">
        <v>0</v>
      </c>
      <c r="AS29" s="47">
        <v>0</v>
      </c>
      <c r="AT29" s="47">
        <v>0</v>
      </c>
      <c r="AU29" s="47">
        <v>0</v>
      </c>
      <c r="AV29" s="47">
        <v>0</v>
      </c>
      <c r="AW29" s="47">
        <v>0</v>
      </c>
      <c r="AX29" s="47">
        <v>0</v>
      </c>
      <c r="AY29" s="47">
        <v>0</v>
      </c>
      <c r="AZ29" s="47">
        <v>0</v>
      </c>
      <c r="BA29" s="47">
        <v>0</v>
      </c>
      <c r="BB29" s="47">
        <v>0</v>
      </c>
      <c r="BC29" s="47">
        <v>0</v>
      </c>
      <c r="BD29" s="47">
        <v>0</v>
      </c>
      <c r="BE29" s="47">
        <v>0</v>
      </c>
      <c r="BF29" s="47">
        <v>0</v>
      </c>
      <c r="BG29" s="47">
        <v>0</v>
      </c>
      <c r="BH29" s="47">
        <v>0</v>
      </c>
      <c r="BI29" s="47">
        <v>0</v>
      </c>
      <c r="BJ29" s="47">
        <v>0</v>
      </c>
      <c r="BK29" s="47">
        <v>0</v>
      </c>
      <c r="BL29" s="47">
        <v>0</v>
      </c>
      <c r="BM29" s="47">
        <v>0</v>
      </c>
      <c r="BN29" s="47">
        <v>0</v>
      </c>
      <c r="BO29" s="47">
        <v>0.05499999999999979</v>
      </c>
      <c r="BP29" s="47">
        <v>0.03999999999999961</v>
      </c>
      <c r="BQ29" s="47">
        <v>0</v>
      </c>
      <c r="BR29" s="47">
        <v>0</v>
      </c>
      <c r="BS29" s="47">
        <v>0</v>
      </c>
      <c r="BT29" s="47">
        <v>0</v>
      </c>
      <c r="BU29" s="47">
        <v>0</v>
      </c>
      <c r="BV29" s="47">
        <v>0</v>
      </c>
      <c r="BW29" s="47">
        <v>0.014999999999999934</v>
      </c>
      <c r="BX29" s="47">
        <v>0</v>
      </c>
      <c r="BY29" s="47">
        <v>0</v>
      </c>
      <c r="BZ29" s="47">
        <v>0</v>
      </c>
      <c r="CA29" s="47">
        <v>0</v>
      </c>
      <c r="CB29" s="47">
        <v>0</v>
      </c>
      <c r="CC29" s="47">
        <v>0</v>
      </c>
      <c r="CD29" s="47">
        <v>0</v>
      </c>
      <c r="CE29" s="47">
        <v>0</v>
      </c>
      <c r="CF29" s="47">
        <v>0</v>
      </c>
      <c r="CG29" s="47">
        <v>0</v>
      </c>
      <c r="CH29" s="47">
        <v>0</v>
      </c>
      <c r="CI29" s="47">
        <v>0</v>
      </c>
      <c r="CJ29" s="47">
        <v>0</v>
      </c>
      <c r="CK29" s="47">
        <v>0</v>
      </c>
      <c r="CL29" s="47">
        <v>0.8550000000000004</v>
      </c>
      <c r="CM29" s="47">
        <v>0</v>
      </c>
      <c r="CN29" s="47">
        <v>0</v>
      </c>
      <c r="CO29" s="47">
        <v>0</v>
      </c>
      <c r="CP29" s="47">
        <v>0</v>
      </c>
      <c r="CQ29" s="47">
        <v>0</v>
      </c>
      <c r="CR29" s="47">
        <v>0</v>
      </c>
      <c r="CS29" s="47">
        <v>0</v>
      </c>
      <c r="CT29" s="47">
        <v>0.09000000000000011</v>
      </c>
      <c r="CU29" s="47">
        <v>0.09000000000000011</v>
      </c>
      <c r="CV29" s="47">
        <v>0</v>
      </c>
      <c r="CW29" s="47">
        <v>0</v>
      </c>
      <c r="CX29" s="47">
        <v>0</v>
      </c>
      <c r="CY29" s="47">
        <v>0</v>
      </c>
      <c r="CZ29" s="47">
        <v>0</v>
      </c>
      <c r="DA29" s="47">
        <v>0</v>
      </c>
      <c r="DB29" s="47">
        <v>0</v>
      </c>
      <c r="DC29" s="47">
        <v>0</v>
      </c>
      <c r="DD29" s="47">
        <v>0</v>
      </c>
      <c r="DE29" s="47">
        <v>0</v>
      </c>
      <c r="DF29" s="47">
        <v>0</v>
      </c>
      <c r="DG29" s="47">
        <v>0</v>
      </c>
      <c r="DH29" s="47">
        <v>0</v>
      </c>
      <c r="DI29" s="47">
        <v>0</v>
      </c>
      <c r="DJ29" s="47">
        <v>0</v>
      </c>
      <c r="DK29" s="47">
        <v>0</v>
      </c>
      <c r="DL29" s="47">
        <v>0</v>
      </c>
      <c r="DM29" s="47">
        <v>0</v>
      </c>
      <c r="DN29" s="47">
        <v>0</v>
      </c>
      <c r="DO29" s="47">
        <v>0</v>
      </c>
      <c r="DP29" s="47">
        <v>0</v>
      </c>
      <c r="DQ29" s="47">
        <v>0</v>
      </c>
      <c r="DR29" s="47">
        <v>0</v>
      </c>
      <c r="DS29" s="47">
        <v>0</v>
      </c>
      <c r="DT29" s="47">
        <v>0</v>
      </c>
    </row>
    <row r="30" spans="1:126" x14ac:dyDescent="0.25">
      <c r="A30" s="47" t="s">
        <v>216</v>
      </c>
      <c r="B30" s="47" t="s">
        <v>153</v>
      </c>
      <c r="C30" s="47" t="s">
        <v>213</v>
      </c>
      <c r="D30" s="47" t="s">
        <v>213</v>
      </c>
      <c r="E30" s="47"/>
      <c r="F30" s="47" t="s">
        <v>155</v>
      </c>
      <c r="G30" s="47" t="s">
        <v>214</v>
      </c>
      <c r="H30" s="47" t="str">
        <f>=IFERROR(VLOOKUP(A30,'ETPT Format DDG'!A:J,10,FALSE),"")</f>
        <v>0</v>
      </c>
      <c r="I30" s="47" t="str">
        <f>='ETPT Format DDG'!M30</f>
        <v/>
      </c>
      <c r="J30" s="47" t="str">
        <f>='ETPT Format DDG'!D30</f>
        <v/>
      </c>
      <c r="K30" s="47" t="s">
        <v>157</v>
      </c>
      <c r="L30" s="47" t="s">
        <v>158</v>
      </c>
      <c r="M30" s="47"/>
      <c r="N30" s="47">
        <v>1</v>
      </c>
      <c r="O30" s="47">
        <v>1</v>
      </c>
      <c r="P30" s="47">
        <v>0</v>
      </c>
      <c r="Q30" s="47">
        <v>0</v>
      </c>
      <c r="R30" s="47">
        <v>0</v>
      </c>
      <c r="S30" s="47">
        <v>0</v>
      </c>
      <c r="T30" s="47">
        <v>0</v>
      </c>
      <c r="U30" s="47">
        <v>0</v>
      </c>
      <c r="V30" s="47">
        <v>0</v>
      </c>
      <c r="W30" s="47">
        <v>0</v>
      </c>
      <c r="X30" s="47">
        <v>0</v>
      </c>
      <c r="Y30" s="47">
        <v>0</v>
      </c>
      <c r="Z30" s="47">
        <v>0</v>
      </c>
      <c r="AA30" s="47">
        <v>0</v>
      </c>
      <c r="AB30" s="47">
        <v>0</v>
      </c>
      <c r="AC30" s="47">
        <v>0</v>
      </c>
      <c r="AD30" s="47">
        <v>0</v>
      </c>
      <c r="AE30" s="47">
        <v>0</v>
      </c>
      <c r="AF30" s="47">
        <v>0</v>
      </c>
      <c r="AG30" s="47">
        <v>0</v>
      </c>
      <c r="AH30" s="47">
        <v>0</v>
      </c>
      <c r="AI30" s="47">
        <v>0</v>
      </c>
      <c r="AJ30" s="47">
        <v>0</v>
      </c>
      <c r="AK30" s="47">
        <v>0</v>
      </c>
      <c r="AL30" s="47">
        <v>0</v>
      </c>
      <c r="AM30" s="47">
        <v>0</v>
      </c>
      <c r="AN30" s="47">
        <v>0</v>
      </c>
      <c r="AO30" s="47">
        <v>0</v>
      </c>
      <c r="AP30" s="47">
        <v>0</v>
      </c>
      <c r="AQ30" s="47">
        <v>0</v>
      </c>
      <c r="AR30" s="47">
        <v>0</v>
      </c>
      <c r="AS30" s="47">
        <v>0</v>
      </c>
      <c r="AT30" s="47">
        <v>0</v>
      </c>
      <c r="AU30" s="47">
        <v>0</v>
      </c>
      <c r="AV30" s="47">
        <v>0</v>
      </c>
      <c r="AW30" s="47">
        <v>0</v>
      </c>
      <c r="AX30" s="47">
        <v>0</v>
      </c>
      <c r="AY30" s="47">
        <v>0</v>
      </c>
      <c r="AZ30" s="47">
        <v>0</v>
      </c>
      <c r="BA30" s="47">
        <v>0</v>
      </c>
      <c r="BB30" s="47">
        <v>0</v>
      </c>
      <c r="BC30" s="47">
        <v>0</v>
      </c>
      <c r="BD30" s="47">
        <v>0</v>
      </c>
      <c r="BE30" s="47">
        <v>0</v>
      </c>
      <c r="BF30" s="47">
        <v>0</v>
      </c>
      <c r="BG30" s="47">
        <v>0</v>
      </c>
      <c r="BH30" s="47">
        <v>0</v>
      </c>
      <c r="BI30" s="47">
        <v>0</v>
      </c>
      <c r="BJ30" s="47">
        <v>0</v>
      </c>
      <c r="BK30" s="47">
        <v>0</v>
      </c>
      <c r="BL30" s="47">
        <v>0</v>
      </c>
      <c r="BM30" s="47">
        <v>0</v>
      </c>
      <c r="BN30" s="47">
        <v>0</v>
      </c>
      <c r="BO30" s="47">
        <v>0.05499999999999979</v>
      </c>
      <c r="BP30" s="47">
        <v>0.03999999999999961</v>
      </c>
      <c r="BQ30" s="47">
        <v>0</v>
      </c>
      <c r="BR30" s="47">
        <v>0</v>
      </c>
      <c r="BS30" s="47">
        <v>0</v>
      </c>
      <c r="BT30" s="47">
        <v>0</v>
      </c>
      <c r="BU30" s="47">
        <v>0</v>
      </c>
      <c r="BV30" s="47">
        <v>0</v>
      </c>
      <c r="BW30" s="47">
        <v>0.014999999999999934</v>
      </c>
      <c r="BX30" s="47">
        <v>0</v>
      </c>
      <c r="BY30" s="47">
        <v>0</v>
      </c>
      <c r="BZ30" s="47">
        <v>0</v>
      </c>
      <c r="CA30" s="47">
        <v>0</v>
      </c>
      <c r="CB30" s="47">
        <v>0</v>
      </c>
      <c r="CC30" s="47">
        <v>0</v>
      </c>
      <c r="CD30" s="47">
        <v>0</v>
      </c>
      <c r="CE30" s="47">
        <v>0</v>
      </c>
      <c r="CF30" s="47">
        <v>0</v>
      </c>
      <c r="CG30" s="47">
        <v>0</v>
      </c>
      <c r="CH30" s="47">
        <v>0</v>
      </c>
      <c r="CI30" s="47">
        <v>0</v>
      </c>
      <c r="CJ30" s="47">
        <v>0</v>
      </c>
      <c r="CK30" s="47">
        <v>0</v>
      </c>
      <c r="CL30" s="47">
        <v>0.8600000000000081</v>
      </c>
      <c r="CM30" s="47">
        <v>0</v>
      </c>
      <c r="CN30" s="47">
        <v>0</v>
      </c>
      <c r="CO30" s="47">
        <v>0</v>
      </c>
      <c r="CP30" s="47">
        <v>0</v>
      </c>
      <c r="CQ30" s="47">
        <v>0</v>
      </c>
      <c r="CR30" s="47">
        <v>0</v>
      </c>
      <c r="CS30" s="47">
        <v>0</v>
      </c>
      <c r="CT30" s="47">
        <v>0.08500000000000063</v>
      </c>
      <c r="CU30" s="47">
        <v>0.08500000000000063</v>
      </c>
      <c r="CV30" s="47">
        <v>0</v>
      </c>
      <c r="CW30" s="47">
        <v>0</v>
      </c>
      <c r="CX30" s="47">
        <v>0</v>
      </c>
      <c r="CY30" s="47">
        <v>0</v>
      </c>
      <c r="CZ30" s="47">
        <v>0</v>
      </c>
      <c r="DA30" s="47">
        <v>0</v>
      </c>
      <c r="DB30" s="47">
        <v>0</v>
      </c>
      <c r="DC30" s="47">
        <v>0</v>
      </c>
      <c r="DD30" s="47">
        <v>0</v>
      </c>
      <c r="DE30" s="47">
        <v>0</v>
      </c>
      <c r="DF30" s="47">
        <v>0</v>
      </c>
      <c r="DG30" s="47">
        <v>0</v>
      </c>
      <c r="DH30" s="47">
        <v>0</v>
      </c>
      <c r="DI30" s="47">
        <v>0</v>
      </c>
      <c r="DJ30" s="47">
        <v>0</v>
      </c>
      <c r="DK30" s="47">
        <v>0</v>
      </c>
      <c r="DL30" s="47">
        <v>0</v>
      </c>
      <c r="DM30" s="47">
        <v>0</v>
      </c>
      <c r="DN30" s="47">
        <v>0</v>
      </c>
      <c r="DO30" s="47">
        <v>0</v>
      </c>
      <c r="DP30" s="47">
        <v>0</v>
      </c>
      <c r="DQ30" s="47">
        <v>0</v>
      </c>
      <c r="DR30" s="47">
        <v>0</v>
      </c>
      <c r="DS30" s="47">
        <v>0</v>
      </c>
      <c r="DT30" s="47">
        <v>0</v>
      </c>
    </row>
    <row r="31" spans="1:126" x14ac:dyDescent="0.25">
      <c r="A31" s="47" t="s">
        <v>217</v>
      </c>
      <c r="B31" s="47" t="s">
        <v>153</v>
      </c>
      <c r="C31" s="47" t="s">
        <v>218</v>
      </c>
      <c r="D31" s="47" t="s">
        <v>218</v>
      </c>
      <c r="E31" s="47"/>
      <c r="F31" s="47" t="s">
        <v>155</v>
      </c>
      <c r="G31" s="47" t="s">
        <v>219</v>
      </c>
      <c r="H31" s="47" t="str">
        <f>=IFERROR(VLOOKUP(A31,'ETPT Format DDG'!A:J,10,FALSE),"")</f>
        <v>0</v>
      </c>
      <c r="I31" s="47" t="str">
        <f>='ETPT Format DDG'!M31</f>
        <v/>
      </c>
      <c r="J31" s="47" t="str">
        <f>='ETPT Format DDG'!D31</f>
        <v/>
      </c>
      <c r="K31" s="47" t="s">
        <v>157</v>
      </c>
      <c r="L31" s="47" t="s">
        <v>220</v>
      </c>
      <c r="M31" s="47" t="s">
        <v>164</v>
      </c>
      <c r="N31" s="47">
        <v>0.45789473684210524</v>
      </c>
      <c r="O31" s="47">
        <v>0.45789473684210524</v>
      </c>
      <c r="P31" s="47">
        <v>0</v>
      </c>
      <c r="Q31" s="47">
        <v>0</v>
      </c>
      <c r="R31" s="47">
        <v>0</v>
      </c>
      <c r="S31" s="47">
        <v>0</v>
      </c>
      <c r="T31" s="47">
        <v>0</v>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47">
        <v>0</v>
      </c>
      <c r="AL31" s="47">
        <v>0</v>
      </c>
      <c r="AM31" s="47">
        <v>0</v>
      </c>
      <c r="AN31" s="47">
        <v>0</v>
      </c>
      <c r="AO31" s="47">
        <v>0</v>
      </c>
      <c r="AP31" s="47">
        <v>0</v>
      </c>
      <c r="AQ31" s="47">
        <v>0</v>
      </c>
      <c r="AR31" s="47">
        <v>0</v>
      </c>
      <c r="AS31" s="47">
        <v>0</v>
      </c>
      <c r="AT31" s="47">
        <v>0</v>
      </c>
      <c r="AU31" s="47">
        <v>0</v>
      </c>
      <c r="AV31" s="47">
        <v>0</v>
      </c>
      <c r="AW31" s="47">
        <v>0</v>
      </c>
      <c r="AX31" s="47">
        <v>0</v>
      </c>
      <c r="AY31" s="47">
        <v>0</v>
      </c>
      <c r="AZ31" s="47">
        <v>0</v>
      </c>
      <c r="BA31" s="47">
        <v>0</v>
      </c>
      <c r="BB31" s="47">
        <v>0</v>
      </c>
      <c r="BC31" s="47">
        <v>0</v>
      </c>
      <c r="BD31" s="47">
        <v>0</v>
      </c>
      <c r="BE31" s="47">
        <v>0</v>
      </c>
      <c r="BF31" s="47">
        <v>0</v>
      </c>
      <c r="BG31" s="47">
        <v>0</v>
      </c>
      <c r="BH31" s="47">
        <v>0</v>
      </c>
      <c r="BI31" s="47">
        <v>0</v>
      </c>
      <c r="BJ31" s="47">
        <v>0</v>
      </c>
      <c r="BK31" s="47">
        <v>0</v>
      </c>
      <c r="BL31" s="47">
        <v>0.38921052631578823</v>
      </c>
      <c r="BM31" s="47">
        <v>0.2335263157894741</v>
      </c>
      <c r="BN31" s="47">
        <v>0.15568421052631648</v>
      </c>
      <c r="BO31" s="47">
        <v>0.02518421052631573</v>
      </c>
      <c r="BP31" s="47">
        <v>0.018315789473684223</v>
      </c>
      <c r="BQ31" s="47">
        <v>0</v>
      </c>
      <c r="BR31" s="47">
        <v>0</v>
      </c>
      <c r="BS31" s="47">
        <v>0</v>
      </c>
      <c r="BT31" s="47">
        <v>0</v>
      </c>
      <c r="BU31" s="47">
        <v>0</v>
      </c>
      <c r="BV31" s="47">
        <v>0</v>
      </c>
      <c r="BW31" s="47">
        <v>0.0068684210526315775</v>
      </c>
      <c r="BX31" s="47">
        <v>0</v>
      </c>
      <c r="BY31" s="47">
        <v>0</v>
      </c>
      <c r="BZ31" s="47">
        <v>0</v>
      </c>
      <c r="CA31" s="47">
        <v>0</v>
      </c>
      <c r="CB31" s="47">
        <v>0</v>
      </c>
      <c r="CC31" s="47">
        <v>0</v>
      </c>
      <c r="CD31" s="47">
        <v>0</v>
      </c>
      <c r="CE31" s="47">
        <v>0</v>
      </c>
      <c r="CF31" s="47">
        <v>0</v>
      </c>
      <c r="CG31" s="47">
        <v>0</v>
      </c>
      <c r="CH31" s="47">
        <v>0</v>
      </c>
      <c r="CI31" s="47">
        <v>0</v>
      </c>
      <c r="CJ31" s="47">
        <v>0</v>
      </c>
      <c r="CK31" s="47">
        <v>0</v>
      </c>
      <c r="CL31" s="47">
        <v>0</v>
      </c>
      <c r="CM31" s="47">
        <v>0</v>
      </c>
      <c r="CN31" s="47">
        <v>0</v>
      </c>
      <c r="CO31" s="47">
        <v>0</v>
      </c>
      <c r="CP31" s="47">
        <v>0</v>
      </c>
      <c r="CQ31" s="47">
        <v>0</v>
      </c>
      <c r="CR31" s="47">
        <v>0</v>
      </c>
      <c r="CS31" s="47">
        <v>0</v>
      </c>
      <c r="CT31" s="47">
        <v>0.04350000000000011</v>
      </c>
      <c r="CU31" s="47">
        <v>0.04350000000000011</v>
      </c>
      <c r="CV31" s="47">
        <v>0</v>
      </c>
      <c r="CW31" s="47">
        <v>0</v>
      </c>
      <c r="CX31" s="47">
        <v>0</v>
      </c>
      <c r="CY31" s="47">
        <v>0</v>
      </c>
      <c r="CZ31" s="47">
        <v>0</v>
      </c>
      <c r="DA31" s="47">
        <v>0</v>
      </c>
      <c r="DB31" s="47">
        <v>0</v>
      </c>
      <c r="DC31" s="47">
        <v>0</v>
      </c>
      <c r="DD31" s="47">
        <v>0</v>
      </c>
      <c r="DE31" s="47">
        <v>0</v>
      </c>
      <c r="DF31" s="47">
        <v>0</v>
      </c>
      <c r="DG31" s="47">
        <v>0</v>
      </c>
      <c r="DH31" s="47">
        <v>0</v>
      </c>
      <c r="DI31" s="47">
        <v>0</v>
      </c>
      <c r="DJ31" s="47">
        <v>0</v>
      </c>
      <c r="DK31" s="47">
        <v>0</v>
      </c>
      <c r="DL31" s="47">
        <v>0</v>
      </c>
      <c r="DM31" s="47">
        <v>0</v>
      </c>
      <c r="DN31" s="47">
        <v>0</v>
      </c>
      <c r="DO31" s="47">
        <v>0</v>
      </c>
      <c r="DP31" s="47">
        <v>0</v>
      </c>
      <c r="DQ31" s="47">
        <v>0</v>
      </c>
      <c r="DR31" s="47">
        <v>0</v>
      </c>
      <c r="DS31" s="47">
        <v>0</v>
      </c>
      <c r="DT31" s="47">
        <v>0</v>
      </c>
    </row>
    <row r="32" spans="1:126" x14ac:dyDescent="0.25">
      <c r="A32" s="47" t="s">
        <v>221</v>
      </c>
      <c r="B32" s="47" t="s">
        <v>153</v>
      </c>
      <c r="C32" s="47" t="s">
        <v>222</v>
      </c>
      <c r="D32" s="47" t="s">
        <v>222</v>
      </c>
      <c r="E32" s="47"/>
      <c r="F32" s="47" t="s">
        <v>155</v>
      </c>
      <c r="G32" s="47" t="s">
        <v>223</v>
      </c>
      <c r="H32" s="47" t="str">
        <f>=IFERROR(VLOOKUP(A32,'ETPT Format DDG'!A:J,10,FALSE),"")</f>
        <v>0</v>
      </c>
      <c r="I32" s="47" t="str">
        <f>='ETPT Format DDG'!M32</f>
        <v/>
      </c>
      <c r="J32" s="47" t="str">
        <f>='ETPT Format DDG'!D32</f>
        <v/>
      </c>
      <c r="K32" s="47" t="s">
        <v>157</v>
      </c>
      <c r="L32" s="47" t="s">
        <v>183</v>
      </c>
      <c r="M32" s="47"/>
      <c r="N32" s="47">
        <v>0.9184210526315789</v>
      </c>
      <c r="O32" s="47">
        <v>0.9184210526315789</v>
      </c>
      <c r="P32" s="47">
        <v>0</v>
      </c>
      <c r="Q32" s="47">
        <v>0</v>
      </c>
      <c r="R32" s="47">
        <v>0</v>
      </c>
      <c r="S32" s="47">
        <v>0</v>
      </c>
      <c r="T32" s="47">
        <v>0</v>
      </c>
      <c r="U32" s="47">
        <v>0</v>
      </c>
      <c r="V32" s="47">
        <v>0</v>
      </c>
      <c r="W32" s="47">
        <v>0</v>
      </c>
      <c r="X32" s="47">
        <v>0</v>
      </c>
      <c r="Y32" s="47">
        <v>0</v>
      </c>
      <c r="Z32" s="47">
        <v>0</v>
      </c>
      <c r="AA32" s="47">
        <v>0</v>
      </c>
      <c r="AB32" s="47">
        <v>0</v>
      </c>
      <c r="AC32" s="47">
        <v>0</v>
      </c>
      <c r="AD32" s="47">
        <v>0</v>
      </c>
      <c r="AE32" s="47">
        <v>0</v>
      </c>
      <c r="AF32" s="47">
        <v>0</v>
      </c>
      <c r="AG32" s="47">
        <v>0</v>
      </c>
      <c r="AH32" s="47">
        <v>0</v>
      </c>
      <c r="AI32" s="47">
        <v>0</v>
      </c>
      <c r="AJ32" s="47">
        <v>0</v>
      </c>
      <c r="AK32" s="47">
        <v>0</v>
      </c>
      <c r="AL32" s="47">
        <v>0</v>
      </c>
      <c r="AM32" s="47">
        <v>0</v>
      </c>
      <c r="AN32" s="47">
        <v>0</v>
      </c>
      <c r="AO32" s="47">
        <v>0</v>
      </c>
      <c r="AP32" s="47">
        <v>0</v>
      </c>
      <c r="AQ32" s="47">
        <v>0</v>
      </c>
      <c r="AR32" s="47">
        <v>0</v>
      </c>
      <c r="AS32" s="47">
        <v>0</v>
      </c>
      <c r="AT32" s="47">
        <v>0</v>
      </c>
      <c r="AU32" s="47">
        <v>0</v>
      </c>
      <c r="AV32" s="47">
        <v>0</v>
      </c>
      <c r="AW32" s="47">
        <v>0</v>
      </c>
      <c r="AX32" s="47">
        <v>0</v>
      </c>
      <c r="AY32" s="47">
        <v>0</v>
      </c>
      <c r="AZ32" s="47">
        <v>0</v>
      </c>
      <c r="BA32" s="47">
        <v>0</v>
      </c>
      <c r="BB32" s="47">
        <v>0</v>
      </c>
      <c r="BC32" s="47">
        <v>0</v>
      </c>
      <c r="BD32" s="47">
        <v>0</v>
      </c>
      <c r="BE32" s="47">
        <v>0</v>
      </c>
      <c r="BF32" s="47">
        <v>0</v>
      </c>
      <c r="BG32" s="47">
        <v>0</v>
      </c>
      <c r="BH32" s="47">
        <v>0.23419736842105218</v>
      </c>
      <c r="BI32" s="47">
        <v>0</v>
      </c>
      <c r="BJ32" s="47">
        <v>0</v>
      </c>
      <c r="BK32" s="47">
        <v>0</v>
      </c>
      <c r="BL32" s="47">
        <v>0</v>
      </c>
      <c r="BM32" s="47">
        <v>0</v>
      </c>
      <c r="BN32" s="47">
        <v>0</v>
      </c>
      <c r="BO32" s="47">
        <v>0</v>
      </c>
      <c r="BP32" s="47">
        <v>0</v>
      </c>
      <c r="BQ32" s="47">
        <v>0</v>
      </c>
      <c r="BR32" s="47">
        <v>0</v>
      </c>
      <c r="BS32" s="47">
        <v>0</v>
      </c>
      <c r="BT32" s="47">
        <v>0</v>
      </c>
      <c r="BU32" s="47">
        <v>0</v>
      </c>
      <c r="BV32" s="47">
        <v>0</v>
      </c>
      <c r="BW32" s="47">
        <v>0</v>
      </c>
      <c r="BX32" s="47">
        <v>0</v>
      </c>
      <c r="BY32" s="47">
        <v>0</v>
      </c>
      <c r="BZ32" s="47">
        <v>0</v>
      </c>
      <c r="CA32" s="47">
        <v>0</v>
      </c>
      <c r="CB32" s="47">
        <v>0</v>
      </c>
      <c r="CC32" s="47">
        <v>0</v>
      </c>
      <c r="CD32" s="47">
        <v>0</v>
      </c>
      <c r="CE32" s="47">
        <v>0</v>
      </c>
      <c r="CF32" s="47">
        <v>0</v>
      </c>
      <c r="CG32" s="47">
        <v>0</v>
      </c>
      <c r="CH32" s="47">
        <v>0</v>
      </c>
      <c r="CI32" s="47">
        <v>0</v>
      </c>
      <c r="CJ32" s="47">
        <v>0</v>
      </c>
      <c r="CK32" s="47">
        <v>0</v>
      </c>
      <c r="CL32" s="47">
        <v>0</v>
      </c>
      <c r="CM32" s="47">
        <v>0</v>
      </c>
      <c r="CN32" s="47">
        <v>0</v>
      </c>
      <c r="CO32" s="47">
        <v>0</v>
      </c>
      <c r="CP32" s="47">
        <v>0</v>
      </c>
      <c r="CQ32" s="47">
        <v>0.5464605263157886</v>
      </c>
      <c r="CR32" s="47">
        <v>0.5464605263157886</v>
      </c>
      <c r="CS32" s="47">
        <v>0</v>
      </c>
      <c r="CT32" s="47">
        <v>0.137763157894736</v>
      </c>
      <c r="CU32" s="47">
        <v>0.137763157894736</v>
      </c>
      <c r="CV32" s="47">
        <v>0</v>
      </c>
      <c r="CW32" s="47">
        <v>0</v>
      </c>
      <c r="CX32" s="47">
        <v>0</v>
      </c>
      <c r="CY32" s="47">
        <v>0</v>
      </c>
      <c r="CZ32" s="47">
        <v>0</v>
      </c>
      <c r="DA32" s="47">
        <v>0</v>
      </c>
      <c r="DB32" s="47">
        <v>0</v>
      </c>
      <c r="DC32" s="47">
        <v>0</v>
      </c>
      <c r="DD32" s="47">
        <v>0</v>
      </c>
      <c r="DE32" s="47">
        <v>0</v>
      </c>
      <c r="DF32" s="47">
        <v>0.08157894736842104</v>
      </c>
      <c r="DG32" s="47">
        <v>0</v>
      </c>
      <c r="DH32" s="47">
        <v>0.08157894736842104</v>
      </c>
      <c r="DI32" s="47">
        <v>0</v>
      </c>
      <c r="DJ32" s="47">
        <v>0</v>
      </c>
      <c r="DK32" s="47">
        <v>0</v>
      </c>
      <c r="DL32" s="47">
        <v>0</v>
      </c>
      <c r="DM32" s="47">
        <v>0</v>
      </c>
      <c r="DN32" s="47">
        <v>0</v>
      </c>
      <c r="DO32" s="47">
        <v>0</v>
      </c>
      <c r="DP32" s="47">
        <v>0</v>
      </c>
      <c r="DQ32" s="47">
        <v>0</v>
      </c>
      <c r="DR32" s="47">
        <v>0</v>
      </c>
      <c r="DS32" s="47">
        <v>0</v>
      </c>
      <c r="DT32" s="47">
        <v>0</v>
      </c>
    </row>
    <row r="33" spans="1:126" x14ac:dyDescent="0.25">
      <c r="A33" s="47" t="s">
        <v>224</v>
      </c>
      <c r="B33" s="47" t="s">
        <v>153</v>
      </c>
      <c r="C33" s="47" t="s">
        <v>222</v>
      </c>
      <c r="D33" s="47" t="s">
        <v>222</v>
      </c>
      <c r="E33" s="47"/>
      <c r="F33" s="47" t="s">
        <v>155</v>
      </c>
      <c r="G33" s="47" t="s">
        <v>223</v>
      </c>
      <c r="H33" s="47" t="str">
        <f>=IFERROR(VLOOKUP(A33,'ETPT Format DDG'!A:J,10,FALSE),"")</f>
        <v>0</v>
      </c>
      <c r="I33" s="47" t="str">
        <f>='ETPT Format DDG'!M33</f>
        <v/>
      </c>
      <c r="J33" s="47" t="str">
        <f>='ETPT Format DDG'!D33</f>
        <v/>
      </c>
      <c r="K33" s="47" t="s">
        <v>157</v>
      </c>
      <c r="L33" s="47" t="s">
        <v>166</v>
      </c>
      <c r="M33" s="47" t="s">
        <v>164</v>
      </c>
      <c r="N33" s="47">
        <v>0.45789473684210524</v>
      </c>
      <c r="O33" s="47">
        <v>0.45789473684210524</v>
      </c>
      <c r="P33" s="47">
        <v>0</v>
      </c>
      <c r="Q33" s="47">
        <v>0</v>
      </c>
      <c r="R33" s="47">
        <v>0</v>
      </c>
      <c r="S33" s="47">
        <v>0</v>
      </c>
      <c r="T33" s="47">
        <v>0</v>
      </c>
      <c r="U33" s="47">
        <v>0</v>
      </c>
      <c r="V33" s="47">
        <v>0</v>
      </c>
      <c r="W33" s="47">
        <v>0</v>
      </c>
      <c r="X33" s="47">
        <v>0</v>
      </c>
      <c r="Y33" s="47">
        <v>0</v>
      </c>
      <c r="Z33" s="47">
        <v>0</v>
      </c>
      <c r="AA33" s="47">
        <v>0</v>
      </c>
      <c r="AB33" s="47">
        <v>0</v>
      </c>
      <c r="AC33" s="47">
        <v>0</v>
      </c>
      <c r="AD33" s="47">
        <v>0</v>
      </c>
      <c r="AE33" s="47">
        <v>0</v>
      </c>
      <c r="AF33" s="47">
        <v>0</v>
      </c>
      <c r="AG33" s="47">
        <v>0</v>
      </c>
      <c r="AH33" s="47">
        <v>0</v>
      </c>
      <c r="AI33" s="47">
        <v>0</v>
      </c>
      <c r="AJ33" s="47">
        <v>0</v>
      </c>
      <c r="AK33" s="47">
        <v>0</v>
      </c>
      <c r="AL33" s="47">
        <v>0</v>
      </c>
      <c r="AM33" s="47">
        <v>0</v>
      </c>
      <c r="AN33" s="47">
        <v>0</v>
      </c>
      <c r="AO33" s="47">
        <v>0</v>
      </c>
      <c r="AP33" s="47">
        <v>0</v>
      </c>
      <c r="AQ33" s="47">
        <v>0</v>
      </c>
      <c r="AR33" s="47">
        <v>0</v>
      </c>
      <c r="AS33" s="47">
        <v>0</v>
      </c>
      <c r="AT33" s="47">
        <v>0</v>
      </c>
      <c r="AU33" s="47">
        <v>0</v>
      </c>
      <c r="AV33" s="47">
        <v>0</v>
      </c>
      <c r="AW33" s="47">
        <v>0</v>
      </c>
      <c r="AX33" s="47">
        <v>0</v>
      </c>
      <c r="AY33" s="47">
        <v>0</v>
      </c>
      <c r="AZ33" s="47">
        <v>0</v>
      </c>
      <c r="BA33" s="47">
        <v>0</v>
      </c>
      <c r="BB33" s="47">
        <v>0</v>
      </c>
      <c r="BC33" s="47">
        <v>0</v>
      </c>
      <c r="BD33" s="47">
        <v>0</v>
      </c>
      <c r="BE33" s="47">
        <v>0</v>
      </c>
      <c r="BF33" s="47">
        <v>0</v>
      </c>
      <c r="BG33" s="47">
        <v>0</v>
      </c>
      <c r="BH33" s="47">
        <v>0.11905263157894734</v>
      </c>
      <c r="BI33" s="47">
        <v>0</v>
      </c>
      <c r="BJ33" s="47">
        <v>0</v>
      </c>
      <c r="BK33" s="47">
        <v>0</v>
      </c>
      <c r="BL33" s="47">
        <v>0</v>
      </c>
      <c r="BM33" s="47">
        <v>0</v>
      </c>
      <c r="BN33" s="47">
        <v>0</v>
      </c>
      <c r="BO33" s="47">
        <v>0</v>
      </c>
      <c r="BP33" s="47">
        <v>0</v>
      </c>
      <c r="BQ33" s="47">
        <v>0</v>
      </c>
      <c r="BR33" s="47">
        <v>0</v>
      </c>
      <c r="BS33" s="47">
        <v>0</v>
      </c>
      <c r="BT33" s="47">
        <v>0</v>
      </c>
      <c r="BU33" s="47">
        <v>0</v>
      </c>
      <c r="BV33" s="47">
        <v>0</v>
      </c>
      <c r="BW33" s="47">
        <v>0</v>
      </c>
      <c r="BX33" s="47">
        <v>0</v>
      </c>
      <c r="BY33" s="47">
        <v>0</v>
      </c>
      <c r="BZ33" s="47">
        <v>0</v>
      </c>
      <c r="CA33" s="47">
        <v>0</v>
      </c>
      <c r="CB33" s="47">
        <v>0</v>
      </c>
      <c r="CC33" s="47">
        <v>0</v>
      </c>
      <c r="CD33" s="47">
        <v>0</v>
      </c>
      <c r="CE33" s="47">
        <v>0</v>
      </c>
      <c r="CF33" s="47">
        <v>0</v>
      </c>
      <c r="CG33" s="47">
        <v>0</v>
      </c>
      <c r="CH33" s="47">
        <v>0</v>
      </c>
      <c r="CI33" s="47">
        <v>0</v>
      </c>
      <c r="CJ33" s="47">
        <v>0</v>
      </c>
      <c r="CK33" s="47">
        <v>0</v>
      </c>
      <c r="CL33" s="47">
        <v>0</v>
      </c>
      <c r="CM33" s="47">
        <v>0</v>
      </c>
      <c r="CN33" s="47">
        <v>0</v>
      </c>
      <c r="CO33" s="47">
        <v>0</v>
      </c>
      <c r="CP33" s="47">
        <v>0</v>
      </c>
      <c r="CQ33" s="47">
        <v>0.29305263157894756</v>
      </c>
      <c r="CR33" s="47">
        <v>0</v>
      </c>
      <c r="CS33" s="47">
        <v>0</v>
      </c>
      <c r="CT33" s="47">
        <v>0.04578947368421046</v>
      </c>
      <c r="CU33" s="47">
        <v>0.04578947368421046</v>
      </c>
      <c r="CV33" s="47">
        <v>0</v>
      </c>
      <c r="CW33" s="47">
        <v>0</v>
      </c>
      <c r="CX33" s="47">
        <v>0</v>
      </c>
      <c r="CY33" s="47">
        <v>0</v>
      </c>
      <c r="CZ33" s="47">
        <v>0</v>
      </c>
      <c r="DA33" s="47">
        <v>0</v>
      </c>
      <c r="DB33" s="47">
        <v>0</v>
      </c>
      <c r="DC33" s="47">
        <v>0</v>
      </c>
      <c r="DD33" s="47">
        <v>0</v>
      </c>
      <c r="DE33" s="47">
        <v>0</v>
      </c>
      <c r="DF33" s="47">
        <v>0</v>
      </c>
      <c r="DG33" s="47">
        <v>0</v>
      </c>
      <c r="DH33" s="47">
        <v>0</v>
      </c>
      <c r="DI33" s="47">
        <v>0</v>
      </c>
      <c r="DJ33" s="47">
        <v>0</v>
      </c>
      <c r="DK33" s="47">
        <v>0</v>
      </c>
      <c r="DL33" s="47">
        <v>0</v>
      </c>
      <c r="DM33" s="47">
        <v>0</v>
      </c>
      <c r="DN33" s="47">
        <v>0</v>
      </c>
      <c r="DO33" s="47">
        <v>0</v>
      </c>
      <c r="DP33" s="47">
        <v>0</v>
      </c>
      <c r="DQ33" s="47">
        <v>0</v>
      </c>
      <c r="DR33" s="47">
        <v>0</v>
      </c>
      <c r="DS33" s="47">
        <v>0</v>
      </c>
      <c r="DT33" s="47">
        <v>0</v>
      </c>
    </row>
    <row r="34" spans="1:126" x14ac:dyDescent="0.25">
      <c r="A34" s="47" t="s">
        <v>225</v>
      </c>
      <c r="B34" s="47" t="s">
        <v>153</v>
      </c>
      <c r="C34" s="47" t="s">
        <v>222</v>
      </c>
      <c r="D34" s="47" t="s">
        <v>222</v>
      </c>
      <c r="E34" s="47"/>
      <c r="F34" s="47" t="s">
        <v>155</v>
      </c>
      <c r="G34" s="47" t="s">
        <v>226</v>
      </c>
      <c r="H34" s="47" t="str">
        <f>=IFERROR(VLOOKUP(A34,'ETPT Format DDG'!A:J,10,FALSE),"")</f>
        <v>0</v>
      </c>
      <c r="I34" s="47" t="str">
        <f>='ETPT Format DDG'!M34</f>
        <v/>
      </c>
      <c r="J34" s="47" t="str">
        <f>='ETPT Format DDG'!D34</f>
        <v/>
      </c>
      <c r="K34" s="47" t="s">
        <v>157</v>
      </c>
      <c r="L34" s="47" t="s">
        <v>158</v>
      </c>
      <c r="M34" s="47"/>
      <c r="N34" s="47">
        <v>0.8000000000000057</v>
      </c>
      <c r="O34" s="47">
        <v>0.8000000000000057</v>
      </c>
      <c r="P34" s="47">
        <v>0</v>
      </c>
      <c r="Q34" s="47">
        <v>0</v>
      </c>
      <c r="R34" s="47">
        <v>0</v>
      </c>
      <c r="S34" s="47">
        <v>0</v>
      </c>
      <c r="T34" s="47">
        <v>0</v>
      </c>
      <c r="U34" s="47">
        <v>0</v>
      </c>
      <c r="V34" s="47">
        <v>0</v>
      </c>
      <c r="W34" s="47">
        <v>0</v>
      </c>
      <c r="X34" s="47">
        <v>0</v>
      </c>
      <c r="Y34" s="47">
        <v>0</v>
      </c>
      <c r="Z34" s="47">
        <v>0</v>
      </c>
      <c r="AA34" s="47">
        <v>0</v>
      </c>
      <c r="AB34" s="47">
        <v>0</v>
      </c>
      <c r="AC34" s="47">
        <v>0</v>
      </c>
      <c r="AD34" s="47">
        <v>0</v>
      </c>
      <c r="AE34" s="47">
        <v>0</v>
      </c>
      <c r="AF34" s="47">
        <v>0</v>
      </c>
      <c r="AG34" s="47">
        <v>0</v>
      </c>
      <c r="AH34" s="47">
        <v>0</v>
      </c>
      <c r="AI34" s="47">
        <v>0</v>
      </c>
      <c r="AJ34" s="47">
        <v>0</v>
      </c>
      <c r="AK34" s="47">
        <v>0</v>
      </c>
      <c r="AL34" s="47">
        <v>0</v>
      </c>
      <c r="AM34" s="47">
        <v>0</v>
      </c>
      <c r="AN34" s="47">
        <v>0</v>
      </c>
      <c r="AO34" s="47">
        <v>0</v>
      </c>
      <c r="AP34" s="47">
        <v>0</v>
      </c>
      <c r="AQ34" s="47">
        <v>0</v>
      </c>
      <c r="AR34" s="47">
        <v>0</v>
      </c>
      <c r="AS34" s="47">
        <v>0</v>
      </c>
      <c r="AT34" s="47">
        <v>0</v>
      </c>
      <c r="AU34" s="47">
        <v>0</v>
      </c>
      <c r="AV34" s="47">
        <v>0</v>
      </c>
      <c r="AW34" s="47">
        <v>0</v>
      </c>
      <c r="AX34" s="47">
        <v>0</v>
      </c>
      <c r="AY34" s="47">
        <v>0</v>
      </c>
      <c r="AZ34" s="47">
        <v>0</v>
      </c>
      <c r="BA34" s="47">
        <v>0</v>
      </c>
      <c r="BB34" s="47">
        <v>0</v>
      </c>
      <c r="BC34" s="47">
        <v>0</v>
      </c>
      <c r="BD34" s="47">
        <v>0</v>
      </c>
      <c r="BE34" s="47">
        <v>0</v>
      </c>
      <c r="BF34" s="47">
        <v>0</v>
      </c>
      <c r="BG34" s="47">
        <v>0</v>
      </c>
      <c r="BH34" s="47">
        <v>0</v>
      </c>
      <c r="BI34" s="47">
        <v>0</v>
      </c>
      <c r="BJ34" s="47">
        <v>0</v>
      </c>
      <c r="BK34" s="47">
        <v>0</v>
      </c>
      <c r="BL34" s="47">
        <v>0</v>
      </c>
      <c r="BM34" s="47">
        <v>0</v>
      </c>
      <c r="BN34" s="47">
        <v>0</v>
      </c>
      <c r="BO34" s="47">
        <v>0</v>
      </c>
      <c r="BP34" s="47">
        <v>0</v>
      </c>
      <c r="BQ34" s="47">
        <v>0</v>
      </c>
      <c r="BR34" s="47">
        <v>0</v>
      </c>
      <c r="BS34" s="47">
        <v>0</v>
      </c>
      <c r="BT34" s="47">
        <v>0</v>
      </c>
      <c r="BU34" s="47">
        <v>0</v>
      </c>
      <c r="BV34" s="47">
        <v>0</v>
      </c>
      <c r="BW34" s="47">
        <v>0</v>
      </c>
      <c r="BX34" s="47">
        <v>0</v>
      </c>
      <c r="BY34" s="47">
        <v>0</v>
      </c>
      <c r="BZ34" s="47">
        <v>0</v>
      </c>
      <c r="CA34" s="47">
        <v>0</v>
      </c>
      <c r="CB34" s="47">
        <v>0</v>
      </c>
      <c r="CC34" s="47">
        <v>0</v>
      </c>
      <c r="CD34" s="47">
        <v>0</v>
      </c>
      <c r="CE34" s="47">
        <v>0</v>
      </c>
      <c r="CF34" s="47">
        <v>0.7320000000000018</v>
      </c>
      <c r="CG34" s="47">
        <v>0.3880000000000027</v>
      </c>
      <c r="CH34" s="47">
        <v>0.34399999999999736</v>
      </c>
      <c r="CI34" s="47">
        <v>0</v>
      </c>
      <c r="CJ34" s="47">
        <v>0</v>
      </c>
      <c r="CK34" s="47">
        <v>0</v>
      </c>
      <c r="CL34" s="47">
        <v>0</v>
      </c>
      <c r="CM34" s="47">
        <v>0</v>
      </c>
      <c r="CN34" s="47">
        <v>0</v>
      </c>
      <c r="CO34" s="47">
        <v>0</v>
      </c>
      <c r="CP34" s="47">
        <v>0</v>
      </c>
      <c r="CQ34" s="47">
        <v>0</v>
      </c>
      <c r="CR34" s="47">
        <v>0</v>
      </c>
      <c r="CS34" s="47">
        <v>0</v>
      </c>
      <c r="CT34" s="47">
        <v>0.06800000000000037</v>
      </c>
      <c r="CU34" s="47">
        <v>0.06800000000000037</v>
      </c>
      <c r="CV34" s="47">
        <v>0</v>
      </c>
      <c r="CW34" s="47">
        <v>0</v>
      </c>
      <c r="CX34" s="47">
        <v>0</v>
      </c>
      <c r="CY34" s="47">
        <v>0</v>
      </c>
      <c r="CZ34" s="47">
        <v>0</v>
      </c>
      <c r="DA34" s="47">
        <v>0</v>
      </c>
      <c r="DB34" s="47">
        <v>0</v>
      </c>
      <c r="DC34" s="47">
        <v>0</v>
      </c>
      <c r="DD34" s="47">
        <v>0</v>
      </c>
      <c r="DE34" s="47">
        <v>0</v>
      </c>
      <c r="DF34" s="47">
        <v>0</v>
      </c>
      <c r="DG34" s="47">
        <v>0</v>
      </c>
      <c r="DH34" s="47">
        <v>0</v>
      </c>
      <c r="DI34" s="47">
        <v>0</v>
      </c>
      <c r="DJ34" s="47">
        <v>0</v>
      </c>
      <c r="DK34" s="47">
        <v>0</v>
      </c>
      <c r="DL34" s="47">
        <v>0</v>
      </c>
      <c r="DM34" s="47">
        <v>0</v>
      </c>
      <c r="DN34" s="47">
        <v>0</v>
      </c>
      <c r="DO34" s="47">
        <v>0</v>
      </c>
      <c r="DP34" s="47">
        <v>0</v>
      </c>
      <c r="DQ34" s="47">
        <v>0</v>
      </c>
      <c r="DR34" s="47">
        <v>0</v>
      </c>
      <c r="DS34" s="47">
        <v>0</v>
      </c>
      <c r="DT34" s="47">
        <v>0</v>
      </c>
    </row>
    <row r="35" spans="1:126" x14ac:dyDescent="0.25">
      <c r="A35" s="47" t="s">
        <v>227</v>
      </c>
      <c r="B35" s="47" t="s">
        <v>153</v>
      </c>
      <c r="C35" s="47" t="s">
        <v>228</v>
      </c>
      <c r="D35" s="47" t="s">
        <v>228</v>
      </c>
      <c r="E35" s="47"/>
      <c r="F35" s="47" t="s">
        <v>155</v>
      </c>
      <c r="G35" s="47" t="s">
        <v>229</v>
      </c>
      <c r="H35" s="47" t="str">
        <f>=IFERROR(VLOOKUP(A35,'ETPT Format DDG'!A:J,10,FALSE),"")</f>
        <v>0</v>
      </c>
      <c r="I35" s="47" t="str">
        <f>='ETPT Format DDG'!M35</f>
        <v/>
      </c>
      <c r="J35" s="47" t="str">
        <f>='ETPT Format DDG'!D35</f>
        <v/>
      </c>
      <c r="K35" s="47" t="s">
        <v>157</v>
      </c>
      <c r="L35" s="47" t="s">
        <v>230</v>
      </c>
      <c r="M35" s="47"/>
      <c r="N35" s="47">
        <v>1</v>
      </c>
      <c r="O35" s="47">
        <v>1</v>
      </c>
      <c r="P35" s="47">
        <v>0</v>
      </c>
      <c r="Q35" s="47">
        <v>0</v>
      </c>
      <c r="R35" s="47">
        <v>0</v>
      </c>
      <c r="S35" s="47">
        <v>0</v>
      </c>
      <c r="T35" s="47">
        <v>0</v>
      </c>
      <c r="U35" s="47">
        <v>0</v>
      </c>
      <c r="V35" s="47">
        <v>0</v>
      </c>
      <c r="W35" s="47">
        <v>0</v>
      </c>
      <c r="X35" s="47">
        <v>0</v>
      </c>
      <c r="Y35" s="47">
        <v>0</v>
      </c>
      <c r="Z35" s="47">
        <v>0</v>
      </c>
      <c r="AA35" s="47">
        <v>0</v>
      </c>
      <c r="AB35" s="47">
        <v>0</v>
      </c>
      <c r="AC35" s="47">
        <v>0</v>
      </c>
      <c r="AD35" s="47">
        <v>0</v>
      </c>
      <c r="AE35" s="47">
        <v>0.37799999999999856</v>
      </c>
      <c r="AF35" s="47">
        <v>0.2019999999999993</v>
      </c>
      <c r="AG35" s="47">
        <v>0.11999999999999947</v>
      </c>
      <c r="AH35" s="47">
        <v>0</v>
      </c>
      <c r="AI35" s="47">
        <v>0</v>
      </c>
      <c r="AJ35" s="47">
        <v>0</v>
      </c>
      <c r="AK35" s="47">
        <v>0.05599999999999994</v>
      </c>
      <c r="AL35" s="47">
        <v>0</v>
      </c>
      <c r="AM35" s="47">
        <v>0</v>
      </c>
      <c r="AN35" s="47">
        <v>0.42700000000000093</v>
      </c>
      <c r="AO35" s="47">
        <v>0.42700000000000093</v>
      </c>
      <c r="AP35" s="47">
        <v>0</v>
      </c>
      <c r="AQ35" s="47">
        <v>0</v>
      </c>
      <c r="AR35" s="47">
        <v>0</v>
      </c>
      <c r="AS35" s="47">
        <v>0</v>
      </c>
      <c r="AT35" s="47">
        <v>0</v>
      </c>
      <c r="AU35" s="47">
        <v>0</v>
      </c>
      <c r="AV35" s="47">
        <v>0</v>
      </c>
      <c r="AW35" s="47">
        <v>0</v>
      </c>
      <c r="AX35" s="47">
        <v>0</v>
      </c>
      <c r="AY35" s="47">
        <v>0</v>
      </c>
      <c r="AZ35" s="47">
        <v>0</v>
      </c>
      <c r="BA35" s="47">
        <v>0</v>
      </c>
      <c r="BB35" s="47">
        <v>0</v>
      </c>
      <c r="BC35" s="47">
        <v>0</v>
      </c>
      <c r="BD35" s="47">
        <v>0</v>
      </c>
      <c r="BE35" s="47">
        <v>0</v>
      </c>
      <c r="BF35" s="47">
        <v>0</v>
      </c>
      <c r="BG35" s="47">
        <v>0</v>
      </c>
      <c r="BH35" s="47">
        <v>0</v>
      </c>
      <c r="BI35" s="47">
        <v>0</v>
      </c>
      <c r="BJ35" s="47">
        <v>0</v>
      </c>
      <c r="BK35" s="47">
        <v>0</v>
      </c>
      <c r="BL35" s="47">
        <v>0</v>
      </c>
      <c r="BM35" s="47">
        <v>0</v>
      </c>
      <c r="BN35" s="47">
        <v>0</v>
      </c>
      <c r="BO35" s="47">
        <v>0.045000000000000054</v>
      </c>
      <c r="BP35" s="47">
        <v>0.029999999999999867</v>
      </c>
      <c r="BQ35" s="47">
        <v>0</v>
      </c>
      <c r="BR35" s="47">
        <v>0</v>
      </c>
      <c r="BS35" s="47">
        <v>0</v>
      </c>
      <c r="BT35" s="47">
        <v>0</v>
      </c>
      <c r="BU35" s="47">
        <v>0</v>
      </c>
      <c r="BV35" s="47">
        <v>0</v>
      </c>
      <c r="BW35" s="47">
        <v>0.014999999999999934</v>
      </c>
      <c r="BX35" s="47">
        <v>0</v>
      </c>
      <c r="BY35" s="47">
        <v>0</v>
      </c>
      <c r="BZ35" s="47">
        <v>0</v>
      </c>
      <c r="CA35" s="47">
        <v>0</v>
      </c>
      <c r="CB35" s="47">
        <v>0</v>
      </c>
      <c r="CC35" s="47">
        <v>0</v>
      </c>
      <c r="CD35" s="47">
        <v>0</v>
      </c>
      <c r="CE35" s="47">
        <v>0</v>
      </c>
      <c r="CF35" s="47">
        <v>0</v>
      </c>
      <c r="CG35" s="47">
        <v>0</v>
      </c>
      <c r="CH35" s="47">
        <v>0</v>
      </c>
      <c r="CI35" s="47">
        <v>0</v>
      </c>
      <c r="CJ35" s="47">
        <v>0</v>
      </c>
      <c r="CK35" s="47">
        <v>0</v>
      </c>
      <c r="CL35" s="47">
        <v>0</v>
      </c>
      <c r="CM35" s="47">
        <v>0</v>
      </c>
      <c r="CN35" s="47">
        <v>0</v>
      </c>
      <c r="CO35" s="47">
        <v>0</v>
      </c>
      <c r="CP35" s="47">
        <v>0</v>
      </c>
      <c r="CQ35" s="47">
        <v>0</v>
      </c>
      <c r="CR35" s="47">
        <v>0</v>
      </c>
      <c r="CS35" s="47">
        <v>0</v>
      </c>
      <c r="CT35" s="47">
        <v>0.14999999999999905</v>
      </c>
      <c r="CU35" s="47">
        <v>0.12599999999999956</v>
      </c>
      <c r="CV35" s="47">
        <v>0.02399999999999991</v>
      </c>
      <c r="CW35" s="47">
        <v>0</v>
      </c>
      <c r="CX35" s="47">
        <v>0</v>
      </c>
      <c r="CY35" s="47">
        <v>0</v>
      </c>
      <c r="CZ35" s="47">
        <v>0</v>
      </c>
      <c r="DA35" s="47">
        <v>0</v>
      </c>
      <c r="DB35" s="47">
        <v>0</v>
      </c>
      <c r="DC35" s="47">
        <v>0</v>
      </c>
      <c r="DD35" s="47">
        <v>0</v>
      </c>
      <c r="DE35" s="47">
        <v>0</v>
      </c>
      <c r="DF35" s="47">
        <v>0</v>
      </c>
      <c r="DG35" s="47">
        <v>0</v>
      </c>
      <c r="DH35" s="47">
        <v>0</v>
      </c>
      <c r="DI35" s="47">
        <v>0</v>
      </c>
      <c r="DJ35" s="47">
        <v>0</v>
      </c>
      <c r="DK35" s="47">
        <v>0</v>
      </c>
      <c r="DL35" s="47">
        <v>0</v>
      </c>
      <c r="DM35" s="47">
        <v>0</v>
      </c>
      <c r="DN35" s="47">
        <v>0</v>
      </c>
      <c r="DO35" s="47">
        <v>0</v>
      </c>
      <c r="DP35" s="47">
        <v>0</v>
      </c>
      <c r="DQ35" s="47">
        <v>0</v>
      </c>
      <c r="DR35" s="47">
        <v>0</v>
      </c>
      <c r="DS35" s="47">
        <v>0</v>
      </c>
      <c r="DT35" s="47">
        <v>0</v>
      </c>
    </row>
    <row r="36" spans="1:126" x14ac:dyDescent="0.25">
      <c r="A36" s="47" t="s">
        <v>231</v>
      </c>
      <c r="B36" s="47" t="s">
        <v>153</v>
      </c>
      <c r="C36" s="47" t="s">
        <v>228</v>
      </c>
      <c r="D36" s="47" t="s">
        <v>228</v>
      </c>
      <c r="E36" s="47"/>
      <c r="F36" s="47" t="s">
        <v>155</v>
      </c>
      <c r="G36" s="47" t="s">
        <v>232</v>
      </c>
      <c r="H36" s="47" t="str">
        <f>=IFERROR(VLOOKUP(A36,'ETPT Format DDG'!A:J,10,FALSE),"")</f>
        <v>0</v>
      </c>
      <c r="I36" s="47" t="str">
        <f>='ETPT Format DDG'!M36</f>
        <v/>
      </c>
      <c r="J36" s="47" t="str">
        <f>='ETPT Format DDG'!D36</f>
        <v/>
      </c>
      <c r="K36" s="47" t="s">
        <v>157</v>
      </c>
      <c r="L36" s="47" t="s">
        <v>176</v>
      </c>
      <c r="M36" s="47"/>
      <c r="N36" s="47">
        <v>1</v>
      </c>
      <c r="O36" s="47">
        <v>1</v>
      </c>
      <c r="P36" s="47">
        <v>0</v>
      </c>
      <c r="Q36" s="47">
        <v>0</v>
      </c>
      <c r="R36" s="47">
        <v>0</v>
      </c>
      <c r="S36" s="47">
        <v>0</v>
      </c>
      <c r="T36" s="47">
        <v>0</v>
      </c>
      <c r="U36" s="47">
        <v>0</v>
      </c>
      <c r="V36" s="47">
        <v>0</v>
      </c>
      <c r="W36" s="47">
        <v>0</v>
      </c>
      <c r="X36" s="47">
        <v>0</v>
      </c>
      <c r="Y36" s="47">
        <v>0</v>
      </c>
      <c r="Z36" s="47">
        <v>0</v>
      </c>
      <c r="AA36" s="47">
        <v>0</v>
      </c>
      <c r="AB36" s="47">
        <v>0</v>
      </c>
      <c r="AC36" s="47">
        <v>0</v>
      </c>
      <c r="AD36" s="47">
        <v>0</v>
      </c>
      <c r="AE36" s="47">
        <v>0.39500000000000035</v>
      </c>
      <c r="AF36" s="47">
        <v>0.21500000000000202</v>
      </c>
      <c r="AG36" s="47">
        <v>0.11999999999999947</v>
      </c>
      <c r="AH36" s="47">
        <v>0</v>
      </c>
      <c r="AI36" s="47">
        <v>0</v>
      </c>
      <c r="AJ36" s="47">
        <v>0</v>
      </c>
      <c r="AK36" s="47">
        <v>0.059999999999999734</v>
      </c>
      <c r="AL36" s="47">
        <v>0</v>
      </c>
      <c r="AM36" s="47">
        <v>0</v>
      </c>
      <c r="AN36" s="47">
        <v>0.4749999999999967</v>
      </c>
      <c r="AO36" s="47">
        <v>0.4749999999999967</v>
      </c>
      <c r="AP36" s="47">
        <v>0</v>
      </c>
      <c r="AQ36" s="47">
        <v>0</v>
      </c>
      <c r="AR36" s="47">
        <v>0</v>
      </c>
      <c r="AS36" s="47">
        <v>0</v>
      </c>
      <c r="AT36" s="47">
        <v>0</v>
      </c>
      <c r="AU36" s="47">
        <v>0</v>
      </c>
      <c r="AV36" s="47">
        <v>0</v>
      </c>
      <c r="AW36" s="47">
        <v>0</v>
      </c>
      <c r="AX36" s="47">
        <v>0</v>
      </c>
      <c r="AY36" s="47">
        <v>0</v>
      </c>
      <c r="AZ36" s="47">
        <v>0</v>
      </c>
      <c r="BA36" s="47">
        <v>0</v>
      </c>
      <c r="BB36" s="47">
        <v>0</v>
      </c>
      <c r="BC36" s="47">
        <v>0</v>
      </c>
      <c r="BD36" s="47">
        <v>0</v>
      </c>
      <c r="BE36" s="47">
        <v>0</v>
      </c>
      <c r="BF36" s="47">
        <v>0</v>
      </c>
      <c r="BG36" s="47">
        <v>0</v>
      </c>
      <c r="BH36" s="47">
        <v>0</v>
      </c>
      <c r="BI36" s="47">
        <v>0</v>
      </c>
      <c r="BJ36" s="47">
        <v>0</v>
      </c>
      <c r="BK36" s="47">
        <v>0</v>
      </c>
      <c r="BL36" s="47">
        <v>0</v>
      </c>
      <c r="BM36" s="47">
        <v>0</v>
      </c>
      <c r="BN36" s="47">
        <v>0</v>
      </c>
      <c r="BO36" s="47">
        <v>0.045000000000000054</v>
      </c>
      <c r="BP36" s="47">
        <v>0.029999999999999867</v>
      </c>
      <c r="BQ36" s="47">
        <v>0</v>
      </c>
      <c r="BR36" s="47">
        <v>0</v>
      </c>
      <c r="BS36" s="47">
        <v>0</v>
      </c>
      <c r="BT36" s="47">
        <v>0</v>
      </c>
      <c r="BU36" s="47">
        <v>0</v>
      </c>
      <c r="BV36" s="47">
        <v>0</v>
      </c>
      <c r="BW36" s="47">
        <v>0.014999999999999934</v>
      </c>
      <c r="BX36" s="47">
        <v>0</v>
      </c>
      <c r="BY36" s="47">
        <v>0</v>
      </c>
      <c r="BZ36" s="47">
        <v>0</v>
      </c>
      <c r="CA36" s="47">
        <v>0</v>
      </c>
      <c r="CB36" s="47">
        <v>0</v>
      </c>
      <c r="CC36" s="47">
        <v>0</v>
      </c>
      <c r="CD36" s="47">
        <v>0</v>
      </c>
      <c r="CE36" s="47">
        <v>0</v>
      </c>
      <c r="CF36" s="47">
        <v>0</v>
      </c>
      <c r="CG36" s="47">
        <v>0</v>
      </c>
      <c r="CH36" s="47">
        <v>0</v>
      </c>
      <c r="CI36" s="47">
        <v>0</v>
      </c>
      <c r="CJ36" s="47">
        <v>0</v>
      </c>
      <c r="CK36" s="47">
        <v>0</v>
      </c>
      <c r="CL36" s="47">
        <v>0</v>
      </c>
      <c r="CM36" s="47">
        <v>0</v>
      </c>
      <c r="CN36" s="47">
        <v>0</v>
      </c>
      <c r="CO36" s="47">
        <v>0</v>
      </c>
      <c r="CP36" s="47">
        <v>0</v>
      </c>
      <c r="CQ36" s="47">
        <v>0</v>
      </c>
      <c r="CR36" s="47">
        <v>0</v>
      </c>
      <c r="CS36" s="47">
        <v>0</v>
      </c>
      <c r="CT36" s="47">
        <v>0.08500000000000063</v>
      </c>
      <c r="CU36" s="47">
        <v>0.08500000000000063</v>
      </c>
      <c r="CV36" s="47">
        <v>0</v>
      </c>
      <c r="CW36" s="47">
        <v>0</v>
      </c>
      <c r="CX36" s="47">
        <v>0</v>
      </c>
      <c r="CY36" s="47">
        <v>0</v>
      </c>
      <c r="CZ36" s="47">
        <v>0</v>
      </c>
      <c r="DA36" s="47">
        <v>0</v>
      </c>
      <c r="DB36" s="47">
        <v>0</v>
      </c>
      <c r="DC36" s="47">
        <v>0</v>
      </c>
      <c r="DD36" s="47">
        <v>0</v>
      </c>
      <c r="DE36" s="47">
        <v>0</v>
      </c>
      <c r="DF36" s="47">
        <v>0</v>
      </c>
      <c r="DG36" s="47">
        <v>0</v>
      </c>
      <c r="DH36" s="47">
        <v>0</v>
      </c>
      <c r="DI36" s="47">
        <v>0</v>
      </c>
      <c r="DJ36" s="47">
        <v>0</v>
      </c>
      <c r="DK36" s="47">
        <v>0</v>
      </c>
      <c r="DL36" s="47">
        <v>0</v>
      </c>
      <c r="DM36" s="47">
        <v>0</v>
      </c>
      <c r="DN36" s="47">
        <v>0</v>
      </c>
      <c r="DO36" s="47">
        <v>0</v>
      </c>
      <c r="DP36" s="47">
        <v>0</v>
      </c>
      <c r="DQ36" s="47">
        <v>0</v>
      </c>
      <c r="DR36" s="47">
        <v>0</v>
      </c>
      <c r="DS36" s="47">
        <v>0</v>
      </c>
      <c r="DT36" s="47">
        <v>0</v>
      </c>
    </row>
    <row r="37" spans="1:126" x14ac:dyDescent="0.25">
      <c r="A37" s="47" t="s">
        <v>233</v>
      </c>
      <c r="B37" s="47" t="s">
        <v>153</v>
      </c>
      <c r="C37" s="47" t="s">
        <v>228</v>
      </c>
      <c r="D37" s="47" t="s">
        <v>228</v>
      </c>
      <c r="E37" s="47"/>
      <c r="F37" s="47" t="s">
        <v>155</v>
      </c>
      <c r="G37" s="47" t="s">
        <v>229</v>
      </c>
      <c r="H37" s="47" t="str">
        <f>=IFERROR(VLOOKUP(A37,'ETPT Format DDG'!A:J,10,FALSE),"")</f>
        <v>0</v>
      </c>
      <c r="I37" s="47" t="str">
        <f>='ETPT Format DDG'!M37</f>
        <v/>
      </c>
      <c r="J37" s="47" t="str">
        <f>='ETPT Format DDG'!D37</f>
        <v/>
      </c>
      <c r="K37" s="47" t="s">
        <v>157</v>
      </c>
      <c r="L37" s="47" t="s">
        <v>163</v>
      </c>
      <c r="M37" s="47"/>
      <c r="N37" s="47">
        <v>1</v>
      </c>
      <c r="O37" s="47">
        <v>1</v>
      </c>
      <c r="P37" s="47">
        <v>0</v>
      </c>
      <c r="Q37" s="47">
        <v>0</v>
      </c>
      <c r="R37" s="47">
        <v>0</v>
      </c>
      <c r="S37" s="47">
        <v>0</v>
      </c>
      <c r="T37" s="47">
        <v>0</v>
      </c>
      <c r="U37" s="47">
        <v>0</v>
      </c>
      <c r="V37" s="47">
        <v>0</v>
      </c>
      <c r="W37" s="47">
        <v>0</v>
      </c>
      <c r="X37" s="47">
        <v>0</v>
      </c>
      <c r="Y37" s="47">
        <v>0</v>
      </c>
      <c r="Z37" s="47">
        <v>0</v>
      </c>
      <c r="AA37" s="47">
        <v>0</v>
      </c>
      <c r="AB37" s="47">
        <v>0</v>
      </c>
      <c r="AC37" s="47">
        <v>0</v>
      </c>
      <c r="AD37" s="47">
        <v>0</v>
      </c>
      <c r="AE37" s="47">
        <v>0.39500000000000035</v>
      </c>
      <c r="AF37" s="47">
        <v>0.21500000000000202</v>
      </c>
      <c r="AG37" s="47">
        <v>0.11999999999999947</v>
      </c>
      <c r="AH37" s="47">
        <v>0</v>
      </c>
      <c r="AI37" s="47">
        <v>0</v>
      </c>
      <c r="AJ37" s="47">
        <v>0</v>
      </c>
      <c r="AK37" s="47">
        <v>0.059999999999999734</v>
      </c>
      <c r="AL37" s="47">
        <v>0</v>
      </c>
      <c r="AM37" s="47">
        <v>0</v>
      </c>
      <c r="AN37" s="47">
        <v>0.4749999999999967</v>
      </c>
      <c r="AO37" s="47">
        <v>0.4749999999999967</v>
      </c>
      <c r="AP37" s="47">
        <v>0</v>
      </c>
      <c r="AQ37" s="47">
        <v>0</v>
      </c>
      <c r="AR37" s="47">
        <v>0</v>
      </c>
      <c r="AS37" s="47">
        <v>0</v>
      </c>
      <c r="AT37" s="47">
        <v>0</v>
      </c>
      <c r="AU37" s="47">
        <v>0</v>
      </c>
      <c r="AV37" s="47">
        <v>0</v>
      </c>
      <c r="AW37" s="47">
        <v>0</v>
      </c>
      <c r="AX37" s="47">
        <v>0</v>
      </c>
      <c r="AY37" s="47">
        <v>0</v>
      </c>
      <c r="AZ37" s="47">
        <v>0</v>
      </c>
      <c r="BA37" s="47">
        <v>0</v>
      </c>
      <c r="BB37" s="47">
        <v>0</v>
      </c>
      <c r="BC37" s="47">
        <v>0</v>
      </c>
      <c r="BD37" s="47">
        <v>0</v>
      </c>
      <c r="BE37" s="47">
        <v>0</v>
      </c>
      <c r="BF37" s="47">
        <v>0</v>
      </c>
      <c r="BG37" s="47">
        <v>0</v>
      </c>
      <c r="BH37" s="47">
        <v>0</v>
      </c>
      <c r="BI37" s="47">
        <v>0</v>
      </c>
      <c r="BJ37" s="47">
        <v>0</v>
      </c>
      <c r="BK37" s="47">
        <v>0</v>
      </c>
      <c r="BL37" s="47">
        <v>0</v>
      </c>
      <c r="BM37" s="47">
        <v>0</v>
      </c>
      <c r="BN37" s="47">
        <v>0</v>
      </c>
      <c r="BO37" s="47">
        <v>0.045000000000000054</v>
      </c>
      <c r="BP37" s="47">
        <v>0.029999999999999867</v>
      </c>
      <c r="BQ37" s="47">
        <v>0</v>
      </c>
      <c r="BR37" s="47">
        <v>0</v>
      </c>
      <c r="BS37" s="47">
        <v>0</v>
      </c>
      <c r="BT37" s="47">
        <v>0</v>
      </c>
      <c r="BU37" s="47">
        <v>0</v>
      </c>
      <c r="BV37" s="47">
        <v>0</v>
      </c>
      <c r="BW37" s="47">
        <v>0.014999999999999934</v>
      </c>
      <c r="BX37" s="47">
        <v>0</v>
      </c>
      <c r="BY37" s="47">
        <v>0</v>
      </c>
      <c r="BZ37" s="47">
        <v>0</v>
      </c>
      <c r="CA37" s="47">
        <v>0</v>
      </c>
      <c r="CB37" s="47">
        <v>0</v>
      </c>
      <c r="CC37" s="47">
        <v>0</v>
      </c>
      <c r="CD37" s="47">
        <v>0</v>
      </c>
      <c r="CE37" s="47">
        <v>0</v>
      </c>
      <c r="CF37" s="47">
        <v>0</v>
      </c>
      <c r="CG37" s="47">
        <v>0</v>
      </c>
      <c r="CH37" s="47">
        <v>0</v>
      </c>
      <c r="CI37" s="47">
        <v>0</v>
      </c>
      <c r="CJ37" s="47">
        <v>0</v>
      </c>
      <c r="CK37" s="47">
        <v>0</v>
      </c>
      <c r="CL37" s="47">
        <v>0</v>
      </c>
      <c r="CM37" s="47">
        <v>0</v>
      </c>
      <c r="CN37" s="47">
        <v>0</v>
      </c>
      <c r="CO37" s="47">
        <v>0</v>
      </c>
      <c r="CP37" s="47">
        <v>0</v>
      </c>
      <c r="CQ37" s="47">
        <v>0</v>
      </c>
      <c r="CR37" s="47">
        <v>0</v>
      </c>
      <c r="CS37" s="47">
        <v>0</v>
      </c>
      <c r="CT37" s="47">
        <v>0.08500000000000063</v>
      </c>
      <c r="CU37" s="47">
        <v>0.08500000000000063</v>
      </c>
      <c r="CV37" s="47">
        <v>0</v>
      </c>
      <c r="CW37" s="47">
        <v>0</v>
      </c>
      <c r="CX37" s="47">
        <v>0</v>
      </c>
      <c r="CY37" s="47">
        <v>0</v>
      </c>
      <c r="CZ37" s="47">
        <v>0</v>
      </c>
      <c r="DA37" s="47">
        <v>0</v>
      </c>
      <c r="DB37" s="47">
        <v>0</v>
      </c>
      <c r="DC37" s="47">
        <v>0</v>
      </c>
      <c r="DD37" s="47">
        <v>0</v>
      </c>
      <c r="DE37" s="47">
        <v>0</v>
      </c>
      <c r="DF37" s="47">
        <v>0</v>
      </c>
      <c r="DG37" s="47">
        <v>0</v>
      </c>
      <c r="DH37" s="47">
        <v>0</v>
      </c>
      <c r="DI37" s="47">
        <v>0</v>
      </c>
      <c r="DJ37" s="47">
        <v>0</v>
      </c>
      <c r="DK37" s="47">
        <v>0</v>
      </c>
      <c r="DL37" s="47">
        <v>0</v>
      </c>
      <c r="DM37" s="47">
        <v>0</v>
      </c>
      <c r="DN37" s="47">
        <v>0</v>
      </c>
      <c r="DO37" s="47">
        <v>0</v>
      </c>
      <c r="DP37" s="47">
        <v>0</v>
      </c>
      <c r="DQ37" s="47">
        <v>0</v>
      </c>
      <c r="DR37" s="47">
        <v>0</v>
      </c>
      <c r="DS37" s="47">
        <v>0</v>
      </c>
      <c r="DT37" s="47">
        <v>0</v>
      </c>
    </row>
    <row r="38" spans="1:126" x14ac:dyDescent="0.25">
      <c r="A38" s="47" t="s">
        <v>234</v>
      </c>
      <c r="B38" s="47" t="s">
        <v>153</v>
      </c>
      <c r="C38" s="47" t="s">
        <v>235</v>
      </c>
      <c r="D38" s="47" t="s">
        <v>235</v>
      </c>
      <c r="E38" s="47"/>
      <c r="F38" s="47" t="s">
        <v>155</v>
      </c>
      <c r="G38" s="47" t="s">
        <v>179</v>
      </c>
      <c r="H38" s="47" t="str">
        <f>=IFERROR(VLOOKUP(A38,'ETPT Format DDG'!A:J,10,FALSE),"")</f>
        <v>0</v>
      </c>
      <c r="I38" s="47" t="str">
        <f>='ETPT Format DDG'!M38</f>
        <v/>
      </c>
      <c r="J38" s="47" t="str">
        <f>='ETPT Format DDG'!D38</f>
        <v/>
      </c>
      <c r="K38" s="47" t="s">
        <v>157</v>
      </c>
      <c r="L38" s="47" t="s">
        <v>236</v>
      </c>
      <c r="M38" s="47"/>
      <c r="N38" s="47">
        <v>1</v>
      </c>
      <c r="O38" s="47">
        <v>1</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0.8799999999999967</v>
      </c>
      <c r="AO38" s="47">
        <v>0</v>
      </c>
      <c r="AP38" s="47">
        <v>0</v>
      </c>
      <c r="AQ38" s="47">
        <v>0</v>
      </c>
      <c r="AR38" s="47">
        <v>0</v>
      </c>
      <c r="AS38" s="47">
        <v>0</v>
      </c>
      <c r="AT38" s="47">
        <v>0</v>
      </c>
      <c r="AU38" s="47">
        <v>0.8799999999999967</v>
      </c>
      <c r="AV38" s="47">
        <v>0</v>
      </c>
      <c r="AW38" s="47">
        <v>0</v>
      </c>
      <c r="AX38" s="47">
        <v>0</v>
      </c>
      <c r="AY38" s="47">
        <v>0</v>
      </c>
      <c r="AZ38" s="47">
        <v>0</v>
      </c>
      <c r="BA38" s="47">
        <v>0</v>
      </c>
      <c r="BB38" s="47">
        <v>0</v>
      </c>
      <c r="BC38" s="47">
        <v>0</v>
      </c>
      <c r="BD38" s="47">
        <v>0</v>
      </c>
      <c r="BE38" s="47">
        <v>0</v>
      </c>
      <c r="BF38" s="47">
        <v>0</v>
      </c>
      <c r="BG38" s="47">
        <v>0</v>
      </c>
      <c r="BH38" s="47">
        <v>0</v>
      </c>
      <c r="BI38" s="47">
        <v>0</v>
      </c>
      <c r="BJ38" s="47">
        <v>0</v>
      </c>
      <c r="BK38" s="47">
        <v>0</v>
      </c>
      <c r="BL38" s="47">
        <v>0</v>
      </c>
      <c r="BM38" s="47">
        <v>0</v>
      </c>
      <c r="BN38" s="47">
        <v>0</v>
      </c>
      <c r="BO38" s="47">
        <v>0.05499999999999979</v>
      </c>
      <c r="BP38" s="47">
        <v>0.03999999999999961</v>
      </c>
      <c r="BQ38" s="47">
        <v>0</v>
      </c>
      <c r="BR38" s="47">
        <v>0</v>
      </c>
      <c r="BS38" s="47">
        <v>0</v>
      </c>
      <c r="BT38" s="47">
        <v>0</v>
      </c>
      <c r="BU38" s="47">
        <v>0</v>
      </c>
      <c r="BV38" s="47">
        <v>0</v>
      </c>
      <c r="BW38" s="47">
        <v>0.014999999999999934</v>
      </c>
      <c r="BX38" s="47">
        <v>0</v>
      </c>
      <c r="BY38" s="47">
        <v>0</v>
      </c>
      <c r="BZ38" s="47">
        <v>0</v>
      </c>
      <c r="CA38" s="47">
        <v>0</v>
      </c>
      <c r="CB38" s="47">
        <v>0</v>
      </c>
      <c r="CC38" s="47">
        <v>0</v>
      </c>
      <c r="CD38" s="47">
        <v>0</v>
      </c>
      <c r="CE38" s="47">
        <v>0</v>
      </c>
      <c r="CF38" s="47">
        <v>0</v>
      </c>
      <c r="CG38" s="47">
        <v>0</v>
      </c>
      <c r="CH38" s="47">
        <v>0</v>
      </c>
      <c r="CI38" s="47">
        <v>0</v>
      </c>
      <c r="CJ38" s="47">
        <v>0</v>
      </c>
      <c r="CK38" s="47">
        <v>0</v>
      </c>
      <c r="CL38" s="47">
        <v>0</v>
      </c>
      <c r="CM38" s="47">
        <v>0</v>
      </c>
      <c r="CN38" s="47">
        <v>0</v>
      </c>
      <c r="CO38" s="47">
        <v>0</v>
      </c>
      <c r="CP38" s="47">
        <v>0</v>
      </c>
      <c r="CQ38" s="47">
        <v>0</v>
      </c>
      <c r="CR38" s="47">
        <v>0</v>
      </c>
      <c r="CS38" s="47">
        <v>0</v>
      </c>
      <c r="CT38" s="47">
        <v>0.06500000000000035</v>
      </c>
      <c r="CU38" s="47">
        <v>0.06500000000000035</v>
      </c>
      <c r="CV38" s="47">
        <v>0</v>
      </c>
      <c r="CW38" s="47">
        <v>0</v>
      </c>
      <c r="CX38" s="47">
        <v>0</v>
      </c>
      <c r="CY38" s="47">
        <v>0</v>
      </c>
      <c r="CZ38" s="47">
        <v>0</v>
      </c>
      <c r="DA38" s="47">
        <v>0</v>
      </c>
      <c r="DB38" s="47">
        <v>0</v>
      </c>
      <c r="DC38" s="47">
        <v>0</v>
      </c>
      <c r="DD38" s="47">
        <v>0</v>
      </c>
      <c r="DE38" s="47">
        <v>0</v>
      </c>
      <c r="DF38" s="47">
        <v>0</v>
      </c>
      <c r="DG38" s="47">
        <v>0</v>
      </c>
      <c r="DH38" s="47">
        <v>0</v>
      </c>
      <c r="DI38" s="47">
        <v>0</v>
      </c>
      <c r="DJ38" s="47">
        <v>0</v>
      </c>
      <c r="DK38" s="47">
        <v>0</v>
      </c>
      <c r="DL38" s="47">
        <v>0</v>
      </c>
      <c r="DM38" s="47">
        <v>0</v>
      </c>
      <c r="DN38" s="47">
        <v>0</v>
      </c>
      <c r="DO38" s="47">
        <v>0</v>
      </c>
      <c r="DP38" s="47">
        <v>0</v>
      </c>
      <c r="DQ38" s="47">
        <v>0</v>
      </c>
      <c r="DR38" s="47">
        <v>0</v>
      </c>
      <c r="DS38" s="47">
        <v>0</v>
      </c>
      <c r="DT38" s="47">
        <v>0</v>
      </c>
    </row>
    <row r="39" spans="1:126" x14ac:dyDescent="0.25">
      <c r="A39" s="47" t="s">
        <v>237</v>
      </c>
      <c r="B39" s="47" t="s">
        <v>153</v>
      </c>
      <c r="C39" s="47" t="s">
        <v>235</v>
      </c>
      <c r="D39" s="47" t="s">
        <v>235</v>
      </c>
      <c r="E39" s="47"/>
      <c r="F39" s="47" t="s">
        <v>155</v>
      </c>
      <c r="G39" s="47" t="s">
        <v>229</v>
      </c>
      <c r="H39" s="47" t="str">
        <f>=IFERROR(VLOOKUP(A39,'ETPT Format DDG'!A:J,10,FALSE),"")</f>
        <v>0</v>
      </c>
      <c r="I39" s="47" t="str">
        <f>='ETPT Format DDG'!M39</f>
        <v/>
      </c>
      <c r="J39" s="47" t="str">
        <f>='ETPT Format DDG'!D39</f>
        <v/>
      </c>
      <c r="K39" s="47" t="s">
        <v>157</v>
      </c>
      <c r="L39" s="47" t="s">
        <v>238</v>
      </c>
      <c r="M39" s="47" t="s">
        <v>239</v>
      </c>
      <c r="N39" s="47">
        <v>0.4605263157894737</v>
      </c>
      <c r="O39" s="47">
        <v>0.4605263157894737</v>
      </c>
      <c r="P39" s="47">
        <v>0</v>
      </c>
      <c r="Q39" s="47">
        <v>0</v>
      </c>
      <c r="R39" s="47">
        <v>0</v>
      </c>
      <c r="S39" s="47">
        <v>0</v>
      </c>
      <c r="T39" s="47">
        <v>0</v>
      </c>
      <c r="U39" s="47">
        <v>0</v>
      </c>
      <c r="V39" s="47">
        <v>0</v>
      </c>
      <c r="W39" s="47">
        <v>0</v>
      </c>
      <c r="X39" s="47">
        <v>0</v>
      </c>
      <c r="Y39" s="47">
        <v>0</v>
      </c>
      <c r="Z39" s="47">
        <v>0</v>
      </c>
      <c r="AA39" s="47">
        <v>0</v>
      </c>
      <c r="AB39" s="47">
        <v>0</v>
      </c>
      <c r="AC39" s="47">
        <v>0</v>
      </c>
      <c r="AD39" s="47">
        <v>0</v>
      </c>
      <c r="AE39" s="47">
        <v>0.126184210526316</v>
      </c>
      <c r="AF39" s="47">
        <v>0.08519736842105238</v>
      </c>
      <c r="AG39" s="47">
        <v>0</v>
      </c>
      <c r="AH39" s="47">
        <v>0</v>
      </c>
      <c r="AI39" s="47">
        <v>0</v>
      </c>
      <c r="AJ39" s="47">
        <v>0</v>
      </c>
      <c r="AK39" s="47">
        <v>0.040986842105263294</v>
      </c>
      <c r="AL39" s="47">
        <v>0</v>
      </c>
      <c r="AM39" s="47">
        <v>0</v>
      </c>
      <c r="AN39" s="47">
        <v>0.2445394736842111</v>
      </c>
      <c r="AO39" s="47">
        <v>0.2445394736842111</v>
      </c>
      <c r="AP39" s="47">
        <v>0</v>
      </c>
      <c r="AQ39" s="47">
        <v>0</v>
      </c>
      <c r="AR39" s="47">
        <v>0</v>
      </c>
      <c r="AS39" s="47">
        <v>0</v>
      </c>
      <c r="AT39" s="47">
        <v>0</v>
      </c>
      <c r="AU39" s="47">
        <v>0</v>
      </c>
      <c r="AV39" s="47">
        <v>0</v>
      </c>
      <c r="AW39" s="47">
        <v>0</v>
      </c>
      <c r="AX39" s="47">
        <v>0</v>
      </c>
      <c r="AY39" s="47">
        <v>0</v>
      </c>
      <c r="AZ39" s="47">
        <v>0</v>
      </c>
      <c r="BA39" s="47">
        <v>0</v>
      </c>
      <c r="BB39" s="47">
        <v>0</v>
      </c>
      <c r="BC39" s="47">
        <v>0</v>
      </c>
      <c r="BD39" s="47">
        <v>0</v>
      </c>
      <c r="BE39" s="47">
        <v>0</v>
      </c>
      <c r="BF39" s="47">
        <v>0</v>
      </c>
      <c r="BG39" s="47">
        <v>0</v>
      </c>
      <c r="BH39" s="47">
        <v>0</v>
      </c>
      <c r="BI39" s="47">
        <v>0</v>
      </c>
      <c r="BJ39" s="47">
        <v>0</v>
      </c>
      <c r="BK39" s="47">
        <v>0</v>
      </c>
      <c r="BL39" s="47">
        <v>0</v>
      </c>
      <c r="BM39" s="47">
        <v>0</v>
      </c>
      <c r="BN39" s="47">
        <v>0</v>
      </c>
      <c r="BO39" s="47">
        <v>0.02072368421052629</v>
      </c>
      <c r="BP39" s="47">
        <v>0.013815789473684208</v>
      </c>
      <c r="BQ39" s="47">
        <v>0</v>
      </c>
      <c r="BR39" s="47">
        <v>0</v>
      </c>
      <c r="BS39" s="47">
        <v>0</v>
      </c>
      <c r="BT39" s="47">
        <v>0</v>
      </c>
      <c r="BU39" s="47">
        <v>0</v>
      </c>
      <c r="BV39" s="47">
        <v>0</v>
      </c>
      <c r="BW39" s="47">
        <v>0.006907894736842104</v>
      </c>
      <c r="BX39" s="47">
        <v>0</v>
      </c>
      <c r="BY39" s="47">
        <v>0</v>
      </c>
      <c r="BZ39" s="47">
        <v>0</v>
      </c>
      <c r="CA39" s="47">
        <v>0</v>
      </c>
      <c r="CB39" s="47">
        <v>0</v>
      </c>
      <c r="CC39" s="47">
        <v>0</v>
      </c>
      <c r="CD39" s="47">
        <v>0</v>
      </c>
      <c r="CE39" s="47">
        <v>0</v>
      </c>
      <c r="CF39" s="47">
        <v>0</v>
      </c>
      <c r="CG39" s="47">
        <v>0</v>
      </c>
      <c r="CH39" s="47">
        <v>0</v>
      </c>
      <c r="CI39" s="47">
        <v>0</v>
      </c>
      <c r="CJ39" s="47">
        <v>0</v>
      </c>
      <c r="CK39" s="47">
        <v>0</v>
      </c>
      <c r="CL39" s="47">
        <v>0</v>
      </c>
      <c r="CM39" s="47">
        <v>0</v>
      </c>
      <c r="CN39" s="47">
        <v>0</v>
      </c>
      <c r="CO39" s="47">
        <v>0</v>
      </c>
      <c r="CP39" s="47">
        <v>0</v>
      </c>
      <c r="CQ39" s="47">
        <v>0</v>
      </c>
      <c r="CR39" s="47">
        <v>0</v>
      </c>
      <c r="CS39" s="47">
        <v>0</v>
      </c>
      <c r="CT39" s="47">
        <v>0.06907894736842086</v>
      </c>
      <c r="CU39" s="47">
        <v>0</v>
      </c>
      <c r="CV39" s="47">
        <v>0</v>
      </c>
      <c r="CW39" s="47">
        <v>0</v>
      </c>
      <c r="CX39" s="47">
        <v>0</v>
      </c>
      <c r="CY39" s="47">
        <v>0</v>
      </c>
      <c r="CZ39" s="47">
        <v>0</v>
      </c>
      <c r="DA39" s="47">
        <v>0</v>
      </c>
      <c r="DB39" s="47">
        <v>0</v>
      </c>
      <c r="DC39" s="47">
        <v>0</v>
      </c>
      <c r="DD39" s="47">
        <v>0</v>
      </c>
      <c r="DE39" s="47">
        <v>0</v>
      </c>
      <c r="DF39" s="47">
        <v>0</v>
      </c>
      <c r="DG39" s="47">
        <v>0</v>
      </c>
      <c r="DH39" s="47">
        <v>0</v>
      </c>
      <c r="DI39" s="47">
        <v>0</v>
      </c>
      <c r="DJ39" s="47">
        <v>0</v>
      </c>
      <c r="DK39" s="47">
        <v>0</v>
      </c>
      <c r="DL39" s="47">
        <v>0</v>
      </c>
      <c r="DM39" s="47">
        <v>0</v>
      </c>
      <c r="DN39" s="47">
        <v>0</v>
      </c>
      <c r="DO39" s="47">
        <v>0</v>
      </c>
      <c r="DP39" s="47">
        <v>0</v>
      </c>
      <c r="DQ39" s="47">
        <v>0</v>
      </c>
      <c r="DR39" s="47">
        <v>0</v>
      </c>
      <c r="DS39" s="47">
        <v>0</v>
      </c>
      <c r="DT39" s="47">
        <v>0</v>
      </c>
    </row>
    <row r="40" spans="1:126" x14ac:dyDescent="0.25">
      <c r="A40" s="47" t="s">
        <v>240</v>
      </c>
      <c r="B40" s="47" t="s">
        <v>153</v>
      </c>
      <c r="C40" s="47" t="s">
        <v>235</v>
      </c>
      <c r="D40" s="47" t="s">
        <v>235</v>
      </c>
      <c r="E40" s="47"/>
      <c r="F40" s="47" t="s">
        <v>155</v>
      </c>
      <c r="G40" s="47" t="s">
        <v>232</v>
      </c>
      <c r="H40" s="47" t="str">
        <f>=IFERROR(VLOOKUP(A40,'ETPT Format DDG'!A:J,10,FALSE),"")</f>
        <v>0</v>
      </c>
      <c r="I40" s="47" t="str">
        <f>='ETPT Format DDG'!M40</f>
        <v/>
      </c>
      <c r="J40" s="47" t="str">
        <f>='ETPT Format DDG'!D40</f>
        <v/>
      </c>
      <c r="K40" s="47" t="s">
        <v>157</v>
      </c>
      <c r="L40" s="47" t="s">
        <v>241</v>
      </c>
      <c r="M40" s="47"/>
      <c r="N40" s="47">
        <v>1</v>
      </c>
      <c r="O40" s="47">
        <v>1</v>
      </c>
      <c r="P40" s="47">
        <v>0</v>
      </c>
      <c r="Q40" s="47">
        <v>0</v>
      </c>
      <c r="R40" s="47">
        <v>0</v>
      </c>
      <c r="S40" s="47">
        <v>0</v>
      </c>
      <c r="T40" s="47">
        <v>0</v>
      </c>
      <c r="U40" s="47">
        <v>0</v>
      </c>
      <c r="V40" s="47">
        <v>0</v>
      </c>
      <c r="W40" s="47">
        <v>0</v>
      </c>
      <c r="X40" s="47">
        <v>0</v>
      </c>
      <c r="Y40" s="47">
        <v>0</v>
      </c>
      <c r="Z40" s="47">
        <v>0</v>
      </c>
      <c r="AA40" s="47">
        <v>0</v>
      </c>
      <c r="AB40" s="47">
        <v>0</v>
      </c>
      <c r="AC40" s="47">
        <v>0</v>
      </c>
      <c r="AD40" s="47">
        <v>0</v>
      </c>
      <c r="AE40" s="47">
        <v>0.2409999999999997</v>
      </c>
      <c r="AF40" s="47">
        <v>0.17699999999999996</v>
      </c>
      <c r="AG40" s="47">
        <v>0</v>
      </c>
      <c r="AH40" s="47">
        <v>0</v>
      </c>
      <c r="AI40" s="47">
        <v>0</v>
      </c>
      <c r="AJ40" s="47">
        <v>0</v>
      </c>
      <c r="AK40" s="47">
        <v>0.06400000000000004</v>
      </c>
      <c r="AL40" s="47">
        <v>0</v>
      </c>
      <c r="AM40" s="47">
        <v>0</v>
      </c>
      <c r="AN40" s="47">
        <v>0.5639999999999951</v>
      </c>
      <c r="AO40" s="47">
        <v>0.5639999999999951</v>
      </c>
      <c r="AP40" s="47">
        <v>0</v>
      </c>
      <c r="AQ40" s="47">
        <v>0</v>
      </c>
      <c r="AR40" s="47">
        <v>0</v>
      </c>
      <c r="AS40" s="47">
        <v>0</v>
      </c>
      <c r="AT40" s="47">
        <v>0</v>
      </c>
      <c r="AU40" s="47">
        <v>0</v>
      </c>
      <c r="AV40" s="47">
        <v>0</v>
      </c>
      <c r="AW40" s="47">
        <v>0</v>
      </c>
      <c r="AX40" s="47">
        <v>0</v>
      </c>
      <c r="AY40" s="47">
        <v>0</v>
      </c>
      <c r="AZ40" s="47">
        <v>0</v>
      </c>
      <c r="BA40" s="47">
        <v>0</v>
      </c>
      <c r="BB40" s="47">
        <v>0</v>
      </c>
      <c r="BC40" s="47">
        <v>0</v>
      </c>
      <c r="BD40" s="47">
        <v>0</v>
      </c>
      <c r="BE40" s="47">
        <v>0</v>
      </c>
      <c r="BF40" s="47">
        <v>0</v>
      </c>
      <c r="BG40" s="47">
        <v>0</v>
      </c>
      <c r="BH40" s="47">
        <v>0</v>
      </c>
      <c r="BI40" s="47">
        <v>0</v>
      </c>
      <c r="BJ40" s="47">
        <v>0</v>
      </c>
      <c r="BK40" s="47">
        <v>0</v>
      </c>
      <c r="BL40" s="47">
        <v>0</v>
      </c>
      <c r="BM40" s="47">
        <v>0</v>
      </c>
      <c r="BN40" s="47">
        <v>0</v>
      </c>
      <c r="BO40" s="47">
        <v>0.045000000000000054</v>
      </c>
      <c r="BP40" s="47">
        <v>0.029999999999999867</v>
      </c>
      <c r="BQ40" s="47">
        <v>0</v>
      </c>
      <c r="BR40" s="47">
        <v>0</v>
      </c>
      <c r="BS40" s="47">
        <v>0</v>
      </c>
      <c r="BT40" s="47">
        <v>0</v>
      </c>
      <c r="BU40" s="47">
        <v>0</v>
      </c>
      <c r="BV40" s="47">
        <v>0</v>
      </c>
      <c r="BW40" s="47">
        <v>0.014999999999999934</v>
      </c>
      <c r="BX40" s="47">
        <v>0</v>
      </c>
      <c r="BY40" s="47">
        <v>0</v>
      </c>
      <c r="BZ40" s="47">
        <v>0</v>
      </c>
      <c r="CA40" s="47">
        <v>0</v>
      </c>
      <c r="CB40" s="47">
        <v>0</v>
      </c>
      <c r="CC40" s="47">
        <v>0</v>
      </c>
      <c r="CD40" s="47">
        <v>0</v>
      </c>
      <c r="CE40" s="47">
        <v>0</v>
      </c>
      <c r="CF40" s="47">
        <v>0</v>
      </c>
      <c r="CG40" s="47">
        <v>0</v>
      </c>
      <c r="CH40" s="47">
        <v>0</v>
      </c>
      <c r="CI40" s="47">
        <v>0</v>
      </c>
      <c r="CJ40" s="47">
        <v>0</v>
      </c>
      <c r="CK40" s="47">
        <v>0</v>
      </c>
      <c r="CL40" s="47">
        <v>0</v>
      </c>
      <c r="CM40" s="47">
        <v>0</v>
      </c>
      <c r="CN40" s="47">
        <v>0</v>
      </c>
      <c r="CO40" s="47">
        <v>0</v>
      </c>
      <c r="CP40" s="47">
        <v>0</v>
      </c>
      <c r="CQ40" s="47">
        <v>0</v>
      </c>
      <c r="CR40" s="47">
        <v>0</v>
      </c>
      <c r="CS40" s="47">
        <v>0</v>
      </c>
      <c r="CT40" s="47">
        <v>0.14999999999999905</v>
      </c>
      <c r="CU40" s="47">
        <v>0.14999999999999905</v>
      </c>
      <c r="CV40" s="47">
        <v>0</v>
      </c>
      <c r="CW40" s="47">
        <v>0</v>
      </c>
      <c r="CX40" s="47">
        <v>0</v>
      </c>
      <c r="CY40" s="47">
        <v>0</v>
      </c>
      <c r="CZ40" s="47">
        <v>0</v>
      </c>
      <c r="DA40" s="47">
        <v>0</v>
      </c>
      <c r="DB40" s="47">
        <v>0</v>
      </c>
      <c r="DC40" s="47">
        <v>0</v>
      </c>
      <c r="DD40" s="47">
        <v>0</v>
      </c>
      <c r="DE40" s="47">
        <v>0</v>
      </c>
      <c r="DF40" s="47">
        <v>0</v>
      </c>
      <c r="DG40" s="47">
        <v>0</v>
      </c>
      <c r="DH40" s="47">
        <v>0</v>
      </c>
      <c r="DI40" s="47">
        <v>0</v>
      </c>
      <c r="DJ40" s="47">
        <v>0</v>
      </c>
      <c r="DK40" s="47">
        <v>0</v>
      </c>
      <c r="DL40" s="47">
        <v>0</v>
      </c>
      <c r="DM40" s="47">
        <v>0</v>
      </c>
      <c r="DN40" s="47">
        <v>0</v>
      </c>
      <c r="DO40" s="47">
        <v>0</v>
      </c>
      <c r="DP40" s="47">
        <v>0</v>
      </c>
      <c r="DQ40" s="47">
        <v>0</v>
      </c>
      <c r="DR40" s="47">
        <v>0</v>
      </c>
      <c r="DS40" s="47">
        <v>0</v>
      </c>
      <c r="DT40" s="47">
        <v>0</v>
      </c>
    </row>
    <row r="41" spans="1:126" x14ac:dyDescent="0.25">
      <c r="A41" s="47" t="s">
        <v>242</v>
      </c>
      <c r="B41" s="47" t="s">
        <v>153</v>
      </c>
      <c r="C41" s="47" t="s">
        <v>235</v>
      </c>
      <c r="D41" s="47" t="s">
        <v>235</v>
      </c>
      <c r="E41" s="47"/>
      <c r="F41" s="47" t="s">
        <v>155</v>
      </c>
      <c r="G41" s="47" t="s">
        <v>229</v>
      </c>
      <c r="H41" s="47" t="str">
        <f>=IFERROR(VLOOKUP(A41,'ETPT Format DDG'!A:J,10,FALSE),"")</f>
        <v>0</v>
      </c>
      <c r="I41" s="47" t="str">
        <f>='ETPT Format DDG'!M41</f>
        <v/>
      </c>
      <c r="J41" s="47" t="str">
        <f>='ETPT Format DDG'!D41</f>
        <v/>
      </c>
      <c r="K41" s="47" t="s">
        <v>157</v>
      </c>
      <c r="L41" s="47" t="s">
        <v>172</v>
      </c>
      <c r="M41" s="47" t="s">
        <v>164</v>
      </c>
      <c r="N41" s="47">
        <v>0.3663157894736837</v>
      </c>
      <c r="O41" s="47">
        <v>0.2930526315789473</v>
      </c>
      <c r="P41" s="47">
        <v>0</v>
      </c>
      <c r="Q41" s="47">
        <v>0</v>
      </c>
      <c r="R41" s="47">
        <v>0</v>
      </c>
      <c r="S41" s="47">
        <v>0</v>
      </c>
      <c r="T41" s="47">
        <v>0</v>
      </c>
      <c r="U41" s="47">
        <v>0</v>
      </c>
      <c r="V41" s="47">
        <v>0</v>
      </c>
      <c r="W41" s="47">
        <v>0</v>
      </c>
      <c r="X41" s="47">
        <v>0</v>
      </c>
      <c r="Y41" s="47">
        <v>0</v>
      </c>
      <c r="Z41" s="47">
        <v>0</v>
      </c>
      <c r="AA41" s="47">
        <v>0</v>
      </c>
      <c r="AB41" s="47">
        <v>0</v>
      </c>
      <c r="AC41" s="47">
        <v>0</v>
      </c>
      <c r="AD41" s="47">
        <v>0</v>
      </c>
      <c r="AE41" s="47">
        <v>0.10220210526315752</v>
      </c>
      <c r="AF41" s="47">
        <v>0.07326315789473689</v>
      </c>
      <c r="AG41" s="47">
        <v>0</v>
      </c>
      <c r="AH41" s="47">
        <v>0</v>
      </c>
      <c r="AI41" s="47">
        <v>0</v>
      </c>
      <c r="AJ41" s="47">
        <v>0</v>
      </c>
      <c r="AK41" s="47">
        <v>0.028938947368421106</v>
      </c>
      <c r="AL41" s="47">
        <v>0</v>
      </c>
      <c r="AM41" s="47">
        <v>0</v>
      </c>
      <c r="AN41" s="47">
        <v>0.11941894736842142</v>
      </c>
      <c r="AO41" s="47">
        <v>0.11941894736842142</v>
      </c>
      <c r="AP41" s="47">
        <v>0</v>
      </c>
      <c r="AQ41" s="47">
        <v>0</v>
      </c>
      <c r="AR41" s="47">
        <v>0</v>
      </c>
      <c r="AS41" s="47">
        <v>0</v>
      </c>
      <c r="AT41" s="47">
        <v>0</v>
      </c>
      <c r="AU41" s="47">
        <v>0</v>
      </c>
      <c r="AV41" s="47">
        <v>0</v>
      </c>
      <c r="AW41" s="47">
        <v>0</v>
      </c>
      <c r="AX41" s="47">
        <v>0</v>
      </c>
      <c r="AY41" s="47">
        <v>0</v>
      </c>
      <c r="AZ41" s="47">
        <v>0</v>
      </c>
      <c r="BA41" s="47">
        <v>0</v>
      </c>
      <c r="BB41" s="47">
        <v>0</v>
      </c>
      <c r="BC41" s="47">
        <v>0</v>
      </c>
      <c r="BD41" s="47">
        <v>0</v>
      </c>
      <c r="BE41" s="47">
        <v>0</v>
      </c>
      <c r="BF41" s="47">
        <v>0</v>
      </c>
      <c r="BG41" s="47">
        <v>0</v>
      </c>
      <c r="BH41" s="47">
        <v>0</v>
      </c>
      <c r="BI41" s="47">
        <v>0</v>
      </c>
      <c r="BJ41" s="47">
        <v>0</v>
      </c>
      <c r="BK41" s="47">
        <v>0</v>
      </c>
      <c r="BL41" s="47">
        <v>0</v>
      </c>
      <c r="BM41" s="47">
        <v>0</v>
      </c>
      <c r="BN41" s="47">
        <v>0</v>
      </c>
      <c r="BO41" s="47">
        <v>0.01648421052631573</v>
      </c>
      <c r="BP41" s="47">
        <v>0.010989473684210533</v>
      </c>
      <c r="BQ41" s="47">
        <v>0</v>
      </c>
      <c r="BR41" s="47">
        <v>0</v>
      </c>
      <c r="BS41" s="47">
        <v>0</v>
      </c>
      <c r="BT41" s="47">
        <v>0</v>
      </c>
      <c r="BU41" s="47">
        <v>0</v>
      </c>
      <c r="BV41" s="47">
        <v>0</v>
      </c>
      <c r="BW41" s="47">
        <v>0.005494736842105267</v>
      </c>
      <c r="BX41" s="47">
        <v>0</v>
      </c>
      <c r="BY41" s="47">
        <v>0</v>
      </c>
      <c r="BZ41" s="47">
        <v>0</v>
      </c>
      <c r="CA41" s="47">
        <v>0</v>
      </c>
      <c r="CB41" s="47">
        <v>0</v>
      </c>
      <c r="CC41" s="47">
        <v>0</v>
      </c>
      <c r="CD41" s="47">
        <v>0</v>
      </c>
      <c r="CE41" s="47">
        <v>0</v>
      </c>
      <c r="CF41" s="47">
        <v>0</v>
      </c>
      <c r="CG41" s="47">
        <v>0</v>
      </c>
      <c r="CH41" s="47">
        <v>0</v>
      </c>
      <c r="CI41" s="47">
        <v>0</v>
      </c>
      <c r="CJ41" s="47">
        <v>0</v>
      </c>
      <c r="CK41" s="47">
        <v>0</v>
      </c>
      <c r="CL41" s="47">
        <v>0</v>
      </c>
      <c r="CM41" s="47">
        <v>0</v>
      </c>
      <c r="CN41" s="47">
        <v>0</v>
      </c>
      <c r="CO41" s="47">
        <v>0</v>
      </c>
      <c r="CP41" s="47">
        <v>0</v>
      </c>
      <c r="CQ41" s="47">
        <v>0</v>
      </c>
      <c r="CR41" s="47">
        <v>0</v>
      </c>
      <c r="CS41" s="47">
        <v>0</v>
      </c>
      <c r="CT41" s="47">
        <v>0.05494736842105262</v>
      </c>
      <c r="CU41" s="47">
        <v>0.04615578947368405</v>
      </c>
      <c r="CV41" s="47">
        <v>0.008791578947368454</v>
      </c>
      <c r="CW41" s="47">
        <v>0</v>
      </c>
      <c r="CX41" s="47">
        <v>0</v>
      </c>
      <c r="CY41" s="47">
        <v>0</v>
      </c>
      <c r="CZ41" s="47">
        <v>0</v>
      </c>
      <c r="DA41" s="47">
        <v>0</v>
      </c>
      <c r="DB41" s="47">
        <v>0</v>
      </c>
      <c r="DC41" s="47">
        <v>0</v>
      </c>
      <c r="DD41" s="47">
        <v>0</v>
      </c>
      <c r="DE41" s="47">
        <v>0</v>
      </c>
      <c r="DF41" s="47">
        <v>0.09157894736842104</v>
      </c>
      <c r="DG41" s="47">
        <v>0</v>
      </c>
      <c r="DH41" s="47">
        <v>0</v>
      </c>
      <c r="DI41" s="47">
        <v>0</v>
      </c>
      <c r="DJ41" s="47">
        <v>0</v>
      </c>
      <c r="DK41" s="47">
        <v>0</v>
      </c>
      <c r="DL41" s="47">
        <v>0</v>
      </c>
      <c r="DM41" s="47">
        <v>0.09157894736842104</v>
      </c>
      <c r="DN41" s="47">
        <v>0</v>
      </c>
      <c r="DO41" s="47">
        <v>0</v>
      </c>
      <c r="DP41" s="47">
        <v>0</v>
      </c>
      <c r="DQ41" s="47">
        <v>0</v>
      </c>
      <c r="DR41" s="47">
        <v>0</v>
      </c>
      <c r="DS41" s="47">
        <v>0</v>
      </c>
      <c r="DT41" s="47">
        <v>0</v>
      </c>
    </row>
    <row r="42" spans="1:126" x14ac:dyDescent="0.25">
      <c r="A42" s="47" t="s">
        <v>243</v>
      </c>
      <c r="B42" s="47" t="s">
        <v>153</v>
      </c>
      <c r="C42" s="47" t="s">
        <v>235</v>
      </c>
      <c r="D42" s="47" t="s">
        <v>235</v>
      </c>
      <c r="E42" s="47"/>
      <c r="F42" s="47" t="s">
        <v>155</v>
      </c>
      <c r="G42" s="47" t="s">
        <v>229</v>
      </c>
      <c r="H42" s="47" t="str">
        <f>=IFERROR(VLOOKUP(A42,'ETPT Format DDG'!A:J,10,FALSE),"")</f>
        <v>0</v>
      </c>
      <c r="I42" s="47" t="str">
        <f>='ETPT Format DDG'!M42</f>
        <v/>
      </c>
      <c r="J42" s="47" t="str">
        <f>='ETPT Format DDG'!D42</f>
        <v/>
      </c>
      <c r="K42" s="47" t="s">
        <v>157</v>
      </c>
      <c r="L42" s="47" t="s">
        <v>220</v>
      </c>
      <c r="M42" s="47"/>
      <c r="N42" s="47">
        <v>1</v>
      </c>
      <c r="O42" s="47">
        <v>1</v>
      </c>
      <c r="P42" s="47">
        <v>0</v>
      </c>
      <c r="Q42" s="47">
        <v>0</v>
      </c>
      <c r="R42" s="47">
        <v>0</v>
      </c>
      <c r="S42" s="47">
        <v>0</v>
      </c>
      <c r="T42" s="47">
        <v>0</v>
      </c>
      <c r="U42" s="47">
        <v>0</v>
      </c>
      <c r="V42" s="47">
        <v>0</v>
      </c>
      <c r="W42" s="47">
        <v>0</v>
      </c>
      <c r="X42" s="47">
        <v>0</v>
      </c>
      <c r="Y42" s="47">
        <v>0</v>
      </c>
      <c r="Z42" s="47">
        <v>0</v>
      </c>
      <c r="AA42" s="47">
        <v>0</v>
      </c>
      <c r="AB42" s="47">
        <v>0</v>
      </c>
      <c r="AC42" s="47">
        <v>0</v>
      </c>
      <c r="AD42" s="47">
        <v>0</v>
      </c>
      <c r="AE42" s="47">
        <v>0.28199999999999753</v>
      </c>
      <c r="AF42" s="47">
        <v>0.20999999999999935</v>
      </c>
      <c r="AG42" s="47">
        <v>0</v>
      </c>
      <c r="AH42" s="47">
        <v>0</v>
      </c>
      <c r="AI42" s="47">
        <v>0</v>
      </c>
      <c r="AJ42" s="47">
        <v>0</v>
      </c>
      <c r="AK42" s="47">
        <v>0.07199999999999944</v>
      </c>
      <c r="AL42" s="47">
        <v>0</v>
      </c>
      <c r="AM42" s="47">
        <v>0</v>
      </c>
      <c r="AN42" s="47">
        <v>0.5229999999999978</v>
      </c>
      <c r="AO42" s="47">
        <v>0.5229999999999978</v>
      </c>
      <c r="AP42" s="47">
        <v>0</v>
      </c>
      <c r="AQ42" s="47">
        <v>0</v>
      </c>
      <c r="AR42" s="47">
        <v>0</v>
      </c>
      <c r="AS42" s="47">
        <v>0</v>
      </c>
      <c r="AT42" s="47">
        <v>0</v>
      </c>
      <c r="AU42" s="47">
        <v>0</v>
      </c>
      <c r="AV42" s="47">
        <v>0</v>
      </c>
      <c r="AW42" s="47">
        <v>0</v>
      </c>
      <c r="AX42" s="47">
        <v>0</v>
      </c>
      <c r="AY42" s="47">
        <v>0</v>
      </c>
      <c r="AZ42" s="47">
        <v>0</v>
      </c>
      <c r="BA42" s="47">
        <v>0</v>
      </c>
      <c r="BB42" s="47">
        <v>0</v>
      </c>
      <c r="BC42" s="47">
        <v>0</v>
      </c>
      <c r="BD42" s="47">
        <v>0</v>
      </c>
      <c r="BE42" s="47">
        <v>0</v>
      </c>
      <c r="BF42" s="47">
        <v>0</v>
      </c>
      <c r="BG42" s="47">
        <v>0</v>
      </c>
      <c r="BH42" s="47">
        <v>0</v>
      </c>
      <c r="BI42" s="47">
        <v>0</v>
      </c>
      <c r="BJ42" s="47">
        <v>0</v>
      </c>
      <c r="BK42" s="47">
        <v>0</v>
      </c>
      <c r="BL42" s="47">
        <v>0</v>
      </c>
      <c r="BM42" s="47">
        <v>0</v>
      </c>
      <c r="BN42" s="47">
        <v>0</v>
      </c>
      <c r="BO42" s="47">
        <v>0.045000000000000054</v>
      </c>
      <c r="BP42" s="47">
        <v>0.029999999999999867</v>
      </c>
      <c r="BQ42" s="47">
        <v>0</v>
      </c>
      <c r="BR42" s="47">
        <v>0</v>
      </c>
      <c r="BS42" s="47">
        <v>0</v>
      </c>
      <c r="BT42" s="47">
        <v>0</v>
      </c>
      <c r="BU42" s="47">
        <v>0</v>
      </c>
      <c r="BV42" s="47">
        <v>0</v>
      </c>
      <c r="BW42" s="47">
        <v>0.014999999999999934</v>
      </c>
      <c r="BX42" s="47">
        <v>0</v>
      </c>
      <c r="BY42" s="47">
        <v>0</v>
      </c>
      <c r="BZ42" s="47">
        <v>0</v>
      </c>
      <c r="CA42" s="47">
        <v>0</v>
      </c>
      <c r="CB42" s="47">
        <v>0</v>
      </c>
      <c r="CC42" s="47">
        <v>0</v>
      </c>
      <c r="CD42" s="47">
        <v>0</v>
      </c>
      <c r="CE42" s="47">
        <v>0</v>
      </c>
      <c r="CF42" s="47">
        <v>0</v>
      </c>
      <c r="CG42" s="47">
        <v>0</v>
      </c>
      <c r="CH42" s="47">
        <v>0</v>
      </c>
      <c r="CI42" s="47">
        <v>0</v>
      </c>
      <c r="CJ42" s="47">
        <v>0</v>
      </c>
      <c r="CK42" s="47">
        <v>0</v>
      </c>
      <c r="CL42" s="47">
        <v>0</v>
      </c>
      <c r="CM42" s="47">
        <v>0</v>
      </c>
      <c r="CN42" s="47">
        <v>0</v>
      </c>
      <c r="CO42" s="47">
        <v>0</v>
      </c>
      <c r="CP42" s="47">
        <v>0</v>
      </c>
      <c r="CQ42" s="47">
        <v>0</v>
      </c>
      <c r="CR42" s="47">
        <v>0</v>
      </c>
      <c r="CS42" s="47">
        <v>0</v>
      </c>
      <c r="CT42" s="47">
        <v>0.14999999999999905</v>
      </c>
      <c r="CU42" s="47">
        <v>0.12599999999999956</v>
      </c>
      <c r="CV42" s="47">
        <v>0.02399999999999991</v>
      </c>
      <c r="CW42" s="47">
        <v>0</v>
      </c>
      <c r="CX42" s="47">
        <v>0</v>
      </c>
      <c r="CY42" s="47">
        <v>0</v>
      </c>
      <c r="CZ42" s="47">
        <v>0</v>
      </c>
      <c r="DA42" s="47">
        <v>0</v>
      </c>
      <c r="DB42" s="47">
        <v>0</v>
      </c>
      <c r="DC42" s="47">
        <v>0</v>
      </c>
      <c r="DD42" s="47">
        <v>0</v>
      </c>
      <c r="DE42" s="47">
        <v>0</v>
      </c>
      <c r="DF42" s="47">
        <v>0</v>
      </c>
      <c r="DG42" s="47">
        <v>0</v>
      </c>
      <c r="DH42" s="47">
        <v>0</v>
      </c>
      <c r="DI42" s="47">
        <v>0</v>
      </c>
      <c r="DJ42" s="47">
        <v>0</v>
      </c>
      <c r="DK42" s="47">
        <v>0</v>
      </c>
      <c r="DL42" s="47">
        <v>0</v>
      </c>
      <c r="DM42" s="47">
        <v>0</v>
      </c>
      <c r="DN42" s="47">
        <v>0</v>
      </c>
      <c r="DO42" s="47">
        <v>0</v>
      </c>
      <c r="DP42" s="47">
        <v>0</v>
      </c>
      <c r="DQ42" s="47">
        <v>0</v>
      </c>
      <c r="DR42" s="47">
        <v>0</v>
      </c>
      <c r="DS42" s="47">
        <v>0</v>
      </c>
      <c r="DT42" s="47">
        <v>0</v>
      </c>
    </row>
    <row r="43" spans="1:126" x14ac:dyDescent="0.25">
      <c r="A43" s="47" t="s">
        <v>244</v>
      </c>
      <c r="B43" s="47" t="s">
        <v>153</v>
      </c>
      <c r="C43" s="47" t="s">
        <v>235</v>
      </c>
      <c r="D43" s="47" t="s">
        <v>235</v>
      </c>
      <c r="E43" s="47"/>
      <c r="F43" s="47" t="s">
        <v>155</v>
      </c>
      <c r="G43" s="47" t="s">
        <v>229</v>
      </c>
      <c r="H43" s="47" t="str">
        <f>=IFERROR(VLOOKUP(A43,'ETPT Format DDG'!A:J,10,FALSE),"")</f>
        <v>0</v>
      </c>
      <c r="I43" s="47" t="str">
        <f>='ETPT Format DDG'!M43</f>
        <v/>
      </c>
      <c r="J43" s="47" t="str">
        <f>='ETPT Format DDG'!D43</f>
        <v/>
      </c>
      <c r="K43" s="47" t="s">
        <v>157</v>
      </c>
      <c r="L43" s="47" t="s">
        <v>245</v>
      </c>
      <c r="M43" s="47"/>
      <c r="N43" s="47">
        <v>1</v>
      </c>
      <c r="O43" s="47">
        <v>1</v>
      </c>
      <c r="P43" s="47">
        <v>0</v>
      </c>
      <c r="Q43" s="47">
        <v>0</v>
      </c>
      <c r="R43" s="47">
        <v>0</v>
      </c>
      <c r="S43" s="47">
        <v>0</v>
      </c>
      <c r="T43" s="47">
        <v>0</v>
      </c>
      <c r="U43" s="47">
        <v>0</v>
      </c>
      <c r="V43" s="47">
        <v>0</v>
      </c>
      <c r="W43" s="47">
        <v>0</v>
      </c>
      <c r="X43" s="47">
        <v>0</v>
      </c>
      <c r="Y43" s="47">
        <v>0</v>
      </c>
      <c r="Z43" s="47">
        <v>0</v>
      </c>
      <c r="AA43" s="47">
        <v>0</v>
      </c>
      <c r="AB43" s="47">
        <v>0</v>
      </c>
      <c r="AC43" s="47">
        <v>0</v>
      </c>
      <c r="AD43" s="47">
        <v>0</v>
      </c>
      <c r="AE43" s="47">
        <v>0.2999999999999981</v>
      </c>
      <c r="AF43" s="47">
        <v>0.20499999999999866</v>
      </c>
      <c r="AG43" s="47">
        <v>0</v>
      </c>
      <c r="AH43" s="47">
        <v>0</v>
      </c>
      <c r="AI43" s="47">
        <v>0</v>
      </c>
      <c r="AJ43" s="47">
        <v>0</v>
      </c>
      <c r="AK43" s="47">
        <v>0.0949999999999995</v>
      </c>
      <c r="AL43" s="47">
        <v>0</v>
      </c>
      <c r="AM43" s="47">
        <v>0</v>
      </c>
      <c r="AN43" s="47">
        <v>0.5550000000000046</v>
      </c>
      <c r="AO43" s="47">
        <v>0.5550000000000046</v>
      </c>
      <c r="AP43" s="47">
        <v>0</v>
      </c>
      <c r="AQ43" s="47">
        <v>0</v>
      </c>
      <c r="AR43" s="47">
        <v>0</v>
      </c>
      <c r="AS43" s="47">
        <v>0</v>
      </c>
      <c r="AT43" s="47">
        <v>0</v>
      </c>
      <c r="AU43" s="47">
        <v>0</v>
      </c>
      <c r="AV43" s="47">
        <v>0</v>
      </c>
      <c r="AW43" s="47">
        <v>0</v>
      </c>
      <c r="AX43" s="47">
        <v>0</v>
      </c>
      <c r="AY43" s="47">
        <v>0</v>
      </c>
      <c r="AZ43" s="47">
        <v>0</v>
      </c>
      <c r="BA43" s="47">
        <v>0</v>
      </c>
      <c r="BB43" s="47">
        <v>0</v>
      </c>
      <c r="BC43" s="47">
        <v>0</v>
      </c>
      <c r="BD43" s="47">
        <v>0</v>
      </c>
      <c r="BE43" s="47">
        <v>0</v>
      </c>
      <c r="BF43" s="47">
        <v>0</v>
      </c>
      <c r="BG43" s="47">
        <v>0</v>
      </c>
      <c r="BH43" s="47">
        <v>0</v>
      </c>
      <c r="BI43" s="47">
        <v>0</v>
      </c>
      <c r="BJ43" s="47">
        <v>0</v>
      </c>
      <c r="BK43" s="47">
        <v>0</v>
      </c>
      <c r="BL43" s="47">
        <v>0</v>
      </c>
      <c r="BM43" s="47">
        <v>0</v>
      </c>
      <c r="BN43" s="47">
        <v>0</v>
      </c>
      <c r="BO43" s="47">
        <v>0.045000000000000054</v>
      </c>
      <c r="BP43" s="47">
        <v>0.029999999999999867</v>
      </c>
      <c r="BQ43" s="47">
        <v>0</v>
      </c>
      <c r="BR43" s="47">
        <v>0</v>
      </c>
      <c r="BS43" s="47">
        <v>0</v>
      </c>
      <c r="BT43" s="47">
        <v>0</v>
      </c>
      <c r="BU43" s="47">
        <v>0</v>
      </c>
      <c r="BV43" s="47">
        <v>0</v>
      </c>
      <c r="BW43" s="47">
        <v>0.014999999999999934</v>
      </c>
      <c r="BX43" s="47">
        <v>0</v>
      </c>
      <c r="BY43" s="47">
        <v>0</v>
      </c>
      <c r="BZ43" s="47">
        <v>0</v>
      </c>
      <c r="CA43" s="47">
        <v>0</v>
      </c>
      <c r="CB43" s="47">
        <v>0</v>
      </c>
      <c r="CC43" s="47">
        <v>0</v>
      </c>
      <c r="CD43" s="47">
        <v>0</v>
      </c>
      <c r="CE43" s="47">
        <v>0</v>
      </c>
      <c r="CF43" s="47">
        <v>0</v>
      </c>
      <c r="CG43" s="47">
        <v>0</v>
      </c>
      <c r="CH43" s="47">
        <v>0</v>
      </c>
      <c r="CI43" s="47">
        <v>0</v>
      </c>
      <c r="CJ43" s="47">
        <v>0</v>
      </c>
      <c r="CK43" s="47">
        <v>0</v>
      </c>
      <c r="CL43" s="47">
        <v>0</v>
      </c>
      <c r="CM43" s="47">
        <v>0</v>
      </c>
      <c r="CN43" s="47">
        <v>0</v>
      </c>
      <c r="CO43" s="47">
        <v>0</v>
      </c>
      <c r="CP43" s="47">
        <v>0</v>
      </c>
      <c r="CQ43" s="47">
        <v>0</v>
      </c>
      <c r="CR43" s="47">
        <v>0</v>
      </c>
      <c r="CS43" s="47">
        <v>0</v>
      </c>
      <c r="CT43" s="47">
        <v>0.10000000000000071</v>
      </c>
      <c r="CU43" s="47">
        <v>0.10000000000000071</v>
      </c>
      <c r="CV43" s="47">
        <v>0</v>
      </c>
      <c r="CW43" s="47">
        <v>0</v>
      </c>
      <c r="CX43" s="47">
        <v>0</v>
      </c>
      <c r="CY43" s="47">
        <v>0</v>
      </c>
      <c r="CZ43" s="47">
        <v>0</v>
      </c>
      <c r="DA43" s="47">
        <v>0</v>
      </c>
      <c r="DB43" s="47">
        <v>0</v>
      </c>
      <c r="DC43" s="47">
        <v>0</v>
      </c>
      <c r="DD43" s="47">
        <v>0</v>
      </c>
      <c r="DE43" s="47">
        <v>0</v>
      </c>
      <c r="DF43" s="47">
        <v>0</v>
      </c>
      <c r="DG43" s="47">
        <v>0</v>
      </c>
      <c r="DH43" s="47">
        <v>0</v>
      </c>
      <c r="DI43" s="47">
        <v>0</v>
      </c>
      <c r="DJ43" s="47">
        <v>0</v>
      </c>
      <c r="DK43" s="47">
        <v>0</v>
      </c>
      <c r="DL43" s="47">
        <v>0</v>
      </c>
      <c r="DM43" s="47">
        <v>0</v>
      </c>
      <c r="DN43" s="47">
        <v>0</v>
      </c>
      <c r="DO43" s="47">
        <v>0</v>
      </c>
      <c r="DP43" s="47">
        <v>0</v>
      </c>
      <c r="DQ43" s="47">
        <v>0</v>
      </c>
      <c r="DR43" s="47">
        <v>0</v>
      </c>
      <c r="DS43" s="47">
        <v>0</v>
      </c>
      <c r="DT43" s="47">
        <v>0</v>
      </c>
    </row>
    <row r="44" spans="1:126" x14ac:dyDescent="0.25">
      <c r="A44" s="47" t="s">
        <v>246</v>
      </c>
      <c r="B44" s="47" t="s">
        <v>153</v>
      </c>
      <c r="C44" s="47" t="s">
        <v>235</v>
      </c>
      <c r="D44" s="47" t="s">
        <v>235</v>
      </c>
      <c r="E44" s="47"/>
      <c r="F44" s="47" t="s">
        <v>155</v>
      </c>
      <c r="G44" s="47" t="s">
        <v>229</v>
      </c>
      <c r="H44" s="47" t="str">
        <f>=IFERROR(VLOOKUP(A44,'ETPT Format DDG'!A:J,10,FALSE),"")</f>
        <v>0</v>
      </c>
      <c r="I44" s="47" t="str">
        <f>='ETPT Format DDG'!M44</f>
        <v/>
      </c>
      <c r="J44" s="47" t="str">
        <f>='ETPT Format DDG'!D44</f>
        <v/>
      </c>
      <c r="K44" s="47" t="s">
        <v>157</v>
      </c>
      <c r="L44" s="47" t="s">
        <v>166</v>
      </c>
      <c r="M44" s="47"/>
      <c r="N44" s="47">
        <v>0.8000000000000057</v>
      </c>
      <c r="O44" s="47">
        <v>0.8000000000000057</v>
      </c>
      <c r="P44" s="47">
        <v>0</v>
      </c>
      <c r="Q44" s="47">
        <v>0</v>
      </c>
      <c r="R44" s="47">
        <v>0</v>
      </c>
      <c r="S44" s="47">
        <v>0</v>
      </c>
      <c r="T44" s="47">
        <v>0</v>
      </c>
      <c r="U44" s="47">
        <v>0</v>
      </c>
      <c r="V44" s="47">
        <v>0</v>
      </c>
      <c r="W44" s="47">
        <v>0</v>
      </c>
      <c r="X44" s="47">
        <v>0</v>
      </c>
      <c r="Y44" s="47">
        <v>0</v>
      </c>
      <c r="Z44" s="47">
        <v>0</v>
      </c>
      <c r="AA44" s="47">
        <v>0</v>
      </c>
      <c r="AB44" s="47">
        <v>0</v>
      </c>
      <c r="AC44" s="47">
        <v>0</v>
      </c>
      <c r="AD44" s="47">
        <v>0</v>
      </c>
      <c r="AE44" s="47">
        <v>0.3119999999999984</v>
      </c>
      <c r="AF44" s="47">
        <v>0.22399999999999975</v>
      </c>
      <c r="AG44" s="47">
        <v>0.08800000000000031</v>
      </c>
      <c r="AH44" s="47">
        <v>0</v>
      </c>
      <c r="AI44" s="47">
        <v>0</v>
      </c>
      <c r="AJ44" s="47">
        <v>0</v>
      </c>
      <c r="AK44" s="47">
        <v>0</v>
      </c>
      <c r="AL44" s="47">
        <v>0</v>
      </c>
      <c r="AM44" s="47">
        <v>0</v>
      </c>
      <c r="AN44" s="47">
        <v>0.3720000000000012</v>
      </c>
      <c r="AO44" s="47">
        <v>0.3720000000000012</v>
      </c>
      <c r="AP44" s="47">
        <v>0</v>
      </c>
      <c r="AQ44" s="47">
        <v>0</v>
      </c>
      <c r="AR44" s="47">
        <v>0</v>
      </c>
      <c r="AS44" s="47">
        <v>0</v>
      </c>
      <c r="AT44" s="47">
        <v>0</v>
      </c>
      <c r="AU44" s="47">
        <v>0</v>
      </c>
      <c r="AV44" s="47">
        <v>0</v>
      </c>
      <c r="AW44" s="47">
        <v>0</v>
      </c>
      <c r="AX44" s="47">
        <v>0</v>
      </c>
      <c r="AY44" s="47">
        <v>0</v>
      </c>
      <c r="AZ44" s="47">
        <v>0</v>
      </c>
      <c r="BA44" s="47">
        <v>0</v>
      </c>
      <c r="BB44" s="47">
        <v>0</v>
      </c>
      <c r="BC44" s="47">
        <v>0</v>
      </c>
      <c r="BD44" s="47">
        <v>0</v>
      </c>
      <c r="BE44" s="47">
        <v>0</v>
      </c>
      <c r="BF44" s="47">
        <v>0</v>
      </c>
      <c r="BG44" s="47">
        <v>0</v>
      </c>
      <c r="BH44" s="47">
        <v>0</v>
      </c>
      <c r="BI44" s="47">
        <v>0</v>
      </c>
      <c r="BJ44" s="47">
        <v>0</v>
      </c>
      <c r="BK44" s="47">
        <v>0</v>
      </c>
      <c r="BL44" s="47">
        <v>0</v>
      </c>
      <c r="BM44" s="47">
        <v>0</v>
      </c>
      <c r="BN44" s="47">
        <v>0</v>
      </c>
      <c r="BO44" s="47">
        <v>0.03599999999999972</v>
      </c>
      <c r="BP44" s="47">
        <v>0.02399999999999991</v>
      </c>
      <c r="BQ44" s="47">
        <v>0</v>
      </c>
      <c r="BR44" s="47">
        <v>0</v>
      </c>
      <c r="BS44" s="47">
        <v>0</v>
      </c>
      <c r="BT44" s="47">
        <v>0</v>
      </c>
      <c r="BU44" s="47">
        <v>0</v>
      </c>
      <c r="BV44" s="47">
        <v>0</v>
      </c>
      <c r="BW44" s="47">
        <v>0.011999999999999955</v>
      </c>
      <c r="BX44" s="47">
        <v>0</v>
      </c>
      <c r="BY44" s="47">
        <v>0</v>
      </c>
      <c r="BZ44" s="47">
        <v>0</v>
      </c>
      <c r="CA44" s="47">
        <v>0</v>
      </c>
      <c r="CB44" s="47">
        <v>0</v>
      </c>
      <c r="CC44" s="47">
        <v>0</v>
      </c>
      <c r="CD44" s="47">
        <v>0</v>
      </c>
      <c r="CE44" s="47">
        <v>0</v>
      </c>
      <c r="CF44" s="47">
        <v>0</v>
      </c>
      <c r="CG44" s="47">
        <v>0</v>
      </c>
      <c r="CH44" s="47">
        <v>0</v>
      </c>
      <c r="CI44" s="47">
        <v>0</v>
      </c>
      <c r="CJ44" s="47">
        <v>0</v>
      </c>
      <c r="CK44" s="47">
        <v>0</v>
      </c>
      <c r="CL44" s="47">
        <v>0</v>
      </c>
      <c r="CM44" s="47">
        <v>0</v>
      </c>
      <c r="CN44" s="47">
        <v>0</v>
      </c>
      <c r="CO44" s="47">
        <v>0</v>
      </c>
      <c r="CP44" s="47">
        <v>0</v>
      </c>
      <c r="CQ44" s="47">
        <v>0</v>
      </c>
      <c r="CR44" s="47">
        <v>0</v>
      </c>
      <c r="CS44" s="47">
        <v>0</v>
      </c>
      <c r="CT44" s="47">
        <v>0.07999999999999922</v>
      </c>
      <c r="CU44" s="47">
        <v>0.07999999999999922</v>
      </c>
      <c r="CV44" s="47">
        <v>0</v>
      </c>
      <c r="CW44" s="47">
        <v>0</v>
      </c>
      <c r="CX44" s="47">
        <v>0</v>
      </c>
      <c r="CY44" s="47">
        <v>0</v>
      </c>
      <c r="CZ44" s="47">
        <v>0</v>
      </c>
      <c r="DA44" s="47">
        <v>0</v>
      </c>
      <c r="DB44" s="47">
        <v>0</v>
      </c>
      <c r="DC44" s="47">
        <v>0</v>
      </c>
      <c r="DD44" s="47">
        <v>0</v>
      </c>
      <c r="DE44" s="47">
        <v>0</v>
      </c>
      <c r="DF44" s="47">
        <v>0</v>
      </c>
      <c r="DG44" s="47">
        <v>0</v>
      </c>
      <c r="DH44" s="47">
        <v>0</v>
      </c>
      <c r="DI44" s="47">
        <v>0</v>
      </c>
      <c r="DJ44" s="47">
        <v>0</v>
      </c>
      <c r="DK44" s="47">
        <v>0</v>
      </c>
      <c r="DL44" s="47">
        <v>0</v>
      </c>
      <c r="DM44" s="47">
        <v>0</v>
      </c>
      <c r="DN44" s="47">
        <v>0</v>
      </c>
      <c r="DO44" s="47">
        <v>0</v>
      </c>
      <c r="DP44" s="47">
        <v>0</v>
      </c>
      <c r="DQ44" s="47">
        <v>0</v>
      </c>
      <c r="DR44" s="47">
        <v>0</v>
      </c>
      <c r="DS44" s="47">
        <v>0</v>
      </c>
      <c r="DT44" s="47">
        <v>0</v>
      </c>
    </row>
    <row r="45" spans="1:126" x14ac:dyDescent="0.25">
      <c r="A45" s="47" t="s">
        <v>247</v>
      </c>
      <c r="B45" s="47" t="s">
        <v>153</v>
      </c>
      <c r="C45" s="47" t="s">
        <v>248</v>
      </c>
      <c r="D45" s="47" t="s">
        <v>248</v>
      </c>
      <c r="E45" s="47"/>
      <c r="F45" s="47" t="s">
        <v>155</v>
      </c>
      <c r="G45" s="47" t="s">
        <v>179</v>
      </c>
      <c r="H45" s="47" t="str">
        <f>=IFERROR(VLOOKUP(A45,'ETPT Format DDG'!A:J,10,FALSE),"")</f>
        <v>0</v>
      </c>
      <c r="I45" s="47" t="str">
        <f>='ETPT Format DDG'!M45</f>
        <v/>
      </c>
      <c r="J45" s="47" t="str">
        <f>='ETPT Format DDG'!D45</f>
        <v/>
      </c>
      <c r="K45" s="47" t="s">
        <v>157</v>
      </c>
      <c r="L45" s="47" t="s">
        <v>249</v>
      </c>
      <c r="M45" s="47"/>
      <c r="N45" s="47">
        <v>1</v>
      </c>
      <c r="O45" s="47">
        <v>1</v>
      </c>
      <c r="P45" s="47">
        <v>0</v>
      </c>
      <c r="Q45" s="47">
        <v>0</v>
      </c>
      <c r="R45" s="47">
        <v>0</v>
      </c>
      <c r="S45" s="47">
        <v>0</v>
      </c>
      <c r="T45" s="47">
        <v>0</v>
      </c>
      <c r="U45" s="47">
        <v>0</v>
      </c>
      <c r="V45" s="47">
        <v>0</v>
      </c>
      <c r="W45" s="47">
        <v>0</v>
      </c>
      <c r="X45" s="47">
        <v>0</v>
      </c>
      <c r="Y45" s="47">
        <v>0</v>
      </c>
      <c r="Z45" s="47">
        <v>0</v>
      </c>
      <c r="AA45" s="47">
        <v>0</v>
      </c>
      <c r="AB45" s="47">
        <v>0</v>
      </c>
      <c r="AC45" s="47">
        <v>0</v>
      </c>
      <c r="AD45" s="47">
        <v>0</v>
      </c>
      <c r="AE45" s="47">
        <v>0</v>
      </c>
      <c r="AF45" s="47">
        <v>0</v>
      </c>
      <c r="AG45" s="47">
        <v>0</v>
      </c>
      <c r="AH45" s="47">
        <v>0</v>
      </c>
      <c r="AI45" s="47">
        <v>0</v>
      </c>
      <c r="AJ45" s="47">
        <v>0</v>
      </c>
      <c r="AK45" s="47">
        <v>0</v>
      </c>
      <c r="AL45" s="47">
        <v>0</v>
      </c>
      <c r="AM45" s="47">
        <v>0</v>
      </c>
      <c r="AN45" s="47">
        <v>0.8849999999999952</v>
      </c>
      <c r="AO45" s="47">
        <v>0</v>
      </c>
      <c r="AP45" s="47">
        <v>0</v>
      </c>
      <c r="AQ45" s="47">
        <v>0</v>
      </c>
      <c r="AR45" s="47">
        <v>0</v>
      </c>
      <c r="AS45" s="47">
        <v>0</v>
      </c>
      <c r="AT45" s="47">
        <v>0</v>
      </c>
      <c r="AU45" s="47">
        <v>0.8849999999999952</v>
      </c>
      <c r="AV45" s="47">
        <v>0</v>
      </c>
      <c r="AW45" s="47">
        <v>0</v>
      </c>
      <c r="AX45" s="47">
        <v>0</v>
      </c>
      <c r="AY45" s="47">
        <v>0</v>
      </c>
      <c r="AZ45" s="47">
        <v>0</v>
      </c>
      <c r="BA45" s="47">
        <v>0</v>
      </c>
      <c r="BB45" s="47">
        <v>0</v>
      </c>
      <c r="BC45" s="47">
        <v>0</v>
      </c>
      <c r="BD45" s="47">
        <v>0</v>
      </c>
      <c r="BE45" s="47">
        <v>0</v>
      </c>
      <c r="BF45" s="47">
        <v>0</v>
      </c>
      <c r="BG45" s="47">
        <v>0</v>
      </c>
      <c r="BH45" s="47">
        <v>0</v>
      </c>
      <c r="BI45" s="47">
        <v>0</v>
      </c>
      <c r="BJ45" s="47">
        <v>0</v>
      </c>
      <c r="BK45" s="47">
        <v>0</v>
      </c>
      <c r="BL45" s="47">
        <v>0</v>
      </c>
      <c r="BM45" s="47">
        <v>0</v>
      </c>
      <c r="BN45" s="47">
        <v>0</v>
      </c>
      <c r="BO45" s="47">
        <v>0.05499999999999979</v>
      </c>
      <c r="BP45" s="47">
        <v>0.03999999999999961</v>
      </c>
      <c r="BQ45" s="47">
        <v>0</v>
      </c>
      <c r="BR45" s="47">
        <v>0</v>
      </c>
      <c r="BS45" s="47">
        <v>0</v>
      </c>
      <c r="BT45" s="47">
        <v>0</v>
      </c>
      <c r="BU45" s="47">
        <v>0</v>
      </c>
      <c r="BV45" s="47">
        <v>0</v>
      </c>
      <c r="BW45" s="47">
        <v>0.014999999999999934</v>
      </c>
      <c r="BX45" s="47">
        <v>0</v>
      </c>
      <c r="BY45" s="47">
        <v>0</v>
      </c>
      <c r="BZ45" s="47">
        <v>0</v>
      </c>
      <c r="CA45" s="47">
        <v>0</v>
      </c>
      <c r="CB45" s="47">
        <v>0</v>
      </c>
      <c r="CC45" s="47">
        <v>0</v>
      </c>
      <c r="CD45" s="47">
        <v>0</v>
      </c>
      <c r="CE45" s="47">
        <v>0</v>
      </c>
      <c r="CF45" s="47">
        <v>0</v>
      </c>
      <c r="CG45" s="47">
        <v>0</v>
      </c>
      <c r="CH45" s="47">
        <v>0</v>
      </c>
      <c r="CI45" s="47">
        <v>0</v>
      </c>
      <c r="CJ45" s="47">
        <v>0</v>
      </c>
      <c r="CK45" s="47">
        <v>0</v>
      </c>
      <c r="CL45" s="47">
        <v>0</v>
      </c>
      <c r="CM45" s="47">
        <v>0</v>
      </c>
      <c r="CN45" s="47">
        <v>0</v>
      </c>
      <c r="CO45" s="47">
        <v>0</v>
      </c>
      <c r="CP45" s="47">
        <v>0</v>
      </c>
      <c r="CQ45" s="47">
        <v>0</v>
      </c>
      <c r="CR45" s="47">
        <v>0</v>
      </c>
      <c r="CS45" s="47">
        <v>0</v>
      </c>
      <c r="CT45" s="47">
        <v>0.059999999999999734</v>
      </c>
      <c r="CU45" s="47">
        <v>0.059999999999999734</v>
      </c>
      <c r="CV45" s="47">
        <v>0</v>
      </c>
      <c r="CW45" s="47">
        <v>0</v>
      </c>
      <c r="CX45" s="47">
        <v>0</v>
      </c>
      <c r="CY45" s="47">
        <v>0</v>
      </c>
      <c r="CZ45" s="47">
        <v>0</v>
      </c>
      <c r="DA45" s="47">
        <v>0</v>
      </c>
      <c r="DB45" s="47">
        <v>0</v>
      </c>
      <c r="DC45" s="47">
        <v>0</v>
      </c>
      <c r="DD45" s="47">
        <v>0</v>
      </c>
      <c r="DE45" s="47">
        <v>0</v>
      </c>
      <c r="DF45" s="47">
        <v>0</v>
      </c>
      <c r="DG45" s="47">
        <v>0</v>
      </c>
      <c r="DH45" s="47">
        <v>0</v>
      </c>
      <c r="DI45" s="47">
        <v>0</v>
      </c>
      <c r="DJ45" s="47">
        <v>0</v>
      </c>
      <c r="DK45" s="47">
        <v>0</v>
      </c>
      <c r="DL45" s="47">
        <v>0</v>
      </c>
      <c r="DM45" s="47">
        <v>0</v>
      </c>
      <c r="DN45" s="47">
        <v>0</v>
      </c>
      <c r="DO45" s="47">
        <v>0</v>
      </c>
      <c r="DP45" s="47">
        <v>0</v>
      </c>
      <c r="DQ45" s="47">
        <v>0</v>
      </c>
      <c r="DR45" s="47">
        <v>0</v>
      </c>
      <c r="DS45" s="47">
        <v>0</v>
      </c>
      <c r="DT45" s="47">
        <v>0</v>
      </c>
    </row>
    <row r="46" spans="1:126" x14ac:dyDescent="0.25">
      <c r="A46" s="47" t="s">
        <v>250</v>
      </c>
      <c r="B46" s="47" t="s">
        <v>153</v>
      </c>
      <c r="C46" s="47" t="s">
        <v>251</v>
      </c>
      <c r="D46" s="47" t="s">
        <v>251</v>
      </c>
      <c r="E46" s="47"/>
      <c r="F46" s="47" t="s">
        <v>155</v>
      </c>
      <c r="G46" s="47" t="s">
        <v>252</v>
      </c>
      <c r="H46" s="47" t="str">
        <f>=IFERROR(VLOOKUP(A46,'ETPT Format DDG'!A:J,10,FALSE),"")</f>
        <v>0</v>
      </c>
      <c r="I46" s="47" t="str">
        <f>='ETPT Format DDG'!M46</f>
        <v/>
      </c>
      <c r="J46" s="47" t="str">
        <f>='ETPT Format DDG'!D46</f>
        <v/>
      </c>
      <c r="K46" s="47" t="s">
        <v>157</v>
      </c>
      <c r="L46" s="47" t="s">
        <v>253</v>
      </c>
      <c r="M46" s="47" t="s">
        <v>254</v>
      </c>
      <c r="N46" s="47">
        <v>0.8552631578947368</v>
      </c>
      <c r="O46" s="47">
        <v>0.8552631578947368</v>
      </c>
      <c r="P46" s="47">
        <v>0</v>
      </c>
      <c r="Q46" s="47">
        <v>0</v>
      </c>
      <c r="R46" s="47">
        <v>0</v>
      </c>
      <c r="S46" s="47">
        <v>0</v>
      </c>
      <c r="T46" s="47">
        <v>0</v>
      </c>
      <c r="U46" s="47">
        <v>0</v>
      </c>
      <c r="V46" s="47">
        <v>0</v>
      </c>
      <c r="W46" s="47">
        <v>0</v>
      </c>
      <c r="X46" s="47">
        <v>0</v>
      </c>
      <c r="Y46" s="47">
        <v>0</v>
      </c>
      <c r="Z46" s="47">
        <v>0</v>
      </c>
      <c r="AA46" s="47">
        <v>0</v>
      </c>
      <c r="AB46" s="47">
        <v>0</v>
      </c>
      <c r="AC46" s="47">
        <v>0</v>
      </c>
      <c r="AD46" s="47">
        <v>0</v>
      </c>
      <c r="AE46" s="47">
        <v>0</v>
      </c>
      <c r="AF46" s="47">
        <v>0</v>
      </c>
      <c r="AG46" s="47">
        <v>0</v>
      </c>
      <c r="AH46" s="47">
        <v>0</v>
      </c>
      <c r="AI46" s="47">
        <v>0</v>
      </c>
      <c r="AJ46" s="47">
        <v>0</v>
      </c>
      <c r="AK46" s="47">
        <v>0</v>
      </c>
      <c r="AL46" s="47">
        <v>0</v>
      </c>
      <c r="AM46" s="47">
        <v>0</v>
      </c>
      <c r="AN46" s="47">
        <v>0</v>
      </c>
      <c r="AO46" s="47">
        <v>0</v>
      </c>
      <c r="AP46" s="47">
        <v>0</v>
      </c>
      <c r="AQ46" s="47">
        <v>0</v>
      </c>
      <c r="AR46" s="47">
        <v>0</v>
      </c>
      <c r="AS46" s="47">
        <v>0</v>
      </c>
      <c r="AT46" s="47">
        <v>0</v>
      </c>
      <c r="AU46" s="47">
        <v>0</v>
      </c>
      <c r="AV46" s="47">
        <v>0</v>
      </c>
      <c r="AW46" s="47">
        <v>0</v>
      </c>
      <c r="AX46" s="47">
        <v>0</v>
      </c>
      <c r="AY46" s="47">
        <v>0</v>
      </c>
      <c r="AZ46" s="47">
        <v>0</v>
      </c>
      <c r="BA46" s="47">
        <v>0</v>
      </c>
      <c r="BB46" s="47">
        <v>0</v>
      </c>
      <c r="BC46" s="47">
        <v>0</v>
      </c>
      <c r="BD46" s="47">
        <v>0</v>
      </c>
      <c r="BE46" s="47">
        <v>0</v>
      </c>
      <c r="BF46" s="47">
        <v>0</v>
      </c>
      <c r="BG46" s="47">
        <v>0</v>
      </c>
      <c r="BH46" s="47">
        <v>0</v>
      </c>
      <c r="BI46" s="47">
        <v>0</v>
      </c>
      <c r="BJ46" s="47">
        <v>0</v>
      </c>
      <c r="BK46" s="47">
        <v>0</v>
      </c>
      <c r="BL46" s="47">
        <v>0</v>
      </c>
      <c r="BM46" s="47">
        <v>0</v>
      </c>
      <c r="BN46" s="47">
        <v>0</v>
      </c>
      <c r="BO46" s="47">
        <v>0.04703947368421036</v>
      </c>
      <c r="BP46" s="47">
        <v>0.034210526315789205</v>
      </c>
      <c r="BQ46" s="47">
        <v>0</v>
      </c>
      <c r="BR46" s="47">
        <v>0</v>
      </c>
      <c r="BS46" s="47">
        <v>0</v>
      </c>
      <c r="BT46" s="47">
        <v>0</v>
      </c>
      <c r="BU46" s="47">
        <v>0</v>
      </c>
      <c r="BV46" s="47">
        <v>0</v>
      </c>
      <c r="BW46" s="47">
        <v>0.012828947368421032</v>
      </c>
      <c r="BX46" s="47">
        <v>0</v>
      </c>
      <c r="BY46" s="47">
        <v>0</v>
      </c>
      <c r="BZ46" s="47">
        <v>0</v>
      </c>
      <c r="CA46" s="47">
        <v>0</v>
      </c>
      <c r="CB46" s="47">
        <v>0</v>
      </c>
      <c r="CC46" s="47">
        <v>0</v>
      </c>
      <c r="CD46" s="47">
        <v>0</v>
      </c>
      <c r="CE46" s="47">
        <v>0</v>
      </c>
      <c r="CF46" s="47">
        <v>0.7355263157894798</v>
      </c>
      <c r="CG46" s="47">
        <v>0.7355263157894798</v>
      </c>
      <c r="CH46" s="47">
        <v>0</v>
      </c>
      <c r="CI46" s="47">
        <v>0</v>
      </c>
      <c r="CJ46" s="47">
        <v>0</v>
      </c>
      <c r="CK46" s="47">
        <v>0</v>
      </c>
      <c r="CL46" s="47">
        <v>0</v>
      </c>
      <c r="CM46" s="47">
        <v>0</v>
      </c>
      <c r="CN46" s="47">
        <v>0</v>
      </c>
      <c r="CO46" s="47">
        <v>0</v>
      </c>
      <c r="CP46" s="47">
        <v>0</v>
      </c>
      <c r="CQ46" s="47">
        <v>0</v>
      </c>
      <c r="CR46" s="47">
        <v>0</v>
      </c>
      <c r="CS46" s="47">
        <v>0</v>
      </c>
      <c r="CT46" s="47">
        <v>0.07269736842105314</v>
      </c>
      <c r="CU46" s="47">
        <v>0</v>
      </c>
      <c r="CV46" s="47">
        <v>0.07269736842105314</v>
      </c>
      <c r="CW46" s="47">
        <v>0</v>
      </c>
      <c r="CX46" s="47">
        <v>0</v>
      </c>
      <c r="CY46" s="47">
        <v>0</v>
      </c>
      <c r="CZ46" s="47">
        <v>0</v>
      </c>
      <c r="DA46" s="47">
        <v>0</v>
      </c>
      <c r="DB46" s="47">
        <v>0</v>
      </c>
      <c r="DC46" s="47">
        <v>0</v>
      </c>
      <c r="DD46" s="47">
        <v>0</v>
      </c>
      <c r="DE46" s="47">
        <v>0</v>
      </c>
      <c r="DF46" s="47">
        <v>0</v>
      </c>
      <c r="DG46" s="47">
        <v>0</v>
      </c>
      <c r="DH46" s="47">
        <v>0</v>
      </c>
      <c r="DI46" s="47">
        <v>0</v>
      </c>
      <c r="DJ46" s="47">
        <v>0</v>
      </c>
      <c r="DK46" s="47">
        <v>0</v>
      </c>
      <c r="DL46" s="47">
        <v>0</v>
      </c>
      <c r="DM46" s="47">
        <v>0</v>
      </c>
      <c r="DN46" s="47">
        <v>0</v>
      </c>
      <c r="DO46" s="47">
        <v>0</v>
      </c>
      <c r="DP46" s="47">
        <v>0</v>
      </c>
      <c r="DQ46" s="47">
        <v>0</v>
      </c>
      <c r="DR46" s="47">
        <v>0</v>
      </c>
      <c r="DS46" s="47">
        <v>0</v>
      </c>
      <c r="DT46" s="47">
        <v>0</v>
      </c>
    </row>
    <row r="47" spans="1:126" x14ac:dyDescent="0.25">
      <c r="A47" s="47" t="s">
        <v>255</v>
      </c>
      <c r="B47" s="47" t="s">
        <v>153</v>
      </c>
      <c r="C47" s="47" t="s">
        <v>251</v>
      </c>
      <c r="D47" s="47" t="s">
        <v>251</v>
      </c>
      <c r="E47" s="47"/>
      <c r="F47" s="47" t="s">
        <v>155</v>
      </c>
      <c r="G47" s="47" t="s">
        <v>226</v>
      </c>
      <c r="H47" s="47" t="str">
        <f>=IFERROR(VLOOKUP(A47,'ETPT Format DDG'!A:J,10,FALSE),"")</f>
        <v>0</v>
      </c>
      <c r="I47" s="47" t="str">
        <f>='ETPT Format DDG'!M47</f>
        <v/>
      </c>
      <c r="J47" s="47" t="str">
        <f>='ETPT Format DDG'!D47</f>
        <v/>
      </c>
      <c r="K47" s="47" t="s">
        <v>157</v>
      </c>
      <c r="L47" s="47" t="s">
        <v>253</v>
      </c>
      <c r="M47" s="47"/>
      <c r="N47" s="47">
        <v>1</v>
      </c>
      <c r="O47" s="47">
        <v>1</v>
      </c>
      <c r="P47" s="47">
        <v>0</v>
      </c>
      <c r="Q47" s="47">
        <v>0</v>
      </c>
      <c r="R47" s="47">
        <v>0</v>
      </c>
      <c r="S47" s="47">
        <v>0</v>
      </c>
      <c r="T47" s="47">
        <v>0</v>
      </c>
      <c r="U47" s="47">
        <v>0</v>
      </c>
      <c r="V47" s="47">
        <v>0</v>
      </c>
      <c r="W47" s="47">
        <v>0</v>
      </c>
      <c r="X47" s="47">
        <v>0</v>
      </c>
      <c r="Y47" s="47">
        <v>0</v>
      </c>
      <c r="Z47" s="47">
        <v>0</v>
      </c>
      <c r="AA47" s="47">
        <v>0</v>
      </c>
      <c r="AB47" s="47">
        <v>0</v>
      </c>
      <c r="AC47" s="47">
        <v>0</v>
      </c>
      <c r="AD47" s="47">
        <v>0</v>
      </c>
      <c r="AE47" s="47">
        <v>0</v>
      </c>
      <c r="AF47" s="47">
        <v>0</v>
      </c>
      <c r="AG47" s="47">
        <v>0</v>
      </c>
      <c r="AH47" s="47">
        <v>0</v>
      </c>
      <c r="AI47" s="47">
        <v>0</v>
      </c>
      <c r="AJ47" s="47">
        <v>0</v>
      </c>
      <c r="AK47" s="47">
        <v>0</v>
      </c>
      <c r="AL47" s="47">
        <v>0</v>
      </c>
      <c r="AM47" s="47">
        <v>0</v>
      </c>
      <c r="AN47" s="47">
        <v>0</v>
      </c>
      <c r="AO47" s="47">
        <v>0</v>
      </c>
      <c r="AP47" s="47">
        <v>0</v>
      </c>
      <c r="AQ47" s="47">
        <v>0</v>
      </c>
      <c r="AR47" s="47">
        <v>0</v>
      </c>
      <c r="AS47" s="47">
        <v>0</v>
      </c>
      <c r="AT47" s="47">
        <v>0</v>
      </c>
      <c r="AU47" s="47">
        <v>0</v>
      </c>
      <c r="AV47" s="47">
        <v>0</v>
      </c>
      <c r="AW47" s="47">
        <v>0</v>
      </c>
      <c r="AX47" s="47">
        <v>0</v>
      </c>
      <c r="AY47" s="47">
        <v>0</v>
      </c>
      <c r="AZ47" s="47">
        <v>0</v>
      </c>
      <c r="BA47" s="47">
        <v>0</v>
      </c>
      <c r="BB47" s="47">
        <v>0</v>
      </c>
      <c r="BC47" s="47">
        <v>0</v>
      </c>
      <c r="BD47" s="47">
        <v>0</v>
      </c>
      <c r="BE47" s="47">
        <v>0</v>
      </c>
      <c r="BF47" s="47">
        <v>0</v>
      </c>
      <c r="BG47" s="47">
        <v>0</v>
      </c>
      <c r="BH47" s="47">
        <v>0</v>
      </c>
      <c r="BI47" s="47">
        <v>0</v>
      </c>
      <c r="BJ47" s="47">
        <v>0</v>
      </c>
      <c r="BK47" s="47">
        <v>0</v>
      </c>
      <c r="BL47" s="47">
        <v>0</v>
      </c>
      <c r="BM47" s="47">
        <v>0</v>
      </c>
      <c r="BN47" s="47">
        <v>0</v>
      </c>
      <c r="BO47" s="47">
        <v>0.05499999999999979</v>
      </c>
      <c r="BP47" s="47">
        <v>0.03999999999999961</v>
      </c>
      <c r="BQ47" s="47">
        <v>0</v>
      </c>
      <c r="BR47" s="47">
        <v>0</v>
      </c>
      <c r="BS47" s="47">
        <v>0</v>
      </c>
      <c r="BT47" s="47">
        <v>0</v>
      </c>
      <c r="BU47" s="47">
        <v>0</v>
      </c>
      <c r="BV47" s="47">
        <v>0</v>
      </c>
      <c r="BW47" s="47">
        <v>0.014999999999999934</v>
      </c>
      <c r="BX47" s="47">
        <v>0</v>
      </c>
      <c r="BY47" s="47">
        <v>0</v>
      </c>
      <c r="BZ47" s="47">
        <v>0</v>
      </c>
      <c r="CA47" s="47">
        <v>0</v>
      </c>
      <c r="CB47" s="47">
        <v>0</v>
      </c>
      <c r="CC47" s="47">
        <v>0</v>
      </c>
      <c r="CD47" s="47">
        <v>0</v>
      </c>
      <c r="CE47" s="47">
        <v>0</v>
      </c>
      <c r="CF47" s="47">
        <v>0.8600000000000081</v>
      </c>
      <c r="CG47" s="47">
        <v>0.46000000000000013</v>
      </c>
      <c r="CH47" s="47">
        <v>0.40000000000000285</v>
      </c>
      <c r="CI47" s="47">
        <v>0</v>
      </c>
      <c r="CJ47" s="47">
        <v>0</v>
      </c>
      <c r="CK47" s="47">
        <v>0</v>
      </c>
      <c r="CL47" s="47">
        <v>0</v>
      </c>
      <c r="CM47" s="47">
        <v>0</v>
      </c>
      <c r="CN47" s="47">
        <v>0</v>
      </c>
      <c r="CO47" s="47">
        <v>0</v>
      </c>
      <c r="CP47" s="47">
        <v>0</v>
      </c>
      <c r="CQ47" s="47">
        <v>0</v>
      </c>
      <c r="CR47" s="47">
        <v>0</v>
      </c>
      <c r="CS47" s="47">
        <v>0</v>
      </c>
      <c r="CT47" s="47">
        <v>0.08500000000000063</v>
      </c>
      <c r="CU47" s="47">
        <v>0.08500000000000063</v>
      </c>
      <c r="CV47" s="47">
        <v>0</v>
      </c>
      <c r="CW47" s="47">
        <v>0</v>
      </c>
      <c r="CX47" s="47">
        <v>0</v>
      </c>
      <c r="CY47" s="47">
        <v>0</v>
      </c>
      <c r="CZ47" s="47">
        <v>0</v>
      </c>
      <c r="DA47" s="47">
        <v>0</v>
      </c>
      <c r="DB47" s="47">
        <v>0</v>
      </c>
      <c r="DC47" s="47">
        <v>0</v>
      </c>
      <c r="DD47" s="47">
        <v>0</v>
      </c>
      <c r="DE47" s="47">
        <v>0</v>
      </c>
      <c r="DF47" s="47">
        <v>0</v>
      </c>
      <c r="DG47" s="47">
        <v>0</v>
      </c>
      <c r="DH47" s="47">
        <v>0</v>
      </c>
      <c r="DI47" s="47">
        <v>0</v>
      </c>
      <c r="DJ47" s="47">
        <v>0</v>
      </c>
      <c r="DK47" s="47">
        <v>0</v>
      </c>
      <c r="DL47" s="47">
        <v>0</v>
      </c>
      <c r="DM47" s="47">
        <v>0</v>
      </c>
      <c r="DN47" s="47">
        <v>0</v>
      </c>
      <c r="DO47" s="47">
        <v>0</v>
      </c>
      <c r="DP47" s="47">
        <v>0</v>
      </c>
      <c r="DQ47" s="47">
        <v>0</v>
      </c>
      <c r="DR47" s="47">
        <v>0</v>
      </c>
      <c r="DS47" s="47">
        <v>0</v>
      </c>
      <c r="DT47" s="47">
        <v>0</v>
      </c>
    </row>
    <row r="48" spans="1:126" x14ac:dyDescent="0.25">
      <c r="A48" s="47" t="s">
        <v>256</v>
      </c>
      <c r="B48" s="47" t="s">
        <v>153</v>
      </c>
      <c r="C48" s="47" t="s">
        <v>251</v>
      </c>
      <c r="D48" s="47" t="s">
        <v>251</v>
      </c>
      <c r="E48" s="47"/>
      <c r="F48" s="47" t="s">
        <v>155</v>
      </c>
      <c r="G48" s="47" t="s">
        <v>179</v>
      </c>
      <c r="H48" s="47" t="str">
        <f>=IFERROR(VLOOKUP(A48,'ETPT Format DDG'!A:J,10,FALSE),"")</f>
        <v>0</v>
      </c>
      <c r="I48" s="47" t="str">
        <f>='ETPT Format DDG'!M48</f>
        <v/>
      </c>
      <c r="J48" s="47" t="str">
        <f>='ETPT Format DDG'!D48</f>
        <v/>
      </c>
      <c r="K48" s="47" t="s">
        <v>157</v>
      </c>
      <c r="L48" s="47" t="s">
        <v>253</v>
      </c>
      <c r="M48" s="47"/>
      <c r="N48" s="47">
        <v>0.9157894736842105</v>
      </c>
      <c r="O48" s="47">
        <v>0.9157894736842105</v>
      </c>
      <c r="P48" s="47">
        <v>0</v>
      </c>
      <c r="Q48" s="47">
        <v>0</v>
      </c>
      <c r="R48" s="47">
        <v>0</v>
      </c>
      <c r="S48" s="47">
        <v>0</v>
      </c>
      <c r="T48" s="47">
        <v>0</v>
      </c>
      <c r="U48" s="47">
        <v>0</v>
      </c>
      <c r="V48" s="47">
        <v>0</v>
      </c>
      <c r="W48" s="47">
        <v>0</v>
      </c>
      <c r="X48" s="47">
        <v>0</v>
      </c>
      <c r="Y48" s="47">
        <v>0</v>
      </c>
      <c r="Z48" s="47">
        <v>0</v>
      </c>
      <c r="AA48" s="47">
        <v>0</v>
      </c>
      <c r="AB48" s="47">
        <v>0</v>
      </c>
      <c r="AC48" s="47">
        <v>0</v>
      </c>
      <c r="AD48" s="47">
        <v>0</v>
      </c>
      <c r="AE48" s="47">
        <v>0</v>
      </c>
      <c r="AF48" s="47">
        <v>0</v>
      </c>
      <c r="AG48" s="47">
        <v>0</v>
      </c>
      <c r="AH48" s="47">
        <v>0</v>
      </c>
      <c r="AI48" s="47">
        <v>0</v>
      </c>
      <c r="AJ48" s="47">
        <v>0</v>
      </c>
      <c r="AK48" s="47">
        <v>0</v>
      </c>
      <c r="AL48" s="47">
        <v>0</v>
      </c>
      <c r="AM48" s="47">
        <v>0</v>
      </c>
      <c r="AN48" s="47">
        <v>0.7738421052631603</v>
      </c>
      <c r="AO48" s="47">
        <v>0</v>
      </c>
      <c r="AP48" s="47">
        <v>0</v>
      </c>
      <c r="AQ48" s="47">
        <v>0</v>
      </c>
      <c r="AR48" s="47">
        <v>0</v>
      </c>
      <c r="AS48" s="47">
        <v>0</v>
      </c>
      <c r="AT48" s="47">
        <v>0.6914210526315762</v>
      </c>
      <c r="AU48" s="47">
        <v>0</v>
      </c>
      <c r="AV48" s="47">
        <v>0</v>
      </c>
      <c r="AW48" s="47">
        <v>0.08242105263157884</v>
      </c>
      <c r="AX48" s="47">
        <v>0</v>
      </c>
      <c r="AY48" s="47">
        <v>0</v>
      </c>
      <c r="AZ48" s="47">
        <v>0</v>
      </c>
      <c r="BA48" s="47">
        <v>0</v>
      </c>
      <c r="BB48" s="47">
        <v>0</v>
      </c>
      <c r="BC48" s="47">
        <v>0</v>
      </c>
      <c r="BD48" s="47">
        <v>0</v>
      </c>
      <c r="BE48" s="47">
        <v>0</v>
      </c>
      <c r="BF48" s="47">
        <v>0</v>
      </c>
      <c r="BG48" s="47">
        <v>0</v>
      </c>
      <c r="BH48" s="47">
        <v>0</v>
      </c>
      <c r="BI48" s="47">
        <v>0</v>
      </c>
      <c r="BJ48" s="47">
        <v>0</v>
      </c>
      <c r="BK48" s="47">
        <v>0</v>
      </c>
      <c r="BL48" s="47">
        <v>0</v>
      </c>
      <c r="BM48" s="47">
        <v>0</v>
      </c>
      <c r="BN48" s="47">
        <v>0</v>
      </c>
      <c r="BO48" s="47">
        <v>0.050368421052631396</v>
      </c>
      <c r="BP48" s="47">
        <v>0.036631578947368106</v>
      </c>
      <c r="BQ48" s="47">
        <v>0</v>
      </c>
      <c r="BR48" s="47">
        <v>0</v>
      </c>
      <c r="BS48" s="47">
        <v>0</v>
      </c>
      <c r="BT48" s="47">
        <v>0</v>
      </c>
      <c r="BU48" s="47">
        <v>0</v>
      </c>
      <c r="BV48" s="47">
        <v>0</v>
      </c>
      <c r="BW48" s="47">
        <v>0.013736842105263117</v>
      </c>
      <c r="BX48" s="47">
        <v>0</v>
      </c>
      <c r="BY48" s="47">
        <v>0</v>
      </c>
      <c r="BZ48" s="47">
        <v>0</v>
      </c>
      <c r="CA48" s="47">
        <v>0</v>
      </c>
      <c r="CB48" s="47">
        <v>0</v>
      </c>
      <c r="CC48" s="47">
        <v>0</v>
      </c>
      <c r="CD48" s="47">
        <v>0</v>
      </c>
      <c r="CE48" s="47">
        <v>0</v>
      </c>
      <c r="CF48" s="47">
        <v>0</v>
      </c>
      <c r="CG48" s="47">
        <v>0</v>
      </c>
      <c r="CH48" s="47">
        <v>0</v>
      </c>
      <c r="CI48" s="47">
        <v>0</v>
      </c>
      <c r="CJ48" s="47">
        <v>0</v>
      </c>
      <c r="CK48" s="47">
        <v>0</v>
      </c>
      <c r="CL48" s="47">
        <v>0</v>
      </c>
      <c r="CM48" s="47">
        <v>0</v>
      </c>
      <c r="CN48" s="47">
        <v>0</v>
      </c>
      <c r="CO48" s="47">
        <v>0</v>
      </c>
      <c r="CP48" s="47">
        <v>0</v>
      </c>
      <c r="CQ48" s="47">
        <v>0</v>
      </c>
      <c r="CR48" s="47">
        <v>0</v>
      </c>
      <c r="CS48" s="47">
        <v>0</v>
      </c>
      <c r="CT48" s="47">
        <v>0.09157894736842165</v>
      </c>
      <c r="CU48" s="47">
        <v>0.09157894736842165</v>
      </c>
      <c r="CV48" s="47">
        <v>0</v>
      </c>
      <c r="CW48" s="47">
        <v>0</v>
      </c>
      <c r="CX48" s="47">
        <v>0</v>
      </c>
      <c r="CY48" s="47">
        <v>0</v>
      </c>
      <c r="CZ48" s="47">
        <v>0</v>
      </c>
      <c r="DA48" s="47">
        <v>0</v>
      </c>
      <c r="DB48" s="47">
        <v>0</v>
      </c>
      <c r="DC48" s="47">
        <v>0</v>
      </c>
      <c r="DD48" s="47">
        <v>0</v>
      </c>
      <c r="DE48" s="47">
        <v>0</v>
      </c>
      <c r="DF48" s="47">
        <v>0.08421052631578947</v>
      </c>
      <c r="DG48" s="47">
        <v>0.08421052631578947</v>
      </c>
      <c r="DH48" s="47">
        <v>0</v>
      </c>
      <c r="DI48" s="47">
        <v>0</v>
      </c>
      <c r="DJ48" s="47">
        <v>0</v>
      </c>
      <c r="DK48" s="47">
        <v>0</v>
      </c>
      <c r="DL48" s="47">
        <v>0</v>
      </c>
      <c r="DM48" s="47">
        <v>0</v>
      </c>
      <c r="DN48" s="47">
        <v>0</v>
      </c>
      <c r="DO48" s="47">
        <v>0</v>
      </c>
      <c r="DP48" s="47">
        <v>0</v>
      </c>
      <c r="DQ48" s="47">
        <v>0</v>
      </c>
      <c r="DR48" s="47">
        <v>0</v>
      </c>
      <c r="DS48" s="47">
        <v>0</v>
      </c>
      <c r="DT48" s="47">
        <v>0</v>
      </c>
    </row>
    <row r="49" spans="1:126" x14ac:dyDescent="0.25">
      <c r="A49" s="47" t="s">
        <v>257</v>
      </c>
      <c r="B49" s="47" t="s">
        <v>153</v>
      </c>
      <c r="C49" s="47" t="s">
        <v>251</v>
      </c>
      <c r="D49" s="47" t="s">
        <v>251</v>
      </c>
      <c r="E49" s="47"/>
      <c r="F49" s="47" t="s">
        <v>155</v>
      </c>
      <c r="G49" s="47" t="s">
        <v>258</v>
      </c>
      <c r="H49" s="47" t="str">
        <f>=IFERROR(VLOOKUP(A49,'ETPT Format DDG'!A:J,10,FALSE),"")</f>
        <v>0</v>
      </c>
      <c r="I49" s="47" t="str">
        <f>='ETPT Format DDG'!M49</f>
        <v/>
      </c>
      <c r="J49" s="47" t="str">
        <f>='ETPT Format DDG'!D49</f>
        <v/>
      </c>
      <c r="K49" s="47" t="s">
        <v>157</v>
      </c>
      <c r="L49" s="47" t="s">
        <v>253</v>
      </c>
      <c r="M49" s="47"/>
      <c r="N49" s="47">
        <v>1</v>
      </c>
      <c r="O49" s="47">
        <v>0.9199999999999982</v>
      </c>
      <c r="P49" s="47">
        <v>0</v>
      </c>
      <c r="Q49" s="47">
        <v>0</v>
      </c>
      <c r="R49" s="47">
        <v>0</v>
      </c>
      <c r="S49" s="47">
        <v>0</v>
      </c>
      <c r="T49" s="47">
        <v>0</v>
      </c>
      <c r="U49" s="47">
        <v>0.20000000000000143</v>
      </c>
      <c r="V49" s="47">
        <v>0</v>
      </c>
      <c r="W49" s="47">
        <v>0.11999999999999947</v>
      </c>
      <c r="X49" s="47">
        <v>0</v>
      </c>
      <c r="Y49" s="47">
        <v>0</v>
      </c>
      <c r="Z49" s="47">
        <v>0.07999999999999922</v>
      </c>
      <c r="AA49" s="47">
        <v>0</v>
      </c>
      <c r="AB49" s="47">
        <v>0</v>
      </c>
      <c r="AC49" s="47">
        <v>0.03999999999999961</v>
      </c>
      <c r="AD49" s="47">
        <v>0.03999999999999961</v>
      </c>
      <c r="AE49" s="47">
        <v>0</v>
      </c>
      <c r="AF49" s="47">
        <v>0</v>
      </c>
      <c r="AG49" s="47">
        <v>0</v>
      </c>
      <c r="AH49" s="47">
        <v>0</v>
      </c>
      <c r="AI49" s="47">
        <v>0</v>
      </c>
      <c r="AJ49" s="47">
        <v>0</v>
      </c>
      <c r="AK49" s="47">
        <v>0</v>
      </c>
      <c r="AL49" s="47">
        <v>0</v>
      </c>
      <c r="AM49" s="47">
        <v>0</v>
      </c>
      <c r="AN49" s="47">
        <v>0.4199999999999987</v>
      </c>
      <c r="AO49" s="47">
        <v>0</v>
      </c>
      <c r="AP49" s="47">
        <v>0</v>
      </c>
      <c r="AQ49" s="47">
        <v>0.4199999999999987</v>
      </c>
      <c r="AR49" s="47">
        <v>0</v>
      </c>
      <c r="AS49" s="47">
        <v>0</v>
      </c>
      <c r="AT49" s="47">
        <v>0</v>
      </c>
      <c r="AU49" s="47">
        <v>0</v>
      </c>
      <c r="AV49" s="47">
        <v>0</v>
      </c>
      <c r="AW49" s="47">
        <v>0</v>
      </c>
      <c r="AX49" s="47">
        <v>0</v>
      </c>
      <c r="AY49" s="47">
        <v>0</v>
      </c>
      <c r="AZ49" s="47">
        <v>0</v>
      </c>
      <c r="BA49" s="47">
        <v>0</v>
      </c>
      <c r="BB49" s="47">
        <v>0</v>
      </c>
      <c r="BC49" s="47">
        <v>0</v>
      </c>
      <c r="BD49" s="47">
        <v>0</v>
      </c>
      <c r="BE49" s="47">
        <v>0</v>
      </c>
      <c r="BF49" s="47">
        <v>0</v>
      </c>
      <c r="BG49" s="47">
        <v>0</v>
      </c>
      <c r="BH49" s="47">
        <v>0</v>
      </c>
      <c r="BI49" s="47">
        <v>0</v>
      </c>
      <c r="BJ49" s="47">
        <v>0</v>
      </c>
      <c r="BK49" s="47">
        <v>0</v>
      </c>
      <c r="BL49" s="47">
        <v>0</v>
      </c>
      <c r="BM49" s="47">
        <v>0</v>
      </c>
      <c r="BN49" s="47">
        <v>0</v>
      </c>
      <c r="BO49" s="47">
        <v>0</v>
      </c>
      <c r="BP49" s="47">
        <v>0</v>
      </c>
      <c r="BQ49" s="47">
        <v>0</v>
      </c>
      <c r="BR49" s="47">
        <v>0</v>
      </c>
      <c r="BS49" s="47">
        <v>0</v>
      </c>
      <c r="BT49" s="47">
        <v>0</v>
      </c>
      <c r="BU49" s="47">
        <v>0</v>
      </c>
      <c r="BV49" s="47">
        <v>0</v>
      </c>
      <c r="BW49" s="47">
        <v>0</v>
      </c>
      <c r="BX49" s="47">
        <v>0</v>
      </c>
      <c r="BY49" s="47">
        <v>0</v>
      </c>
      <c r="BZ49" s="47">
        <v>0</v>
      </c>
      <c r="CA49" s="47">
        <v>0</v>
      </c>
      <c r="CB49" s="47">
        <v>0</v>
      </c>
      <c r="CC49" s="47">
        <v>0</v>
      </c>
      <c r="CD49" s="47">
        <v>0</v>
      </c>
      <c r="CE49" s="47">
        <v>0</v>
      </c>
      <c r="CF49" s="47">
        <v>0</v>
      </c>
      <c r="CG49" s="47">
        <v>0</v>
      </c>
      <c r="CH49" s="47">
        <v>0</v>
      </c>
      <c r="CI49" s="47">
        <v>0</v>
      </c>
      <c r="CJ49" s="47">
        <v>0</v>
      </c>
      <c r="CK49" s="47">
        <v>0</v>
      </c>
      <c r="CL49" s="47">
        <v>0</v>
      </c>
      <c r="CM49" s="47">
        <v>0</v>
      </c>
      <c r="CN49" s="47">
        <v>0</v>
      </c>
      <c r="CO49" s="47">
        <v>0</v>
      </c>
      <c r="CP49" s="47">
        <v>0</v>
      </c>
      <c r="CQ49" s="47">
        <v>0</v>
      </c>
      <c r="CR49" s="47">
        <v>0</v>
      </c>
      <c r="CS49" s="47">
        <v>0</v>
      </c>
      <c r="CT49" s="47">
        <v>0.2999999999999981</v>
      </c>
      <c r="CU49" s="47">
        <v>0.2999999999999981</v>
      </c>
      <c r="CV49" s="47">
        <v>0</v>
      </c>
      <c r="CW49" s="47">
        <v>0</v>
      </c>
      <c r="CX49" s="47">
        <v>0</v>
      </c>
      <c r="CY49" s="47">
        <v>0</v>
      </c>
      <c r="CZ49" s="47">
        <v>0</v>
      </c>
      <c r="DA49" s="47">
        <v>0</v>
      </c>
      <c r="DB49" s="47">
        <v>0</v>
      </c>
      <c r="DC49" s="47">
        <v>0</v>
      </c>
      <c r="DD49" s="47">
        <v>0</v>
      </c>
      <c r="DE49" s="47">
        <v>0</v>
      </c>
      <c r="DF49" s="47">
        <v>0</v>
      </c>
      <c r="DG49" s="47">
        <v>0</v>
      </c>
      <c r="DH49" s="47">
        <v>0</v>
      </c>
      <c r="DI49" s="47">
        <v>0</v>
      </c>
      <c r="DJ49" s="47">
        <v>0</v>
      </c>
      <c r="DK49" s="47">
        <v>0</v>
      </c>
      <c r="DL49" s="47">
        <v>0</v>
      </c>
      <c r="DM49" s="47">
        <v>0</v>
      </c>
      <c r="DN49" s="47">
        <v>0</v>
      </c>
      <c r="DO49" s="47">
        <v>0</v>
      </c>
      <c r="DP49" s="47">
        <v>0</v>
      </c>
      <c r="DQ49" s="47">
        <v>0</v>
      </c>
      <c r="DR49" s="47">
        <v>0</v>
      </c>
      <c r="DS49" s="47">
        <v>0</v>
      </c>
      <c r="DT49" s="47">
        <v>0</v>
      </c>
    </row>
    <row r="50" spans="1:126" x14ac:dyDescent="0.25">
      <c r="A50" s="47" t="s">
        <v>259</v>
      </c>
      <c r="B50" s="47" t="s">
        <v>153</v>
      </c>
      <c r="C50" s="47" t="s">
        <v>251</v>
      </c>
      <c r="D50" s="47" t="s">
        <v>251</v>
      </c>
      <c r="E50" s="47"/>
      <c r="F50" s="47" t="s">
        <v>155</v>
      </c>
      <c r="G50" s="47" t="s">
        <v>179</v>
      </c>
      <c r="H50" s="47" t="str">
        <f>=IFERROR(VLOOKUP(A50,'ETPT Format DDG'!A:J,10,FALSE),"")</f>
        <v>0</v>
      </c>
      <c r="I50" s="47" t="str">
        <f>='ETPT Format DDG'!M50</f>
        <v/>
      </c>
      <c r="J50" s="47" t="str">
        <f>='ETPT Format DDG'!D50</f>
        <v/>
      </c>
      <c r="K50" s="47" t="s">
        <v>157</v>
      </c>
      <c r="L50" s="47" t="s">
        <v>260</v>
      </c>
      <c r="M50" s="47" t="s">
        <v>261</v>
      </c>
      <c r="N50" s="47">
        <v>0.715789473684215</v>
      </c>
      <c r="O50" s="47">
        <v>0.715789473684215</v>
      </c>
      <c r="P50" s="47">
        <v>0</v>
      </c>
      <c r="Q50" s="47">
        <v>0</v>
      </c>
      <c r="R50" s="47">
        <v>0</v>
      </c>
      <c r="S50" s="47">
        <v>0</v>
      </c>
      <c r="T50" s="47">
        <v>0</v>
      </c>
      <c r="U50" s="47">
        <v>0</v>
      </c>
      <c r="V50" s="47">
        <v>0</v>
      </c>
      <c r="W50" s="47">
        <v>0</v>
      </c>
      <c r="X50" s="47">
        <v>0</v>
      </c>
      <c r="Y50" s="47">
        <v>0</v>
      </c>
      <c r="Z50" s="47">
        <v>0</v>
      </c>
      <c r="AA50" s="47">
        <v>0</v>
      </c>
      <c r="AB50" s="47">
        <v>0</v>
      </c>
      <c r="AC50" s="47">
        <v>0</v>
      </c>
      <c r="AD50" s="47">
        <v>0</v>
      </c>
      <c r="AE50" s="47">
        <v>0</v>
      </c>
      <c r="AF50" s="47">
        <v>0</v>
      </c>
      <c r="AG50" s="47">
        <v>0</v>
      </c>
      <c r="AH50" s="47">
        <v>0</v>
      </c>
      <c r="AI50" s="47">
        <v>0</v>
      </c>
      <c r="AJ50" s="47">
        <v>0</v>
      </c>
      <c r="AK50" s="47">
        <v>0</v>
      </c>
      <c r="AL50" s="47">
        <v>0</v>
      </c>
      <c r="AM50" s="47">
        <v>0</v>
      </c>
      <c r="AN50" s="47">
        <v>0</v>
      </c>
      <c r="AO50" s="47">
        <v>0</v>
      </c>
      <c r="AP50" s="47">
        <v>0</v>
      </c>
      <c r="AQ50" s="47">
        <v>0</v>
      </c>
      <c r="AR50" s="47">
        <v>0</v>
      </c>
      <c r="AS50" s="47">
        <v>0</v>
      </c>
      <c r="AT50" s="47">
        <v>0</v>
      </c>
      <c r="AU50" s="47">
        <v>0</v>
      </c>
      <c r="AV50" s="47">
        <v>0</v>
      </c>
      <c r="AW50" s="47">
        <v>0</v>
      </c>
      <c r="AX50" s="47">
        <v>0</v>
      </c>
      <c r="AY50" s="47">
        <v>0</v>
      </c>
      <c r="AZ50" s="47">
        <v>0</v>
      </c>
      <c r="BA50" s="47">
        <v>0</v>
      </c>
      <c r="BB50" s="47">
        <v>0</v>
      </c>
      <c r="BC50" s="47">
        <v>0</v>
      </c>
      <c r="BD50" s="47">
        <v>0</v>
      </c>
      <c r="BE50" s="47">
        <v>0</v>
      </c>
      <c r="BF50" s="47">
        <v>0</v>
      </c>
      <c r="BG50" s="47">
        <v>0</v>
      </c>
      <c r="BH50" s="47">
        <v>0</v>
      </c>
      <c r="BI50" s="47">
        <v>0</v>
      </c>
      <c r="BJ50" s="47">
        <v>0</v>
      </c>
      <c r="BK50" s="47">
        <v>0</v>
      </c>
      <c r="BL50" s="47">
        <v>0</v>
      </c>
      <c r="BM50" s="47">
        <v>0</v>
      </c>
      <c r="BN50" s="47">
        <v>0</v>
      </c>
      <c r="BO50" s="47">
        <v>0.6477894736842066</v>
      </c>
      <c r="BP50" s="47">
        <v>0.3972631578947367</v>
      </c>
      <c r="BQ50" s="47">
        <v>0</v>
      </c>
      <c r="BR50" s="47">
        <v>0</v>
      </c>
      <c r="BS50" s="47">
        <v>0</v>
      </c>
      <c r="BT50" s="47">
        <v>0</v>
      </c>
      <c r="BU50" s="47">
        <v>0</v>
      </c>
      <c r="BV50" s="47">
        <v>0</v>
      </c>
      <c r="BW50" s="47">
        <v>0</v>
      </c>
      <c r="BX50" s="47">
        <v>0</v>
      </c>
      <c r="BY50" s="47">
        <v>0</v>
      </c>
      <c r="BZ50" s="47">
        <v>0</v>
      </c>
      <c r="CA50" s="47">
        <v>0</v>
      </c>
      <c r="CB50" s="47">
        <v>0</v>
      </c>
      <c r="CC50" s="47">
        <v>0.2505263157894745</v>
      </c>
      <c r="CD50" s="47">
        <v>0</v>
      </c>
      <c r="CE50" s="47">
        <v>0</v>
      </c>
      <c r="CF50" s="47">
        <v>0</v>
      </c>
      <c r="CG50" s="47">
        <v>0</v>
      </c>
      <c r="CH50" s="47">
        <v>0</v>
      </c>
      <c r="CI50" s="47">
        <v>0</v>
      </c>
      <c r="CJ50" s="47">
        <v>0</v>
      </c>
      <c r="CK50" s="47">
        <v>0</v>
      </c>
      <c r="CL50" s="47">
        <v>0</v>
      </c>
      <c r="CM50" s="47">
        <v>0</v>
      </c>
      <c r="CN50" s="47">
        <v>0</v>
      </c>
      <c r="CO50" s="47">
        <v>0</v>
      </c>
      <c r="CP50" s="47">
        <v>0</v>
      </c>
      <c r="CQ50" s="47">
        <v>0</v>
      </c>
      <c r="CR50" s="47">
        <v>0</v>
      </c>
      <c r="CS50" s="47">
        <v>0</v>
      </c>
      <c r="CT50" s="47">
        <v>0.06800000000000027</v>
      </c>
      <c r="CU50" s="47">
        <v>0.03221052631578924</v>
      </c>
      <c r="CV50" s="47">
        <v>0.035789473684210225</v>
      </c>
      <c r="CW50" s="47">
        <v>0</v>
      </c>
      <c r="CX50" s="47">
        <v>0</v>
      </c>
      <c r="CY50" s="47">
        <v>0</v>
      </c>
      <c r="CZ50" s="47">
        <v>0</v>
      </c>
      <c r="DA50" s="47">
        <v>0</v>
      </c>
      <c r="DB50" s="47">
        <v>0</v>
      </c>
      <c r="DC50" s="47">
        <v>0</v>
      </c>
      <c r="DD50" s="47">
        <v>0</v>
      </c>
      <c r="DE50" s="47">
        <v>0</v>
      </c>
      <c r="DF50" s="47">
        <v>0.17894736842105263</v>
      </c>
      <c r="DG50" s="47">
        <v>0</v>
      </c>
      <c r="DH50" s="47">
        <v>0</v>
      </c>
      <c r="DI50" s="47">
        <v>0</v>
      </c>
      <c r="DJ50" s="47">
        <v>0</v>
      </c>
      <c r="DK50" s="47">
        <v>0</v>
      </c>
      <c r="DL50" s="47">
        <v>0</v>
      </c>
      <c r="DM50" s="47">
        <v>0.17894736842105263</v>
      </c>
      <c r="DN50" s="47">
        <v>0</v>
      </c>
      <c r="DO50" s="47">
        <v>0</v>
      </c>
      <c r="DP50" s="47">
        <v>0</v>
      </c>
      <c r="DQ50" s="47">
        <v>0</v>
      </c>
      <c r="DR50" s="47">
        <v>0</v>
      </c>
      <c r="DS50" s="47">
        <v>0</v>
      </c>
      <c r="DT50" s="47">
        <v>0</v>
      </c>
    </row>
    <row r="51" spans="1:126" x14ac:dyDescent="0.25">
      <c r="A51" s="47" t="s">
        <v>262</v>
      </c>
      <c r="B51" s="47" t="s">
        <v>153</v>
      </c>
      <c r="C51" s="47" t="s">
        <v>263</v>
      </c>
      <c r="D51" s="47" t="s">
        <v>263</v>
      </c>
      <c r="E51" s="47"/>
      <c r="F51" s="47" t="s">
        <v>155</v>
      </c>
      <c r="G51" s="47" t="s">
        <v>171</v>
      </c>
      <c r="H51" s="47" t="str">
        <f>=IFERROR(VLOOKUP(A51,'ETPT Format DDG'!A:J,10,FALSE),"")</f>
        <v>0</v>
      </c>
      <c r="I51" s="47" t="str">
        <f>='ETPT Format DDG'!M51</f>
        <v/>
      </c>
      <c r="J51" s="47" t="str">
        <f>='ETPT Format DDG'!D51</f>
        <v/>
      </c>
      <c r="K51" s="47" t="s">
        <v>157</v>
      </c>
      <c r="L51" s="47" t="s">
        <v>253</v>
      </c>
      <c r="M51" s="47"/>
      <c r="N51" s="47">
        <v>1</v>
      </c>
      <c r="O51" s="47">
        <v>0.8349999999999959</v>
      </c>
      <c r="P51" s="47">
        <v>0</v>
      </c>
      <c r="Q51" s="47">
        <v>0</v>
      </c>
      <c r="R51" s="47">
        <v>0</v>
      </c>
      <c r="S51" s="47">
        <v>0</v>
      </c>
      <c r="T51" s="47">
        <v>0</v>
      </c>
      <c r="U51" s="47">
        <v>0</v>
      </c>
      <c r="V51" s="47">
        <v>0</v>
      </c>
      <c r="W51" s="47">
        <v>0</v>
      </c>
      <c r="X51" s="47">
        <v>0</v>
      </c>
      <c r="Y51" s="47">
        <v>0</v>
      </c>
      <c r="Z51" s="47">
        <v>0</v>
      </c>
      <c r="AA51" s="47">
        <v>0</v>
      </c>
      <c r="AB51" s="47">
        <v>0</v>
      </c>
      <c r="AC51" s="47">
        <v>0</v>
      </c>
      <c r="AD51" s="47">
        <v>0</v>
      </c>
      <c r="AE51" s="47">
        <v>0</v>
      </c>
      <c r="AF51" s="47">
        <v>0</v>
      </c>
      <c r="AG51" s="47">
        <v>0</v>
      </c>
      <c r="AH51" s="47">
        <v>0</v>
      </c>
      <c r="AI51" s="47">
        <v>0</v>
      </c>
      <c r="AJ51" s="47">
        <v>0</v>
      </c>
      <c r="AK51" s="47">
        <v>0</v>
      </c>
      <c r="AL51" s="47">
        <v>0</v>
      </c>
      <c r="AM51" s="47">
        <v>0</v>
      </c>
      <c r="AN51" s="47">
        <v>0.6049999999999962</v>
      </c>
      <c r="AO51" s="47">
        <v>0</v>
      </c>
      <c r="AP51" s="47">
        <v>0</v>
      </c>
      <c r="AQ51" s="47">
        <v>0</v>
      </c>
      <c r="AR51" s="47">
        <v>0</v>
      </c>
      <c r="AS51" s="47">
        <v>0</v>
      </c>
      <c r="AT51" s="47">
        <v>0.6049999999999962</v>
      </c>
      <c r="AU51" s="47">
        <v>0</v>
      </c>
      <c r="AV51" s="47">
        <v>0</v>
      </c>
      <c r="AW51" s="47">
        <v>0</v>
      </c>
      <c r="AX51" s="47">
        <v>0</v>
      </c>
      <c r="AY51" s="47">
        <v>0</v>
      </c>
      <c r="AZ51" s="47">
        <v>0</v>
      </c>
      <c r="BA51" s="47">
        <v>0</v>
      </c>
      <c r="BB51" s="47">
        <v>0</v>
      </c>
      <c r="BC51" s="47">
        <v>0</v>
      </c>
      <c r="BD51" s="47">
        <v>0</v>
      </c>
      <c r="BE51" s="47">
        <v>0</v>
      </c>
      <c r="BF51" s="47">
        <v>0</v>
      </c>
      <c r="BG51" s="47">
        <v>0</v>
      </c>
      <c r="BH51" s="47">
        <v>0.16499999999999926</v>
      </c>
      <c r="BI51" s="47">
        <v>0</v>
      </c>
      <c r="BJ51" s="47">
        <v>0.16499999999999926</v>
      </c>
      <c r="BK51" s="47">
        <v>0</v>
      </c>
      <c r="BL51" s="47">
        <v>0</v>
      </c>
      <c r="BM51" s="47">
        <v>0</v>
      </c>
      <c r="BN51" s="47">
        <v>0</v>
      </c>
      <c r="BO51" s="47">
        <v>0</v>
      </c>
      <c r="BP51" s="47">
        <v>0</v>
      </c>
      <c r="BQ51" s="47">
        <v>0</v>
      </c>
      <c r="BR51" s="47">
        <v>0</v>
      </c>
      <c r="BS51" s="47">
        <v>0</v>
      </c>
      <c r="BT51" s="47">
        <v>0</v>
      </c>
      <c r="BU51" s="47">
        <v>0</v>
      </c>
      <c r="BV51" s="47">
        <v>0</v>
      </c>
      <c r="BW51" s="47">
        <v>0</v>
      </c>
      <c r="BX51" s="47">
        <v>0</v>
      </c>
      <c r="BY51" s="47">
        <v>0</v>
      </c>
      <c r="BZ51" s="47">
        <v>0</v>
      </c>
      <c r="CA51" s="47">
        <v>0</v>
      </c>
      <c r="CB51" s="47">
        <v>0</v>
      </c>
      <c r="CC51" s="47">
        <v>0</v>
      </c>
      <c r="CD51" s="47">
        <v>0</v>
      </c>
      <c r="CE51" s="47">
        <v>0</v>
      </c>
      <c r="CF51" s="47">
        <v>0</v>
      </c>
      <c r="CG51" s="47">
        <v>0</v>
      </c>
      <c r="CH51" s="47">
        <v>0</v>
      </c>
      <c r="CI51" s="47">
        <v>0</v>
      </c>
      <c r="CJ51" s="47">
        <v>0</v>
      </c>
      <c r="CK51" s="47">
        <v>0</v>
      </c>
      <c r="CL51" s="47">
        <v>0</v>
      </c>
      <c r="CM51" s="47">
        <v>0</v>
      </c>
      <c r="CN51" s="47">
        <v>0</v>
      </c>
      <c r="CO51" s="47">
        <v>0</v>
      </c>
      <c r="CP51" s="47">
        <v>0</v>
      </c>
      <c r="CQ51" s="47">
        <v>0</v>
      </c>
      <c r="CR51" s="47">
        <v>0</v>
      </c>
      <c r="CS51" s="47">
        <v>0</v>
      </c>
      <c r="CT51" s="47">
        <v>0.06500000000000035</v>
      </c>
      <c r="CU51" s="47">
        <v>0.06500000000000035</v>
      </c>
      <c r="CV51" s="47">
        <v>0</v>
      </c>
      <c r="CW51" s="47">
        <v>0</v>
      </c>
      <c r="CX51" s="47">
        <v>0</v>
      </c>
      <c r="CY51" s="47">
        <v>0</v>
      </c>
      <c r="CZ51" s="47">
        <v>0</v>
      </c>
      <c r="DA51" s="47">
        <v>0</v>
      </c>
      <c r="DB51" s="47">
        <v>0</v>
      </c>
      <c r="DC51" s="47">
        <v>0</v>
      </c>
      <c r="DD51" s="47">
        <v>0</v>
      </c>
      <c r="DE51" s="47">
        <v>0</v>
      </c>
      <c r="DF51" s="47">
        <v>0</v>
      </c>
      <c r="DG51" s="47">
        <v>0</v>
      </c>
      <c r="DH51" s="47">
        <v>0</v>
      </c>
      <c r="DI51" s="47">
        <v>0</v>
      </c>
      <c r="DJ51" s="47">
        <v>0</v>
      </c>
      <c r="DK51" s="47">
        <v>0</v>
      </c>
      <c r="DL51" s="47">
        <v>0</v>
      </c>
      <c r="DM51" s="47">
        <v>0</v>
      </c>
      <c r="DN51" s="47">
        <v>0</v>
      </c>
      <c r="DO51" s="47">
        <v>0</v>
      </c>
      <c r="DP51" s="47">
        <v>0</v>
      </c>
      <c r="DQ51" s="47">
        <v>0</v>
      </c>
      <c r="DR51" s="47">
        <v>0</v>
      </c>
      <c r="DS51" s="47">
        <v>0</v>
      </c>
      <c r="DT51" s="47">
        <v>0</v>
      </c>
    </row>
    <row r="52" spans="1:126" x14ac:dyDescent="0.25">
      <c r="A52" s="47" t="s">
        <v>264</v>
      </c>
      <c r="B52" s="47" t="s">
        <v>153</v>
      </c>
      <c r="C52" s="47" t="s">
        <v>263</v>
      </c>
      <c r="D52" s="47" t="s">
        <v>263</v>
      </c>
      <c r="E52" s="47"/>
      <c r="F52" s="47" t="s">
        <v>155</v>
      </c>
      <c r="G52" s="47" t="s">
        <v>223</v>
      </c>
      <c r="H52" s="47" t="str">
        <f>=IFERROR(VLOOKUP(A52,'ETPT Format DDG'!A:J,10,FALSE),"")</f>
        <v>0</v>
      </c>
      <c r="I52" s="47" t="str">
        <f>='ETPT Format DDG'!M52</f>
        <v/>
      </c>
      <c r="J52" s="47" t="str">
        <f>='ETPT Format DDG'!D52</f>
        <v/>
      </c>
      <c r="K52" s="47" t="s">
        <v>157</v>
      </c>
      <c r="L52" s="47" t="s">
        <v>265</v>
      </c>
      <c r="M52" s="47"/>
      <c r="N52" s="47">
        <v>1</v>
      </c>
      <c r="O52" s="47">
        <v>1</v>
      </c>
      <c r="P52" s="47">
        <v>0</v>
      </c>
      <c r="Q52" s="47">
        <v>0</v>
      </c>
      <c r="R52" s="47">
        <v>0</v>
      </c>
      <c r="S52" s="47">
        <v>0</v>
      </c>
      <c r="T52" s="47">
        <v>0</v>
      </c>
      <c r="U52" s="47">
        <v>0</v>
      </c>
      <c r="V52" s="47">
        <v>0</v>
      </c>
      <c r="W52" s="47">
        <v>0</v>
      </c>
      <c r="X52" s="47">
        <v>0</v>
      </c>
      <c r="Y52" s="47">
        <v>0</v>
      </c>
      <c r="Z52" s="47">
        <v>0</v>
      </c>
      <c r="AA52" s="47">
        <v>0</v>
      </c>
      <c r="AB52" s="47">
        <v>0</v>
      </c>
      <c r="AC52" s="47">
        <v>0</v>
      </c>
      <c r="AD52" s="47">
        <v>0</v>
      </c>
      <c r="AE52" s="47">
        <v>0</v>
      </c>
      <c r="AF52" s="47">
        <v>0</v>
      </c>
      <c r="AG52" s="47">
        <v>0</v>
      </c>
      <c r="AH52" s="47">
        <v>0</v>
      </c>
      <c r="AI52" s="47">
        <v>0</v>
      </c>
      <c r="AJ52" s="47">
        <v>0</v>
      </c>
      <c r="AK52" s="47">
        <v>0</v>
      </c>
      <c r="AL52" s="47">
        <v>0</v>
      </c>
      <c r="AM52" s="47">
        <v>0</v>
      </c>
      <c r="AN52" s="47">
        <v>0</v>
      </c>
      <c r="AO52" s="47">
        <v>0</v>
      </c>
      <c r="AP52" s="47">
        <v>0</v>
      </c>
      <c r="AQ52" s="47">
        <v>0</v>
      </c>
      <c r="AR52" s="47">
        <v>0</v>
      </c>
      <c r="AS52" s="47">
        <v>0</v>
      </c>
      <c r="AT52" s="47">
        <v>0</v>
      </c>
      <c r="AU52" s="47">
        <v>0</v>
      </c>
      <c r="AV52" s="47">
        <v>0</v>
      </c>
      <c r="AW52" s="47">
        <v>0</v>
      </c>
      <c r="AX52" s="47">
        <v>0</v>
      </c>
      <c r="AY52" s="47">
        <v>0</v>
      </c>
      <c r="AZ52" s="47">
        <v>0</v>
      </c>
      <c r="BA52" s="47">
        <v>0</v>
      </c>
      <c r="BB52" s="47">
        <v>0</v>
      </c>
      <c r="BC52" s="47">
        <v>0</v>
      </c>
      <c r="BD52" s="47">
        <v>0</v>
      </c>
      <c r="BE52" s="47">
        <v>0</v>
      </c>
      <c r="BF52" s="47">
        <v>0</v>
      </c>
      <c r="BG52" s="47">
        <v>0</v>
      </c>
      <c r="BH52" s="47">
        <v>0.25499999999999917</v>
      </c>
      <c r="BI52" s="47">
        <v>0</v>
      </c>
      <c r="BJ52" s="47">
        <v>0</v>
      </c>
      <c r="BK52" s="47">
        <v>0</v>
      </c>
      <c r="BL52" s="47">
        <v>0</v>
      </c>
      <c r="BM52" s="47">
        <v>0</v>
      </c>
      <c r="BN52" s="47">
        <v>0</v>
      </c>
      <c r="BO52" s="47">
        <v>0</v>
      </c>
      <c r="BP52" s="47">
        <v>0</v>
      </c>
      <c r="BQ52" s="47">
        <v>0</v>
      </c>
      <c r="BR52" s="47">
        <v>0</v>
      </c>
      <c r="BS52" s="47">
        <v>0</v>
      </c>
      <c r="BT52" s="47">
        <v>0</v>
      </c>
      <c r="BU52" s="47">
        <v>0</v>
      </c>
      <c r="BV52" s="47">
        <v>0</v>
      </c>
      <c r="BW52" s="47">
        <v>0</v>
      </c>
      <c r="BX52" s="47">
        <v>0</v>
      </c>
      <c r="BY52" s="47">
        <v>0</v>
      </c>
      <c r="BZ52" s="47">
        <v>0</v>
      </c>
      <c r="CA52" s="47">
        <v>0</v>
      </c>
      <c r="CB52" s="47">
        <v>0</v>
      </c>
      <c r="CC52" s="47">
        <v>0</v>
      </c>
      <c r="CD52" s="47">
        <v>0</v>
      </c>
      <c r="CE52" s="47">
        <v>0</v>
      </c>
      <c r="CF52" s="47">
        <v>0</v>
      </c>
      <c r="CG52" s="47">
        <v>0</v>
      </c>
      <c r="CH52" s="47">
        <v>0</v>
      </c>
      <c r="CI52" s="47">
        <v>0</v>
      </c>
      <c r="CJ52" s="47">
        <v>0</v>
      </c>
      <c r="CK52" s="47">
        <v>0</v>
      </c>
      <c r="CL52" s="47">
        <v>0</v>
      </c>
      <c r="CM52" s="47">
        <v>0</v>
      </c>
      <c r="CN52" s="47">
        <v>0</v>
      </c>
      <c r="CO52" s="47">
        <v>0</v>
      </c>
      <c r="CP52" s="47">
        <v>0</v>
      </c>
      <c r="CQ52" s="47">
        <v>0.594999999999999</v>
      </c>
      <c r="CR52" s="47">
        <v>0</v>
      </c>
      <c r="CS52" s="47">
        <v>0</v>
      </c>
      <c r="CT52" s="47">
        <v>0.14999999999999905</v>
      </c>
      <c r="CU52" s="47">
        <v>0.14999999999999905</v>
      </c>
      <c r="CV52" s="47">
        <v>0</v>
      </c>
      <c r="CW52" s="47">
        <v>0</v>
      </c>
      <c r="CX52" s="47">
        <v>0</v>
      </c>
      <c r="CY52" s="47">
        <v>0</v>
      </c>
      <c r="CZ52" s="47">
        <v>0</v>
      </c>
      <c r="DA52" s="47">
        <v>0</v>
      </c>
      <c r="DB52" s="47">
        <v>0</v>
      </c>
      <c r="DC52" s="47">
        <v>0</v>
      </c>
      <c r="DD52" s="47">
        <v>0</v>
      </c>
      <c r="DE52" s="47">
        <v>0</v>
      </c>
      <c r="DF52" s="47">
        <v>0</v>
      </c>
      <c r="DG52" s="47">
        <v>0</v>
      </c>
      <c r="DH52" s="47">
        <v>0</v>
      </c>
      <c r="DI52" s="47">
        <v>0</v>
      </c>
      <c r="DJ52" s="47">
        <v>0</v>
      </c>
      <c r="DK52" s="47">
        <v>0</v>
      </c>
      <c r="DL52" s="47">
        <v>0</v>
      </c>
      <c r="DM52" s="47">
        <v>0</v>
      </c>
      <c r="DN52" s="47">
        <v>0</v>
      </c>
      <c r="DO52" s="47">
        <v>0</v>
      </c>
      <c r="DP52" s="47">
        <v>0</v>
      </c>
      <c r="DQ52" s="47">
        <v>0</v>
      </c>
      <c r="DR52" s="47">
        <v>0</v>
      </c>
      <c r="DS52" s="47">
        <v>0</v>
      </c>
      <c r="DT52" s="47">
        <v>0</v>
      </c>
    </row>
    <row r="53" spans="1:126" x14ac:dyDescent="0.25">
      <c r="A53" s="47" t="s">
        <v>266</v>
      </c>
      <c r="B53" s="47" t="s">
        <v>153</v>
      </c>
      <c r="C53" s="47" t="s">
        <v>267</v>
      </c>
      <c r="D53" s="47" t="s">
        <v>267</v>
      </c>
      <c r="E53" s="47"/>
      <c r="F53" s="47" t="s">
        <v>155</v>
      </c>
      <c r="G53" s="47" t="s">
        <v>179</v>
      </c>
      <c r="H53" s="47" t="str">
        <f>=IFERROR(VLOOKUP(A53,'ETPT Format DDG'!A:J,10,FALSE),"")</f>
        <v>0</v>
      </c>
      <c r="I53" s="47" t="str">
        <f>='ETPT Format DDG'!M53</f>
        <v/>
      </c>
      <c r="J53" s="47" t="str">
        <f>='ETPT Format DDG'!D53</f>
        <v/>
      </c>
      <c r="K53" s="47" t="s">
        <v>157</v>
      </c>
      <c r="L53" s="47" t="s">
        <v>239</v>
      </c>
      <c r="M53" s="47"/>
      <c r="N53" s="47">
        <v>0.5421052631578948</v>
      </c>
      <c r="O53" s="47">
        <v>0.5421052631578948</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0</v>
      </c>
      <c r="AR53" s="47">
        <v>0</v>
      </c>
      <c r="AS53" s="47">
        <v>0</v>
      </c>
      <c r="AT53" s="47">
        <v>0</v>
      </c>
      <c r="AU53" s="47">
        <v>0</v>
      </c>
      <c r="AV53" s="47">
        <v>0</v>
      </c>
      <c r="AW53" s="47">
        <v>0</v>
      </c>
      <c r="AX53" s="47">
        <v>0</v>
      </c>
      <c r="AY53" s="47">
        <v>0</v>
      </c>
      <c r="AZ53" s="47">
        <v>0</v>
      </c>
      <c r="BA53" s="47">
        <v>0</v>
      </c>
      <c r="BB53" s="47">
        <v>0</v>
      </c>
      <c r="BC53" s="47">
        <v>0</v>
      </c>
      <c r="BD53" s="47">
        <v>0</v>
      </c>
      <c r="BE53" s="47">
        <v>0</v>
      </c>
      <c r="BF53" s="47">
        <v>0</v>
      </c>
      <c r="BG53" s="47">
        <v>0</v>
      </c>
      <c r="BH53" s="47">
        <v>0</v>
      </c>
      <c r="BI53" s="47">
        <v>0</v>
      </c>
      <c r="BJ53" s="47">
        <v>0</v>
      </c>
      <c r="BK53" s="47">
        <v>0</v>
      </c>
      <c r="BL53" s="47">
        <v>0</v>
      </c>
      <c r="BM53" s="47">
        <v>0</v>
      </c>
      <c r="BN53" s="47">
        <v>0</v>
      </c>
      <c r="BO53" s="47">
        <v>0.501447368421054</v>
      </c>
      <c r="BP53" s="47">
        <v>0</v>
      </c>
      <c r="BQ53" s="47">
        <v>0</v>
      </c>
      <c r="BR53" s="47">
        <v>0</v>
      </c>
      <c r="BS53" s="47">
        <v>0</v>
      </c>
      <c r="BT53" s="47">
        <v>0</v>
      </c>
      <c r="BU53" s="47">
        <v>0</v>
      </c>
      <c r="BV53" s="47">
        <v>0</v>
      </c>
      <c r="BW53" s="47">
        <v>0</v>
      </c>
      <c r="BX53" s="47">
        <v>0</v>
      </c>
      <c r="BY53" s="47">
        <v>0</v>
      </c>
      <c r="BZ53" s="47">
        <v>0</v>
      </c>
      <c r="CA53" s="47">
        <v>0</v>
      </c>
      <c r="CB53" s="47">
        <v>0</v>
      </c>
      <c r="CC53" s="47">
        <v>0</v>
      </c>
      <c r="CD53" s="47">
        <v>0</v>
      </c>
      <c r="CE53" s="47">
        <v>0</v>
      </c>
      <c r="CF53" s="47">
        <v>0</v>
      </c>
      <c r="CG53" s="47">
        <v>0</v>
      </c>
      <c r="CH53" s="47">
        <v>0</v>
      </c>
      <c r="CI53" s="47">
        <v>0</v>
      </c>
      <c r="CJ53" s="47">
        <v>0</v>
      </c>
      <c r="CK53" s="47">
        <v>0</v>
      </c>
      <c r="CL53" s="47">
        <v>0</v>
      </c>
      <c r="CM53" s="47">
        <v>0</v>
      </c>
      <c r="CN53" s="47">
        <v>0</v>
      </c>
      <c r="CO53" s="47">
        <v>0</v>
      </c>
      <c r="CP53" s="47">
        <v>0</v>
      </c>
      <c r="CQ53" s="47">
        <v>0</v>
      </c>
      <c r="CR53" s="47">
        <v>0</v>
      </c>
      <c r="CS53" s="47">
        <v>0</v>
      </c>
      <c r="CT53" s="47">
        <v>0.040657894736841955</v>
      </c>
      <c r="CU53" s="47">
        <v>0</v>
      </c>
      <c r="CV53" s="47">
        <v>0.040657894736841955</v>
      </c>
      <c r="CW53" s="47">
        <v>0</v>
      </c>
      <c r="CX53" s="47">
        <v>0</v>
      </c>
      <c r="CY53" s="47">
        <v>0</v>
      </c>
      <c r="CZ53" s="47">
        <v>0</v>
      </c>
      <c r="DA53" s="47">
        <v>0</v>
      </c>
      <c r="DB53" s="47">
        <v>0</v>
      </c>
      <c r="DC53" s="47">
        <v>0</v>
      </c>
      <c r="DD53" s="47">
        <v>0</v>
      </c>
      <c r="DE53" s="47">
        <v>0</v>
      </c>
      <c r="DF53" s="47">
        <v>0</v>
      </c>
      <c r="DG53" s="47">
        <v>0</v>
      </c>
      <c r="DH53" s="47">
        <v>0</v>
      </c>
      <c r="DI53" s="47">
        <v>0</v>
      </c>
      <c r="DJ53" s="47">
        <v>0</v>
      </c>
      <c r="DK53" s="47">
        <v>0</v>
      </c>
      <c r="DL53" s="47">
        <v>0</v>
      </c>
      <c r="DM53" s="47">
        <v>0</v>
      </c>
      <c r="DN53" s="47">
        <v>0</v>
      </c>
      <c r="DO53" s="47">
        <v>0</v>
      </c>
      <c r="DP53" s="47">
        <v>0</v>
      </c>
      <c r="DQ53" s="47">
        <v>0</v>
      </c>
      <c r="DR53" s="47">
        <v>0</v>
      </c>
      <c r="DS53" s="47">
        <v>0</v>
      </c>
      <c r="DT53" s="47">
        <v>0</v>
      </c>
    </row>
    <row r="54" spans="1:126" x14ac:dyDescent="0.25">
      <c r="A54" s="47" t="s">
        <v>268</v>
      </c>
      <c r="B54" s="47" t="s">
        <v>153</v>
      </c>
      <c r="C54" s="47" t="s">
        <v>267</v>
      </c>
      <c r="D54" s="47" t="s">
        <v>267</v>
      </c>
      <c r="E54" s="47"/>
      <c r="F54" s="47" t="s">
        <v>155</v>
      </c>
      <c r="G54" s="47" t="s">
        <v>269</v>
      </c>
      <c r="H54" s="47" t="str">
        <f>=IFERROR(VLOOKUP(A54,'ETPT Format DDG'!A:J,10,FALSE),"")</f>
        <v>0</v>
      </c>
      <c r="I54" s="47" t="str">
        <f>='ETPT Format DDG'!M54</f>
        <v/>
      </c>
      <c r="J54" s="47" t="str">
        <f>='ETPT Format DDG'!D54</f>
        <v/>
      </c>
      <c r="K54" s="47" t="s">
        <v>157</v>
      </c>
      <c r="L54" s="47" t="s">
        <v>239</v>
      </c>
      <c r="M54" s="47"/>
      <c r="N54" s="47">
        <v>0.5421052631578948</v>
      </c>
      <c r="O54" s="47">
        <v>0.5421052631578948</v>
      </c>
      <c r="P54" s="47">
        <v>0</v>
      </c>
      <c r="Q54" s="47">
        <v>0</v>
      </c>
      <c r="R54" s="47">
        <v>0</v>
      </c>
      <c r="S54" s="47">
        <v>0</v>
      </c>
      <c r="T54" s="47">
        <v>0</v>
      </c>
      <c r="U54" s="47">
        <v>0</v>
      </c>
      <c r="V54" s="47">
        <v>0</v>
      </c>
      <c r="W54" s="47">
        <v>0</v>
      </c>
      <c r="X54" s="47">
        <v>0</v>
      </c>
      <c r="Y54" s="47">
        <v>0</v>
      </c>
      <c r="Z54" s="47">
        <v>0</v>
      </c>
      <c r="AA54" s="47">
        <v>0</v>
      </c>
      <c r="AB54" s="47">
        <v>0</v>
      </c>
      <c r="AC54" s="47">
        <v>0</v>
      </c>
      <c r="AD54" s="47">
        <v>0</v>
      </c>
      <c r="AE54" s="47">
        <v>0</v>
      </c>
      <c r="AF54" s="47">
        <v>0</v>
      </c>
      <c r="AG54" s="47">
        <v>0</v>
      </c>
      <c r="AH54" s="47">
        <v>0</v>
      </c>
      <c r="AI54" s="47">
        <v>0</v>
      </c>
      <c r="AJ54" s="47">
        <v>0</v>
      </c>
      <c r="AK54" s="47">
        <v>0</v>
      </c>
      <c r="AL54" s="47">
        <v>0</v>
      </c>
      <c r="AM54" s="47">
        <v>0</v>
      </c>
      <c r="AN54" s="47">
        <v>0</v>
      </c>
      <c r="AO54" s="47">
        <v>0</v>
      </c>
      <c r="AP54" s="47">
        <v>0</v>
      </c>
      <c r="AQ54" s="47">
        <v>0</v>
      </c>
      <c r="AR54" s="47">
        <v>0</v>
      </c>
      <c r="AS54" s="47">
        <v>0</v>
      </c>
      <c r="AT54" s="47">
        <v>0</v>
      </c>
      <c r="AU54" s="47">
        <v>0</v>
      </c>
      <c r="AV54" s="47">
        <v>0</v>
      </c>
      <c r="AW54" s="47">
        <v>0</v>
      </c>
      <c r="AX54" s="47">
        <v>0</v>
      </c>
      <c r="AY54" s="47">
        <v>0</v>
      </c>
      <c r="AZ54" s="47">
        <v>0</v>
      </c>
      <c r="BA54" s="47">
        <v>0</v>
      </c>
      <c r="BB54" s="47">
        <v>0</v>
      </c>
      <c r="BC54" s="47">
        <v>0</v>
      </c>
      <c r="BD54" s="47">
        <v>0</v>
      </c>
      <c r="BE54" s="47">
        <v>0</v>
      </c>
      <c r="BF54" s="47">
        <v>0</v>
      </c>
      <c r="BG54" s="47">
        <v>0</v>
      </c>
      <c r="BH54" s="47">
        <v>0</v>
      </c>
      <c r="BI54" s="47">
        <v>0</v>
      </c>
      <c r="BJ54" s="47">
        <v>0</v>
      </c>
      <c r="BK54" s="47">
        <v>0</v>
      </c>
      <c r="BL54" s="47">
        <v>0</v>
      </c>
      <c r="BM54" s="47">
        <v>0</v>
      </c>
      <c r="BN54" s="47">
        <v>0</v>
      </c>
      <c r="BO54" s="47">
        <v>0.029815789473684125</v>
      </c>
      <c r="BP54" s="47">
        <v>0.02168421052631579</v>
      </c>
      <c r="BQ54" s="47">
        <v>0</v>
      </c>
      <c r="BR54" s="47">
        <v>0</v>
      </c>
      <c r="BS54" s="47">
        <v>0</v>
      </c>
      <c r="BT54" s="47">
        <v>0</v>
      </c>
      <c r="BU54" s="47">
        <v>0</v>
      </c>
      <c r="BV54" s="47">
        <v>0</v>
      </c>
      <c r="BW54" s="47">
        <v>0.00813157894736843</v>
      </c>
      <c r="BX54" s="47">
        <v>0</v>
      </c>
      <c r="BY54" s="47">
        <v>0</v>
      </c>
      <c r="BZ54" s="47">
        <v>0</v>
      </c>
      <c r="CA54" s="47">
        <v>0</v>
      </c>
      <c r="CB54" s="47">
        <v>0</v>
      </c>
      <c r="CC54" s="47">
        <v>0</v>
      </c>
      <c r="CD54" s="47">
        <v>0</v>
      </c>
      <c r="CE54" s="47">
        <v>0</v>
      </c>
      <c r="CF54" s="47">
        <v>0</v>
      </c>
      <c r="CG54" s="47">
        <v>0</v>
      </c>
      <c r="CH54" s="47">
        <v>0</v>
      </c>
      <c r="CI54" s="47">
        <v>0</v>
      </c>
      <c r="CJ54" s="47">
        <v>0</v>
      </c>
      <c r="CK54" s="47">
        <v>0</v>
      </c>
      <c r="CL54" s="47">
        <v>0.46621052631579135</v>
      </c>
      <c r="CM54" s="47">
        <v>0</v>
      </c>
      <c r="CN54" s="47">
        <v>0</v>
      </c>
      <c r="CO54" s="47">
        <v>0</v>
      </c>
      <c r="CP54" s="47">
        <v>0</v>
      </c>
      <c r="CQ54" s="47">
        <v>0</v>
      </c>
      <c r="CR54" s="47">
        <v>0</v>
      </c>
      <c r="CS54" s="47">
        <v>0</v>
      </c>
      <c r="CT54" s="47">
        <v>0.04607894736842129</v>
      </c>
      <c r="CU54" s="47">
        <v>0.04607894736842129</v>
      </c>
      <c r="CV54" s="47">
        <v>0</v>
      </c>
      <c r="CW54" s="47">
        <v>0</v>
      </c>
      <c r="CX54" s="47">
        <v>0</v>
      </c>
      <c r="CY54" s="47">
        <v>0</v>
      </c>
      <c r="CZ54" s="47">
        <v>0</v>
      </c>
      <c r="DA54" s="47">
        <v>0</v>
      </c>
      <c r="DB54" s="47">
        <v>0</v>
      </c>
      <c r="DC54" s="47">
        <v>0</v>
      </c>
      <c r="DD54" s="47">
        <v>0</v>
      </c>
      <c r="DE54" s="47">
        <v>0</v>
      </c>
      <c r="DF54" s="47">
        <v>0</v>
      </c>
      <c r="DG54" s="47">
        <v>0</v>
      </c>
      <c r="DH54" s="47">
        <v>0</v>
      </c>
      <c r="DI54" s="47">
        <v>0</v>
      </c>
      <c r="DJ54" s="47">
        <v>0</v>
      </c>
      <c r="DK54" s="47">
        <v>0</v>
      </c>
      <c r="DL54" s="47">
        <v>0</v>
      </c>
      <c r="DM54" s="47">
        <v>0</v>
      </c>
      <c r="DN54" s="47">
        <v>0</v>
      </c>
      <c r="DO54" s="47">
        <v>0</v>
      </c>
      <c r="DP54" s="47">
        <v>0</v>
      </c>
      <c r="DQ54" s="47">
        <v>0</v>
      </c>
      <c r="DR54" s="47">
        <v>0</v>
      </c>
      <c r="DS54" s="47">
        <v>0</v>
      </c>
      <c r="DT54" s="47">
        <v>0</v>
      </c>
    </row>
    <row r="55" spans="1:126" x14ac:dyDescent="0.25">
      <c r="A55" s="47" t="s">
        <v>270</v>
      </c>
      <c r="B55" s="47" t="s">
        <v>153</v>
      </c>
      <c r="C55" s="47" t="s">
        <v>267</v>
      </c>
      <c r="D55" s="47" t="s">
        <v>267</v>
      </c>
      <c r="E55" s="47"/>
      <c r="F55" s="47" t="s">
        <v>155</v>
      </c>
      <c r="G55" s="47" t="s">
        <v>156</v>
      </c>
      <c r="H55" s="47" t="str">
        <f>=IFERROR(VLOOKUP(A55,'ETPT Format DDG'!A:J,10,FALSE),"")</f>
        <v>0</v>
      </c>
      <c r="I55" s="47" t="str">
        <f>='ETPT Format DDG'!M55</f>
        <v/>
      </c>
      <c r="J55" s="47" t="str">
        <f>='ETPT Format DDG'!D55</f>
        <v/>
      </c>
      <c r="K55" s="47" t="s">
        <v>157</v>
      </c>
      <c r="L55" s="47" t="s">
        <v>271</v>
      </c>
      <c r="M55" s="47"/>
      <c r="N55" s="47">
        <v>0.7736842105263158</v>
      </c>
      <c r="O55" s="47">
        <v>0.7736842105263158</v>
      </c>
      <c r="P55" s="47">
        <v>0</v>
      </c>
      <c r="Q55" s="47">
        <v>0</v>
      </c>
      <c r="R55" s="47">
        <v>0</v>
      </c>
      <c r="S55" s="47">
        <v>0</v>
      </c>
      <c r="T55" s="47">
        <v>0</v>
      </c>
      <c r="U55" s="47">
        <v>0</v>
      </c>
      <c r="V55" s="47">
        <v>0</v>
      </c>
      <c r="W55" s="47">
        <v>0</v>
      </c>
      <c r="X55" s="47">
        <v>0</v>
      </c>
      <c r="Y55" s="47">
        <v>0</v>
      </c>
      <c r="Z55" s="47">
        <v>0</v>
      </c>
      <c r="AA55" s="47">
        <v>0</v>
      </c>
      <c r="AB55" s="47">
        <v>0</v>
      </c>
      <c r="AC55" s="47">
        <v>0</v>
      </c>
      <c r="AD55" s="47">
        <v>0</v>
      </c>
      <c r="AE55" s="47">
        <v>0</v>
      </c>
      <c r="AF55" s="47">
        <v>0</v>
      </c>
      <c r="AG55" s="47">
        <v>0</v>
      </c>
      <c r="AH55" s="47">
        <v>0</v>
      </c>
      <c r="AI55" s="47">
        <v>0</v>
      </c>
      <c r="AJ55" s="47">
        <v>0</v>
      </c>
      <c r="AK55" s="47">
        <v>0</v>
      </c>
      <c r="AL55" s="47">
        <v>0</v>
      </c>
      <c r="AM55" s="47">
        <v>0</v>
      </c>
      <c r="AN55" s="47">
        <v>0</v>
      </c>
      <c r="AO55" s="47">
        <v>0</v>
      </c>
      <c r="AP55" s="47">
        <v>0</v>
      </c>
      <c r="AQ55" s="47">
        <v>0</v>
      </c>
      <c r="AR55" s="47">
        <v>0</v>
      </c>
      <c r="AS55" s="47">
        <v>0</v>
      </c>
      <c r="AT55" s="47">
        <v>0</v>
      </c>
      <c r="AU55" s="47">
        <v>0</v>
      </c>
      <c r="AV55" s="47">
        <v>0</v>
      </c>
      <c r="AW55" s="47">
        <v>0</v>
      </c>
      <c r="AX55" s="47">
        <v>0</v>
      </c>
      <c r="AY55" s="47">
        <v>0</v>
      </c>
      <c r="AZ55" s="47">
        <v>0</v>
      </c>
      <c r="BA55" s="47">
        <v>0</v>
      </c>
      <c r="BB55" s="47">
        <v>0</v>
      </c>
      <c r="BC55" s="47">
        <v>0</v>
      </c>
      <c r="BD55" s="47">
        <v>0</v>
      </c>
      <c r="BE55" s="47">
        <v>0</v>
      </c>
      <c r="BF55" s="47">
        <v>0</v>
      </c>
      <c r="BG55" s="47">
        <v>0</v>
      </c>
      <c r="BH55" s="47">
        <v>0</v>
      </c>
      <c r="BI55" s="47">
        <v>0</v>
      </c>
      <c r="BJ55" s="47">
        <v>0</v>
      </c>
      <c r="BK55" s="47">
        <v>0</v>
      </c>
      <c r="BL55" s="47">
        <v>0</v>
      </c>
      <c r="BM55" s="47">
        <v>0</v>
      </c>
      <c r="BN55" s="47">
        <v>0</v>
      </c>
      <c r="BO55" s="47">
        <v>0.6189473684210557</v>
      </c>
      <c r="BP55" s="47">
        <v>0.37136842105263174</v>
      </c>
      <c r="BQ55" s="47">
        <v>0</v>
      </c>
      <c r="BR55" s="47">
        <v>0</v>
      </c>
      <c r="BS55" s="47">
        <v>0</v>
      </c>
      <c r="BT55" s="47">
        <v>0</v>
      </c>
      <c r="BU55" s="47">
        <v>0</v>
      </c>
      <c r="BV55" s="47">
        <v>0</v>
      </c>
      <c r="BW55" s="47">
        <v>0</v>
      </c>
      <c r="BX55" s="47">
        <v>0</v>
      </c>
      <c r="BY55" s="47">
        <v>0</v>
      </c>
      <c r="BZ55" s="47">
        <v>0</v>
      </c>
      <c r="CA55" s="47">
        <v>0</v>
      </c>
      <c r="CB55" s="47">
        <v>0</v>
      </c>
      <c r="CC55" s="47">
        <v>0.24757894736841948</v>
      </c>
      <c r="CD55" s="47">
        <v>0</v>
      </c>
      <c r="CE55" s="47">
        <v>0</v>
      </c>
      <c r="CF55" s="47">
        <v>0</v>
      </c>
      <c r="CG55" s="47">
        <v>0</v>
      </c>
      <c r="CH55" s="47">
        <v>0</v>
      </c>
      <c r="CI55" s="47">
        <v>0</v>
      </c>
      <c r="CJ55" s="47">
        <v>0</v>
      </c>
      <c r="CK55" s="47">
        <v>0</v>
      </c>
      <c r="CL55" s="47">
        <v>0</v>
      </c>
      <c r="CM55" s="47">
        <v>0</v>
      </c>
      <c r="CN55" s="47">
        <v>0</v>
      </c>
      <c r="CO55" s="47">
        <v>0</v>
      </c>
      <c r="CP55" s="47">
        <v>0</v>
      </c>
      <c r="CQ55" s="47">
        <v>0</v>
      </c>
      <c r="CR55" s="47">
        <v>0</v>
      </c>
      <c r="CS55" s="47">
        <v>0</v>
      </c>
      <c r="CT55" s="47">
        <v>0.15473684210526392</v>
      </c>
      <c r="CU55" s="47">
        <v>0.15473684210526392</v>
      </c>
      <c r="CV55" s="47">
        <v>0</v>
      </c>
      <c r="CW55" s="47">
        <v>0</v>
      </c>
      <c r="CX55" s="47">
        <v>0</v>
      </c>
      <c r="CY55" s="47">
        <v>0</v>
      </c>
      <c r="CZ55" s="47">
        <v>0</v>
      </c>
      <c r="DA55" s="47">
        <v>0</v>
      </c>
      <c r="DB55" s="47">
        <v>0</v>
      </c>
      <c r="DC55" s="47">
        <v>0</v>
      </c>
      <c r="DD55" s="47">
        <v>0</v>
      </c>
      <c r="DE55" s="47">
        <v>0</v>
      </c>
      <c r="DF55" s="47">
        <v>0</v>
      </c>
      <c r="DG55" s="47">
        <v>0</v>
      </c>
      <c r="DH55" s="47">
        <v>0</v>
      </c>
      <c r="DI55" s="47">
        <v>0</v>
      </c>
      <c r="DJ55" s="47">
        <v>0</v>
      </c>
      <c r="DK55" s="47">
        <v>0</v>
      </c>
      <c r="DL55" s="47">
        <v>0</v>
      </c>
      <c r="DM55" s="47">
        <v>0</v>
      </c>
      <c r="DN55" s="47">
        <v>0</v>
      </c>
      <c r="DO55" s="47">
        <v>0</v>
      </c>
      <c r="DP55" s="47">
        <v>0</v>
      </c>
      <c r="DQ55" s="47">
        <v>0</v>
      </c>
      <c r="DR55" s="47">
        <v>0</v>
      </c>
      <c r="DS55" s="47">
        <v>0</v>
      </c>
      <c r="DT55" s="47">
        <v>0</v>
      </c>
    </row>
    <row r="56" spans="1:126" x14ac:dyDescent="0.25">
      <c r="A56" s="47" t="s">
        <v>272</v>
      </c>
      <c r="B56" s="47" t="s">
        <v>153</v>
      </c>
      <c r="C56" s="47" t="s">
        <v>267</v>
      </c>
      <c r="D56" s="47" t="s">
        <v>267</v>
      </c>
      <c r="E56" s="47"/>
      <c r="F56" s="47" t="s">
        <v>155</v>
      </c>
      <c r="G56" s="47" t="s">
        <v>252</v>
      </c>
      <c r="H56" s="47" t="str">
        <f>=IFERROR(VLOOKUP(A56,'ETPT Format DDG'!A:J,10,FALSE),"")</f>
        <v>0</v>
      </c>
      <c r="I56" s="47" t="str">
        <f>='ETPT Format DDG'!M56</f>
        <v/>
      </c>
      <c r="J56" s="47" t="str">
        <f>='ETPT Format DDG'!D56</f>
        <v/>
      </c>
      <c r="K56" s="47" t="s">
        <v>157</v>
      </c>
      <c r="L56" s="47" t="s">
        <v>273</v>
      </c>
      <c r="M56" s="47"/>
      <c r="N56" s="47">
        <v>0.781578947368421</v>
      </c>
      <c r="O56" s="47">
        <v>0.781578947368421</v>
      </c>
      <c r="P56" s="47">
        <v>0</v>
      </c>
      <c r="Q56" s="47">
        <v>0</v>
      </c>
      <c r="R56" s="47">
        <v>0</v>
      </c>
      <c r="S56" s="47">
        <v>0</v>
      </c>
      <c r="T56" s="47">
        <v>0</v>
      </c>
      <c r="U56" s="47">
        <v>0</v>
      </c>
      <c r="V56" s="47">
        <v>0</v>
      </c>
      <c r="W56" s="47">
        <v>0</v>
      </c>
      <c r="X56" s="47">
        <v>0</v>
      </c>
      <c r="Y56" s="47">
        <v>0</v>
      </c>
      <c r="Z56" s="47">
        <v>0</v>
      </c>
      <c r="AA56" s="47">
        <v>0</v>
      </c>
      <c r="AB56" s="47">
        <v>0</v>
      </c>
      <c r="AC56" s="47">
        <v>0</v>
      </c>
      <c r="AD56" s="47">
        <v>0</v>
      </c>
      <c r="AE56" s="47">
        <v>0</v>
      </c>
      <c r="AF56" s="47">
        <v>0</v>
      </c>
      <c r="AG56" s="47">
        <v>0</v>
      </c>
      <c r="AH56" s="47">
        <v>0</v>
      </c>
      <c r="AI56" s="47">
        <v>0</v>
      </c>
      <c r="AJ56" s="47">
        <v>0</v>
      </c>
      <c r="AK56" s="47">
        <v>0</v>
      </c>
      <c r="AL56" s="47">
        <v>0</v>
      </c>
      <c r="AM56" s="47">
        <v>0</v>
      </c>
      <c r="AN56" s="47">
        <v>0</v>
      </c>
      <c r="AO56" s="47">
        <v>0</v>
      </c>
      <c r="AP56" s="47">
        <v>0</v>
      </c>
      <c r="AQ56" s="47">
        <v>0</v>
      </c>
      <c r="AR56" s="47">
        <v>0</v>
      </c>
      <c r="AS56" s="47">
        <v>0</v>
      </c>
      <c r="AT56" s="47">
        <v>0</v>
      </c>
      <c r="AU56" s="47">
        <v>0</v>
      </c>
      <c r="AV56" s="47">
        <v>0</v>
      </c>
      <c r="AW56" s="47">
        <v>0</v>
      </c>
      <c r="AX56" s="47">
        <v>0</v>
      </c>
      <c r="AY56" s="47">
        <v>0</v>
      </c>
      <c r="AZ56" s="47">
        <v>0</v>
      </c>
      <c r="BA56" s="47">
        <v>0</v>
      </c>
      <c r="BB56" s="47">
        <v>0</v>
      </c>
      <c r="BC56" s="47">
        <v>0</v>
      </c>
      <c r="BD56" s="47">
        <v>0</v>
      </c>
      <c r="BE56" s="47">
        <v>0</v>
      </c>
      <c r="BF56" s="47">
        <v>0</v>
      </c>
      <c r="BG56" s="47">
        <v>0</v>
      </c>
      <c r="BH56" s="47">
        <v>0</v>
      </c>
      <c r="BI56" s="47">
        <v>0</v>
      </c>
      <c r="BJ56" s="47">
        <v>0</v>
      </c>
      <c r="BK56" s="47">
        <v>0</v>
      </c>
      <c r="BL56" s="47">
        <v>0</v>
      </c>
      <c r="BM56" s="47">
        <v>0</v>
      </c>
      <c r="BN56" s="47">
        <v>0</v>
      </c>
      <c r="BO56" s="47">
        <v>0.03126315789473664</v>
      </c>
      <c r="BP56" s="47">
        <v>0.03126315789473664</v>
      </c>
      <c r="BQ56" s="47">
        <v>0</v>
      </c>
      <c r="BR56" s="47">
        <v>0</v>
      </c>
      <c r="BS56" s="47">
        <v>0</v>
      </c>
      <c r="BT56" s="47">
        <v>0</v>
      </c>
      <c r="BU56" s="47">
        <v>0</v>
      </c>
      <c r="BV56" s="47">
        <v>0</v>
      </c>
      <c r="BW56" s="47">
        <v>0</v>
      </c>
      <c r="BX56" s="47">
        <v>0</v>
      </c>
      <c r="BY56" s="47">
        <v>0</v>
      </c>
      <c r="BZ56" s="47">
        <v>0</v>
      </c>
      <c r="CA56" s="47">
        <v>0</v>
      </c>
      <c r="CB56" s="47">
        <v>0</v>
      </c>
      <c r="CC56" s="47">
        <v>0</v>
      </c>
      <c r="CD56" s="47">
        <v>0</v>
      </c>
      <c r="CE56" s="47">
        <v>0</v>
      </c>
      <c r="CF56" s="47">
        <v>0.6838815789473685</v>
      </c>
      <c r="CG56" s="47">
        <v>0.6838815789473685</v>
      </c>
      <c r="CH56" s="47">
        <v>0</v>
      </c>
      <c r="CI56" s="47">
        <v>0</v>
      </c>
      <c r="CJ56" s="47">
        <v>0</v>
      </c>
      <c r="CK56" s="47">
        <v>0</v>
      </c>
      <c r="CL56" s="47">
        <v>0</v>
      </c>
      <c r="CM56" s="47">
        <v>0</v>
      </c>
      <c r="CN56" s="47">
        <v>0</v>
      </c>
      <c r="CO56" s="47">
        <v>0</v>
      </c>
      <c r="CP56" s="47">
        <v>0</v>
      </c>
      <c r="CQ56" s="47">
        <v>0</v>
      </c>
      <c r="CR56" s="47">
        <v>0</v>
      </c>
      <c r="CS56" s="47">
        <v>0</v>
      </c>
      <c r="CT56" s="47">
        <v>0.06643421052631623</v>
      </c>
      <c r="CU56" s="47">
        <v>0.06643421052631623</v>
      </c>
      <c r="CV56" s="47">
        <v>0</v>
      </c>
      <c r="CW56" s="47">
        <v>0</v>
      </c>
      <c r="CX56" s="47">
        <v>0</v>
      </c>
      <c r="CY56" s="47">
        <v>0</v>
      </c>
      <c r="CZ56" s="47">
        <v>0</v>
      </c>
      <c r="DA56" s="47">
        <v>0</v>
      </c>
      <c r="DB56" s="47">
        <v>0</v>
      </c>
      <c r="DC56" s="47">
        <v>0</v>
      </c>
      <c r="DD56" s="47">
        <v>0</v>
      </c>
      <c r="DE56" s="47">
        <v>0</v>
      </c>
      <c r="DF56" s="47">
        <v>0</v>
      </c>
      <c r="DG56" s="47">
        <v>0</v>
      </c>
      <c r="DH56" s="47">
        <v>0</v>
      </c>
      <c r="DI56" s="47">
        <v>0</v>
      </c>
      <c r="DJ56" s="47">
        <v>0</v>
      </c>
      <c r="DK56" s="47">
        <v>0</v>
      </c>
      <c r="DL56" s="47">
        <v>0</v>
      </c>
      <c r="DM56" s="47">
        <v>0</v>
      </c>
      <c r="DN56" s="47">
        <v>0</v>
      </c>
      <c r="DO56" s="47">
        <v>0</v>
      </c>
      <c r="DP56" s="47">
        <v>0</v>
      </c>
      <c r="DQ56" s="47">
        <v>0</v>
      </c>
      <c r="DR56" s="47">
        <v>0</v>
      </c>
      <c r="DS56" s="47">
        <v>0</v>
      </c>
      <c r="DT56" s="47">
        <v>0</v>
      </c>
    </row>
    <row r="57" spans="1:126" x14ac:dyDescent="0.25">
      <c r="A57" s="47" t="s">
        <v>274</v>
      </c>
      <c r="B57" s="47" t="s">
        <v>153</v>
      </c>
      <c r="C57" s="47" t="s">
        <v>267</v>
      </c>
      <c r="D57" s="47" t="s">
        <v>267</v>
      </c>
      <c r="E57" s="47"/>
      <c r="F57" s="47" t="s">
        <v>155</v>
      </c>
      <c r="G57" s="47" t="s">
        <v>223</v>
      </c>
      <c r="H57" s="47" t="str">
        <f>=IFERROR(VLOOKUP(A57,'ETPT Format DDG'!A:J,10,FALSE),"")</f>
        <v>0</v>
      </c>
      <c r="I57" s="47" t="str">
        <f>='ETPT Format DDG'!M57</f>
        <v/>
      </c>
      <c r="J57" s="47" t="str">
        <f>='ETPT Format DDG'!D57</f>
        <v/>
      </c>
      <c r="K57" s="47" t="s">
        <v>157</v>
      </c>
      <c r="L57" s="47" t="s">
        <v>239</v>
      </c>
      <c r="M57" s="47"/>
      <c r="N57" s="47">
        <v>0.5421052631578948</v>
      </c>
      <c r="O57" s="47">
        <v>0.5421052631578948</v>
      </c>
      <c r="P57" s="47">
        <v>0</v>
      </c>
      <c r="Q57" s="47">
        <v>0</v>
      </c>
      <c r="R57" s="47">
        <v>0</v>
      </c>
      <c r="S57" s="47">
        <v>0</v>
      </c>
      <c r="T57" s="47">
        <v>0</v>
      </c>
      <c r="U57" s="47">
        <v>0</v>
      </c>
      <c r="V57" s="47">
        <v>0</v>
      </c>
      <c r="W57" s="47">
        <v>0</v>
      </c>
      <c r="X57" s="47">
        <v>0</v>
      </c>
      <c r="Y57" s="47">
        <v>0</v>
      </c>
      <c r="Z57" s="47">
        <v>0</v>
      </c>
      <c r="AA57" s="47">
        <v>0</v>
      </c>
      <c r="AB57" s="47">
        <v>0</v>
      </c>
      <c r="AC57" s="47">
        <v>0</v>
      </c>
      <c r="AD57" s="47">
        <v>0</v>
      </c>
      <c r="AE57" s="47">
        <v>0</v>
      </c>
      <c r="AF57" s="47">
        <v>0</v>
      </c>
      <c r="AG57" s="47">
        <v>0</v>
      </c>
      <c r="AH57" s="47">
        <v>0</v>
      </c>
      <c r="AI57" s="47">
        <v>0</v>
      </c>
      <c r="AJ57" s="47">
        <v>0</v>
      </c>
      <c r="AK57" s="47">
        <v>0</v>
      </c>
      <c r="AL57" s="47">
        <v>0</v>
      </c>
      <c r="AM57" s="47">
        <v>0</v>
      </c>
      <c r="AN57" s="47">
        <v>0</v>
      </c>
      <c r="AO57" s="47">
        <v>0</v>
      </c>
      <c r="AP57" s="47">
        <v>0</v>
      </c>
      <c r="AQ57" s="47">
        <v>0</v>
      </c>
      <c r="AR57" s="47">
        <v>0</v>
      </c>
      <c r="AS57" s="47">
        <v>0</v>
      </c>
      <c r="AT57" s="47">
        <v>0</v>
      </c>
      <c r="AU57" s="47">
        <v>0</v>
      </c>
      <c r="AV57" s="47">
        <v>0</v>
      </c>
      <c r="AW57" s="47">
        <v>0</v>
      </c>
      <c r="AX57" s="47">
        <v>0</v>
      </c>
      <c r="AY57" s="47">
        <v>0</v>
      </c>
      <c r="AZ57" s="47">
        <v>0</v>
      </c>
      <c r="BA57" s="47">
        <v>0</v>
      </c>
      <c r="BB57" s="47">
        <v>0</v>
      </c>
      <c r="BC57" s="47">
        <v>0</v>
      </c>
      <c r="BD57" s="47">
        <v>0</v>
      </c>
      <c r="BE57" s="47">
        <v>0</v>
      </c>
      <c r="BF57" s="47">
        <v>0</v>
      </c>
      <c r="BG57" s="47">
        <v>0</v>
      </c>
      <c r="BH57" s="47">
        <v>0.14907894736842053</v>
      </c>
      <c r="BI57" s="47">
        <v>0</v>
      </c>
      <c r="BJ57" s="47">
        <v>0</v>
      </c>
      <c r="BK57" s="47">
        <v>0</v>
      </c>
      <c r="BL57" s="47">
        <v>0</v>
      </c>
      <c r="BM57" s="47">
        <v>0</v>
      </c>
      <c r="BN57" s="47">
        <v>0</v>
      </c>
      <c r="BO57" s="47">
        <v>0</v>
      </c>
      <c r="BP57" s="47">
        <v>0</v>
      </c>
      <c r="BQ57" s="47">
        <v>0</v>
      </c>
      <c r="BR57" s="47">
        <v>0</v>
      </c>
      <c r="BS57" s="47">
        <v>0</v>
      </c>
      <c r="BT57" s="47">
        <v>0</v>
      </c>
      <c r="BU57" s="47">
        <v>0</v>
      </c>
      <c r="BV57" s="47">
        <v>0</v>
      </c>
      <c r="BW57" s="47">
        <v>0</v>
      </c>
      <c r="BX57" s="47">
        <v>0</v>
      </c>
      <c r="BY57" s="47">
        <v>0</v>
      </c>
      <c r="BZ57" s="47">
        <v>0</v>
      </c>
      <c r="CA57" s="47">
        <v>0</v>
      </c>
      <c r="CB57" s="47">
        <v>0</v>
      </c>
      <c r="CC57" s="47">
        <v>0</v>
      </c>
      <c r="CD57" s="47">
        <v>0</v>
      </c>
      <c r="CE57" s="47">
        <v>0</v>
      </c>
      <c r="CF57" s="47">
        <v>0</v>
      </c>
      <c r="CG57" s="47">
        <v>0</v>
      </c>
      <c r="CH57" s="47">
        <v>0</v>
      </c>
      <c r="CI57" s="47">
        <v>0</v>
      </c>
      <c r="CJ57" s="47">
        <v>0</v>
      </c>
      <c r="CK57" s="47">
        <v>0</v>
      </c>
      <c r="CL57" s="47">
        <v>0</v>
      </c>
      <c r="CM57" s="47">
        <v>0</v>
      </c>
      <c r="CN57" s="47">
        <v>0</v>
      </c>
      <c r="CO57" s="47">
        <v>0</v>
      </c>
      <c r="CP57" s="47">
        <v>0</v>
      </c>
      <c r="CQ57" s="47">
        <v>0.3469473684210526</v>
      </c>
      <c r="CR57" s="47">
        <v>0</v>
      </c>
      <c r="CS57" s="47">
        <v>0</v>
      </c>
      <c r="CT57" s="47">
        <v>0.04607894736842129</v>
      </c>
      <c r="CU57" s="47">
        <v>0.04607894736842129</v>
      </c>
      <c r="CV57" s="47">
        <v>0</v>
      </c>
      <c r="CW57" s="47">
        <v>0</v>
      </c>
      <c r="CX57" s="47">
        <v>0</v>
      </c>
      <c r="CY57" s="47">
        <v>0</v>
      </c>
      <c r="CZ57" s="47">
        <v>0</v>
      </c>
      <c r="DA57" s="47">
        <v>0</v>
      </c>
      <c r="DB57" s="47">
        <v>0</v>
      </c>
      <c r="DC57" s="47">
        <v>0</v>
      </c>
      <c r="DD57" s="47">
        <v>0</v>
      </c>
      <c r="DE57" s="47">
        <v>0</v>
      </c>
      <c r="DF57" s="47">
        <v>0</v>
      </c>
      <c r="DG57" s="47">
        <v>0</v>
      </c>
      <c r="DH57" s="47">
        <v>0</v>
      </c>
      <c r="DI57" s="47">
        <v>0</v>
      </c>
      <c r="DJ57" s="47">
        <v>0</v>
      </c>
      <c r="DK57" s="47">
        <v>0</v>
      </c>
      <c r="DL57" s="47">
        <v>0</v>
      </c>
      <c r="DM57" s="47">
        <v>0</v>
      </c>
      <c r="DN57" s="47">
        <v>0</v>
      </c>
      <c r="DO57" s="47">
        <v>0</v>
      </c>
      <c r="DP57" s="47">
        <v>0</v>
      </c>
      <c r="DQ57" s="47">
        <v>0</v>
      </c>
      <c r="DR57" s="47">
        <v>0</v>
      </c>
      <c r="DS57" s="47">
        <v>0</v>
      </c>
      <c r="DT57" s="47">
        <v>0</v>
      </c>
    </row>
    <row r="58" spans="1:126" x14ac:dyDescent="0.25">
      <c r="A58" s="47" t="s">
        <v>275</v>
      </c>
      <c r="B58" s="47" t="s">
        <v>153</v>
      </c>
      <c r="C58" s="47" t="s">
        <v>267</v>
      </c>
      <c r="D58" s="47" t="s">
        <v>267</v>
      </c>
      <c r="E58" s="47"/>
      <c r="F58" s="47" t="s">
        <v>155</v>
      </c>
      <c r="G58" s="47" t="s">
        <v>162</v>
      </c>
      <c r="H58" s="47" t="str">
        <f>=IFERROR(VLOOKUP(A58,'ETPT Format DDG'!A:J,10,FALSE),"")</f>
        <v>0</v>
      </c>
      <c r="I58" s="47" t="str">
        <f>='ETPT Format DDG'!M58</f>
        <v/>
      </c>
      <c r="J58" s="47" t="str">
        <f>='ETPT Format DDG'!D58</f>
        <v/>
      </c>
      <c r="K58" s="47" t="s">
        <v>157</v>
      </c>
      <c r="L58" s="47" t="s">
        <v>239</v>
      </c>
      <c r="M58" s="47"/>
      <c r="N58" s="47">
        <v>0.5421052631578948</v>
      </c>
      <c r="O58" s="47">
        <v>0.5421052631578948</v>
      </c>
      <c r="P58" s="47">
        <v>0</v>
      </c>
      <c r="Q58" s="47">
        <v>0</v>
      </c>
      <c r="R58" s="47">
        <v>0</v>
      </c>
      <c r="S58" s="47">
        <v>0</v>
      </c>
      <c r="T58" s="47">
        <v>0</v>
      </c>
      <c r="U58" s="47">
        <v>0</v>
      </c>
      <c r="V58" s="47">
        <v>0</v>
      </c>
      <c r="W58" s="47">
        <v>0</v>
      </c>
      <c r="X58" s="47">
        <v>0</v>
      </c>
      <c r="Y58" s="47">
        <v>0</v>
      </c>
      <c r="Z58" s="47">
        <v>0</v>
      </c>
      <c r="AA58" s="47">
        <v>0</v>
      </c>
      <c r="AB58" s="47">
        <v>0</v>
      </c>
      <c r="AC58" s="47">
        <v>0</v>
      </c>
      <c r="AD58" s="47">
        <v>0</v>
      </c>
      <c r="AE58" s="47">
        <v>0</v>
      </c>
      <c r="AF58" s="47">
        <v>0</v>
      </c>
      <c r="AG58" s="47">
        <v>0</v>
      </c>
      <c r="AH58" s="47">
        <v>0</v>
      </c>
      <c r="AI58" s="47">
        <v>0</v>
      </c>
      <c r="AJ58" s="47">
        <v>0</v>
      </c>
      <c r="AK58" s="47">
        <v>0</v>
      </c>
      <c r="AL58" s="47">
        <v>0</v>
      </c>
      <c r="AM58" s="47">
        <v>0</v>
      </c>
      <c r="AN58" s="47">
        <v>0</v>
      </c>
      <c r="AO58" s="47">
        <v>0</v>
      </c>
      <c r="AP58" s="47">
        <v>0</v>
      </c>
      <c r="AQ58" s="47">
        <v>0</v>
      </c>
      <c r="AR58" s="47">
        <v>0</v>
      </c>
      <c r="AS58" s="47">
        <v>0</v>
      </c>
      <c r="AT58" s="47">
        <v>0</v>
      </c>
      <c r="AU58" s="47">
        <v>0</v>
      </c>
      <c r="AV58" s="47">
        <v>0</v>
      </c>
      <c r="AW58" s="47">
        <v>0</v>
      </c>
      <c r="AX58" s="47">
        <v>0</v>
      </c>
      <c r="AY58" s="47">
        <v>0</v>
      </c>
      <c r="AZ58" s="47">
        <v>0</v>
      </c>
      <c r="BA58" s="47">
        <v>0</v>
      </c>
      <c r="BB58" s="47">
        <v>0</v>
      </c>
      <c r="BC58" s="47">
        <v>0</v>
      </c>
      <c r="BD58" s="47">
        <v>0</v>
      </c>
      <c r="BE58" s="47">
        <v>0</v>
      </c>
      <c r="BF58" s="47">
        <v>0</v>
      </c>
      <c r="BG58" s="47">
        <v>0</v>
      </c>
      <c r="BH58" s="47">
        <v>0</v>
      </c>
      <c r="BI58" s="47">
        <v>0</v>
      </c>
      <c r="BJ58" s="47">
        <v>0</v>
      </c>
      <c r="BK58" s="47">
        <v>0</v>
      </c>
      <c r="BL58" s="47">
        <v>0</v>
      </c>
      <c r="BM58" s="47">
        <v>0</v>
      </c>
      <c r="BN58" s="47">
        <v>0</v>
      </c>
      <c r="BO58" s="47">
        <v>0</v>
      </c>
      <c r="BP58" s="47">
        <v>0</v>
      </c>
      <c r="BQ58" s="47">
        <v>0</v>
      </c>
      <c r="BR58" s="47">
        <v>0</v>
      </c>
      <c r="BS58" s="47">
        <v>0</v>
      </c>
      <c r="BT58" s="47">
        <v>0</v>
      </c>
      <c r="BU58" s="47">
        <v>0</v>
      </c>
      <c r="BV58" s="47">
        <v>0</v>
      </c>
      <c r="BW58" s="47">
        <v>0</v>
      </c>
      <c r="BX58" s="47">
        <v>0</v>
      </c>
      <c r="BY58" s="47">
        <v>0</v>
      </c>
      <c r="BZ58" s="47">
        <v>0</v>
      </c>
      <c r="CA58" s="47">
        <v>0</v>
      </c>
      <c r="CB58" s="47">
        <v>0</v>
      </c>
      <c r="CC58" s="47">
        <v>0</v>
      </c>
      <c r="CD58" s="47">
        <v>0</v>
      </c>
      <c r="CE58" s="47">
        <v>0</v>
      </c>
      <c r="CF58" s="47">
        <v>0</v>
      </c>
      <c r="CG58" s="47">
        <v>0</v>
      </c>
      <c r="CH58" s="47">
        <v>0</v>
      </c>
      <c r="CI58" s="47">
        <v>0</v>
      </c>
      <c r="CJ58" s="47">
        <v>0</v>
      </c>
      <c r="CK58" s="47">
        <v>0</v>
      </c>
      <c r="CL58" s="47">
        <v>0.40657894736842104</v>
      </c>
      <c r="CM58" s="47">
        <v>0</v>
      </c>
      <c r="CN58" s="47">
        <v>0</v>
      </c>
      <c r="CO58" s="47">
        <v>0</v>
      </c>
      <c r="CP58" s="47">
        <v>0</v>
      </c>
      <c r="CQ58" s="47">
        <v>0</v>
      </c>
      <c r="CR58" s="47">
        <v>0</v>
      </c>
      <c r="CS58" s="47">
        <v>0</v>
      </c>
      <c r="CT58" s="47">
        <v>0.1355263157894737</v>
      </c>
      <c r="CU58" s="47">
        <v>0.1355263157894737</v>
      </c>
      <c r="CV58" s="47">
        <v>0</v>
      </c>
      <c r="CW58" s="47">
        <v>0</v>
      </c>
      <c r="CX58" s="47">
        <v>0</v>
      </c>
      <c r="CY58" s="47">
        <v>0</v>
      </c>
      <c r="CZ58" s="47">
        <v>0</v>
      </c>
      <c r="DA58" s="47">
        <v>0</v>
      </c>
      <c r="DB58" s="47">
        <v>0</v>
      </c>
      <c r="DC58" s="47">
        <v>0</v>
      </c>
      <c r="DD58" s="47">
        <v>0</v>
      </c>
      <c r="DE58" s="47">
        <v>0</v>
      </c>
      <c r="DF58" s="47">
        <v>0</v>
      </c>
      <c r="DG58" s="47">
        <v>0</v>
      </c>
      <c r="DH58" s="47">
        <v>0</v>
      </c>
      <c r="DI58" s="47">
        <v>0</v>
      </c>
      <c r="DJ58" s="47">
        <v>0</v>
      </c>
      <c r="DK58" s="47">
        <v>0</v>
      </c>
      <c r="DL58" s="47">
        <v>0</v>
      </c>
      <c r="DM58" s="47">
        <v>0</v>
      </c>
      <c r="DN58" s="47">
        <v>0</v>
      </c>
      <c r="DO58" s="47">
        <v>0</v>
      </c>
      <c r="DP58" s="47">
        <v>0</v>
      </c>
      <c r="DQ58" s="47">
        <v>0</v>
      </c>
      <c r="DR58" s="47">
        <v>0</v>
      </c>
      <c r="DS58" s="47">
        <v>0</v>
      </c>
      <c r="DT58" s="47">
        <v>0</v>
      </c>
    </row>
    <row r="59" spans="1:126" x14ac:dyDescent="0.25">
      <c r="A59" s="47" t="s">
        <v>276</v>
      </c>
      <c r="B59" s="47" t="s">
        <v>153</v>
      </c>
      <c r="C59" s="47" t="s">
        <v>267</v>
      </c>
      <c r="D59" s="47" t="s">
        <v>267</v>
      </c>
      <c r="E59" s="47"/>
      <c r="F59" s="47" t="s">
        <v>155</v>
      </c>
      <c r="G59" s="47" t="s">
        <v>185</v>
      </c>
      <c r="H59" s="47" t="str">
        <f>=IFERROR(VLOOKUP(A59,'ETPT Format DDG'!A:J,10,FALSE),"")</f>
        <v>0</v>
      </c>
      <c r="I59" s="47" t="str">
        <f>='ETPT Format DDG'!M59</f>
        <v/>
      </c>
      <c r="J59" s="47" t="str">
        <f>='ETPT Format DDG'!D59</f>
        <v/>
      </c>
      <c r="K59" s="47" t="s">
        <v>157</v>
      </c>
      <c r="L59" s="47" t="s">
        <v>239</v>
      </c>
      <c r="M59" s="47"/>
      <c r="N59" s="47">
        <v>0.5421052631578948</v>
      </c>
      <c r="O59" s="47">
        <v>0.5421052631578948</v>
      </c>
      <c r="P59" s="47">
        <v>0</v>
      </c>
      <c r="Q59" s="47">
        <v>0</v>
      </c>
      <c r="R59" s="47">
        <v>0</v>
      </c>
      <c r="S59" s="47">
        <v>0</v>
      </c>
      <c r="T59" s="47">
        <v>0</v>
      </c>
      <c r="U59" s="47">
        <v>0</v>
      </c>
      <c r="V59" s="47">
        <v>0</v>
      </c>
      <c r="W59" s="47">
        <v>0</v>
      </c>
      <c r="X59" s="47">
        <v>0</v>
      </c>
      <c r="Y59" s="47">
        <v>0</v>
      </c>
      <c r="Z59" s="47">
        <v>0</v>
      </c>
      <c r="AA59" s="47">
        <v>0</v>
      </c>
      <c r="AB59" s="47">
        <v>0</v>
      </c>
      <c r="AC59" s="47">
        <v>0</v>
      </c>
      <c r="AD59" s="47">
        <v>0</v>
      </c>
      <c r="AE59" s="47">
        <v>0</v>
      </c>
      <c r="AF59" s="47">
        <v>0</v>
      </c>
      <c r="AG59" s="47">
        <v>0</v>
      </c>
      <c r="AH59" s="47">
        <v>0</v>
      </c>
      <c r="AI59" s="47">
        <v>0</v>
      </c>
      <c r="AJ59" s="47">
        <v>0</v>
      </c>
      <c r="AK59" s="47">
        <v>0</v>
      </c>
      <c r="AL59" s="47">
        <v>0</v>
      </c>
      <c r="AM59" s="47">
        <v>0</v>
      </c>
      <c r="AN59" s="47">
        <v>0</v>
      </c>
      <c r="AO59" s="47">
        <v>0</v>
      </c>
      <c r="AP59" s="47">
        <v>0</v>
      </c>
      <c r="AQ59" s="47">
        <v>0</v>
      </c>
      <c r="AR59" s="47">
        <v>0</v>
      </c>
      <c r="AS59" s="47">
        <v>0</v>
      </c>
      <c r="AT59" s="47">
        <v>0</v>
      </c>
      <c r="AU59" s="47">
        <v>0</v>
      </c>
      <c r="AV59" s="47">
        <v>0</v>
      </c>
      <c r="AW59" s="47">
        <v>0</v>
      </c>
      <c r="AX59" s="47">
        <v>0</v>
      </c>
      <c r="AY59" s="47">
        <v>0</v>
      </c>
      <c r="AZ59" s="47">
        <v>0</v>
      </c>
      <c r="BA59" s="47">
        <v>0</v>
      </c>
      <c r="BB59" s="47">
        <v>0</v>
      </c>
      <c r="BC59" s="47">
        <v>0</v>
      </c>
      <c r="BD59" s="47">
        <v>0</v>
      </c>
      <c r="BE59" s="47">
        <v>0</v>
      </c>
      <c r="BF59" s="47">
        <v>0</v>
      </c>
      <c r="BG59" s="47">
        <v>0</v>
      </c>
      <c r="BH59" s="47">
        <v>0</v>
      </c>
      <c r="BI59" s="47">
        <v>0</v>
      </c>
      <c r="BJ59" s="47">
        <v>0</v>
      </c>
      <c r="BK59" s="47">
        <v>0</v>
      </c>
      <c r="BL59" s="47">
        <v>0.46621052631579135</v>
      </c>
      <c r="BM59" s="47">
        <v>0.28189473684210486</v>
      </c>
      <c r="BN59" s="47">
        <v>0.18431578947368515</v>
      </c>
      <c r="BO59" s="47">
        <v>0.029815789473684125</v>
      </c>
      <c r="BP59" s="47">
        <v>0.02168421052631579</v>
      </c>
      <c r="BQ59" s="47">
        <v>0</v>
      </c>
      <c r="BR59" s="47">
        <v>0</v>
      </c>
      <c r="BS59" s="47">
        <v>0</v>
      </c>
      <c r="BT59" s="47">
        <v>0</v>
      </c>
      <c r="BU59" s="47">
        <v>0</v>
      </c>
      <c r="BV59" s="47">
        <v>0</v>
      </c>
      <c r="BW59" s="47">
        <v>0.00813157894736843</v>
      </c>
      <c r="BX59" s="47">
        <v>0</v>
      </c>
      <c r="BY59" s="47">
        <v>0</v>
      </c>
      <c r="BZ59" s="47">
        <v>0</v>
      </c>
      <c r="CA59" s="47">
        <v>0</v>
      </c>
      <c r="CB59" s="47">
        <v>0</v>
      </c>
      <c r="CC59" s="47">
        <v>0</v>
      </c>
      <c r="CD59" s="47">
        <v>0</v>
      </c>
      <c r="CE59" s="47">
        <v>0</v>
      </c>
      <c r="CF59" s="47">
        <v>0</v>
      </c>
      <c r="CG59" s="47">
        <v>0</v>
      </c>
      <c r="CH59" s="47">
        <v>0</v>
      </c>
      <c r="CI59" s="47">
        <v>0</v>
      </c>
      <c r="CJ59" s="47">
        <v>0</v>
      </c>
      <c r="CK59" s="47">
        <v>0</v>
      </c>
      <c r="CL59" s="47">
        <v>0</v>
      </c>
      <c r="CM59" s="47">
        <v>0</v>
      </c>
      <c r="CN59" s="47">
        <v>0</v>
      </c>
      <c r="CO59" s="47">
        <v>0</v>
      </c>
      <c r="CP59" s="47">
        <v>0</v>
      </c>
      <c r="CQ59" s="47">
        <v>0</v>
      </c>
      <c r="CR59" s="47">
        <v>0</v>
      </c>
      <c r="CS59" s="47">
        <v>0</v>
      </c>
      <c r="CT59" s="47">
        <v>0.04607894736842129</v>
      </c>
      <c r="CU59" s="47">
        <v>0.04607894736842129</v>
      </c>
      <c r="CV59" s="47">
        <v>0</v>
      </c>
      <c r="CW59" s="47">
        <v>0</v>
      </c>
      <c r="CX59" s="47">
        <v>0</v>
      </c>
      <c r="CY59" s="47">
        <v>0</v>
      </c>
      <c r="CZ59" s="47">
        <v>0</v>
      </c>
      <c r="DA59" s="47">
        <v>0</v>
      </c>
      <c r="DB59" s="47">
        <v>0</v>
      </c>
      <c r="DC59" s="47">
        <v>0</v>
      </c>
      <c r="DD59" s="47">
        <v>0</v>
      </c>
      <c r="DE59" s="47">
        <v>0</v>
      </c>
      <c r="DF59" s="47">
        <v>0</v>
      </c>
      <c r="DG59" s="47">
        <v>0</v>
      </c>
      <c r="DH59" s="47">
        <v>0</v>
      </c>
      <c r="DI59" s="47">
        <v>0</v>
      </c>
      <c r="DJ59" s="47">
        <v>0</v>
      </c>
      <c r="DK59" s="47">
        <v>0</v>
      </c>
      <c r="DL59" s="47">
        <v>0</v>
      </c>
      <c r="DM59" s="47">
        <v>0</v>
      </c>
      <c r="DN59" s="47">
        <v>0</v>
      </c>
      <c r="DO59" s="47">
        <v>0</v>
      </c>
      <c r="DP59" s="47">
        <v>0</v>
      </c>
      <c r="DQ59" s="47">
        <v>0</v>
      </c>
      <c r="DR59" s="47">
        <v>0</v>
      </c>
      <c r="DS59" s="47">
        <v>0</v>
      </c>
      <c r="DT59" s="47">
        <v>0</v>
      </c>
    </row>
    <row r="60" spans="1:126" x14ac:dyDescent="0.25">
      <c r="A60" s="47" t="s">
        <v>277</v>
      </c>
      <c r="B60" s="47" t="s">
        <v>153</v>
      </c>
      <c r="C60" s="47" t="s">
        <v>267</v>
      </c>
      <c r="D60" s="47" t="s">
        <v>267</v>
      </c>
      <c r="E60" s="47"/>
      <c r="F60" s="47" t="s">
        <v>155</v>
      </c>
      <c r="G60" s="47" t="s">
        <v>171</v>
      </c>
      <c r="H60" s="47" t="str">
        <f>=IFERROR(VLOOKUP(A60,'ETPT Format DDG'!A:J,10,FALSE),"")</f>
        <v>0</v>
      </c>
      <c r="I60" s="47" t="str">
        <f>='ETPT Format DDG'!M60</f>
        <v/>
      </c>
      <c r="J60" s="47" t="str">
        <f>='ETPT Format DDG'!D60</f>
        <v/>
      </c>
      <c r="K60" s="47" t="s">
        <v>157</v>
      </c>
      <c r="L60" s="47" t="s">
        <v>278</v>
      </c>
      <c r="M60" s="47"/>
      <c r="N60" s="47">
        <v>0.5131578947368421</v>
      </c>
      <c r="O60" s="47">
        <v>0.5131578947368421</v>
      </c>
      <c r="P60" s="47">
        <v>0</v>
      </c>
      <c r="Q60" s="47">
        <v>0</v>
      </c>
      <c r="R60" s="47">
        <v>0</v>
      </c>
      <c r="S60" s="47">
        <v>0</v>
      </c>
      <c r="T60" s="47">
        <v>0</v>
      </c>
      <c r="U60" s="47">
        <v>0</v>
      </c>
      <c r="V60" s="47">
        <v>0</v>
      </c>
      <c r="W60" s="47">
        <v>0</v>
      </c>
      <c r="X60" s="47">
        <v>0</v>
      </c>
      <c r="Y60" s="47">
        <v>0</v>
      </c>
      <c r="Z60" s="47">
        <v>0</v>
      </c>
      <c r="AA60" s="47">
        <v>0</v>
      </c>
      <c r="AB60" s="47">
        <v>0</v>
      </c>
      <c r="AC60" s="47">
        <v>0</v>
      </c>
      <c r="AD60" s="47">
        <v>0</v>
      </c>
      <c r="AE60" s="47">
        <v>0</v>
      </c>
      <c r="AF60" s="47">
        <v>0</v>
      </c>
      <c r="AG60" s="47">
        <v>0</v>
      </c>
      <c r="AH60" s="47">
        <v>0</v>
      </c>
      <c r="AI60" s="47">
        <v>0</v>
      </c>
      <c r="AJ60" s="47">
        <v>0</v>
      </c>
      <c r="AK60" s="47">
        <v>0</v>
      </c>
      <c r="AL60" s="47">
        <v>0</v>
      </c>
      <c r="AM60" s="47">
        <v>0</v>
      </c>
      <c r="AN60" s="47">
        <v>0.45157894736841986</v>
      </c>
      <c r="AO60" s="47">
        <v>0</v>
      </c>
      <c r="AP60" s="47">
        <v>0</v>
      </c>
      <c r="AQ60" s="47">
        <v>0</v>
      </c>
      <c r="AR60" s="47">
        <v>0</v>
      </c>
      <c r="AS60" s="47">
        <v>0</v>
      </c>
      <c r="AT60" s="47">
        <v>0.3635789473684204</v>
      </c>
      <c r="AU60" s="47">
        <v>0.08800000000000009</v>
      </c>
      <c r="AV60" s="47">
        <v>0</v>
      </c>
      <c r="AW60" s="47">
        <v>0</v>
      </c>
      <c r="AX60" s="47">
        <v>0</v>
      </c>
      <c r="AY60" s="47">
        <v>0</v>
      </c>
      <c r="AZ60" s="47">
        <v>0</v>
      </c>
      <c r="BA60" s="47">
        <v>0</v>
      </c>
      <c r="BB60" s="47">
        <v>0</v>
      </c>
      <c r="BC60" s="47">
        <v>0</v>
      </c>
      <c r="BD60" s="47">
        <v>0</v>
      </c>
      <c r="BE60" s="47">
        <v>0</v>
      </c>
      <c r="BF60" s="47">
        <v>0</v>
      </c>
      <c r="BG60" s="47">
        <v>0</v>
      </c>
      <c r="BH60" s="47">
        <v>0</v>
      </c>
      <c r="BI60" s="47">
        <v>0</v>
      </c>
      <c r="BJ60" s="47">
        <v>0</v>
      </c>
      <c r="BK60" s="47">
        <v>0</v>
      </c>
      <c r="BL60" s="47">
        <v>0</v>
      </c>
      <c r="BM60" s="47">
        <v>0</v>
      </c>
      <c r="BN60" s="47">
        <v>0</v>
      </c>
      <c r="BO60" s="47">
        <v>0.02822368421052624</v>
      </c>
      <c r="BP60" s="47">
        <v>0.0205263157894737</v>
      </c>
      <c r="BQ60" s="47">
        <v>0</v>
      </c>
      <c r="BR60" s="47">
        <v>0</v>
      </c>
      <c r="BS60" s="47">
        <v>0</v>
      </c>
      <c r="BT60" s="47">
        <v>0</v>
      </c>
      <c r="BU60" s="47">
        <v>0</v>
      </c>
      <c r="BV60" s="47">
        <v>0</v>
      </c>
      <c r="BW60" s="47">
        <v>0.007697368421052637</v>
      </c>
      <c r="BX60" s="47">
        <v>0</v>
      </c>
      <c r="BY60" s="47">
        <v>0</v>
      </c>
      <c r="BZ60" s="47">
        <v>0</v>
      </c>
      <c r="CA60" s="47">
        <v>0</v>
      </c>
      <c r="CB60" s="47">
        <v>0</v>
      </c>
      <c r="CC60" s="47">
        <v>0</v>
      </c>
      <c r="CD60" s="47">
        <v>0</v>
      </c>
      <c r="CE60" s="47">
        <v>0</v>
      </c>
      <c r="CF60" s="47">
        <v>0</v>
      </c>
      <c r="CG60" s="47">
        <v>0</v>
      </c>
      <c r="CH60" s="47">
        <v>0</v>
      </c>
      <c r="CI60" s="47">
        <v>0</v>
      </c>
      <c r="CJ60" s="47">
        <v>0</v>
      </c>
      <c r="CK60" s="47">
        <v>0</v>
      </c>
      <c r="CL60" s="47">
        <v>0</v>
      </c>
      <c r="CM60" s="47">
        <v>0</v>
      </c>
      <c r="CN60" s="47">
        <v>0</v>
      </c>
      <c r="CO60" s="47">
        <v>0</v>
      </c>
      <c r="CP60" s="47">
        <v>0</v>
      </c>
      <c r="CQ60" s="47">
        <v>0</v>
      </c>
      <c r="CR60" s="47">
        <v>0</v>
      </c>
      <c r="CS60" s="47">
        <v>0</v>
      </c>
      <c r="CT60" s="47">
        <v>0.0333552631578947</v>
      </c>
      <c r="CU60" s="47">
        <v>0.0333552631578947</v>
      </c>
      <c r="CV60" s="47">
        <v>0</v>
      </c>
      <c r="CW60" s="47">
        <v>0</v>
      </c>
      <c r="CX60" s="47">
        <v>0</v>
      </c>
      <c r="CY60" s="47">
        <v>0</v>
      </c>
      <c r="CZ60" s="47">
        <v>0</v>
      </c>
      <c r="DA60" s="47">
        <v>0</v>
      </c>
      <c r="DB60" s="47">
        <v>0</v>
      </c>
      <c r="DC60" s="47">
        <v>0</v>
      </c>
      <c r="DD60" s="47">
        <v>0</v>
      </c>
      <c r="DE60" s="47">
        <v>0</v>
      </c>
      <c r="DF60" s="47">
        <v>0</v>
      </c>
      <c r="DG60" s="47">
        <v>0</v>
      </c>
      <c r="DH60" s="47">
        <v>0</v>
      </c>
      <c r="DI60" s="47">
        <v>0</v>
      </c>
      <c r="DJ60" s="47">
        <v>0</v>
      </c>
      <c r="DK60" s="47">
        <v>0</v>
      </c>
      <c r="DL60" s="47">
        <v>0</v>
      </c>
      <c r="DM60" s="47">
        <v>0</v>
      </c>
      <c r="DN60" s="47">
        <v>0</v>
      </c>
      <c r="DO60" s="47">
        <v>0</v>
      </c>
      <c r="DP60" s="47">
        <v>0</v>
      </c>
      <c r="DQ60" s="47">
        <v>0</v>
      </c>
      <c r="DR60" s="47">
        <v>0</v>
      </c>
      <c r="DS60" s="47">
        <v>0</v>
      </c>
      <c r="DT60" s="47">
        <v>0</v>
      </c>
    </row>
    <row r="61" spans="1:126" x14ac:dyDescent="0.25">
      <c r="A61" s="47" t="s">
        <v>279</v>
      </c>
      <c r="B61" s="47" t="s">
        <v>153</v>
      </c>
      <c r="C61" s="47" t="s">
        <v>267</v>
      </c>
      <c r="D61" s="47" t="s">
        <v>267</v>
      </c>
      <c r="E61" s="47"/>
      <c r="F61" s="47" t="s">
        <v>155</v>
      </c>
      <c r="G61" s="47" t="s">
        <v>171</v>
      </c>
      <c r="H61" s="47" t="str">
        <f>=IFERROR(VLOOKUP(A61,'ETPT Format DDG'!A:J,10,FALSE),"")</f>
        <v>0</v>
      </c>
      <c r="I61" s="47" t="str">
        <f>='ETPT Format DDG'!M61</f>
        <v/>
      </c>
      <c r="J61" s="47" t="str">
        <f>='ETPT Format DDG'!D61</f>
        <v/>
      </c>
      <c r="K61" s="47" t="s">
        <v>157</v>
      </c>
      <c r="L61" s="47" t="s">
        <v>239</v>
      </c>
      <c r="M61" s="47"/>
      <c r="N61" s="47">
        <v>0.5421052631578948</v>
      </c>
      <c r="O61" s="47">
        <v>0.07047368421052608</v>
      </c>
      <c r="P61" s="47">
        <v>0</v>
      </c>
      <c r="Q61" s="47">
        <v>0</v>
      </c>
      <c r="R61" s="47">
        <v>0</v>
      </c>
      <c r="S61" s="47">
        <v>0</v>
      </c>
      <c r="T61" s="47">
        <v>0</v>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47">
        <v>0</v>
      </c>
      <c r="AL61" s="47">
        <v>0</v>
      </c>
      <c r="AM61" s="47">
        <v>0</v>
      </c>
      <c r="AN61" s="47">
        <v>0</v>
      </c>
      <c r="AO61" s="47">
        <v>0</v>
      </c>
      <c r="AP61" s="47">
        <v>0</v>
      </c>
      <c r="AQ61" s="47">
        <v>0</v>
      </c>
      <c r="AR61" s="47">
        <v>0</v>
      </c>
      <c r="AS61" s="47">
        <v>0</v>
      </c>
      <c r="AT61" s="47">
        <v>0</v>
      </c>
      <c r="AU61" s="47">
        <v>0</v>
      </c>
      <c r="AV61" s="47">
        <v>0</v>
      </c>
      <c r="AW61" s="47">
        <v>0</v>
      </c>
      <c r="AX61" s="47">
        <v>0</v>
      </c>
      <c r="AY61" s="47">
        <v>0</v>
      </c>
      <c r="AZ61" s="47">
        <v>0</v>
      </c>
      <c r="BA61" s="47">
        <v>0</v>
      </c>
      <c r="BB61" s="47">
        <v>0</v>
      </c>
      <c r="BC61" s="47">
        <v>0</v>
      </c>
      <c r="BD61" s="47">
        <v>0</v>
      </c>
      <c r="BE61" s="47">
        <v>0</v>
      </c>
      <c r="BF61" s="47">
        <v>0</v>
      </c>
      <c r="BG61" s="47">
        <v>0</v>
      </c>
      <c r="BH61" s="47">
        <v>0</v>
      </c>
      <c r="BI61" s="47">
        <v>0</v>
      </c>
      <c r="BJ61" s="47">
        <v>0</v>
      </c>
      <c r="BK61" s="47">
        <v>0</v>
      </c>
      <c r="BL61" s="47">
        <v>0</v>
      </c>
      <c r="BM61" s="47">
        <v>0</v>
      </c>
      <c r="BN61" s="47">
        <v>0</v>
      </c>
      <c r="BO61" s="47">
        <v>0.029815789473684125</v>
      </c>
      <c r="BP61" s="47">
        <v>0.02168421052631579</v>
      </c>
      <c r="BQ61" s="47">
        <v>0</v>
      </c>
      <c r="BR61" s="47">
        <v>0</v>
      </c>
      <c r="BS61" s="47">
        <v>0</v>
      </c>
      <c r="BT61" s="47">
        <v>0</v>
      </c>
      <c r="BU61" s="47">
        <v>0</v>
      </c>
      <c r="BV61" s="47">
        <v>0</v>
      </c>
      <c r="BW61" s="47">
        <v>0.00813157894736843</v>
      </c>
      <c r="BX61" s="47">
        <v>0</v>
      </c>
      <c r="BY61" s="47">
        <v>0</v>
      </c>
      <c r="BZ61" s="47">
        <v>0</v>
      </c>
      <c r="CA61" s="47">
        <v>0</v>
      </c>
      <c r="CB61" s="47">
        <v>0</v>
      </c>
      <c r="CC61" s="47">
        <v>0</v>
      </c>
      <c r="CD61" s="47">
        <v>0</v>
      </c>
      <c r="CE61" s="47">
        <v>0</v>
      </c>
      <c r="CF61" s="47">
        <v>0</v>
      </c>
      <c r="CG61" s="47">
        <v>0</v>
      </c>
      <c r="CH61" s="47">
        <v>0</v>
      </c>
      <c r="CI61" s="47">
        <v>0</v>
      </c>
      <c r="CJ61" s="47">
        <v>0</v>
      </c>
      <c r="CK61" s="47">
        <v>0</v>
      </c>
      <c r="CL61" s="47">
        <v>0</v>
      </c>
      <c r="CM61" s="47">
        <v>0</v>
      </c>
      <c r="CN61" s="47">
        <v>0</v>
      </c>
      <c r="CO61" s="47">
        <v>0</v>
      </c>
      <c r="CP61" s="47">
        <v>0</v>
      </c>
      <c r="CQ61" s="47">
        <v>0</v>
      </c>
      <c r="CR61" s="47">
        <v>0</v>
      </c>
      <c r="CS61" s="47">
        <v>0</v>
      </c>
      <c r="CT61" s="47">
        <v>0.040657894736841955</v>
      </c>
      <c r="CU61" s="47">
        <v>0.040657894736841955</v>
      </c>
      <c r="CV61" s="47">
        <v>0</v>
      </c>
      <c r="CW61" s="47">
        <v>0</v>
      </c>
      <c r="CX61" s="47">
        <v>0</v>
      </c>
      <c r="CY61" s="47">
        <v>0</v>
      </c>
      <c r="CZ61" s="47">
        <v>0</v>
      </c>
      <c r="DA61" s="47">
        <v>0</v>
      </c>
      <c r="DB61" s="47">
        <v>0</v>
      </c>
      <c r="DC61" s="47">
        <v>0</v>
      </c>
      <c r="DD61" s="47">
        <v>0</v>
      </c>
      <c r="DE61" s="47">
        <v>0</v>
      </c>
      <c r="DF61" s="47">
        <v>0</v>
      </c>
      <c r="DG61" s="47">
        <v>0</v>
      </c>
      <c r="DH61" s="47">
        <v>0</v>
      </c>
      <c r="DI61" s="47">
        <v>0</v>
      </c>
      <c r="DJ61" s="47">
        <v>0</v>
      </c>
      <c r="DK61" s="47">
        <v>0</v>
      </c>
      <c r="DL61" s="47">
        <v>0</v>
      </c>
      <c r="DM61" s="47">
        <v>0</v>
      </c>
      <c r="DN61" s="47">
        <v>0</v>
      </c>
      <c r="DO61" s="47">
        <v>0</v>
      </c>
      <c r="DP61" s="47">
        <v>0</v>
      </c>
      <c r="DQ61" s="47">
        <v>0</v>
      </c>
      <c r="DR61" s="47">
        <v>0</v>
      </c>
      <c r="DS61" s="47">
        <v>0</v>
      </c>
      <c r="DT61" s="47">
        <v>0</v>
      </c>
    </row>
    <row r="62" spans="1:126" x14ac:dyDescent="0.25">
      <c r="A62" s="47" t="s">
        <v>280</v>
      </c>
      <c r="B62" s="47" t="s">
        <v>153</v>
      </c>
      <c r="C62" s="47" t="s">
        <v>267</v>
      </c>
      <c r="D62" s="47" t="s">
        <v>267</v>
      </c>
      <c r="E62" s="47"/>
      <c r="F62" s="47" t="s">
        <v>155</v>
      </c>
      <c r="G62" s="47" t="s">
        <v>219</v>
      </c>
      <c r="H62" s="47" t="str">
        <f>=IFERROR(VLOOKUP(A62,'ETPT Format DDG'!A:J,10,FALSE),"")</f>
        <v>0</v>
      </c>
      <c r="I62" s="47" t="str">
        <f>='ETPT Format DDG'!M62</f>
        <v/>
      </c>
      <c r="J62" s="47" t="str">
        <f>='ETPT Format DDG'!D62</f>
        <v/>
      </c>
      <c r="K62" s="47" t="s">
        <v>157</v>
      </c>
      <c r="L62" s="47" t="s">
        <v>239</v>
      </c>
      <c r="M62" s="47"/>
      <c r="N62" s="47">
        <v>0.5421052631578948</v>
      </c>
      <c r="O62" s="47">
        <v>0.5421052631578948</v>
      </c>
      <c r="P62" s="47">
        <v>0</v>
      </c>
      <c r="Q62" s="47">
        <v>0</v>
      </c>
      <c r="R62" s="47">
        <v>0</v>
      </c>
      <c r="S62" s="47">
        <v>0</v>
      </c>
      <c r="T62" s="47">
        <v>0</v>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47">
        <v>0</v>
      </c>
      <c r="AL62" s="47">
        <v>0</v>
      </c>
      <c r="AM62" s="47">
        <v>0</v>
      </c>
      <c r="AN62" s="47">
        <v>0</v>
      </c>
      <c r="AO62" s="47">
        <v>0</v>
      </c>
      <c r="AP62" s="47">
        <v>0</v>
      </c>
      <c r="AQ62" s="47">
        <v>0</v>
      </c>
      <c r="AR62" s="47">
        <v>0</v>
      </c>
      <c r="AS62" s="47">
        <v>0</v>
      </c>
      <c r="AT62" s="47">
        <v>0</v>
      </c>
      <c r="AU62" s="47">
        <v>0</v>
      </c>
      <c r="AV62" s="47">
        <v>0</v>
      </c>
      <c r="AW62" s="47">
        <v>0</v>
      </c>
      <c r="AX62" s="47">
        <v>0</v>
      </c>
      <c r="AY62" s="47">
        <v>0</v>
      </c>
      <c r="AZ62" s="47">
        <v>0</v>
      </c>
      <c r="BA62" s="47">
        <v>0</v>
      </c>
      <c r="BB62" s="47">
        <v>0</v>
      </c>
      <c r="BC62" s="47">
        <v>0</v>
      </c>
      <c r="BD62" s="47">
        <v>0</v>
      </c>
      <c r="BE62" s="47">
        <v>0</v>
      </c>
      <c r="BF62" s="47">
        <v>0</v>
      </c>
      <c r="BG62" s="47">
        <v>0</v>
      </c>
      <c r="BH62" s="47">
        <v>0</v>
      </c>
      <c r="BI62" s="47">
        <v>0</v>
      </c>
      <c r="BJ62" s="47">
        <v>0</v>
      </c>
      <c r="BK62" s="47">
        <v>0</v>
      </c>
      <c r="BL62" s="47">
        <v>0.46621052631579135</v>
      </c>
      <c r="BM62" s="47">
        <v>0.28189473684210486</v>
      </c>
      <c r="BN62" s="47">
        <v>0.18431578947368515</v>
      </c>
      <c r="BO62" s="47">
        <v>0.029815789473684125</v>
      </c>
      <c r="BP62" s="47">
        <v>0.02168421052631579</v>
      </c>
      <c r="BQ62" s="47">
        <v>0</v>
      </c>
      <c r="BR62" s="47">
        <v>0</v>
      </c>
      <c r="BS62" s="47">
        <v>0</v>
      </c>
      <c r="BT62" s="47">
        <v>0</v>
      </c>
      <c r="BU62" s="47">
        <v>0</v>
      </c>
      <c r="BV62" s="47">
        <v>0</v>
      </c>
      <c r="BW62" s="47">
        <v>0.00813157894736843</v>
      </c>
      <c r="BX62" s="47">
        <v>0</v>
      </c>
      <c r="BY62" s="47">
        <v>0</v>
      </c>
      <c r="BZ62" s="47">
        <v>0</v>
      </c>
      <c r="CA62" s="47">
        <v>0</v>
      </c>
      <c r="CB62" s="47">
        <v>0</v>
      </c>
      <c r="CC62" s="47">
        <v>0</v>
      </c>
      <c r="CD62" s="47">
        <v>0</v>
      </c>
      <c r="CE62" s="47">
        <v>0</v>
      </c>
      <c r="CF62" s="47">
        <v>0</v>
      </c>
      <c r="CG62" s="47">
        <v>0</v>
      </c>
      <c r="CH62" s="47">
        <v>0</v>
      </c>
      <c r="CI62" s="47">
        <v>0</v>
      </c>
      <c r="CJ62" s="47">
        <v>0</v>
      </c>
      <c r="CK62" s="47">
        <v>0</v>
      </c>
      <c r="CL62" s="47">
        <v>0</v>
      </c>
      <c r="CM62" s="47">
        <v>0</v>
      </c>
      <c r="CN62" s="47">
        <v>0</v>
      </c>
      <c r="CO62" s="47">
        <v>0</v>
      </c>
      <c r="CP62" s="47">
        <v>0</v>
      </c>
      <c r="CQ62" s="47">
        <v>0</v>
      </c>
      <c r="CR62" s="47">
        <v>0</v>
      </c>
      <c r="CS62" s="47">
        <v>0</v>
      </c>
      <c r="CT62" s="47">
        <v>0.04607894736842129</v>
      </c>
      <c r="CU62" s="47">
        <v>0.04607894736842129</v>
      </c>
      <c r="CV62" s="47">
        <v>0</v>
      </c>
      <c r="CW62" s="47">
        <v>0</v>
      </c>
      <c r="CX62" s="47">
        <v>0</v>
      </c>
      <c r="CY62" s="47">
        <v>0</v>
      </c>
      <c r="CZ62" s="47">
        <v>0</v>
      </c>
      <c r="DA62" s="47">
        <v>0</v>
      </c>
      <c r="DB62" s="47">
        <v>0</v>
      </c>
      <c r="DC62" s="47">
        <v>0</v>
      </c>
      <c r="DD62" s="47">
        <v>0</v>
      </c>
      <c r="DE62" s="47">
        <v>0</v>
      </c>
      <c r="DF62" s="47">
        <v>0</v>
      </c>
      <c r="DG62" s="47">
        <v>0</v>
      </c>
      <c r="DH62" s="47">
        <v>0</v>
      </c>
      <c r="DI62" s="47">
        <v>0</v>
      </c>
      <c r="DJ62" s="47">
        <v>0</v>
      </c>
      <c r="DK62" s="47">
        <v>0</v>
      </c>
      <c r="DL62" s="47">
        <v>0</v>
      </c>
      <c r="DM62" s="47">
        <v>0</v>
      </c>
      <c r="DN62" s="47">
        <v>0</v>
      </c>
      <c r="DO62" s="47">
        <v>0</v>
      </c>
      <c r="DP62" s="47">
        <v>0</v>
      </c>
      <c r="DQ62" s="47">
        <v>0</v>
      </c>
      <c r="DR62" s="47">
        <v>0</v>
      </c>
      <c r="DS62" s="47">
        <v>0</v>
      </c>
      <c r="DT62" s="47">
        <v>0</v>
      </c>
    </row>
    <row r="63" spans="1:126" x14ac:dyDescent="0.25">
      <c r="A63" s="47" t="s">
        <v>281</v>
      </c>
      <c r="B63" s="47" t="s">
        <v>153</v>
      </c>
      <c r="C63" s="47" t="s">
        <v>267</v>
      </c>
      <c r="D63" s="47" t="s">
        <v>267</v>
      </c>
      <c r="E63" s="47"/>
      <c r="F63" s="47" t="s">
        <v>155</v>
      </c>
      <c r="G63" s="47" t="s">
        <v>226</v>
      </c>
      <c r="H63" s="47" t="str">
        <f>=IFERROR(VLOOKUP(A63,'ETPT Format DDG'!A:J,10,FALSE),"")</f>
        <v>0</v>
      </c>
      <c r="I63" s="47" t="str">
        <f>='ETPT Format DDG'!M63</f>
        <v/>
      </c>
      <c r="J63" s="47" t="str">
        <f>='ETPT Format DDG'!D63</f>
        <v/>
      </c>
      <c r="K63" s="47" t="s">
        <v>157</v>
      </c>
      <c r="L63" s="47" t="s">
        <v>239</v>
      </c>
      <c r="M63" s="47"/>
      <c r="N63" s="47">
        <v>0.5421052631578948</v>
      </c>
      <c r="O63" s="47">
        <v>0.5421052631578948</v>
      </c>
      <c r="P63" s="47">
        <v>0</v>
      </c>
      <c r="Q63" s="47">
        <v>0</v>
      </c>
      <c r="R63" s="47">
        <v>0</v>
      </c>
      <c r="S63" s="47">
        <v>0</v>
      </c>
      <c r="T63" s="47">
        <v>0</v>
      </c>
      <c r="U63" s="47">
        <v>0</v>
      </c>
      <c r="V63" s="47">
        <v>0</v>
      </c>
      <c r="W63" s="47">
        <v>0</v>
      </c>
      <c r="X63" s="47">
        <v>0</v>
      </c>
      <c r="Y63" s="47">
        <v>0</v>
      </c>
      <c r="Z63" s="47">
        <v>0</v>
      </c>
      <c r="AA63" s="47">
        <v>0</v>
      </c>
      <c r="AB63" s="47">
        <v>0</v>
      </c>
      <c r="AC63" s="47">
        <v>0</v>
      </c>
      <c r="AD63" s="47">
        <v>0</v>
      </c>
      <c r="AE63" s="47">
        <v>0</v>
      </c>
      <c r="AF63" s="47">
        <v>0</v>
      </c>
      <c r="AG63" s="47">
        <v>0</v>
      </c>
      <c r="AH63" s="47">
        <v>0</v>
      </c>
      <c r="AI63" s="47">
        <v>0</v>
      </c>
      <c r="AJ63" s="47">
        <v>0</v>
      </c>
      <c r="AK63" s="47">
        <v>0</v>
      </c>
      <c r="AL63" s="47">
        <v>0</v>
      </c>
      <c r="AM63" s="47">
        <v>0</v>
      </c>
      <c r="AN63" s="47">
        <v>0</v>
      </c>
      <c r="AO63" s="47">
        <v>0</v>
      </c>
      <c r="AP63" s="47">
        <v>0</v>
      </c>
      <c r="AQ63" s="47">
        <v>0</v>
      </c>
      <c r="AR63" s="47">
        <v>0</v>
      </c>
      <c r="AS63" s="47">
        <v>0</v>
      </c>
      <c r="AT63" s="47">
        <v>0</v>
      </c>
      <c r="AU63" s="47">
        <v>0</v>
      </c>
      <c r="AV63" s="47">
        <v>0</v>
      </c>
      <c r="AW63" s="47">
        <v>0</v>
      </c>
      <c r="AX63" s="47">
        <v>0</v>
      </c>
      <c r="AY63" s="47">
        <v>0</v>
      </c>
      <c r="AZ63" s="47">
        <v>0</v>
      </c>
      <c r="BA63" s="47">
        <v>0</v>
      </c>
      <c r="BB63" s="47">
        <v>0</v>
      </c>
      <c r="BC63" s="47">
        <v>0</v>
      </c>
      <c r="BD63" s="47">
        <v>0</v>
      </c>
      <c r="BE63" s="47">
        <v>0</v>
      </c>
      <c r="BF63" s="47">
        <v>0</v>
      </c>
      <c r="BG63" s="47">
        <v>0</v>
      </c>
      <c r="BH63" s="47">
        <v>0</v>
      </c>
      <c r="BI63" s="47">
        <v>0</v>
      </c>
      <c r="BJ63" s="47">
        <v>0</v>
      </c>
      <c r="BK63" s="47">
        <v>0</v>
      </c>
      <c r="BL63" s="47">
        <v>0</v>
      </c>
      <c r="BM63" s="47">
        <v>0</v>
      </c>
      <c r="BN63" s="47">
        <v>0</v>
      </c>
      <c r="BO63" s="47">
        <v>0.029815789473684125</v>
      </c>
      <c r="BP63" s="47">
        <v>0.02168421052631579</v>
      </c>
      <c r="BQ63" s="47">
        <v>0</v>
      </c>
      <c r="BR63" s="47">
        <v>0</v>
      </c>
      <c r="BS63" s="47">
        <v>0</v>
      </c>
      <c r="BT63" s="47">
        <v>0</v>
      </c>
      <c r="BU63" s="47">
        <v>0</v>
      </c>
      <c r="BV63" s="47">
        <v>0</v>
      </c>
      <c r="BW63" s="47">
        <v>0.00813157894736843</v>
      </c>
      <c r="BX63" s="47">
        <v>0</v>
      </c>
      <c r="BY63" s="47">
        <v>0</v>
      </c>
      <c r="BZ63" s="47">
        <v>0</v>
      </c>
      <c r="CA63" s="47">
        <v>0</v>
      </c>
      <c r="CB63" s="47">
        <v>0</v>
      </c>
      <c r="CC63" s="47">
        <v>0</v>
      </c>
      <c r="CD63" s="47">
        <v>0</v>
      </c>
      <c r="CE63" s="47">
        <v>0</v>
      </c>
      <c r="CF63" s="47">
        <v>0.46621052631579135</v>
      </c>
      <c r="CG63" s="47">
        <v>0.46621052631579135</v>
      </c>
      <c r="CH63" s="47">
        <v>0</v>
      </c>
      <c r="CI63" s="47">
        <v>0</v>
      </c>
      <c r="CJ63" s="47">
        <v>0</v>
      </c>
      <c r="CK63" s="47">
        <v>0</v>
      </c>
      <c r="CL63" s="47">
        <v>0</v>
      </c>
      <c r="CM63" s="47">
        <v>0</v>
      </c>
      <c r="CN63" s="47">
        <v>0</v>
      </c>
      <c r="CO63" s="47">
        <v>0</v>
      </c>
      <c r="CP63" s="47">
        <v>0</v>
      </c>
      <c r="CQ63" s="47">
        <v>0</v>
      </c>
      <c r="CR63" s="47">
        <v>0</v>
      </c>
      <c r="CS63" s="47">
        <v>0</v>
      </c>
      <c r="CT63" s="47">
        <v>0.04607894736842129</v>
      </c>
      <c r="CU63" s="47">
        <v>0.04607894736842129</v>
      </c>
      <c r="CV63" s="47">
        <v>0</v>
      </c>
      <c r="CW63" s="47">
        <v>0</v>
      </c>
      <c r="CX63" s="47">
        <v>0</v>
      </c>
      <c r="CY63" s="47">
        <v>0</v>
      </c>
      <c r="CZ63" s="47">
        <v>0</v>
      </c>
      <c r="DA63" s="47">
        <v>0</v>
      </c>
      <c r="DB63" s="47">
        <v>0</v>
      </c>
      <c r="DC63" s="47">
        <v>0</v>
      </c>
      <c r="DD63" s="47">
        <v>0</v>
      </c>
      <c r="DE63" s="47">
        <v>0</v>
      </c>
      <c r="DF63" s="47">
        <v>0</v>
      </c>
      <c r="DG63" s="47">
        <v>0</v>
      </c>
      <c r="DH63" s="47">
        <v>0</v>
      </c>
      <c r="DI63" s="47">
        <v>0</v>
      </c>
      <c r="DJ63" s="47">
        <v>0</v>
      </c>
      <c r="DK63" s="47">
        <v>0</v>
      </c>
      <c r="DL63" s="47">
        <v>0</v>
      </c>
      <c r="DM63" s="47">
        <v>0</v>
      </c>
      <c r="DN63" s="47">
        <v>0</v>
      </c>
      <c r="DO63" s="47">
        <v>0</v>
      </c>
      <c r="DP63" s="47">
        <v>0</v>
      </c>
      <c r="DQ63" s="47">
        <v>0</v>
      </c>
      <c r="DR63" s="47">
        <v>0</v>
      </c>
      <c r="DS63" s="47">
        <v>0</v>
      </c>
      <c r="DT63" s="47">
        <v>0</v>
      </c>
    </row>
    <row r="64" spans="1:126" x14ac:dyDescent="0.25">
      <c r="A64" s="47" t="s">
        <v>282</v>
      </c>
      <c r="B64" s="47" t="s">
        <v>153</v>
      </c>
      <c r="C64" s="47" t="s">
        <v>267</v>
      </c>
      <c r="D64" s="47" t="s">
        <v>267</v>
      </c>
      <c r="E64" s="47"/>
      <c r="F64" s="47" t="s">
        <v>155</v>
      </c>
      <c r="G64" s="47" t="s">
        <v>156</v>
      </c>
      <c r="H64" s="47" t="str">
        <f>=IFERROR(VLOOKUP(A64,'ETPT Format DDG'!A:J,10,FALSE),"")</f>
        <v>0</v>
      </c>
      <c r="I64" s="47" t="str">
        <f>='ETPT Format DDG'!M64</f>
        <v/>
      </c>
      <c r="J64" s="47" t="str">
        <f>='ETPT Format DDG'!D64</f>
        <v/>
      </c>
      <c r="K64" s="47" t="s">
        <v>157</v>
      </c>
      <c r="L64" s="47" t="s">
        <v>283</v>
      </c>
      <c r="M64" s="47"/>
      <c r="N64" s="47">
        <v>0.7157894736842105</v>
      </c>
      <c r="O64" s="47">
        <v>0.7157894736842105</v>
      </c>
      <c r="P64" s="47">
        <v>0</v>
      </c>
      <c r="Q64" s="47">
        <v>0</v>
      </c>
      <c r="R64" s="47">
        <v>0</v>
      </c>
      <c r="S64" s="47">
        <v>0</v>
      </c>
      <c r="T64" s="47">
        <v>0</v>
      </c>
      <c r="U64" s="47">
        <v>0</v>
      </c>
      <c r="V64" s="47">
        <v>0</v>
      </c>
      <c r="W64" s="47">
        <v>0</v>
      </c>
      <c r="X64" s="47">
        <v>0</v>
      </c>
      <c r="Y64" s="47">
        <v>0</v>
      </c>
      <c r="Z64" s="47">
        <v>0</v>
      </c>
      <c r="AA64" s="47">
        <v>0</v>
      </c>
      <c r="AB64" s="47">
        <v>0</v>
      </c>
      <c r="AC64" s="47">
        <v>0</v>
      </c>
      <c r="AD64" s="47">
        <v>0</v>
      </c>
      <c r="AE64" s="47">
        <v>0</v>
      </c>
      <c r="AF64" s="47">
        <v>0</v>
      </c>
      <c r="AG64" s="47">
        <v>0</v>
      </c>
      <c r="AH64" s="47">
        <v>0</v>
      </c>
      <c r="AI64" s="47">
        <v>0</v>
      </c>
      <c r="AJ64" s="47">
        <v>0</v>
      </c>
      <c r="AK64" s="47">
        <v>0</v>
      </c>
      <c r="AL64" s="47">
        <v>0</v>
      </c>
      <c r="AM64" s="47">
        <v>0</v>
      </c>
      <c r="AN64" s="47">
        <v>0</v>
      </c>
      <c r="AO64" s="47">
        <v>0</v>
      </c>
      <c r="AP64" s="47">
        <v>0</v>
      </c>
      <c r="AQ64" s="47">
        <v>0</v>
      </c>
      <c r="AR64" s="47">
        <v>0</v>
      </c>
      <c r="AS64" s="47">
        <v>0</v>
      </c>
      <c r="AT64" s="47">
        <v>0</v>
      </c>
      <c r="AU64" s="47">
        <v>0</v>
      </c>
      <c r="AV64" s="47">
        <v>0</v>
      </c>
      <c r="AW64" s="47">
        <v>0</v>
      </c>
      <c r="AX64" s="47">
        <v>0</v>
      </c>
      <c r="AY64" s="47">
        <v>0</v>
      </c>
      <c r="AZ64" s="47">
        <v>0</v>
      </c>
      <c r="BA64" s="47">
        <v>0</v>
      </c>
      <c r="BB64" s="47">
        <v>0</v>
      </c>
      <c r="BC64" s="47">
        <v>0</v>
      </c>
      <c r="BD64" s="47">
        <v>0</v>
      </c>
      <c r="BE64" s="47">
        <v>0</v>
      </c>
      <c r="BF64" s="47">
        <v>0</v>
      </c>
      <c r="BG64" s="47">
        <v>0</v>
      </c>
      <c r="BH64" s="47">
        <v>0</v>
      </c>
      <c r="BI64" s="47">
        <v>0</v>
      </c>
      <c r="BJ64" s="47">
        <v>0</v>
      </c>
      <c r="BK64" s="47">
        <v>0</v>
      </c>
      <c r="BL64" s="47">
        <v>0</v>
      </c>
      <c r="BM64" s="47">
        <v>0</v>
      </c>
      <c r="BN64" s="47">
        <v>0</v>
      </c>
      <c r="BO64" s="47">
        <v>0.5726315789473708</v>
      </c>
      <c r="BP64" s="47">
        <v>0.5726315789473708</v>
      </c>
      <c r="BQ64" s="47">
        <v>0</v>
      </c>
      <c r="BR64" s="47">
        <v>0</v>
      </c>
      <c r="BS64" s="47">
        <v>0</v>
      </c>
      <c r="BT64" s="47">
        <v>0</v>
      </c>
      <c r="BU64" s="47">
        <v>0</v>
      </c>
      <c r="BV64" s="47">
        <v>0</v>
      </c>
      <c r="BW64" s="47">
        <v>0</v>
      </c>
      <c r="BX64" s="47">
        <v>0</v>
      </c>
      <c r="BY64" s="47">
        <v>0</v>
      </c>
      <c r="BZ64" s="47">
        <v>0</v>
      </c>
      <c r="CA64" s="47">
        <v>0</v>
      </c>
      <c r="CB64" s="47">
        <v>0</v>
      </c>
      <c r="CC64" s="47">
        <v>0</v>
      </c>
      <c r="CD64" s="47">
        <v>0</v>
      </c>
      <c r="CE64" s="47">
        <v>0</v>
      </c>
      <c r="CF64" s="47">
        <v>0</v>
      </c>
      <c r="CG64" s="47">
        <v>0</v>
      </c>
      <c r="CH64" s="47">
        <v>0</v>
      </c>
      <c r="CI64" s="47">
        <v>0</v>
      </c>
      <c r="CJ64" s="47">
        <v>0</v>
      </c>
      <c r="CK64" s="47">
        <v>0</v>
      </c>
      <c r="CL64" s="47">
        <v>0</v>
      </c>
      <c r="CM64" s="47">
        <v>0</v>
      </c>
      <c r="CN64" s="47">
        <v>0</v>
      </c>
      <c r="CO64" s="47">
        <v>0</v>
      </c>
      <c r="CP64" s="47">
        <v>0</v>
      </c>
      <c r="CQ64" s="47">
        <v>0</v>
      </c>
      <c r="CR64" s="47">
        <v>0</v>
      </c>
      <c r="CS64" s="47">
        <v>0</v>
      </c>
      <c r="CT64" s="47">
        <v>0.1431578947368427</v>
      </c>
      <c r="CU64" s="47">
        <v>0.1431578947368427</v>
      </c>
      <c r="CV64" s="47">
        <v>0</v>
      </c>
      <c r="CW64" s="47">
        <v>0</v>
      </c>
      <c r="CX64" s="47">
        <v>0</v>
      </c>
      <c r="CY64" s="47">
        <v>0</v>
      </c>
      <c r="CZ64" s="47">
        <v>0</v>
      </c>
      <c r="DA64" s="47">
        <v>0</v>
      </c>
      <c r="DB64" s="47">
        <v>0</v>
      </c>
      <c r="DC64" s="47">
        <v>0</v>
      </c>
      <c r="DD64" s="47">
        <v>0</v>
      </c>
      <c r="DE64" s="47">
        <v>0</v>
      </c>
      <c r="DF64" s="47">
        <v>0</v>
      </c>
      <c r="DG64" s="47">
        <v>0</v>
      </c>
      <c r="DH64" s="47">
        <v>0</v>
      </c>
      <c r="DI64" s="47">
        <v>0</v>
      </c>
      <c r="DJ64" s="47">
        <v>0</v>
      </c>
      <c r="DK64" s="47">
        <v>0</v>
      </c>
      <c r="DL64" s="47">
        <v>0</v>
      </c>
      <c r="DM64" s="47">
        <v>0</v>
      </c>
      <c r="DN64" s="47">
        <v>0</v>
      </c>
      <c r="DO64" s="47">
        <v>0</v>
      </c>
      <c r="DP64" s="47">
        <v>0</v>
      </c>
      <c r="DQ64" s="47">
        <v>0</v>
      </c>
      <c r="DR64" s="47">
        <v>0</v>
      </c>
      <c r="DS64" s="47">
        <v>0</v>
      </c>
      <c r="DT64" s="47">
        <v>0</v>
      </c>
    </row>
    <row r="65" spans="1:126" x14ac:dyDescent="0.25">
      <c r="A65" s="47" t="s">
        <v>284</v>
      </c>
      <c r="B65" s="47" t="s">
        <v>153</v>
      </c>
      <c r="C65" s="47" t="s">
        <v>267</v>
      </c>
      <c r="D65" s="47" t="s">
        <v>267</v>
      </c>
      <c r="E65" s="47"/>
      <c r="F65" s="47" t="s">
        <v>155</v>
      </c>
      <c r="G65" s="47" t="s">
        <v>185</v>
      </c>
      <c r="H65" s="47" t="str">
        <f>=IFERROR(VLOOKUP(A65,'ETPT Format DDG'!A:J,10,FALSE),"")</f>
        <v>0</v>
      </c>
      <c r="I65" s="47" t="str">
        <f>='ETPT Format DDG'!M65</f>
        <v/>
      </c>
      <c r="J65" s="47" t="str">
        <f>='ETPT Format DDG'!D65</f>
        <v/>
      </c>
      <c r="K65" s="47" t="s">
        <v>157</v>
      </c>
      <c r="L65" s="47" t="s">
        <v>239</v>
      </c>
      <c r="M65" s="47"/>
      <c r="N65" s="47">
        <v>0.5421052631578948</v>
      </c>
      <c r="O65" s="47">
        <v>0.5421052631578948</v>
      </c>
      <c r="P65" s="47">
        <v>0</v>
      </c>
      <c r="Q65" s="47">
        <v>0</v>
      </c>
      <c r="R65" s="47">
        <v>0</v>
      </c>
      <c r="S65" s="47">
        <v>0</v>
      </c>
      <c r="T65" s="47">
        <v>0</v>
      </c>
      <c r="U65" s="47">
        <v>0</v>
      </c>
      <c r="V65" s="47">
        <v>0</v>
      </c>
      <c r="W65" s="47">
        <v>0</v>
      </c>
      <c r="X65" s="47">
        <v>0</v>
      </c>
      <c r="Y65" s="47">
        <v>0</v>
      </c>
      <c r="Z65" s="47">
        <v>0</v>
      </c>
      <c r="AA65" s="47">
        <v>0</v>
      </c>
      <c r="AB65" s="47">
        <v>0</v>
      </c>
      <c r="AC65" s="47">
        <v>0</v>
      </c>
      <c r="AD65" s="47">
        <v>0</v>
      </c>
      <c r="AE65" s="47">
        <v>0</v>
      </c>
      <c r="AF65" s="47">
        <v>0</v>
      </c>
      <c r="AG65" s="47">
        <v>0</v>
      </c>
      <c r="AH65" s="47">
        <v>0</v>
      </c>
      <c r="AI65" s="47">
        <v>0</v>
      </c>
      <c r="AJ65" s="47">
        <v>0</v>
      </c>
      <c r="AK65" s="47">
        <v>0</v>
      </c>
      <c r="AL65" s="47">
        <v>0</v>
      </c>
      <c r="AM65" s="47">
        <v>0</v>
      </c>
      <c r="AN65" s="47">
        <v>0</v>
      </c>
      <c r="AO65" s="47">
        <v>0</v>
      </c>
      <c r="AP65" s="47">
        <v>0</v>
      </c>
      <c r="AQ65" s="47">
        <v>0</v>
      </c>
      <c r="AR65" s="47">
        <v>0</v>
      </c>
      <c r="AS65" s="47">
        <v>0</v>
      </c>
      <c r="AT65" s="47">
        <v>0</v>
      </c>
      <c r="AU65" s="47">
        <v>0</v>
      </c>
      <c r="AV65" s="47">
        <v>0</v>
      </c>
      <c r="AW65" s="47">
        <v>0</v>
      </c>
      <c r="AX65" s="47">
        <v>0</v>
      </c>
      <c r="AY65" s="47">
        <v>0</v>
      </c>
      <c r="AZ65" s="47">
        <v>0</v>
      </c>
      <c r="BA65" s="47">
        <v>0</v>
      </c>
      <c r="BB65" s="47">
        <v>0</v>
      </c>
      <c r="BC65" s="47">
        <v>0</v>
      </c>
      <c r="BD65" s="47">
        <v>0</v>
      </c>
      <c r="BE65" s="47">
        <v>0</v>
      </c>
      <c r="BF65" s="47">
        <v>0</v>
      </c>
      <c r="BG65" s="47">
        <v>0</v>
      </c>
      <c r="BH65" s="47">
        <v>0</v>
      </c>
      <c r="BI65" s="47">
        <v>0</v>
      </c>
      <c r="BJ65" s="47">
        <v>0</v>
      </c>
      <c r="BK65" s="47">
        <v>0</v>
      </c>
      <c r="BL65" s="47">
        <v>0.37463157894736904</v>
      </c>
      <c r="BM65" s="47">
        <v>0.16284210526315832</v>
      </c>
      <c r="BN65" s="47">
        <v>0.21178947368421172</v>
      </c>
      <c r="BO65" s="47">
        <v>0.1225394736842106</v>
      </c>
      <c r="BP65" s="47">
        <v>0.012526315789473693</v>
      </c>
      <c r="BQ65" s="47">
        <v>0</v>
      </c>
      <c r="BR65" s="47">
        <v>0</v>
      </c>
      <c r="BS65" s="47">
        <v>0</v>
      </c>
      <c r="BT65" s="47">
        <v>0</v>
      </c>
      <c r="BU65" s="47">
        <v>0</v>
      </c>
      <c r="BV65" s="47">
        <v>0</v>
      </c>
      <c r="BW65" s="47">
        <v>0.00469736842105262</v>
      </c>
      <c r="BX65" s="47">
        <v>0</v>
      </c>
      <c r="BY65" s="47">
        <v>0</v>
      </c>
      <c r="BZ65" s="47">
        <v>0</v>
      </c>
      <c r="CA65" s="47">
        <v>0</v>
      </c>
      <c r="CB65" s="47">
        <v>0</v>
      </c>
      <c r="CC65" s="47">
        <v>0</v>
      </c>
      <c r="CD65" s="47">
        <v>0</v>
      </c>
      <c r="CE65" s="47">
        <v>0</v>
      </c>
      <c r="CF65" s="47">
        <v>0</v>
      </c>
      <c r="CG65" s="47">
        <v>0</v>
      </c>
      <c r="CH65" s="47">
        <v>0</v>
      </c>
      <c r="CI65" s="47">
        <v>0</v>
      </c>
      <c r="CJ65" s="47">
        <v>0</v>
      </c>
      <c r="CK65" s="47">
        <v>0</v>
      </c>
      <c r="CL65" s="47">
        <v>0</v>
      </c>
      <c r="CM65" s="47">
        <v>0</v>
      </c>
      <c r="CN65" s="47">
        <v>0</v>
      </c>
      <c r="CO65" s="47">
        <v>0</v>
      </c>
      <c r="CP65" s="47">
        <v>0</v>
      </c>
      <c r="CQ65" s="47">
        <v>0</v>
      </c>
      <c r="CR65" s="47">
        <v>0</v>
      </c>
      <c r="CS65" s="47">
        <v>0</v>
      </c>
      <c r="CT65" s="47">
        <v>0.04493421052631604</v>
      </c>
      <c r="CU65" s="47">
        <v>0.04493421052631604</v>
      </c>
      <c r="CV65" s="47">
        <v>0</v>
      </c>
      <c r="CW65" s="47">
        <v>0</v>
      </c>
      <c r="CX65" s="47">
        <v>0</v>
      </c>
      <c r="CY65" s="47">
        <v>0</v>
      </c>
      <c r="CZ65" s="47">
        <v>0</v>
      </c>
      <c r="DA65" s="47">
        <v>0</v>
      </c>
      <c r="DB65" s="47">
        <v>0</v>
      </c>
      <c r="DC65" s="47">
        <v>0</v>
      </c>
      <c r="DD65" s="47">
        <v>0</v>
      </c>
      <c r="DE65" s="47">
        <v>0</v>
      </c>
      <c r="DF65" s="47">
        <v>0</v>
      </c>
      <c r="DG65" s="47">
        <v>0</v>
      </c>
      <c r="DH65" s="47">
        <v>0</v>
      </c>
      <c r="DI65" s="47">
        <v>0</v>
      </c>
      <c r="DJ65" s="47">
        <v>0</v>
      </c>
      <c r="DK65" s="47">
        <v>0</v>
      </c>
      <c r="DL65" s="47">
        <v>0</v>
      </c>
      <c r="DM65" s="47">
        <v>0</v>
      </c>
      <c r="DN65" s="47">
        <v>0</v>
      </c>
      <c r="DO65" s="47">
        <v>0</v>
      </c>
      <c r="DP65" s="47">
        <v>0</v>
      </c>
      <c r="DQ65" s="47">
        <v>0</v>
      </c>
      <c r="DR65" s="47">
        <v>0</v>
      </c>
      <c r="DS65" s="47">
        <v>0</v>
      </c>
      <c r="DT65" s="47">
        <v>0</v>
      </c>
    </row>
    <row r="66" spans="1:126" x14ac:dyDescent="0.25">
      <c r="A66" s="47" t="s">
        <v>285</v>
      </c>
      <c r="B66" s="47" t="s">
        <v>153</v>
      </c>
      <c r="C66" s="47" t="s">
        <v>267</v>
      </c>
      <c r="D66" s="47" t="s">
        <v>267</v>
      </c>
      <c r="E66" s="47"/>
      <c r="F66" s="47" t="s">
        <v>155</v>
      </c>
      <c r="G66" s="47" t="s">
        <v>171</v>
      </c>
      <c r="H66" s="47" t="str">
        <f>=IFERROR(VLOOKUP(A66,'ETPT Format DDG'!A:J,10,FALSE),"")</f>
        <v>0</v>
      </c>
      <c r="I66" s="47" t="str">
        <f>='ETPT Format DDG'!M66</f>
        <v/>
      </c>
      <c r="J66" s="47" t="str">
        <f>='ETPT Format DDG'!D66</f>
        <v/>
      </c>
      <c r="K66" s="47" t="s">
        <v>157</v>
      </c>
      <c r="L66" s="47" t="s">
        <v>239</v>
      </c>
      <c r="M66" s="47"/>
      <c r="N66" s="47">
        <v>0.5421052631578948</v>
      </c>
      <c r="O66" s="47">
        <v>0.07589473684210507</v>
      </c>
      <c r="P66" s="47">
        <v>0</v>
      </c>
      <c r="Q66" s="47">
        <v>0</v>
      </c>
      <c r="R66" s="47">
        <v>0</v>
      </c>
      <c r="S66" s="47">
        <v>0</v>
      </c>
      <c r="T66" s="47">
        <v>0</v>
      </c>
      <c r="U66" s="47">
        <v>0</v>
      </c>
      <c r="V66" s="47">
        <v>0</v>
      </c>
      <c r="W66" s="47">
        <v>0</v>
      </c>
      <c r="X66" s="47">
        <v>0</v>
      </c>
      <c r="Y66" s="47">
        <v>0</v>
      </c>
      <c r="Z66" s="47">
        <v>0</v>
      </c>
      <c r="AA66" s="47">
        <v>0</v>
      </c>
      <c r="AB66" s="47">
        <v>0</v>
      </c>
      <c r="AC66" s="47">
        <v>0</v>
      </c>
      <c r="AD66" s="47">
        <v>0</v>
      </c>
      <c r="AE66" s="47">
        <v>0</v>
      </c>
      <c r="AF66" s="47">
        <v>0</v>
      </c>
      <c r="AG66" s="47">
        <v>0</v>
      </c>
      <c r="AH66" s="47">
        <v>0</v>
      </c>
      <c r="AI66" s="47">
        <v>0</v>
      </c>
      <c r="AJ66" s="47">
        <v>0</v>
      </c>
      <c r="AK66" s="47">
        <v>0</v>
      </c>
      <c r="AL66" s="47">
        <v>0</v>
      </c>
      <c r="AM66" s="47">
        <v>0</v>
      </c>
      <c r="AN66" s="47">
        <v>0</v>
      </c>
      <c r="AO66" s="47">
        <v>0</v>
      </c>
      <c r="AP66" s="47">
        <v>0</v>
      </c>
      <c r="AQ66" s="47">
        <v>0</v>
      </c>
      <c r="AR66" s="47">
        <v>0</v>
      </c>
      <c r="AS66" s="47">
        <v>0</v>
      </c>
      <c r="AT66" s="47">
        <v>0</v>
      </c>
      <c r="AU66" s="47">
        <v>0</v>
      </c>
      <c r="AV66" s="47">
        <v>0</v>
      </c>
      <c r="AW66" s="47">
        <v>0</v>
      </c>
      <c r="AX66" s="47">
        <v>0</v>
      </c>
      <c r="AY66" s="47">
        <v>0</v>
      </c>
      <c r="AZ66" s="47">
        <v>0</v>
      </c>
      <c r="BA66" s="47">
        <v>0</v>
      </c>
      <c r="BB66" s="47">
        <v>0</v>
      </c>
      <c r="BC66" s="47">
        <v>0</v>
      </c>
      <c r="BD66" s="47">
        <v>0</v>
      </c>
      <c r="BE66" s="47">
        <v>0</v>
      </c>
      <c r="BF66" s="47">
        <v>0</v>
      </c>
      <c r="BG66" s="47">
        <v>0</v>
      </c>
      <c r="BH66" s="47">
        <v>0</v>
      </c>
      <c r="BI66" s="47">
        <v>0</v>
      </c>
      <c r="BJ66" s="47">
        <v>0</v>
      </c>
      <c r="BK66" s="47">
        <v>0</v>
      </c>
      <c r="BL66" s="47">
        <v>0</v>
      </c>
      <c r="BM66" s="47">
        <v>0</v>
      </c>
      <c r="BN66" s="47">
        <v>0</v>
      </c>
      <c r="BO66" s="47">
        <v>0.03523684210526311</v>
      </c>
      <c r="BP66" s="47">
        <v>0.027105263157894768</v>
      </c>
      <c r="BQ66" s="47">
        <v>0</v>
      </c>
      <c r="BR66" s="47">
        <v>0</v>
      </c>
      <c r="BS66" s="47">
        <v>0</v>
      </c>
      <c r="BT66" s="47">
        <v>0</v>
      </c>
      <c r="BU66" s="47">
        <v>0</v>
      </c>
      <c r="BV66" s="47">
        <v>0</v>
      </c>
      <c r="BW66" s="47">
        <v>0.00813157894736843</v>
      </c>
      <c r="BX66" s="47">
        <v>0</v>
      </c>
      <c r="BY66" s="47">
        <v>0</v>
      </c>
      <c r="BZ66" s="47">
        <v>0</v>
      </c>
      <c r="CA66" s="47">
        <v>0</v>
      </c>
      <c r="CB66" s="47">
        <v>0</v>
      </c>
      <c r="CC66" s="47">
        <v>0</v>
      </c>
      <c r="CD66" s="47">
        <v>0</v>
      </c>
      <c r="CE66" s="47">
        <v>0</v>
      </c>
      <c r="CF66" s="47">
        <v>0</v>
      </c>
      <c r="CG66" s="47">
        <v>0</v>
      </c>
      <c r="CH66" s="47">
        <v>0</v>
      </c>
      <c r="CI66" s="47">
        <v>0</v>
      </c>
      <c r="CJ66" s="47">
        <v>0</v>
      </c>
      <c r="CK66" s="47">
        <v>0</v>
      </c>
      <c r="CL66" s="47">
        <v>0</v>
      </c>
      <c r="CM66" s="47">
        <v>0</v>
      </c>
      <c r="CN66" s="47">
        <v>0</v>
      </c>
      <c r="CO66" s="47">
        <v>0</v>
      </c>
      <c r="CP66" s="47">
        <v>0</v>
      </c>
      <c r="CQ66" s="47">
        <v>0</v>
      </c>
      <c r="CR66" s="47">
        <v>0</v>
      </c>
      <c r="CS66" s="47">
        <v>0</v>
      </c>
      <c r="CT66" s="47">
        <v>0.040657894736841955</v>
      </c>
      <c r="CU66" s="47">
        <v>0.040657894736841955</v>
      </c>
      <c r="CV66" s="47">
        <v>0</v>
      </c>
      <c r="CW66" s="47">
        <v>0</v>
      </c>
      <c r="CX66" s="47">
        <v>0</v>
      </c>
      <c r="CY66" s="47">
        <v>0</v>
      </c>
      <c r="CZ66" s="47">
        <v>0</v>
      </c>
      <c r="DA66" s="47">
        <v>0</v>
      </c>
      <c r="DB66" s="47">
        <v>0</v>
      </c>
      <c r="DC66" s="47">
        <v>0</v>
      </c>
      <c r="DD66" s="47">
        <v>0</v>
      </c>
      <c r="DE66" s="47">
        <v>0</v>
      </c>
      <c r="DF66" s="47">
        <v>0</v>
      </c>
      <c r="DG66" s="47">
        <v>0</v>
      </c>
      <c r="DH66" s="47">
        <v>0</v>
      </c>
      <c r="DI66" s="47">
        <v>0</v>
      </c>
      <c r="DJ66" s="47">
        <v>0</v>
      </c>
      <c r="DK66" s="47">
        <v>0</v>
      </c>
      <c r="DL66" s="47">
        <v>0</v>
      </c>
      <c r="DM66" s="47">
        <v>0</v>
      </c>
      <c r="DN66" s="47">
        <v>0</v>
      </c>
      <c r="DO66" s="47">
        <v>0</v>
      </c>
      <c r="DP66" s="47">
        <v>0</v>
      </c>
      <c r="DQ66" s="47">
        <v>0</v>
      </c>
      <c r="DR66" s="47">
        <v>0</v>
      </c>
      <c r="DS66" s="47">
        <v>0</v>
      </c>
      <c r="DT66" s="47">
        <v>0</v>
      </c>
    </row>
    <row r="67" spans="1:126" x14ac:dyDescent="0.25">
      <c r="A67" s="47" t="s">
        <v>286</v>
      </c>
      <c r="B67" s="47" t="s">
        <v>153</v>
      </c>
      <c r="C67" s="47" t="s">
        <v>267</v>
      </c>
      <c r="D67" s="47" t="s">
        <v>267</v>
      </c>
      <c r="E67" s="47"/>
      <c r="F67" s="47" t="s">
        <v>155</v>
      </c>
      <c r="G67" s="47" t="s">
        <v>179</v>
      </c>
      <c r="H67" s="47" t="str">
        <f>=IFERROR(VLOOKUP(A67,'ETPT Format DDG'!A:J,10,FALSE),"")</f>
        <v>0</v>
      </c>
      <c r="I67" s="47" t="str">
        <f>='ETPT Format DDG'!M67</f>
        <v/>
      </c>
      <c r="J67" s="47" t="str">
        <f>='ETPT Format DDG'!D67</f>
        <v/>
      </c>
      <c r="K67" s="47" t="s">
        <v>157</v>
      </c>
      <c r="L67" s="47" t="s">
        <v>239</v>
      </c>
      <c r="M67" s="47"/>
      <c r="N67" s="47">
        <v>0.5421052631578948</v>
      </c>
      <c r="O67" s="47">
        <v>0.26965789473684154</v>
      </c>
      <c r="P67" s="47">
        <v>0</v>
      </c>
      <c r="Q67" s="47">
        <v>0</v>
      </c>
      <c r="R67" s="47">
        <v>0</v>
      </c>
      <c r="S67" s="47">
        <v>0</v>
      </c>
      <c r="T67" s="47">
        <v>0</v>
      </c>
      <c r="U67" s="47">
        <v>0.16140789473684183</v>
      </c>
      <c r="V67" s="47">
        <v>0</v>
      </c>
      <c r="W67" s="47">
        <v>0</v>
      </c>
      <c r="X67" s="47">
        <v>0</v>
      </c>
      <c r="Y67" s="47">
        <v>0.16140789473684183</v>
      </c>
      <c r="Z67" s="47">
        <v>0</v>
      </c>
      <c r="AA67" s="47">
        <v>0</v>
      </c>
      <c r="AB67" s="47">
        <v>0</v>
      </c>
      <c r="AC67" s="47">
        <v>0</v>
      </c>
      <c r="AD67" s="47">
        <v>0</v>
      </c>
      <c r="AE67" s="47">
        <v>0</v>
      </c>
      <c r="AF67" s="47">
        <v>0</v>
      </c>
      <c r="AG67" s="47">
        <v>0</v>
      </c>
      <c r="AH67" s="47">
        <v>0</v>
      </c>
      <c r="AI67" s="47">
        <v>0</v>
      </c>
      <c r="AJ67" s="47">
        <v>0</v>
      </c>
      <c r="AK67" s="47">
        <v>0</v>
      </c>
      <c r="AL67" s="47">
        <v>0</v>
      </c>
      <c r="AM67" s="47">
        <v>0</v>
      </c>
      <c r="AN67" s="47">
        <v>0.0377763157894736</v>
      </c>
      <c r="AO67" s="47">
        <v>0</v>
      </c>
      <c r="AP67" s="47">
        <v>0</v>
      </c>
      <c r="AQ67" s="47">
        <v>0</v>
      </c>
      <c r="AR67" s="47">
        <v>0</v>
      </c>
      <c r="AS67" s="47">
        <v>0</v>
      </c>
      <c r="AT67" s="47">
        <v>0</v>
      </c>
      <c r="AU67" s="47">
        <v>0</v>
      </c>
      <c r="AV67" s="47">
        <v>0</v>
      </c>
      <c r="AW67" s="47">
        <v>0</v>
      </c>
      <c r="AX67" s="47">
        <v>0</v>
      </c>
      <c r="AY67" s="47">
        <v>0</v>
      </c>
      <c r="AZ67" s="47">
        <v>0</v>
      </c>
      <c r="BA67" s="47">
        <v>0</v>
      </c>
      <c r="BB67" s="47">
        <v>0</v>
      </c>
      <c r="BC67" s="47">
        <v>0</v>
      </c>
      <c r="BD67" s="47">
        <v>0</v>
      </c>
      <c r="BE67" s="47">
        <v>0</v>
      </c>
      <c r="BF67" s="47">
        <v>0</v>
      </c>
      <c r="BG67" s="47">
        <v>0</v>
      </c>
      <c r="BH67" s="47">
        <v>0</v>
      </c>
      <c r="BI67" s="47">
        <v>0</v>
      </c>
      <c r="BJ67" s="47">
        <v>0</v>
      </c>
      <c r="BK67" s="47">
        <v>0</v>
      </c>
      <c r="BL67" s="47">
        <v>0</v>
      </c>
      <c r="BM67" s="47">
        <v>0</v>
      </c>
      <c r="BN67" s="47">
        <v>0</v>
      </c>
      <c r="BO67" s="47">
        <v>0.029815789473684125</v>
      </c>
      <c r="BP67" s="47">
        <v>0.02168421052631579</v>
      </c>
      <c r="BQ67" s="47">
        <v>0</v>
      </c>
      <c r="BR67" s="47">
        <v>0</v>
      </c>
      <c r="BS67" s="47">
        <v>0</v>
      </c>
      <c r="BT67" s="47">
        <v>0</v>
      </c>
      <c r="BU67" s="47">
        <v>0</v>
      </c>
      <c r="BV67" s="47">
        <v>0</v>
      </c>
      <c r="BW67" s="47">
        <v>0.00813157894736843</v>
      </c>
      <c r="BX67" s="47">
        <v>0</v>
      </c>
      <c r="BY67" s="47">
        <v>0</v>
      </c>
      <c r="BZ67" s="47">
        <v>0</v>
      </c>
      <c r="CA67" s="47">
        <v>0</v>
      </c>
      <c r="CB67" s="47">
        <v>0</v>
      </c>
      <c r="CC67" s="47">
        <v>0</v>
      </c>
      <c r="CD67" s="47">
        <v>0</v>
      </c>
      <c r="CE67" s="47">
        <v>0</v>
      </c>
      <c r="CF67" s="47">
        <v>0</v>
      </c>
      <c r="CG67" s="47">
        <v>0</v>
      </c>
      <c r="CH67" s="47">
        <v>0</v>
      </c>
      <c r="CI67" s="47">
        <v>0</v>
      </c>
      <c r="CJ67" s="47">
        <v>0</v>
      </c>
      <c r="CK67" s="47">
        <v>0</v>
      </c>
      <c r="CL67" s="47">
        <v>0</v>
      </c>
      <c r="CM67" s="47">
        <v>0</v>
      </c>
      <c r="CN67" s="47">
        <v>0</v>
      </c>
      <c r="CO67" s="47">
        <v>0</v>
      </c>
      <c r="CP67" s="47">
        <v>0</v>
      </c>
      <c r="CQ67" s="47">
        <v>0</v>
      </c>
      <c r="CR67" s="47">
        <v>0</v>
      </c>
      <c r="CS67" s="47">
        <v>0</v>
      </c>
      <c r="CT67" s="47">
        <v>0.040657894736841955</v>
      </c>
      <c r="CU67" s="47">
        <v>0.040657894736841955</v>
      </c>
      <c r="CV67" s="47">
        <v>0</v>
      </c>
      <c r="CW67" s="47">
        <v>0</v>
      </c>
      <c r="CX67" s="47">
        <v>0</v>
      </c>
      <c r="CY67" s="47">
        <v>0</v>
      </c>
      <c r="CZ67" s="47">
        <v>0</v>
      </c>
      <c r="DA67" s="47">
        <v>0</v>
      </c>
      <c r="DB67" s="47">
        <v>0</v>
      </c>
      <c r="DC67" s="47">
        <v>0</v>
      </c>
      <c r="DD67" s="47">
        <v>0</v>
      </c>
      <c r="DE67" s="47">
        <v>0</v>
      </c>
      <c r="DF67" s="47">
        <v>0</v>
      </c>
      <c r="DG67" s="47">
        <v>0</v>
      </c>
      <c r="DH67" s="47">
        <v>0</v>
      </c>
      <c r="DI67" s="47">
        <v>0</v>
      </c>
      <c r="DJ67" s="47">
        <v>0</v>
      </c>
      <c r="DK67" s="47">
        <v>0</v>
      </c>
      <c r="DL67" s="47">
        <v>0</v>
      </c>
      <c r="DM67" s="47">
        <v>0</v>
      </c>
      <c r="DN67" s="47">
        <v>0</v>
      </c>
      <c r="DO67" s="47">
        <v>0</v>
      </c>
      <c r="DP67" s="47">
        <v>0</v>
      </c>
      <c r="DQ67" s="47">
        <v>0</v>
      </c>
      <c r="DR67" s="47">
        <v>0</v>
      </c>
      <c r="DS67" s="47">
        <v>0</v>
      </c>
      <c r="DT67" s="47">
        <v>0</v>
      </c>
    </row>
    <row r="68" spans="1:126" x14ac:dyDescent="0.25">
      <c r="A68" s="47" t="s">
        <v>287</v>
      </c>
      <c r="B68" s="47" t="s">
        <v>153</v>
      </c>
      <c r="C68" s="47" t="s">
        <v>267</v>
      </c>
      <c r="D68" s="47" t="s">
        <v>267</v>
      </c>
      <c r="E68" s="47"/>
      <c r="F68" s="47" t="s">
        <v>155</v>
      </c>
      <c r="G68" s="47" t="s">
        <v>226</v>
      </c>
      <c r="H68" s="47" t="str">
        <f>=IFERROR(VLOOKUP(A68,'ETPT Format DDG'!A:J,10,FALSE),"")</f>
        <v>0</v>
      </c>
      <c r="I68" s="47" t="str">
        <f>='ETPT Format DDG'!M68</f>
        <v/>
      </c>
      <c r="J68" s="47" t="str">
        <f>='ETPT Format DDG'!D68</f>
        <v/>
      </c>
      <c r="K68" s="47" t="s">
        <v>157</v>
      </c>
      <c r="L68" s="47" t="s">
        <v>239</v>
      </c>
      <c r="M68" s="47"/>
      <c r="N68" s="47">
        <v>0.5421052631578948</v>
      </c>
      <c r="O68" s="47">
        <v>0.5421052631578948</v>
      </c>
      <c r="P68" s="47">
        <v>0</v>
      </c>
      <c r="Q68" s="47">
        <v>0</v>
      </c>
      <c r="R68" s="47">
        <v>0</v>
      </c>
      <c r="S68" s="47">
        <v>0</v>
      </c>
      <c r="T68" s="47">
        <v>0</v>
      </c>
      <c r="U68" s="47">
        <v>0</v>
      </c>
      <c r="V68" s="47">
        <v>0</v>
      </c>
      <c r="W68" s="47">
        <v>0</v>
      </c>
      <c r="X68" s="47">
        <v>0</v>
      </c>
      <c r="Y68" s="47">
        <v>0</v>
      </c>
      <c r="Z68" s="47">
        <v>0</v>
      </c>
      <c r="AA68" s="47">
        <v>0</v>
      </c>
      <c r="AB68" s="47">
        <v>0</v>
      </c>
      <c r="AC68" s="47">
        <v>0</v>
      </c>
      <c r="AD68" s="47">
        <v>0</v>
      </c>
      <c r="AE68" s="47">
        <v>0</v>
      </c>
      <c r="AF68" s="47">
        <v>0</v>
      </c>
      <c r="AG68" s="47">
        <v>0</v>
      </c>
      <c r="AH68" s="47">
        <v>0</v>
      </c>
      <c r="AI68" s="47">
        <v>0</v>
      </c>
      <c r="AJ68" s="47">
        <v>0</v>
      </c>
      <c r="AK68" s="47">
        <v>0</v>
      </c>
      <c r="AL68" s="47">
        <v>0</v>
      </c>
      <c r="AM68" s="47">
        <v>0</v>
      </c>
      <c r="AN68" s="47">
        <v>0</v>
      </c>
      <c r="AO68" s="47">
        <v>0</v>
      </c>
      <c r="AP68" s="47">
        <v>0</v>
      </c>
      <c r="AQ68" s="47">
        <v>0</v>
      </c>
      <c r="AR68" s="47">
        <v>0</v>
      </c>
      <c r="AS68" s="47">
        <v>0</v>
      </c>
      <c r="AT68" s="47">
        <v>0</v>
      </c>
      <c r="AU68" s="47">
        <v>0</v>
      </c>
      <c r="AV68" s="47">
        <v>0</v>
      </c>
      <c r="AW68" s="47">
        <v>0</v>
      </c>
      <c r="AX68" s="47">
        <v>0</v>
      </c>
      <c r="AY68" s="47">
        <v>0</v>
      </c>
      <c r="AZ68" s="47">
        <v>0</v>
      </c>
      <c r="BA68" s="47">
        <v>0</v>
      </c>
      <c r="BB68" s="47">
        <v>0</v>
      </c>
      <c r="BC68" s="47">
        <v>0</v>
      </c>
      <c r="BD68" s="47">
        <v>0</v>
      </c>
      <c r="BE68" s="47">
        <v>0</v>
      </c>
      <c r="BF68" s="47">
        <v>0</v>
      </c>
      <c r="BG68" s="47">
        <v>0</v>
      </c>
      <c r="BH68" s="47">
        <v>0</v>
      </c>
      <c r="BI68" s="47">
        <v>0</v>
      </c>
      <c r="BJ68" s="47">
        <v>0</v>
      </c>
      <c r="BK68" s="47">
        <v>0</v>
      </c>
      <c r="BL68" s="47">
        <v>0</v>
      </c>
      <c r="BM68" s="47">
        <v>0</v>
      </c>
      <c r="BN68" s="47">
        <v>0</v>
      </c>
      <c r="BO68" s="47">
        <v>0.029815789473684125</v>
      </c>
      <c r="BP68" s="47">
        <v>0.02168421052631579</v>
      </c>
      <c r="BQ68" s="47">
        <v>0</v>
      </c>
      <c r="BR68" s="47">
        <v>0</v>
      </c>
      <c r="BS68" s="47">
        <v>0</v>
      </c>
      <c r="BT68" s="47">
        <v>0</v>
      </c>
      <c r="BU68" s="47">
        <v>0</v>
      </c>
      <c r="BV68" s="47">
        <v>0</v>
      </c>
      <c r="BW68" s="47">
        <v>0.00813157894736843</v>
      </c>
      <c r="BX68" s="47">
        <v>0</v>
      </c>
      <c r="BY68" s="47">
        <v>0</v>
      </c>
      <c r="BZ68" s="47">
        <v>0</v>
      </c>
      <c r="CA68" s="47">
        <v>0</v>
      </c>
      <c r="CB68" s="47">
        <v>0</v>
      </c>
      <c r="CC68" s="47">
        <v>0</v>
      </c>
      <c r="CD68" s="47">
        <v>0</v>
      </c>
      <c r="CE68" s="47">
        <v>0</v>
      </c>
      <c r="CF68" s="47">
        <v>0.46621052631579135</v>
      </c>
      <c r="CG68" s="47">
        <v>0.46621052631579135</v>
      </c>
      <c r="CH68" s="47">
        <v>0</v>
      </c>
      <c r="CI68" s="47">
        <v>0</v>
      </c>
      <c r="CJ68" s="47">
        <v>0</v>
      </c>
      <c r="CK68" s="47">
        <v>0</v>
      </c>
      <c r="CL68" s="47">
        <v>0</v>
      </c>
      <c r="CM68" s="47">
        <v>0</v>
      </c>
      <c r="CN68" s="47">
        <v>0</v>
      </c>
      <c r="CO68" s="47">
        <v>0</v>
      </c>
      <c r="CP68" s="47">
        <v>0</v>
      </c>
      <c r="CQ68" s="47">
        <v>0</v>
      </c>
      <c r="CR68" s="47">
        <v>0</v>
      </c>
      <c r="CS68" s="47">
        <v>0</v>
      </c>
      <c r="CT68" s="47">
        <v>0.04607894736842129</v>
      </c>
      <c r="CU68" s="47">
        <v>0.04607894736842129</v>
      </c>
      <c r="CV68" s="47">
        <v>0</v>
      </c>
      <c r="CW68" s="47">
        <v>0</v>
      </c>
      <c r="CX68" s="47">
        <v>0</v>
      </c>
      <c r="CY68" s="47">
        <v>0</v>
      </c>
      <c r="CZ68" s="47">
        <v>0</v>
      </c>
      <c r="DA68" s="47">
        <v>0</v>
      </c>
      <c r="DB68" s="47">
        <v>0</v>
      </c>
      <c r="DC68" s="47">
        <v>0</v>
      </c>
      <c r="DD68" s="47">
        <v>0</v>
      </c>
      <c r="DE68" s="47">
        <v>0</v>
      </c>
      <c r="DF68" s="47">
        <v>0</v>
      </c>
      <c r="DG68" s="47">
        <v>0</v>
      </c>
      <c r="DH68" s="47">
        <v>0</v>
      </c>
      <c r="DI68" s="47">
        <v>0</v>
      </c>
      <c r="DJ68" s="47">
        <v>0</v>
      </c>
      <c r="DK68" s="47">
        <v>0</v>
      </c>
      <c r="DL68" s="47">
        <v>0</v>
      </c>
      <c r="DM68" s="47">
        <v>0</v>
      </c>
      <c r="DN68" s="47">
        <v>0</v>
      </c>
      <c r="DO68" s="47">
        <v>0</v>
      </c>
      <c r="DP68" s="47">
        <v>0</v>
      </c>
      <c r="DQ68" s="47">
        <v>0</v>
      </c>
      <c r="DR68" s="47">
        <v>0</v>
      </c>
      <c r="DS68" s="47">
        <v>0</v>
      </c>
      <c r="DT68" s="47">
        <v>0</v>
      </c>
    </row>
    <row r="69" spans="1:126" x14ac:dyDescent="0.25">
      <c r="A69" s="47" t="s">
        <v>288</v>
      </c>
      <c r="B69" s="47" t="s">
        <v>153</v>
      </c>
      <c r="C69" s="47" t="s">
        <v>267</v>
      </c>
      <c r="D69" s="47" t="s">
        <v>267</v>
      </c>
      <c r="E69" s="47"/>
      <c r="F69" s="47" t="s">
        <v>155</v>
      </c>
      <c r="G69" s="47" t="s">
        <v>171</v>
      </c>
      <c r="H69" s="47" t="str">
        <f>=IFERROR(VLOOKUP(A69,'ETPT Format DDG'!A:J,10,FALSE),"")</f>
        <v>0</v>
      </c>
      <c r="I69" s="47" t="str">
        <f>='ETPT Format DDG'!M69</f>
        <v/>
      </c>
      <c r="J69" s="47" t="str">
        <f>='ETPT Format DDG'!D69</f>
        <v/>
      </c>
      <c r="K69" s="47" t="s">
        <v>157</v>
      </c>
      <c r="L69" s="47" t="s">
        <v>239</v>
      </c>
      <c r="M69" s="47"/>
      <c r="N69" s="47">
        <v>0.5421052631578948</v>
      </c>
      <c r="O69" s="47">
        <v>0.5421052631578948</v>
      </c>
      <c r="P69" s="47">
        <v>0.26834210526315844</v>
      </c>
      <c r="Q69" s="47">
        <v>0.26834210526315844</v>
      </c>
      <c r="R69" s="47">
        <v>0</v>
      </c>
      <c r="S69" s="47">
        <v>0</v>
      </c>
      <c r="T69" s="47">
        <v>0</v>
      </c>
      <c r="U69" s="47">
        <v>0</v>
      </c>
      <c r="V69" s="47">
        <v>0</v>
      </c>
      <c r="W69" s="47">
        <v>0</v>
      </c>
      <c r="X69" s="47">
        <v>0</v>
      </c>
      <c r="Y69" s="47">
        <v>0</v>
      </c>
      <c r="Z69" s="47">
        <v>0</v>
      </c>
      <c r="AA69" s="47">
        <v>0</v>
      </c>
      <c r="AB69" s="47">
        <v>0</v>
      </c>
      <c r="AC69" s="47">
        <v>0</v>
      </c>
      <c r="AD69" s="47">
        <v>0</v>
      </c>
      <c r="AE69" s="47">
        <v>0</v>
      </c>
      <c r="AF69" s="47">
        <v>0</v>
      </c>
      <c r="AG69" s="47">
        <v>0</v>
      </c>
      <c r="AH69" s="47">
        <v>0</v>
      </c>
      <c r="AI69" s="47">
        <v>0</v>
      </c>
      <c r="AJ69" s="47">
        <v>0</v>
      </c>
      <c r="AK69" s="47">
        <v>0</v>
      </c>
      <c r="AL69" s="47">
        <v>0</v>
      </c>
      <c r="AM69" s="47">
        <v>0</v>
      </c>
      <c r="AN69" s="47">
        <v>0.20871052631578974</v>
      </c>
      <c r="AO69" s="47">
        <v>0</v>
      </c>
      <c r="AP69" s="47">
        <v>0</v>
      </c>
      <c r="AQ69" s="47">
        <v>0</v>
      </c>
      <c r="AR69" s="47">
        <v>0</v>
      </c>
      <c r="AS69" s="47">
        <v>0</v>
      </c>
      <c r="AT69" s="47">
        <v>0</v>
      </c>
      <c r="AU69" s="47">
        <v>0</v>
      </c>
      <c r="AV69" s="47">
        <v>0</v>
      </c>
      <c r="AW69" s="47">
        <v>0</v>
      </c>
      <c r="AX69" s="47">
        <v>0.20871052631578974</v>
      </c>
      <c r="AY69" s="47">
        <v>0</v>
      </c>
      <c r="AZ69" s="47">
        <v>0</v>
      </c>
      <c r="BA69" s="47">
        <v>0</v>
      </c>
      <c r="BB69" s="47">
        <v>0</v>
      </c>
      <c r="BC69" s="47">
        <v>0</v>
      </c>
      <c r="BD69" s="47">
        <v>0</v>
      </c>
      <c r="BE69" s="47">
        <v>0</v>
      </c>
      <c r="BF69" s="47">
        <v>0</v>
      </c>
      <c r="BG69" s="47">
        <v>0</v>
      </c>
      <c r="BH69" s="47">
        <v>0</v>
      </c>
      <c r="BI69" s="47">
        <v>0</v>
      </c>
      <c r="BJ69" s="47">
        <v>0</v>
      </c>
      <c r="BK69" s="47">
        <v>0</v>
      </c>
      <c r="BL69" s="47">
        <v>0</v>
      </c>
      <c r="BM69" s="47">
        <v>0</v>
      </c>
      <c r="BN69" s="47">
        <v>0</v>
      </c>
      <c r="BO69" s="47">
        <v>0.029815789473684125</v>
      </c>
      <c r="BP69" s="47">
        <v>0.02168421052631579</v>
      </c>
      <c r="BQ69" s="47">
        <v>0</v>
      </c>
      <c r="BR69" s="47">
        <v>0</v>
      </c>
      <c r="BS69" s="47">
        <v>0</v>
      </c>
      <c r="BT69" s="47">
        <v>0</v>
      </c>
      <c r="BU69" s="47">
        <v>0</v>
      </c>
      <c r="BV69" s="47">
        <v>0</v>
      </c>
      <c r="BW69" s="47">
        <v>0.00813157894736843</v>
      </c>
      <c r="BX69" s="47">
        <v>0</v>
      </c>
      <c r="BY69" s="47">
        <v>0</v>
      </c>
      <c r="BZ69" s="47">
        <v>0</v>
      </c>
      <c r="CA69" s="47">
        <v>0</v>
      </c>
      <c r="CB69" s="47">
        <v>0</v>
      </c>
      <c r="CC69" s="47">
        <v>0</v>
      </c>
      <c r="CD69" s="47">
        <v>0</v>
      </c>
      <c r="CE69" s="47">
        <v>0</v>
      </c>
      <c r="CF69" s="47">
        <v>0</v>
      </c>
      <c r="CG69" s="47">
        <v>0</v>
      </c>
      <c r="CH69" s="47">
        <v>0</v>
      </c>
      <c r="CI69" s="47">
        <v>0</v>
      </c>
      <c r="CJ69" s="47">
        <v>0</v>
      </c>
      <c r="CK69" s="47">
        <v>0</v>
      </c>
      <c r="CL69" s="47">
        <v>0</v>
      </c>
      <c r="CM69" s="47">
        <v>0</v>
      </c>
      <c r="CN69" s="47">
        <v>0</v>
      </c>
      <c r="CO69" s="47">
        <v>0</v>
      </c>
      <c r="CP69" s="47">
        <v>0</v>
      </c>
      <c r="CQ69" s="47">
        <v>0</v>
      </c>
      <c r="CR69" s="47">
        <v>0</v>
      </c>
      <c r="CS69" s="47">
        <v>0</v>
      </c>
      <c r="CT69" s="47">
        <v>0.03523684210526311</v>
      </c>
      <c r="CU69" s="47">
        <v>0.03523684210526311</v>
      </c>
      <c r="CV69" s="47">
        <v>0</v>
      </c>
      <c r="CW69" s="47">
        <v>0</v>
      </c>
      <c r="CX69" s="47">
        <v>0</v>
      </c>
      <c r="CY69" s="47">
        <v>0</v>
      </c>
      <c r="CZ69" s="47">
        <v>0</v>
      </c>
      <c r="DA69" s="47">
        <v>0</v>
      </c>
      <c r="DB69" s="47">
        <v>0</v>
      </c>
      <c r="DC69" s="47">
        <v>0</v>
      </c>
      <c r="DD69" s="47">
        <v>0</v>
      </c>
      <c r="DE69" s="47">
        <v>0</v>
      </c>
      <c r="DF69" s="47">
        <v>0</v>
      </c>
      <c r="DG69" s="47">
        <v>0</v>
      </c>
      <c r="DH69" s="47">
        <v>0</v>
      </c>
      <c r="DI69" s="47">
        <v>0</v>
      </c>
      <c r="DJ69" s="47">
        <v>0</v>
      </c>
      <c r="DK69" s="47">
        <v>0</v>
      </c>
      <c r="DL69" s="47">
        <v>0</v>
      </c>
      <c r="DM69" s="47">
        <v>0</v>
      </c>
      <c r="DN69" s="47">
        <v>0</v>
      </c>
      <c r="DO69" s="47">
        <v>0</v>
      </c>
      <c r="DP69" s="47">
        <v>0</v>
      </c>
      <c r="DQ69" s="47">
        <v>0</v>
      </c>
      <c r="DR69" s="47">
        <v>0</v>
      </c>
      <c r="DS69" s="47">
        <v>0</v>
      </c>
      <c r="DT69" s="47">
        <v>0</v>
      </c>
    </row>
    <row r="70" spans="1:126" x14ac:dyDescent="0.25">
      <c r="A70" s="47" t="s">
        <v>289</v>
      </c>
      <c r="B70" s="47" t="s">
        <v>153</v>
      </c>
      <c r="C70" s="47" t="s">
        <v>267</v>
      </c>
      <c r="D70" s="47" t="s">
        <v>267</v>
      </c>
      <c r="E70" s="47"/>
      <c r="F70" s="47" t="s">
        <v>155</v>
      </c>
      <c r="G70" s="47" t="s">
        <v>156</v>
      </c>
      <c r="H70" s="47" t="str">
        <f>=IFERROR(VLOOKUP(A70,'ETPT Format DDG'!A:J,10,FALSE),"")</f>
        <v>0</v>
      </c>
      <c r="I70" s="47" t="str">
        <f>='ETPT Format DDG'!M70</f>
        <v/>
      </c>
      <c r="J70" s="47" t="str">
        <f>='ETPT Format DDG'!D70</f>
        <v/>
      </c>
      <c r="K70" s="47" t="s">
        <v>157</v>
      </c>
      <c r="L70" s="47" t="s">
        <v>239</v>
      </c>
      <c r="M70" s="47"/>
      <c r="N70" s="47">
        <v>0.5421052631578948</v>
      </c>
      <c r="O70" s="47">
        <v>0.5421052631578948</v>
      </c>
      <c r="P70" s="47">
        <v>0</v>
      </c>
      <c r="Q70" s="47">
        <v>0</v>
      </c>
      <c r="R70" s="47">
        <v>0</v>
      </c>
      <c r="S70" s="47">
        <v>0</v>
      </c>
      <c r="T70" s="47">
        <v>0</v>
      </c>
      <c r="U70" s="47">
        <v>0</v>
      </c>
      <c r="V70" s="47">
        <v>0</v>
      </c>
      <c r="W70" s="47">
        <v>0</v>
      </c>
      <c r="X70" s="47">
        <v>0</v>
      </c>
      <c r="Y70" s="47">
        <v>0</v>
      </c>
      <c r="Z70" s="47">
        <v>0</v>
      </c>
      <c r="AA70" s="47">
        <v>0</v>
      </c>
      <c r="AB70" s="47">
        <v>0</v>
      </c>
      <c r="AC70" s="47">
        <v>0</v>
      </c>
      <c r="AD70" s="47">
        <v>0</v>
      </c>
      <c r="AE70" s="47">
        <v>0</v>
      </c>
      <c r="AF70" s="47">
        <v>0</v>
      </c>
      <c r="AG70" s="47">
        <v>0</v>
      </c>
      <c r="AH70" s="47">
        <v>0</v>
      </c>
      <c r="AI70" s="47">
        <v>0</v>
      </c>
      <c r="AJ70" s="47">
        <v>0</v>
      </c>
      <c r="AK70" s="47">
        <v>0</v>
      </c>
      <c r="AL70" s="47">
        <v>0</v>
      </c>
      <c r="AM70" s="47">
        <v>0</v>
      </c>
      <c r="AN70" s="47">
        <v>0.40657894736842104</v>
      </c>
      <c r="AO70" s="47">
        <v>0</v>
      </c>
      <c r="AP70" s="47">
        <v>0</v>
      </c>
      <c r="AQ70" s="47">
        <v>0</v>
      </c>
      <c r="AR70" s="47">
        <v>0</v>
      </c>
      <c r="AS70" s="47">
        <v>0</v>
      </c>
      <c r="AT70" s="47">
        <v>0</v>
      </c>
      <c r="AU70" s="47">
        <v>0</v>
      </c>
      <c r="AV70" s="47">
        <v>0</v>
      </c>
      <c r="AW70" s="47">
        <v>0</v>
      </c>
      <c r="AX70" s="47">
        <v>0</v>
      </c>
      <c r="AY70" s="47">
        <v>0</v>
      </c>
      <c r="AZ70" s="47">
        <v>0</v>
      </c>
      <c r="BA70" s="47">
        <v>0</v>
      </c>
      <c r="BB70" s="47">
        <v>0</v>
      </c>
      <c r="BC70" s="47">
        <v>0</v>
      </c>
      <c r="BD70" s="47">
        <v>0</v>
      </c>
      <c r="BE70" s="47">
        <v>0</v>
      </c>
      <c r="BF70" s="47">
        <v>0.40657894736842104</v>
      </c>
      <c r="BG70" s="47">
        <v>0</v>
      </c>
      <c r="BH70" s="47">
        <v>0</v>
      </c>
      <c r="BI70" s="47">
        <v>0</v>
      </c>
      <c r="BJ70" s="47">
        <v>0</v>
      </c>
      <c r="BK70" s="47">
        <v>0</v>
      </c>
      <c r="BL70" s="47">
        <v>0</v>
      </c>
      <c r="BM70" s="47">
        <v>0</v>
      </c>
      <c r="BN70" s="47">
        <v>0</v>
      </c>
      <c r="BO70" s="47">
        <v>0</v>
      </c>
      <c r="BP70" s="47">
        <v>0</v>
      </c>
      <c r="BQ70" s="47">
        <v>0</v>
      </c>
      <c r="BR70" s="47">
        <v>0</v>
      </c>
      <c r="BS70" s="47">
        <v>0</v>
      </c>
      <c r="BT70" s="47">
        <v>0</v>
      </c>
      <c r="BU70" s="47">
        <v>0</v>
      </c>
      <c r="BV70" s="47">
        <v>0</v>
      </c>
      <c r="BW70" s="47">
        <v>0</v>
      </c>
      <c r="BX70" s="47">
        <v>0</v>
      </c>
      <c r="BY70" s="47">
        <v>0</v>
      </c>
      <c r="BZ70" s="47">
        <v>0</v>
      </c>
      <c r="CA70" s="47">
        <v>0</v>
      </c>
      <c r="CB70" s="47">
        <v>0</v>
      </c>
      <c r="CC70" s="47">
        <v>0</v>
      </c>
      <c r="CD70" s="47">
        <v>0</v>
      </c>
      <c r="CE70" s="47">
        <v>0</v>
      </c>
      <c r="CF70" s="47">
        <v>0</v>
      </c>
      <c r="CG70" s="47">
        <v>0</v>
      </c>
      <c r="CH70" s="47">
        <v>0</v>
      </c>
      <c r="CI70" s="47">
        <v>0</v>
      </c>
      <c r="CJ70" s="47">
        <v>0</v>
      </c>
      <c r="CK70" s="47">
        <v>0</v>
      </c>
      <c r="CL70" s="47">
        <v>0</v>
      </c>
      <c r="CM70" s="47">
        <v>0</v>
      </c>
      <c r="CN70" s="47">
        <v>0</v>
      </c>
      <c r="CO70" s="47">
        <v>0</v>
      </c>
      <c r="CP70" s="47">
        <v>0</v>
      </c>
      <c r="CQ70" s="47">
        <v>0</v>
      </c>
      <c r="CR70" s="47">
        <v>0</v>
      </c>
      <c r="CS70" s="47">
        <v>0</v>
      </c>
      <c r="CT70" s="47">
        <v>0.1355263157894737</v>
      </c>
      <c r="CU70" s="47">
        <v>0.1355263157894737</v>
      </c>
      <c r="CV70" s="47">
        <v>0</v>
      </c>
      <c r="CW70" s="47">
        <v>0</v>
      </c>
      <c r="CX70" s="47">
        <v>0</v>
      </c>
      <c r="CY70" s="47">
        <v>0</v>
      </c>
      <c r="CZ70" s="47">
        <v>0</v>
      </c>
      <c r="DA70" s="47">
        <v>0</v>
      </c>
      <c r="DB70" s="47">
        <v>0</v>
      </c>
      <c r="DC70" s="47">
        <v>0</v>
      </c>
      <c r="DD70" s="47">
        <v>0</v>
      </c>
      <c r="DE70" s="47">
        <v>0</v>
      </c>
      <c r="DF70" s="47">
        <v>0</v>
      </c>
      <c r="DG70" s="47">
        <v>0</v>
      </c>
      <c r="DH70" s="47">
        <v>0</v>
      </c>
      <c r="DI70" s="47">
        <v>0</v>
      </c>
      <c r="DJ70" s="47">
        <v>0</v>
      </c>
      <c r="DK70" s="47">
        <v>0</v>
      </c>
      <c r="DL70" s="47">
        <v>0</v>
      </c>
      <c r="DM70" s="47">
        <v>0</v>
      </c>
      <c r="DN70" s="47">
        <v>0</v>
      </c>
      <c r="DO70" s="47">
        <v>0</v>
      </c>
      <c r="DP70" s="47">
        <v>0</v>
      </c>
      <c r="DQ70" s="47">
        <v>0</v>
      </c>
      <c r="DR70" s="47">
        <v>0</v>
      </c>
      <c r="DS70" s="47">
        <v>0</v>
      </c>
      <c r="DT70" s="47">
        <v>0</v>
      </c>
    </row>
    <row r="71" spans="1:126" x14ac:dyDescent="0.25">
      <c r="A71" s="47" t="s">
        <v>290</v>
      </c>
      <c r="B71" s="47" t="s">
        <v>153</v>
      </c>
      <c r="C71" s="47" t="s">
        <v>267</v>
      </c>
      <c r="D71" s="47" t="s">
        <v>267</v>
      </c>
      <c r="E71" s="47"/>
      <c r="F71" s="47" t="s">
        <v>155</v>
      </c>
      <c r="G71" s="47" t="s">
        <v>223</v>
      </c>
      <c r="H71" s="47" t="str">
        <f>=IFERROR(VLOOKUP(A71,'ETPT Format DDG'!A:J,10,FALSE),"")</f>
        <v>0</v>
      </c>
      <c r="I71" s="47" t="str">
        <f>='ETPT Format DDG'!M71</f>
        <v/>
      </c>
      <c r="J71" s="47" t="str">
        <f>='ETPT Format DDG'!D71</f>
        <v/>
      </c>
      <c r="K71" s="47" t="s">
        <v>157</v>
      </c>
      <c r="L71" s="47" t="s">
        <v>239</v>
      </c>
      <c r="M71" s="47"/>
      <c r="N71" s="47">
        <v>0.5421052631578948</v>
      </c>
      <c r="O71" s="47">
        <v>0.07047368421052608</v>
      </c>
      <c r="P71" s="47">
        <v>0</v>
      </c>
      <c r="Q71" s="47">
        <v>0</v>
      </c>
      <c r="R71" s="47">
        <v>0</v>
      </c>
      <c r="S71" s="47">
        <v>0</v>
      </c>
      <c r="T71" s="47">
        <v>0</v>
      </c>
      <c r="U71" s="47">
        <v>0</v>
      </c>
      <c r="V71" s="47">
        <v>0</v>
      </c>
      <c r="W71" s="47">
        <v>0</v>
      </c>
      <c r="X71" s="47">
        <v>0</v>
      </c>
      <c r="Y71" s="47">
        <v>0</v>
      </c>
      <c r="Z71" s="47">
        <v>0</v>
      </c>
      <c r="AA71" s="47">
        <v>0</v>
      </c>
      <c r="AB71" s="47">
        <v>0</v>
      </c>
      <c r="AC71" s="47">
        <v>0</v>
      </c>
      <c r="AD71" s="47">
        <v>0</v>
      </c>
      <c r="AE71" s="47">
        <v>0</v>
      </c>
      <c r="AF71" s="47">
        <v>0</v>
      </c>
      <c r="AG71" s="47">
        <v>0</v>
      </c>
      <c r="AH71" s="47">
        <v>0</v>
      </c>
      <c r="AI71" s="47">
        <v>0</v>
      </c>
      <c r="AJ71" s="47">
        <v>0</v>
      </c>
      <c r="AK71" s="47">
        <v>0</v>
      </c>
      <c r="AL71" s="47">
        <v>0</v>
      </c>
      <c r="AM71" s="47">
        <v>0</v>
      </c>
      <c r="AN71" s="47">
        <v>0</v>
      </c>
      <c r="AO71" s="47">
        <v>0</v>
      </c>
      <c r="AP71" s="47">
        <v>0</v>
      </c>
      <c r="AQ71" s="47">
        <v>0</v>
      </c>
      <c r="AR71" s="47">
        <v>0</v>
      </c>
      <c r="AS71" s="47">
        <v>0</v>
      </c>
      <c r="AT71" s="47">
        <v>0</v>
      </c>
      <c r="AU71" s="47">
        <v>0</v>
      </c>
      <c r="AV71" s="47">
        <v>0</v>
      </c>
      <c r="AW71" s="47">
        <v>0</v>
      </c>
      <c r="AX71" s="47">
        <v>0</v>
      </c>
      <c r="AY71" s="47">
        <v>0</v>
      </c>
      <c r="AZ71" s="47">
        <v>0</v>
      </c>
      <c r="BA71" s="47">
        <v>0</v>
      </c>
      <c r="BB71" s="47">
        <v>0</v>
      </c>
      <c r="BC71" s="47">
        <v>0</v>
      </c>
      <c r="BD71" s="47">
        <v>0</v>
      </c>
      <c r="BE71" s="47">
        <v>0</v>
      </c>
      <c r="BF71" s="47">
        <v>0</v>
      </c>
      <c r="BG71" s="47">
        <v>0</v>
      </c>
      <c r="BH71" s="47">
        <v>0</v>
      </c>
      <c r="BI71" s="47">
        <v>0</v>
      </c>
      <c r="BJ71" s="47">
        <v>0</v>
      </c>
      <c r="BK71" s="47">
        <v>0</v>
      </c>
      <c r="BL71" s="47">
        <v>0</v>
      </c>
      <c r="BM71" s="47">
        <v>0</v>
      </c>
      <c r="BN71" s="47">
        <v>0</v>
      </c>
      <c r="BO71" s="47">
        <v>0.029815789473684125</v>
      </c>
      <c r="BP71" s="47">
        <v>0.02168421052631579</v>
      </c>
      <c r="BQ71" s="47">
        <v>0</v>
      </c>
      <c r="BR71" s="47">
        <v>0</v>
      </c>
      <c r="BS71" s="47">
        <v>0</v>
      </c>
      <c r="BT71" s="47">
        <v>0</v>
      </c>
      <c r="BU71" s="47">
        <v>0</v>
      </c>
      <c r="BV71" s="47">
        <v>0</v>
      </c>
      <c r="BW71" s="47">
        <v>0.00813157894736843</v>
      </c>
      <c r="BX71" s="47">
        <v>0</v>
      </c>
      <c r="BY71" s="47">
        <v>0</v>
      </c>
      <c r="BZ71" s="47">
        <v>0</v>
      </c>
      <c r="CA71" s="47">
        <v>0</v>
      </c>
      <c r="CB71" s="47">
        <v>0</v>
      </c>
      <c r="CC71" s="47">
        <v>0</v>
      </c>
      <c r="CD71" s="47">
        <v>0</v>
      </c>
      <c r="CE71" s="47">
        <v>0</v>
      </c>
      <c r="CF71" s="47">
        <v>0</v>
      </c>
      <c r="CG71" s="47">
        <v>0</v>
      </c>
      <c r="CH71" s="47">
        <v>0</v>
      </c>
      <c r="CI71" s="47">
        <v>0</v>
      </c>
      <c r="CJ71" s="47">
        <v>0</v>
      </c>
      <c r="CK71" s="47">
        <v>0</v>
      </c>
      <c r="CL71" s="47">
        <v>0</v>
      </c>
      <c r="CM71" s="47">
        <v>0</v>
      </c>
      <c r="CN71" s="47">
        <v>0</v>
      </c>
      <c r="CO71" s="47">
        <v>0</v>
      </c>
      <c r="CP71" s="47">
        <v>0</v>
      </c>
      <c r="CQ71" s="47">
        <v>0</v>
      </c>
      <c r="CR71" s="47">
        <v>0</v>
      </c>
      <c r="CS71" s="47">
        <v>0</v>
      </c>
      <c r="CT71" s="47">
        <v>0.040657894736841955</v>
      </c>
      <c r="CU71" s="47">
        <v>0.040657894736841955</v>
      </c>
      <c r="CV71" s="47">
        <v>0</v>
      </c>
      <c r="CW71" s="47">
        <v>0</v>
      </c>
      <c r="CX71" s="47">
        <v>0</v>
      </c>
      <c r="CY71" s="47">
        <v>0</v>
      </c>
      <c r="CZ71" s="47">
        <v>0</v>
      </c>
      <c r="DA71" s="47">
        <v>0</v>
      </c>
      <c r="DB71" s="47">
        <v>0</v>
      </c>
      <c r="DC71" s="47">
        <v>0</v>
      </c>
      <c r="DD71" s="47">
        <v>0</v>
      </c>
      <c r="DE71" s="47">
        <v>0</v>
      </c>
      <c r="DF71" s="47">
        <v>0</v>
      </c>
      <c r="DG71" s="47">
        <v>0</v>
      </c>
      <c r="DH71" s="47">
        <v>0</v>
      </c>
      <c r="DI71" s="47">
        <v>0</v>
      </c>
      <c r="DJ71" s="47">
        <v>0</v>
      </c>
      <c r="DK71" s="47">
        <v>0</v>
      </c>
      <c r="DL71" s="47">
        <v>0</v>
      </c>
      <c r="DM71" s="47">
        <v>0</v>
      </c>
      <c r="DN71" s="47">
        <v>0</v>
      </c>
      <c r="DO71" s="47">
        <v>0</v>
      </c>
      <c r="DP71" s="47">
        <v>0</v>
      </c>
      <c r="DQ71" s="47">
        <v>0</v>
      </c>
      <c r="DR71" s="47">
        <v>0</v>
      </c>
      <c r="DS71" s="47">
        <v>0</v>
      </c>
      <c r="DT71" s="47">
        <v>0</v>
      </c>
    </row>
    <row r="72" spans="1:126" x14ac:dyDescent="0.25">
      <c r="A72" s="47" t="s">
        <v>291</v>
      </c>
      <c r="B72" s="47" t="s">
        <v>153</v>
      </c>
      <c r="C72" s="47" t="s">
        <v>267</v>
      </c>
      <c r="D72" s="47" t="s">
        <v>267</v>
      </c>
      <c r="E72" s="47"/>
      <c r="F72" s="47" t="s">
        <v>155</v>
      </c>
      <c r="G72" s="47" t="s">
        <v>223</v>
      </c>
      <c r="H72" s="47" t="str">
        <f>=IFERROR(VLOOKUP(A72,'ETPT Format DDG'!A:J,10,FALSE),"")</f>
        <v>0</v>
      </c>
      <c r="I72" s="47" t="str">
        <f>='ETPT Format DDG'!M72</f>
        <v/>
      </c>
      <c r="J72" s="47" t="str">
        <f>='ETPT Format DDG'!D72</f>
        <v/>
      </c>
      <c r="K72" s="47" t="s">
        <v>157</v>
      </c>
      <c r="L72" s="47" t="s">
        <v>239</v>
      </c>
      <c r="M72" s="47"/>
      <c r="N72" s="47">
        <v>0.5421052631578948</v>
      </c>
      <c r="O72" s="47">
        <v>0.5421052631578948</v>
      </c>
      <c r="P72" s="47">
        <v>0</v>
      </c>
      <c r="Q72" s="47">
        <v>0</v>
      </c>
      <c r="R72" s="47">
        <v>0</v>
      </c>
      <c r="S72" s="47">
        <v>0</v>
      </c>
      <c r="T72" s="47">
        <v>0</v>
      </c>
      <c r="U72" s="47">
        <v>0</v>
      </c>
      <c r="V72" s="47">
        <v>0</v>
      </c>
      <c r="W72" s="47">
        <v>0</v>
      </c>
      <c r="X72" s="47">
        <v>0</v>
      </c>
      <c r="Y72" s="47">
        <v>0</v>
      </c>
      <c r="Z72" s="47">
        <v>0</v>
      </c>
      <c r="AA72" s="47">
        <v>0</v>
      </c>
      <c r="AB72" s="47">
        <v>0</v>
      </c>
      <c r="AC72" s="47">
        <v>0</v>
      </c>
      <c r="AD72" s="47">
        <v>0</v>
      </c>
      <c r="AE72" s="47">
        <v>0</v>
      </c>
      <c r="AF72" s="47">
        <v>0</v>
      </c>
      <c r="AG72" s="47">
        <v>0</v>
      </c>
      <c r="AH72" s="47">
        <v>0</v>
      </c>
      <c r="AI72" s="47">
        <v>0</v>
      </c>
      <c r="AJ72" s="47">
        <v>0</v>
      </c>
      <c r="AK72" s="47">
        <v>0</v>
      </c>
      <c r="AL72" s="47">
        <v>0</v>
      </c>
      <c r="AM72" s="47">
        <v>0</v>
      </c>
      <c r="AN72" s="47">
        <v>0</v>
      </c>
      <c r="AO72" s="47">
        <v>0</v>
      </c>
      <c r="AP72" s="47">
        <v>0</v>
      </c>
      <c r="AQ72" s="47">
        <v>0</v>
      </c>
      <c r="AR72" s="47">
        <v>0</v>
      </c>
      <c r="AS72" s="47">
        <v>0</v>
      </c>
      <c r="AT72" s="47">
        <v>0</v>
      </c>
      <c r="AU72" s="47">
        <v>0</v>
      </c>
      <c r="AV72" s="47">
        <v>0</v>
      </c>
      <c r="AW72" s="47">
        <v>0</v>
      </c>
      <c r="AX72" s="47">
        <v>0</v>
      </c>
      <c r="AY72" s="47">
        <v>0</v>
      </c>
      <c r="AZ72" s="47">
        <v>0</v>
      </c>
      <c r="BA72" s="47">
        <v>0</v>
      </c>
      <c r="BB72" s="47">
        <v>0</v>
      </c>
      <c r="BC72" s="47">
        <v>0</v>
      </c>
      <c r="BD72" s="47">
        <v>0</v>
      </c>
      <c r="BE72" s="47">
        <v>0</v>
      </c>
      <c r="BF72" s="47">
        <v>0</v>
      </c>
      <c r="BG72" s="47">
        <v>0</v>
      </c>
      <c r="BH72" s="47">
        <v>0.15178947368421095</v>
      </c>
      <c r="BI72" s="47">
        <v>0</v>
      </c>
      <c r="BJ72" s="47">
        <v>0</v>
      </c>
      <c r="BK72" s="47">
        <v>0</v>
      </c>
      <c r="BL72" s="47">
        <v>0</v>
      </c>
      <c r="BM72" s="47">
        <v>0</v>
      </c>
      <c r="BN72" s="47">
        <v>0</v>
      </c>
      <c r="BO72" s="47">
        <v>0</v>
      </c>
      <c r="BP72" s="47">
        <v>0</v>
      </c>
      <c r="BQ72" s="47">
        <v>0</v>
      </c>
      <c r="BR72" s="47">
        <v>0</v>
      </c>
      <c r="BS72" s="47">
        <v>0</v>
      </c>
      <c r="BT72" s="47">
        <v>0</v>
      </c>
      <c r="BU72" s="47">
        <v>0</v>
      </c>
      <c r="BV72" s="47">
        <v>0</v>
      </c>
      <c r="BW72" s="47">
        <v>0</v>
      </c>
      <c r="BX72" s="47">
        <v>0</v>
      </c>
      <c r="BY72" s="47">
        <v>0</v>
      </c>
      <c r="BZ72" s="47">
        <v>0</v>
      </c>
      <c r="CA72" s="47">
        <v>0</v>
      </c>
      <c r="CB72" s="47">
        <v>0</v>
      </c>
      <c r="CC72" s="47">
        <v>0</v>
      </c>
      <c r="CD72" s="47">
        <v>0</v>
      </c>
      <c r="CE72" s="47">
        <v>0</v>
      </c>
      <c r="CF72" s="47">
        <v>0</v>
      </c>
      <c r="CG72" s="47">
        <v>0</v>
      </c>
      <c r="CH72" s="47">
        <v>0</v>
      </c>
      <c r="CI72" s="47">
        <v>0</v>
      </c>
      <c r="CJ72" s="47">
        <v>0</v>
      </c>
      <c r="CK72" s="47">
        <v>0</v>
      </c>
      <c r="CL72" s="47">
        <v>0</v>
      </c>
      <c r="CM72" s="47">
        <v>0</v>
      </c>
      <c r="CN72" s="47">
        <v>0</v>
      </c>
      <c r="CO72" s="47">
        <v>0</v>
      </c>
      <c r="CP72" s="47">
        <v>0</v>
      </c>
      <c r="CQ72" s="47">
        <v>0.34423684210526423</v>
      </c>
      <c r="CR72" s="47">
        <v>0</v>
      </c>
      <c r="CS72" s="47">
        <v>0</v>
      </c>
      <c r="CT72" s="47">
        <v>0.04607894736842129</v>
      </c>
      <c r="CU72" s="47">
        <v>0.04607894736842129</v>
      </c>
      <c r="CV72" s="47">
        <v>0</v>
      </c>
      <c r="CW72" s="47">
        <v>0</v>
      </c>
      <c r="CX72" s="47">
        <v>0</v>
      </c>
      <c r="CY72" s="47">
        <v>0</v>
      </c>
      <c r="CZ72" s="47">
        <v>0</v>
      </c>
      <c r="DA72" s="47">
        <v>0</v>
      </c>
      <c r="DB72" s="47">
        <v>0</v>
      </c>
      <c r="DC72" s="47">
        <v>0</v>
      </c>
      <c r="DD72" s="47">
        <v>0</v>
      </c>
      <c r="DE72" s="47">
        <v>0</v>
      </c>
      <c r="DF72" s="47">
        <v>0</v>
      </c>
      <c r="DG72" s="47">
        <v>0</v>
      </c>
      <c r="DH72" s="47">
        <v>0</v>
      </c>
      <c r="DI72" s="47">
        <v>0</v>
      </c>
      <c r="DJ72" s="47">
        <v>0</v>
      </c>
      <c r="DK72" s="47">
        <v>0</v>
      </c>
      <c r="DL72" s="47">
        <v>0</v>
      </c>
      <c r="DM72" s="47">
        <v>0</v>
      </c>
      <c r="DN72" s="47">
        <v>0</v>
      </c>
      <c r="DO72" s="47">
        <v>0</v>
      </c>
      <c r="DP72" s="47">
        <v>0</v>
      </c>
      <c r="DQ72" s="47">
        <v>0</v>
      </c>
      <c r="DR72" s="47">
        <v>0</v>
      </c>
      <c r="DS72" s="47">
        <v>0</v>
      </c>
      <c r="DT72" s="47">
        <v>0</v>
      </c>
    </row>
    <row r="73" spans="1:126" x14ac:dyDescent="0.25">
      <c r="A73" s="47" t="s">
        <v>292</v>
      </c>
      <c r="B73" s="47" t="s">
        <v>153</v>
      </c>
      <c r="C73" s="47" t="s">
        <v>267</v>
      </c>
      <c r="D73" s="47" t="s">
        <v>267</v>
      </c>
      <c r="E73" s="47"/>
      <c r="F73" s="47" t="s">
        <v>155</v>
      </c>
      <c r="G73" s="47" t="s">
        <v>171</v>
      </c>
      <c r="H73" s="47" t="str">
        <f>=IFERROR(VLOOKUP(A73,'ETPT Format DDG'!A:J,10,FALSE),"")</f>
        <v>0</v>
      </c>
      <c r="I73" s="47" t="str">
        <f>='ETPT Format DDG'!M73</f>
        <v/>
      </c>
      <c r="J73" s="47" t="str">
        <f>='ETPT Format DDG'!D73</f>
        <v/>
      </c>
      <c r="K73" s="47" t="s">
        <v>157</v>
      </c>
      <c r="L73" s="47" t="s">
        <v>239</v>
      </c>
      <c r="M73" s="47"/>
      <c r="N73" s="47">
        <v>0.5421052631578948</v>
      </c>
      <c r="O73" s="47">
        <v>0.07047368421052608</v>
      </c>
      <c r="P73" s="47">
        <v>0</v>
      </c>
      <c r="Q73" s="47">
        <v>0</v>
      </c>
      <c r="R73" s="47">
        <v>0</v>
      </c>
      <c r="S73" s="47">
        <v>0</v>
      </c>
      <c r="T73" s="47">
        <v>0</v>
      </c>
      <c r="U73" s="47">
        <v>0</v>
      </c>
      <c r="V73" s="47">
        <v>0</v>
      </c>
      <c r="W73" s="47">
        <v>0</v>
      </c>
      <c r="X73" s="47">
        <v>0</v>
      </c>
      <c r="Y73" s="47">
        <v>0</v>
      </c>
      <c r="Z73" s="47">
        <v>0</v>
      </c>
      <c r="AA73" s="47">
        <v>0</v>
      </c>
      <c r="AB73" s="47">
        <v>0</v>
      </c>
      <c r="AC73" s="47">
        <v>0</v>
      </c>
      <c r="AD73" s="47">
        <v>0</v>
      </c>
      <c r="AE73" s="47">
        <v>0</v>
      </c>
      <c r="AF73" s="47">
        <v>0</v>
      </c>
      <c r="AG73" s="47">
        <v>0</v>
      </c>
      <c r="AH73" s="47">
        <v>0</v>
      </c>
      <c r="AI73" s="47">
        <v>0</v>
      </c>
      <c r="AJ73" s="47">
        <v>0</v>
      </c>
      <c r="AK73" s="47">
        <v>0</v>
      </c>
      <c r="AL73" s="47">
        <v>0</v>
      </c>
      <c r="AM73" s="47">
        <v>0</v>
      </c>
      <c r="AN73" s="47">
        <v>0</v>
      </c>
      <c r="AO73" s="47">
        <v>0</v>
      </c>
      <c r="AP73" s="47">
        <v>0</v>
      </c>
      <c r="AQ73" s="47">
        <v>0</v>
      </c>
      <c r="AR73" s="47">
        <v>0</v>
      </c>
      <c r="AS73" s="47">
        <v>0</v>
      </c>
      <c r="AT73" s="47">
        <v>0</v>
      </c>
      <c r="AU73" s="47">
        <v>0</v>
      </c>
      <c r="AV73" s="47">
        <v>0</v>
      </c>
      <c r="AW73" s="47">
        <v>0</v>
      </c>
      <c r="AX73" s="47">
        <v>0</v>
      </c>
      <c r="AY73" s="47">
        <v>0</v>
      </c>
      <c r="AZ73" s="47">
        <v>0</v>
      </c>
      <c r="BA73" s="47">
        <v>0</v>
      </c>
      <c r="BB73" s="47">
        <v>0</v>
      </c>
      <c r="BC73" s="47">
        <v>0</v>
      </c>
      <c r="BD73" s="47">
        <v>0</v>
      </c>
      <c r="BE73" s="47">
        <v>0</v>
      </c>
      <c r="BF73" s="47">
        <v>0</v>
      </c>
      <c r="BG73" s="47">
        <v>0</v>
      </c>
      <c r="BH73" s="47">
        <v>0</v>
      </c>
      <c r="BI73" s="47">
        <v>0</v>
      </c>
      <c r="BJ73" s="47">
        <v>0</v>
      </c>
      <c r="BK73" s="47">
        <v>0</v>
      </c>
      <c r="BL73" s="47">
        <v>0</v>
      </c>
      <c r="BM73" s="47">
        <v>0</v>
      </c>
      <c r="BN73" s="47">
        <v>0</v>
      </c>
      <c r="BO73" s="47">
        <v>0.029815789473684125</v>
      </c>
      <c r="BP73" s="47">
        <v>0.02168421052631579</v>
      </c>
      <c r="BQ73" s="47">
        <v>0</v>
      </c>
      <c r="BR73" s="47">
        <v>0</v>
      </c>
      <c r="BS73" s="47">
        <v>0</v>
      </c>
      <c r="BT73" s="47">
        <v>0</v>
      </c>
      <c r="BU73" s="47">
        <v>0</v>
      </c>
      <c r="BV73" s="47">
        <v>0</v>
      </c>
      <c r="BW73" s="47">
        <v>0.00813157894736843</v>
      </c>
      <c r="BX73" s="47">
        <v>0</v>
      </c>
      <c r="BY73" s="47">
        <v>0</v>
      </c>
      <c r="BZ73" s="47">
        <v>0</v>
      </c>
      <c r="CA73" s="47">
        <v>0</v>
      </c>
      <c r="CB73" s="47">
        <v>0</v>
      </c>
      <c r="CC73" s="47">
        <v>0</v>
      </c>
      <c r="CD73" s="47">
        <v>0</v>
      </c>
      <c r="CE73" s="47">
        <v>0</v>
      </c>
      <c r="CF73" s="47">
        <v>0</v>
      </c>
      <c r="CG73" s="47">
        <v>0</v>
      </c>
      <c r="CH73" s="47">
        <v>0</v>
      </c>
      <c r="CI73" s="47">
        <v>0</v>
      </c>
      <c r="CJ73" s="47">
        <v>0</v>
      </c>
      <c r="CK73" s="47">
        <v>0</v>
      </c>
      <c r="CL73" s="47">
        <v>0</v>
      </c>
      <c r="CM73" s="47">
        <v>0</v>
      </c>
      <c r="CN73" s="47">
        <v>0</v>
      </c>
      <c r="CO73" s="47">
        <v>0</v>
      </c>
      <c r="CP73" s="47">
        <v>0</v>
      </c>
      <c r="CQ73" s="47">
        <v>0</v>
      </c>
      <c r="CR73" s="47">
        <v>0</v>
      </c>
      <c r="CS73" s="47">
        <v>0</v>
      </c>
      <c r="CT73" s="47">
        <v>0.040657894736841955</v>
      </c>
      <c r="CU73" s="47">
        <v>0.040657894736841955</v>
      </c>
      <c r="CV73" s="47">
        <v>0</v>
      </c>
      <c r="CW73" s="47">
        <v>0</v>
      </c>
      <c r="CX73" s="47">
        <v>0</v>
      </c>
      <c r="CY73" s="47">
        <v>0</v>
      </c>
      <c r="CZ73" s="47">
        <v>0</v>
      </c>
      <c r="DA73" s="47">
        <v>0</v>
      </c>
      <c r="DB73" s="47">
        <v>0</v>
      </c>
      <c r="DC73" s="47">
        <v>0</v>
      </c>
      <c r="DD73" s="47">
        <v>0</v>
      </c>
      <c r="DE73" s="47">
        <v>0</v>
      </c>
      <c r="DF73" s="47">
        <v>0</v>
      </c>
      <c r="DG73" s="47">
        <v>0</v>
      </c>
      <c r="DH73" s="47">
        <v>0</v>
      </c>
      <c r="DI73" s="47">
        <v>0</v>
      </c>
      <c r="DJ73" s="47">
        <v>0</v>
      </c>
      <c r="DK73" s="47">
        <v>0</v>
      </c>
      <c r="DL73" s="47">
        <v>0</v>
      </c>
      <c r="DM73" s="47">
        <v>0</v>
      </c>
      <c r="DN73" s="47">
        <v>0</v>
      </c>
      <c r="DO73" s="47">
        <v>0</v>
      </c>
      <c r="DP73" s="47">
        <v>0</v>
      </c>
      <c r="DQ73" s="47">
        <v>0</v>
      </c>
      <c r="DR73" s="47">
        <v>0</v>
      </c>
      <c r="DS73" s="47">
        <v>0</v>
      </c>
      <c r="DT73" s="47">
        <v>0</v>
      </c>
    </row>
    <row r="74" spans="1:126" x14ac:dyDescent="0.25">
      <c r="A74" s="47" t="s">
        <v>293</v>
      </c>
      <c r="B74" s="47" t="s">
        <v>153</v>
      </c>
      <c r="C74" s="47" t="s">
        <v>267</v>
      </c>
      <c r="D74" s="47" t="s">
        <v>267</v>
      </c>
      <c r="E74" s="47"/>
      <c r="F74" s="47" t="s">
        <v>155</v>
      </c>
      <c r="G74" s="47" t="s">
        <v>219</v>
      </c>
      <c r="H74" s="47" t="str">
        <f>=IFERROR(VLOOKUP(A74,'ETPT Format DDG'!A:J,10,FALSE),"")</f>
        <v>0</v>
      </c>
      <c r="I74" s="47" t="str">
        <f>='ETPT Format DDG'!M74</f>
        <v/>
      </c>
      <c r="J74" s="47" t="str">
        <f>='ETPT Format DDG'!D74</f>
        <v/>
      </c>
      <c r="K74" s="47" t="s">
        <v>157</v>
      </c>
      <c r="L74" s="47" t="s">
        <v>239</v>
      </c>
      <c r="M74" s="47"/>
      <c r="N74" s="47">
        <v>0.5421052631578948</v>
      </c>
      <c r="O74" s="47">
        <v>0.5421052631578948</v>
      </c>
      <c r="P74" s="47">
        <v>0</v>
      </c>
      <c r="Q74" s="47">
        <v>0</v>
      </c>
      <c r="R74" s="47">
        <v>0</v>
      </c>
      <c r="S74" s="47">
        <v>0</v>
      </c>
      <c r="T74" s="47">
        <v>0</v>
      </c>
      <c r="U74" s="47">
        <v>0</v>
      </c>
      <c r="V74" s="47">
        <v>0</v>
      </c>
      <c r="W74" s="47">
        <v>0</v>
      </c>
      <c r="X74" s="47">
        <v>0</v>
      </c>
      <c r="Y74" s="47">
        <v>0</v>
      </c>
      <c r="Z74" s="47">
        <v>0</v>
      </c>
      <c r="AA74" s="47">
        <v>0</v>
      </c>
      <c r="AB74" s="47">
        <v>0</v>
      </c>
      <c r="AC74" s="47">
        <v>0</v>
      </c>
      <c r="AD74" s="47">
        <v>0</v>
      </c>
      <c r="AE74" s="47">
        <v>0</v>
      </c>
      <c r="AF74" s="47">
        <v>0</v>
      </c>
      <c r="AG74" s="47">
        <v>0</v>
      </c>
      <c r="AH74" s="47">
        <v>0</v>
      </c>
      <c r="AI74" s="47">
        <v>0</v>
      </c>
      <c r="AJ74" s="47">
        <v>0</v>
      </c>
      <c r="AK74" s="47">
        <v>0</v>
      </c>
      <c r="AL74" s="47">
        <v>0</v>
      </c>
      <c r="AM74" s="47">
        <v>0</v>
      </c>
      <c r="AN74" s="47">
        <v>0</v>
      </c>
      <c r="AO74" s="47">
        <v>0</v>
      </c>
      <c r="AP74" s="47">
        <v>0</v>
      </c>
      <c r="AQ74" s="47">
        <v>0</v>
      </c>
      <c r="AR74" s="47">
        <v>0</v>
      </c>
      <c r="AS74" s="47">
        <v>0</v>
      </c>
      <c r="AT74" s="47">
        <v>0</v>
      </c>
      <c r="AU74" s="47">
        <v>0</v>
      </c>
      <c r="AV74" s="47">
        <v>0</v>
      </c>
      <c r="AW74" s="47">
        <v>0</v>
      </c>
      <c r="AX74" s="47">
        <v>0</v>
      </c>
      <c r="AY74" s="47">
        <v>0</v>
      </c>
      <c r="AZ74" s="47">
        <v>0</v>
      </c>
      <c r="BA74" s="47">
        <v>0</v>
      </c>
      <c r="BB74" s="47">
        <v>0</v>
      </c>
      <c r="BC74" s="47">
        <v>0</v>
      </c>
      <c r="BD74" s="47">
        <v>0</v>
      </c>
      <c r="BE74" s="47">
        <v>0</v>
      </c>
      <c r="BF74" s="47">
        <v>0</v>
      </c>
      <c r="BG74" s="47">
        <v>0</v>
      </c>
      <c r="BH74" s="47">
        <v>0</v>
      </c>
      <c r="BI74" s="47">
        <v>0</v>
      </c>
      <c r="BJ74" s="47">
        <v>0</v>
      </c>
      <c r="BK74" s="47">
        <v>0</v>
      </c>
      <c r="BL74" s="47">
        <v>0.46621052631579135</v>
      </c>
      <c r="BM74" s="47">
        <v>0.28189473684210486</v>
      </c>
      <c r="BN74" s="47">
        <v>0.18431578947368515</v>
      </c>
      <c r="BO74" s="47">
        <v>0.029815789473684125</v>
      </c>
      <c r="BP74" s="47">
        <v>0.02168421052631579</v>
      </c>
      <c r="BQ74" s="47">
        <v>0</v>
      </c>
      <c r="BR74" s="47">
        <v>0</v>
      </c>
      <c r="BS74" s="47">
        <v>0</v>
      </c>
      <c r="BT74" s="47">
        <v>0</v>
      </c>
      <c r="BU74" s="47">
        <v>0</v>
      </c>
      <c r="BV74" s="47">
        <v>0</v>
      </c>
      <c r="BW74" s="47">
        <v>0.00813157894736843</v>
      </c>
      <c r="BX74" s="47">
        <v>0</v>
      </c>
      <c r="BY74" s="47">
        <v>0</v>
      </c>
      <c r="BZ74" s="47">
        <v>0</v>
      </c>
      <c r="CA74" s="47">
        <v>0</v>
      </c>
      <c r="CB74" s="47">
        <v>0</v>
      </c>
      <c r="CC74" s="47">
        <v>0</v>
      </c>
      <c r="CD74" s="47">
        <v>0</v>
      </c>
      <c r="CE74" s="47">
        <v>0</v>
      </c>
      <c r="CF74" s="47">
        <v>0</v>
      </c>
      <c r="CG74" s="47">
        <v>0</v>
      </c>
      <c r="CH74" s="47">
        <v>0</v>
      </c>
      <c r="CI74" s="47">
        <v>0</v>
      </c>
      <c r="CJ74" s="47">
        <v>0</v>
      </c>
      <c r="CK74" s="47">
        <v>0</v>
      </c>
      <c r="CL74" s="47">
        <v>0</v>
      </c>
      <c r="CM74" s="47">
        <v>0</v>
      </c>
      <c r="CN74" s="47">
        <v>0</v>
      </c>
      <c r="CO74" s="47">
        <v>0</v>
      </c>
      <c r="CP74" s="47">
        <v>0</v>
      </c>
      <c r="CQ74" s="47">
        <v>0</v>
      </c>
      <c r="CR74" s="47">
        <v>0</v>
      </c>
      <c r="CS74" s="47">
        <v>0</v>
      </c>
      <c r="CT74" s="47">
        <v>0.04607894736842129</v>
      </c>
      <c r="CU74" s="47">
        <v>0.04607894736842129</v>
      </c>
      <c r="CV74" s="47">
        <v>0</v>
      </c>
      <c r="CW74" s="47">
        <v>0</v>
      </c>
      <c r="CX74" s="47">
        <v>0</v>
      </c>
      <c r="CY74" s="47">
        <v>0</v>
      </c>
      <c r="CZ74" s="47">
        <v>0</v>
      </c>
      <c r="DA74" s="47">
        <v>0</v>
      </c>
      <c r="DB74" s="47">
        <v>0</v>
      </c>
      <c r="DC74" s="47">
        <v>0</v>
      </c>
      <c r="DD74" s="47">
        <v>0</v>
      </c>
      <c r="DE74" s="47">
        <v>0</v>
      </c>
      <c r="DF74" s="47">
        <v>0</v>
      </c>
      <c r="DG74" s="47">
        <v>0</v>
      </c>
      <c r="DH74" s="47">
        <v>0</v>
      </c>
      <c r="DI74" s="47">
        <v>0</v>
      </c>
      <c r="DJ74" s="47">
        <v>0</v>
      </c>
      <c r="DK74" s="47">
        <v>0</v>
      </c>
      <c r="DL74" s="47">
        <v>0</v>
      </c>
      <c r="DM74" s="47">
        <v>0</v>
      </c>
      <c r="DN74" s="47">
        <v>0</v>
      </c>
      <c r="DO74" s="47">
        <v>0</v>
      </c>
      <c r="DP74" s="47">
        <v>0</v>
      </c>
      <c r="DQ74" s="47">
        <v>0</v>
      </c>
      <c r="DR74" s="47">
        <v>0</v>
      </c>
      <c r="DS74" s="47">
        <v>0</v>
      </c>
      <c r="DT74" s="47">
        <v>0</v>
      </c>
    </row>
    <row r="75" spans="1:126" x14ac:dyDescent="0.25">
      <c r="A75" s="47" t="s">
        <v>294</v>
      </c>
      <c r="B75" s="47" t="s">
        <v>153</v>
      </c>
      <c r="C75" s="47" t="s">
        <v>267</v>
      </c>
      <c r="D75" s="47" t="s">
        <v>267</v>
      </c>
      <c r="E75" s="47"/>
      <c r="F75" s="47" t="s">
        <v>155</v>
      </c>
      <c r="G75" s="47" t="s">
        <v>229</v>
      </c>
      <c r="H75" s="47" t="str">
        <f>=IFERROR(VLOOKUP(A75,'ETPT Format DDG'!A:J,10,FALSE),"")</f>
        <v>0</v>
      </c>
      <c r="I75" s="47" t="str">
        <f>='ETPT Format DDG'!M75</f>
        <v/>
      </c>
      <c r="J75" s="47" t="str">
        <f>='ETPT Format DDG'!D75</f>
        <v/>
      </c>
      <c r="K75" s="47" t="s">
        <v>157</v>
      </c>
      <c r="L75" s="47" t="s">
        <v>239</v>
      </c>
      <c r="M75" s="47"/>
      <c r="N75" s="47">
        <v>0.5421052631578948</v>
      </c>
      <c r="O75" s="47">
        <v>0.5421052631578948</v>
      </c>
      <c r="P75" s="47">
        <v>0</v>
      </c>
      <c r="Q75" s="47">
        <v>0</v>
      </c>
      <c r="R75" s="47">
        <v>0</v>
      </c>
      <c r="S75" s="47">
        <v>0</v>
      </c>
      <c r="T75" s="47">
        <v>0</v>
      </c>
      <c r="U75" s="47">
        <v>0</v>
      </c>
      <c r="V75" s="47">
        <v>0</v>
      </c>
      <c r="W75" s="47">
        <v>0</v>
      </c>
      <c r="X75" s="47">
        <v>0</v>
      </c>
      <c r="Y75" s="47">
        <v>0</v>
      </c>
      <c r="Z75" s="47">
        <v>0</v>
      </c>
      <c r="AA75" s="47">
        <v>0</v>
      </c>
      <c r="AB75" s="47">
        <v>0</v>
      </c>
      <c r="AC75" s="47">
        <v>0</v>
      </c>
      <c r="AD75" s="47">
        <v>0</v>
      </c>
      <c r="AE75" s="47">
        <v>0.21684210526315814</v>
      </c>
      <c r="AF75" s="47">
        <v>0.1550421052631584</v>
      </c>
      <c r="AG75" s="47">
        <v>0</v>
      </c>
      <c r="AH75" s="47">
        <v>0</v>
      </c>
      <c r="AI75" s="47">
        <v>0</v>
      </c>
      <c r="AJ75" s="47">
        <v>0</v>
      </c>
      <c r="AK75" s="47">
        <v>0.06180000000000026</v>
      </c>
      <c r="AL75" s="47">
        <v>0</v>
      </c>
      <c r="AM75" s="47">
        <v>0</v>
      </c>
      <c r="AN75" s="47">
        <v>0.25478947368421007</v>
      </c>
      <c r="AO75" s="47">
        <v>0.25478947368421007</v>
      </c>
      <c r="AP75" s="47">
        <v>0</v>
      </c>
      <c r="AQ75" s="47">
        <v>0</v>
      </c>
      <c r="AR75" s="47">
        <v>0</v>
      </c>
      <c r="AS75" s="47">
        <v>0</v>
      </c>
      <c r="AT75" s="47">
        <v>0</v>
      </c>
      <c r="AU75" s="47">
        <v>0</v>
      </c>
      <c r="AV75" s="47">
        <v>0</v>
      </c>
      <c r="AW75" s="47">
        <v>0</v>
      </c>
      <c r="AX75" s="47">
        <v>0</v>
      </c>
      <c r="AY75" s="47">
        <v>0</v>
      </c>
      <c r="AZ75" s="47">
        <v>0</v>
      </c>
      <c r="BA75" s="47">
        <v>0</v>
      </c>
      <c r="BB75" s="47">
        <v>0</v>
      </c>
      <c r="BC75" s="47">
        <v>0</v>
      </c>
      <c r="BD75" s="47">
        <v>0</v>
      </c>
      <c r="BE75" s="47">
        <v>0</v>
      </c>
      <c r="BF75" s="47">
        <v>0</v>
      </c>
      <c r="BG75" s="47">
        <v>0</v>
      </c>
      <c r="BH75" s="47">
        <v>0</v>
      </c>
      <c r="BI75" s="47">
        <v>0</v>
      </c>
      <c r="BJ75" s="47">
        <v>0</v>
      </c>
      <c r="BK75" s="47">
        <v>0</v>
      </c>
      <c r="BL75" s="47">
        <v>0</v>
      </c>
      <c r="BM75" s="47">
        <v>0</v>
      </c>
      <c r="BN75" s="47">
        <v>0</v>
      </c>
      <c r="BO75" s="47">
        <v>0.024394736842105233</v>
      </c>
      <c r="BP75" s="47">
        <v>0.01626315789473686</v>
      </c>
      <c r="BQ75" s="47">
        <v>0</v>
      </c>
      <c r="BR75" s="47">
        <v>0</v>
      </c>
      <c r="BS75" s="47">
        <v>0</v>
      </c>
      <c r="BT75" s="47">
        <v>0</v>
      </c>
      <c r="BU75" s="47">
        <v>0</v>
      </c>
      <c r="BV75" s="47">
        <v>0</v>
      </c>
      <c r="BW75" s="47">
        <v>0.00813157894736843</v>
      </c>
      <c r="BX75" s="47">
        <v>0</v>
      </c>
      <c r="BY75" s="47">
        <v>0</v>
      </c>
      <c r="BZ75" s="47">
        <v>0</v>
      </c>
      <c r="CA75" s="47">
        <v>0</v>
      </c>
      <c r="CB75" s="47">
        <v>0</v>
      </c>
      <c r="CC75" s="47">
        <v>0</v>
      </c>
      <c r="CD75" s="47">
        <v>0</v>
      </c>
      <c r="CE75" s="47">
        <v>0</v>
      </c>
      <c r="CF75" s="47">
        <v>0</v>
      </c>
      <c r="CG75" s="47">
        <v>0</v>
      </c>
      <c r="CH75" s="47">
        <v>0</v>
      </c>
      <c r="CI75" s="47">
        <v>0</v>
      </c>
      <c r="CJ75" s="47">
        <v>0</v>
      </c>
      <c r="CK75" s="47">
        <v>0</v>
      </c>
      <c r="CL75" s="47">
        <v>0</v>
      </c>
      <c r="CM75" s="47">
        <v>0</v>
      </c>
      <c r="CN75" s="47">
        <v>0</v>
      </c>
      <c r="CO75" s="47">
        <v>0</v>
      </c>
      <c r="CP75" s="47">
        <v>0</v>
      </c>
      <c r="CQ75" s="47">
        <v>0</v>
      </c>
      <c r="CR75" s="47">
        <v>0</v>
      </c>
      <c r="CS75" s="47">
        <v>0</v>
      </c>
      <c r="CT75" s="47">
        <v>0.04607894736842129</v>
      </c>
      <c r="CU75" s="47">
        <v>0.04607894736842129</v>
      </c>
      <c r="CV75" s="47">
        <v>0</v>
      </c>
      <c r="CW75" s="47">
        <v>0</v>
      </c>
      <c r="CX75" s="47">
        <v>0</v>
      </c>
      <c r="CY75" s="47">
        <v>0</v>
      </c>
      <c r="CZ75" s="47">
        <v>0</v>
      </c>
      <c r="DA75" s="47">
        <v>0</v>
      </c>
      <c r="DB75" s="47">
        <v>0</v>
      </c>
      <c r="DC75" s="47">
        <v>0</v>
      </c>
      <c r="DD75" s="47">
        <v>0</v>
      </c>
      <c r="DE75" s="47">
        <v>0</v>
      </c>
      <c r="DF75" s="47">
        <v>0</v>
      </c>
      <c r="DG75" s="47">
        <v>0</v>
      </c>
      <c r="DH75" s="47">
        <v>0</v>
      </c>
      <c r="DI75" s="47">
        <v>0</v>
      </c>
      <c r="DJ75" s="47">
        <v>0</v>
      </c>
      <c r="DK75" s="47">
        <v>0</v>
      </c>
      <c r="DL75" s="47">
        <v>0</v>
      </c>
      <c r="DM75" s="47">
        <v>0</v>
      </c>
      <c r="DN75" s="47">
        <v>0</v>
      </c>
      <c r="DO75" s="47">
        <v>0</v>
      </c>
      <c r="DP75" s="47">
        <v>0</v>
      </c>
      <c r="DQ75" s="47">
        <v>0</v>
      </c>
      <c r="DR75" s="47">
        <v>0</v>
      </c>
      <c r="DS75" s="47">
        <v>0</v>
      </c>
      <c r="DT75" s="47">
        <v>0</v>
      </c>
    </row>
    <row r="76" spans="1:126" x14ac:dyDescent="0.25">
      <c r="A76" s="47" t="s">
        <v>295</v>
      </c>
      <c r="B76" s="47" t="s">
        <v>153</v>
      </c>
      <c r="C76" s="47" t="s">
        <v>267</v>
      </c>
      <c r="D76" s="47" t="s">
        <v>267</v>
      </c>
      <c r="E76" s="47"/>
      <c r="F76" s="47" t="s">
        <v>155</v>
      </c>
      <c r="G76" s="47" t="s">
        <v>232</v>
      </c>
      <c r="H76" s="47" t="str">
        <f>=IFERROR(VLOOKUP(A76,'ETPT Format DDG'!A:J,10,FALSE),"")</f>
        <v>0</v>
      </c>
      <c r="I76" s="47" t="str">
        <f>='ETPT Format DDG'!M76</f>
        <v/>
      </c>
      <c r="J76" s="47" t="str">
        <f>='ETPT Format DDG'!D76</f>
        <v/>
      </c>
      <c r="K76" s="47" t="s">
        <v>157</v>
      </c>
      <c r="L76" s="47" t="s">
        <v>239</v>
      </c>
      <c r="M76" s="47"/>
      <c r="N76" s="47">
        <v>0.5421052631578948</v>
      </c>
      <c r="O76" s="47">
        <v>0.5421052631578948</v>
      </c>
      <c r="P76" s="47">
        <v>0.22768421052631652</v>
      </c>
      <c r="Q76" s="47">
        <v>0.22768421052631652</v>
      </c>
      <c r="R76" s="47">
        <v>0</v>
      </c>
      <c r="S76" s="47">
        <v>0</v>
      </c>
      <c r="T76" s="47">
        <v>0</v>
      </c>
      <c r="U76" s="47">
        <v>0</v>
      </c>
      <c r="V76" s="47">
        <v>0</v>
      </c>
      <c r="W76" s="47">
        <v>0</v>
      </c>
      <c r="X76" s="47">
        <v>0</v>
      </c>
      <c r="Y76" s="47">
        <v>0</v>
      </c>
      <c r="Z76" s="47">
        <v>0</v>
      </c>
      <c r="AA76" s="47">
        <v>0</v>
      </c>
      <c r="AB76" s="47">
        <v>0</v>
      </c>
      <c r="AC76" s="47">
        <v>0</v>
      </c>
      <c r="AD76" s="47">
        <v>0</v>
      </c>
      <c r="AE76" s="47">
        <v>0.10842105263157907</v>
      </c>
      <c r="AF76" s="47">
        <v>0.07860526315789454</v>
      </c>
      <c r="AG76" s="47">
        <v>0</v>
      </c>
      <c r="AH76" s="47">
        <v>0</v>
      </c>
      <c r="AI76" s="47">
        <v>0</v>
      </c>
      <c r="AJ76" s="47">
        <v>0</v>
      </c>
      <c r="AK76" s="47">
        <v>0.029815789473684125</v>
      </c>
      <c r="AL76" s="47">
        <v>0</v>
      </c>
      <c r="AM76" s="47">
        <v>0</v>
      </c>
      <c r="AN76" s="47">
        <v>0.12468421052631538</v>
      </c>
      <c r="AO76" s="47">
        <v>0.12468421052631538</v>
      </c>
      <c r="AP76" s="47">
        <v>0</v>
      </c>
      <c r="AQ76" s="47">
        <v>0</v>
      </c>
      <c r="AR76" s="47">
        <v>0</v>
      </c>
      <c r="AS76" s="47">
        <v>0</v>
      </c>
      <c r="AT76" s="47">
        <v>0</v>
      </c>
      <c r="AU76" s="47">
        <v>0</v>
      </c>
      <c r="AV76" s="47">
        <v>0</v>
      </c>
      <c r="AW76" s="47">
        <v>0</v>
      </c>
      <c r="AX76" s="47">
        <v>0</v>
      </c>
      <c r="AY76" s="47">
        <v>0</v>
      </c>
      <c r="AZ76" s="47">
        <v>0</v>
      </c>
      <c r="BA76" s="47">
        <v>0</v>
      </c>
      <c r="BB76" s="47">
        <v>0</v>
      </c>
      <c r="BC76" s="47">
        <v>0</v>
      </c>
      <c r="BD76" s="47">
        <v>0</v>
      </c>
      <c r="BE76" s="47">
        <v>0</v>
      </c>
      <c r="BF76" s="47">
        <v>0</v>
      </c>
      <c r="BG76" s="47">
        <v>0</v>
      </c>
      <c r="BH76" s="47">
        <v>0</v>
      </c>
      <c r="BI76" s="47">
        <v>0</v>
      </c>
      <c r="BJ76" s="47">
        <v>0</v>
      </c>
      <c r="BK76" s="47">
        <v>0</v>
      </c>
      <c r="BL76" s="47">
        <v>0</v>
      </c>
      <c r="BM76" s="47">
        <v>0</v>
      </c>
      <c r="BN76" s="47">
        <v>0</v>
      </c>
      <c r="BO76" s="47">
        <v>0.03523684210526311</v>
      </c>
      <c r="BP76" s="47">
        <v>0.027105263157894768</v>
      </c>
      <c r="BQ76" s="47">
        <v>0</v>
      </c>
      <c r="BR76" s="47">
        <v>0</v>
      </c>
      <c r="BS76" s="47">
        <v>0</v>
      </c>
      <c r="BT76" s="47">
        <v>0</v>
      </c>
      <c r="BU76" s="47">
        <v>0</v>
      </c>
      <c r="BV76" s="47">
        <v>0</v>
      </c>
      <c r="BW76" s="47">
        <v>0.00813157894736843</v>
      </c>
      <c r="BX76" s="47">
        <v>0</v>
      </c>
      <c r="BY76" s="47">
        <v>0</v>
      </c>
      <c r="BZ76" s="47">
        <v>0</v>
      </c>
      <c r="CA76" s="47">
        <v>0</v>
      </c>
      <c r="CB76" s="47">
        <v>0</v>
      </c>
      <c r="CC76" s="47">
        <v>0</v>
      </c>
      <c r="CD76" s="47">
        <v>0</v>
      </c>
      <c r="CE76" s="47">
        <v>0</v>
      </c>
      <c r="CF76" s="47">
        <v>0</v>
      </c>
      <c r="CG76" s="47">
        <v>0</v>
      </c>
      <c r="CH76" s="47">
        <v>0</v>
      </c>
      <c r="CI76" s="47">
        <v>0</v>
      </c>
      <c r="CJ76" s="47">
        <v>0</v>
      </c>
      <c r="CK76" s="47">
        <v>0</v>
      </c>
      <c r="CL76" s="47">
        <v>0</v>
      </c>
      <c r="CM76" s="47">
        <v>0</v>
      </c>
      <c r="CN76" s="47">
        <v>0</v>
      </c>
      <c r="CO76" s="47">
        <v>0</v>
      </c>
      <c r="CP76" s="47">
        <v>0</v>
      </c>
      <c r="CQ76" s="47">
        <v>0</v>
      </c>
      <c r="CR76" s="47">
        <v>0</v>
      </c>
      <c r="CS76" s="47">
        <v>0</v>
      </c>
      <c r="CT76" s="47">
        <v>0.04607894736842129</v>
      </c>
      <c r="CU76" s="47">
        <v>0.04607894736842129</v>
      </c>
      <c r="CV76" s="47">
        <v>0</v>
      </c>
      <c r="CW76" s="47">
        <v>0</v>
      </c>
      <c r="CX76" s="47">
        <v>0</v>
      </c>
      <c r="CY76" s="47">
        <v>0</v>
      </c>
      <c r="CZ76" s="47">
        <v>0</v>
      </c>
      <c r="DA76" s="47">
        <v>0</v>
      </c>
      <c r="DB76" s="47">
        <v>0</v>
      </c>
      <c r="DC76" s="47">
        <v>0</v>
      </c>
      <c r="DD76" s="47">
        <v>0</v>
      </c>
      <c r="DE76" s="47">
        <v>0</v>
      </c>
      <c r="DF76" s="47">
        <v>0</v>
      </c>
      <c r="DG76" s="47">
        <v>0</v>
      </c>
      <c r="DH76" s="47">
        <v>0</v>
      </c>
      <c r="DI76" s="47">
        <v>0</v>
      </c>
      <c r="DJ76" s="47">
        <v>0</v>
      </c>
      <c r="DK76" s="47">
        <v>0</v>
      </c>
      <c r="DL76" s="47">
        <v>0</v>
      </c>
      <c r="DM76" s="47">
        <v>0</v>
      </c>
      <c r="DN76" s="47">
        <v>0</v>
      </c>
      <c r="DO76" s="47">
        <v>0</v>
      </c>
      <c r="DP76" s="47">
        <v>0</v>
      </c>
      <c r="DQ76" s="47">
        <v>0</v>
      </c>
      <c r="DR76" s="47">
        <v>0</v>
      </c>
      <c r="DS76" s="47">
        <v>0</v>
      </c>
      <c r="DT76" s="47">
        <v>0</v>
      </c>
    </row>
    <row r="77" spans="1:126" x14ac:dyDescent="0.25">
      <c r="A77" s="47" t="s">
        <v>296</v>
      </c>
      <c r="B77" s="47" t="s">
        <v>153</v>
      </c>
      <c r="C77" s="47" t="s">
        <v>267</v>
      </c>
      <c r="D77" s="47" t="s">
        <v>267</v>
      </c>
      <c r="E77" s="47"/>
      <c r="F77" s="47" t="s">
        <v>155</v>
      </c>
      <c r="G77" s="47" t="s">
        <v>232</v>
      </c>
      <c r="H77" s="47" t="str">
        <f>=IFERROR(VLOOKUP(A77,'ETPT Format DDG'!A:J,10,FALSE),"")</f>
        <v>0</v>
      </c>
      <c r="I77" s="47" t="str">
        <f>='ETPT Format DDG'!M77</f>
        <v/>
      </c>
      <c r="J77" s="47" t="str">
        <f>='ETPT Format DDG'!D77</f>
        <v/>
      </c>
      <c r="K77" s="47" t="s">
        <v>157</v>
      </c>
      <c r="L77" s="47" t="s">
        <v>239</v>
      </c>
      <c r="M77" s="47"/>
      <c r="N77" s="47">
        <v>0.5421052631578948</v>
      </c>
      <c r="O77" s="47">
        <v>0.5421052631578948</v>
      </c>
      <c r="P77" s="47">
        <v>0</v>
      </c>
      <c r="Q77" s="47">
        <v>0</v>
      </c>
      <c r="R77" s="47">
        <v>0</v>
      </c>
      <c r="S77" s="47">
        <v>0</v>
      </c>
      <c r="T77" s="47">
        <v>0</v>
      </c>
      <c r="U77" s="47">
        <v>0</v>
      </c>
      <c r="V77" s="47">
        <v>0</v>
      </c>
      <c r="W77" s="47">
        <v>0</v>
      </c>
      <c r="X77" s="47">
        <v>0</v>
      </c>
      <c r="Y77" s="47">
        <v>0</v>
      </c>
      <c r="Z77" s="47">
        <v>0</v>
      </c>
      <c r="AA77" s="47">
        <v>0</v>
      </c>
      <c r="AB77" s="47">
        <v>0</v>
      </c>
      <c r="AC77" s="47">
        <v>0</v>
      </c>
      <c r="AD77" s="47">
        <v>0</v>
      </c>
      <c r="AE77" s="47">
        <v>0.1301052631578949</v>
      </c>
      <c r="AF77" s="47">
        <v>0.09757894736842093</v>
      </c>
      <c r="AG77" s="47">
        <v>0</v>
      </c>
      <c r="AH77" s="47">
        <v>0</v>
      </c>
      <c r="AI77" s="47">
        <v>0</v>
      </c>
      <c r="AJ77" s="47">
        <v>0</v>
      </c>
      <c r="AK77" s="47">
        <v>0.03252631578947372</v>
      </c>
      <c r="AL77" s="47">
        <v>0</v>
      </c>
      <c r="AM77" s="47">
        <v>0</v>
      </c>
      <c r="AN77" s="47">
        <v>0.2602105263157898</v>
      </c>
      <c r="AO77" s="47">
        <v>0.2602105263157898</v>
      </c>
      <c r="AP77" s="47">
        <v>0</v>
      </c>
      <c r="AQ77" s="47">
        <v>0</v>
      </c>
      <c r="AR77" s="47">
        <v>0</v>
      </c>
      <c r="AS77" s="47">
        <v>0</v>
      </c>
      <c r="AT77" s="47">
        <v>0</v>
      </c>
      <c r="AU77" s="47">
        <v>0</v>
      </c>
      <c r="AV77" s="47">
        <v>0</v>
      </c>
      <c r="AW77" s="47">
        <v>0</v>
      </c>
      <c r="AX77" s="47">
        <v>0</v>
      </c>
      <c r="AY77" s="47">
        <v>0</v>
      </c>
      <c r="AZ77" s="47">
        <v>0</v>
      </c>
      <c r="BA77" s="47">
        <v>0</v>
      </c>
      <c r="BB77" s="47">
        <v>0</v>
      </c>
      <c r="BC77" s="47">
        <v>0</v>
      </c>
      <c r="BD77" s="47">
        <v>0</v>
      </c>
      <c r="BE77" s="47">
        <v>0</v>
      </c>
      <c r="BF77" s="47">
        <v>0</v>
      </c>
      <c r="BG77" s="47">
        <v>0</v>
      </c>
      <c r="BH77" s="47">
        <v>0</v>
      </c>
      <c r="BI77" s="47">
        <v>0</v>
      </c>
      <c r="BJ77" s="47">
        <v>0</v>
      </c>
      <c r="BK77" s="47">
        <v>0</v>
      </c>
      <c r="BL77" s="47">
        <v>0</v>
      </c>
      <c r="BM77" s="47">
        <v>0</v>
      </c>
      <c r="BN77" s="47">
        <v>0</v>
      </c>
      <c r="BO77" s="47">
        <v>0.10571052631578962</v>
      </c>
      <c r="BP77" s="47">
        <v>0.01626315789473686</v>
      </c>
      <c r="BQ77" s="47">
        <v>0</v>
      </c>
      <c r="BR77" s="47">
        <v>0</v>
      </c>
      <c r="BS77" s="47">
        <v>0</v>
      </c>
      <c r="BT77" s="47">
        <v>0</v>
      </c>
      <c r="BU77" s="47">
        <v>0</v>
      </c>
      <c r="BV77" s="47">
        <v>0</v>
      </c>
      <c r="BW77" s="47">
        <v>0.00813157894736843</v>
      </c>
      <c r="BX77" s="47">
        <v>0</v>
      </c>
      <c r="BY77" s="47">
        <v>0.08131578947368391</v>
      </c>
      <c r="BZ77" s="47">
        <v>0</v>
      </c>
      <c r="CA77" s="47">
        <v>0</v>
      </c>
      <c r="CB77" s="47">
        <v>0</v>
      </c>
      <c r="CC77" s="47">
        <v>0</v>
      </c>
      <c r="CD77" s="47">
        <v>0</v>
      </c>
      <c r="CE77" s="47">
        <v>0</v>
      </c>
      <c r="CF77" s="47">
        <v>0</v>
      </c>
      <c r="CG77" s="47">
        <v>0</v>
      </c>
      <c r="CH77" s="47">
        <v>0</v>
      </c>
      <c r="CI77" s="47">
        <v>0</v>
      </c>
      <c r="CJ77" s="47">
        <v>0</v>
      </c>
      <c r="CK77" s="47">
        <v>0</v>
      </c>
      <c r="CL77" s="47">
        <v>0</v>
      </c>
      <c r="CM77" s="47">
        <v>0</v>
      </c>
      <c r="CN77" s="47">
        <v>0</v>
      </c>
      <c r="CO77" s="47">
        <v>0</v>
      </c>
      <c r="CP77" s="47">
        <v>0</v>
      </c>
      <c r="CQ77" s="47">
        <v>0</v>
      </c>
      <c r="CR77" s="47">
        <v>0</v>
      </c>
      <c r="CS77" s="47">
        <v>0</v>
      </c>
      <c r="CT77" s="47">
        <v>0.04607894736842129</v>
      </c>
      <c r="CU77" s="47">
        <v>0.04607894736842129</v>
      </c>
      <c r="CV77" s="47">
        <v>0</v>
      </c>
      <c r="CW77" s="47">
        <v>0</v>
      </c>
      <c r="CX77" s="47">
        <v>0</v>
      </c>
      <c r="CY77" s="47">
        <v>0</v>
      </c>
      <c r="CZ77" s="47">
        <v>0</v>
      </c>
      <c r="DA77" s="47">
        <v>0</v>
      </c>
      <c r="DB77" s="47">
        <v>0</v>
      </c>
      <c r="DC77" s="47">
        <v>0</v>
      </c>
      <c r="DD77" s="47">
        <v>0</v>
      </c>
      <c r="DE77" s="47">
        <v>0</v>
      </c>
      <c r="DF77" s="47">
        <v>0</v>
      </c>
      <c r="DG77" s="47">
        <v>0</v>
      </c>
      <c r="DH77" s="47">
        <v>0</v>
      </c>
      <c r="DI77" s="47">
        <v>0</v>
      </c>
      <c r="DJ77" s="47">
        <v>0</v>
      </c>
      <c r="DK77" s="47">
        <v>0</v>
      </c>
      <c r="DL77" s="47">
        <v>0</v>
      </c>
      <c r="DM77" s="47">
        <v>0</v>
      </c>
      <c r="DN77" s="47">
        <v>0</v>
      </c>
      <c r="DO77" s="47">
        <v>0</v>
      </c>
      <c r="DP77" s="47">
        <v>0</v>
      </c>
      <c r="DQ77" s="47">
        <v>0</v>
      </c>
      <c r="DR77" s="47">
        <v>0</v>
      </c>
      <c r="DS77" s="47">
        <v>0</v>
      </c>
      <c r="DT77" s="47">
        <v>0</v>
      </c>
    </row>
    <row r="78" spans="1:126" x14ac:dyDescent="0.25">
      <c r="A78" s="47" t="s">
        <v>297</v>
      </c>
      <c r="B78" s="47" t="s">
        <v>153</v>
      </c>
      <c r="C78" s="47" t="s">
        <v>267</v>
      </c>
      <c r="D78" s="47" t="s">
        <v>267</v>
      </c>
      <c r="E78" s="47"/>
      <c r="F78" s="47" t="s">
        <v>155</v>
      </c>
      <c r="G78" s="47" t="s">
        <v>232</v>
      </c>
      <c r="H78" s="47" t="str">
        <f>=IFERROR(VLOOKUP(A78,'ETPT Format DDG'!A:J,10,FALSE),"")</f>
        <v>0</v>
      </c>
      <c r="I78" s="47" t="str">
        <f>='ETPT Format DDG'!M78</f>
        <v/>
      </c>
      <c r="J78" s="47" t="str">
        <f>='ETPT Format DDG'!D78</f>
        <v/>
      </c>
      <c r="K78" s="47" t="s">
        <v>157</v>
      </c>
      <c r="L78" s="47" t="s">
        <v>239</v>
      </c>
      <c r="M78" s="47"/>
      <c r="N78" s="47">
        <v>0.5421052631578948</v>
      </c>
      <c r="O78" s="47">
        <v>0.5421052631578948</v>
      </c>
      <c r="P78" s="47">
        <v>0</v>
      </c>
      <c r="Q78" s="47">
        <v>0</v>
      </c>
      <c r="R78" s="47">
        <v>0</v>
      </c>
      <c r="S78" s="47">
        <v>0</v>
      </c>
      <c r="T78" s="47">
        <v>0</v>
      </c>
      <c r="U78" s="47">
        <v>0</v>
      </c>
      <c r="V78" s="47">
        <v>0</v>
      </c>
      <c r="W78" s="47">
        <v>0</v>
      </c>
      <c r="X78" s="47">
        <v>0</v>
      </c>
      <c r="Y78" s="47">
        <v>0</v>
      </c>
      <c r="Z78" s="47">
        <v>0</v>
      </c>
      <c r="AA78" s="47">
        <v>0</v>
      </c>
      <c r="AB78" s="47">
        <v>0</v>
      </c>
      <c r="AC78" s="47">
        <v>0</v>
      </c>
      <c r="AD78" s="47">
        <v>0</v>
      </c>
      <c r="AE78" s="47">
        <v>0.1610052631578941</v>
      </c>
      <c r="AF78" s="47">
        <v>0.10896315789473704</v>
      </c>
      <c r="AG78" s="47">
        <v>0</v>
      </c>
      <c r="AH78" s="47">
        <v>0</v>
      </c>
      <c r="AI78" s="47">
        <v>0</v>
      </c>
      <c r="AJ78" s="47">
        <v>0</v>
      </c>
      <c r="AK78" s="47">
        <v>0.05204210526315793</v>
      </c>
      <c r="AL78" s="47">
        <v>0</v>
      </c>
      <c r="AM78" s="47">
        <v>0</v>
      </c>
      <c r="AN78" s="47">
        <v>0.3106263157894721</v>
      </c>
      <c r="AO78" s="47">
        <v>0.3106263157894721</v>
      </c>
      <c r="AP78" s="47">
        <v>0</v>
      </c>
      <c r="AQ78" s="47">
        <v>0</v>
      </c>
      <c r="AR78" s="47">
        <v>0</v>
      </c>
      <c r="AS78" s="47">
        <v>0</v>
      </c>
      <c r="AT78" s="47">
        <v>0</v>
      </c>
      <c r="AU78" s="47">
        <v>0</v>
      </c>
      <c r="AV78" s="47">
        <v>0</v>
      </c>
      <c r="AW78" s="47">
        <v>0</v>
      </c>
      <c r="AX78" s="47">
        <v>0</v>
      </c>
      <c r="AY78" s="47">
        <v>0</v>
      </c>
      <c r="AZ78" s="47">
        <v>0</v>
      </c>
      <c r="BA78" s="47">
        <v>0</v>
      </c>
      <c r="BB78" s="47">
        <v>0</v>
      </c>
      <c r="BC78" s="47">
        <v>0</v>
      </c>
      <c r="BD78" s="47">
        <v>0</v>
      </c>
      <c r="BE78" s="47">
        <v>0</v>
      </c>
      <c r="BF78" s="47">
        <v>0</v>
      </c>
      <c r="BG78" s="47">
        <v>0</v>
      </c>
      <c r="BH78" s="47">
        <v>0</v>
      </c>
      <c r="BI78" s="47">
        <v>0</v>
      </c>
      <c r="BJ78" s="47">
        <v>0</v>
      </c>
      <c r="BK78" s="47">
        <v>0</v>
      </c>
      <c r="BL78" s="47">
        <v>0</v>
      </c>
      <c r="BM78" s="47">
        <v>0</v>
      </c>
      <c r="BN78" s="47">
        <v>0</v>
      </c>
      <c r="BO78" s="47">
        <v>0.024394736842105233</v>
      </c>
      <c r="BP78" s="47">
        <v>0.01626315789473686</v>
      </c>
      <c r="BQ78" s="47">
        <v>0</v>
      </c>
      <c r="BR78" s="47">
        <v>0</v>
      </c>
      <c r="BS78" s="47">
        <v>0</v>
      </c>
      <c r="BT78" s="47">
        <v>0</v>
      </c>
      <c r="BU78" s="47">
        <v>0</v>
      </c>
      <c r="BV78" s="47">
        <v>0</v>
      </c>
      <c r="BW78" s="47">
        <v>0.00813157894736843</v>
      </c>
      <c r="BX78" s="47">
        <v>0</v>
      </c>
      <c r="BY78" s="47">
        <v>0</v>
      </c>
      <c r="BZ78" s="47">
        <v>0</v>
      </c>
      <c r="CA78" s="47">
        <v>0</v>
      </c>
      <c r="CB78" s="47">
        <v>0</v>
      </c>
      <c r="CC78" s="47">
        <v>0</v>
      </c>
      <c r="CD78" s="47">
        <v>0</v>
      </c>
      <c r="CE78" s="47">
        <v>0</v>
      </c>
      <c r="CF78" s="47">
        <v>0</v>
      </c>
      <c r="CG78" s="47">
        <v>0</v>
      </c>
      <c r="CH78" s="47">
        <v>0</v>
      </c>
      <c r="CI78" s="47">
        <v>0</v>
      </c>
      <c r="CJ78" s="47">
        <v>0</v>
      </c>
      <c r="CK78" s="47">
        <v>0</v>
      </c>
      <c r="CL78" s="47">
        <v>0</v>
      </c>
      <c r="CM78" s="47">
        <v>0</v>
      </c>
      <c r="CN78" s="47">
        <v>0</v>
      </c>
      <c r="CO78" s="47">
        <v>0</v>
      </c>
      <c r="CP78" s="47">
        <v>0</v>
      </c>
      <c r="CQ78" s="47">
        <v>0</v>
      </c>
      <c r="CR78" s="47">
        <v>0</v>
      </c>
      <c r="CS78" s="47">
        <v>0</v>
      </c>
      <c r="CT78" s="47">
        <v>0.04607894736842129</v>
      </c>
      <c r="CU78" s="47">
        <v>0.04607894736842129</v>
      </c>
      <c r="CV78" s="47">
        <v>0</v>
      </c>
      <c r="CW78" s="47">
        <v>0</v>
      </c>
      <c r="CX78" s="47">
        <v>0</v>
      </c>
      <c r="CY78" s="47">
        <v>0</v>
      </c>
      <c r="CZ78" s="47">
        <v>0</v>
      </c>
      <c r="DA78" s="47">
        <v>0</v>
      </c>
      <c r="DB78" s="47">
        <v>0</v>
      </c>
      <c r="DC78" s="47">
        <v>0</v>
      </c>
      <c r="DD78" s="47">
        <v>0</v>
      </c>
      <c r="DE78" s="47">
        <v>0</v>
      </c>
      <c r="DF78" s="47">
        <v>0</v>
      </c>
      <c r="DG78" s="47">
        <v>0</v>
      </c>
      <c r="DH78" s="47">
        <v>0</v>
      </c>
      <c r="DI78" s="47">
        <v>0</v>
      </c>
      <c r="DJ78" s="47">
        <v>0</v>
      </c>
      <c r="DK78" s="47">
        <v>0</v>
      </c>
      <c r="DL78" s="47">
        <v>0</v>
      </c>
      <c r="DM78" s="47">
        <v>0</v>
      </c>
      <c r="DN78" s="47">
        <v>0</v>
      </c>
      <c r="DO78" s="47">
        <v>0</v>
      </c>
      <c r="DP78" s="47">
        <v>0</v>
      </c>
      <c r="DQ78" s="47">
        <v>0</v>
      </c>
      <c r="DR78" s="47">
        <v>0</v>
      </c>
      <c r="DS78" s="47">
        <v>0</v>
      </c>
      <c r="DT78" s="47">
        <v>0</v>
      </c>
    </row>
    <row r="79" spans="1:126" x14ac:dyDescent="0.25">
      <c r="A79" s="47" t="s">
        <v>298</v>
      </c>
      <c r="B79" s="47" t="s">
        <v>153</v>
      </c>
      <c r="C79" s="47" t="s">
        <v>267</v>
      </c>
      <c r="D79" s="47" t="s">
        <v>267</v>
      </c>
      <c r="E79" s="47"/>
      <c r="F79" s="47" t="s">
        <v>155</v>
      </c>
      <c r="G79" s="47" t="s">
        <v>232</v>
      </c>
      <c r="H79" s="47" t="str">
        <f>=IFERROR(VLOOKUP(A79,'ETPT Format DDG'!A:J,10,FALSE),"")</f>
        <v>0</v>
      </c>
      <c r="I79" s="47" t="str">
        <f>='ETPT Format DDG'!M79</f>
        <v/>
      </c>
      <c r="J79" s="47" t="str">
        <f>='ETPT Format DDG'!D79</f>
        <v/>
      </c>
      <c r="K79" s="47" t="s">
        <v>157</v>
      </c>
      <c r="L79" s="47" t="s">
        <v>239</v>
      </c>
      <c r="M79" s="47"/>
      <c r="N79" s="47">
        <v>0.5421052631578948</v>
      </c>
      <c r="O79" s="47">
        <v>0.5421052631578948</v>
      </c>
      <c r="P79" s="47">
        <v>0</v>
      </c>
      <c r="Q79" s="47">
        <v>0</v>
      </c>
      <c r="R79" s="47">
        <v>0</v>
      </c>
      <c r="S79" s="47">
        <v>0</v>
      </c>
      <c r="T79" s="47">
        <v>0</v>
      </c>
      <c r="U79" s="47">
        <v>0</v>
      </c>
      <c r="V79" s="47">
        <v>0</v>
      </c>
      <c r="W79" s="47">
        <v>0</v>
      </c>
      <c r="X79" s="47">
        <v>0</v>
      </c>
      <c r="Y79" s="47">
        <v>0</v>
      </c>
      <c r="Z79" s="47">
        <v>0</v>
      </c>
      <c r="AA79" s="47">
        <v>0</v>
      </c>
      <c r="AB79" s="47">
        <v>0</v>
      </c>
      <c r="AC79" s="47">
        <v>0</v>
      </c>
      <c r="AD79" s="47">
        <v>0</v>
      </c>
      <c r="AE79" s="47">
        <v>0.1610052631578941</v>
      </c>
      <c r="AF79" s="47">
        <v>0.10896315789473704</v>
      </c>
      <c r="AG79" s="47">
        <v>0</v>
      </c>
      <c r="AH79" s="47">
        <v>0</v>
      </c>
      <c r="AI79" s="47">
        <v>0</v>
      </c>
      <c r="AJ79" s="47">
        <v>0</v>
      </c>
      <c r="AK79" s="47">
        <v>0.05204210526315793</v>
      </c>
      <c r="AL79" s="47">
        <v>0</v>
      </c>
      <c r="AM79" s="47">
        <v>0</v>
      </c>
      <c r="AN79" s="47">
        <v>0.3106263157894721</v>
      </c>
      <c r="AO79" s="47">
        <v>0.3106263157894721</v>
      </c>
      <c r="AP79" s="47">
        <v>0</v>
      </c>
      <c r="AQ79" s="47">
        <v>0</v>
      </c>
      <c r="AR79" s="47">
        <v>0</v>
      </c>
      <c r="AS79" s="47">
        <v>0</v>
      </c>
      <c r="AT79" s="47">
        <v>0</v>
      </c>
      <c r="AU79" s="47">
        <v>0</v>
      </c>
      <c r="AV79" s="47">
        <v>0</v>
      </c>
      <c r="AW79" s="47">
        <v>0</v>
      </c>
      <c r="AX79" s="47">
        <v>0</v>
      </c>
      <c r="AY79" s="47">
        <v>0</v>
      </c>
      <c r="AZ79" s="47">
        <v>0</v>
      </c>
      <c r="BA79" s="47">
        <v>0</v>
      </c>
      <c r="BB79" s="47">
        <v>0</v>
      </c>
      <c r="BC79" s="47">
        <v>0</v>
      </c>
      <c r="BD79" s="47">
        <v>0</v>
      </c>
      <c r="BE79" s="47">
        <v>0</v>
      </c>
      <c r="BF79" s="47">
        <v>0</v>
      </c>
      <c r="BG79" s="47">
        <v>0</v>
      </c>
      <c r="BH79" s="47">
        <v>0</v>
      </c>
      <c r="BI79" s="47">
        <v>0</v>
      </c>
      <c r="BJ79" s="47">
        <v>0</v>
      </c>
      <c r="BK79" s="47">
        <v>0</v>
      </c>
      <c r="BL79" s="47">
        <v>0</v>
      </c>
      <c r="BM79" s="47">
        <v>0</v>
      </c>
      <c r="BN79" s="47">
        <v>0</v>
      </c>
      <c r="BO79" s="47">
        <v>0.024394736842105233</v>
      </c>
      <c r="BP79" s="47">
        <v>0.01626315789473686</v>
      </c>
      <c r="BQ79" s="47">
        <v>0</v>
      </c>
      <c r="BR79" s="47">
        <v>0</v>
      </c>
      <c r="BS79" s="47">
        <v>0</v>
      </c>
      <c r="BT79" s="47">
        <v>0</v>
      </c>
      <c r="BU79" s="47">
        <v>0</v>
      </c>
      <c r="BV79" s="47">
        <v>0</v>
      </c>
      <c r="BW79" s="47">
        <v>0.00813157894736843</v>
      </c>
      <c r="BX79" s="47">
        <v>0</v>
      </c>
      <c r="BY79" s="47">
        <v>0</v>
      </c>
      <c r="BZ79" s="47">
        <v>0</v>
      </c>
      <c r="CA79" s="47">
        <v>0</v>
      </c>
      <c r="CB79" s="47">
        <v>0</v>
      </c>
      <c r="CC79" s="47">
        <v>0</v>
      </c>
      <c r="CD79" s="47">
        <v>0</v>
      </c>
      <c r="CE79" s="47">
        <v>0</v>
      </c>
      <c r="CF79" s="47">
        <v>0</v>
      </c>
      <c r="CG79" s="47">
        <v>0</v>
      </c>
      <c r="CH79" s="47">
        <v>0</v>
      </c>
      <c r="CI79" s="47">
        <v>0</v>
      </c>
      <c r="CJ79" s="47">
        <v>0</v>
      </c>
      <c r="CK79" s="47">
        <v>0</v>
      </c>
      <c r="CL79" s="47">
        <v>0</v>
      </c>
      <c r="CM79" s="47">
        <v>0</v>
      </c>
      <c r="CN79" s="47">
        <v>0</v>
      </c>
      <c r="CO79" s="47">
        <v>0</v>
      </c>
      <c r="CP79" s="47">
        <v>0</v>
      </c>
      <c r="CQ79" s="47">
        <v>0</v>
      </c>
      <c r="CR79" s="47">
        <v>0</v>
      </c>
      <c r="CS79" s="47">
        <v>0</v>
      </c>
      <c r="CT79" s="47">
        <v>0.04607894736842129</v>
      </c>
      <c r="CU79" s="47">
        <v>0.04607894736842129</v>
      </c>
      <c r="CV79" s="47">
        <v>0</v>
      </c>
      <c r="CW79" s="47">
        <v>0</v>
      </c>
      <c r="CX79" s="47">
        <v>0</v>
      </c>
      <c r="CY79" s="47">
        <v>0</v>
      </c>
      <c r="CZ79" s="47">
        <v>0</v>
      </c>
      <c r="DA79" s="47">
        <v>0</v>
      </c>
      <c r="DB79" s="47">
        <v>0</v>
      </c>
      <c r="DC79" s="47">
        <v>0</v>
      </c>
      <c r="DD79" s="47">
        <v>0</v>
      </c>
      <c r="DE79" s="47">
        <v>0</v>
      </c>
      <c r="DF79" s="47">
        <v>0</v>
      </c>
      <c r="DG79" s="47">
        <v>0</v>
      </c>
      <c r="DH79" s="47">
        <v>0</v>
      </c>
      <c r="DI79" s="47">
        <v>0</v>
      </c>
      <c r="DJ79" s="47">
        <v>0</v>
      </c>
      <c r="DK79" s="47">
        <v>0</v>
      </c>
      <c r="DL79" s="47">
        <v>0</v>
      </c>
      <c r="DM79" s="47">
        <v>0</v>
      </c>
      <c r="DN79" s="47">
        <v>0</v>
      </c>
      <c r="DO79" s="47">
        <v>0</v>
      </c>
      <c r="DP79" s="47">
        <v>0</v>
      </c>
      <c r="DQ79" s="47">
        <v>0</v>
      </c>
      <c r="DR79" s="47">
        <v>0</v>
      </c>
      <c r="DS79" s="47">
        <v>0</v>
      </c>
      <c r="DT79" s="47">
        <v>0</v>
      </c>
    </row>
    <row r="80" spans="1:126" x14ac:dyDescent="0.25">
      <c r="A80" s="47" t="s">
        <v>299</v>
      </c>
      <c r="B80" s="47" t="s">
        <v>153</v>
      </c>
      <c r="C80" s="47" t="s">
        <v>267</v>
      </c>
      <c r="D80" s="47" t="s">
        <v>267</v>
      </c>
      <c r="E80" s="47"/>
      <c r="F80" s="47" t="s">
        <v>155</v>
      </c>
      <c r="G80" s="47" t="s">
        <v>229</v>
      </c>
      <c r="H80" s="47" t="str">
        <f>=IFERROR(VLOOKUP(A80,'ETPT Format DDG'!A:J,10,FALSE),"")</f>
        <v>0</v>
      </c>
      <c r="I80" s="47" t="str">
        <f>='ETPT Format DDG'!M80</f>
        <v/>
      </c>
      <c r="J80" s="47" t="str">
        <f>='ETPT Format DDG'!D80</f>
        <v/>
      </c>
      <c r="K80" s="47" t="s">
        <v>157</v>
      </c>
      <c r="L80" s="47" t="s">
        <v>239</v>
      </c>
      <c r="M80" s="47"/>
      <c r="N80" s="47">
        <v>0.5421052631578948</v>
      </c>
      <c r="O80" s="47">
        <v>0.5421052631578948</v>
      </c>
      <c r="P80" s="47">
        <v>0</v>
      </c>
      <c r="Q80" s="47">
        <v>0</v>
      </c>
      <c r="R80" s="47">
        <v>0</v>
      </c>
      <c r="S80" s="47">
        <v>0</v>
      </c>
      <c r="T80" s="47">
        <v>0</v>
      </c>
      <c r="U80" s="47">
        <v>0</v>
      </c>
      <c r="V80" s="47">
        <v>0</v>
      </c>
      <c r="W80" s="47">
        <v>0</v>
      </c>
      <c r="X80" s="47">
        <v>0</v>
      </c>
      <c r="Y80" s="47">
        <v>0</v>
      </c>
      <c r="Z80" s="47">
        <v>0</v>
      </c>
      <c r="AA80" s="47">
        <v>0</v>
      </c>
      <c r="AB80" s="47">
        <v>0</v>
      </c>
      <c r="AC80" s="47">
        <v>0</v>
      </c>
      <c r="AD80" s="47">
        <v>0</v>
      </c>
      <c r="AE80" s="47">
        <v>0.14907894736842053</v>
      </c>
      <c r="AF80" s="47">
        <v>0.11655263157894784</v>
      </c>
      <c r="AG80" s="47">
        <v>0</v>
      </c>
      <c r="AH80" s="47">
        <v>0</v>
      </c>
      <c r="AI80" s="47">
        <v>0</v>
      </c>
      <c r="AJ80" s="47">
        <v>0</v>
      </c>
      <c r="AK80" s="47">
        <v>0.03252631578947372</v>
      </c>
      <c r="AL80" s="47">
        <v>0</v>
      </c>
      <c r="AM80" s="47">
        <v>0</v>
      </c>
      <c r="AN80" s="47">
        <v>0.32255263157894687</v>
      </c>
      <c r="AO80" s="47">
        <v>0.32255263157894687</v>
      </c>
      <c r="AP80" s="47">
        <v>0</v>
      </c>
      <c r="AQ80" s="47">
        <v>0</v>
      </c>
      <c r="AR80" s="47">
        <v>0</v>
      </c>
      <c r="AS80" s="47">
        <v>0</v>
      </c>
      <c r="AT80" s="47">
        <v>0</v>
      </c>
      <c r="AU80" s="47">
        <v>0</v>
      </c>
      <c r="AV80" s="47">
        <v>0</v>
      </c>
      <c r="AW80" s="47">
        <v>0</v>
      </c>
      <c r="AX80" s="47">
        <v>0</v>
      </c>
      <c r="AY80" s="47">
        <v>0</v>
      </c>
      <c r="AZ80" s="47">
        <v>0</v>
      </c>
      <c r="BA80" s="47">
        <v>0</v>
      </c>
      <c r="BB80" s="47">
        <v>0</v>
      </c>
      <c r="BC80" s="47">
        <v>0</v>
      </c>
      <c r="BD80" s="47">
        <v>0</v>
      </c>
      <c r="BE80" s="47">
        <v>0</v>
      </c>
      <c r="BF80" s="47">
        <v>0</v>
      </c>
      <c r="BG80" s="47">
        <v>0</v>
      </c>
      <c r="BH80" s="47">
        <v>0</v>
      </c>
      <c r="BI80" s="47">
        <v>0</v>
      </c>
      <c r="BJ80" s="47">
        <v>0</v>
      </c>
      <c r="BK80" s="47">
        <v>0</v>
      </c>
      <c r="BL80" s="47">
        <v>0</v>
      </c>
      <c r="BM80" s="47">
        <v>0</v>
      </c>
      <c r="BN80" s="47">
        <v>0</v>
      </c>
      <c r="BO80" s="47">
        <v>0.024394736842105233</v>
      </c>
      <c r="BP80" s="47">
        <v>0.01626315789473686</v>
      </c>
      <c r="BQ80" s="47">
        <v>0</v>
      </c>
      <c r="BR80" s="47">
        <v>0</v>
      </c>
      <c r="BS80" s="47">
        <v>0</v>
      </c>
      <c r="BT80" s="47">
        <v>0</v>
      </c>
      <c r="BU80" s="47">
        <v>0</v>
      </c>
      <c r="BV80" s="47">
        <v>0</v>
      </c>
      <c r="BW80" s="47">
        <v>0.00813157894736843</v>
      </c>
      <c r="BX80" s="47">
        <v>0</v>
      </c>
      <c r="BY80" s="47">
        <v>0</v>
      </c>
      <c r="BZ80" s="47">
        <v>0</v>
      </c>
      <c r="CA80" s="47">
        <v>0</v>
      </c>
      <c r="CB80" s="47">
        <v>0</v>
      </c>
      <c r="CC80" s="47">
        <v>0</v>
      </c>
      <c r="CD80" s="47">
        <v>0</v>
      </c>
      <c r="CE80" s="47">
        <v>0</v>
      </c>
      <c r="CF80" s="47">
        <v>0</v>
      </c>
      <c r="CG80" s="47">
        <v>0</v>
      </c>
      <c r="CH80" s="47">
        <v>0</v>
      </c>
      <c r="CI80" s="47">
        <v>0</v>
      </c>
      <c r="CJ80" s="47">
        <v>0</v>
      </c>
      <c r="CK80" s="47">
        <v>0</v>
      </c>
      <c r="CL80" s="47">
        <v>0</v>
      </c>
      <c r="CM80" s="47">
        <v>0</v>
      </c>
      <c r="CN80" s="47">
        <v>0</v>
      </c>
      <c r="CO80" s="47">
        <v>0</v>
      </c>
      <c r="CP80" s="47">
        <v>0</v>
      </c>
      <c r="CQ80" s="47">
        <v>0</v>
      </c>
      <c r="CR80" s="47">
        <v>0</v>
      </c>
      <c r="CS80" s="47">
        <v>0</v>
      </c>
      <c r="CT80" s="47">
        <v>0.04607894736842129</v>
      </c>
      <c r="CU80" s="47">
        <v>0.04607894736842129</v>
      </c>
      <c r="CV80" s="47">
        <v>0</v>
      </c>
      <c r="CW80" s="47">
        <v>0</v>
      </c>
      <c r="CX80" s="47">
        <v>0</v>
      </c>
      <c r="CY80" s="47">
        <v>0</v>
      </c>
      <c r="CZ80" s="47">
        <v>0</v>
      </c>
      <c r="DA80" s="47">
        <v>0</v>
      </c>
      <c r="DB80" s="47">
        <v>0</v>
      </c>
      <c r="DC80" s="47">
        <v>0</v>
      </c>
      <c r="DD80" s="47">
        <v>0</v>
      </c>
      <c r="DE80" s="47">
        <v>0</v>
      </c>
      <c r="DF80" s="47">
        <v>0</v>
      </c>
      <c r="DG80" s="47">
        <v>0</v>
      </c>
      <c r="DH80" s="47">
        <v>0</v>
      </c>
      <c r="DI80" s="47">
        <v>0</v>
      </c>
      <c r="DJ80" s="47">
        <v>0</v>
      </c>
      <c r="DK80" s="47">
        <v>0</v>
      </c>
      <c r="DL80" s="47">
        <v>0</v>
      </c>
      <c r="DM80" s="47">
        <v>0</v>
      </c>
      <c r="DN80" s="47">
        <v>0</v>
      </c>
      <c r="DO80" s="47">
        <v>0</v>
      </c>
      <c r="DP80" s="47">
        <v>0</v>
      </c>
      <c r="DQ80" s="47">
        <v>0</v>
      </c>
      <c r="DR80" s="47">
        <v>0</v>
      </c>
      <c r="DS80" s="47">
        <v>0</v>
      </c>
      <c r="DT80" s="47">
        <v>0</v>
      </c>
    </row>
    <row r="81" spans="1:126" x14ac:dyDescent="0.25">
      <c r="A81" s="47" t="s">
        <v>300</v>
      </c>
      <c r="B81" s="47" t="s">
        <v>153</v>
      </c>
      <c r="C81" s="47" t="s">
        <v>267</v>
      </c>
      <c r="D81" s="47" t="s">
        <v>267</v>
      </c>
      <c r="E81" s="47"/>
      <c r="F81" s="47" t="s">
        <v>155</v>
      </c>
      <c r="G81" s="47" t="s">
        <v>301</v>
      </c>
      <c r="H81" s="47" t="str">
        <f>=IFERROR(VLOOKUP(A81,'ETPT Format DDG'!A:J,10,FALSE),"")</f>
        <v>0</v>
      </c>
      <c r="I81" s="47" t="str">
        <f>='ETPT Format DDG'!M81</f>
        <v/>
      </c>
      <c r="J81" s="47" t="str">
        <f>='ETPT Format DDG'!D81</f>
        <v/>
      </c>
      <c r="K81" s="47" t="s">
        <v>157</v>
      </c>
      <c r="L81" s="47" t="s">
        <v>239</v>
      </c>
      <c r="M81" s="47" t="s">
        <v>180</v>
      </c>
      <c r="N81" s="47">
        <v>0.22894736842105262</v>
      </c>
      <c r="O81" s="47">
        <v>0.03548684210526319</v>
      </c>
      <c r="P81" s="47">
        <v>0</v>
      </c>
      <c r="Q81" s="47">
        <v>0</v>
      </c>
      <c r="R81" s="47">
        <v>0</v>
      </c>
      <c r="S81" s="47">
        <v>0</v>
      </c>
      <c r="T81" s="47">
        <v>0</v>
      </c>
      <c r="U81" s="47">
        <v>0</v>
      </c>
      <c r="V81" s="47">
        <v>0</v>
      </c>
      <c r="W81" s="47">
        <v>0</v>
      </c>
      <c r="X81" s="47">
        <v>0</v>
      </c>
      <c r="Y81" s="47">
        <v>0</v>
      </c>
      <c r="Z81" s="47">
        <v>0</v>
      </c>
      <c r="AA81" s="47">
        <v>0</v>
      </c>
      <c r="AB81" s="47">
        <v>0</v>
      </c>
      <c r="AC81" s="47">
        <v>0</v>
      </c>
      <c r="AD81" s="47">
        <v>0</v>
      </c>
      <c r="AE81" s="47">
        <v>0</v>
      </c>
      <c r="AF81" s="47">
        <v>0</v>
      </c>
      <c r="AG81" s="47">
        <v>0</v>
      </c>
      <c r="AH81" s="47">
        <v>0</v>
      </c>
      <c r="AI81" s="47">
        <v>0</v>
      </c>
      <c r="AJ81" s="47">
        <v>0</v>
      </c>
      <c r="AK81" s="47">
        <v>0</v>
      </c>
      <c r="AL81" s="47">
        <v>0</v>
      </c>
      <c r="AM81" s="47">
        <v>0</v>
      </c>
      <c r="AN81" s="47">
        <v>0</v>
      </c>
      <c r="AO81" s="47">
        <v>0</v>
      </c>
      <c r="AP81" s="47">
        <v>0</v>
      </c>
      <c r="AQ81" s="47">
        <v>0</v>
      </c>
      <c r="AR81" s="47">
        <v>0</v>
      </c>
      <c r="AS81" s="47">
        <v>0</v>
      </c>
      <c r="AT81" s="47">
        <v>0</v>
      </c>
      <c r="AU81" s="47">
        <v>0</v>
      </c>
      <c r="AV81" s="47">
        <v>0</v>
      </c>
      <c r="AW81" s="47">
        <v>0</v>
      </c>
      <c r="AX81" s="47">
        <v>0</v>
      </c>
      <c r="AY81" s="47">
        <v>0</v>
      </c>
      <c r="AZ81" s="47">
        <v>0</v>
      </c>
      <c r="BA81" s="47">
        <v>0</v>
      </c>
      <c r="BB81" s="47">
        <v>0</v>
      </c>
      <c r="BC81" s="47">
        <v>0</v>
      </c>
      <c r="BD81" s="47">
        <v>0</v>
      </c>
      <c r="BE81" s="47">
        <v>0</v>
      </c>
      <c r="BF81" s="47">
        <v>0</v>
      </c>
      <c r="BG81" s="47">
        <v>0</v>
      </c>
      <c r="BH81" s="47">
        <v>0</v>
      </c>
      <c r="BI81" s="47">
        <v>0</v>
      </c>
      <c r="BJ81" s="47">
        <v>0</v>
      </c>
      <c r="BK81" s="47">
        <v>0</v>
      </c>
      <c r="BL81" s="47">
        <v>0</v>
      </c>
      <c r="BM81" s="47">
        <v>0</v>
      </c>
      <c r="BN81" s="47">
        <v>0</v>
      </c>
      <c r="BO81" s="47">
        <v>0.018315789473684223</v>
      </c>
      <c r="BP81" s="47">
        <v>0.018315789473684223</v>
      </c>
      <c r="BQ81" s="47">
        <v>0</v>
      </c>
      <c r="BR81" s="47">
        <v>0</v>
      </c>
      <c r="BS81" s="47">
        <v>0</v>
      </c>
      <c r="BT81" s="47">
        <v>0</v>
      </c>
      <c r="BU81" s="47">
        <v>0</v>
      </c>
      <c r="BV81" s="47">
        <v>0</v>
      </c>
      <c r="BW81" s="47">
        <v>0</v>
      </c>
      <c r="BX81" s="47">
        <v>0</v>
      </c>
      <c r="BY81" s="47">
        <v>0</v>
      </c>
      <c r="BZ81" s="47">
        <v>0</v>
      </c>
      <c r="CA81" s="47">
        <v>0</v>
      </c>
      <c r="CB81" s="47">
        <v>0</v>
      </c>
      <c r="CC81" s="47">
        <v>0</v>
      </c>
      <c r="CD81" s="47">
        <v>0</v>
      </c>
      <c r="CE81" s="47">
        <v>0</v>
      </c>
      <c r="CF81" s="47">
        <v>0</v>
      </c>
      <c r="CG81" s="47">
        <v>0</v>
      </c>
      <c r="CH81" s="47">
        <v>0</v>
      </c>
      <c r="CI81" s="47">
        <v>0</v>
      </c>
      <c r="CJ81" s="47">
        <v>0</v>
      </c>
      <c r="CK81" s="47">
        <v>0</v>
      </c>
      <c r="CL81" s="47">
        <v>0</v>
      </c>
      <c r="CM81" s="47">
        <v>0</v>
      </c>
      <c r="CN81" s="47">
        <v>0</v>
      </c>
      <c r="CO81" s="47">
        <v>0</v>
      </c>
      <c r="CP81" s="47">
        <v>0</v>
      </c>
      <c r="CQ81" s="47">
        <v>0</v>
      </c>
      <c r="CR81" s="47">
        <v>0</v>
      </c>
      <c r="CS81" s="47">
        <v>0</v>
      </c>
      <c r="CT81" s="47">
        <v>0.017171052631578972</v>
      </c>
      <c r="CU81" s="47">
        <v>0.017171052631578972</v>
      </c>
      <c r="CV81" s="47">
        <v>0</v>
      </c>
      <c r="CW81" s="47">
        <v>0</v>
      </c>
      <c r="CX81" s="47">
        <v>0</v>
      </c>
      <c r="CY81" s="47">
        <v>0</v>
      </c>
      <c r="CZ81" s="47">
        <v>0</v>
      </c>
      <c r="DA81" s="47">
        <v>0</v>
      </c>
      <c r="DB81" s="47">
        <v>0</v>
      </c>
      <c r="DC81" s="47">
        <v>0</v>
      </c>
      <c r="DD81" s="47">
        <v>0</v>
      </c>
      <c r="DE81" s="47">
        <v>0</v>
      </c>
      <c r="DF81" s="47">
        <v>0</v>
      </c>
      <c r="DG81" s="47">
        <v>0</v>
      </c>
      <c r="DH81" s="47">
        <v>0</v>
      </c>
      <c r="DI81" s="47">
        <v>0</v>
      </c>
      <c r="DJ81" s="47">
        <v>0</v>
      </c>
      <c r="DK81" s="47">
        <v>0</v>
      </c>
      <c r="DL81" s="47">
        <v>0</v>
      </c>
      <c r="DM81" s="47">
        <v>0</v>
      </c>
      <c r="DN81" s="47">
        <v>0</v>
      </c>
      <c r="DO81" s="47">
        <v>0</v>
      </c>
      <c r="DP81" s="47">
        <v>0</v>
      </c>
      <c r="DQ81" s="47">
        <v>0</v>
      </c>
      <c r="DR81" s="47">
        <v>0</v>
      </c>
      <c r="DS81" s="47">
        <v>0</v>
      </c>
      <c r="DT81" s="47">
        <v>0</v>
      </c>
    </row>
    <row r="82" spans="1:126" x14ac:dyDescent="0.25">
      <c r="A82" s="47" t="s">
        <v>302</v>
      </c>
      <c r="B82" s="47" t="s">
        <v>153</v>
      </c>
      <c r="C82" s="47" t="s">
        <v>267</v>
      </c>
      <c r="D82" s="47" t="s">
        <v>267</v>
      </c>
      <c r="E82" s="47"/>
      <c r="F82" s="47" t="s">
        <v>155</v>
      </c>
      <c r="G82" s="47" t="s">
        <v>301</v>
      </c>
      <c r="H82" s="47" t="str">
        <f>=IFERROR(VLOOKUP(A82,'ETPT Format DDG'!A:J,10,FALSE),"")</f>
        <v>0</v>
      </c>
      <c r="I82" s="47" t="str">
        <f>='ETPT Format DDG'!M82</f>
        <v/>
      </c>
      <c r="J82" s="47" t="str">
        <f>='ETPT Format DDG'!D82</f>
        <v/>
      </c>
      <c r="K82" s="47" t="s">
        <v>157</v>
      </c>
      <c r="L82" s="47" t="s">
        <v>239</v>
      </c>
      <c r="M82" s="47" t="s">
        <v>180</v>
      </c>
      <c r="N82" s="47">
        <v>0.22894736842105262</v>
      </c>
      <c r="O82" s="47">
        <v>0.22894736842105262</v>
      </c>
      <c r="P82" s="47">
        <v>0.21177631578947334</v>
      </c>
      <c r="Q82" s="47">
        <v>0.21177631578947334</v>
      </c>
      <c r="R82" s="47">
        <v>0</v>
      </c>
      <c r="S82" s="47">
        <v>0</v>
      </c>
      <c r="T82" s="47">
        <v>0</v>
      </c>
      <c r="U82" s="47">
        <v>0</v>
      </c>
      <c r="V82" s="47">
        <v>0</v>
      </c>
      <c r="W82" s="47">
        <v>0</v>
      </c>
      <c r="X82" s="47">
        <v>0</v>
      </c>
      <c r="Y82" s="47">
        <v>0</v>
      </c>
      <c r="Z82" s="47">
        <v>0</v>
      </c>
      <c r="AA82" s="47">
        <v>0</v>
      </c>
      <c r="AB82" s="47">
        <v>0</v>
      </c>
      <c r="AC82" s="47">
        <v>0</v>
      </c>
      <c r="AD82" s="47">
        <v>0</v>
      </c>
      <c r="AE82" s="47">
        <v>0</v>
      </c>
      <c r="AF82" s="47">
        <v>0</v>
      </c>
      <c r="AG82" s="47">
        <v>0</v>
      </c>
      <c r="AH82" s="47">
        <v>0</v>
      </c>
      <c r="AI82" s="47">
        <v>0</v>
      </c>
      <c r="AJ82" s="47">
        <v>0</v>
      </c>
      <c r="AK82" s="47">
        <v>0</v>
      </c>
      <c r="AL82" s="47">
        <v>0</v>
      </c>
      <c r="AM82" s="47">
        <v>0</v>
      </c>
      <c r="AN82" s="47">
        <v>0</v>
      </c>
      <c r="AO82" s="47">
        <v>0</v>
      </c>
      <c r="AP82" s="47">
        <v>0</v>
      </c>
      <c r="AQ82" s="47">
        <v>0</v>
      </c>
      <c r="AR82" s="47">
        <v>0</v>
      </c>
      <c r="AS82" s="47">
        <v>0</v>
      </c>
      <c r="AT82" s="47">
        <v>0</v>
      </c>
      <c r="AU82" s="47">
        <v>0</v>
      </c>
      <c r="AV82" s="47">
        <v>0</v>
      </c>
      <c r="AW82" s="47">
        <v>0</v>
      </c>
      <c r="AX82" s="47">
        <v>0</v>
      </c>
      <c r="AY82" s="47">
        <v>0</v>
      </c>
      <c r="AZ82" s="47">
        <v>0</v>
      </c>
      <c r="BA82" s="47">
        <v>0</v>
      </c>
      <c r="BB82" s="47">
        <v>0</v>
      </c>
      <c r="BC82" s="47">
        <v>0</v>
      </c>
      <c r="BD82" s="47">
        <v>0</v>
      </c>
      <c r="BE82" s="47">
        <v>0</v>
      </c>
      <c r="BF82" s="47">
        <v>0</v>
      </c>
      <c r="BG82" s="47">
        <v>0</v>
      </c>
      <c r="BH82" s="47">
        <v>0</v>
      </c>
      <c r="BI82" s="47">
        <v>0</v>
      </c>
      <c r="BJ82" s="47">
        <v>0</v>
      </c>
      <c r="BK82" s="47">
        <v>0</v>
      </c>
      <c r="BL82" s="47">
        <v>0</v>
      </c>
      <c r="BM82" s="47">
        <v>0</v>
      </c>
      <c r="BN82" s="47">
        <v>0</v>
      </c>
      <c r="BO82" s="47">
        <v>0</v>
      </c>
      <c r="BP82" s="47">
        <v>0</v>
      </c>
      <c r="BQ82" s="47">
        <v>0</v>
      </c>
      <c r="BR82" s="47">
        <v>0</v>
      </c>
      <c r="BS82" s="47">
        <v>0</v>
      </c>
      <c r="BT82" s="47">
        <v>0</v>
      </c>
      <c r="BU82" s="47">
        <v>0</v>
      </c>
      <c r="BV82" s="47">
        <v>0</v>
      </c>
      <c r="BW82" s="47">
        <v>0</v>
      </c>
      <c r="BX82" s="47">
        <v>0</v>
      </c>
      <c r="BY82" s="47">
        <v>0</v>
      </c>
      <c r="BZ82" s="47">
        <v>0</v>
      </c>
      <c r="CA82" s="47">
        <v>0</v>
      </c>
      <c r="CB82" s="47">
        <v>0</v>
      </c>
      <c r="CC82" s="47">
        <v>0</v>
      </c>
      <c r="CD82" s="47">
        <v>0</v>
      </c>
      <c r="CE82" s="47">
        <v>0</v>
      </c>
      <c r="CF82" s="47">
        <v>0</v>
      </c>
      <c r="CG82" s="47">
        <v>0</v>
      </c>
      <c r="CH82" s="47">
        <v>0</v>
      </c>
      <c r="CI82" s="47">
        <v>0</v>
      </c>
      <c r="CJ82" s="47">
        <v>0</v>
      </c>
      <c r="CK82" s="47">
        <v>0</v>
      </c>
      <c r="CL82" s="47">
        <v>0</v>
      </c>
      <c r="CM82" s="47">
        <v>0</v>
      </c>
      <c r="CN82" s="47">
        <v>0</v>
      </c>
      <c r="CO82" s="47">
        <v>0</v>
      </c>
      <c r="CP82" s="47">
        <v>0</v>
      </c>
      <c r="CQ82" s="47">
        <v>0</v>
      </c>
      <c r="CR82" s="47">
        <v>0</v>
      </c>
      <c r="CS82" s="47">
        <v>0</v>
      </c>
      <c r="CT82" s="47">
        <v>0.017171052631578972</v>
      </c>
      <c r="CU82" s="47">
        <v>0.017171052631578972</v>
      </c>
      <c r="CV82" s="47">
        <v>0</v>
      </c>
      <c r="CW82" s="47">
        <v>0</v>
      </c>
      <c r="CX82" s="47">
        <v>0</v>
      </c>
      <c r="CY82" s="47">
        <v>0</v>
      </c>
      <c r="CZ82" s="47">
        <v>0</v>
      </c>
      <c r="DA82" s="47">
        <v>0</v>
      </c>
      <c r="DB82" s="47">
        <v>0</v>
      </c>
      <c r="DC82" s="47">
        <v>0</v>
      </c>
      <c r="DD82" s="47">
        <v>0</v>
      </c>
      <c r="DE82" s="47">
        <v>0</v>
      </c>
      <c r="DF82" s="47">
        <v>0</v>
      </c>
      <c r="DG82" s="47">
        <v>0</v>
      </c>
      <c r="DH82" s="47">
        <v>0</v>
      </c>
      <c r="DI82" s="47">
        <v>0</v>
      </c>
      <c r="DJ82" s="47">
        <v>0</v>
      </c>
      <c r="DK82" s="47">
        <v>0</v>
      </c>
      <c r="DL82" s="47">
        <v>0</v>
      </c>
      <c r="DM82" s="47">
        <v>0</v>
      </c>
      <c r="DN82" s="47">
        <v>0</v>
      </c>
      <c r="DO82" s="47">
        <v>0</v>
      </c>
      <c r="DP82" s="47">
        <v>0</v>
      </c>
      <c r="DQ82" s="47">
        <v>0</v>
      </c>
      <c r="DR82" s="47">
        <v>0</v>
      </c>
      <c r="DS82" s="47">
        <v>0</v>
      </c>
      <c r="DT82" s="47">
        <v>0</v>
      </c>
    </row>
    <row r="83" spans="1:126" x14ac:dyDescent="0.25">
      <c r="A83" s="47" t="s">
        <v>303</v>
      </c>
      <c r="B83" s="47" t="s">
        <v>153</v>
      </c>
      <c r="C83" s="47" t="s">
        <v>267</v>
      </c>
      <c r="D83" s="47" t="s">
        <v>267</v>
      </c>
      <c r="E83" s="47"/>
      <c r="F83" s="47" t="s">
        <v>155</v>
      </c>
      <c r="G83" s="47" t="s">
        <v>301</v>
      </c>
      <c r="H83" s="47" t="str">
        <f>=IFERROR(VLOOKUP(A83,'ETPT Format DDG'!A:J,10,FALSE),"")</f>
        <v>0</v>
      </c>
      <c r="I83" s="47" t="str">
        <f>='ETPT Format DDG'!M83</f>
        <v/>
      </c>
      <c r="J83" s="47" t="str">
        <f>='ETPT Format DDG'!D83</f>
        <v/>
      </c>
      <c r="K83" s="47" t="s">
        <v>157</v>
      </c>
      <c r="L83" s="47" t="s">
        <v>239</v>
      </c>
      <c r="M83" s="47"/>
      <c r="N83" s="47">
        <v>0.5421052631578948</v>
      </c>
      <c r="O83" s="47">
        <v>0.5421052631578948</v>
      </c>
      <c r="P83" s="47">
        <v>0</v>
      </c>
      <c r="Q83" s="47">
        <v>0</v>
      </c>
      <c r="R83" s="47">
        <v>0</v>
      </c>
      <c r="S83" s="47">
        <v>0</v>
      </c>
      <c r="T83" s="47">
        <v>0</v>
      </c>
      <c r="U83" s="47">
        <v>0</v>
      </c>
      <c r="V83" s="47">
        <v>0</v>
      </c>
      <c r="W83" s="47">
        <v>0</v>
      </c>
      <c r="X83" s="47">
        <v>0</v>
      </c>
      <c r="Y83" s="47">
        <v>0</v>
      </c>
      <c r="Z83" s="47">
        <v>0</v>
      </c>
      <c r="AA83" s="47">
        <v>0</v>
      </c>
      <c r="AB83" s="47">
        <v>0</v>
      </c>
      <c r="AC83" s="47">
        <v>0</v>
      </c>
      <c r="AD83" s="47">
        <v>0</v>
      </c>
      <c r="AE83" s="47">
        <v>0</v>
      </c>
      <c r="AF83" s="47">
        <v>0</v>
      </c>
      <c r="AG83" s="47">
        <v>0</v>
      </c>
      <c r="AH83" s="47">
        <v>0</v>
      </c>
      <c r="AI83" s="47">
        <v>0</v>
      </c>
      <c r="AJ83" s="47">
        <v>0</v>
      </c>
      <c r="AK83" s="47">
        <v>0</v>
      </c>
      <c r="AL83" s="47">
        <v>0</v>
      </c>
      <c r="AM83" s="47">
        <v>0</v>
      </c>
      <c r="AN83" s="47">
        <v>0</v>
      </c>
      <c r="AO83" s="47">
        <v>0</v>
      </c>
      <c r="AP83" s="47">
        <v>0</v>
      </c>
      <c r="AQ83" s="47">
        <v>0</v>
      </c>
      <c r="AR83" s="47">
        <v>0</v>
      </c>
      <c r="AS83" s="47">
        <v>0</v>
      </c>
      <c r="AT83" s="47">
        <v>0</v>
      </c>
      <c r="AU83" s="47">
        <v>0</v>
      </c>
      <c r="AV83" s="47">
        <v>0</v>
      </c>
      <c r="AW83" s="47">
        <v>0</v>
      </c>
      <c r="AX83" s="47">
        <v>0</v>
      </c>
      <c r="AY83" s="47">
        <v>0</v>
      </c>
      <c r="AZ83" s="47">
        <v>0</v>
      </c>
      <c r="BA83" s="47">
        <v>0</v>
      </c>
      <c r="BB83" s="47">
        <v>0</v>
      </c>
      <c r="BC83" s="47">
        <v>0</v>
      </c>
      <c r="BD83" s="47">
        <v>0</v>
      </c>
      <c r="BE83" s="47">
        <v>0</v>
      </c>
      <c r="BF83" s="47">
        <v>0</v>
      </c>
      <c r="BG83" s="47">
        <v>0</v>
      </c>
      <c r="BH83" s="47">
        <v>0</v>
      </c>
      <c r="BI83" s="47">
        <v>0</v>
      </c>
      <c r="BJ83" s="47">
        <v>0</v>
      </c>
      <c r="BK83" s="47">
        <v>0</v>
      </c>
      <c r="BL83" s="47">
        <v>0</v>
      </c>
      <c r="BM83" s="47">
        <v>0</v>
      </c>
      <c r="BN83" s="47">
        <v>0</v>
      </c>
      <c r="BO83" s="47">
        <v>0.501447368421054</v>
      </c>
      <c r="BP83" s="47">
        <v>0</v>
      </c>
      <c r="BQ83" s="47">
        <v>0</v>
      </c>
      <c r="BR83" s="47">
        <v>0</v>
      </c>
      <c r="BS83" s="47">
        <v>0</v>
      </c>
      <c r="BT83" s="47">
        <v>0</v>
      </c>
      <c r="BU83" s="47">
        <v>0</v>
      </c>
      <c r="BV83" s="47">
        <v>0</v>
      </c>
      <c r="BW83" s="47">
        <v>0</v>
      </c>
      <c r="BX83" s="47">
        <v>0</v>
      </c>
      <c r="BY83" s="47">
        <v>0</v>
      </c>
      <c r="BZ83" s="47">
        <v>0</v>
      </c>
      <c r="CA83" s="47">
        <v>0</v>
      </c>
      <c r="CB83" s="47">
        <v>0</v>
      </c>
      <c r="CC83" s="47">
        <v>0</v>
      </c>
      <c r="CD83" s="47">
        <v>0</v>
      </c>
      <c r="CE83" s="47">
        <v>0</v>
      </c>
      <c r="CF83" s="47">
        <v>0</v>
      </c>
      <c r="CG83" s="47">
        <v>0</v>
      </c>
      <c r="CH83" s="47">
        <v>0</v>
      </c>
      <c r="CI83" s="47">
        <v>0</v>
      </c>
      <c r="CJ83" s="47">
        <v>0</v>
      </c>
      <c r="CK83" s="47">
        <v>0</v>
      </c>
      <c r="CL83" s="47">
        <v>0</v>
      </c>
      <c r="CM83" s="47">
        <v>0</v>
      </c>
      <c r="CN83" s="47">
        <v>0</v>
      </c>
      <c r="CO83" s="47">
        <v>0</v>
      </c>
      <c r="CP83" s="47">
        <v>0</v>
      </c>
      <c r="CQ83" s="47">
        <v>0</v>
      </c>
      <c r="CR83" s="47">
        <v>0</v>
      </c>
      <c r="CS83" s="47">
        <v>0</v>
      </c>
      <c r="CT83" s="47">
        <v>0.040657894736841955</v>
      </c>
      <c r="CU83" s="47">
        <v>0.040657894736841955</v>
      </c>
      <c r="CV83" s="47">
        <v>0</v>
      </c>
      <c r="CW83" s="47">
        <v>0</v>
      </c>
      <c r="CX83" s="47">
        <v>0</v>
      </c>
      <c r="CY83" s="47">
        <v>0</v>
      </c>
      <c r="CZ83" s="47">
        <v>0</v>
      </c>
      <c r="DA83" s="47">
        <v>0</v>
      </c>
      <c r="DB83" s="47">
        <v>0</v>
      </c>
      <c r="DC83" s="47">
        <v>0</v>
      </c>
      <c r="DD83" s="47">
        <v>0</v>
      </c>
      <c r="DE83" s="47">
        <v>0</v>
      </c>
      <c r="DF83" s="47">
        <v>0</v>
      </c>
      <c r="DG83" s="47">
        <v>0</v>
      </c>
      <c r="DH83" s="47">
        <v>0</v>
      </c>
      <c r="DI83" s="47">
        <v>0</v>
      </c>
      <c r="DJ83" s="47">
        <v>0</v>
      </c>
      <c r="DK83" s="47">
        <v>0</v>
      </c>
      <c r="DL83" s="47">
        <v>0</v>
      </c>
      <c r="DM83" s="47">
        <v>0</v>
      </c>
      <c r="DN83" s="47">
        <v>0</v>
      </c>
      <c r="DO83" s="47">
        <v>0</v>
      </c>
      <c r="DP83" s="47">
        <v>0</v>
      </c>
      <c r="DQ83" s="47">
        <v>0</v>
      </c>
      <c r="DR83" s="47">
        <v>0</v>
      </c>
      <c r="DS83" s="47">
        <v>0</v>
      </c>
      <c r="DT83" s="47">
        <v>0</v>
      </c>
    </row>
    <row r="84" spans="1:126" x14ac:dyDescent="0.25">
      <c r="A84" s="47" t="s">
        <v>304</v>
      </c>
      <c r="B84" s="47" t="s">
        <v>153</v>
      </c>
      <c r="C84" s="47" t="s">
        <v>267</v>
      </c>
      <c r="D84" s="47" t="s">
        <v>267</v>
      </c>
      <c r="E84" s="47"/>
      <c r="F84" s="47" t="s">
        <v>155</v>
      </c>
      <c r="G84" s="47" t="s">
        <v>301</v>
      </c>
      <c r="H84" s="47" t="str">
        <f>=IFERROR(VLOOKUP(A84,'ETPT Format DDG'!A:J,10,FALSE),"")</f>
        <v>0</v>
      </c>
      <c r="I84" s="47" t="str">
        <f>='ETPT Format DDG'!M84</f>
        <v/>
      </c>
      <c r="J84" s="47" t="str">
        <f>='ETPT Format DDG'!D84</f>
        <v/>
      </c>
      <c r="K84" s="47" t="s">
        <v>157</v>
      </c>
      <c r="L84" s="47" t="s">
        <v>239</v>
      </c>
      <c r="M84" s="47"/>
      <c r="N84" s="47">
        <v>0.5421052631578948</v>
      </c>
      <c r="O84" s="47">
        <v>0.5421052631578948</v>
      </c>
      <c r="P84" s="47">
        <v>0</v>
      </c>
      <c r="Q84" s="47">
        <v>0</v>
      </c>
      <c r="R84" s="47">
        <v>0</v>
      </c>
      <c r="S84" s="47">
        <v>0</v>
      </c>
      <c r="T84" s="47">
        <v>0</v>
      </c>
      <c r="U84" s="47">
        <v>0</v>
      </c>
      <c r="V84" s="47">
        <v>0</v>
      </c>
      <c r="W84" s="47">
        <v>0</v>
      </c>
      <c r="X84" s="47">
        <v>0</v>
      </c>
      <c r="Y84" s="47">
        <v>0</v>
      </c>
      <c r="Z84" s="47">
        <v>0</v>
      </c>
      <c r="AA84" s="47">
        <v>0</v>
      </c>
      <c r="AB84" s="47">
        <v>0</v>
      </c>
      <c r="AC84" s="47">
        <v>0</v>
      </c>
      <c r="AD84" s="47">
        <v>0</v>
      </c>
      <c r="AE84" s="47">
        <v>0</v>
      </c>
      <c r="AF84" s="47">
        <v>0</v>
      </c>
      <c r="AG84" s="47">
        <v>0</v>
      </c>
      <c r="AH84" s="47">
        <v>0</v>
      </c>
      <c r="AI84" s="47">
        <v>0</v>
      </c>
      <c r="AJ84" s="47">
        <v>0</v>
      </c>
      <c r="AK84" s="47">
        <v>0</v>
      </c>
      <c r="AL84" s="47">
        <v>0</v>
      </c>
      <c r="AM84" s="47">
        <v>0</v>
      </c>
      <c r="AN84" s="47">
        <v>0</v>
      </c>
      <c r="AO84" s="47">
        <v>0</v>
      </c>
      <c r="AP84" s="47">
        <v>0</v>
      </c>
      <c r="AQ84" s="47">
        <v>0</v>
      </c>
      <c r="AR84" s="47">
        <v>0</v>
      </c>
      <c r="AS84" s="47">
        <v>0</v>
      </c>
      <c r="AT84" s="47">
        <v>0</v>
      </c>
      <c r="AU84" s="47">
        <v>0</v>
      </c>
      <c r="AV84" s="47">
        <v>0</v>
      </c>
      <c r="AW84" s="47">
        <v>0</v>
      </c>
      <c r="AX84" s="47">
        <v>0</v>
      </c>
      <c r="AY84" s="47">
        <v>0</v>
      </c>
      <c r="AZ84" s="47">
        <v>0</v>
      </c>
      <c r="BA84" s="47">
        <v>0</v>
      </c>
      <c r="BB84" s="47">
        <v>0</v>
      </c>
      <c r="BC84" s="47">
        <v>0</v>
      </c>
      <c r="BD84" s="47">
        <v>0</v>
      </c>
      <c r="BE84" s="47">
        <v>0</v>
      </c>
      <c r="BF84" s="47">
        <v>0</v>
      </c>
      <c r="BG84" s="47">
        <v>0</v>
      </c>
      <c r="BH84" s="47">
        <v>0</v>
      </c>
      <c r="BI84" s="47">
        <v>0</v>
      </c>
      <c r="BJ84" s="47">
        <v>0</v>
      </c>
      <c r="BK84" s="47">
        <v>0</v>
      </c>
      <c r="BL84" s="47">
        <v>0</v>
      </c>
      <c r="BM84" s="47">
        <v>0</v>
      </c>
      <c r="BN84" s="47">
        <v>0</v>
      </c>
      <c r="BO84" s="47">
        <v>0.501447368421054</v>
      </c>
      <c r="BP84" s="47">
        <v>0</v>
      </c>
      <c r="BQ84" s="47">
        <v>0</v>
      </c>
      <c r="BR84" s="47">
        <v>0</v>
      </c>
      <c r="BS84" s="47">
        <v>0</v>
      </c>
      <c r="BT84" s="47">
        <v>0</v>
      </c>
      <c r="BU84" s="47">
        <v>0</v>
      </c>
      <c r="BV84" s="47">
        <v>0</v>
      </c>
      <c r="BW84" s="47">
        <v>0</v>
      </c>
      <c r="BX84" s="47">
        <v>0</v>
      </c>
      <c r="BY84" s="47">
        <v>0</v>
      </c>
      <c r="BZ84" s="47">
        <v>0</v>
      </c>
      <c r="CA84" s="47">
        <v>0</v>
      </c>
      <c r="CB84" s="47">
        <v>0</v>
      </c>
      <c r="CC84" s="47">
        <v>0</v>
      </c>
      <c r="CD84" s="47">
        <v>0</v>
      </c>
      <c r="CE84" s="47">
        <v>0</v>
      </c>
      <c r="CF84" s="47">
        <v>0</v>
      </c>
      <c r="CG84" s="47">
        <v>0</v>
      </c>
      <c r="CH84" s="47">
        <v>0</v>
      </c>
      <c r="CI84" s="47">
        <v>0</v>
      </c>
      <c r="CJ84" s="47">
        <v>0</v>
      </c>
      <c r="CK84" s="47">
        <v>0</v>
      </c>
      <c r="CL84" s="47">
        <v>0</v>
      </c>
      <c r="CM84" s="47">
        <v>0</v>
      </c>
      <c r="CN84" s="47">
        <v>0</v>
      </c>
      <c r="CO84" s="47">
        <v>0</v>
      </c>
      <c r="CP84" s="47">
        <v>0</v>
      </c>
      <c r="CQ84" s="47">
        <v>0</v>
      </c>
      <c r="CR84" s="47">
        <v>0</v>
      </c>
      <c r="CS84" s="47">
        <v>0</v>
      </c>
      <c r="CT84" s="47">
        <v>0.040657894736841955</v>
      </c>
      <c r="CU84" s="47">
        <v>0.040657894736841955</v>
      </c>
      <c r="CV84" s="47">
        <v>0</v>
      </c>
      <c r="CW84" s="47">
        <v>0</v>
      </c>
      <c r="CX84" s="47">
        <v>0</v>
      </c>
      <c r="CY84" s="47">
        <v>0</v>
      </c>
      <c r="CZ84" s="47">
        <v>0</v>
      </c>
      <c r="DA84" s="47">
        <v>0</v>
      </c>
      <c r="DB84" s="47">
        <v>0</v>
      </c>
      <c r="DC84" s="47">
        <v>0</v>
      </c>
      <c r="DD84" s="47">
        <v>0</v>
      </c>
      <c r="DE84" s="47">
        <v>0</v>
      </c>
      <c r="DF84" s="47">
        <v>0</v>
      </c>
      <c r="DG84" s="47">
        <v>0</v>
      </c>
      <c r="DH84" s="47">
        <v>0</v>
      </c>
      <c r="DI84" s="47">
        <v>0</v>
      </c>
      <c r="DJ84" s="47">
        <v>0</v>
      </c>
      <c r="DK84" s="47">
        <v>0</v>
      </c>
      <c r="DL84" s="47">
        <v>0</v>
      </c>
      <c r="DM84" s="47">
        <v>0</v>
      </c>
      <c r="DN84" s="47">
        <v>0</v>
      </c>
      <c r="DO84" s="47">
        <v>0</v>
      </c>
      <c r="DP84" s="47">
        <v>0</v>
      </c>
      <c r="DQ84" s="47">
        <v>0</v>
      </c>
      <c r="DR84" s="47">
        <v>0</v>
      </c>
      <c r="DS84" s="47">
        <v>0</v>
      </c>
      <c r="DT84" s="47">
        <v>0</v>
      </c>
    </row>
    <row r="85" spans="1:126" x14ac:dyDescent="0.25">
      <c r="A85" s="47" t="s">
        <v>305</v>
      </c>
      <c r="B85" s="47" t="s">
        <v>153</v>
      </c>
      <c r="C85" s="47" t="s">
        <v>306</v>
      </c>
      <c r="D85" s="47" t="s">
        <v>306</v>
      </c>
      <c r="E85" s="47"/>
      <c r="F85" s="47" t="s">
        <v>155</v>
      </c>
      <c r="G85" s="47" t="s">
        <v>301</v>
      </c>
      <c r="H85" s="47" t="str">
        <f>=IFERROR(VLOOKUP(A85,'ETPT Format DDG'!A:J,10,FALSE),"")</f>
        <v>0</v>
      </c>
      <c r="I85" s="47" t="str">
        <f>='ETPT Format DDG'!M85</f>
        <v/>
      </c>
      <c r="J85" s="47" t="str">
        <f>='ETPT Format DDG'!D85</f>
        <v/>
      </c>
      <c r="K85" s="47" t="s">
        <v>157</v>
      </c>
      <c r="L85" s="47" t="s">
        <v>307</v>
      </c>
      <c r="M85" s="47"/>
      <c r="N85" s="47">
        <v>0.09210526315789473</v>
      </c>
      <c r="O85" s="47">
        <v>0.09210526315789473</v>
      </c>
      <c r="P85" s="47">
        <v>0</v>
      </c>
      <c r="Q85" s="47">
        <v>0</v>
      </c>
      <c r="R85" s="47">
        <v>0</v>
      </c>
      <c r="S85" s="47">
        <v>0</v>
      </c>
      <c r="T85" s="47">
        <v>0</v>
      </c>
      <c r="U85" s="47">
        <v>0</v>
      </c>
      <c r="V85" s="47">
        <v>0</v>
      </c>
      <c r="W85" s="47">
        <v>0</v>
      </c>
      <c r="X85" s="47">
        <v>0</v>
      </c>
      <c r="Y85" s="47">
        <v>0</v>
      </c>
      <c r="Z85" s="47">
        <v>0</v>
      </c>
      <c r="AA85" s="47">
        <v>0</v>
      </c>
      <c r="AB85" s="47">
        <v>0</v>
      </c>
      <c r="AC85" s="47">
        <v>0</v>
      </c>
      <c r="AD85" s="47">
        <v>0</v>
      </c>
      <c r="AE85" s="47">
        <v>0</v>
      </c>
      <c r="AF85" s="47">
        <v>0</v>
      </c>
      <c r="AG85" s="47">
        <v>0</v>
      </c>
      <c r="AH85" s="47">
        <v>0</v>
      </c>
      <c r="AI85" s="47">
        <v>0</v>
      </c>
      <c r="AJ85" s="47">
        <v>0</v>
      </c>
      <c r="AK85" s="47">
        <v>0</v>
      </c>
      <c r="AL85" s="47">
        <v>0</v>
      </c>
      <c r="AM85" s="47">
        <v>0</v>
      </c>
      <c r="AN85" s="47">
        <v>0</v>
      </c>
      <c r="AO85" s="47">
        <v>0</v>
      </c>
      <c r="AP85" s="47">
        <v>0</v>
      </c>
      <c r="AQ85" s="47">
        <v>0</v>
      </c>
      <c r="AR85" s="47">
        <v>0</v>
      </c>
      <c r="AS85" s="47">
        <v>0</v>
      </c>
      <c r="AT85" s="47">
        <v>0</v>
      </c>
      <c r="AU85" s="47">
        <v>0</v>
      </c>
      <c r="AV85" s="47">
        <v>0</v>
      </c>
      <c r="AW85" s="47">
        <v>0</v>
      </c>
      <c r="AX85" s="47">
        <v>0</v>
      </c>
      <c r="AY85" s="47">
        <v>0</v>
      </c>
      <c r="AZ85" s="47">
        <v>0</v>
      </c>
      <c r="BA85" s="47">
        <v>0</v>
      </c>
      <c r="BB85" s="47">
        <v>0</v>
      </c>
      <c r="BC85" s="47">
        <v>0</v>
      </c>
      <c r="BD85" s="47">
        <v>0</v>
      </c>
      <c r="BE85" s="47">
        <v>0</v>
      </c>
      <c r="BF85" s="47">
        <v>0</v>
      </c>
      <c r="BG85" s="47">
        <v>0</v>
      </c>
      <c r="BH85" s="47">
        <v>0</v>
      </c>
      <c r="BI85" s="47">
        <v>0</v>
      </c>
      <c r="BJ85" s="47">
        <v>0</v>
      </c>
      <c r="BK85" s="47">
        <v>0</v>
      </c>
      <c r="BL85" s="47">
        <v>0</v>
      </c>
      <c r="BM85" s="47">
        <v>0</v>
      </c>
      <c r="BN85" s="47">
        <v>0</v>
      </c>
      <c r="BO85" s="47">
        <v>0</v>
      </c>
      <c r="BP85" s="47">
        <v>0</v>
      </c>
      <c r="BQ85" s="47">
        <v>0</v>
      </c>
      <c r="BR85" s="47">
        <v>0</v>
      </c>
      <c r="BS85" s="47">
        <v>0</v>
      </c>
      <c r="BT85" s="47">
        <v>0</v>
      </c>
      <c r="BU85" s="47">
        <v>0</v>
      </c>
      <c r="BV85" s="47">
        <v>0</v>
      </c>
      <c r="BW85" s="47">
        <v>0</v>
      </c>
      <c r="BX85" s="47">
        <v>0</v>
      </c>
      <c r="BY85" s="47">
        <v>0</v>
      </c>
      <c r="BZ85" s="47">
        <v>0</v>
      </c>
      <c r="CA85" s="47">
        <v>0</v>
      </c>
      <c r="CB85" s="47">
        <v>0</v>
      </c>
      <c r="CC85" s="47">
        <v>0</v>
      </c>
      <c r="CD85" s="47">
        <v>0</v>
      </c>
      <c r="CE85" s="47">
        <v>0</v>
      </c>
      <c r="CF85" s="47">
        <v>0.08519736842105267</v>
      </c>
      <c r="CG85" s="47">
        <v>0.08519736842105267</v>
      </c>
      <c r="CH85" s="47">
        <v>0</v>
      </c>
      <c r="CI85" s="47">
        <v>0</v>
      </c>
      <c r="CJ85" s="47">
        <v>0</v>
      </c>
      <c r="CK85" s="47">
        <v>0</v>
      </c>
      <c r="CL85" s="47">
        <v>0</v>
      </c>
      <c r="CM85" s="47">
        <v>0</v>
      </c>
      <c r="CN85" s="47">
        <v>0</v>
      </c>
      <c r="CO85" s="47">
        <v>0</v>
      </c>
      <c r="CP85" s="47">
        <v>0</v>
      </c>
      <c r="CQ85" s="47">
        <v>0</v>
      </c>
      <c r="CR85" s="47">
        <v>0</v>
      </c>
      <c r="CS85" s="47">
        <v>0</v>
      </c>
      <c r="CT85" s="47">
        <v>0.006907894736842108</v>
      </c>
      <c r="CU85" s="47">
        <v>0.006907894736842108</v>
      </c>
      <c r="CV85" s="47">
        <v>0</v>
      </c>
      <c r="CW85" s="47">
        <v>0</v>
      </c>
      <c r="CX85" s="47">
        <v>0</v>
      </c>
      <c r="CY85" s="47">
        <v>0</v>
      </c>
      <c r="CZ85" s="47">
        <v>0</v>
      </c>
      <c r="DA85" s="47">
        <v>0</v>
      </c>
      <c r="DB85" s="47">
        <v>0</v>
      </c>
      <c r="DC85" s="47">
        <v>0</v>
      </c>
      <c r="DD85" s="47">
        <v>0</v>
      </c>
      <c r="DE85" s="47">
        <v>0</v>
      </c>
      <c r="DF85" s="47">
        <v>0</v>
      </c>
      <c r="DG85" s="47">
        <v>0</v>
      </c>
      <c r="DH85" s="47">
        <v>0</v>
      </c>
      <c r="DI85" s="47">
        <v>0</v>
      </c>
      <c r="DJ85" s="47">
        <v>0</v>
      </c>
      <c r="DK85" s="47">
        <v>0</v>
      </c>
      <c r="DL85" s="47">
        <v>0</v>
      </c>
      <c r="DM85" s="47">
        <v>0</v>
      </c>
      <c r="DN85" s="47">
        <v>0</v>
      </c>
      <c r="DO85" s="47">
        <v>0</v>
      </c>
      <c r="DP85" s="47">
        <v>0</v>
      </c>
      <c r="DQ85" s="47">
        <v>0</v>
      </c>
      <c r="DR85" s="47">
        <v>0</v>
      </c>
      <c r="DS85" s="47">
        <v>0</v>
      </c>
      <c r="DT85" s="47">
        <v>0</v>
      </c>
    </row>
    <row r="86" spans="1:126" x14ac:dyDescent="0.25">
      <c r="A86" s="47" t="s">
        <v>308</v>
      </c>
      <c r="B86" s="47" t="s">
        <v>153</v>
      </c>
      <c r="C86" s="47" t="s">
        <v>306</v>
      </c>
      <c r="D86" s="47" t="s">
        <v>306</v>
      </c>
      <c r="E86" s="47"/>
      <c r="F86" s="47" t="s">
        <v>155</v>
      </c>
      <c r="G86" s="47" t="s">
        <v>226</v>
      </c>
      <c r="H86" s="47" t="str">
        <f>=IFERROR(VLOOKUP(A86,'ETPT Format DDG'!A:J,10,FALSE),"")</f>
        <v>0</v>
      </c>
      <c r="I86" s="47" t="str">
        <f>='ETPT Format DDG'!M86</f>
        <v/>
      </c>
      <c r="J86" s="47" t="str">
        <f>='ETPT Format DDG'!D86</f>
        <v/>
      </c>
      <c r="K86" s="47" t="s">
        <v>157</v>
      </c>
      <c r="L86" s="47" t="s">
        <v>309</v>
      </c>
      <c r="M86" s="47"/>
      <c r="N86" s="47">
        <v>0.17894736842105263</v>
      </c>
      <c r="O86" s="47">
        <v>0.17894736842105263</v>
      </c>
      <c r="P86" s="47">
        <v>0</v>
      </c>
      <c r="Q86" s="47">
        <v>0</v>
      </c>
      <c r="R86" s="47">
        <v>0</v>
      </c>
      <c r="S86" s="47">
        <v>0</v>
      </c>
      <c r="T86" s="47">
        <v>0</v>
      </c>
      <c r="U86" s="47">
        <v>0</v>
      </c>
      <c r="V86" s="47">
        <v>0</v>
      </c>
      <c r="W86" s="47">
        <v>0</v>
      </c>
      <c r="X86" s="47">
        <v>0</v>
      </c>
      <c r="Y86" s="47">
        <v>0</v>
      </c>
      <c r="Z86" s="47">
        <v>0</v>
      </c>
      <c r="AA86" s="47">
        <v>0</v>
      </c>
      <c r="AB86" s="47">
        <v>0</v>
      </c>
      <c r="AC86" s="47">
        <v>0</v>
      </c>
      <c r="AD86" s="47">
        <v>0</v>
      </c>
      <c r="AE86" s="47">
        <v>0</v>
      </c>
      <c r="AF86" s="47">
        <v>0</v>
      </c>
      <c r="AG86" s="47">
        <v>0</v>
      </c>
      <c r="AH86" s="47">
        <v>0</v>
      </c>
      <c r="AI86" s="47">
        <v>0</v>
      </c>
      <c r="AJ86" s="47">
        <v>0</v>
      </c>
      <c r="AK86" s="47">
        <v>0</v>
      </c>
      <c r="AL86" s="47">
        <v>0</v>
      </c>
      <c r="AM86" s="47">
        <v>0</v>
      </c>
      <c r="AN86" s="47">
        <v>0</v>
      </c>
      <c r="AO86" s="47">
        <v>0</v>
      </c>
      <c r="AP86" s="47">
        <v>0</v>
      </c>
      <c r="AQ86" s="47">
        <v>0</v>
      </c>
      <c r="AR86" s="47">
        <v>0</v>
      </c>
      <c r="AS86" s="47">
        <v>0</v>
      </c>
      <c r="AT86" s="47">
        <v>0</v>
      </c>
      <c r="AU86" s="47">
        <v>0</v>
      </c>
      <c r="AV86" s="47">
        <v>0</v>
      </c>
      <c r="AW86" s="47">
        <v>0</v>
      </c>
      <c r="AX86" s="47">
        <v>0</v>
      </c>
      <c r="AY86" s="47">
        <v>0</v>
      </c>
      <c r="AZ86" s="47">
        <v>0</v>
      </c>
      <c r="BA86" s="47">
        <v>0</v>
      </c>
      <c r="BB86" s="47">
        <v>0</v>
      </c>
      <c r="BC86" s="47">
        <v>0</v>
      </c>
      <c r="BD86" s="47">
        <v>0</v>
      </c>
      <c r="BE86" s="47">
        <v>0</v>
      </c>
      <c r="BF86" s="47">
        <v>0</v>
      </c>
      <c r="BG86" s="47">
        <v>0</v>
      </c>
      <c r="BH86" s="47">
        <v>0</v>
      </c>
      <c r="BI86" s="47">
        <v>0</v>
      </c>
      <c r="BJ86" s="47">
        <v>0</v>
      </c>
      <c r="BK86" s="47">
        <v>0</v>
      </c>
      <c r="BL86" s="47">
        <v>0</v>
      </c>
      <c r="BM86" s="47">
        <v>0</v>
      </c>
      <c r="BN86" s="47">
        <v>0</v>
      </c>
      <c r="BO86" s="47">
        <v>0.009842105263157905</v>
      </c>
      <c r="BP86" s="47">
        <v>0.00715789473684211</v>
      </c>
      <c r="BQ86" s="47">
        <v>0</v>
      </c>
      <c r="BR86" s="47">
        <v>0</v>
      </c>
      <c r="BS86" s="47">
        <v>0</v>
      </c>
      <c r="BT86" s="47">
        <v>0</v>
      </c>
      <c r="BU86" s="47">
        <v>0</v>
      </c>
      <c r="BV86" s="47">
        <v>0</v>
      </c>
      <c r="BW86" s="47">
        <v>0.002684210526315791</v>
      </c>
      <c r="BX86" s="47">
        <v>0</v>
      </c>
      <c r="BY86" s="47">
        <v>0</v>
      </c>
      <c r="BZ86" s="47">
        <v>0</v>
      </c>
      <c r="CA86" s="47">
        <v>0</v>
      </c>
      <c r="CB86" s="47">
        <v>0</v>
      </c>
      <c r="CC86" s="47">
        <v>0</v>
      </c>
      <c r="CD86" s="47">
        <v>0</v>
      </c>
      <c r="CE86" s="47">
        <v>0</v>
      </c>
      <c r="CF86" s="47">
        <v>0.15389473684210517</v>
      </c>
      <c r="CG86" s="47">
        <v>0.15389473684210517</v>
      </c>
      <c r="CH86" s="47">
        <v>0</v>
      </c>
      <c r="CI86" s="47">
        <v>0</v>
      </c>
      <c r="CJ86" s="47">
        <v>0</v>
      </c>
      <c r="CK86" s="47">
        <v>0</v>
      </c>
      <c r="CL86" s="47">
        <v>0</v>
      </c>
      <c r="CM86" s="47">
        <v>0</v>
      </c>
      <c r="CN86" s="47">
        <v>0</v>
      </c>
      <c r="CO86" s="47">
        <v>0</v>
      </c>
      <c r="CP86" s="47">
        <v>0</v>
      </c>
      <c r="CQ86" s="47">
        <v>0</v>
      </c>
      <c r="CR86" s="47">
        <v>0</v>
      </c>
      <c r="CS86" s="47">
        <v>0</v>
      </c>
      <c r="CT86" s="47">
        <v>0.01521052631578947</v>
      </c>
      <c r="CU86" s="47">
        <v>0.01521052631578947</v>
      </c>
      <c r="CV86" s="47">
        <v>0</v>
      </c>
      <c r="CW86" s="47">
        <v>0</v>
      </c>
      <c r="CX86" s="47">
        <v>0</v>
      </c>
      <c r="CY86" s="47">
        <v>0</v>
      </c>
      <c r="CZ86" s="47">
        <v>0</v>
      </c>
      <c r="DA86" s="47">
        <v>0</v>
      </c>
      <c r="DB86" s="47">
        <v>0</v>
      </c>
      <c r="DC86" s="47">
        <v>0</v>
      </c>
      <c r="DD86" s="47">
        <v>0</v>
      </c>
      <c r="DE86" s="47">
        <v>0</v>
      </c>
      <c r="DF86" s="47">
        <v>0.13421052631578947</v>
      </c>
      <c r="DG86" s="47">
        <v>0.13421052631578947</v>
      </c>
      <c r="DH86" s="47">
        <v>0</v>
      </c>
      <c r="DI86" s="47">
        <v>0</v>
      </c>
      <c r="DJ86" s="47">
        <v>0</v>
      </c>
      <c r="DK86" s="47">
        <v>0</v>
      </c>
      <c r="DL86" s="47">
        <v>0</v>
      </c>
      <c r="DM86" s="47">
        <v>0</v>
      </c>
      <c r="DN86" s="47">
        <v>0</v>
      </c>
      <c r="DO86" s="47">
        <v>0</v>
      </c>
      <c r="DP86" s="47">
        <v>0</v>
      </c>
      <c r="DQ86" s="47">
        <v>0</v>
      </c>
      <c r="DR86" s="47">
        <v>0</v>
      </c>
      <c r="DS86" s="47">
        <v>0</v>
      </c>
      <c r="DT86" s="47">
        <v>0</v>
      </c>
    </row>
    <row r="87" spans="1:126" x14ac:dyDescent="0.25">
      <c r="A87" s="47" t="s">
        <v>310</v>
      </c>
      <c r="B87" s="47" t="s">
        <v>153</v>
      </c>
      <c r="C87" s="47" t="s">
        <v>306</v>
      </c>
      <c r="D87" s="47" t="s">
        <v>306</v>
      </c>
      <c r="E87" s="47"/>
      <c r="F87" s="47" t="s">
        <v>155</v>
      </c>
      <c r="G87" s="47" t="s">
        <v>226</v>
      </c>
      <c r="H87" s="47" t="str">
        <f>=IFERROR(VLOOKUP(A87,'ETPT Format DDG'!A:J,10,FALSE),"")</f>
        <v>0</v>
      </c>
      <c r="I87" s="47" t="str">
        <f>='ETPT Format DDG'!M87</f>
        <v/>
      </c>
      <c r="J87" s="47" t="str">
        <f>='ETPT Format DDG'!D87</f>
        <v/>
      </c>
      <c r="K87" s="47" t="s">
        <v>157</v>
      </c>
      <c r="L87" s="47" t="s">
        <v>309</v>
      </c>
      <c r="M87" s="47"/>
      <c r="N87" s="47">
        <v>0.3131578947368421</v>
      </c>
      <c r="O87" s="47">
        <v>0.3131578947368421</v>
      </c>
      <c r="P87" s="47">
        <v>0</v>
      </c>
      <c r="Q87" s="47">
        <v>0</v>
      </c>
      <c r="R87" s="47">
        <v>0</v>
      </c>
      <c r="S87" s="47">
        <v>0</v>
      </c>
      <c r="T87" s="47">
        <v>0</v>
      </c>
      <c r="U87" s="47">
        <v>0</v>
      </c>
      <c r="V87" s="47">
        <v>0</v>
      </c>
      <c r="W87" s="47">
        <v>0</v>
      </c>
      <c r="X87" s="47">
        <v>0</v>
      </c>
      <c r="Y87" s="47">
        <v>0</v>
      </c>
      <c r="Z87" s="47">
        <v>0</v>
      </c>
      <c r="AA87" s="47">
        <v>0</v>
      </c>
      <c r="AB87" s="47">
        <v>0</v>
      </c>
      <c r="AC87" s="47">
        <v>0</v>
      </c>
      <c r="AD87" s="47">
        <v>0</v>
      </c>
      <c r="AE87" s="47">
        <v>0</v>
      </c>
      <c r="AF87" s="47">
        <v>0</v>
      </c>
      <c r="AG87" s="47">
        <v>0</v>
      </c>
      <c r="AH87" s="47">
        <v>0</v>
      </c>
      <c r="AI87" s="47">
        <v>0</v>
      </c>
      <c r="AJ87" s="47">
        <v>0</v>
      </c>
      <c r="AK87" s="47">
        <v>0</v>
      </c>
      <c r="AL87" s="47">
        <v>0</v>
      </c>
      <c r="AM87" s="47">
        <v>0</v>
      </c>
      <c r="AN87" s="47">
        <v>0</v>
      </c>
      <c r="AO87" s="47">
        <v>0</v>
      </c>
      <c r="AP87" s="47">
        <v>0</v>
      </c>
      <c r="AQ87" s="47">
        <v>0</v>
      </c>
      <c r="AR87" s="47">
        <v>0</v>
      </c>
      <c r="AS87" s="47">
        <v>0</v>
      </c>
      <c r="AT87" s="47">
        <v>0</v>
      </c>
      <c r="AU87" s="47">
        <v>0</v>
      </c>
      <c r="AV87" s="47">
        <v>0</v>
      </c>
      <c r="AW87" s="47">
        <v>0</v>
      </c>
      <c r="AX87" s="47">
        <v>0</v>
      </c>
      <c r="AY87" s="47">
        <v>0</v>
      </c>
      <c r="AZ87" s="47">
        <v>0</v>
      </c>
      <c r="BA87" s="47">
        <v>0</v>
      </c>
      <c r="BB87" s="47">
        <v>0</v>
      </c>
      <c r="BC87" s="47">
        <v>0</v>
      </c>
      <c r="BD87" s="47">
        <v>0</v>
      </c>
      <c r="BE87" s="47">
        <v>0</v>
      </c>
      <c r="BF87" s="47">
        <v>0</v>
      </c>
      <c r="BG87" s="47">
        <v>0</v>
      </c>
      <c r="BH87" s="47">
        <v>0</v>
      </c>
      <c r="BI87" s="47">
        <v>0</v>
      </c>
      <c r="BJ87" s="47">
        <v>0</v>
      </c>
      <c r="BK87" s="47">
        <v>0</v>
      </c>
      <c r="BL87" s="47">
        <v>0</v>
      </c>
      <c r="BM87" s="47">
        <v>0</v>
      </c>
      <c r="BN87" s="47">
        <v>0</v>
      </c>
      <c r="BO87" s="47">
        <v>0.017223684210526294</v>
      </c>
      <c r="BP87" s="47">
        <v>0.012526315789473693</v>
      </c>
      <c r="BQ87" s="47">
        <v>0</v>
      </c>
      <c r="BR87" s="47">
        <v>0</v>
      </c>
      <c r="BS87" s="47">
        <v>0</v>
      </c>
      <c r="BT87" s="47">
        <v>0</v>
      </c>
      <c r="BU87" s="47">
        <v>0</v>
      </c>
      <c r="BV87" s="47">
        <v>0</v>
      </c>
      <c r="BW87" s="47">
        <v>0.00469736842105262</v>
      </c>
      <c r="BX87" s="47">
        <v>0</v>
      </c>
      <c r="BY87" s="47">
        <v>0</v>
      </c>
      <c r="BZ87" s="47">
        <v>0</v>
      </c>
      <c r="CA87" s="47">
        <v>0</v>
      </c>
      <c r="CB87" s="47">
        <v>0</v>
      </c>
      <c r="CC87" s="47">
        <v>0</v>
      </c>
      <c r="CD87" s="47">
        <v>0</v>
      </c>
      <c r="CE87" s="47">
        <v>0</v>
      </c>
      <c r="CF87" s="47">
        <v>0.26931578947368406</v>
      </c>
      <c r="CG87" s="47">
        <v>0.26931578947368406</v>
      </c>
      <c r="CH87" s="47">
        <v>0</v>
      </c>
      <c r="CI87" s="47">
        <v>0</v>
      </c>
      <c r="CJ87" s="47">
        <v>0</v>
      </c>
      <c r="CK87" s="47">
        <v>0</v>
      </c>
      <c r="CL87" s="47">
        <v>0</v>
      </c>
      <c r="CM87" s="47">
        <v>0</v>
      </c>
      <c r="CN87" s="47">
        <v>0</v>
      </c>
      <c r="CO87" s="47">
        <v>0</v>
      </c>
      <c r="CP87" s="47">
        <v>0</v>
      </c>
      <c r="CQ87" s="47">
        <v>0</v>
      </c>
      <c r="CR87" s="47">
        <v>0</v>
      </c>
      <c r="CS87" s="47">
        <v>0</v>
      </c>
      <c r="CT87" s="47">
        <v>0.026618421052631628</v>
      </c>
      <c r="CU87" s="47">
        <v>0.026618421052631628</v>
      </c>
      <c r="CV87" s="47">
        <v>0</v>
      </c>
      <c r="CW87" s="47">
        <v>0</v>
      </c>
      <c r="CX87" s="47">
        <v>0</v>
      </c>
      <c r="CY87" s="47">
        <v>0</v>
      </c>
      <c r="CZ87" s="47">
        <v>0</v>
      </c>
      <c r="DA87" s="47">
        <v>0</v>
      </c>
      <c r="DB87" s="47">
        <v>0</v>
      </c>
      <c r="DC87" s="47">
        <v>0</v>
      </c>
      <c r="DD87" s="47">
        <v>0</v>
      </c>
      <c r="DE87" s="47">
        <v>0</v>
      </c>
      <c r="DF87" s="47">
        <v>0</v>
      </c>
      <c r="DG87" s="47">
        <v>0</v>
      </c>
      <c r="DH87" s="47">
        <v>0</v>
      </c>
      <c r="DI87" s="47">
        <v>0</v>
      </c>
      <c r="DJ87" s="47">
        <v>0</v>
      </c>
      <c r="DK87" s="47">
        <v>0</v>
      </c>
      <c r="DL87" s="47">
        <v>0</v>
      </c>
      <c r="DM87" s="47">
        <v>0</v>
      </c>
      <c r="DN87" s="47">
        <v>0</v>
      </c>
      <c r="DO87" s="47">
        <v>0</v>
      </c>
      <c r="DP87" s="47">
        <v>0</v>
      </c>
      <c r="DQ87" s="47">
        <v>0</v>
      </c>
      <c r="DR87" s="47">
        <v>0</v>
      </c>
      <c r="DS87" s="47">
        <v>0</v>
      </c>
      <c r="DT87" s="47">
        <v>0</v>
      </c>
    </row>
    <row r="88" spans="1:126" x14ac:dyDescent="0.25">
      <c r="A88" s="47" t="s">
        <v>311</v>
      </c>
      <c r="B88" s="47" t="s">
        <v>153</v>
      </c>
      <c r="C88" s="47" t="s">
        <v>306</v>
      </c>
      <c r="D88" s="47" t="s">
        <v>306</v>
      </c>
      <c r="E88" s="47"/>
      <c r="F88" s="47" t="s">
        <v>155</v>
      </c>
      <c r="G88" s="47" t="s">
        <v>185</v>
      </c>
      <c r="H88" s="47" t="str">
        <f>=IFERROR(VLOOKUP(A88,'ETPT Format DDG'!A:J,10,FALSE),"")</f>
        <v>0</v>
      </c>
      <c r="I88" s="47" t="str">
        <f>='ETPT Format DDG'!M88</f>
        <v/>
      </c>
      <c r="J88" s="47" t="str">
        <f>='ETPT Format DDG'!D88</f>
        <v/>
      </c>
      <c r="K88" s="47" t="s">
        <v>157</v>
      </c>
      <c r="L88" s="47" t="s">
        <v>309</v>
      </c>
      <c r="M88" s="47"/>
      <c r="N88" s="47">
        <v>0.3131578947368421</v>
      </c>
      <c r="O88" s="47">
        <v>0.3131578947368421</v>
      </c>
      <c r="P88" s="47">
        <v>0</v>
      </c>
      <c r="Q88" s="47">
        <v>0</v>
      </c>
      <c r="R88" s="47">
        <v>0</v>
      </c>
      <c r="S88" s="47">
        <v>0</v>
      </c>
      <c r="T88" s="47">
        <v>0</v>
      </c>
      <c r="U88" s="47">
        <v>0</v>
      </c>
      <c r="V88" s="47">
        <v>0</v>
      </c>
      <c r="W88" s="47">
        <v>0</v>
      </c>
      <c r="X88" s="47">
        <v>0</v>
      </c>
      <c r="Y88" s="47">
        <v>0</v>
      </c>
      <c r="Z88" s="47">
        <v>0</v>
      </c>
      <c r="AA88" s="47">
        <v>0</v>
      </c>
      <c r="AB88" s="47">
        <v>0</v>
      </c>
      <c r="AC88" s="47">
        <v>0</v>
      </c>
      <c r="AD88" s="47">
        <v>0</v>
      </c>
      <c r="AE88" s="47">
        <v>0</v>
      </c>
      <c r="AF88" s="47">
        <v>0</v>
      </c>
      <c r="AG88" s="47">
        <v>0</v>
      </c>
      <c r="AH88" s="47">
        <v>0</v>
      </c>
      <c r="AI88" s="47">
        <v>0</v>
      </c>
      <c r="AJ88" s="47">
        <v>0</v>
      </c>
      <c r="AK88" s="47">
        <v>0</v>
      </c>
      <c r="AL88" s="47">
        <v>0</v>
      </c>
      <c r="AM88" s="47">
        <v>0</v>
      </c>
      <c r="AN88" s="47">
        <v>0</v>
      </c>
      <c r="AO88" s="47">
        <v>0</v>
      </c>
      <c r="AP88" s="47">
        <v>0</v>
      </c>
      <c r="AQ88" s="47">
        <v>0</v>
      </c>
      <c r="AR88" s="47">
        <v>0</v>
      </c>
      <c r="AS88" s="47">
        <v>0</v>
      </c>
      <c r="AT88" s="47">
        <v>0</v>
      </c>
      <c r="AU88" s="47">
        <v>0</v>
      </c>
      <c r="AV88" s="47">
        <v>0</v>
      </c>
      <c r="AW88" s="47">
        <v>0</v>
      </c>
      <c r="AX88" s="47">
        <v>0</v>
      </c>
      <c r="AY88" s="47">
        <v>0</v>
      </c>
      <c r="AZ88" s="47">
        <v>0</v>
      </c>
      <c r="BA88" s="47">
        <v>0</v>
      </c>
      <c r="BB88" s="47">
        <v>0</v>
      </c>
      <c r="BC88" s="47">
        <v>0</v>
      </c>
      <c r="BD88" s="47">
        <v>0</v>
      </c>
      <c r="BE88" s="47">
        <v>0</v>
      </c>
      <c r="BF88" s="47">
        <v>0</v>
      </c>
      <c r="BG88" s="47">
        <v>0</v>
      </c>
      <c r="BH88" s="47">
        <v>0</v>
      </c>
      <c r="BI88" s="47">
        <v>0</v>
      </c>
      <c r="BJ88" s="47">
        <v>0</v>
      </c>
      <c r="BK88" s="47">
        <v>0</v>
      </c>
      <c r="BL88" s="47">
        <v>0.26931578947368406</v>
      </c>
      <c r="BM88" s="47">
        <v>0.16284210526315832</v>
      </c>
      <c r="BN88" s="47">
        <v>0.10647368421052651</v>
      </c>
      <c r="BO88" s="47">
        <v>0.017223684210526294</v>
      </c>
      <c r="BP88" s="47">
        <v>0.012526315789473693</v>
      </c>
      <c r="BQ88" s="47">
        <v>0</v>
      </c>
      <c r="BR88" s="47">
        <v>0</v>
      </c>
      <c r="BS88" s="47">
        <v>0</v>
      </c>
      <c r="BT88" s="47">
        <v>0</v>
      </c>
      <c r="BU88" s="47">
        <v>0</v>
      </c>
      <c r="BV88" s="47">
        <v>0</v>
      </c>
      <c r="BW88" s="47">
        <v>0.00469736842105262</v>
      </c>
      <c r="BX88" s="47">
        <v>0</v>
      </c>
      <c r="BY88" s="47">
        <v>0</v>
      </c>
      <c r="BZ88" s="47">
        <v>0</v>
      </c>
      <c r="CA88" s="47">
        <v>0</v>
      </c>
      <c r="CB88" s="47">
        <v>0</v>
      </c>
      <c r="CC88" s="47">
        <v>0</v>
      </c>
      <c r="CD88" s="47">
        <v>0</v>
      </c>
      <c r="CE88" s="47">
        <v>0</v>
      </c>
      <c r="CF88" s="47">
        <v>0</v>
      </c>
      <c r="CG88" s="47">
        <v>0</v>
      </c>
      <c r="CH88" s="47">
        <v>0</v>
      </c>
      <c r="CI88" s="47">
        <v>0</v>
      </c>
      <c r="CJ88" s="47">
        <v>0</v>
      </c>
      <c r="CK88" s="47">
        <v>0</v>
      </c>
      <c r="CL88" s="47">
        <v>0</v>
      </c>
      <c r="CM88" s="47">
        <v>0</v>
      </c>
      <c r="CN88" s="47">
        <v>0</v>
      </c>
      <c r="CO88" s="47">
        <v>0</v>
      </c>
      <c r="CP88" s="47">
        <v>0</v>
      </c>
      <c r="CQ88" s="47">
        <v>0</v>
      </c>
      <c r="CR88" s="47">
        <v>0</v>
      </c>
      <c r="CS88" s="47">
        <v>0</v>
      </c>
      <c r="CT88" s="47">
        <v>0.026618421052631628</v>
      </c>
      <c r="CU88" s="47">
        <v>0.026618421052631628</v>
      </c>
      <c r="CV88" s="47">
        <v>0</v>
      </c>
      <c r="CW88" s="47">
        <v>0</v>
      </c>
      <c r="CX88" s="47">
        <v>0</v>
      </c>
      <c r="CY88" s="47">
        <v>0</v>
      </c>
      <c r="CZ88" s="47">
        <v>0</v>
      </c>
      <c r="DA88" s="47">
        <v>0</v>
      </c>
      <c r="DB88" s="47">
        <v>0</v>
      </c>
      <c r="DC88" s="47">
        <v>0</v>
      </c>
      <c r="DD88" s="47">
        <v>0</v>
      </c>
      <c r="DE88" s="47">
        <v>0</v>
      </c>
      <c r="DF88" s="47">
        <v>0</v>
      </c>
      <c r="DG88" s="47">
        <v>0</v>
      </c>
      <c r="DH88" s="47">
        <v>0</v>
      </c>
      <c r="DI88" s="47">
        <v>0</v>
      </c>
      <c r="DJ88" s="47">
        <v>0</v>
      </c>
      <c r="DK88" s="47">
        <v>0</v>
      </c>
      <c r="DL88" s="47">
        <v>0</v>
      </c>
      <c r="DM88" s="47">
        <v>0</v>
      </c>
      <c r="DN88" s="47">
        <v>0</v>
      </c>
      <c r="DO88" s="47">
        <v>0</v>
      </c>
      <c r="DP88" s="47">
        <v>0</v>
      </c>
      <c r="DQ88" s="47">
        <v>0</v>
      </c>
      <c r="DR88" s="47">
        <v>0</v>
      </c>
      <c r="DS88" s="47">
        <v>0</v>
      </c>
      <c r="DT88" s="47">
        <v>0</v>
      </c>
    </row>
    <row r="89" spans="1:126" x14ac:dyDescent="0.25">
      <c r="A89" s="47" t="s">
        <v>312</v>
      </c>
      <c r="B89" s="47" t="s">
        <v>153</v>
      </c>
      <c r="C89" s="47" t="s">
        <v>306</v>
      </c>
      <c r="D89" s="47" t="s">
        <v>306</v>
      </c>
      <c r="E89" s="47"/>
      <c r="F89" s="47" t="s">
        <v>155</v>
      </c>
      <c r="G89" s="47" t="s">
        <v>179</v>
      </c>
      <c r="H89" s="47" t="str">
        <f>=IFERROR(VLOOKUP(A89,'ETPT Format DDG'!A:J,10,FALSE),"")</f>
        <v>0</v>
      </c>
      <c r="I89" s="47" t="str">
        <f>='ETPT Format DDG'!M89</f>
        <v/>
      </c>
      <c r="J89" s="47" t="str">
        <f>='ETPT Format DDG'!D89</f>
        <v/>
      </c>
      <c r="K89" s="47" t="s">
        <v>157</v>
      </c>
      <c r="L89" s="47" t="s">
        <v>309</v>
      </c>
      <c r="M89" s="47"/>
      <c r="N89" s="47">
        <v>0.3131578947368421</v>
      </c>
      <c r="O89" s="47">
        <v>0.3131578947368421</v>
      </c>
      <c r="P89" s="47">
        <v>0.26931578947368406</v>
      </c>
      <c r="Q89" s="47">
        <v>0.26931578947368406</v>
      </c>
      <c r="R89" s="47">
        <v>0</v>
      </c>
      <c r="S89" s="47">
        <v>0</v>
      </c>
      <c r="T89" s="47">
        <v>0</v>
      </c>
      <c r="U89" s="47">
        <v>0</v>
      </c>
      <c r="V89" s="47">
        <v>0</v>
      </c>
      <c r="W89" s="47">
        <v>0</v>
      </c>
      <c r="X89" s="47">
        <v>0</v>
      </c>
      <c r="Y89" s="47">
        <v>0</v>
      </c>
      <c r="Z89" s="47">
        <v>0</v>
      </c>
      <c r="AA89" s="47">
        <v>0</v>
      </c>
      <c r="AB89" s="47">
        <v>0</v>
      </c>
      <c r="AC89" s="47">
        <v>0</v>
      </c>
      <c r="AD89" s="47">
        <v>0</v>
      </c>
      <c r="AE89" s="47">
        <v>0</v>
      </c>
      <c r="AF89" s="47">
        <v>0</v>
      </c>
      <c r="AG89" s="47">
        <v>0</v>
      </c>
      <c r="AH89" s="47">
        <v>0</v>
      </c>
      <c r="AI89" s="47">
        <v>0</v>
      </c>
      <c r="AJ89" s="47">
        <v>0</v>
      </c>
      <c r="AK89" s="47">
        <v>0</v>
      </c>
      <c r="AL89" s="47">
        <v>0</v>
      </c>
      <c r="AM89" s="47">
        <v>0</v>
      </c>
      <c r="AN89" s="47">
        <v>0</v>
      </c>
      <c r="AO89" s="47">
        <v>0</v>
      </c>
      <c r="AP89" s="47">
        <v>0</v>
      </c>
      <c r="AQ89" s="47">
        <v>0</v>
      </c>
      <c r="AR89" s="47">
        <v>0</v>
      </c>
      <c r="AS89" s="47">
        <v>0</v>
      </c>
      <c r="AT89" s="47">
        <v>0</v>
      </c>
      <c r="AU89" s="47">
        <v>0</v>
      </c>
      <c r="AV89" s="47">
        <v>0</v>
      </c>
      <c r="AW89" s="47">
        <v>0</v>
      </c>
      <c r="AX89" s="47">
        <v>0</v>
      </c>
      <c r="AY89" s="47">
        <v>0</v>
      </c>
      <c r="AZ89" s="47">
        <v>0</v>
      </c>
      <c r="BA89" s="47">
        <v>0</v>
      </c>
      <c r="BB89" s="47">
        <v>0</v>
      </c>
      <c r="BC89" s="47">
        <v>0</v>
      </c>
      <c r="BD89" s="47">
        <v>0</v>
      </c>
      <c r="BE89" s="47">
        <v>0</v>
      </c>
      <c r="BF89" s="47">
        <v>0</v>
      </c>
      <c r="BG89" s="47">
        <v>0</v>
      </c>
      <c r="BH89" s="47">
        <v>0</v>
      </c>
      <c r="BI89" s="47">
        <v>0</v>
      </c>
      <c r="BJ89" s="47">
        <v>0</v>
      </c>
      <c r="BK89" s="47">
        <v>0</v>
      </c>
      <c r="BL89" s="47">
        <v>0</v>
      </c>
      <c r="BM89" s="47">
        <v>0</v>
      </c>
      <c r="BN89" s="47">
        <v>0</v>
      </c>
      <c r="BO89" s="47">
        <v>0.017223684210526294</v>
      </c>
      <c r="BP89" s="47">
        <v>0.012526315789473693</v>
      </c>
      <c r="BQ89" s="47">
        <v>0</v>
      </c>
      <c r="BR89" s="47">
        <v>0</v>
      </c>
      <c r="BS89" s="47">
        <v>0</v>
      </c>
      <c r="BT89" s="47">
        <v>0</v>
      </c>
      <c r="BU89" s="47">
        <v>0</v>
      </c>
      <c r="BV89" s="47">
        <v>0</v>
      </c>
      <c r="BW89" s="47">
        <v>0.00469736842105262</v>
      </c>
      <c r="BX89" s="47">
        <v>0</v>
      </c>
      <c r="BY89" s="47">
        <v>0</v>
      </c>
      <c r="BZ89" s="47">
        <v>0</v>
      </c>
      <c r="CA89" s="47">
        <v>0</v>
      </c>
      <c r="CB89" s="47">
        <v>0</v>
      </c>
      <c r="CC89" s="47">
        <v>0</v>
      </c>
      <c r="CD89" s="47">
        <v>0</v>
      </c>
      <c r="CE89" s="47">
        <v>0</v>
      </c>
      <c r="CF89" s="47">
        <v>0</v>
      </c>
      <c r="CG89" s="47">
        <v>0</v>
      </c>
      <c r="CH89" s="47">
        <v>0</v>
      </c>
      <c r="CI89" s="47">
        <v>0</v>
      </c>
      <c r="CJ89" s="47">
        <v>0</v>
      </c>
      <c r="CK89" s="47">
        <v>0</v>
      </c>
      <c r="CL89" s="47">
        <v>0</v>
      </c>
      <c r="CM89" s="47">
        <v>0</v>
      </c>
      <c r="CN89" s="47">
        <v>0</v>
      </c>
      <c r="CO89" s="47">
        <v>0</v>
      </c>
      <c r="CP89" s="47">
        <v>0</v>
      </c>
      <c r="CQ89" s="47">
        <v>0</v>
      </c>
      <c r="CR89" s="47">
        <v>0</v>
      </c>
      <c r="CS89" s="47">
        <v>0</v>
      </c>
      <c r="CT89" s="47">
        <v>0.026618421052631628</v>
      </c>
      <c r="CU89" s="47">
        <v>0.026618421052631628</v>
      </c>
      <c r="CV89" s="47">
        <v>0</v>
      </c>
      <c r="CW89" s="47">
        <v>0</v>
      </c>
      <c r="CX89" s="47">
        <v>0</v>
      </c>
      <c r="CY89" s="47">
        <v>0</v>
      </c>
      <c r="CZ89" s="47">
        <v>0</v>
      </c>
      <c r="DA89" s="47">
        <v>0</v>
      </c>
      <c r="DB89" s="47">
        <v>0</v>
      </c>
      <c r="DC89" s="47">
        <v>0</v>
      </c>
      <c r="DD89" s="47">
        <v>0</v>
      </c>
      <c r="DE89" s="47">
        <v>0</v>
      </c>
      <c r="DF89" s="47">
        <v>0</v>
      </c>
      <c r="DG89" s="47">
        <v>0</v>
      </c>
      <c r="DH89" s="47">
        <v>0</v>
      </c>
      <c r="DI89" s="47">
        <v>0</v>
      </c>
      <c r="DJ89" s="47">
        <v>0</v>
      </c>
      <c r="DK89" s="47">
        <v>0</v>
      </c>
      <c r="DL89" s="47">
        <v>0</v>
      </c>
      <c r="DM89" s="47">
        <v>0</v>
      </c>
      <c r="DN89" s="47">
        <v>0</v>
      </c>
      <c r="DO89" s="47">
        <v>0</v>
      </c>
      <c r="DP89" s="47">
        <v>0</v>
      </c>
      <c r="DQ89" s="47">
        <v>0</v>
      </c>
      <c r="DR89" s="47">
        <v>0</v>
      </c>
      <c r="DS89" s="47">
        <v>0</v>
      </c>
      <c r="DT89" s="47">
        <v>0</v>
      </c>
    </row>
    <row r="90" spans="1:126" x14ac:dyDescent="0.25">
      <c r="A90" s="47" t="s">
        <v>313</v>
      </c>
      <c r="B90" s="47" t="s">
        <v>153</v>
      </c>
      <c r="C90" s="47" t="s">
        <v>314</v>
      </c>
      <c r="D90" s="47" t="s">
        <v>314</v>
      </c>
      <c r="E90" s="47"/>
      <c r="F90" s="47" t="s">
        <v>155</v>
      </c>
      <c r="G90" s="47" t="s">
        <v>171</v>
      </c>
      <c r="H90" s="47" t="str">
        <f>=IFERROR(VLOOKUP(A90,'ETPT Format DDG'!A:J,10,FALSE),"")</f>
        <v>0</v>
      </c>
      <c r="I90" s="47" t="str">
        <f>='ETPT Format DDG'!M90</f>
        <v/>
      </c>
      <c r="J90" s="47" t="str">
        <f>='ETPT Format DDG'!D90</f>
        <v/>
      </c>
      <c r="K90" s="47" t="s">
        <v>157</v>
      </c>
      <c r="L90" s="47" t="s">
        <v>315</v>
      </c>
      <c r="M90" s="47"/>
      <c r="N90" s="47">
        <v>0.5815789473684211</v>
      </c>
      <c r="O90" s="47">
        <v>0.3453552631578942</v>
      </c>
      <c r="P90" s="47">
        <v>0</v>
      </c>
      <c r="Q90" s="47">
        <v>0</v>
      </c>
      <c r="R90" s="47">
        <v>0</v>
      </c>
      <c r="S90" s="47">
        <v>0</v>
      </c>
      <c r="T90" s="47">
        <v>0</v>
      </c>
      <c r="U90" s="47">
        <v>0</v>
      </c>
      <c r="V90" s="47">
        <v>0</v>
      </c>
      <c r="W90" s="47">
        <v>0</v>
      </c>
      <c r="X90" s="47">
        <v>0</v>
      </c>
      <c r="Y90" s="47">
        <v>0</v>
      </c>
      <c r="Z90" s="47">
        <v>0</v>
      </c>
      <c r="AA90" s="47">
        <v>0</v>
      </c>
      <c r="AB90" s="47">
        <v>0</v>
      </c>
      <c r="AC90" s="47">
        <v>0</v>
      </c>
      <c r="AD90" s="47">
        <v>0</v>
      </c>
      <c r="AE90" s="47">
        <v>0</v>
      </c>
      <c r="AF90" s="47">
        <v>0</v>
      </c>
      <c r="AG90" s="47">
        <v>0</v>
      </c>
      <c r="AH90" s="47">
        <v>0</v>
      </c>
      <c r="AI90" s="47">
        <v>0</v>
      </c>
      <c r="AJ90" s="47">
        <v>0</v>
      </c>
      <c r="AK90" s="47">
        <v>0</v>
      </c>
      <c r="AL90" s="47">
        <v>0</v>
      </c>
      <c r="AM90" s="47">
        <v>0</v>
      </c>
      <c r="AN90" s="47">
        <v>0.28021052631578913</v>
      </c>
      <c r="AO90" s="47">
        <v>0</v>
      </c>
      <c r="AP90" s="47">
        <v>0</v>
      </c>
      <c r="AQ90" s="47">
        <v>0</v>
      </c>
      <c r="AR90" s="47">
        <v>0</v>
      </c>
      <c r="AS90" s="47">
        <v>0</v>
      </c>
      <c r="AT90" s="47">
        <v>0.20147368421052636</v>
      </c>
      <c r="AU90" s="47">
        <v>0</v>
      </c>
      <c r="AV90" s="47">
        <v>0</v>
      </c>
      <c r="AW90" s="47">
        <v>0.07873684210526313</v>
      </c>
      <c r="AX90" s="47">
        <v>0</v>
      </c>
      <c r="AY90" s="47">
        <v>0</v>
      </c>
      <c r="AZ90" s="47">
        <v>0</v>
      </c>
      <c r="BA90" s="47">
        <v>0</v>
      </c>
      <c r="BB90" s="47">
        <v>0</v>
      </c>
      <c r="BC90" s="47">
        <v>0</v>
      </c>
      <c r="BD90" s="47">
        <v>0</v>
      </c>
      <c r="BE90" s="47">
        <v>0</v>
      </c>
      <c r="BF90" s="47">
        <v>0</v>
      </c>
      <c r="BG90" s="47">
        <v>0</v>
      </c>
      <c r="BH90" s="47">
        <v>0</v>
      </c>
      <c r="BI90" s="47">
        <v>0</v>
      </c>
      <c r="BJ90" s="47">
        <v>0</v>
      </c>
      <c r="BK90" s="47">
        <v>0</v>
      </c>
      <c r="BL90" s="47">
        <v>0</v>
      </c>
      <c r="BM90" s="47">
        <v>0</v>
      </c>
      <c r="BN90" s="47">
        <v>0</v>
      </c>
      <c r="BO90" s="47">
        <v>0.030394736842105176</v>
      </c>
      <c r="BP90" s="47">
        <v>0.02210526315789473</v>
      </c>
      <c r="BQ90" s="47">
        <v>0</v>
      </c>
      <c r="BR90" s="47">
        <v>0</v>
      </c>
      <c r="BS90" s="47">
        <v>0</v>
      </c>
      <c r="BT90" s="47">
        <v>0</v>
      </c>
      <c r="BU90" s="47">
        <v>0</v>
      </c>
      <c r="BV90" s="47">
        <v>0</v>
      </c>
      <c r="BW90" s="47">
        <v>0.008289473684210536</v>
      </c>
      <c r="BX90" s="47">
        <v>0</v>
      </c>
      <c r="BY90" s="47">
        <v>0</v>
      </c>
      <c r="BZ90" s="47">
        <v>0</v>
      </c>
      <c r="CA90" s="47">
        <v>0</v>
      </c>
      <c r="CB90" s="47">
        <v>0</v>
      </c>
      <c r="CC90" s="47">
        <v>0</v>
      </c>
      <c r="CD90" s="47">
        <v>0</v>
      </c>
      <c r="CE90" s="47">
        <v>0</v>
      </c>
      <c r="CF90" s="47">
        <v>0</v>
      </c>
      <c r="CG90" s="47">
        <v>0</v>
      </c>
      <c r="CH90" s="47">
        <v>0</v>
      </c>
      <c r="CI90" s="47">
        <v>0</v>
      </c>
      <c r="CJ90" s="47">
        <v>0</v>
      </c>
      <c r="CK90" s="47">
        <v>0</v>
      </c>
      <c r="CL90" s="47">
        <v>0</v>
      </c>
      <c r="CM90" s="47">
        <v>0</v>
      </c>
      <c r="CN90" s="47">
        <v>0</v>
      </c>
      <c r="CO90" s="47">
        <v>0</v>
      </c>
      <c r="CP90" s="47">
        <v>0</v>
      </c>
      <c r="CQ90" s="47">
        <v>0</v>
      </c>
      <c r="CR90" s="47">
        <v>0</v>
      </c>
      <c r="CS90" s="47">
        <v>0</v>
      </c>
      <c r="CT90" s="47">
        <v>0.03474999999999992</v>
      </c>
      <c r="CU90" s="47">
        <v>0.03474999999999992</v>
      </c>
      <c r="CV90" s="47">
        <v>0</v>
      </c>
      <c r="CW90" s="47">
        <v>0</v>
      </c>
      <c r="CX90" s="47">
        <v>0</v>
      </c>
      <c r="CY90" s="47">
        <v>0</v>
      </c>
      <c r="CZ90" s="47">
        <v>0</v>
      </c>
      <c r="DA90" s="47">
        <v>0</v>
      </c>
      <c r="DB90" s="47">
        <v>0</v>
      </c>
      <c r="DC90" s="47">
        <v>0</v>
      </c>
      <c r="DD90" s="47">
        <v>0</v>
      </c>
      <c r="DE90" s="47">
        <v>0</v>
      </c>
      <c r="DF90" s="47">
        <v>0.41842105263157897</v>
      </c>
      <c r="DG90" s="47">
        <v>0.41842105263157897</v>
      </c>
      <c r="DH90" s="47">
        <v>0</v>
      </c>
      <c r="DI90" s="47">
        <v>0</v>
      </c>
      <c r="DJ90" s="47">
        <v>0</v>
      </c>
      <c r="DK90" s="47">
        <v>0</v>
      </c>
      <c r="DL90" s="47">
        <v>0</v>
      </c>
      <c r="DM90" s="47">
        <v>0</v>
      </c>
      <c r="DN90" s="47">
        <v>0</v>
      </c>
      <c r="DO90" s="47">
        <v>0</v>
      </c>
      <c r="DP90" s="47">
        <v>0</v>
      </c>
      <c r="DQ90" s="47">
        <v>0</v>
      </c>
      <c r="DR90" s="47">
        <v>0</v>
      </c>
      <c r="DS90" s="47">
        <v>0</v>
      </c>
      <c r="DT90" s="47">
        <v>0</v>
      </c>
    </row>
    <row r="91" spans="1:126" x14ac:dyDescent="0.25">
      <c r="A91" s="47" t="s">
        <v>316</v>
      </c>
      <c r="B91" s="47" t="s">
        <v>153</v>
      </c>
      <c r="C91" s="47" t="s">
        <v>314</v>
      </c>
      <c r="D91" s="47" t="s">
        <v>314</v>
      </c>
      <c r="E91" s="47"/>
      <c r="F91" s="47" t="s">
        <v>155</v>
      </c>
      <c r="G91" s="47" t="s">
        <v>179</v>
      </c>
      <c r="H91" s="47" t="str">
        <f>=IFERROR(VLOOKUP(A91,'ETPT Format DDG'!A:J,10,FALSE),"")</f>
        <v>0</v>
      </c>
      <c r="I91" s="47" t="str">
        <f>='ETPT Format DDG'!M91</f>
        <v/>
      </c>
      <c r="J91" s="47" t="str">
        <f>='ETPT Format DDG'!D91</f>
        <v/>
      </c>
      <c r="K91" s="47" t="s">
        <v>157</v>
      </c>
      <c r="L91" s="47" t="s">
        <v>317</v>
      </c>
      <c r="M91" s="47"/>
      <c r="N91" s="47">
        <v>1</v>
      </c>
      <c r="O91" s="47">
        <v>1</v>
      </c>
      <c r="P91" s="47">
        <v>0</v>
      </c>
      <c r="Q91" s="47">
        <v>0</v>
      </c>
      <c r="R91" s="47">
        <v>0</v>
      </c>
      <c r="S91" s="47">
        <v>0</v>
      </c>
      <c r="T91" s="47">
        <v>0</v>
      </c>
      <c r="U91" s="47">
        <v>0</v>
      </c>
      <c r="V91" s="47">
        <v>0</v>
      </c>
      <c r="W91" s="47">
        <v>0</v>
      </c>
      <c r="X91" s="47">
        <v>0</v>
      </c>
      <c r="Y91" s="47">
        <v>0</v>
      </c>
      <c r="Z91" s="47">
        <v>0</v>
      </c>
      <c r="AA91" s="47">
        <v>0</v>
      </c>
      <c r="AB91" s="47">
        <v>0</v>
      </c>
      <c r="AC91" s="47">
        <v>0</v>
      </c>
      <c r="AD91" s="47">
        <v>0</v>
      </c>
      <c r="AE91" s="47">
        <v>0</v>
      </c>
      <c r="AF91" s="47">
        <v>0</v>
      </c>
      <c r="AG91" s="47">
        <v>0</v>
      </c>
      <c r="AH91" s="47">
        <v>0</v>
      </c>
      <c r="AI91" s="47">
        <v>0</v>
      </c>
      <c r="AJ91" s="47">
        <v>0</v>
      </c>
      <c r="AK91" s="47">
        <v>0</v>
      </c>
      <c r="AL91" s="47">
        <v>0</v>
      </c>
      <c r="AM91" s="47">
        <v>0</v>
      </c>
      <c r="AN91" s="47">
        <v>0</v>
      </c>
      <c r="AO91" s="47">
        <v>0</v>
      </c>
      <c r="AP91" s="47">
        <v>0</v>
      </c>
      <c r="AQ91" s="47">
        <v>0</v>
      </c>
      <c r="AR91" s="47">
        <v>0</v>
      </c>
      <c r="AS91" s="47">
        <v>0</v>
      </c>
      <c r="AT91" s="47">
        <v>0</v>
      </c>
      <c r="AU91" s="47">
        <v>0</v>
      </c>
      <c r="AV91" s="47">
        <v>0</v>
      </c>
      <c r="AW91" s="47">
        <v>0</v>
      </c>
      <c r="AX91" s="47">
        <v>0</v>
      </c>
      <c r="AY91" s="47">
        <v>0</v>
      </c>
      <c r="AZ91" s="47">
        <v>0</v>
      </c>
      <c r="BA91" s="47">
        <v>0</v>
      </c>
      <c r="BB91" s="47">
        <v>0</v>
      </c>
      <c r="BC91" s="47">
        <v>0</v>
      </c>
      <c r="BD91" s="47">
        <v>0</v>
      </c>
      <c r="BE91" s="47">
        <v>0</v>
      </c>
      <c r="BF91" s="47">
        <v>0</v>
      </c>
      <c r="BG91" s="47">
        <v>0</v>
      </c>
      <c r="BH91" s="47">
        <v>0</v>
      </c>
      <c r="BI91" s="47">
        <v>0</v>
      </c>
      <c r="BJ91" s="47">
        <v>0</v>
      </c>
      <c r="BK91" s="47">
        <v>0</v>
      </c>
      <c r="BL91" s="47">
        <v>0</v>
      </c>
      <c r="BM91" s="47">
        <v>0</v>
      </c>
      <c r="BN91" s="47">
        <v>0</v>
      </c>
      <c r="BO91" s="47">
        <v>0.029999999999999867</v>
      </c>
      <c r="BP91" s="47">
        <v>0</v>
      </c>
      <c r="BQ91" s="47">
        <v>0</v>
      </c>
      <c r="BR91" s="47">
        <v>0.029999999999999867</v>
      </c>
      <c r="BS91" s="47">
        <v>0</v>
      </c>
      <c r="BT91" s="47">
        <v>0</v>
      </c>
      <c r="BU91" s="47">
        <v>0</v>
      </c>
      <c r="BV91" s="47">
        <v>0</v>
      </c>
      <c r="BW91" s="47">
        <v>0</v>
      </c>
      <c r="BX91" s="47">
        <v>0</v>
      </c>
      <c r="BY91" s="47">
        <v>0</v>
      </c>
      <c r="BZ91" s="47">
        <v>0</v>
      </c>
      <c r="CA91" s="47">
        <v>0</v>
      </c>
      <c r="CB91" s="47">
        <v>0</v>
      </c>
      <c r="CC91" s="47">
        <v>0</v>
      </c>
      <c r="CD91" s="47">
        <v>0</v>
      </c>
      <c r="CE91" s="47">
        <v>0</v>
      </c>
      <c r="CF91" s="47">
        <v>0</v>
      </c>
      <c r="CG91" s="47">
        <v>0</v>
      </c>
      <c r="CH91" s="47">
        <v>0</v>
      </c>
      <c r="CI91" s="47">
        <v>0</v>
      </c>
      <c r="CJ91" s="47">
        <v>0</v>
      </c>
      <c r="CK91" s="47">
        <v>0</v>
      </c>
      <c r="CL91" s="47">
        <v>0</v>
      </c>
      <c r="CM91" s="47">
        <v>0</v>
      </c>
      <c r="CN91" s="47">
        <v>0</v>
      </c>
      <c r="CO91" s="47">
        <v>0</v>
      </c>
      <c r="CP91" s="47">
        <v>0</v>
      </c>
      <c r="CQ91" s="47">
        <v>0.014999999999999934</v>
      </c>
      <c r="CR91" s="47">
        <v>0</v>
      </c>
      <c r="CS91" s="47">
        <v>0</v>
      </c>
      <c r="CT91" s="47">
        <v>0.9549999999999992</v>
      </c>
      <c r="CU91" s="47">
        <v>0.9549999999999992</v>
      </c>
      <c r="CV91" s="47">
        <v>0</v>
      </c>
      <c r="CW91" s="47">
        <v>0</v>
      </c>
      <c r="CX91" s="47">
        <v>0</v>
      </c>
      <c r="CY91" s="47">
        <v>0</v>
      </c>
      <c r="CZ91" s="47">
        <v>0</v>
      </c>
      <c r="DA91" s="47">
        <v>0</v>
      </c>
      <c r="DB91" s="47">
        <v>0</v>
      </c>
      <c r="DC91" s="47">
        <v>0</v>
      </c>
      <c r="DD91" s="47">
        <v>0</v>
      </c>
      <c r="DE91" s="47">
        <v>0</v>
      </c>
      <c r="DF91" s="47">
        <v>0</v>
      </c>
      <c r="DG91" s="47">
        <v>0</v>
      </c>
      <c r="DH91" s="47">
        <v>0</v>
      </c>
      <c r="DI91" s="47">
        <v>0</v>
      </c>
      <c r="DJ91" s="47">
        <v>0</v>
      </c>
      <c r="DK91" s="47">
        <v>0</v>
      </c>
      <c r="DL91" s="47">
        <v>0</v>
      </c>
      <c r="DM91" s="47">
        <v>0</v>
      </c>
      <c r="DN91" s="47">
        <v>0</v>
      </c>
      <c r="DO91" s="47">
        <v>0</v>
      </c>
      <c r="DP91" s="47">
        <v>0</v>
      </c>
      <c r="DQ91" s="47">
        <v>0</v>
      </c>
      <c r="DR91" s="47">
        <v>0</v>
      </c>
      <c r="DS91" s="47">
        <v>0</v>
      </c>
      <c r="DT91" s="47">
        <v>0</v>
      </c>
    </row>
    <row r="92" spans="1:126" x14ac:dyDescent="0.25">
      <c r="A92" s="47" t="s">
        <v>318</v>
      </c>
      <c r="B92" s="47" t="s">
        <v>153</v>
      </c>
      <c r="C92" s="47" t="s">
        <v>314</v>
      </c>
      <c r="D92" s="47" t="s">
        <v>314</v>
      </c>
      <c r="E92" s="47"/>
      <c r="F92" s="47" t="s">
        <v>155</v>
      </c>
      <c r="G92" s="47" t="s">
        <v>179</v>
      </c>
      <c r="H92" s="47" t="str">
        <f>=IFERROR(VLOOKUP(A92,'ETPT Format DDG'!A:J,10,FALSE),"")</f>
        <v>0</v>
      </c>
      <c r="I92" s="47" t="str">
        <f>='ETPT Format DDG'!M92</f>
        <v/>
      </c>
      <c r="J92" s="47" t="str">
        <f>='ETPT Format DDG'!D92</f>
        <v/>
      </c>
      <c r="K92" s="47" t="s">
        <v>157</v>
      </c>
      <c r="L92" s="47" t="s">
        <v>253</v>
      </c>
      <c r="M92" s="47"/>
      <c r="N92" s="47">
        <v>1</v>
      </c>
      <c r="O92" s="47">
        <v>0.1299999999999993</v>
      </c>
      <c r="P92" s="47">
        <v>0</v>
      </c>
      <c r="Q92" s="47">
        <v>0</v>
      </c>
      <c r="R92" s="47">
        <v>0</v>
      </c>
      <c r="S92" s="47">
        <v>0</v>
      </c>
      <c r="T92" s="47">
        <v>0</v>
      </c>
      <c r="U92" s="47">
        <v>0</v>
      </c>
      <c r="V92" s="47">
        <v>0</v>
      </c>
      <c r="W92" s="47">
        <v>0</v>
      </c>
      <c r="X92" s="47">
        <v>0</v>
      </c>
      <c r="Y92" s="47">
        <v>0</v>
      </c>
      <c r="Z92" s="47">
        <v>0</v>
      </c>
      <c r="AA92" s="47">
        <v>0</v>
      </c>
      <c r="AB92" s="47">
        <v>0</v>
      </c>
      <c r="AC92" s="47">
        <v>0</v>
      </c>
      <c r="AD92" s="47">
        <v>0</v>
      </c>
      <c r="AE92" s="47">
        <v>0</v>
      </c>
      <c r="AF92" s="47">
        <v>0</v>
      </c>
      <c r="AG92" s="47">
        <v>0</v>
      </c>
      <c r="AH92" s="47">
        <v>0</v>
      </c>
      <c r="AI92" s="47">
        <v>0</v>
      </c>
      <c r="AJ92" s="47">
        <v>0</v>
      </c>
      <c r="AK92" s="47">
        <v>0</v>
      </c>
      <c r="AL92" s="47">
        <v>0</v>
      </c>
      <c r="AM92" s="47">
        <v>0</v>
      </c>
      <c r="AN92" s="47">
        <v>0</v>
      </c>
      <c r="AO92" s="47">
        <v>0</v>
      </c>
      <c r="AP92" s="47">
        <v>0</v>
      </c>
      <c r="AQ92" s="47">
        <v>0</v>
      </c>
      <c r="AR92" s="47">
        <v>0</v>
      </c>
      <c r="AS92" s="47">
        <v>0</v>
      </c>
      <c r="AT92" s="47">
        <v>0</v>
      </c>
      <c r="AU92" s="47">
        <v>0</v>
      </c>
      <c r="AV92" s="47">
        <v>0</v>
      </c>
      <c r="AW92" s="47">
        <v>0</v>
      </c>
      <c r="AX92" s="47">
        <v>0</v>
      </c>
      <c r="AY92" s="47">
        <v>0</v>
      </c>
      <c r="AZ92" s="47">
        <v>0</v>
      </c>
      <c r="BA92" s="47">
        <v>0</v>
      </c>
      <c r="BB92" s="47">
        <v>0</v>
      </c>
      <c r="BC92" s="47">
        <v>0</v>
      </c>
      <c r="BD92" s="47">
        <v>0</v>
      </c>
      <c r="BE92" s="47">
        <v>0</v>
      </c>
      <c r="BF92" s="47">
        <v>0</v>
      </c>
      <c r="BG92" s="47">
        <v>0</v>
      </c>
      <c r="BH92" s="47">
        <v>0</v>
      </c>
      <c r="BI92" s="47">
        <v>0</v>
      </c>
      <c r="BJ92" s="47">
        <v>0</v>
      </c>
      <c r="BK92" s="47">
        <v>0</v>
      </c>
      <c r="BL92" s="47">
        <v>0</v>
      </c>
      <c r="BM92" s="47">
        <v>0</v>
      </c>
      <c r="BN92" s="47">
        <v>0</v>
      </c>
      <c r="BO92" s="47">
        <v>0.05499999999999979</v>
      </c>
      <c r="BP92" s="47">
        <v>0.03999999999999961</v>
      </c>
      <c r="BQ92" s="47">
        <v>0</v>
      </c>
      <c r="BR92" s="47">
        <v>0</v>
      </c>
      <c r="BS92" s="47">
        <v>0</v>
      </c>
      <c r="BT92" s="47">
        <v>0</v>
      </c>
      <c r="BU92" s="47">
        <v>0</v>
      </c>
      <c r="BV92" s="47">
        <v>0</v>
      </c>
      <c r="BW92" s="47">
        <v>0.014999999999999934</v>
      </c>
      <c r="BX92" s="47">
        <v>0</v>
      </c>
      <c r="BY92" s="47">
        <v>0</v>
      </c>
      <c r="BZ92" s="47">
        <v>0</v>
      </c>
      <c r="CA92" s="47">
        <v>0</v>
      </c>
      <c r="CB92" s="47">
        <v>0</v>
      </c>
      <c r="CC92" s="47">
        <v>0</v>
      </c>
      <c r="CD92" s="47">
        <v>0</v>
      </c>
      <c r="CE92" s="47">
        <v>0</v>
      </c>
      <c r="CF92" s="47">
        <v>0</v>
      </c>
      <c r="CG92" s="47">
        <v>0</v>
      </c>
      <c r="CH92" s="47">
        <v>0</v>
      </c>
      <c r="CI92" s="47">
        <v>0</v>
      </c>
      <c r="CJ92" s="47">
        <v>0</v>
      </c>
      <c r="CK92" s="47">
        <v>0</v>
      </c>
      <c r="CL92" s="47">
        <v>0</v>
      </c>
      <c r="CM92" s="47">
        <v>0</v>
      </c>
      <c r="CN92" s="47">
        <v>0</v>
      </c>
      <c r="CO92" s="47">
        <v>0</v>
      </c>
      <c r="CP92" s="47">
        <v>0</v>
      </c>
      <c r="CQ92" s="47">
        <v>0</v>
      </c>
      <c r="CR92" s="47">
        <v>0</v>
      </c>
      <c r="CS92" s="47">
        <v>0</v>
      </c>
      <c r="CT92" s="47">
        <v>0.07499999999999953</v>
      </c>
      <c r="CU92" s="47">
        <v>0.07499999999999953</v>
      </c>
      <c r="CV92" s="47">
        <v>0</v>
      </c>
      <c r="CW92" s="47">
        <v>0</v>
      </c>
      <c r="CX92" s="47">
        <v>0</v>
      </c>
      <c r="CY92" s="47">
        <v>0</v>
      </c>
      <c r="CZ92" s="47">
        <v>0</v>
      </c>
      <c r="DA92" s="47">
        <v>0</v>
      </c>
      <c r="DB92" s="47">
        <v>0</v>
      </c>
      <c r="DC92" s="47">
        <v>0</v>
      </c>
      <c r="DD92" s="47">
        <v>0</v>
      </c>
      <c r="DE92" s="47">
        <v>0</v>
      </c>
      <c r="DF92" s="47">
        <v>0</v>
      </c>
      <c r="DG92" s="47">
        <v>0</v>
      </c>
      <c r="DH92" s="47">
        <v>0</v>
      </c>
      <c r="DI92" s="47">
        <v>0</v>
      </c>
      <c r="DJ92" s="47">
        <v>0</v>
      </c>
      <c r="DK92" s="47">
        <v>0</v>
      </c>
      <c r="DL92" s="47">
        <v>0</v>
      </c>
      <c r="DM92" s="47">
        <v>0</v>
      </c>
      <c r="DN92" s="47">
        <v>0</v>
      </c>
      <c r="DO92" s="47">
        <v>0</v>
      </c>
      <c r="DP92" s="47">
        <v>0</v>
      </c>
      <c r="DQ92" s="47">
        <v>0</v>
      </c>
      <c r="DR92" s="47">
        <v>0</v>
      </c>
      <c r="DS92" s="47">
        <v>0</v>
      </c>
      <c r="DT92" s="47">
        <v>0</v>
      </c>
    </row>
    <row r="93" spans="1:126" x14ac:dyDescent="0.25">
      <c r="A93" s="47" t="s">
        <v>319</v>
      </c>
      <c r="B93" s="47" t="s">
        <v>153</v>
      </c>
      <c r="C93" s="47" t="s">
        <v>314</v>
      </c>
      <c r="D93" s="47" t="s">
        <v>314</v>
      </c>
      <c r="E93" s="47"/>
      <c r="F93" s="47" t="s">
        <v>155</v>
      </c>
      <c r="G93" s="47" t="s">
        <v>171</v>
      </c>
      <c r="H93" s="47" t="str">
        <f>=IFERROR(VLOOKUP(A93,'ETPT Format DDG'!A:J,10,FALSE),"")</f>
        <v>0</v>
      </c>
      <c r="I93" s="47" t="str">
        <f>='ETPT Format DDG'!M93</f>
        <v/>
      </c>
      <c r="J93" s="47" t="str">
        <f>='ETPT Format DDG'!D93</f>
        <v/>
      </c>
      <c r="K93" s="47" t="s">
        <v>157</v>
      </c>
      <c r="L93" s="47" t="s">
        <v>253</v>
      </c>
      <c r="M93" s="47"/>
      <c r="N93" s="47">
        <v>0.8000000000000057</v>
      </c>
      <c r="O93" s="47">
        <v>0.1039999999999999</v>
      </c>
      <c r="P93" s="47">
        <v>0</v>
      </c>
      <c r="Q93" s="47">
        <v>0</v>
      </c>
      <c r="R93" s="47">
        <v>0</v>
      </c>
      <c r="S93" s="47">
        <v>0</v>
      </c>
      <c r="T93" s="47">
        <v>0</v>
      </c>
      <c r="U93" s="47">
        <v>0</v>
      </c>
      <c r="V93" s="47">
        <v>0</v>
      </c>
      <c r="W93" s="47">
        <v>0</v>
      </c>
      <c r="X93" s="47">
        <v>0</v>
      </c>
      <c r="Y93" s="47">
        <v>0</v>
      </c>
      <c r="Z93" s="47">
        <v>0</v>
      </c>
      <c r="AA93" s="47">
        <v>0</v>
      </c>
      <c r="AB93" s="47">
        <v>0</v>
      </c>
      <c r="AC93" s="47">
        <v>0</v>
      </c>
      <c r="AD93" s="47">
        <v>0</v>
      </c>
      <c r="AE93" s="47">
        <v>0</v>
      </c>
      <c r="AF93" s="47">
        <v>0</v>
      </c>
      <c r="AG93" s="47">
        <v>0</v>
      </c>
      <c r="AH93" s="47">
        <v>0</v>
      </c>
      <c r="AI93" s="47">
        <v>0</v>
      </c>
      <c r="AJ93" s="47">
        <v>0</v>
      </c>
      <c r="AK93" s="47">
        <v>0</v>
      </c>
      <c r="AL93" s="47">
        <v>0</v>
      </c>
      <c r="AM93" s="47">
        <v>0</v>
      </c>
      <c r="AN93" s="47">
        <v>0</v>
      </c>
      <c r="AO93" s="47">
        <v>0</v>
      </c>
      <c r="AP93" s="47">
        <v>0</v>
      </c>
      <c r="AQ93" s="47">
        <v>0</v>
      </c>
      <c r="AR93" s="47">
        <v>0</v>
      </c>
      <c r="AS93" s="47">
        <v>0</v>
      </c>
      <c r="AT93" s="47">
        <v>0</v>
      </c>
      <c r="AU93" s="47">
        <v>0</v>
      </c>
      <c r="AV93" s="47">
        <v>0</v>
      </c>
      <c r="AW93" s="47">
        <v>0</v>
      </c>
      <c r="AX93" s="47">
        <v>0</v>
      </c>
      <c r="AY93" s="47">
        <v>0</v>
      </c>
      <c r="AZ93" s="47">
        <v>0</v>
      </c>
      <c r="BA93" s="47">
        <v>0</v>
      </c>
      <c r="BB93" s="47">
        <v>0</v>
      </c>
      <c r="BC93" s="47">
        <v>0</v>
      </c>
      <c r="BD93" s="47">
        <v>0</v>
      </c>
      <c r="BE93" s="47">
        <v>0</v>
      </c>
      <c r="BF93" s="47">
        <v>0</v>
      </c>
      <c r="BG93" s="47">
        <v>0</v>
      </c>
      <c r="BH93" s="47">
        <v>0</v>
      </c>
      <c r="BI93" s="47">
        <v>0</v>
      </c>
      <c r="BJ93" s="47">
        <v>0</v>
      </c>
      <c r="BK93" s="47">
        <v>0</v>
      </c>
      <c r="BL93" s="47">
        <v>0</v>
      </c>
      <c r="BM93" s="47">
        <v>0</v>
      </c>
      <c r="BN93" s="47">
        <v>0</v>
      </c>
      <c r="BO93" s="47">
        <v>0.04400000000000016</v>
      </c>
      <c r="BP93" s="47">
        <v>0.03200000000000002</v>
      </c>
      <c r="BQ93" s="47">
        <v>0</v>
      </c>
      <c r="BR93" s="47">
        <v>0</v>
      </c>
      <c r="BS93" s="47">
        <v>0</v>
      </c>
      <c r="BT93" s="47">
        <v>0</v>
      </c>
      <c r="BU93" s="47">
        <v>0</v>
      </c>
      <c r="BV93" s="47">
        <v>0</v>
      </c>
      <c r="BW93" s="47">
        <v>0.011999999999999955</v>
      </c>
      <c r="BX93" s="47">
        <v>0</v>
      </c>
      <c r="BY93" s="47">
        <v>0</v>
      </c>
      <c r="BZ93" s="47">
        <v>0</v>
      </c>
      <c r="CA93" s="47">
        <v>0</v>
      </c>
      <c r="CB93" s="47">
        <v>0</v>
      </c>
      <c r="CC93" s="47">
        <v>0</v>
      </c>
      <c r="CD93" s="47">
        <v>0</v>
      </c>
      <c r="CE93" s="47">
        <v>0</v>
      </c>
      <c r="CF93" s="47">
        <v>0</v>
      </c>
      <c r="CG93" s="47">
        <v>0</v>
      </c>
      <c r="CH93" s="47">
        <v>0</v>
      </c>
      <c r="CI93" s="47">
        <v>0</v>
      </c>
      <c r="CJ93" s="47">
        <v>0</v>
      </c>
      <c r="CK93" s="47">
        <v>0</v>
      </c>
      <c r="CL93" s="47">
        <v>0</v>
      </c>
      <c r="CM93" s="47">
        <v>0</v>
      </c>
      <c r="CN93" s="47">
        <v>0</v>
      </c>
      <c r="CO93" s="47">
        <v>0</v>
      </c>
      <c r="CP93" s="47">
        <v>0</v>
      </c>
      <c r="CQ93" s="47">
        <v>0</v>
      </c>
      <c r="CR93" s="47">
        <v>0</v>
      </c>
      <c r="CS93" s="47">
        <v>0</v>
      </c>
      <c r="CT93" s="47">
        <v>0.059999999999999734</v>
      </c>
      <c r="CU93" s="47">
        <v>0.059999999999999734</v>
      </c>
      <c r="CV93" s="47">
        <v>0</v>
      </c>
      <c r="CW93" s="47">
        <v>0</v>
      </c>
      <c r="CX93" s="47">
        <v>0</v>
      </c>
      <c r="CY93" s="47">
        <v>0</v>
      </c>
      <c r="CZ93" s="47">
        <v>0</v>
      </c>
      <c r="DA93" s="47">
        <v>0</v>
      </c>
      <c r="DB93" s="47">
        <v>0</v>
      </c>
      <c r="DC93" s="47">
        <v>0</v>
      </c>
      <c r="DD93" s="47">
        <v>0</v>
      </c>
      <c r="DE93" s="47">
        <v>0</v>
      </c>
      <c r="DF93" s="47">
        <v>0</v>
      </c>
      <c r="DG93" s="47">
        <v>0</v>
      </c>
      <c r="DH93" s="47">
        <v>0</v>
      </c>
      <c r="DI93" s="47">
        <v>0</v>
      </c>
      <c r="DJ93" s="47">
        <v>0</v>
      </c>
      <c r="DK93" s="47">
        <v>0</v>
      </c>
      <c r="DL93" s="47">
        <v>0</v>
      </c>
      <c r="DM93" s="47">
        <v>0</v>
      </c>
      <c r="DN93" s="47">
        <v>0</v>
      </c>
      <c r="DO93" s="47">
        <v>0</v>
      </c>
      <c r="DP93" s="47">
        <v>0</v>
      </c>
      <c r="DQ93" s="47">
        <v>0</v>
      </c>
      <c r="DR93" s="47">
        <v>0</v>
      </c>
      <c r="DS93" s="47">
        <v>0</v>
      </c>
      <c r="DT93" s="47">
        <v>0</v>
      </c>
    </row>
    <row r="94" spans="1:126" x14ac:dyDescent="0.25">
      <c r="A94" s="47" t="s">
        <v>320</v>
      </c>
      <c r="B94" s="47" t="s">
        <v>153</v>
      </c>
      <c r="C94" s="47" t="s">
        <v>314</v>
      </c>
      <c r="D94" s="47" t="s">
        <v>314</v>
      </c>
      <c r="E94" s="47"/>
      <c r="F94" s="47" t="s">
        <v>155</v>
      </c>
      <c r="G94" s="47" t="s">
        <v>171</v>
      </c>
      <c r="H94" s="47" t="str">
        <f>=IFERROR(VLOOKUP(A94,'ETPT Format DDG'!A:J,10,FALSE),"")</f>
        <v>0</v>
      </c>
      <c r="I94" s="47" t="str">
        <f>='ETPT Format DDG'!M94</f>
        <v/>
      </c>
      <c r="J94" s="47" t="str">
        <f>='ETPT Format DDG'!D94</f>
        <v/>
      </c>
      <c r="K94" s="47" t="s">
        <v>157</v>
      </c>
      <c r="L94" s="47" t="s">
        <v>315</v>
      </c>
      <c r="M94" s="47"/>
      <c r="N94" s="47">
        <v>1</v>
      </c>
      <c r="O94" s="47">
        <v>0.5947631578947356</v>
      </c>
      <c r="P94" s="47">
        <v>0</v>
      </c>
      <c r="Q94" s="47">
        <v>0</v>
      </c>
      <c r="R94" s="47">
        <v>0</v>
      </c>
      <c r="S94" s="47">
        <v>0</v>
      </c>
      <c r="T94" s="47">
        <v>0</v>
      </c>
      <c r="U94" s="47">
        <v>0</v>
      </c>
      <c r="V94" s="47">
        <v>0</v>
      </c>
      <c r="W94" s="47">
        <v>0</v>
      </c>
      <c r="X94" s="47">
        <v>0</v>
      </c>
      <c r="Y94" s="47">
        <v>0</v>
      </c>
      <c r="Z94" s="47">
        <v>0</v>
      </c>
      <c r="AA94" s="47">
        <v>0</v>
      </c>
      <c r="AB94" s="47">
        <v>0</v>
      </c>
      <c r="AC94" s="47">
        <v>0</v>
      </c>
      <c r="AD94" s="47">
        <v>0</v>
      </c>
      <c r="AE94" s="47">
        <v>0</v>
      </c>
      <c r="AF94" s="47">
        <v>0</v>
      </c>
      <c r="AG94" s="47">
        <v>0</v>
      </c>
      <c r="AH94" s="47">
        <v>0</v>
      </c>
      <c r="AI94" s="47">
        <v>0</v>
      </c>
      <c r="AJ94" s="47">
        <v>0</v>
      </c>
      <c r="AK94" s="47">
        <v>0</v>
      </c>
      <c r="AL94" s="47">
        <v>0</v>
      </c>
      <c r="AM94" s="47">
        <v>0</v>
      </c>
      <c r="AN94" s="47">
        <v>0.477052631578946</v>
      </c>
      <c r="AO94" s="47">
        <v>0</v>
      </c>
      <c r="AP94" s="47">
        <v>0</v>
      </c>
      <c r="AQ94" s="47">
        <v>0</v>
      </c>
      <c r="AR94" s="47">
        <v>0</v>
      </c>
      <c r="AS94" s="47">
        <v>0</v>
      </c>
      <c r="AT94" s="47">
        <v>0</v>
      </c>
      <c r="AU94" s="47">
        <v>0</v>
      </c>
      <c r="AV94" s="47">
        <v>0.477052631578946</v>
      </c>
      <c r="AW94" s="47">
        <v>0</v>
      </c>
      <c r="AX94" s="47">
        <v>0</v>
      </c>
      <c r="AY94" s="47">
        <v>0</v>
      </c>
      <c r="AZ94" s="47">
        <v>0</v>
      </c>
      <c r="BA94" s="47">
        <v>0</v>
      </c>
      <c r="BB94" s="47">
        <v>0</v>
      </c>
      <c r="BC94" s="47">
        <v>0</v>
      </c>
      <c r="BD94" s="47">
        <v>0</v>
      </c>
      <c r="BE94" s="47">
        <v>0</v>
      </c>
      <c r="BF94" s="47">
        <v>0</v>
      </c>
      <c r="BG94" s="47">
        <v>0</v>
      </c>
      <c r="BH94" s="47">
        <v>0</v>
      </c>
      <c r="BI94" s="47">
        <v>0</v>
      </c>
      <c r="BJ94" s="47">
        <v>0</v>
      </c>
      <c r="BK94" s="47">
        <v>0</v>
      </c>
      <c r="BL94" s="47">
        <v>0</v>
      </c>
      <c r="BM94" s="47">
        <v>0</v>
      </c>
      <c r="BN94" s="47">
        <v>0</v>
      </c>
      <c r="BO94" s="47">
        <v>0.05499999999999979</v>
      </c>
      <c r="BP94" s="47">
        <v>0.03999999999999961</v>
      </c>
      <c r="BQ94" s="47">
        <v>0</v>
      </c>
      <c r="BR94" s="47">
        <v>0</v>
      </c>
      <c r="BS94" s="47">
        <v>0</v>
      </c>
      <c r="BT94" s="47">
        <v>0</v>
      </c>
      <c r="BU94" s="47">
        <v>0</v>
      </c>
      <c r="BV94" s="47">
        <v>0</v>
      </c>
      <c r="BW94" s="47">
        <v>0.014999999999999934</v>
      </c>
      <c r="BX94" s="47">
        <v>0</v>
      </c>
      <c r="BY94" s="47">
        <v>0</v>
      </c>
      <c r="BZ94" s="47">
        <v>0</v>
      </c>
      <c r="CA94" s="47">
        <v>0</v>
      </c>
      <c r="CB94" s="47">
        <v>0</v>
      </c>
      <c r="CC94" s="47">
        <v>0</v>
      </c>
      <c r="CD94" s="47">
        <v>0</v>
      </c>
      <c r="CE94" s="47">
        <v>0</v>
      </c>
      <c r="CF94" s="47">
        <v>0</v>
      </c>
      <c r="CG94" s="47">
        <v>0</v>
      </c>
      <c r="CH94" s="47">
        <v>0</v>
      </c>
      <c r="CI94" s="47">
        <v>0</v>
      </c>
      <c r="CJ94" s="47">
        <v>0</v>
      </c>
      <c r="CK94" s="47">
        <v>0</v>
      </c>
      <c r="CL94" s="47">
        <v>0</v>
      </c>
      <c r="CM94" s="47">
        <v>0</v>
      </c>
      <c r="CN94" s="47">
        <v>0</v>
      </c>
      <c r="CO94" s="47">
        <v>0</v>
      </c>
      <c r="CP94" s="47">
        <v>0</v>
      </c>
      <c r="CQ94" s="47">
        <v>0</v>
      </c>
      <c r="CR94" s="47">
        <v>0</v>
      </c>
      <c r="CS94" s="47">
        <v>0</v>
      </c>
      <c r="CT94" s="47">
        <v>0.06271052631578976</v>
      </c>
      <c r="CU94" s="47">
        <v>0.06271052631578976</v>
      </c>
      <c r="CV94" s="47">
        <v>0</v>
      </c>
      <c r="CW94" s="47">
        <v>0</v>
      </c>
      <c r="CX94" s="47">
        <v>0</v>
      </c>
      <c r="CY94" s="47">
        <v>0</v>
      </c>
      <c r="CZ94" s="47">
        <v>0</v>
      </c>
      <c r="DA94" s="47">
        <v>0</v>
      </c>
      <c r="DB94" s="47">
        <v>0</v>
      </c>
      <c r="DC94" s="47">
        <v>0</v>
      </c>
      <c r="DD94" s="47">
        <v>0</v>
      </c>
      <c r="DE94" s="47">
        <v>0</v>
      </c>
      <c r="DF94" s="47">
        <v>0</v>
      </c>
      <c r="DG94" s="47">
        <v>0</v>
      </c>
      <c r="DH94" s="47">
        <v>0</v>
      </c>
      <c r="DI94" s="47">
        <v>0</v>
      </c>
      <c r="DJ94" s="47">
        <v>0</v>
      </c>
      <c r="DK94" s="47">
        <v>0</v>
      </c>
      <c r="DL94" s="47">
        <v>0</v>
      </c>
      <c r="DM94" s="47">
        <v>0</v>
      </c>
      <c r="DN94" s="47">
        <v>0</v>
      </c>
      <c r="DO94" s="47">
        <v>0</v>
      </c>
      <c r="DP94" s="47">
        <v>0</v>
      </c>
      <c r="DQ94" s="47">
        <v>0</v>
      </c>
      <c r="DR94" s="47">
        <v>0</v>
      </c>
      <c r="DS94" s="47">
        <v>0</v>
      </c>
      <c r="DT94" s="47">
        <v>0</v>
      </c>
    </row>
    <row r="95" spans="1:126" x14ac:dyDescent="0.25">
      <c r="A95" s="47" t="s">
        <v>321</v>
      </c>
      <c r="B95" s="47" t="s">
        <v>153</v>
      </c>
      <c r="C95" s="47" t="s">
        <v>322</v>
      </c>
      <c r="D95" s="47" t="s">
        <v>322</v>
      </c>
      <c r="E95" s="47"/>
      <c r="F95" s="47" t="s">
        <v>155</v>
      </c>
      <c r="G95" s="47" t="s">
        <v>269</v>
      </c>
      <c r="H95" s="47" t="str">
        <f>=IFERROR(VLOOKUP(A95,'ETPT Format DDG'!A:J,10,FALSE),"")</f>
        <v>0</v>
      </c>
      <c r="I95" s="47" t="str">
        <f>='ETPT Format DDG'!M95</f>
        <v/>
      </c>
      <c r="J95" s="47" t="str">
        <f>='ETPT Format DDG'!D95</f>
        <v/>
      </c>
      <c r="K95" s="47" t="s">
        <v>157</v>
      </c>
      <c r="L95" s="47" t="s">
        <v>323</v>
      </c>
      <c r="M95" s="47" t="s">
        <v>283</v>
      </c>
      <c r="N95" s="47">
        <v>0.013157894736842105</v>
      </c>
      <c r="O95" s="47">
        <v>0.013157894736842105</v>
      </c>
      <c r="P95" s="47">
        <v>0</v>
      </c>
      <c r="Q95" s="47">
        <v>0</v>
      </c>
      <c r="R95" s="47">
        <v>0</v>
      </c>
      <c r="S95" s="47">
        <v>0</v>
      </c>
      <c r="T95" s="47">
        <v>0</v>
      </c>
      <c r="U95" s="47">
        <v>0</v>
      </c>
      <c r="V95" s="47">
        <v>0</v>
      </c>
      <c r="W95" s="47">
        <v>0</v>
      </c>
      <c r="X95" s="47">
        <v>0</v>
      </c>
      <c r="Y95" s="47">
        <v>0</v>
      </c>
      <c r="Z95" s="47">
        <v>0</v>
      </c>
      <c r="AA95" s="47">
        <v>0</v>
      </c>
      <c r="AB95" s="47">
        <v>0</v>
      </c>
      <c r="AC95" s="47">
        <v>0</v>
      </c>
      <c r="AD95" s="47">
        <v>0</v>
      </c>
      <c r="AE95" s="47">
        <v>0</v>
      </c>
      <c r="AF95" s="47">
        <v>0</v>
      </c>
      <c r="AG95" s="47">
        <v>0</v>
      </c>
      <c r="AH95" s="47">
        <v>0</v>
      </c>
      <c r="AI95" s="47">
        <v>0</v>
      </c>
      <c r="AJ95" s="47">
        <v>0</v>
      </c>
      <c r="AK95" s="47">
        <v>0</v>
      </c>
      <c r="AL95" s="47">
        <v>0</v>
      </c>
      <c r="AM95" s="47">
        <v>0</v>
      </c>
      <c r="AN95" s="47">
        <v>0</v>
      </c>
      <c r="AO95" s="47">
        <v>0</v>
      </c>
      <c r="AP95" s="47">
        <v>0</v>
      </c>
      <c r="AQ95" s="47">
        <v>0</v>
      </c>
      <c r="AR95" s="47">
        <v>0</v>
      </c>
      <c r="AS95" s="47">
        <v>0</v>
      </c>
      <c r="AT95" s="47">
        <v>0</v>
      </c>
      <c r="AU95" s="47">
        <v>0</v>
      </c>
      <c r="AV95" s="47">
        <v>0</v>
      </c>
      <c r="AW95" s="47">
        <v>0</v>
      </c>
      <c r="AX95" s="47">
        <v>0</v>
      </c>
      <c r="AY95" s="47">
        <v>0</v>
      </c>
      <c r="AZ95" s="47">
        <v>0</v>
      </c>
      <c r="BA95" s="47">
        <v>0</v>
      </c>
      <c r="BB95" s="47">
        <v>0</v>
      </c>
      <c r="BC95" s="47">
        <v>0</v>
      </c>
      <c r="BD95" s="47">
        <v>0</v>
      </c>
      <c r="BE95" s="47">
        <v>0</v>
      </c>
      <c r="BF95" s="47">
        <v>0</v>
      </c>
      <c r="BG95" s="47">
        <v>0</v>
      </c>
      <c r="BH95" s="47">
        <v>0</v>
      </c>
      <c r="BI95" s="47">
        <v>0</v>
      </c>
      <c r="BJ95" s="47">
        <v>0</v>
      </c>
      <c r="BK95" s="47">
        <v>0</v>
      </c>
      <c r="BL95" s="47">
        <v>0</v>
      </c>
      <c r="BM95" s="47">
        <v>0</v>
      </c>
      <c r="BN95" s="47">
        <v>0</v>
      </c>
      <c r="BO95" s="47">
        <v>0.0007236842105263158</v>
      </c>
      <c r="BP95" s="47">
        <v>0.0005263157894736842</v>
      </c>
      <c r="BQ95" s="47">
        <v>0</v>
      </c>
      <c r="BR95" s="47">
        <v>0</v>
      </c>
      <c r="BS95" s="47">
        <v>0</v>
      </c>
      <c r="BT95" s="47">
        <v>0</v>
      </c>
      <c r="BU95" s="47">
        <v>0</v>
      </c>
      <c r="BV95" s="47">
        <v>0</v>
      </c>
      <c r="BW95" s="47">
        <v>0.00019736842105263157</v>
      </c>
      <c r="BX95" s="47">
        <v>0</v>
      </c>
      <c r="BY95" s="47">
        <v>0</v>
      </c>
      <c r="BZ95" s="47">
        <v>0</v>
      </c>
      <c r="CA95" s="47">
        <v>0</v>
      </c>
      <c r="CB95" s="47">
        <v>0</v>
      </c>
      <c r="CC95" s="47">
        <v>0</v>
      </c>
      <c r="CD95" s="47">
        <v>0</v>
      </c>
      <c r="CE95" s="47">
        <v>0</v>
      </c>
      <c r="CF95" s="47">
        <v>0</v>
      </c>
      <c r="CG95" s="47">
        <v>0</v>
      </c>
      <c r="CH95" s="47">
        <v>0</v>
      </c>
      <c r="CI95" s="47">
        <v>0</v>
      </c>
      <c r="CJ95" s="47">
        <v>0</v>
      </c>
      <c r="CK95" s="47">
        <v>0</v>
      </c>
      <c r="CL95" s="47">
        <v>0.01131578947368421</v>
      </c>
      <c r="CM95" s="47">
        <v>0</v>
      </c>
      <c r="CN95" s="47">
        <v>0</v>
      </c>
      <c r="CO95" s="47">
        <v>0</v>
      </c>
      <c r="CP95" s="47">
        <v>0</v>
      </c>
      <c r="CQ95" s="47">
        <v>0</v>
      </c>
      <c r="CR95" s="47">
        <v>0</v>
      </c>
      <c r="CS95" s="47">
        <v>0</v>
      </c>
      <c r="CT95" s="47">
        <v>0.001118421052631579</v>
      </c>
      <c r="CU95" s="47">
        <v>0.001118421052631579</v>
      </c>
      <c r="CV95" s="47">
        <v>0</v>
      </c>
      <c r="CW95" s="47">
        <v>0</v>
      </c>
      <c r="CX95" s="47">
        <v>0</v>
      </c>
      <c r="CY95" s="47">
        <v>0</v>
      </c>
      <c r="CZ95" s="47">
        <v>0</v>
      </c>
      <c r="DA95" s="47">
        <v>0</v>
      </c>
      <c r="DB95" s="47">
        <v>0</v>
      </c>
      <c r="DC95" s="47">
        <v>0</v>
      </c>
      <c r="DD95" s="47">
        <v>0</v>
      </c>
      <c r="DE95" s="47">
        <v>0</v>
      </c>
      <c r="DF95" s="47">
        <v>0.2736842105263158</v>
      </c>
      <c r="DG95" s="47">
        <v>0</v>
      </c>
      <c r="DH95" s="47">
        <v>0.2736842105263158</v>
      </c>
      <c r="DI95" s="47">
        <v>0</v>
      </c>
      <c r="DJ95" s="47">
        <v>0</v>
      </c>
      <c r="DK95" s="47">
        <v>0</v>
      </c>
      <c r="DL95" s="47">
        <v>0</v>
      </c>
      <c r="DM95" s="47">
        <v>0</v>
      </c>
      <c r="DN95" s="47">
        <v>0</v>
      </c>
      <c r="DO95" s="47">
        <v>0</v>
      </c>
      <c r="DP95" s="47">
        <v>0</v>
      </c>
      <c r="DQ95" s="47">
        <v>0</v>
      </c>
      <c r="DR95" s="47">
        <v>0</v>
      </c>
      <c r="DS95" s="47">
        <v>0</v>
      </c>
      <c r="DT95" s="47">
        <v>0</v>
      </c>
    </row>
    <row r="96" spans="1:126" x14ac:dyDescent="0.25">
      <c r="A96" s="47" t="s">
        <v>324</v>
      </c>
      <c r="B96" s="47" t="s">
        <v>153</v>
      </c>
      <c r="C96" s="47" t="s">
        <v>325</v>
      </c>
      <c r="D96" s="47" t="s">
        <v>325</v>
      </c>
      <c r="E96" s="47"/>
      <c r="F96" s="47" t="s">
        <v>155</v>
      </c>
      <c r="G96" s="47" t="s">
        <v>185</v>
      </c>
      <c r="H96" s="47" t="str">
        <f>=IFERROR(VLOOKUP(A96,'ETPT Format DDG'!A:J,10,FALSE),"")</f>
        <v>0</v>
      </c>
      <c r="I96" s="47" t="str">
        <f>='ETPT Format DDG'!M96</f>
        <v/>
      </c>
      <c r="J96" s="47" t="str">
        <f>='ETPT Format DDG'!D96</f>
        <v/>
      </c>
      <c r="K96" s="47" t="s">
        <v>157</v>
      </c>
      <c r="L96" s="47" t="s">
        <v>326</v>
      </c>
      <c r="M96" s="47"/>
      <c r="N96" s="47">
        <v>1</v>
      </c>
      <c r="O96" s="47">
        <v>1</v>
      </c>
      <c r="P96" s="47">
        <v>0</v>
      </c>
      <c r="Q96" s="47">
        <v>0</v>
      </c>
      <c r="R96" s="47">
        <v>0</v>
      </c>
      <c r="S96" s="47">
        <v>0</v>
      </c>
      <c r="T96" s="47">
        <v>0</v>
      </c>
      <c r="U96" s="47">
        <v>0</v>
      </c>
      <c r="V96" s="47">
        <v>0</v>
      </c>
      <c r="W96" s="47">
        <v>0</v>
      </c>
      <c r="X96" s="47">
        <v>0</v>
      </c>
      <c r="Y96" s="47">
        <v>0</v>
      </c>
      <c r="Z96" s="47">
        <v>0</v>
      </c>
      <c r="AA96" s="47">
        <v>0</v>
      </c>
      <c r="AB96" s="47">
        <v>0</v>
      </c>
      <c r="AC96" s="47">
        <v>0</v>
      </c>
      <c r="AD96" s="47">
        <v>0</v>
      </c>
      <c r="AE96" s="47">
        <v>0</v>
      </c>
      <c r="AF96" s="47">
        <v>0</v>
      </c>
      <c r="AG96" s="47">
        <v>0</v>
      </c>
      <c r="AH96" s="47">
        <v>0</v>
      </c>
      <c r="AI96" s="47">
        <v>0</v>
      </c>
      <c r="AJ96" s="47">
        <v>0</v>
      </c>
      <c r="AK96" s="47">
        <v>0</v>
      </c>
      <c r="AL96" s="47">
        <v>0</v>
      </c>
      <c r="AM96" s="47">
        <v>0</v>
      </c>
      <c r="AN96" s="47">
        <v>0</v>
      </c>
      <c r="AO96" s="47">
        <v>0</v>
      </c>
      <c r="AP96" s="47">
        <v>0</v>
      </c>
      <c r="AQ96" s="47">
        <v>0</v>
      </c>
      <c r="AR96" s="47">
        <v>0</v>
      </c>
      <c r="AS96" s="47">
        <v>0</v>
      </c>
      <c r="AT96" s="47">
        <v>0</v>
      </c>
      <c r="AU96" s="47">
        <v>0</v>
      </c>
      <c r="AV96" s="47">
        <v>0</v>
      </c>
      <c r="AW96" s="47">
        <v>0</v>
      </c>
      <c r="AX96" s="47">
        <v>0</v>
      </c>
      <c r="AY96" s="47">
        <v>0</v>
      </c>
      <c r="AZ96" s="47">
        <v>0</v>
      </c>
      <c r="BA96" s="47">
        <v>0</v>
      </c>
      <c r="BB96" s="47">
        <v>0</v>
      </c>
      <c r="BC96" s="47">
        <v>0</v>
      </c>
      <c r="BD96" s="47">
        <v>0</v>
      </c>
      <c r="BE96" s="47">
        <v>0</v>
      </c>
      <c r="BF96" s="47">
        <v>0</v>
      </c>
      <c r="BG96" s="47">
        <v>0</v>
      </c>
      <c r="BH96" s="47">
        <v>0</v>
      </c>
      <c r="BI96" s="47">
        <v>0</v>
      </c>
      <c r="BJ96" s="47">
        <v>0</v>
      </c>
      <c r="BK96" s="47">
        <v>0</v>
      </c>
      <c r="BL96" s="47">
        <v>0.8600000000000081</v>
      </c>
      <c r="BM96" s="47">
        <v>0.5200000000000028</v>
      </c>
      <c r="BN96" s="47">
        <v>0.3400000000000025</v>
      </c>
      <c r="BO96" s="47">
        <v>0.05499999999999979</v>
      </c>
      <c r="BP96" s="47">
        <v>0.03999999999999961</v>
      </c>
      <c r="BQ96" s="47">
        <v>0</v>
      </c>
      <c r="BR96" s="47">
        <v>0</v>
      </c>
      <c r="BS96" s="47">
        <v>0</v>
      </c>
      <c r="BT96" s="47">
        <v>0</v>
      </c>
      <c r="BU96" s="47">
        <v>0</v>
      </c>
      <c r="BV96" s="47">
        <v>0</v>
      </c>
      <c r="BW96" s="47">
        <v>0.014999999999999934</v>
      </c>
      <c r="BX96" s="47">
        <v>0</v>
      </c>
      <c r="BY96" s="47">
        <v>0</v>
      </c>
      <c r="BZ96" s="47">
        <v>0</v>
      </c>
      <c r="CA96" s="47">
        <v>0</v>
      </c>
      <c r="CB96" s="47">
        <v>0</v>
      </c>
      <c r="CC96" s="47">
        <v>0</v>
      </c>
      <c r="CD96" s="47">
        <v>0</v>
      </c>
      <c r="CE96" s="47">
        <v>0</v>
      </c>
      <c r="CF96" s="47">
        <v>0</v>
      </c>
      <c r="CG96" s="47">
        <v>0</v>
      </c>
      <c r="CH96" s="47">
        <v>0</v>
      </c>
      <c r="CI96" s="47">
        <v>0</v>
      </c>
      <c r="CJ96" s="47">
        <v>0</v>
      </c>
      <c r="CK96" s="47">
        <v>0</v>
      </c>
      <c r="CL96" s="47">
        <v>0</v>
      </c>
      <c r="CM96" s="47">
        <v>0</v>
      </c>
      <c r="CN96" s="47">
        <v>0</v>
      </c>
      <c r="CO96" s="47">
        <v>0</v>
      </c>
      <c r="CP96" s="47">
        <v>0</v>
      </c>
      <c r="CQ96" s="47">
        <v>0</v>
      </c>
      <c r="CR96" s="47">
        <v>0</v>
      </c>
      <c r="CS96" s="47">
        <v>0</v>
      </c>
      <c r="CT96" s="47">
        <v>0.08500000000000063</v>
      </c>
      <c r="CU96" s="47">
        <v>0.08500000000000063</v>
      </c>
      <c r="CV96" s="47">
        <v>0</v>
      </c>
      <c r="CW96" s="47">
        <v>0</v>
      </c>
      <c r="CX96" s="47">
        <v>0</v>
      </c>
      <c r="CY96" s="47">
        <v>0</v>
      </c>
      <c r="CZ96" s="47">
        <v>0</v>
      </c>
      <c r="DA96" s="47">
        <v>0</v>
      </c>
      <c r="DB96" s="47">
        <v>0</v>
      </c>
      <c r="DC96" s="47">
        <v>0</v>
      </c>
      <c r="DD96" s="47">
        <v>0</v>
      </c>
      <c r="DE96" s="47">
        <v>0</v>
      </c>
      <c r="DF96" s="47">
        <v>0</v>
      </c>
      <c r="DG96" s="47">
        <v>0</v>
      </c>
      <c r="DH96" s="47">
        <v>0</v>
      </c>
      <c r="DI96" s="47">
        <v>0</v>
      </c>
      <c r="DJ96" s="47">
        <v>0</v>
      </c>
      <c r="DK96" s="47">
        <v>0</v>
      </c>
      <c r="DL96" s="47">
        <v>0</v>
      </c>
      <c r="DM96" s="47">
        <v>0</v>
      </c>
      <c r="DN96" s="47">
        <v>0</v>
      </c>
      <c r="DO96" s="47">
        <v>0</v>
      </c>
      <c r="DP96" s="47">
        <v>0</v>
      </c>
      <c r="DQ96" s="47">
        <v>0</v>
      </c>
      <c r="DR96" s="47">
        <v>0</v>
      </c>
      <c r="DS96" s="47">
        <v>0</v>
      </c>
      <c r="DT96" s="47">
        <v>0</v>
      </c>
    </row>
    <row r="97" spans="1:126" x14ac:dyDescent="0.25">
      <c r="A97" s="47" t="s">
        <v>327</v>
      </c>
      <c r="B97" s="47" t="s">
        <v>153</v>
      </c>
      <c r="C97" s="47" t="s">
        <v>325</v>
      </c>
      <c r="D97" s="47" t="s">
        <v>325</v>
      </c>
      <c r="E97" s="47"/>
      <c r="F97" s="47" t="s">
        <v>155</v>
      </c>
      <c r="G97" s="47" t="s">
        <v>269</v>
      </c>
      <c r="H97" s="47" t="str">
        <f>=IFERROR(VLOOKUP(A97,'ETPT Format DDG'!A:J,10,FALSE),"")</f>
        <v>0</v>
      </c>
      <c r="I97" s="47" t="str">
        <f>='ETPT Format DDG'!M97</f>
        <v/>
      </c>
      <c r="J97" s="47" t="str">
        <f>='ETPT Format DDG'!D97</f>
        <v/>
      </c>
      <c r="K97" s="47" t="s">
        <v>157</v>
      </c>
      <c r="L97" s="47" t="s">
        <v>315</v>
      </c>
      <c r="M97" s="47"/>
      <c r="N97" s="47">
        <v>1</v>
      </c>
      <c r="O97" s="47">
        <v>1</v>
      </c>
      <c r="P97" s="47">
        <v>0</v>
      </c>
      <c r="Q97" s="47">
        <v>0</v>
      </c>
      <c r="R97" s="47">
        <v>0</v>
      </c>
      <c r="S97" s="47">
        <v>0</v>
      </c>
      <c r="T97" s="47">
        <v>0</v>
      </c>
      <c r="U97" s="47">
        <v>0</v>
      </c>
      <c r="V97" s="47">
        <v>0</v>
      </c>
      <c r="W97" s="47">
        <v>0</v>
      </c>
      <c r="X97" s="47">
        <v>0</v>
      </c>
      <c r="Y97" s="47">
        <v>0</v>
      </c>
      <c r="Z97" s="47">
        <v>0</v>
      </c>
      <c r="AA97" s="47">
        <v>0</v>
      </c>
      <c r="AB97" s="47">
        <v>0</v>
      </c>
      <c r="AC97" s="47">
        <v>0</v>
      </c>
      <c r="AD97" s="47">
        <v>0</v>
      </c>
      <c r="AE97" s="47">
        <v>0</v>
      </c>
      <c r="AF97" s="47">
        <v>0</v>
      </c>
      <c r="AG97" s="47">
        <v>0</v>
      </c>
      <c r="AH97" s="47">
        <v>0</v>
      </c>
      <c r="AI97" s="47">
        <v>0</v>
      </c>
      <c r="AJ97" s="47">
        <v>0</v>
      </c>
      <c r="AK97" s="47">
        <v>0</v>
      </c>
      <c r="AL97" s="47">
        <v>0</v>
      </c>
      <c r="AM97" s="47">
        <v>0</v>
      </c>
      <c r="AN97" s="47">
        <v>0</v>
      </c>
      <c r="AO97" s="47">
        <v>0</v>
      </c>
      <c r="AP97" s="47">
        <v>0</v>
      </c>
      <c r="AQ97" s="47">
        <v>0</v>
      </c>
      <c r="AR97" s="47">
        <v>0</v>
      </c>
      <c r="AS97" s="47">
        <v>0</v>
      </c>
      <c r="AT97" s="47">
        <v>0</v>
      </c>
      <c r="AU97" s="47">
        <v>0</v>
      </c>
      <c r="AV97" s="47">
        <v>0</v>
      </c>
      <c r="AW97" s="47">
        <v>0</v>
      </c>
      <c r="AX97" s="47">
        <v>0</v>
      </c>
      <c r="AY97" s="47">
        <v>0</v>
      </c>
      <c r="AZ97" s="47">
        <v>0</v>
      </c>
      <c r="BA97" s="47">
        <v>0</v>
      </c>
      <c r="BB97" s="47">
        <v>0</v>
      </c>
      <c r="BC97" s="47">
        <v>0</v>
      </c>
      <c r="BD97" s="47">
        <v>0</v>
      </c>
      <c r="BE97" s="47">
        <v>0</v>
      </c>
      <c r="BF97" s="47">
        <v>0</v>
      </c>
      <c r="BG97" s="47">
        <v>0</v>
      </c>
      <c r="BH97" s="47">
        <v>0</v>
      </c>
      <c r="BI97" s="47">
        <v>0</v>
      </c>
      <c r="BJ97" s="47">
        <v>0</v>
      </c>
      <c r="BK97" s="47">
        <v>0</v>
      </c>
      <c r="BL97" s="47">
        <v>0</v>
      </c>
      <c r="BM97" s="47">
        <v>0</v>
      </c>
      <c r="BN97" s="47">
        <v>0</v>
      </c>
      <c r="BO97" s="47">
        <v>0.05499999999999979</v>
      </c>
      <c r="BP97" s="47">
        <v>0.03999999999999961</v>
      </c>
      <c r="BQ97" s="47">
        <v>0</v>
      </c>
      <c r="BR97" s="47">
        <v>0</v>
      </c>
      <c r="BS97" s="47">
        <v>0</v>
      </c>
      <c r="BT97" s="47">
        <v>0</v>
      </c>
      <c r="BU97" s="47">
        <v>0</v>
      </c>
      <c r="BV97" s="47">
        <v>0</v>
      </c>
      <c r="BW97" s="47">
        <v>0.014999999999999934</v>
      </c>
      <c r="BX97" s="47">
        <v>0</v>
      </c>
      <c r="BY97" s="47">
        <v>0</v>
      </c>
      <c r="BZ97" s="47">
        <v>0</v>
      </c>
      <c r="CA97" s="47">
        <v>0</v>
      </c>
      <c r="CB97" s="47">
        <v>0</v>
      </c>
      <c r="CC97" s="47">
        <v>0</v>
      </c>
      <c r="CD97" s="47">
        <v>0</v>
      </c>
      <c r="CE97" s="47">
        <v>0</v>
      </c>
      <c r="CF97" s="47">
        <v>0</v>
      </c>
      <c r="CG97" s="47">
        <v>0</v>
      </c>
      <c r="CH97" s="47">
        <v>0</v>
      </c>
      <c r="CI97" s="47">
        <v>0</v>
      </c>
      <c r="CJ97" s="47">
        <v>0</v>
      </c>
      <c r="CK97" s="47">
        <v>0</v>
      </c>
      <c r="CL97" s="47">
        <v>0.8600000000000081</v>
      </c>
      <c r="CM97" s="47">
        <v>0</v>
      </c>
      <c r="CN97" s="47">
        <v>0</v>
      </c>
      <c r="CO97" s="47">
        <v>0</v>
      </c>
      <c r="CP97" s="47">
        <v>0</v>
      </c>
      <c r="CQ97" s="47">
        <v>0</v>
      </c>
      <c r="CR97" s="47">
        <v>0</v>
      </c>
      <c r="CS97" s="47">
        <v>0</v>
      </c>
      <c r="CT97" s="47">
        <v>0.08500000000000063</v>
      </c>
      <c r="CU97" s="47">
        <v>0.08500000000000063</v>
      </c>
      <c r="CV97" s="47">
        <v>0</v>
      </c>
      <c r="CW97" s="47">
        <v>0</v>
      </c>
      <c r="CX97" s="47">
        <v>0</v>
      </c>
      <c r="CY97" s="47">
        <v>0</v>
      </c>
      <c r="CZ97" s="47">
        <v>0</v>
      </c>
      <c r="DA97" s="47">
        <v>0</v>
      </c>
      <c r="DB97" s="47">
        <v>0</v>
      </c>
      <c r="DC97" s="47">
        <v>0</v>
      </c>
      <c r="DD97" s="47">
        <v>0</v>
      </c>
      <c r="DE97" s="47">
        <v>0</v>
      </c>
      <c r="DF97" s="47">
        <v>0</v>
      </c>
      <c r="DG97" s="47">
        <v>0</v>
      </c>
      <c r="DH97" s="47">
        <v>0</v>
      </c>
      <c r="DI97" s="47">
        <v>0</v>
      </c>
      <c r="DJ97" s="47">
        <v>0</v>
      </c>
      <c r="DK97" s="47">
        <v>0</v>
      </c>
      <c r="DL97" s="47">
        <v>0</v>
      </c>
      <c r="DM97" s="47">
        <v>0</v>
      </c>
      <c r="DN97" s="47">
        <v>0</v>
      </c>
      <c r="DO97" s="47">
        <v>0</v>
      </c>
      <c r="DP97" s="47">
        <v>0</v>
      </c>
      <c r="DQ97" s="47">
        <v>0</v>
      </c>
      <c r="DR97" s="47">
        <v>0</v>
      </c>
      <c r="DS97" s="47">
        <v>0</v>
      </c>
      <c r="DT97" s="47">
        <v>0</v>
      </c>
    </row>
    <row r="98" spans="1:126" x14ac:dyDescent="0.25">
      <c r="A98" s="47" t="s">
        <v>328</v>
      </c>
      <c r="B98" s="47" t="s">
        <v>153</v>
      </c>
      <c r="C98" s="47" t="s">
        <v>325</v>
      </c>
      <c r="D98" s="47" t="s">
        <v>325</v>
      </c>
      <c r="E98" s="47"/>
      <c r="F98" s="47" t="s">
        <v>155</v>
      </c>
      <c r="G98" s="47" t="s">
        <v>156</v>
      </c>
      <c r="H98" s="47" t="str">
        <f>=IFERROR(VLOOKUP(A98,'ETPT Format DDG'!A:J,10,FALSE),"")</f>
        <v>0</v>
      </c>
      <c r="I98" s="47" t="str">
        <f>='ETPT Format DDG'!M98</f>
        <v/>
      </c>
      <c r="J98" s="47" t="str">
        <f>='ETPT Format DDG'!D98</f>
        <v/>
      </c>
      <c r="K98" s="47" t="s">
        <v>157</v>
      </c>
      <c r="L98" s="47" t="s">
        <v>315</v>
      </c>
      <c r="M98" s="47"/>
      <c r="N98" s="47">
        <v>0</v>
      </c>
      <c r="O98" s="47">
        <v>0</v>
      </c>
      <c r="P98" s="47">
        <v>0</v>
      </c>
      <c r="Q98" s="47">
        <v>0</v>
      </c>
      <c r="R98" s="47">
        <v>0</v>
      </c>
      <c r="S98" s="47">
        <v>0</v>
      </c>
      <c r="T98" s="47">
        <v>0</v>
      </c>
      <c r="U98" s="47">
        <v>0</v>
      </c>
      <c r="V98" s="47">
        <v>0</v>
      </c>
      <c r="W98" s="47">
        <v>0</v>
      </c>
      <c r="X98" s="47">
        <v>0</v>
      </c>
      <c r="Y98" s="47">
        <v>0</v>
      </c>
      <c r="Z98" s="47">
        <v>0</v>
      </c>
      <c r="AA98" s="47">
        <v>0</v>
      </c>
      <c r="AB98" s="47">
        <v>0</v>
      </c>
      <c r="AC98" s="47">
        <v>0</v>
      </c>
      <c r="AD98" s="47">
        <v>0</v>
      </c>
      <c r="AE98" s="47">
        <v>0</v>
      </c>
      <c r="AF98" s="47">
        <v>0</v>
      </c>
      <c r="AG98" s="47">
        <v>0</v>
      </c>
      <c r="AH98" s="47">
        <v>0</v>
      </c>
      <c r="AI98" s="47">
        <v>0</v>
      </c>
      <c r="AJ98" s="47">
        <v>0</v>
      </c>
      <c r="AK98" s="47">
        <v>0</v>
      </c>
      <c r="AL98" s="47">
        <v>0</v>
      </c>
      <c r="AM98" s="47">
        <v>0</v>
      </c>
      <c r="AN98" s="47">
        <v>0</v>
      </c>
      <c r="AO98" s="47">
        <v>0</v>
      </c>
      <c r="AP98" s="47">
        <v>0</v>
      </c>
      <c r="AQ98" s="47">
        <v>0</v>
      </c>
      <c r="AR98" s="47">
        <v>0</v>
      </c>
      <c r="AS98" s="47">
        <v>0</v>
      </c>
      <c r="AT98" s="47">
        <v>0</v>
      </c>
      <c r="AU98" s="47">
        <v>0</v>
      </c>
      <c r="AV98" s="47">
        <v>0</v>
      </c>
      <c r="AW98" s="47">
        <v>0</v>
      </c>
      <c r="AX98" s="47">
        <v>0</v>
      </c>
      <c r="AY98" s="47">
        <v>0</v>
      </c>
      <c r="AZ98" s="47">
        <v>0</v>
      </c>
      <c r="BA98" s="47">
        <v>0</v>
      </c>
      <c r="BB98" s="47">
        <v>0</v>
      </c>
      <c r="BC98" s="47">
        <v>0</v>
      </c>
      <c r="BD98" s="47">
        <v>0</v>
      </c>
      <c r="BE98" s="47">
        <v>0</v>
      </c>
      <c r="BF98" s="47">
        <v>0</v>
      </c>
      <c r="BG98" s="47">
        <v>0</v>
      </c>
      <c r="BH98" s="47">
        <v>0</v>
      </c>
      <c r="BI98" s="47">
        <v>0</v>
      </c>
      <c r="BJ98" s="47">
        <v>0</v>
      </c>
      <c r="BK98" s="47">
        <v>0</v>
      </c>
      <c r="BL98" s="47">
        <v>0</v>
      </c>
      <c r="BM98" s="47">
        <v>0</v>
      </c>
      <c r="BN98" s="47">
        <v>0</v>
      </c>
      <c r="BO98" s="47">
        <v>0</v>
      </c>
      <c r="BP98" s="47">
        <v>0</v>
      </c>
      <c r="BQ98" s="47">
        <v>0</v>
      </c>
      <c r="BR98" s="47">
        <v>0</v>
      </c>
      <c r="BS98" s="47">
        <v>0</v>
      </c>
      <c r="BT98" s="47">
        <v>0</v>
      </c>
      <c r="BU98" s="47">
        <v>0</v>
      </c>
      <c r="BV98" s="47">
        <v>0</v>
      </c>
      <c r="BW98" s="47">
        <v>0</v>
      </c>
      <c r="BX98" s="47">
        <v>0</v>
      </c>
      <c r="BY98" s="47">
        <v>0</v>
      </c>
      <c r="BZ98" s="47">
        <v>0</v>
      </c>
      <c r="CA98" s="47">
        <v>0</v>
      </c>
      <c r="CB98" s="47">
        <v>0</v>
      </c>
      <c r="CC98" s="47">
        <v>0</v>
      </c>
      <c r="CD98" s="47">
        <v>0</v>
      </c>
      <c r="CE98" s="47">
        <v>0</v>
      </c>
      <c r="CF98" s="47">
        <v>0</v>
      </c>
      <c r="CG98" s="47">
        <v>0</v>
      </c>
      <c r="CH98" s="47">
        <v>0</v>
      </c>
      <c r="CI98" s="47">
        <v>0</v>
      </c>
      <c r="CJ98" s="47">
        <v>0</v>
      </c>
      <c r="CK98" s="47">
        <v>0</v>
      </c>
      <c r="CL98" s="47">
        <v>0</v>
      </c>
      <c r="CM98" s="47">
        <v>0</v>
      </c>
      <c r="CN98" s="47">
        <v>0</v>
      </c>
      <c r="CO98" s="47">
        <v>0</v>
      </c>
      <c r="CP98" s="47">
        <v>0</v>
      </c>
      <c r="CQ98" s="47">
        <v>0</v>
      </c>
      <c r="CR98" s="47">
        <v>0</v>
      </c>
      <c r="CS98" s="47">
        <v>0</v>
      </c>
      <c r="CT98" s="47">
        <v>0</v>
      </c>
      <c r="CU98" s="47">
        <v>0</v>
      </c>
      <c r="CV98" s="47">
        <v>0</v>
      </c>
      <c r="CW98" s="47">
        <v>0</v>
      </c>
      <c r="CX98" s="47">
        <v>0</v>
      </c>
      <c r="CY98" s="47">
        <v>0</v>
      </c>
      <c r="CZ98" s="47">
        <v>0</v>
      </c>
      <c r="DA98" s="47">
        <v>0</v>
      </c>
      <c r="DB98" s="47">
        <v>0</v>
      </c>
      <c r="DC98" s="47">
        <v>0</v>
      </c>
      <c r="DD98" s="47">
        <v>0</v>
      </c>
      <c r="DE98" s="47">
        <v>0</v>
      </c>
      <c r="DF98" s="47">
        <v>1</v>
      </c>
      <c r="DG98" s="47">
        <v>0</v>
      </c>
      <c r="DH98" s="47">
        <v>0</v>
      </c>
      <c r="DI98" s="47">
        <v>0</v>
      </c>
      <c r="DJ98" s="47">
        <v>0</v>
      </c>
      <c r="DK98" s="47">
        <v>1</v>
      </c>
      <c r="DL98" s="47">
        <v>0</v>
      </c>
      <c r="DM98" s="47">
        <v>0</v>
      </c>
      <c r="DN98" s="47">
        <v>0</v>
      </c>
      <c r="DO98" s="47">
        <v>0</v>
      </c>
      <c r="DP98" s="47">
        <v>0</v>
      </c>
      <c r="DQ98" s="47">
        <v>0</v>
      </c>
      <c r="DR98" s="47">
        <v>0</v>
      </c>
      <c r="DS98" s="47">
        <v>0</v>
      </c>
      <c r="DT98" s="47">
        <v>0</v>
      </c>
    </row>
    <row r="99" spans="1:126" x14ac:dyDescent="0.25">
      <c r="A99" s="47" t="s">
        <v>329</v>
      </c>
      <c r="B99" s="47" t="s">
        <v>153</v>
      </c>
      <c r="C99" s="47" t="s">
        <v>325</v>
      </c>
      <c r="D99" s="47" t="s">
        <v>325</v>
      </c>
      <c r="E99" s="47"/>
      <c r="F99" s="47" t="s">
        <v>155</v>
      </c>
      <c r="G99" s="47" t="s">
        <v>229</v>
      </c>
      <c r="H99" s="47" t="str">
        <f>=IFERROR(VLOOKUP(A99,'ETPT Format DDG'!A:J,10,FALSE),"")</f>
        <v>0</v>
      </c>
      <c r="I99" s="47" t="str">
        <f>='ETPT Format DDG'!M99</f>
        <v/>
      </c>
      <c r="J99" s="47" t="str">
        <f>='ETPT Format DDG'!D99</f>
        <v/>
      </c>
      <c r="K99" s="47" t="s">
        <v>157</v>
      </c>
      <c r="L99" s="47" t="s">
        <v>315</v>
      </c>
      <c r="M99" s="47"/>
      <c r="N99" s="47">
        <v>1</v>
      </c>
      <c r="O99" s="47">
        <v>1</v>
      </c>
      <c r="P99" s="47">
        <v>0</v>
      </c>
      <c r="Q99" s="47">
        <v>0</v>
      </c>
      <c r="R99" s="47">
        <v>0</v>
      </c>
      <c r="S99" s="47">
        <v>0</v>
      </c>
      <c r="T99" s="47">
        <v>0</v>
      </c>
      <c r="U99" s="47">
        <v>0</v>
      </c>
      <c r="V99" s="47">
        <v>0</v>
      </c>
      <c r="W99" s="47">
        <v>0</v>
      </c>
      <c r="X99" s="47">
        <v>0</v>
      </c>
      <c r="Y99" s="47">
        <v>0</v>
      </c>
      <c r="Z99" s="47">
        <v>0</v>
      </c>
      <c r="AA99" s="47">
        <v>0</v>
      </c>
      <c r="AB99" s="47">
        <v>0</v>
      </c>
      <c r="AC99" s="47">
        <v>0</v>
      </c>
      <c r="AD99" s="47">
        <v>0</v>
      </c>
      <c r="AE99" s="47">
        <v>0.4799999999999979</v>
      </c>
      <c r="AF99" s="47">
        <v>0.20999999999999935</v>
      </c>
      <c r="AG99" s="47">
        <v>0.189999999999999</v>
      </c>
      <c r="AH99" s="47">
        <v>0</v>
      </c>
      <c r="AI99" s="47">
        <v>0</v>
      </c>
      <c r="AJ99" s="47">
        <v>0</v>
      </c>
      <c r="AK99" s="47">
        <v>0.07999999999999922</v>
      </c>
      <c r="AL99" s="47">
        <v>0</v>
      </c>
      <c r="AM99" s="47">
        <v>0</v>
      </c>
      <c r="AN99" s="47">
        <v>0.3899999999999986</v>
      </c>
      <c r="AO99" s="47">
        <v>0.3899999999999986</v>
      </c>
      <c r="AP99" s="47">
        <v>0</v>
      </c>
      <c r="AQ99" s="47">
        <v>0</v>
      </c>
      <c r="AR99" s="47">
        <v>0</v>
      </c>
      <c r="AS99" s="47">
        <v>0</v>
      </c>
      <c r="AT99" s="47">
        <v>0</v>
      </c>
      <c r="AU99" s="47">
        <v>0</v>
      </c>
      <c r="AV99" s="47">
        <v>0</v>
      </c>
      <c r="AW99" s="47">
        <v>0</v>
      </c>
      <c r="AX99" s="47">
        <v>0</v>
      </c>
      <c r="AY99" s="47">
        <v>0</v>
      </c>
      <c r="AZ99" s="47">
        <v>0</v>
      </c>
      <c r="BA99" s="47">
        <v>0</v>
      </c>
      <c r="BB99" s="47">
        <v>0</v>
      </c>
      <c r="BC99" s="47">
        <v>0</v>
      </c>
      <c r="BD99" s="47">
        <v>0</v>
      </c>
      <c r="BE99" s="47">
        <v>0</v>
      </c>
      <c r="BF99" s="47">
        <v>0</v>
      </c>
      <c r="BG99" s="47">
        <v>0</v>
      </c>
      <c r="BH99" s="47">
        <v>0</v>
      </c>
      <c r="BI99" s="47">
        <v>0</v>
      </c>
      <c r="BJ99" s="47">
        <v>0</v>
      </c>
      <c r="BK99" s="47">
        <v>0</v>
      </c>
      <c r="BL99" s="47">
        <v>0</v>
      </c>
      <c r="BM99" s="47">
        <v>0</v>
      </c>
      <c r="BN99" s="47">
        <v>0</v>
      </c>
      <c r="BO99" s="47">
        <v>0.045000000000000054</v>
      </c>
      <c r="BP99" s="47">
        <v>0.029999999999999867</v>
      </c>
      <c r="BQ99" s="47">
        <v>0</v>
      </c>
      <c r="BR99" s="47">
        <v>0</v>
      </c>
      <c r="BS99" s="47">
        <v>0</v>
      </c>
      <c r="BT99" s="47">
        <v>0</v>
      </c>
      <c r="BU99" s="47">
        <v>0</v>
      </c>
      <c r="BV99" s="47">
        <v>0</v>
      </c>
      <c r="BW99" s="47">
        <v>0.014999999999999934</v>
      </c>
      <c r="BX99" s="47">
        <v>0</v>
      </c>
      <c r="BY99" s="47">
        <v>0</v>
      </c>
      <c r="BZ99" s="47">
        <v>0</v>
      </c>
      <c r="CA99" s="47">
        <v>0</v>
      </c>
      <c r="CB99" s="47">
        <v>0</v>
      </c>
      <c r="CC99" s="47">
        <v>0</v>
      </c>
      <c r="CD99" s="47">
        <v>0</v>
      </c>
      <c r="CE99" s="47">
        <v>0</v>
      </c>
      <c r="CF99" s="47">
        <v>0</v>
      </c>
      <c r="CG99" s="47">
        <v>0</v>
      </c>
      <c r="CH99" s="47">
        <v>0</v>
      </c>
      <c r="CI99" s="47">
        <v>0</v>
      </c>
      <c r="CJ99" s="47">
        <v>0</v>
      </c>
      <c r="CK99" s="47">
        <v>0</v>
      </c>
      <c r="CL99" s="47">
        <v>0</v>
      </c>
      <c r="CM99" s="47">
        <v>0</v>
      </c>
      <c r="CN99" s="47">
        <v>0</v>
      </c>
      <c r="CO99" s="47">
        <v>0</v>
      </c>
      <c r="CP99" s="47">
        <v>0</v>
      </c>
      <c r="CQ99" s="47">
        <v>0</v>
      </c>
      <c r="CR99" s="47">
        <v>0</v>
      </c>
      <c r="CS99" s="47">
        <v>0</v>
      </c>
      <c r="CT99" s="47">
        <v>0.08500000000000063</v>
      </c>
      <c r="CU99" s="47">
        <v>0.08500000000000063</v>
      </c>
      <c r="CV99" s="47">
        <v>0</v>
      </c>
      <c r="CW99" s="47">
        <v>0</v>
      </c>
      <c r="CX99" s="47">
        <v>0</v>
      </c>
      <c r="CY99" s="47">
        <v>0</v>
      </c>
      <c r="CZ99" s="47">
        <v>0</v>
      </c>
      <c r="DA99" s="47">
        <v>0</v>
      </c>
      <c r="DB99" s="47">
        <v>0</v>
      </c>
      <c r="DC99" s="47">
        <v>0</v>
      </c>
      <c r="DD99" s="47">
        <v>0</v>
      </c>
      <c r="DE99" s="47">
        <v>0</v>
      </c>
      <c r="DF99" s="47">
        <v>0</v>
      </c>
      <c r="DG99" s="47">
        <v>0</v>
      </c>
      <c r="DH99" s="47">
        <v>0</v>
      </c>
      <c r="DI99" s="47">
        <v>0</v>
      </c>
      <c r="DJ99" s="47">
        <v>0</v>
      </c>
      <c r="DK99" s="47">
        <v>0</v>
      </c>
      <c r="DL99" s="47">
        <v>0</v>
      </c>
      <c r="DM99" s="47">
        <v>0</v>
      </c>
      <c r="DN99" s="47">
        <v>0</v>
      </c>
      <c r="DO99" s="47">
        <v>0</v>
      </c>
      <c r="DP99" s="47">
        <v>0</v>
      </c>
      <c r="DQ99" s="47">
        <v>0</v>
      </c>
      <c r="DR99" s="47">
        <v>0</v>
      </c>
      <c r="DS99" s="47">
        <v>0</v>
      </c>
      <c r="DT99" s="47">
        <v>0</v>
      </c>
    </row>
    <row r="100" spans="1:126" x14ac:dyDescent="0.25">
      <c r="A100" s="47" t="s">
        <v>330</v>
      </c>
      <c r="B100" s="47" t="s">
        <v>153</v>
      </c>
      <c r="C100" s="47" t="s">
        <v>325</v>
      </c>
      <c r="D100" s="47" t="s">
        <v>325</v>
      </c>
      <c r="E100" s="47"/>
      <c r="F100" s="47" t="s">
        <v>155</v>
      </c>
      <c r="G100" s="47" t="s">
        <v>226</v>
      </c>
      <c r="H100" s="47" t="str">
        <f>=IFERROR(VLOOKUP(A100,'ETPT Format DDG'!A:J,10,FALSE),"")</f>
        <v>0</v>
      </c>
      <c r="I100" s="47" t="str">
        <f>='ETPT Format DDG'!M100</f>
        <v/>
      </c>
      <c r="J100" s="47" t="str">
        <f>='ETPT Format DDG'!D100</f>
        <v/>
      </c>
      <c r="K100" s="47" t="s">
        <v>157</v>
      </c>
      <c r="L100" s="47" t="s">
        <v>315</v>
      </c>
      <c r="M100" s="47"/>
      <c r="N100" s="47">
        <v>1</v>
      </c>
      <c r="O100" s="47">
        <v>1</v>
      </c>
      <c r="P100" s="47">
        <v>0</v>
      </c>
      <c r="Q100" s="47">
        <v>0</v>
      </c>
      <c r="R100" s="47">
        <v>0</v>
      </c>
      <c r="S100" s="47">
        <v>0</v>
      </c>
      <c r="T100" s="47">
        <v>0</v>
      </c>
      <c r="U100" s="47">
        <v>0</v>
      </c>
      <c r="V100" s="47">
        <v>0</v>
      </c>
      <c r="W100" s="47">
        <v>0</v>
      </c>
      <c r="X100" s="47">
        <v>0</v>
      </c>
      <c r="Y100" s="47">
        <v>0</v>
      </c>
      <c r="Z100" s="47">
        <v>0</v>
      </c>
      <c r="AA100" s="47">
        <v>0</v>
      </c>
      <c r="AB100" s="47">
        <v>0</v>
      </c>
      <c r="AC100" s="47">
        <v>0</v>
      </c>
      <c r="AD100" s="47">
        <v>0</v>
      </c>
      <c r="AE100" s="47">
        <v>0</v>
      </c>
      <c r="AF100" s="47">
        <v>0</v>
      </c>
      <c r="AG100" s="47">
        <v>0</v>
      </c>
      <c r="AH100" s="47">
        <v>0</v>
      </c>
      <c r="AI100" s="47">
        <v>0</v>
      </c>
      <c r="AJ100" s="47">
        <v>0</v>
      </c>
      <c r="AK100" s="47">
        <v>0</v>
      </c>
      <c r="AL100" s="47">
        <v>0</v>
      </c>
      <c r="AM100" s="47">
        <v>0</v>
      </c>
      <c r="AN100" s="47">
        <v>0</v>
      </c>
      <c r="AO100" s="47">
        <v>0</v>
      </c>
      <c r="AP100" s="47">
        <v>0</v>
      </c>
      <c r="AQ100" s="47">
        <v>0</v>
      </c>
      <c r="AR100" s="47">
        <v>0</v>
      </c>
      <c r="AS100" s="47">
        <v>0</v>
      </c>
      <c r="AT100" s="47">
        <v>0</v>
      </c>
      <c r="AU100" s="47">
        <v>0</v>
      </c>
      <c r="AV100" s="47">
        <v>0</v>
      </c>
      <c r="AW100" s="47">
        <v>0</v>
      </c>
      <c r="AX100" s="47">
        <v>0</v>
      </c>
      <c r="AY100" s="47">
        <v>0</v>
      </c>
      <c r="AZ100" s="47">
        <v>0</v>
      </c>
      <c r="BA100" s="47">
        <v>0</v>
      </c>
      <c r="BB100" s="47">
        <v>0</v>
      </c>
      <c r="BC100" s="47">
        <v>0</v>
      </c>
      <c r="BD100" s="47">
        <v>0</v>
      </c>
      <c r="BE100" s="47">
        <v>0</v>
      </c>
      <c r="BF100" s="47">
        <v>0</v>
      </c>
      <c r="BG100" s="47">
        <v>0</v>
      </c>
      <c r="BH100" s="47">
        <v>0</v>
      </c>
      <c r="BI100" s="47">
        <v>0</v>
      </c>
      <c r="BJ100" s="47">
        <v>0</v>
      </c>
      <c r="BK100" s="47">
        <v>0</v>
      </c>
      <c r="BL100" s="47">
        <v>0</v>
      </c>
      <c r="BM100" s="47">
        <v>0</v>
      </c>
      <c r="BN100" s="47">
        <v>0</v>
      </c>
      <c r="BO100" s="47">
        <v>0.05499999999999979</v>
      </c>
      <c r="BP100" s="47">
        <v>0.03999999999999961</v>
      </c>
      <c r="BQ100" s="47">
        <v>0</v>
      </c>
      <c r="BR100" s="47">
        <v>0</v>
      </c>
      <c r="BS100" s="47">
        <v>0</v>
      </c>
      <c r="BT100" s="47">
        <v>0</v>
      </c>
      <c r="BU100" s="47">
        <v>0</v>
      </c>
      <c r="BV100" s="47">
        <v>0</v>
      </c>
      <c r="BW100" s="47">
        <v>0.014999999999999934</v>
      </c>
      <c r="BX100" s="47">
        <v>0</v>
      </c>
      <c r="BY100" s="47">
        <v>0</v>
      </c>
      <c r="BZ100" s="47">
        <v>0</v>
      </c>
      <c r="CA100" s="47">
        <v>0</v>
      </c>
      <c r="CB100" s="47">
        <v>0</v>
      </c>
      <c r="CC100" s="47">
        <v>0</v>
      </c>
      <c r="CD100" s="47">
        <v>0</v>
      </c>
      <c r="CE100" s="47">
        <v>0</v>
      </c>
      <c r="CF100" s="47">
        <v>0.8600000000000081</v>
      </c>
      <c r="CG100" s="47">
        <v>0.46000000000000013</v>
      </c>
      <c r="CH100" s="47">
        <v>0.40000000000000285</v>
      </c>
      <c r="CI100" s="47">
        <v>0</v>
      </c>
      <c r="CJ100" s="47">
        <v>0</v>
      </c>
      <c r="CK100" s="47">
        <v>0</v>
      </c>
      <c r="CL100" s="47">
        <v>0</v>
      </c>
      <c r="CM100" s="47">
        <v>0</v>
      </c>
      <c r="CN100" s="47">
        <v>0</v>
      </c>
      <c r="CO100" s="47">
        <v>0</v>
      </c>
      <c r="CP100" s="47">
        <v>0</v>
      </c>
      <c r="CQ100" s="47">
        <v>0</v>
      </c>
      <c r="CR100" s="47">
        <v>0</v>
      </c>
      <c r="CS100" s="47">
        <v>0</v>
      </c>
      <c r="CT100" s="47">
        <v>0.08500000000000063</v>
      </c>
      <c r="CU100" s="47">
        <v>0.08500000000000063</v>
      </c>
      <c r="CV100" s="47">
        <v>0</v>
      </c>
      <c r="CW100" s="47">
        <v>0</v>
      </c>
      <c r="CX100" s="47">
        <v>0</v>
      </c>
      <c r="CY100" s="47">
        <v>0</v>
      </c>
      <c r="CZ100" s="47">
        <v>0</v>
      </c>
      <c r="DA100" s="47">
        <v>0</v>
      </c>
      <c r="DB100" s="47">
        <v>0</v>
      </c>
      <c r="DC100" s="47">
        <v>0</v>
      </c>
      <c r="DD100" s="47">
        <v>0</v>
      </c>
      <c r="DE100" s="47">
        <v>0</v>
      </c>
      <c r="DF100" s="47">
        <v>0</v>
      </c>
      <c r="DG100" s="47">
        <v>0</v>
      </c>
      <c r="DH100" s="47">
        <v>0</v>
      </c>
      <c r="DI100" s="47">
        <v>0</v>
      </c>
      <c r="DJ100" s="47">
        <v>0</v>
      </c>
      <c r="DK100" s="47">
        <v>0</v>
      </c>
      <c r="DL100" s="47">
        <v>0</v>
      </c>
      <c r="DM100" s="47">
        <v>0</v>
      </c>
      <c r="DN100" s="47">
        <v>0</v>
      </c>
      <c r="DO100" s="47">
        <v>0</v>
      </c>
      <c r="DP100" s="47">
        <v>0</v>
      </c>
      <c r="DQ100" s="47">
        <v>0</v>
      </c>
      <c r="DR100" s="47">
        <v>0</v>
      </c>
      <c r="DS100" s="47">
        <v>0</v>
      </c>
      <c r="DT100" s="47">
        <v>0</v>
      </c>
    </row>
    <row r="101" spans="1:126" x14ac:dyDescent="0.25">
      <c r="A101" s="47" t="s">
        <v>331</v>
      </c>
      <c r="B101" s="47" t="s">
        <v>153</v>
      </c>
      <c r="C101" s="47" t="s">
        <v>325</v>
      </c>
      <c r="D101" s="47" t="s">
        <v>325</v>
      </c>
      <c r="E101" s="47"/>
      <c r="F101" s="47" t="s">
        <v>155</v>
      </c>
      <c r="G101" s="47" t="s">
        <v>156</v>
      </c>
      <c r="H101" s="47" t="str">
        <f>=IFERROR(VLOOKUP(A101,'ETPT Format DDG'!A:J,10,FALSE),"")</f>
        <v>0</v>
      </c>
      <c r="I101" s="47" t="str">
        <f>='ETPT Format DDG'!M101</f>
        <v/>
      </c>
      <c r="J101" s="47" t="str">
        <f>='ETPT Format DDG'!D101</f>
        <v/>
      </c>
      <c r="K101" s="47" t="s">
        <v>157</v>
      </c>
      <c r="L101" s="47" t="s">
        <v>315</v>
      </c>
      <c r="M101" s="47"/>
      <c r="N101" s="47">
        <v>1</v>
      </c>
      <c r="O101" s="47">
        <v>0</v>
      </c>
      <c r="P101" s="47">
        <v>0</v>
      </c>
      <c r="Q101" s="47">
        <v>0</v>
      </c>
      <c r="R101" s="47">
        <v>0</v>
      </c>
      <c r="S101" s="47">
        <v>0</v>
      </c>
      <c r="T101" s="47">
        <v>0</v>
      </c>
      <c r="U101" s="47">
        <v>0</v>
      </c>
      <c r="V101" s="47">
        <v>0</v>
      </c>
      <c r="W101" s="47">
        <v>0</v>
      </c>
      <c r="X101" s="47">
        <v>0</v>
      </c>
      <c r="Y101" s="47">
        <v>0</v>
      </c>
      <c r="Z101" s="47">
        <v>0</v>
      </c>
      <c r="AA101" s="47">
        <v>0</v>
      </c>
      <c r="AB101" s="47">
        <v>0</v>
      </c>
      <c r="AC101" s="47">
        <v>0</v>
      </c>
      <c r="AD101" s="47">
        <v>0</v>
      </c>
      <c r="AE101" s="47">
        <v>0</v>
      </c>
      <c r="AF101" s="47">
        <v>0</v>
      </c>
      <c r="AG101" s="47">
        <v>0</v>
      </c>
      <c r="AH101" s="47">
        <v>0</v>
      </c>
      <c r="AI101" s="47">
        <v>0</v>
      </c>
      <c r="AJ101" s="47">
        <v>0</v>
      </c>
      <c r="AK101" s="47">
        <v>0</v>
      </c>
      <c r="AL101" s="47">
        <v>0</v>
      </c>
      <c r="AM101" s="47">
        <v>0</v>
      </c>
      <c r="AN101" s="47">
        <v>0</v>
      </c>
      <c r="AO101" s="47">
        <v>0</v>
      </c>
      <c r="AP101" s="47">
        <v>0</v>
      </c>
      <c r="AQ101" s="47">
        <v>0</v>
      </c>
      <c r="AR101" s="47">
        <v>0</v>
      </c>
      <c r="AS101" s="47">
        <v>0</v>
      </c>
      <c r="AT101" s="47">
        <v>0</v>
      </c>
      <c r="AU101" s="47">
        <v>0</v>
      </c>
      <c r="AV101" s="47">
        <v>0</v>
      </c>
      <c r="AW101" s="47">
        <v>0</v>
      </c>
      <c r="AX101" s="47">
        <v>0</v>
      </c>
      <c r="AY101" s="47">
        <v>0</v>
      </c>
      <c r="AZ101" s="47">
        <v>0</v>
      </c>
      <c r="BA101" s="47">
        <v>0</v>
      </c>
      <c r="BB101" s="47">
        <v>0</v>
      </c>
      <c r="BC101" s="47">
        <v>0</v>
      </c>
      <c r="BD101" s="47">
        <v>0</v>
      </c>
      <c r="BE101" s="47">
        <v>0</v>
      </c>
      <c r="BF101" s="47">
        <v>0</v>
      </c>
      <c r="BG101" s="47">
        <v>0</v>
      </c>
      <c r="BH101" s="47">
        <v>0</v>
      </c>
      <c r="BI101" s="47">
        <v>0</v>
      </c>
      <c r="BJ101" s="47">
        <v>0</v>
      </c>
      <c r="BK101" s="47">
        <v>0</v>
      </c>
      <c r="BL101" s="47">
        <v>0</v>
      </c>
      <c r="BM101" s="47">
        <v>0</v>
      </c>
      <c r="BN101" s="47">
        <v>0</v>
      </c>
      <c r="BO101" s="47">
        <v>0</v>
      </c>
      <c r="BP101" s="47">
        <v>0</v>
      </c>
      <c r="BQ101" s="47">
        <v>0</v>
      </c>
      <c r="BR101" s="47">
        <v>0</v>
      </c>
      <c r="BS101" s="47">
        <v>0</v>
      </c>
      <c r="BT101" s="47">
        <v>0</v>
      </c>
      <c r="BU101" s="47">
        <v>0</v>
      </c>
      <c r="BV101" s="47">
        <v>0</v>
      </c>
      <c r="BW101" s="47">
        <v>0</v>
      </c>
      <c r="BX101" s="47">
        <v>0</v>
      </c>
      <c r="BY101" s="47">
        <v>0</v>
      </c>
      <c r="BZ101" s="47">
        <v>0</v>
      </c>
      <c r="CA101" s="47">
        <v>0</v>
      </c>
      <c r="CB101" s="47">
        <v>0</v>
      </c>
      <c r="CC101" s="47">
        <v>0</v>
      </c>
      <c r="CD101" s="47">
        <v>0</v>
      </c>
      <c r="CE101" s="47">
        <v>0</v>
      </c>
      <c r="CF101" s="47">
        <v>0</v>
      </c>
      <c r="CG101" s="47">
        <v>0</v>
      </c>
      <c r="CH101" s="47">
        <v>0</v>
      </c>
      <c r="CI101" s="47">
        <v>0</v>
      </c>
      <c r="CJ101" s="47">
        <v>0</v>
      </c>
      <c r="CK101" s="47">
        <v>0</v>
      </c>
      <c r="CL101" s="47">
        <v>0</v>
      </c>
      <c r="CM101" s="47">
        <v>0</v>
      </c>
      <c r="CN101" s="47">
        <v>0</v>
      </c>
      <c r="CO101" s="47">
        <v>0</v>
      </c>
      <c r="CP101" s="47">
        <v>0</v>
      </c>
      <c r="CQ101" s="47">
        <v>0</v>
      </c>
      <c r="CR101" s="47">
        <v>0</v>
      </c>
      <c r="CS101" s="47">
        <v>0</v>
      </c>
      <c r="CT101" s="47">
        <v>0</v>
      </c>
      <c r="CU101" s="47">
        <v>0</v>
      </c>
      <c r="CV101" s="47">
        <v>0</v>
      </c>
      <c r="CW101" s="47">
        <v>0</v>
      </c>
      <c r="CX101" s="47">
        <v>0</v>
      </c>
      <c r="CY101" s="47">
        <v>0</v>
      </c>
      <c r="CZ101" s="47">
        <v>0</v>
      </c>
      <c r="DA101" s="47">
        <v>0</v>
      </c>
      <c r="DB101" s="47">
        <v>0</v>
      </c>
      <c r="DC101" s="47">
        <v>0</v>
      </c>
      <c r="DD101" s="47">
        <v>0</v>
      </c>
      <c r="DE101" s="47">
        <v>0</v>
      </c>
      <c r="DF101" s="47">
        <v>0</v>
      </c>
      <c r="DG101" s="47">
        <v>0</v>
      </c>
      <c r="DH101" s="47">
        <v>0</v>
      </c>
      <c r="DI101" s="47">
        <v>0</v>
      </c>
      <c r="DJ101" s="47">
        <v>0</v>
      </c>
      <c r="DK101" s="47">
        <v>0</v>
      </c>
      <c r="DL101" s="47">
        <v>0</v>
      </c>
      <c r="DM101" s="47">
        <v>0</v>
      </c>
      <c r="DN101" s="47">
        <v>0</v>
      </c>
      <c r="DO101" s="47">
        <v>0</v>
      </c>
      <c r="DP101" s="47">
        <v>0</v>
      </c>
      <c r="DQ101" s="47">
        <v>0</v>
      </c>
      <c r="DR101" s="47">
        <v>0</v>
      </c>
      <c r="DS101" s="47">
        <v>0</v>
      </c>
      <c r="DT101" s="47">
        <v>0</v>
      </c>
    </row>
    <row r="102" spans="1:126" x14ac:dyDescent="0.25">
      <c r="A102" s="47" t="s">
        <v>332</v>
      </c>
      <c r="B102" s="47" t="s">
        <v>153</v>
      </c>
      <c r="C102" s="47" t="s">
        <v>333</v>
      </c>
      <c r="D102" s="47" t="s">
        <v>333</v>
      </c>
      <c r="E102" s="47"/>
      <c r="F102" s="47" t="s">
        <v>155</v>
      </c>
      <c r="G102" s="47" t="s">
        <v>258</v>
      </c>
      <c r="H102" s="47" t="str">
        <f>=IFERROR(VLOOKUP(A102,'ETPT Format DDG'!A:J,10,FALSE),"")</f>
        <v>0</v>
      </c>
      <c r="I102" s="47" t="str">
        <f>='ETPT Format DDG'!M102</f>
        <v/>
      </c>
      <c r="J102" s="47" t="str">
        <f>='ETPT Format DDG'!D102</f>
        <v/>
      </c>
      <c r="K102" s="47" t="s">
        <v>157</v>
      </c>
      <c r="L102" s="47" t="s">
        <v>265</v>
      </c>
      <c r="M102" s="47"/>
      <c r="N102" s="47">
        <v>1</v>
      </c>
      <c r="O102" s="47">
        <v>1</v>
      </c>
      <c r="P102" s="47">
        <v>0</v>
      </c>
      <c r="Q102" s="47">
        <v>0</v>
      </c>
      <c r="R102" s="47">
        <v>0</v>
      </c>
      <c r="S102" s="47">
        <v>0</v>
      </c>
      <c r="T102" s="47">
        <v>0</v>
      </c>
      <c r="U102" s="47">
        <v>0</v>
      </c>
      <c r="V102" s="47">
        <v>0</v>
      </c>
      <c r="W102" s="47">
        <v>0</v>
      </c>
      <c r="X102" s="47">
        <v>0</v>
      </c>
      <c r="Y102" s="47">
        <v>0</v>
      </c>
      <c r="Z102" s="47">
        <v>0</v>
      </c>
      <c r="AA102" s="47">
        <v>0</v>
      </c>
      <c r="AB102" s="47">
        <v>0</v>
      </c>
      <c r="AC102" s="47">
        <v>0</v>
      </c>
      <c r="AD102" s="47">
        <v>0</v>
      </c>
      <c r="AE102" s="47">
        <v>0</v>
      </c>
      <c r="AF102" s="47">
        <v>0</v>
      </c>
      <c r="AG102" s="47">
        <v>0</v>
      </c>
      <c r="AH102" s="47">
        <v>0</v>
      </c>
      <c r="AI102" s="47">
        <v>0</v>
      </c>
      <c r="AJ102" s="47">
        <v>0</v>
      </c>
      <c r="AK102" s="47">
        <v>0</v>
      </c>
      <c r="AL102" s="47">
        <v>0</v>
      </c>
      <c r="AM102" s="47">
        <v>0</v>
      </c>
      <c r="AN102" s="47">
        <v>0.8700000000000033</v>
      </c>
      <c r="AO102" s="47">
        <v>0</v>
      </c>
      <c r="AP102" s="47">
        <v>0</v>
      </c>
      <c r="AQ102" s="47">
        <v>0</v>
      </c>
      <c r="AR102" s="47">
        <v>0</v>
      </c>
      <c r="AS102" s="47">
        <v>0</v>
      </c>
      <c r="AT102" s="47">
        <v>0</v>
      </c>
      <c r="AU102" s="47">
        <v>0.8700000000000033</v>
      </c>
      <c r="AV102" s="47">
        <v>0</v>
      </c>
      <c r="AW102" s="47">
        <v>0</v>
      </c>
      <c r="AX102" s="47">
        <v>0</v>
      </c>
      <c r="AY102" s="47">
        <v>0</v>
      </c>
      <c r="AZ102" s="47">
        <v>0</v>
      </c>
      <c r="BA102" s="47">
        <v>0</v>
      </c>
      <c r="BB102" s="47">
        <v>0</v>
      </c>
      <c r="BC102" s="47">
        <v>0</v>
      </c>
      <c r="BD102" s="47">
        <v>0</v>
      </c>
      <c r="BE102" s="47">
        <v>0</v>
      </c>
      <c r="BF102" s="47">
        <v>0</v>
      </c>
      <c r="BG102" s="47">
        <v>0</v>
      </c>
      <c r="BH102" s="47">
        <v>0</v>
      </c>
      <c r="BI102" s="47">
        <v>0</v>
      </c>
      <c r="BJ102" s="47">
        <v>0</v>
      </c>
      <c r="BK102" s="47">
        <v>0</v>
      </c>
      <c r="BL102" s="47">
        <v>0</v>
      </c>
      <c r="BM102" s="47">
        <v>0</v>
      </c>
      <c r="BN102" s="47">
        <v>0</v>
      </c>
      <c r="BO102" s="47">
        <v>0.029999999999999867</v>
      </c>
      <c r="BP102" s="47">
        <v>0.014999999999999934</v>
      </c>
      <c r="BQ102" s="47">
        <v>0</v>
      </c>
      <c r="BR102" s="47">
        <v>0</v>
      </c>
      <c r="BS102" s="47">
        <v>0</v>
      </c>
      <c r="BT102" s="47">
        <v>0</v>
      </c>
      <c r="BU102" s="47">
        <v>0</v>
      </c>
      <c r="BV102" s="47">
        <v>0</v>
      </c>
      <c r="BW102" s="47">
        <v>0.014999999999999934</v>
      </c>
      <c r="BX102" s="47">
        <v>0</v>
      </c>
      <c r="BY102" s="47">
        <v>0</v>
      </c>
      <c r="BZ102" s="47">
        <v>0</v>
      </c>
      <c r="CA102" s="47">
        <v>0</v>
      </c>
      <c r="CB102" s="47">
        <v>0</v>
      </c>
      <c r="CC102" s="47">
        <v>0</v>
      </c>
      <c r="CD102" s="47">
        <v>0</v>
      </c>
      <c r="CE102" s="47">
        <v>0</v>
      </c>
      <c r="CF102" s="47">
        <v>0</v>
      </c>
      <c r="CG102" s="47">
        <v>0</v>
      </c>
      <c r="CH102" s="47">
        <v>0</v>
      </c>
      <c r="CI102" s="47">
        <v>0</v>
      </c>
      <c r="CJ102" s="47">
        <v>0</v>
      </c>
      <c r="CK102" s="47">
        <v>0</v>
      </c>
      <c r="CL102" s="47">
        <v>0</v>
      </c>
      <c r="CM102" s="47">
        <v>0</v>
      </c>
      <c r="CN102" s="47">
        <v>0</v>
      </c>
      <c r="CO102" s="47">
        <v>0</v>
      </c>
      <c r="CP102" s="47">
        <v>0</v>
      </c>
      <c r="CQ102" s="47">
        <v>0</v>
      </c>
      <c r="CR102" s="47">
        <v>0</v>
      </c>
      <c r="CS102" s="47">
        <v>0</v>
      </c>
      <c r="CT102" s="47">
        <v>0.10000000000000071</v>
      </c>
      <c r="CU102" s="47">
        <v>0.10000000000000071</v>
      </c>
      <c r="CV102" s="47">
        <v>0</v>
      </c>
      <c r="CW102" s="47">
        <v>0</v>
      </c>
      <c r="CX102" s="47">
        <v>0</v>
      </c>
      <c r="CY102" s="47">
        <v>0</v>
      </c>
      <c r="CZ102" s="47">
        <v>0</v>
      </c>
      <c r="DA102" s="47">
        <v>0</v>
      </c>
      <c r="DB102" s="47">
        <v>0</v>
      </c>
      <c r="DC102" s="47">
        <v>0</v>
      </c>
      <c r="DD102" s="47">
        <v>0</v>
      </c>
      <c r="DE102" s="47">
        <v>0</v>
      </c>
      <c r="DF102" s="47">
        <v>0</v>
      </c>
      <c r="DG102" s="47">
        <v>0</v>
      </c>
      <c r="DH102" s="47">
        <v>0</v>
      </c>
      <c r="DI102" s="47">
        <v>0</v>
      </c>
      <c r="DJ102" s="47">
        <v>0</v>
      </c>
      <c r="DK102" s="47">
        <v>0</v>
      </c>
      <c r="DL102" s="47">
        <v>0</v>
      </c>
      <c r="DM102" s="47">
        <v>0</v>
      </c>
      <c r="DN102" s="47">
        <v>0</v>
      </c>
      <c r="DO102" s="47">
        <v>0</v>
      </c>
      <c r="DP102" s="47">
        <v>0</v>
      </c>
      <c r="DQ102" s="47">
        <v>0</v>
      </c>
      <c r="DR102" s="47">
        <v>0</v>
      </c>
      <c r="DS102" s="47">
        <v>0</v>
      </c>
      <c r="DT102" s="47">
        <v>0</v>
      </c>
    </row>
    <row r="103" spans="1:126" x14ac:dyDescent="0.25">
      <c r="A103" s="47" t="s">
        <v>334</v>
      </c>
      <c r="B103" s="47" t="s">
        <v>153</v>
      </c>
      <c r="C103" s="47" t="s">
        <v>333</v>
      </c>
      <c r="D103" s="47" t="s">
        <v>333</v>
      </c>
      <c r="E103" s="47"/>
      <c r="F103" s="47" t="s">
        <v>155</v>
      </c>
      <c r="G103" s="47" t="s">
        <v>171</v>
      </c>
      <c r="H103" s="47" t="str">
        <f>=IFERROR(VLOOKUP(A103,'ETPT Format DDG'!A:J,10,FALSE),"")</f>
        <v>0</v>
      </c>
      <c r="I103" s="47" t="str">
        <f>='ETPT Format DDG'!M103</f>
        <v/>
      </c>
      <c r="J103" s="47" t="str">
        <f>='ETPT Format DDG'!D103</f>
        <v/>
      </c>
      <c r="K103" s="47" t="s">
        <v>157</v>
      </c>
      <c r="L103" s="47" t="s">
        <v>265</v>
      </c>
      <c r="M103" s="47" t="s">
        <v>335</v>
      </c>
      <c r="N103" s="47">
        <v>0.05789473684210526</v>
      </c>
      <c r="O103" s="47">
        <v>0.05789473684210526</v>
      </c>
      <c r="P103" s="47">
        <v>0</v>
      </c>
      <c r="Q103" s="47">
        <v>0</v>
      </c>
      <c r="R103" s="47">
        <v>0</v>
      </c>
      <c r="S103" s="47">
        <v>0</v>
      </c>
      <c r="T103" s="47">
        <v>0</v>
      </c>
      <c r="U103" s="47">
        <v>0</v>
      </c>
      <c r="V103" s="47">
        <v>0</v>
      </c>
      <c r="W103" s="47">
        <v>0</v>
      </c>
      <c r="X103" s="47">
        <v>0</v>
      </c>
      <c r="Y103" s="47">
        <v>0</v>
      </c>
      <c r="Z103" s="47">
        <v>0</v>
      </c>
      <c r="AA103" s="47">
        <v>0</v>
      </c>
      <c r="AB103" s="47">
        <v>0</v>
      </c>
      <c r="AC103" s="47">
        <v>0</v>
      </c>
      <c r="AD103" s="47">
        <v>0</v>
      </c>
      <c r="AE103" s="47">
        <v>0</v>
      </c>
      <c r="AF103" s="47">
        <v>0</v>
      </c>
      <c r="AG103" s="47">
        <v>0</v>
      </c>
      <c r="AH103" s="47">
        <v>0</v>
      </c>
      <c r="AI103" s="47">
        <v>0</v>
      </c>
      <c r="AJ103" s="47">
        <v>0</v>
      </c>
      <c r="AK103" s="47">
        <v>0</v>
      </c>
      <c r="AL103" s="47">
        <v>0</v>
      </c>
      <c r="AM103" s="47">
        <v>0</v>
      </c>
      <c r="AN103" s="47">
        <v>0.05007894736842105</v>
      </c>
      <c r="AO103" s="47">
        <v>0</v>
      </c>
      <c r="AP103" s="47">
        <v>0</v>
      </c>
      <c r="AQ103" s="47">
        <v>0</v>
      </c>
      <c r="AR103" s="47">
        <v>0</v>
      </c>
      <c r="AS103" s="47">
        <v>0.05007894736842105</v>
      </c>
      <c r="AT103" s="47">
        <v>0</v>
      </c>
      <c r="AU103" s="47">
        <v>0</v>
      </c>
      <c r="AV103" s="47">
        <v>0</v>
      </c>
      <c r="AW103" s="47">
        <v>0</v>
      </c>
      <c r="AX103" s="47">
        <v>0</v>
      </c>
      <c r="AY103" s="47">
        <v>0</v>
      </c>
      <c r="AZ103" s="47">
        <v>0</v>
      </c>
      <c r="BA103" s="47">
        <v>0</v>
      </c>
      <c r="BB103" s="47">
        <v>0</v>
      </c>
      <c r="BC103" s="47">
        <v>0</v>
      </c>
      <c r="BD103" s="47">
        <v>0</v>
      </c>
      <c r="BE103" s="47">
        <v>0</v>
      </c>
      <c r="BF103" s="47">
        <v>0</v>
      </c>
      <c r="BG103" s="47">
        <v>0</v>
      </c>
      <c r="BH103" s="47">
        <v>0</v>
      </c>
      <c r="BI103" s="47">
        <v>0</v>
      </c>
      <c r="BJ103" s="47">
        <v>0</v>
      </c>
      <c r="BK103" s="47">
        <v>0</v>
      </c>
      <c r="BL103" s="47">
        <v>0</v>
      </c>
      <c r="BM103" s="47">
        <v>0</v>
      </c>
      <c r="BN103" s="47">
        <v>0</v>
      </c>
      <c r="BO103" s="47">
        <v>0.00318421052631579</v>
      </c>
      <c r="BP103" s="47">
        <v>0.002315789473684211</v>
      </c>
      <c r="BQ103" s="47">
        <v>0</v>
      </c>
      <c r="BR103" s="47">
        <v>0</v>
      </c>
      <c r="BS103" s="47">
        <v>0</v>
      </c>
      <c r="BT103" s="47">
        <v>0</v>
      </c>
      <c r="BU103" s="47">
        <v>0</v>
      </c>
      <c r="BV103" s="47">
        <v>0</v>
      </c>
      <c r="BW103" s="47">
        <v>0.0008684210526315794</v>
      </c>
      <c r="BX103" s="47">
        <v>0</v>
      </c>
      <c r="BY103" s="47">
        <v>0</v>
      </c>
      <c r="BZ103" s="47">
        <v>0</v>
      </c>
      <c r="CA103" s="47">
        <v>0</v>
      </c>
      <c r="CB103" s="47">
        <v>0</v>
      </c>
      <c r="CC103" s="47">
        <v>0</v>
      </c>
      <c r="CD103" s="47">
        <v>0</v>
      </c>
      <c r="CE103" s="47">
        <v>0</v>
      </c>
      <c r="CF103" s="47">
        <v>0</v>
      </c>
      <c r="CG103" s="47">
        <v>0</v>
      </c>
      <c r="CH103" s="47">
        <v>0</v>
      </c>
      <c r="CI103" s="47">
        <v>0</v>
      </c>
      <c r="CJ103" s="47">
        <v>0</v>
      </c>
      <c r="CK103" s="47">
        <v>0</v>
      </c>
      <c r="CL103" s="47">
        <v>0</v>
      </c>
      <c r="CM103" s="47">
        <v>0</v>
      </c>
      <c r="CN103" s="47">
        <v>0</v>
      </c>
      <c r="CO103" s="47">
        <v>0</v>
      </c>
      <c r="CP103" s="47">
        <v>0</v>
      </c>
      <c r="CQ103" s="47">
        <v>0</v>
      </c>
      <c r="CR103" s="47">
        <v>0</v>
      </c>
      <c r="CS103" s="47">
        <v>0</v>
      </c>
      <c r="CT103" s="47">
        <v>0.004631578947368422</v>
      </c>
      <c r="CU103" s="47">
        <v>0.004631578947368422</v>
      </c>
      <c r="CV103" s="47">
        <v>0</v>
      </c>
      <c r="CW103" s="47">
        <v>0</v>
      </c>
      <c r="CX103" s="47">
        <v>0</v>
      </c>
      <c r="CY103" s="47">
        <v>0</v>
      </c>
      <c r="CZ103" s="47">
        <v>0</v>
      </c>
      <c r="DA103" s="47">
        <v>0</v>
      </c>
      <c r="DB103" s="47">
        <v>0</v>
      </c>
      <c r="DC103" s="47">
        <v>0</v>
      </c>
      <c r="DD103" s="47">
        <v>0</v>
      </c>
      <c r="DE103" s="47">
        <v>0</v>
      </c>
      <c r="DF103" s="47">
        <v>0</v>
      </c>
      <c r="DG103" s="47">
        <v>0</v>
      </c>
      <c r="DH103" s="47">
        <v>0</v>
      </c>
      <c r="DI103" s="47">
        <v>0</v>
      </c>
      <c r="DJ103" s="47">
        <v>0</v>
      </c>
      <c r="DK103" s="47">
        <v>0</v>
      </c>
      <c r="DL103" s="47">
        <v>0</v>
      </c>
      <c r="DM103" s="47">
        <v>0</v>
      </c>
      <c r="DN103" s="47">
        <v>0</v>
      </c>
      <c r="DO103" s="47">
        <v>0</v>
      </c>
      <c r="DP103" s="47">
        <v>0</v>
      </c>
      <c r="DQ103" s="47">
        <v>0</v>
      </c>
      <c r="DR103" s="47">
        <v>0</v>
      </c>
      <c r="DS103" s="47">
        <v>0</v>
      </c>
      <c r="DT103" s="47">
        <v>0</v>
      </c>
    </row>
    <row r="104" spans="1:126" x14ac:dyDescent="0.25">
      <c r="A104" s="47" t="s">
        <v>336</v>
      </c>
      <c r="B104" s="47" t="s">
        <v>153</v>
      </c>
      <c r="C104" s="47" t="s">
        <v>333</v>
      </c>
      <c r="D104" s="47" t="s">
        <v>333</v>
      </c>
      <c r="E104" s="47"/>
      <c r="F104" s="47" t="s">
        <v>155</v>
      </c>
      <c r="G104" s="47" t="s">
        <v>337</v>
      </c>
      <c r="H104" s="47" t="str">
        <f>=IFERROR(VLOOKUP(A104,'ETPT Format DDG'!A:J,10,FALSE),"")</f>
        <v>0</v>
      </c>
      <c r="I104" s="47" t="str">
        <f>='ETPT Format DDG'!M104</f>
        <v/>
      </c>
      <c r="J104" s="47" t="str">
        <f>='ETPT Format DDG'!D104</f>
        <v/>
      </c>
      <c r="K104" s="47" t="s">
        <v>157</v>
      </c>
      <c r="L104" s="47" t="s">
        <v>338</v>
      </c>
      <c r="M104" s="47"/>
      <c r="N104" s="47">
        <v>1</v>
      </c>
      <c r="O104" s="47">
        <v>1</v>
      </c>
      <c r="P104" s="47">
        <v>0</v>
      </c>
      <c r="Q104" s="47">
        <v>0</v>
      </c>
      <c r="R104" s="47">
        <v>0</v>
      </c>
      <c r="S104" s="47">
        <v>0</v>
      </c>
      <c r="T104" s="47">
        <v>0</v>
      </c>
      <c r="U104" s="47">
        <v>0</v>
      </c>
      <c r="V104" s="47">
        <v>0</v>
      </c>
      <c r="W104" s="47">
        <v>0</v>
      </c>
      <c r="X104" s="47">
        <v>0</v>
      </c>
      <c r="Y104" s="47">
        <v>0</v>
      </c>
      <c r="Z104" s="47">
        <v>0</v>
      </c>
      <c r="AA104" s="47">
        <v>0</v>
      </c>
      <c r="AB104" s="47">
        <v>0</v>
      </c>
      <c r="AC104" s="47">
        <v>0</v>
      </c>
      <c r="AD104" s="47">
        <v>0</v>
      </c>
      <c r="AE104" s="47">
        <v>0</v>
      </c>
      <c r="AF104" s="47">
        <v>0</v>
      </c>
      <c r="AG104" s="47">
        <v>0</v>
      </c>
      <c r="AH104" s="47">
        <v>0</v>
      </c>
      <c r="AI104" s="47">
        <v>0</v>
      </c>
      <c r="AJ104" s="47">
        <v>0</v>
      </c>
      <c r="AK104" s="47">
        <v>0</v>
      </c>
      <c r="AL104" s="47">
        <v>0</v>
      </c>
      <c r="AM104" s="47">
        <v>0</v>
      </c>
      <c r="AN104" s="47">
        <v>0</v>
      </c>
      <c r="AO104" s="47">
        <v>0</v>
      </c>
      <c r="AP104" s="47">
        <v>0</v>
      </c>
      <c r="AQ104" s="47">
        <v>0</v>
      </c>
      <c r="AR104" s="47">
        <v>0</v>
      </c>
      <c r="AS104" s="47">
        <v>0</v>
      </c>
      <c r="AT104" s="47">
        <v>0</v>
      </c>
      <c r="AU104" s="47">
        <v>0</v>
      </c>
      <c r="AV104" s="47">
        <v>0</v>
      </c>
      <c r="AW104" s="47">
        <v>0</v>
      </c>
      <c r="AX104" s="47">
        <v>0</v>
      </c>
      <c r="AY104" s="47">
        <v>0</v>
      </c>
      <c r="AZ104" s="47">
        <v>0</v>
      </c>
      <c r="BA104" s="47">
        <v>0</v>
      </c>
      <c r="BB104" s="47">
        <v>0</v>
      </c>
      <c r="BC104" s="47">
        <v>0</v>
      </c>
      <c r="BD104" s="47">
        <v>0</v>
      </c>
      <c r="BE104" s="47">
        <v>0</v>
      </c>
      <c r="BF104" s="47">
        <v>0</v>
      </c>
      <c r="BG104" s="47">
        <v>0</v>
      </c>
      <c r="BH104" s="47">
        <v>0</v>
      </c>
      <c r="BI104" s="47">
        <v>0</v>
      </c>
      <c r="BJ104" s="47">
        <v>0</v>
      </c>
      <c r="BK104" s="47">
        <v>0</v>
      </c>
      <c r="BL104" s="47">
        <v>0</v>
      </c>
      <c r="BM104" s="47">
        <v>0</v>
      </c>
      <c r="BN104" s="47">
        <v>0</v>
      </c>
      <c r="BO104" s="47">
        <v>0.05000000000000036</v>
      </c>
      <c r="BP104" s="47">
        <v>0</v>
      </c>
      <c r="BQ104" s="47">
        <v>0</v>
      </c>
      <c r="BR104" s="47">
        <v>0</v>
      </c>
      <c r="BS104" s="47">
        <v>0</v>
      </c>
      <c r="BT104" s="47">
        <v>0</v>
      </c>
      <c r="BU104" s="47">
        <v>0</v>
      </c>
      <c r="BV104" s="47">
        <v>0</v>
      </c>
      <c r="BW104" s="47">
        <v>0</v>
      </c>
      <c r="BX104" s="47">
        <v>0</v>
      </c>
      <c r="BY104" s="47">
        <v>0</v>
      </c>
      <c r="BZ104" s="47">
        <v>0</v>
      </c>
      <c r="CA104" s="47">
        <v>0</v>
      </c>
      <c r="CB104" s="47">
        <v>0</v>
      </c>
      <c r="CC104" s="47">
        <v>0</v>
      </c>
      <c r="CD104" s="47">
        <v>0</v>
      </c>
      <c r="CE104" s="47">
        <v>0</v>
      </c>
      <c r="CF104" s="47">
        <v>0.75</v>
      </c>
      <c r="CG104" s="47">
        <v>0</v>
      </c>
      <c r="CH104" s="47">
        <v>0</v>
      </c>
      <c r="CI104" s="47">
        <v>0</v>
      </c>
      <c r="CJ104" s="47">
        <v>0</v>
      </c>
      <c r="CK104" s="47">
        <v>0.75</v>
      </c>
      <c r="CL104" s="47">
        <v>0</v>
      </c>
      <c r="CM104" s="47">
        <v>0</v>
      </c>
      <c r="CN104" s="47">
        <v>0</v>
      </c>
      <c r="CO104" s="47">
        <v>0</v>
      </c>
      <c r="CP104" s="47">
        <v>0</v>
      </c>
      <c r="CQ104" s="47">
        <v>0</v>
      </c>
      <c r="CR104" s="47">
        <v>0</v>
      </c>
      <c r="CS104" s="47">
        <v>0</v>
      </c>
      <c r="CT104" s="47">
        <v>0.20000000000000143</v>
      </c>
      <c r="CU104" s="47">
        <v>0.20000000000000143</v>
      </c>
      <c r="CV104" s="47">
        <v>0</v>
      </c>
      <c r="CW104" s="47">
        <v>0</v>
      </c>
      <c r="CX104" s="47">
        <v>0</v>
      </c>
      <c r="CY104" s="47">
        <v>0</v>
      </c>
      <c r="CZ104" s="47">
        <v>0</v>
      </c>
      <c r="DA104" s="47">
        <v>0</v>
      </c>
      <c r="DB104" s="47">
        <v>0</v>
      </c>
      <c r="DC104" s="47">
        <v>0</v>
      </c>
      <c r="DD104" s="47">
        <v>0</v>
      </c>
      <c r="DE104" s="47">
        <v>0</v>
      </c>
      <c r="DF104" s="47">
        <v>0</v>
      </c>
      <c r="DG104" s="47">
        <v>0</v>
      </c>
      <c r="DH104" s="47">
        <v>0</v>
      </c>
      <c r="DI104" s="47">
        <v>0</v>
      </c>
      <c r="DJ104" s="47">
        <v>0</v>
      </c>
      <c r="DK104" s="47">
        <v>0</v>
      </c>
      <c r="DL104" s="47">
        <v>0</v>
      </c>
      <c r="DM104" s="47">
        <v>0</v>
      </c>
      <c r="DN104" s="47">
        <v>0</v>
      </c>
      <c r="DO104" s="47">
        <v>0</v>
      </c>
      <c r="DP104" s="47">
        <v>0</v>
      </c>
      <c r="DQ104" s="47">
        <v>0</v>
      </c>
      <c r="DR104" s="47">
        <v>0</v>
      </c>
      <c r="DS104" s="47">
        <v>0</v>
      </c>
      <c r="DT104" s="47">
        <v>0</v>
      </c>
    </row>
    <row r="105" spans="1:126" x14ac:dyDescent="0.25">
      <c r="A105" s="47" t="s">
        <v>339</v>
      </c>
      <c r="B105" s="47" t="s">
        <v>153</v>
      </c>
      <c r="C105" s="47" t="s">
        <v>333</v>
      </c>
      <c r="D105" s="47" t="s">
        <v>333</v>
      </c>
      <c r="E105" s="47"/>
      <c r="F105" s="47" t="s">
        <v>155</v>
      </c>
      <c r="G105" s="47" t="s">
        <v>252</v>
      </c>
      <c r="H105" s="47" t="str">
        <f>=IFERROR(VLOOKUP(A105,'ETPT Format DDG'!A:J,10,FALSE),"")</f>
        <v>0</v>
      </c>
      <c r="I105" s="47" t="str">
        <f>='ETPT Format DDG'!M105</f>
        <v/>
      </c>
      <c r="J105" s="47" t="str">
        <f>='ETPT Format DDG'!D105</f>
        <v/>
      </c>
      <c r="K105" s="47" t="s">
        <v>157</v>
      </c>
      <c r="L105" s="47" t="s">
        <v>315</v>
      </c>
      <c r="M105" s="47"/>
      <c r="N105" s="47">
        <v>1</v>
      </c>
      <c r="O105" s="47">
        <v>1</v>
      </c>
      <c r="P105" s="47">
        <v>0</v>
      </c>
      <c r="Q105" s="47">
        <v>0</v>
      </c>
      <c r="R105" s="47">
        <v>0</v>
      </c>
      <c r="S105" s="47">
        <v>0</v>
      </c>
      <c r="T105" s="47">
        <v>0</v>
      </c>
      <c r="U105" s="47">
        <v>0</v>
      </c>
      <c r="V105" s="47">
        <v>0</v>
      </c>
      <c r="W105" s="47">
        <v>0</v>
      </c>
      <c r="X105" s="47">
        <v>0</v>
      </c>
      <c r="Y105" s="47">
        <v>0</v>
      </c>
      <c r="Z105" s="47">
        <v>0</v>
      </c>
      <c r="AA105" s="47">
        <v>0</v>
      </c>
      <c r="AB105" s="47">
        <v>0</v>
      </c>
      <c r="AC105" s="47">
        <v>0</v>
      </c>
      <c r="AD105" s="47">
        <v>0</v>
      </c>
      <c r="AE105" s="47">
        <v>0</v>
      </c>
      <c r="AF105" s="47">
        <v>0</v>
      </c>
      <c r="AG105" s="47">
        <v>0</v>
      </c>
      <c r="AH105" s="47">
        <v>0</v>
      </c>
      <c r="AI105" s="47">
        <v>0</v>
      </c>
      <c r="AJ105" s="47">
        <v>0</v>
      </c>
      <c r="AK105" s="47">
        <v>0</v>
      </c>
      <c r="AL105" s="47">
        <v>0</v>
      </c>
      <c r="AM105" s="47">
        <v>0</v>
      </c>
      <c r="AN105" s="47">
        <v>0</v>
      </c>
      <c r="AO105" s="47">
        <v>0</v>
      </c>
      <c r="AP105" s="47">
        <v>0</v>
      </c>
      <c r="AQ105" s="47">
        <v>0</v>
      </c>
      <c r="AR105" s="47">
        <v>0</v>
      </c>
      <c r="AS105" s="47">
        <v>0</v>
      </c>
      <c r="AT105" s="47">
        <v>0</v>
      </c>
      <c r="AU105" s="47">
        <v>0</v>
      </c>
      <c r="AV105" s="47">
        <v>0</v>
      </c>
      <c r="AW105" s="47">
        <v>0</v>
      </c>
      <c r="AX105" s="47">
        <v>0</v>
      </c>
      <c r="AY105" s="47">
        <v>0</v>
      </c>
      <c r="AZ105" s="47">
        <v>0</v>
      </c>
      <c r="BA105" s="47">
        <v>0</v>
      </c>
      <c r="BB105" s="47">
        <v>0</v>
      </c>
      <c r="BC105" s="47">
        <v>0</v>
      </c>
      <c r="BD105" s="47">
        <v>0</v>
      </c>
      <c r="BE105" s="47">
        <v>0</v>
      </c>
      <c r="BF105" s="47">
        <v>0</v>
      </c>
      <c r="BG105" s="47">
        <v>0</v>
      </c>
      <c r="BH105" s="47">
        <v>0</v>
      </c>
      <c r="BI105" s="47">
        <v>0</v>
      </c>
      <c r="BJ105" s="47">
        <v>0</v>
      </c>
      <c r="BK105" s="47">
        <v>0</v>
      </c>
      <c r="BL105" s="47">
        <v>0</v>
      </c>
      <c r="BM105" s="47">
        <v>0</v>
      </c>
      <c r="BN105" s="47">
        <v>0</v>
      </c>
      <c r="BO105" s="47">
        <v>0.05499999999999979</v>
      </c>
      <c r="BP105" s="47">
        <v>0.03999999999999961</v>
      </c>
      <c r="BQ105" s="47">
        <v>0</v>
      </c>
      <c r="BR105" s="47">
        <v>0</v>
      </c>
      <c r="BS105" s="47">
        <v>0</v>
      </c>
      <c r="BT105" s="47">
        <v>0</v>
      </c>
      <c r="BU105" s="47">
        <v>0</v>
      </c>
      <c r="BV105" s="47">
        <v>0</v>
      </c>
      <c r="BW105" s="47">
        <v>0.014999999999999934</v>
      </c>
      <c r="BX105" s="47">
        <v>0</v>
      </c>
      <c r="BY105" s="47">
        <v>0</v>
      </c>
      <c r="BZ105" s="47">
        <v>0</v>
      </c>
      <c r="CA105" s="47">
        <v>0</v>
      </c>
      <c r="CB105" s="47">
        <v>0</v>
      </c>
      <c r="CC105" s="47">
        <v>0</v>
      </c>
      <c r="CD105" s="47">
        <v>0</v>
      </c>
      <c r="CE105" s="47">
        <v>0</v>
      </c>
      <c r="CF105" s="47">
        <v>0.8600000000000081</v>
      </c>
      <c r="CG105" s="47">
        <v>0.8600000000000081</v>
      </c>
      <c r="CH105" s="47">
        <v>0</v>
      </c>
      <c r="CI105" s="47">
        <v>0</v>
      </c>
      <c r="CJ105" s="47">
        <v>0</v>
      </c>
      <c r="CK105" s="47">
        <v>0</v>
      </c>
      <c r="CL105" s="47">
        <v>0</v>
      </c>
      <c r="CM105" s="47">
        <v>0</v>
      </c>
      <c r="CN105" s="47">
        <v>0</v>
      </c>
      <c r="CO105" s="47">
        <v>0</v>
      </c>
      <c r="CP105" s="47">
        <v>0</v>
      </c>
      <c r="CQ105" s="47">
        <v>0</v>
      </c>
      <c r="CR105" s="47">
        <v>0</v>
      </c>
      <c r="CS105" s="47">
        <v>0</v>
      </c>
      <c r="CT105" s="47">
        <v>0.08500000000000063</v>
      </c>
      <c r="CU105" s="47">
        <v>0.08500000000000063</v>
      </c>
      <c r="CV105" s="47">
        <v>0</v>
      </c>
      <c r="CW105" s="47">
        <v>0</v>
      </c>
      <c r="CX105" s="47">
        <v>0</v>
      </c>
      <c r="CY105" s="47">
        <v>0</v>
      </c>
      <c r="CZ105" s="47">
        <v>0</v>
      </c>
      <c r="DA105" s="47">
        <v>0</v>
      </c>
      <c r="DB105" s="47">
        <v>0</v>
      </c>
      <c r="DC105" s="47">
        <v>0</v>
      </c>
      <c r="DD105" s="47">
        <v>0</v>
      </c>
      <c r="DE105" s="47">
        <v>0</v>
      </c>
      <c r="DF105" s="47">
        <v>0</v>
      </c>
      <c r="DG105" s="47">
        <v>0</v>
      </c>
      <c r="DH105" s="47">
        <v>0</v>
      </c>
      <c r="DI105" s="47">
        <v>0</v>
      </c>
      <c r="DJ105" s="47">
        <v>0</v>
      </c>
      <c r="DK105" s="47">
        <v>0</v>
      </c>
      <c r="DL105" s="47">
        <v>0</v>
      </c>
      <c r="DM105" s="47">
        <v>0</v>
      </c>
      <c r="DN105" s="47">
        <v>0</v>
      </c>
      <c r="DO105" s="47">
        <v>0</v>
      </c>
      <c r="DP105" s="47">
        <v>0</v>
      </c>
      <c r="DQ105" s="47">
        <v>0</v>
      </c>
      <c r="DR105" s="47">
        <v>0</v>
      </c>
      <c r="DS105" s="47">
        <v>0</v>
      </c>
      <c r="DT105" s="47">
        <v>0</v>
      </c>
    </row>
    <row r="106" spans="1:126" x14ac:dyDescent="0.25">
      <c r="A106" s="47" t="s">
        <v>340</v>
      </c>
      <c r="B106" s="47" t="s">
        <v>153</v>
      </c>
      <c r="C106" s="47" t="s">
        <v>333</v>
      </c>
      <c r="D106" s="47" t="s">
        <v>333</v>
      </c>
      <c r="E106" s="47"/>
      <c r="F106" s="47" t="s">
        <v>155</v>
      </c>
      <c r="G106" s="47" t="s">
        <v>179</v>
      </c>
      <c r="H106" s="47" t="str">
        <f>=IFERROR(VLOOKUP(A106,'ETPT Format DDG'!A:J,10,FALSE),"")</f>
        <v>0</v>
      </c>
      <c r="I106" s="47" t="str">
        <f>='ETPT Format DDG'!M106</f>
        <v/>
      </c>
      <c r="J106" s="47" t="str">
        <f>='ETPT Format DDG'!D106</f>
        <v/>
      </c>
      <c r="K106" s="47" t="s">
        <v>157</v>
      </c>
      <c r="L106" s="47" t="s">
        <v>253</v>
      </c>
      <c r="M106" s="47"/>
      <c r="N106" s="47">
        <v>1</v>
      </c>
      <c r="O106" s="47">
        <v>1</v>
      </c>
      <c r="P106" s="47">
        <v>0</v>
      </c>
      <c r="Q106" s="47">
        <v>0</v>
      </c>
      <c r="R106" s="47">
        <v>0</v>
      </c>
      <c r="S106" s="47">
        <v>0</v>
      </c>
      <c r="T106" s="47">
        <v>0</v>
      </c>
      <c r="U106" s="47">
        <v>0</v>
      </c>
      <c r="V106" s="47">
        <v>0</v>
      </c>
      <c r="W106" s="47">
        <v>0</v>
      </c>
      <c r="X106" s="47">
        <v>0</v>
      </c>
      <c r="Y106" s="47">
        <v>0</v>
      </c>
      <c r="Z106" s="47">
        <v>0</v>
      </c>
      <c r="AA106" s="47">
        <v>0</v>
      </c>
      <c r="AB106" s="47">
        <v>0</v>
      </c>
      <c r="AC106" s="47">
        <v>0</v>
      </c>
      <c r="AD106" s="47">
        <v>0</v>
      </c>
      <c r="AE106" s="47">
        <v>0</v>
      </c>
      <c r="AF106" s="47">
        <v>0</v>
      </c>
      <c r="AG106" s="47">
        <v>0</v>
      </c>
      <c r="AH106" s="47">
        <v>0</v>
      </c>
      <c r="AI106" s="47">
        <v>0</v>
      </c>
      <c r="AJ106" s="47">
        <v>0</v>
      </c>
      <c r="AK106" s="47">
        <v>0</v>
      </c>
      <c r="AL106" s="47">
        <v>0</v>
      </c>
      <c r="AM106" s="47">
        <v>0</v>
      </c>
      <c r="AN106" s="47">
        <v>0.8450000000000047</v>
      </c>
      <c r="AO106" s="47">
        <v>0</v>
      </c>
      <c r="AP106" s="47">
        <v>0</v>
      </c>
      <c r="AQ106" s="47">
        <v>0</v>
      </c>
      <c r="AR106" s="47">
        <v>0</v>
      </c>
      <c r="AS106" s="47">
        <v>0</v>
      </c>
      <c r="AT106" s="47">
        <v>0</v>
      </c>
      <c r="AU106" s="47">
        <v>0</v>
      </c>
      <c r="AV106" s="47">
        <v>0.8450000000000047</v>
      </c>
      <c r="AW106" s="47">
        <v>0</v>
      </c>
      <c r="AX106" s="47">
        <v>0</v>
      </c>
      <c r="AY106" s="47">
        <v>0</v>
      </c>
      <c r="AZ106" s="47">
        <v>0</v>
      </c>
      <c r="BA106" s="47">
        <v>0</v>
      </c>
      <c r="BB106" s="47">
        <v>0</v>
      </c>
      <c r="BC106" s="47">
        <v>0</v>
      </c>
      <c r="BD106" s="47">
        <v>0</v>
      </c>
      <c r="BE106" s="47">
        <v>0</v>
      </c>
      <c r="BF106" s="47">
        <v>0</v>
      </c>
      <c r="BG106" s="47">
        <v>0</v>
      </c>
      <c r="BH106" s="47">
        <v>0</v>
      </c>
      <c r="BI106" s="47">
        <v>0</v>
      </c>
      <c r="BJ106" s="47">
        <v>0</v>
      </c>
      <c r="BK106" s="47">
        <v>0</v>
      </c>
      <c r="BL106" s="47">
        <v>0</v>
      </c>
      <c r="BM106" s="47">
        <v>0</v>
      </c>
      <c r="BN106" s="47">
        <v>0</v>
      </c>
      <c r="BO106" s="47">
        <v>0.05499999999999979</v>
      </c>
      <c r="BP106" s="47">
        <v>0.03999999999999961</v>
      </c>
      <c r="BQ106" s="47">
        <v>0</v>
      </c>
      <c r="BR106" s="47">
        <v>0</v>
      </c>
      <c r="BS106" s="47">
        <v>0</v>
      </c>
      <c r="BT106" s="47">
        <v>0</v>
      </c>
      <c r="BU106" s="47">
        <v>0</v>
      </c>
      <c r="BV106" s="47">
        <v>0</v>
      </c>
      <c r="BW106" s="47">
        <v>0.014999999999999934</v>
      </c>
      <c r="BX106" s="47">
        <v>0</v>
      </c>
      <c r="BY106" s="47">
        <v>0</v>
      </c>
      <c r="BZ106" s="47">
        <v>0</v>
      </c>
      <c r="CA106" s="47">
        <v>0</v>
      </c>
      <c r="CB106" s="47">
        <v>0</v>
      </c>
      <c r="CC106" s="47">
        <v>0</v>
      </c>
      <c r="CD106" s="47">
        <v>0</v>
      </c>
      <c r="CE106" s="47">
        <v>0</v>
      </c>
      <c r="CF106" s="47">
        <v>0</v>
      </c>
      <c r="CG106" s="47">
        <v>0</v>
      </c>
      <c r="CH106" s="47">
        <v>0</v>
      </c>
      <c r="CI106" s="47">
        <v>0</v>
      </c>
      <c r="CJ106" s="47">
        <v>0</v>
      </c>
      <c r="CK106" s="47">
        <v>0</v>
      </c>
      <c r="CL106" s="47">
        <v>0</v>
      </c>
      <c r="CM106" s="47">
        <v>0</v>
      </c>
      <c r="CN106" s="47">
        <v>0</v>
      </c>
      <c r="CO106" s="47">
        <v>0</v>
      </c>
      <c r="CP106" s="47">
        <v>0</v>
      </c>
      <c r="CQ106" s="47">
        <v>0</v>
      </c>
      <c r="CR106" s="47">
        <v>0</v>
      </c>
      <c r="CS106" s="47">
        <v>0</v>
      </c>
      <c r="CT106" s="47">
        <v>0.10000000000000071</v>
      </c>
      <c r="CU106" s="47">
        <v>0.10000000000000071</v>
      </c>
      <c r="CV106" s="47">
        <v>0</v>
      </c>
      <c r="CW106" s="47">
        <v>0</v>
      </c>
      <c r="CX106" s="47">
        <v>0</v>
      </c>
      <c r="CY106" s="47">
        <v>0</v>
      </c>
      <c r="CZ106" s="47">
        <v>0</v>
      </c>
      <c r="DA106" s="47">
        <v>0</v>
      </c>
      <c r="DB106" s="47">
        <v>0</v>
      </c>
      <c r="DC106" s="47">
        <v>0</v>
      </c>
      <c r="DD106" s="47">
        <v>0</v>
      </c>
      <c r="DE106" s="47">
        <v>0</v>
      </c>
      <c r="DF106" s="47">
        <v>0</v>
      </c>
      <c r="DG106" s="47">
        <v>0</v>
      </c>
      <c r="DH106" s="47">
        <v>0</v>
      </c>
      <c r="DI106" s="47">
        <v>0</v>
      </c>
      <c r="DJ106" s="47">
        <v>0</v>
      </c>
      <c r="DK106" s="47">
        <v>0</v>
      </c>
      <c r="DL106" s="47">
        <v>0</v>
      </c>
      <c r="DM106" s="47">
        <v>0</v>
      </c>
      <c r="DN106" s="47">
        <v>0</v>
      </c>
      <c r="DO106" s="47">
        <v>0</v>
      </c>
      <c r="DP106" s="47">
        <v>0</v>
      </c>
      <c r="DQ106" s="47">
        <v>0</v>
      </c>
      <c r="DR106" s="47">
        <v>0</v>
      </c>
      <c r="DS106" s="47">
        <v>0</v>
      </c>
      <c r="DT106" s="47">
        <v>0</v>
      </c>
    </row>
    <row r="107" spans="1:126" x14ac:dyDescent="0.25">
      <c r="A107" s="47" t="s">
        <v>341</v>
      </c>
      <c r="B107" s="47" t="s">
        <v>153</v>
      </c>
      <c r="C107" s="47" t="s">
        <v>333</v>
      </c>
      <c r="D107" s="47" t="s">
        <v>333</v>
      </c>
      <c r="E107" s="47"/>
      <c r="F107" s="47" t="s">
        <v>155</v>
      </c>
      <c r="G107" s="47" t="s">
        <v>179</v>
      </c>
      <c r="H107" s="47" t="str">
        <f>=IFERROR(VLOOKUP(A107,'ETPT Format DDG'!A:J,10,FALSE),"")</f>
        <v>0</v>
      </c>
      <c r="I107" s="47" t="str">
        <f>='ETPT Format DDG'!M107</f>
        <v/>
      </c>
      <c r="J107" s="47" t="str">
        <f>='ETPT Format DDG'!D107</f>
        <v/>
      </c>
      <c r="K107" s="47" t="s">
        <v>157</v>
      </c>
      <c r="L107" s="47" t="s">
        <v>253</v>
      </c>
      <c r="M107" s="47"/>
      <c r="N107" s="47">
        <v>1</v>
      </c>
      <c r="O107" s="47">
        <v>1</v>
      </c>
      <c r="P107" s="47">
        <v>0</v>
      </c>
      <c r="Q107" s="47">
        <v>0</v>
      </c>
      <c r="R107" s="47">
        <v>0</v>
      </c>
      <c r="S107" s="47">
        <v>0</v>
      </c>
      <c r="T107" s="47">
        <v>0</v>
      </c>
      <c r="U107" s="47">
        <v>0</v>
      </c>
      <c r="V107" s="47">
        <v>0</v>
      </c>
      <c r="W107" s="47">
        <v>0</v>
      </c>
      <c r="X107" s="47">
        <v>0</v>
      </c>
      <c r="Y107" s="47">
        <v>0</v>
      </c>
      <c r="Z107" s="47">
        <v>0</v>
      </c>
      <c r="AA107" s="47">
        <v>0</v>
      </c>
      <c r="AB107" s="47">
        <v>0</v>
      </c>
      <c r="AC107" s="47">
        <v>0</v>
      </c>
      <c r="AD107" s="47">
        <v>0</v>
      </c>
      <c r="AE107" s="47">
        <v>0</v>
      </c>
      <c r="AF107" s="47">
        <v>0</v>
      </c>
      <c r="AG107" s="47">
        <v>0</v>
      </c>
      <c r="AH107" s="47">
        <v>0</v>
      </c>
      <c r="AI107" s="47">
        <v>0</v>
      </c>
      <c r="AJ107" s="47">
        <v>0</v>
      </c>
      <c r="AK107" s="47">
        <v>0</v>
      </c>
      <c r="AL107" s="47">
        <v>0</v>
      </c>
      <c r="AM107" s="47">
        <v>0</v>
      </c>
      <c r="AN107" s="47">
        <v>0.8450000000000047</v>
      </c>
      <c r="AO107" s="47">
        <v>0</v>
      </c>
      <c r="AP107" s="47">
        <v>0</v>
      </c>
      <c r="AQ107" s="47">
        <v>0</v>
      </c>
      <c r="AR107" s="47">
        <v>0</v>
      </c>
      <c r="AS107" s="47">
        <v>0.8450000000000047</v>
      </c>
      <c r="AT107" s="47">
        <v>0</v>
      </c>
      <c r="AU107" s="47">
        <v>0</v>
      </c>
      <c r="AV107" s="47">
        <v>0</v>
      </c>
      <c r="AW107" s="47">
        <v>0</v>
      </c>
      <c r="AX107" s="47">
        <v>0</v>
      </c>
      <c r="AY107" s="47">
        <v>0</v>
      </c>
      <c r="AZ107" s="47">
        <v>0</v>
      </c>
      <c r="BA107" s="47">
        <v>0</v>
      </c>
      <c r="BB107" s="47">
        <v>0</v>
      </c>
      <c r="BC107" s="47">
        <v>0</v>
      </c>
      <c r="BD107" s="47">
        <v>0</v>
      </c>
      <c r="BE107" s="47">
        <v>0</v>
      </c>
      <c r="BF107" s="47">
        <v>0</v>
      </c>
      <c r="BG107" s="47">
        <v>0</v>
      </c>
      <c r="BH107" s="47">
        <v>0</v>
      </c>
      <c r="BI107" s="47">
        <v>0</v>
      </c>
      <c r="BJ107" s="47">
        <v>0</v>
      </c>
      <c r="BK107" s="47">
        <v>0</v>
      </c>
      <c r="BL107" s="47">
        <v>0</v>
      </c>
      <c r="BM107" s="47">
        <v>0</v>
      </c>
      <c r="BN107" s="47">
        <v>0</v>
      </c>
      <c r="BO107" s="47">
        <v>0.05499999999999979</v>
      </c>
      <c r="BP107" s="47">
        <v>0.03999999999999961</v>
      </c>
      <c r="BQ107" s="47">
        <v>0</v>
      </c>
      <c r="BR107" s="47">
        <v>0</v>
      </c>
      <c r="BS107" s="47">
        <v>0</v>
      </c>
      <c r="BT107" s="47">
        <v>0</v>
      </c>
      <c r="BU107" s="47">
        <v>0</v>
      </c>
      <c r="BV107" s="47">
        <v>0</v>
      </c>
      <c r="BW107" s="47">
        <v>0.014999999999999934</v>
      </c>
      <c r="BX107" s="47">
        <v>0</v>
      </c>
      <c r="BY107" s="47">
        <v>0</v>
      </c>
      <c r="BZ107" s="47">
        <v>0</v>
      </c>
      <c r="CA107" s="47">
        <v>0</v>
      </c>
      <c r="CB107" s="47">
        <v>0</v>
      </c>
      <c r="CC107" s="47">
        <v>0</v>
      </c>
      <c r="CD107" s="47">
        <v>0</v>
      </c>
      <c r="CE107" s="47">
        <v>0</v>
      </c>
      <c r="CF107" s="47">
        <v>0</v>
      </c>
      <c r="CG107" s="47">
        <v>0</v>
      </c>
      <c r="CH107" s="47">
        <v>0</v>
      </c>
      <c r="CI107" s="47">
        <v>0</v>
      </c>
      <c r="CJ107" s="47">
        <v>0</v>
      </c>
      <c r="CK107" s="47">
        <v>0</v>
      </c>
      <c r="CL107" s="47">
        <v>0</v>
      </c>
      <c r="CM107" s="47">
        <v>0</v>
      </c>
      <c r="CN107" s="47">
        <v>0</v>
      </c>
      <c r="CO107" s="47">
        <v>0</v>
      </c>
      <c r="CP107" s="47">
        <v>0</v>
      </c>
      <c r="CQ107" s="47">
        <v>0</v>
      </c>
      <c r="CR107" s="47">
        <v>0</v>
      </c>
      <c r="CS107" s="47">
        <v>0</v>
      </c>
      <c r="CT107" s="47">
        <v>0.10000000000000071</v>
      </c>
      <c r="CU107" s="47">
        <v>0.10000000000000071</v>
      </c>
      <c r="CV107" s="47">
        <v>0</v>
      </c>
      <c r="CW107" s="47">
        <v>0</v>
      </c>
      <c r="CX107" s="47">
        <v>0</v>
      </c>
      <c r="CY107" s="47">
        <v>0</v>
      </c>
      <c r="CZ107" s="47">
        <v>0</v>
      </c>
      <c r="DA107" s="47">
        <v>0</v>
      </c>
      <c r="DB107" s="47">
        <v>0</v>
      </c>
      <c r="DC107" s="47">
        <v>0</v>
      </c>
      <c r="DD107" s="47">
        <v>0</v>
      </c>
      <c r="DE107" s="47">
        <v>0</v>
      </c>
      <c r="DF107" s="47">
        <v>0</v>
      </c>
      <c r="DG107" s="47">
        <v>0</v>
      </c>
      <c r="DH107" s="47">
        <v>0</v>
      </c>
      <c r="DI107" s="47">
        <v>0</v>
      </c>
      <c r="DJ107" s="47">
        <v>0</v>
      </c>
      <c r="DK107" s="47">
        <v>0</v>
      </c>
      <c r="DL107" s="47">
        <v>0</v>
      </c>
      <c r="DM107" s="47">
        <v>0</v>
      </c>
      <c r="DN107" s="47">
        <v>0</v>
      </c>
      <c r="DO107" s="47">
        <v>0</v>
      </c>
      <c r="DP107" s="47">
        <v>0</v>
      </c>
      <c r="DQ107" s="47">
        <v>0</v>
      </c>
      <c r="DR107" s="47">
        <v>0</v>
      </c>
      <c r="DS107" s="47">
        <v>0</v>
      </c>
      <c r="DT107" s="47">
        <v>0</v>
      </c>
    </row>
    <row r="108" spans="1:126" x14ac:dyDescent="0.25">
      <c r="A108" s="47" t="s">
        <v>342</v>
      </c>
      <c r="B108" s="47" t="s">
        <v>153</v>
      </c>
      <c r="C108" s="47" t="s">
        <v>333</v>
      </c>
      <c r="D108" s="47" t="s">
        <v>333</v>
      </c>
      <c r="E108" s="47"/>
      <c r="F108" s="47" t="s">
        <v>155</v>
      </c>
      <c r="G108" s="47" t="s">
        <v>171</v>
      </c>
      <c r="H108" s="47" t="str">
        <f>=IFERROR(VLOOKUP(A108,'ETPT Format DDG'!A:J,10,FALSE),"")</f>
        <v>0</v>
      </c>
      <c r="I108" s="47" t="str">
        <f>='ETPT Format DDG'!M108</f>
        <v/>
      </c>
      <c r="J108" s="47" t="str">
        <f>='ETPT Format DDG'!D108</f>
        <v/>
      </c>
      <c r="K108" s="47" t="s">
        <v>157</v>
      </c>
      <c r="L108" s="47" t="s">
        <v>253</v>
      </c>
      <c r="M108" s="47"/>
      <c r="N108" s="47">
        <v>1</v>
      </c>
      <c r="O108" s="47">
        <v>1</v>
      </c>
      <c r="P108" s="47">
        <v>0</v>
      </c>
      <c r="Q108" s="47">
        <v>0</v>
      </c>
      <c r="R108" s="47">
        <v>0</v>
      </c>
      <c r="S108" s="47">
        <v>0</v>
      </c>
      <c r="T108" s="47">
        <v>0</v>
      </c>
      <c r="U108" s="47">
        <v>0</v>
      </c>
      <c r="V108" s="47">
        <v>0</v>
      </c>
      <c r="W108" s="47">
        <v>0</v>
      </c>
      <c r="X108" s="47">
        <v>0</v>
      </c>
      <c r="Y108" s="47">
        <v>0</v>
      </c>
      <c r="Z108" s="47">
        <v>0</v>
      </c>
      <c r="AA108" s="47">
        <v>0</v>
      </c>
      <c r="AB108" s="47">
        <v>0</v>
      </c>
      <c r="AC108" s="47">
        <v>0</v>
      </c>
      <c r="AD108" s="47">
        <v>0</v>
      </c>
      <c r="AE108" s="47">
        <v>0</v>
      </c>
      <c r="AF108" s="47">
        <v>0</v>
      </c>
      <c r="AG108" s="47">
        <v>0</v>
      </c>
      <c r="AH108" s="47">
        <v>0</v>
      </c>
      <c r="AI108" s="47">
        <v>0</v>
      </c>
      <c r="AJ108" s="47">
        <v>0</v>
      </c>
      <c r="AK108" s="47">
        <v>0</v>
      </c>
      <c r="AL108" s="47">
        <v>0</v>
      </c>
      <c r="AM108" s="47">
        <v>0</v>
      </c>
      <c r="AN108" s="47">
        <v>0.8799999999999967</v>
      </c>
      <c r="AO108" s="47">
        <v>0</v>
      </c>
      <c r="AP108" s="47">
        <v>0</v>
      </c>
      <c r="AQ108" s="47">
        <v>0</v>
      </c>
      <c r="AR108" s="47">
        <v>0</v>
      </c>
      <c r="AS108" s="47">
        <v>0</v>
      </c>
      <c r="AT108" s="47">
        <v>0</v>
      </c>
      <c r="AU108" s="47">
        <v>0</v>
      </c>
      <c r="AV108" s="47">
        <v>0</v>
      </c>
      <c r="AW108" s="47">
        <v>0.8799999999999967</v>
      </c>
      <c r="AX108" s="47">
        <v>0</v>
      </c>
      <c r="AY108" s="47">
        <v>0</v>
      </c>
      <c r="AZ108" s="47">
        <v>0</v>
      </c>
      <c r="BA108" s="47">
        <v>0</v>
      </c>
      <c r="BB108" s="47">
        <v>0</v>
      </c>
      <c r="BC108" s="47">
        <v>0</v>
      </c>
      <c r="BD108" s="47">
        <v>0</v>
      </c>
      <c r="BE108" s="47">
        <v>0</v>
      </c>
      <c r="BF108" s="47">
        <v>0</v>
      </c>
      <c r="BG108" s="47">
        <v>0</v>
      </c>
      <c r="BH108" s="47">
        <v>0</v>
      </c>
      <c r="BI108" s="47">
        <v>0</v>
      </c>
      <c r="BJ108" s="47">
        <v>0</v>
      </c>
      <c r="BK108" s="47">
        <v>0</v>
      </c>
      <c r="BL108" s="47">
        <v>0</v>
      </c>
      <c r="BM108" s="47">
        <v>0</v>
      </c>
      <c r="BN108" s="47">
        <v>0</v>
      </c>
      <c r="BO108" s="47">
        <v>0.05499999999999979</v>
      </c>
      <c r="BP108" s="47">
        <v>0.03999999999999961</v>
      </c>
      <c r="BQ108" s="47">
        <v>0</v>
      </c>
      <c r="BR108" s="47">
        <v>0</v>
      </c>
      <c r="BS108" s="47">
        <v>0</v>
      </c>
      <c r="BT108" s="47">
        <v>0</v>
      </c>
      <c r="BU108" s="47">
        <v>0</v>
      </c>
      <c r="BV108" s="47">
        <v>0</v>
      </c>
      <c r="BW108" s="47">
        <v>0.014999999999999934</v>
      </c>
      <c r="BX108" s="47">
        <v>0</v>
      </c>
      <c r="BY108" s="47">
        <v>0</v>
      </c>
      <c r="BZ108" s="47">
        <v>0</v>
      </c>
      <c r="CA108" s="47">
        <v>0</v>
      </c>
      <c r="CB108" s="47">
        <v>0</v>
      </c>
      <c r="CC108" s="47">
        <v>0</v>
      </c>
      <c r="CD108" s="47">
        <v>0</v>
      </c>
      <c r="CE108" s="47">
        <v>0</v>
      </c>
      <c r="CF108" s="47">
        <v>0</v>
      </c>
      <c r="CG108" s="47">
        <v>0</v>
      </c>
      <c r="CH108" s="47">
        <v>0</v>
      </c>
      <c r="CI108" s="47">
        <v>0</v>
      </c>
      <c r="CJ108" s="47">
        <v>0</v>
      </c>
      <c r="CK108" s="47">
        <v>0</v>
      </c>
      <c r="CL108" s="47">
        <v>0</v>
      </c>
      <c r="CM108" s="47">
        <v>0</v>
      </c>
      <c r="CN108" s="47">
        <v>0</v>
      </c>
      <c r="CO108" s="47">
        <v>0</v>
      </c>
      <c r="CP108" s="47">
        <v>0</v>
      </c>
      <c r="CQ108" s="47">
        <v>0</v>
      </c>
      <c r="CR108" s="47">
        <v>0</v>
      </c>
      <c r="CS108" s="47">
        <v>0</v>
      </c>
      <c r="CT108" s="47">
        <v>0.06500000000000035</v>
      </c>
      <c r="CU108" s="47">
        <v>0.06500000000000035</v>
      </c>
      <c r="CV108" s="47">
        <v>0</v>
      </c>
      <c r="CW108" s="47">
        <v>0</v>
      </c>
      <c r="CX108" s="47">
        <v>0</v>
      </c>
      <c r="CY108" s="47">
        <v>0</v>
      </c>
      <c r="CZ108" s="47">
        <v>0</v>
      </c>
      <c r="DA108" s="47">
        <v>0</v>
      </c>
      <c r="DB108" s="47">
        <v>0</v>
      </c>
      <c r="DC108" s="47">
        <v>0</v>
      </c>
      <c r="DD108" s="47">
        <v>0</v>
      </c>
      <c r="DE108" s="47">
        <v>0</v>
      </c>
      <c r="DF108" s="47">
        <v>0</v>
      </c>
      <c r="DG108" s="47">
        <v>0</v>
      </c>
      <c r="DH108" s="47">
        <v>0</v>
      </c>
      <c r="DI108" s="47">
        <v>0</v>
      </c>
      <c r="DJ108" s="47">
        <v>0</v>
      </c>
      <c r="DK108" s="47">
        <v>0</v>
      </c>
      <c r="DL108" s="47">
        <v>0</v>
      </c>
      <c r="DM108" s="47">
        <v>0</v>
      </c>
      <c r="DN108" s="47">
        <v>0</v>
      </c>
      <c r="DO108" s="47">
        <v>0</v>
      </c>
      <c r="DP108" s="47">
        <v>0</v>
      </c>
      <c r="DQ108" s="47">
        <v>0</v>
      </c>
      <c r="DR108" s="47">
        <v>0</v>
      </c>
      <c r="DS108" s="47">
        <v>0</v>
      </c>
      <c r="DT108" s="47">
        <v>0</v>
      </c>
    </row>
    <row r="109" spans="1:126" x14ac:dyDescent="0.25">
      <c r="A109" s="47" t="s">
        <v>343</v>
      </c>
      <c r="B109" s="47" t="s">
        <v>153</v>
      </c>
      <c r="C109" s="47" t="s">
        <v>333</v>
      </c>
      <c r="D109" s="47" t="s">
        <v>333</v>
      </c>
      <c r="E109" s="47"/>
      <c r="F109" s="47" t="s">
        <v>155</v>
      </c>
      <c r="G109" s="47" t="s">
        <v>179</v>
      </c>
      <c r="H109" s="47" t="str">
        <f>=IFERROR(VLOOKUP(A109,'ETPT Format DDG'!A:J,10,FALSE),"")</f>
        <v>0</v>
      </c>
      <c r="I109" s="47" t="str">
        <f>='ETPT Format DDG'!M109</f>
        <v/>
      </c>
      <c r="J109" s="47" t="str">
        <f>='ETPT Format DDG'!D109</f>
        <v/>
      </c>
      <c r="K109" s="47" t="s">
        <v>157</v>
      </c>
      <c r="L109" s="47" t="s">
        <v>253</v>
      </c>
      <c r="M109" s="47"/>
      <c r="N109" s="47">
        <v>0.9552631578947368</v>
      </c>
      <c r="O109" s="47">
        <v>0.9552631578947368</v>
      </c>
      <c r="P109" s="47">
        <v>0</v>
      </c>
      <c r="Q109" s="47">
        <v>0</v>
      </c>
      <c r="R109" s="47">
        <v>0</v>
      </c>
      <c r="S109" s="47">
        <v>0</v>
      </c>
      <c r="T109" s="47">
        <v>0</v>
      </c>
      <c r="U109" s="47">
        <v>0</v>
      </c>
      <c r="V109" s="47">
        <v>0</v>
      </c>
      <c r="W109" s="47">
        <v>0</v>
      </c>
      <c r="X109" s="47">
        <v>0</v>
      </c>
      <c r="Y109" s="47">
        <v>0</v>
      </c>
      <c r="Z109" s="47">
        <v>0</v>
      </c>
      <c r="AA109" s="47">
        <v>0</v>
      </c>
      <c r="AB109" s="47">
        <v>0</v>
      </c>
      <c r="AC109" s="47">
        <v>0</v>
      </c>
      <c r="AD109" s="47">
        <v>0</v>
      </c>
      <c r="AE109" s="47">
        <v>0</v>
      </c>
      <c r="AF109" s="47">
        <v>0</v>
      </c>
      <c r="AG109" s="47">
        <v>0</v>
      </c>
      <c r="AH109" s="47">
        <v>0</v>
      </c>
      <c r="AI109" s="47">
        <v>0</v>
      </c>
      <c r="AJ109" s="47">
        <v>0</v>
      </c>
      <c r="AK109" s="47">
        <v>0</v>
      </c>
      <c r="AL109" s="47">
        <v>0</v>
      </c>
      <c r="AM109" s="47">
        <v>0</v>
      </c>
      <c r="AN109" s="47">
        <v>0.8215263157894812</v>
      </c>
      <c r="AO109" s="47">
        <v>0</v>
      </c>
      <c r="AP109" s="47">
        <v>0</v>
      </c>
      <c r="AQ109" s="47">
        <v>0</v>
      </c>
      <c r="AR109" s="47">
        <v>0</v>
      </c>
      <c r="AS109" s="47">
        <v>0</v>
      </c>
      <c r="AT109" s="47">
        <v>0</v>
      </c>
      <c r="AU109" s="47">
        <v>0</v>
      </c>
      <c r="AV109" s="47">
        <v>0</v>
      </c>
      <c r="AW109" s="47">
        <v>0.38210526315789733</v>
      </c>
      <c r="AX109" s="47">
        <v>0</v>
      </c>
      <c r="AY109" s="47">
        <v>0</v>
      </c>
      <c r="AZ109" s="47">
        <v>0</v>
      </c>
      <c r="BA109" s="47">
        <v>0</v>
      </c>
      <c r="BB109" s="47">
        <v>0</v>
      </c>
      <c r="BC109" s="47">
        <v>0</v>
      </c>
      <c r="BD109" s="47">
        <v>0</v>
      </c>
      <c r="BE109" s="47">
        <v>0</v>
      </c>
      <c r="BF109" s="47">
        <v>0.4394210526315787</v>
      </c>
      <c r="BG109" s="47">
        <v>0</v>
      </c>
      <c r="BH109" s="47">
        <v>0</v>
      </c>
      <c r="BI109" s="47">
        <v>0</v>
      </c>
      <c r="BJ109" s="47">
        <v>0</v>
      </c>
      <c r="BK109" s="47">
        <v>0</v>
      </c>
      <c r="BL109" s="47">
        <v>0</v>
      </c>
      <c r="BM109" s="47">
        <v>0</v>
      </c>
      <c r="BN109" s="47">
        <v>0</v>
      </c>
      <c r="BO109" s="47">
        <v>0.062092105263158184</v>
      </c>
      <c r="BP109" s="47">
        <v>0.04776315789473717</v>
      </c>
      <c r="BQ109" s="47">
        <v>0</v>
      </c>
      <c r="BR109" s="47">
        <v>0</v>
      </c>
      <c r="BS109" s="47">
        <v>0</v>
      </c>
      <c r="BT109" s="47">
        <v>0</v>
      </c>
      <c r="BU109" s="47">
        <v>0</v>
      </c>
      <c r="BV109" s="47">
        <v>0</v>
      </c>
      <c r="BW109" s="47">
        <v>0.014328947368421</v>
      </c>
      <c r="BX109" s="47">
        <v>0</v>
      </c>
      <c r="BY109" s="47">
        <v>0</v>
      </c>
      <c r="BZ109" s="47">
        <v>0</v>
      </c>
      <c r="CA109" s="47">
        <v>0</v>
      </c>
      <c r="CB109" s="47">
        <v>0</v>
      </c>
      <c r="CC109" s="47">
        <v>0</v>
      </c>
      <c r="CD109" s="47">
        <v>0</v>
      </c>
      <c r="CE109" s="47">
        <v>0</v>
      </c>
      <c r="CF109" s="47">
        <v>0</v>
      </c>
      <c r="CG109" s="47">
        <v>0</v>
      </c>
      <c r="CH109" s="47">
        <v>0</v>
      </c>
      <c r="CI109" s="47">
        <v>0</v>
      </c>
      <c r="CJ109" s="47">
        <v>0</v>
      </c>
      <c r="CK109" s="47">
        <v>0</v>
      </c>
      <c r="CL109" s="47">
        <v>0</v>
      </c>
      <c r="CM109" s="47">
        <v>0</v>
      </c>
      <c r="CN109" s="47">
        <v>0</v>
      </c>
      <c r="CO109" s="47">
        <v>0</v>
      </c>
      <c r="CP109" s="47">
        <v>0</v>
      </c>
      <c r="CQ109" s="47">
        <v>0</v>
      </c>
      <c r="CR109" s="47">
        <v>0</v>
      </c>
      <c r="CS109" s="47">
        <v>0</v>
      </c>
      <c r="CT109" s="47">
        <v>0.07164473684210482</v>
      </c>
      <c r="CU109" s="47">
        <v>0.07164473684210482</v>
      </c>
      <c r="CV109" s="47">
        <v>0</v>
      </c>
      <c r="CW109" s="47">
        <v>0</v>
      </c>
      <c r="CX109" s="47">
        <v>0</v>
      </c>
      <c r="CY109" s="47">
        <v>0</v>
      </c>
      <c r="CZ109" s="47">
        <v>0</v>
      </c>
      <c r="DA109" s="47">
        <v>0</v>
      </c>
      <c r="DB109" s="47">
        <v>0</v>
      </c>
      <c r="DC109" s="47">
        <v>0</v>
      </c>
      <c r="DD109" s="47">
        <v>0</v>
      </c>
      <c r="DE109" s="47">
        <v>0</v>
      </c>
      <c r="DF109" s="47">
        <v>0.04473684210526316</v>
      </c>
      <c r="DG109" s="47">
        <v>0</v>
      </c>
      <c r="DH109" s="47">
        <v>0.04473684210526316</v>
      </c>
      <c r="DI109" s="47">
        <v>0</v>
      </c>
      <c r="DJ109" s="47">
        <v>0</v>
      </c>
      <c r="DK109" s="47">
        <v>0</v>
      </c>
      <c r="DL109" s="47">
        <v>0</v>
      </c>
      <c r="DM109" s="47">
        <v>0</v>
      </c>
      <c r="DN109" s="47">
        <v>0</v>
      </c>
      <c r="DO109" s="47">
        <v>0</v>
      </c>
      <c r="DP109" s="47">
        <v>0</v>
      </c>
      <c r="DQ109" s="47">
        <v>0</v>
      </c>
      <c r="DR109" s="47">
        <v>0</v>
      </c>
      <c r="DS109" s="47">
        <v>0</v>
      </c>
      <c r="DT109" s="47">
        <v>0</v>
      </c>
    </row>
    <row r="110" spans="1:126" x14ac:dyDescent="0.25">
      <c r="A110" s="47" t="s">
        <v>344</v>
      </c>
      <c r="B110" s="47" t="s">
        <v>153</v>
      </c>
      <c r="C110" s="47" t="s">
        <v>345</v>
      </c>
      <c r="D110" s="47" t="s">
        <v>345</v>
      </c>
      <c r="E110" s="47"/>
      <c r="F110" s="47" t="s">
        <v>155</v>
      </c>
      <c r="G110" s="47" t="s">
        <v>252</v>
      </c>
      <c r="H110" s="47" t="str">
        <f>=IFERROR(VLOOKUP(A110,'ETPT Format DDG'!A:J,10,FALSE),"")</f>
        <v>0</v>
      </c>
      <c r="I110" s="47" t="str">
        <f>='ETPT Format DDG'!M110</f>
        <v/>
      </c>
      <c r="J110" s="47" t="str">
        <f>='ETPT Format DDG'!D110</f>
        <v/>
      </c>
      <c r="K110" s="47" t="s">
        <v>157</v>
      </c>
      <c r="L110" s="47" t="s">
        <v>253</v>
      </c>
      <c r="M110" s="47"/>
      <c r="N110" s="47">
        <v>1</v>
      </c>
      <c r="O110" s="47">
        <v>1</v>
      </c>
      <c r="P110" s="47">
        <v>0</v>
      </c>
      <c r="Q110" s="47">
        <v>0</v>
      </c>
      <c r="R110" s="47">
        <v>0</v>
      </c>
      <c r="S110" s="47">
        <v>0</v>
      </c>
      <c r="T110" s="47">
        <v>0</v>
      </c>
      <c r="U110" s="47">
        <v>0</v>
      </c>
      <c r="V110" s="47">
        <v>0</v>
      </c>
      <c r="W110" s="47">
        <v>0</v>
      </c>
      <c r="X110" s="47">
        <v>0</v>
      </c>
      <c r="Y110" s="47">
        <v>0</v>
      </c>
      <c r="Z110" s="47">
        <v>0</v>
      </c>
      <c r="AA110" s="47">
        <v>0</v>
      </c>
      <c r="AB110" s="47">
        <v>0</v>
      </c>
      <c r="AC110" s="47">
        <v>0</v>
      </c>
      <c r="AD110" s="47">
        <v>0</v>
      </c>
      <c r="AE110" s="47">
        <v>0</v>
      </c>
      <c r="AF110" s="47">
        <v>0</v>
      </c>
      <c r="AG110" s="47">
        <v>0</v>
      </c>
      <c r="AH110" s="47">
        <v>0</v>
      </c>
      <c r="AI110" s="47">
        <v>0</v>
      </c>
      <c r="AJ110" s="47">
        <v>0</v>
      </c>
      <c r="AK110" s="47">
        <v>0</v>
      </c>
      <c r="AL110" s="47">
        <v>0</v>
      </c>
      <c r="AM110" s="47">
        <v>0</v>
      </c>
      <c r="AN110" s="47">
        <v>0</v>
      </c>
      <c r="AO110" s="47">
        <v>0</v>
      </c>
      <c r="AP110" s="47">
        <v>0</v>
      </c>
      <c r="AQ110" s="47">
        <v>0</v>
      </c>
      <c r="AR110" s="47">
        <v>0</v>
      </c>
      <c r="AS110" s="47">
        <v>0</v>
      </c>
      <c r="AT110" s="47">
        <v>0</v>
      </c>
      <c r="AU110" s="47">
        <v>0</v>
      </c>
      <c r="AV110" s="47">
        <v>0</v>
      </c>
      <c r="AW110" s="47">
        <v>0</v>
      </c>
      <c r="AX110" s="47">
        <v>0</v>
      </c>
      <c r="AY110" s="47">
        <v>0</v>
      </c>
      <c r="AZ110" s="47">
        <v>0</v>
      </c>
      <c r="BA110" s="47">
        <v>0</v>
      </c>
      <c r="BB110" s="47">
        <v>0</v>
      </c>
      <c r="BC110" s="47">
        <v>0</v>
      </c>
      <c r="BD110" s="47">
        <v>0</v>
      </c>
      <c r="BE110" s="47">
        <v>0</v>
      </c>
      <c r="BF110" s="47">
        <v>0</v>
      </c>
      <c r="BG110" s="47">
        <v>0</v>
      </c>
      <c r="BH110" s="47">
        <v>0</v>
      </c>
      <c r="BI110" s="47">
        <v>0</v>
      </c>
      <c r="BJ110" s="47">
        <v>0</v>
      </c>
      <c r="BK110" s="47">
        <v>0</v>
      </c>
      <c r="BL110" s="47">
        <v>0</v>
      </c>
      <c r="BM110" s="47">
        <v>0</v>
      </c>
      <c r="BN110" s="47">
        <v>0</v>
      </c>
      <c r="BO110" s="47">
        <v>0.03999999999999961</v>
      </c>
      <c r="BP110" s="47">
        <v>0.03999999999999961</v>
      </c>
      <c r="BQ110" s="47">
        <v>0</v>
      </c>
      <c r="BR110" s="47">
        <v>0</v>
      </c>
      <c r="BS110" s="47">
        <v>0</v>
      </c>
      <c r="BT110" s="47">
        <v>0</v>
      </c>
      <c r="BU110" s="47">
        <v>0</v>
      </c>
      <c r="BV110" s="47">
        <v>0</v>
      </c>
      <c r="BW110" s="47">
        <v>0</v>
      </c>
      <c r="BX110" s="47">
        <v>0</v>
      </c>
      <c r="BY110" s="47">
        <v>0</v>
      </c>
      <c r="BZ110" s="47">
        <v>0</v>
      </c>
      <c r="CA110" s="47">
        <v>0</v>
      </c>
      <c r="CB110" s="47">
        <v>0</v>
      </c>
      <c r="CC110" s="47">
        <v>0</v>
      </c>
      <c r="CD110" s="47">
        <v>0</v>
      </c>
      <c r="CE110" s="47">
        <v>0</v>
      </c>
      <c r="CF110" s="47">
        <v>0.8799999999999967</v>
      </c>
      <c r="CG110" s="47">
        <v>0.8799999999999967</v>
      </c>
      <c r="CH110" s="47">
        <v>0</v>
      </c>
      <c r="CI110" s="47">
        <v>0</v>
      </c>
      <c r="CJ110" s="47">
        <v>0</v>
      </c>
      <c r="CK110" s="47">
        <v>0</v>
      </c>
      <c r="CL110" s="47">
        <v>0</v>
      </c>
      <c r="CM110" s="47">
        <v>0</v>
      </c>
      <c r="CN110" s="47">
        <v>0</v>
      </c>
      <c r="CO110" s="47">
        <v>0</v>
      </c>
      <c r="CP110" s="47">
        <v>0</v>
      </c>
      <c r="CQ110" s="47">
        <v>0</v>
      </c>
      <c r="CR110" s="47">
        <v>0</v>
      </c>
      <c r="CS110" s="47">
        <v>0</v>
      </c>
      <c r="CT110" s="47">
        <v>0.07999999999999922</v>
      </c>
      <c r="CU110" s="47">
        <v>0.07999999999999922</v>
      </c>
      <c r="CV110" s="47">
        <v>0</v>
      </c>
      <c r="CW110" s="47">
        <v>0</v>
      </c>
      <c r="CX110" s="47">
        <v>0</v>
      </c>
      <c r="CY110" s="47">
        <v>0</v>
      </c>
      <c r="CZ110" s="47">
        <v>0</v>
      </c>
      <c r="DA110" s="47">
        <v>0</v>
      </c>
      <c r="DB110" s="47">
        <v>0</v>
      </c>
      <c r="DC110" s="47">
        <v>0</v>
      </c>
      <c r="DD110" s="47">
        <v>0</v>
      </c>
      <c r="DE110" s="47">
        <v>0</v>
      </c>
      <c r="DF110" s="47">
        <v>0</v>
      </c>
      <c r="DG110" s="47">
        <v>0</v>
      </c>
      <c r="DH110" s="47">
        <v>0</v>
      </c>
      <c r="DI110" s="47">
        <v>0</v>
      </c>
      <c r="DJ110" s="47">
        <v>0</v>
      </c>
      <c r="DK110" s="47">
        <v>0</v>
      </c>
      <c r="DL110" s="47">
        <v>0</v>
      </c>
      <c r="DM110" s="47">
        <v>0</v>
      </c>
      <c r="DN110" s="47">
        <v>0</v>
      </c>
      <c r="DO110" s="47">
        <v>0</v>
      </c>
      <c r="DP110" s="47">
        <v>0</v>
      </c>
      <c r="DQ110" s="47">
        <v>0</v>
      </c>
      <c r="DR110" s="47">
        <v>0</v>
      </c>
      <c r="DS110" s="47">
        <v>0</v>
      </c>
      <c r="DT110" s="47">
        <v>0</v>
      </c>
    </row>
    <row r="111" spans="1:126" x14ac:dyDescent="0.25">
      <c r="A111" s="47" t="s">
        <v>346</v>
      </c>
      <c r="B111" s="47" t="s">
        <v>153</v>
      </c>
      <c r="C111" s="47" t="s">
        <v>345</v>
      </c>
      <c r="D111" s="47" t="s">
        <v>345</v>
      </c>
      <c r="E111" s="47"/>
      <c r="F111" s="47" t="s">
        <v>155</v>
      </c>
      <c r="G111" s="47" t="s">
        <v>185</v>
      </c>
      <c r="H111" s="47" t="str">
        <f>=IFERROR(VLOOKUP(A111,'ETPT Format DDG'!A:J,10,FALSE),"")</f>
        <v>0</v>
      </c>
      <c r="I111" s="47" t="str">
        <f>='ETPT Format DDG'!M111</f>
        <v/>
      </c>
      <c r="J111" s="47" t="str">
        <f>='ETPT Format DDG'!D111</f>
        <v/>
      </c>
      <c r="K111" s="47" t="s">
        <v>157</v>
      </c>
      <c r="L111" s="47" t="s">
        <v>253</v>
      </c>
      <c r="M111" s="47" t="s">
        <v>180</v>
      </c>
      <c r="N111" s="47">
        <v>0.6447368421052632</v>
      </c>
      <c r="O111" s="47">
        <v>0.6447368421052632</v>
      </c>
      <c r="P111" s="47">
        <v>0</v>
      </c>
      <c r="Q111" s="47">
        <v>0</v>
      </c>
      <c r="R111" s="47">
        <v>0</v>
      </c>
      <c r="S111" s="47">
        <v>0</v>
      </c>
      <c r="T111" s="47">
        <v>0</v>
      </c>
      <c r="U111" s="47">
        <v>0</v>
      </c>
      <c r="V111" s="47">
        <v>0</v>
      </c>
      <c r="W111" s="47">
        <v>0</v>
      </c>
      <c r="X111" s="47">
        <v>0</v>
      </c>
      <c r="Y111" s="47">
        <v>0</v>
      </c>
      <c r="Z111" s="47">
        <v>0</v>
      </c>
      <c r="AA111" s="47">
        <v>0</v>
      </c>
      <c r="AB111" s="47">
        <v>0</v>
      </c>
      <c r="AC111" s="47">
        <v>0</v>
      </c>
      <c r="AD111" s="47">
        <v>0</v>
      </c>
      <c r="AE111" s="47">
        <v>0</v>
      </c>
      <c r="AF111" s="47">
        <v>0</v>
      </c>
      <c r="AG111" s="47">
        <v>0</v>
      </c>
      <c r="AH111" s="47">
        <v>0</v>
      </c>
      <c r="AI111" s="47">
        <v>0</v>
      </c>
      <c r="AJ111" s="47">
        <v>0</v>
      </c>
      <c r="AK111" s="47">
        <v>0</v>
      </c>
      <c r="AL111" s="47">
        <v>0</v>
      </c>
      <c r="AM111" s="47">
        <v>0</v>
      </c>
      <c r="AN111" s="47">
        <v>0</v>
      </c>
      <c r="AO111" s="47">
        <v>0</v>
      </c>
      <c r="AP111" s="47">
        <v>0</v>
      </c>
      <c r="AQ111" s="47">
        <v>0</v>
      </c>
      <c r="AR111" s="47">
        <v>0</v>
      </c>
      <c r="AS111" s="47">
        <v>0</v>
      </c>
      <c r="AT111" s="47">
        <v>0</v>
      </c>
      <c r="AU111" s="47">
        <v>0</v>
      </c>
      <c r="AV111" s="47">
        <v>0</v>
      </c>
      <c r="AW111" s="47">
        <v>0</v>
      </c>
      <c r="AX111" s="47">
        <v>0</v>
      </c>
      <c r="AY111" s="47">
        <v>0</v>
      </c>
      <c r="AZ111" s="47">
        <v>0</v>
      </c>
      <c r="BA111" s="47">
        <v>0</v>
      </c>
      <c r="BB111" s="47">
        <v>0</v>
      </c>
      <c r="BC111" s="47">
        <v>0</v>
      </c>
      <c r="BD111" s="47">
        <v>0</v>
      </c>
      <c r="BE111" s="47">
        <v>0</v>
      </c>
      <c r="BF111" s="47">
        <v>0</v>
      </c>
      <c r="BG111" s="47">
        <v>0</v>
      </c>
      <c r="BH111" s="47">
        <v>0</v>
      </c>
      <c r="BI111" s="47">
        <v>0</v>
      </c>
      <c r="BJ111" s="47">
        <v>0</v>
      </c>
      <c r="BK111" s="47">
        <v>0</v>
      </c>
      <c r="BL111" s="47">
        <v>0.5544736842105296</v>
      </c>
      <c r="BM111" s="47">
        <v>0.33526315789473604</v>
      </c>
      <c r="BN111" s="47">
        <v>0.21921052631579077</v>
      </c>
      <c r="BO111" s="47">
        <v>0.03546052631578936</v>
      </c>
      <c r="BP111" s="47">
        <v>0.02578947368421044</v>
      </c>
      <c r="BQ111" s="47">
        <v>0</v>
      </c>
      <c r="BR111" s="47">
        <v>0</v>
      </c>
      <c r="BS111" s="47">
        <v>0</v>
      </c>
      <c r="BT111" s="47">
        <v>0</v>
      </c>
      <c r="BU111" s="47">
        <v>0</v>
      </c>
      <c r="BV111" s="47">
        <v>0</v>
      </c>
      <c r="BW111" s="47">
        <v>0.009671052631578969</v>
      </c>
      <c r="BX111" s="47">
        <v>0</v>
      </c>
      <c r="BY111" s="47">
        <v>0</v>
      </c>
      <c r="BZ111" s="47">
        <v>0</v>
      </c>
      <c r="CA111" s="47">
        <v>0</v>
      </c>
      <c r="CB111" s="47">
        <v>0</v>
      </c>
      <c r="CC111" s="47">
        <v>0</v>
      </c>
      <c r="CD111" s="47">
        <v>0</v>
      </c>
      <c r="CE111" s="47">
        <v>0</v>
      </c>
      <c r="CF111" s="47">
        <v>0</v>
      </c>
      <c r="CG111" s="47">
        <v>0</v>
      </c>
      <c r="CH111" s="47">
        <v>0</v>
      </c>
      <c r="CI111" s="47">
        <v>0</v>
      </c>
      <c r="CJ111" s="47">
        <v>0</v>
      </c>
      <c r="CK111" s="47">
        <v>0</v>
      </c>
      <c r="CL111" s="47">
        <v>0</v>
      </c>
      <c r="CM111" s="47">
        <v>0</v>
      </c>
      <c r="CN111" s="47">
        <v>0</v>
      </c>
      <c r="CO111" s="47">
        <v>0</v>
      </c>
      <c r="CP111" s="47">
        <v>0</v>
      </c>
      <c r="CQ111" s="47">
        <v>0</v>
      </c>
      <c r="CR111" s="47">
        <v>0</v>
      </c>
      <c r="CS111" s="47">
        <v>0</v>
      </c>
      <c r="CT111" s="47">
        <v>0.05480263157894769</v>
      </c>
      <c r="CU111" s="47">
        <v>0.05480263157894769</v>
      </c>
      <c r="CV111" s="47">
        <v>0</v>
      </c>
      <c r="CW111" s="47">
        <v>0</v>
      </c>
      <c r="CX111" s="47">
        <v>0</v>
      </c>
      <c r="CY111" s="47">
        <v>0</v>
      </c>
      <c r="CZ111" s="47">
        <v>0</v>
      </c>
      <c r="DA111" s="47">
        <v>0</v>
      </c>
      <c r="DB111" s="47">
        <v>0</v>
      </c>
      <c r="DC111" s="47">
        <v>0</v>
      </c>
      <c r="DD111" s="47">
        <v>0</v>
      </c>
      <c r="DE111" s="47">
        <v>0</v>
      </c>
      <c r="DF111" s="47">
        <v>0.042105263157894736</v>
      </c>
      <c r="DG111" s="47">
        <v>0</v>
      </c>
      <c r="DH111" s="47">
        <v>0.042105263157894736</v>
      </c>
      <c r="DI111" s="47">
        <v>0</v>
      </c>
      <c r="DJ111" s="47">
        <v>0</v>
      </c>
      <c r="DK111" s="47">
        <v>0</v>
      </c>
      <c r="DL111" s="47">
        <v>0</v>
      </c>
      <c r="DM111" s="47">
        <v>0</v>
      </c>
      <c r="DN111" s="47">
        <v>0</v>
      </c>
      <c r="DO111" s="47">
        <v>0</v>
      </c>
      <c r="DP111" s="47">
        <v>0</v>
      </c>
      <c r="DQ111" s="47">
        <v>0</v>
      </c>
      <c r="DR111" s="47">
        <v>0</v>
      </c>
      <c r="DS111" s="47">
        <v>0</v>
      </c>
      <c r="DT111" s="47">
        <v>0</v>
      </c>
    </row>
    <row r="112" spans="1:126" x14ac:dyDescent="0.25">
      <c r="A112" s="47" t="s">
        <v>347</v>
      </c>
      <c r="B112" s="47" t="s">
        <v>153</v>
      </c>
      <c r="C112" s="47" t="s">
        <v>345</v>
      </c>
      <c r="D112" s="47" t="s">
        <v>345</v>
      </c>
      <c r="E112" s="47"/>
      <c r="F112" s="47" t="s">
        <v>155</v>
      </c>
      <c r="G112" s="47" t="s">
        <v>252</v>
      </c>
      <c r="H112" s="47" t="str">
        <f>=IFERROR(VLOOKUP(A112,'ETPT Format DDG'!A:J,10,FALSE),"")</f>
        <v>0</v>
      </c>
      <c r="I112" s="47" t="str">
        <f>='ETPT Format DDG'!M112</f>
        <v/>
      </c>
      <c r="J112" s="47" t="str">
        <f>='ETPT Format DDG'!D112</f>
        <v/>
      </c>
      <c r="K112" s="47" t="s">
        <v>157</v>
      </c>
      <c r="L112" s="47" t="s">
        <v>253</v>
      </c>
      <c r="M112" s="47" t="s">
        <v>164</v>
      </c>
      <c r="N112" s="47">
        <v>0.45789473684210524</v>
      </c>
      <c r="O112" s="47">
        <v>0.45789473684210524</v>
      </c>
      <c r="P112" s="47">
        <v>0</v>
      </c>
      <c r="Q112" s="47">
        <v>0</v>
      </c>
      <c r="R112" s="47">
        <v>0</v>
      </c>
      <c r="S112" s="47">
        <v>0</v>
      </c>
      <c r="T112" s="47">
        <v>0</v>
      </c>
      <c r="U112" s="47">
        <v>0</v>
      </c>
      <c r="V112" s="47">
        <v>0</v>
      </c>
      <c r="W112" s="47">
        <v>0</v>
      </c>
      <c r="X112" s="47">
        <v>0</v>
      </c>
      <c r="Y112" s="47">
        <v>0</v>
      </c>
      <c r="Z112" s="47">
        <v>0</v>
      </c>
      <c r="AA112" s="47">
        <v>0</v>
      </c>
      <c r="AB112" s="47">
        <v>0</v>
      </c>
      <c r="AC112" s="47">
        <v>0</v>
      </c>
      <c r="AD112" s="47">
        <v>0</v>
      </c>
      <c r="AE112" s="47">
        <v>0</v>
      </c>
      <c r="AF112" s="47">
        <v>0</v>
      </c>
      <c r="AG112" s="47">
        <v>0</v>
      </c>
      <c r="AH112" s="47">
        <v>0</v>
      </c>
      <c r="AI112" s="47">
        <v>0</v>
      </c>
      <c r="AJ112" s="47">
        <v>0</v>
      </c>
      <c r="AK112" s="47">
        <v>0</v>
      </c>
      <c r="AL112" s="47">
        <v>0</v>
      </c>
      <c r="AM112" s="47">
        <v>0</v>
      </c>
      <c r="AN112" s="47">
        <v>0</v>
      </c>
      <c r="AO112" s="47">
        <v>0</v>
      </c>
      <c r="AP112" s="47">
        <v>0</v>
      </c>
      <c r="AQ112" s="47">
        <v>0</v>
      </c>
      <c r="AR112" s="47">
        <v>0</v>
      </c>
      <c r="AS112" s="47">
        <v>0</v>
      </c>
      <c r="AT112" s="47">
        <v>0</v>
      </c>
      <c r="AU112" s="47">
        <v>0</v>
      </c>
      <c r="AV112" s="47">
        <v>0</v>
      </c>
      <c r="AW112" s="47">
        <v>0</v>
      </c>
      <c r="AX112" s="47">
        <v>0</v>
      </c>
      <c r="AY112" s="47">
        <v>0</v>
      </c>
      <c r="AZ112" s="47">
        <v>0</v>
      </c>
      <c r="BA112" s="47">
        <v>0</v>
      </c>
      <c r="BB112" s="47">
        <v>0</v>
      </c>
      <c r="BC112" s="47">
        <v>0</v>
      </c>
      <c r="BD112" s="47">
        <v>0</v>
      </c>
      <c r="BE112" s="47">
        <v>0</v>
      </c>
      <c r="BF112" s="47">
        <v>0</v>
      </c>
      <c r="BG112" s="47">
        <v>0</v>
      </c>
      <c r="BH112" s="47">
        <v>0</v>
      </c>
      <c r="BI112" s="47">
        <v>0</v>
      </c>
      <c r="BJ112" s="47">
        <v>0</v>
      </c>
      <c r="BK112" s="47">
        <v>0</v>
      </c>
      <c r="BL112" s="47">
        <v>0</v>
      </c>
      <c r="BM112" s="47">
        <v>0</v>
      </c>
      <c r="BN112" s="47">
        <v>0</v>
      </c>
      <c r="BO112" s="47">
        <v>0.02518421052631573</v>
      </c>
      <c r="BP112" s="47">
        <v>0.018315789473684223</v>
      </c>
      <c r="BQ112" s="47">
        <v>0</v>
      </c>
      <c r="BR112" s="47">
        <v>0</v>
      </c>
      <c r="BS112" s="47">
        <v>0</v>
      </c>
      <c r="BT112" s="47">
        <v>0</v>
      </c>
      <c r="BU112" s="47">
        <v>0</v>
      </c>
      <c r="BV112" s="47">
        <v>0</v>
      </c>
      <c r="BW112" s="47">
        <v>0.0068684210526315775</v>
      </c>
      <c r="BX112" s="47">
        <v>0</v>
      </c>
      <c r="BY112" s="47">
        <v>0</v>
      </c>
      <c r="BZ112" s="47">
        <v>0</v>
      </c>
      <c r="CA112" s="47">
        <v>0</v>
      </c>
      <c r="CB112" s="47">
        <v>0</v>
      </c>
      <c r="CC112" s="47">
        <v>0</v>
      </c>
      <c r="CD112" s="47">
        <v>0</v>
      </c>
      <c r="CE112" s="47">
        <v>0</v>
      </c>
      <c r="CF112" s="47">
        <v>0.39378947368421124</v>
      </c>
      <c r="CG112" s="47">
        <v>0.39378947368421124</v>
      </c>
      <c r="CH112" s="47">
        <v>0</v>
      </c>
      <c r="CI112" s="47">
        <v>0</v>
      </c>
      <c r="CJ112" s="47">
        <v>0</v>
      </c>
      <c r="CK112" s="47">
        <v>0</v>
      </c>
      <c r="CL112" s="47">
        <v>0</v>
      </c>
      <c r="CM112" s="47">
        <v>0</v>
      </c>
      <c r="CN112" s="47">
        <v>0</v>
      </c>
      <c r="CO112" s="47">
        <v>0</v>
      </c>
      <c r="CP112" s="47">
        <v>0</v>
      </c>
      <c r="CQ112" s="47">
        <v>0</v>
      </c>
      <c r="CR112" s="47">
        <v>0</v>
      </c>
      <c r="CS112" s="47">
        <v>0</v>
      </c>
      <c r="CT112" s="47">
        <v>0.03892105263157912</v>
      </c>
      <c r="CU112" s="47">
        <v>0.03892105263157912</v>
      </c>
      <c r="CV112" s="47">
        <v>0</v>
      </c>
      <c r="CW112" s="47">
        <v>0</v>
      </c>
      <c r="CX112" s="47">
        <v>0</v>
      </c>
      <c r="CY112" s="47">
        <v>0</v>
      </c>
      <c r="CZ112" s="47">
        <v>0</v>
      </c>
      <c r="DA112" s="47">
        <v>0</v>
      </c>
      <c r="DB112" s="47">
        <v>0</v>
      </c>
      <c r="DC112" s="47">
        <v>0</v>
      </c>
      <c r="DD112" s="47">
        <v>0</v>
      </c>
      <c r="DE112" s="47">
        <v>0</v>
      </c>
      <c r="DF112" s="47">
        <v>0</v>
      </c>
      <c r="DG112" s="47">
        <v>0</v>
      </c>
      <c r="DH112" s="47">
        <v>0</v>
      </c>
      <c r="DI112" s="47">
        <v>0</v>
      </c>
      <c r="DJ112" s="47">
        <v>0</v>
      </c>
      <c r="DK112" s="47">
        <v>0</v>
      </c>
      <c r="DL112" s="47">
        <v>0</v>
      </c>
      <c r="DM112" s="47">
        <v>0</v>
      </c>
      <c r="DN112" s="47">
        <v>0</v>
      </c>
      <c r="DO112" s="47">
        <v>0</v>
      </c>
      <c r="DP112" s="47">
        <v>0</v>
      </c>
      <c r="DQ112" s="47">
        <v>0</v>
      </c>
      <c r="DR112" s="47">
        <v>0</v>
      </c>
      <c r="DS112" s="47">
        <v>0</v>
      </c>
      <c r="DT112" s="47">
        <v>0</v>
      </c>
    </row>
    <row r="113" spans="1:126" x14ac:dyDescent="0.25">
      <c r="A113" s="47" t="s">
        <v>348</v>
      </c>
      <c r="B113" s="47" t="s">
        <v>153</v>
      </c>
      <c r="C113" s="47" t="s">
        <v>345</v>
      </c>
      <c r="D113" s="47" t="s">
        <v>345</v>
      </c>
      <c r="E113" s="47"/>
      <c r="F113" s="47" t="s">
        <v>155</v>
      </c>
      <c r="G113" s="47" t="s">
        <v>226</v>
      </c>
      <c r="H113" s="47" t="str">
        <f>=IFERROR(VLOOKUP(A113,'ETPT Format DDG'!A:J,10,FALSE),"")</f>
        <v>0</v>
      </c>
      <c r="I113" s="47" t="str">
        <f>='ETPT Format DDG'!M113</f>
        <v/>
      </c>
      <c r="J113" s="47" t="str">
        <f>='ETPT Format DDG'!D113</f>
        <v/>
      </c>
      <c r="K113" s="47" t="s">
        <v>157</v>
      </c>
      <c r="L113" s="47" t="s">
        <v>253</v>
      </c>
      <c r="M113" s="47"/>
      <c r="N113" s="47">
        <v>1</v>
      </c>
      <c r="O113" s="47">
        <v>1</v>
      </c>
      <c r="P113" s="47">
        <v>0</v>
      </c>
      <c r="Q113" s="47">
        <v>0</v>
      </c>
      <c r="R113" s="47">
        <v>0</v>
      </c>
      <c r="S113" s="47">
        <v>0</v>
      </c>
      <c r="T113" s="47">
        <v>0</v>
      </c>
      <c r="U113" s="47">
        <v>0</v>
      </c>
      <c r="V113" s="47">
        <v>0</v>
      </c>
      <c r="W113" s="47">
        <v>0</v>
      </c>
      <c r="X113" s="47">
        <v>0</v>
      </c>
      <c r="Y113" s="47">
        <v>0</v>
      </c>
      <c r="Z113" s="47">
        <v>0</v>
      </c>
      <c r="AA113" s="47">
        <v>0</v>
      </c>
      <c r="AB113" s="47">
        <v>0</v>
      </c>
      <c r="AC113" s="47">
        <v>0</v>
      </c>
      <c r="AD113" s="47">
        <v>0</v>
      </c>
      <c r="AE113" s="47">
        <v>0</v>
      </c>
      <c r="AF113" s="47">
        <v>0</v>
      </c>
      <c r="AG113" s="47">
        <v>0</v>
      </c>
      <c r="AH113" s="47">
        <v>0</v>
      </c>
      <c r="AI113" s="47">
        <v>0</v>
      </c>
      <c r="AJ113" s="47">
        <v>0</v>
      </c>
      <c r="AK113" s="47">
        <v>0</v>
      </c>
      <c r="AL113" s="47">
        <v>0</v>
      </c>
      <c r="AM113" s="47">
        <v>0</v>
      </c>
      <c r="AN113" s="47">
        <v>0</v>
      </c>
      <c r="AO113" s="47">
        <v>0</v>
      </c>
      <c r="AP113" s="47">
        <v>0</v>
      </c>
      <c r="AQ113" s="47">
        <v>0</v>
      </c>
      <c r="AR113" s="47">
        <v>0</v>
      </c>
      <c r="AS113" s="47">
        <v>0</v>
      </c>
      <c r="AT113" s="47">
        <v>0</v>
      </c>
      <c r="AU113" s="47">
        <v>0</v>
      </c>
      <c r="AV113" s="47">
        <v>0</v>
      </c>
      <c r="AW113" s="47">
        <v>0</v>
      </c>
      <c r="AX113" s="47">
        <v>0</v>
      </c>
      <c r="AY113" s="47">
        <v>0</v>
      </c>
      <c r="AZ113" s="47">
        <v>0</v>
      </c>
      <c r="BA113" s="47">
        <v>0</v>
      </c>
      <c r="BB113" s="47">
        <v>0</v>
      </c>
      <c r="BC113" s="47">
        <v>0</v>
      </c>
      <c r="BD113" s="47">
        <v>0</v>
      </c>
      <c r="BE113" s="47">
        <v>0</v>
      </c>
      <c r="BF113" s="47">
        <v>0</v>
      </c>
      <c r="BG113" s="47">
        <v>0</v>
      </c>
      <c r="BH113" s="47">
        <v>0</v>
      </c>
      <c r="BI113" s="47">
        <v>0</v>
      </c>
      <c r="BJ113" s="47">
        <v>0</v>
      </c>
      <c r="BK113" s="47">
        <v>0</v>
      </c>
      <c r="BL113" s="47">
        <v>0</v>
      </c>
      <c r="BM113" s="47">
        <v>0</v>
      </c>
      <c r="BN113" s="47">
        <v>0</v>
      </c>
      <c r="BO113" s="47">
        <v>0.06500000000000035</v>
      </c>
      <c r="BP113" s="47">
        <v>0.05000000000000036</v>
      </c>
      <c r="BQ113" s="47">
        <v>0</v>
      </c>
      <c r="BR113" s="47">
        <v>0</v>
      </c>
      <c r="BS113" s="47">
        <v>0</v>
      </c>
      <c r="BT113" s="47">
        <v>0</v>
      </c>
      <c r="BU113" s="47">
        <v>0</v>
      </c>
      <c r="BV113" s="47">
        <v>0</v>
      </c>
      <c r="BW113" s="47">
        <v>0.014999999999999934</v>
      </c>
      <c r="BX113" s="47">
        <v>0</v>
      </c>
      <c r="BY113" s="47">
        <v>0</v>
      </c>
      <c r="BZ113" s="47">
        <v>0</v>
      </c>
      <c r="CA113" s="47">
        <v>0</v>
      </c>
      <c r="CB113" s="47">
        <v>0</v>
      </c>
      <c r="CC113" s="47">
        <v>0</v>
      </c>
      <c r="CD113" s="47">
        <v>0</v>
      </c>
      <c r="CE113" s="47">
        <v>0</v>
      </c>
      <c r="CF113" s="47">
        <v>0.8500000000000015</v>
      </c>
      <c r="CG113" s="47">
        <v>0.8500000000000015</v>
      </c>
      <c r="CH113" s="47">
        <v>0</v>
      </c>
      <c r="CI113" s="47">
        <v>0</v>
      </c>
      <c r="CJ113" s="47">
        <v>0</v>
      </c>
      <c r="CK113" s="47">
        <v>0</v>
      </c>
      <c r="CL113" s="47">
        <v>0</v>
      </c>
      <c r="CM113" s="47">
        <v>0</v>
      </c>
      <c r="CN113" s="47">
        <v>0</v>
      </c>
      <c r="CO113" s="47">
        <v>0</v>
      </c>
      <c r="CP113" s="47">
        <v>0</v>
      </c>
      <c r="CQ113" s="47">
        <v>0</v>
      </c>
      <c r="CR113" s="47">
        <v>0</v>
      </c>
      <c r="CS113" s="47">
        <v>0</v>
      </c>
      <c r="CT113" s="47">
        <v>0.08500000000000063</v>
      </c>
      <c r="CU113" s="47">
        <v>0.08500000000000063</v>
      </c>
      <c r="CV113" s="47">
        <v>0</v>
      </c>
      <c r="CW113" s="47">
        <v>0</v>
      </c>
      <c r="CX113" s="47">
        <v>0</v>
      </c>
      <c r="CY113" s="47">
        <v>0</v>
      </c>
      <c r="CZ113" s="47">
        <v>0</v>
      </c>
      <c r="DA113" s="47">
        <v>0</v>
      </c>
      <c r="DB113" s="47">
        <v>0</v>
      </c>
      <c r="DC113" s="47">
        <v>0</v>
      </c>
      <c r="DD113" s="47">
        <v>0</v>
      </c>
      <c r="DE113" s="47">
        <v>0</v>
      </c>
      <c r="DF113" s="47">
        <v>0</v>
      </c>
      <c r="DG113" s="47">
        <v>0</v>
      </c>
      <c r="DH113" s="47">
        <v>0</v>
      </c>
      <c r="DI113" s="47">
        <v>0</v>
      </c>
      <c r="DJ113" s="47">
        <v>0</v>
      </c>
      <c r="DK113" s="47">
        <v>0</v>
      </c>
      <c r="DL113" s="47">
        <v>0</v>
      </c>
      <c r="DM113" s="47">
        <v>0</v>
      </c>
      <c r="DN113" s="47">
        <v>0</v>
      </c>
      <c r="DO113" s="47">
        <v>0</v>
      </c>
      <c r="DP113" s="47">
        <v>0</v>
      </c>
      <c r="DQ113" s="47">
        <v>0</v>
      </c>
      <c r="DR113" s="47">
        <v>0</v>
      </c>
      <c r="DS113" s="47">
        <v>0</v>
      </c>
      <c r="DT113" s="47">
        <v>0</v>
      </c>
    </row>
    <row r="114" spans="1:126" x14ac:dyDescent="0.25">
      <c r="A114" s="47" t="s">
        <v>349</v>
      </c>
      <c r="B114" s="47" t="s">
        <v>153</v>
      </c>
      <c r="C114" s="47" t="s">
        <v>345</v>
      </c>
      <c r="D114" s="47" t="s">
        <v>345</v>
      </c>
      <c r="E114" s="47"/>
      <c r="F114" s="47" t="s">
        <v>155</v>
      </c>
      <c r="G114" s="47" t="s">
        <v>252</v>
      </c>
      <c r="H114" s="47" t="str">
        <f>=IFERROR(VLOOKUP(A114,'ETPT Format DDG'!A:J,10,FALSE),"")</f>
        <v>0</v>
      </c>
      <c r="I114" s="47" t="str">
        <f>='ETPT Format DDG'!M114</f>
        <v/>
      </c>
      <c r="J114" s="47" t="str">
        <f>='ETPT Format DDG'!D114</f>
        <v/>
      </c>
      <c r="K114" s="47" t="s">
        <v>157</v>
      </c>
      <c r="L114" s="47" t="s">
        <v>253</v>
      </c>
      <c r="M114" s="47" t="s">
        <v>164</v>
      </c>
      <c r="N114" s="47">
        <v>0.45789473684210524</v>
      </c>
      <c r="O114" s="47">
        <v>0.45789473684210524</v>
      </c>
      <c r="P114" s="47">
        <v>0</v>
      </c>
      <c r="Q114" s="47">
        <v>0</v>
      </c>
      <c r="R114" s="47">
        <v>0</v>
      </c>
      <c r="S114" s="47">
        <v>0</v>
      </c>
      <c r="T114" s="47">
        <v>0</v>
      </c>
      <c r="U114" s="47">
        <v>0</v>
      </c>
      <c r="V114" s="47">
        <v>0</v>
      </c>
      <c r="W114" s="47">
        <v>0</v>
      </c>
      <c r="X114" s="47">
        <v>0</v>
      </c>
      <c r="Y114" s="47">
        <v>0</v>
      </c>
      <c r="Z114" s="47">
        <v>0</v>
      </c>
      <c r="AA114" s="47">
        <v>0</v>
      </c>
      <c r="AB114" s="47">
        <v>0</v>
      </c>
      <c r="AC114" s="47">
        <v>0</v>
      </c>
      <c r="AD114" s="47">
        <v>0</v>
      </c>
      <c r="AE114" s="47">
        <v>0</v>
      </c>
      <c r="AF114" s="47">
        <v>0</v>
      </c>
      <c r="AG114" s="47">
        <v>0</v>
      </c>
      <c r="AH114" s="47">
        <v>0</v>
      </c>
      <c r="AI114" s="47">
        <v>0</v>
      </c>
      <c r="AJ114" s="47">
        <v>0</v>
      </c>
      <c r="AK114" s="47">
        <v>0</v>
      </c>
      <c r="AL114" s="47">
        <v>0</v>
      </c>
      <c r="AM114" s="47">
        <v>0</v>
      </c>
      <c r="AN114" s="47">
        <v>0</v>
      </c>
      <c r="AO114" s="47">
        <v>0</v>
      </c>
      <c r="AP114" s="47">
        <v>0</v>
      </c>
      <c r="AQ114" s="47">
        <v>0</v>
      </c>
      <c r="AR114" s="47">
        <v>0</v>
      </c>
      <c r="AS114" s="47">
        <v>0</v>
      </c>
      <c r="AT114" s="47">
        <v>0</v>
      </c>
      <c r="AU114" s="47">
        <v>0</v>
      </c>
      <c r="AV114" s="47">
        <v>0</v>
      </c>
      <c r="AW114" s="47">
        <v>0</v>
      </c>
      <c r="AX114" s="47">
        <v>0</v>
      </c>
      <c r="AY114" s="47">
        <v>0</v>
      </c>
      <c r="AZ114" s="47">
        <v>0</v>
      </c>
      <c r="BA114" s="47">
        <v>0</v>
      </c>
      <c r="BB114" s="47">
        <v>0</v>
      </c>
      <c r="BC114" s="47">
        <v>0</v>
      </c>
      <c r="BD114" s="47">
        <v>0</v>
      </c>
      <c r="BE114" s="47">
        <v>0</v>
      </c>
      <c r="BF114" s="47">
        <v>0</v>
      </c>
      <c r="BG114" s="47">
        <v>0</v>
      </c>
      <c r="BH114" s="47">
        <v>0</v>
      </c>
      <c r="BI114" s="47">
        <v>0</v>
      </c>
      <c r="BJ114" s="47">
        <v>0</v>
      </c>
      <c r="BK114" s="47">
        <v>0</v>
      </c>
      <c r="BL114" s="47">
        <v>0</v>
      </c>
      <c r="BM114" s="47">
        <v>0</v>
      </c>
      <c r="BN114" s="47">
        <v>0</v>
      </c>
      <c r="BO114" s="47">
        <v>0.02518421052631573</v>
      </c>
      <c r="BP114" s="47">
        <v>0.018315789473684223</v>
      </c>
      <c r="BQ114" s="47">
        <v>0</v>
      </c>
      <c r="BR114" s="47">
        <v>0</v>
      </c>
      <c r="BS114" s="47">
        <v>0</v>
      </c>
      <c r="BT114" s="47">
        <v>0</v>
      </c>
      <c r="BU114" s="47">
        <v>0</v>
      </c>
      <c r="BV114" s="47">
        <v>0</v>
      </c>
      <c r="BW114" s="47">
        <v>0.0068684210526315775</v>
      </c>
      <c r="BX114" s="47">
        <v>0</v>
      </c>
      <c r="BY114" s="47">
        <v>0</v>
      </c>
      <c r="BZ114" s="47">
        <v>0</v>
      </c>
      <c r="CA114" s="47">
        <v>0</v>
      </c>
      <c r="CB114" s="47">
        <v>0</v>
      </c>
      <c r="CC114" s="47">
        <v>0</v>
      </c>
      <c r="CD114" s="47">
        <v>0</v>
      </c>
      <c r="CE114" s="47">
        <v>0</v>
      </c>
      <c r="CF114" s="47">
        <v>0.39378947368421124</v>
      </c>
      <c r="CG114" s="47">
        <v>0.39378947368421124</v>
      </c>
      <c r="CH114" s="47">
        <v>0</v>
      </c>
      <c r="CI114" s="47">
        <v>0</v>
      </c>
      <c r="CJ114" s="47">
        <v>0</v>
      </c>
      <c r="CK114" s="47">
        <v>0</v>
      </c>
      <c r="CL114" s="47">
        <v>0</v>
      </c>
      <c r="CM114" s="47">
        <v>0</v>
      </c>
      <c r="CN114" s="47">
        <v>0</v>
      </c>
      <c r="CO114" s="47">
        <v>0</v>
      </c>
      <c r="CP114" s="47">
        <v>0</v>
      </c>
      <c r="CQ114" s="47">
        <v>0</v>
      </c>
      <c r="CR114" s="47">
        <v>0</v>
      </c>
      <c r="CS114" s="47">
        <v>0</v>
      </c>
      <c r="CT114" s="47">
        <v>0.03892105263157912</v>
      </c>
      <c r="CU114" s="47">
        <v>0.03892105263157912</v>
      </c>
      <c r="CV114" s="47">
        <v>0</v>
      </c>
      <c r="CW114" s="47">
        <v>0</v>
      </c>
      <c r="CX114" s="47">
        <v>0</v>
      </c>
      <c r="CY114" s="47">
        <v>0</v>
      </c>
      <c r="CZ114" s="47">
        <v>0</v>
      </c>
      <c r="DA114" s="47">
        <v>0</v>
      </c>
      <c r="DB114" s="47">
        <v>0</v>
      </c>
      <c r="DC114" s="47">
        <v>0</v>
      </c>
      <c r="DD114" s="47">
        <v>0</v>
      </c>
      <c r="DE114" s="47">
        <v>0</v>
      </c>
      <c r="DF114" s="47">
        <v>0</v>
      </c>
      <c r="DG114" s="47">
        <v>0</v>
      </c>
      <c r="DH114" s="47">
        <v>0</v>
      </c>
      <c r="DI114" s="47">
        <v>0</v>
      </c>
      <c r="DJ114" s="47">
        <v>0</v>
      </c>
      <c r="DK114" s="47">
        <v>0</v>
      </c>
      <c r="DL114" s="47">
        <v>0</v>
      </c>
      <c r="DM114" s="47">
        <v>0</v>
      </c>
      <c r="DN114" s="47">
        <v>0</v>
      </c>
      <c r="DO114" s="47">
        <v>0</v>
      </c>
      <c r="DP114" s="47">
        <v>0</v>
      </c>
      <c r="DQ114" s="47">
        <v>0</v>
      </c>
      <c r="DR114" s="47">
        <v>0</v>
      </c>
      <c r="DS114" s="47">
        <v>0</v>
      </c>
      <c r="DT114" s="47">
        <v>0</v>
      </c>
    </row>
    <row r="115" spans="1:126" x14ac:dyDescent="0.25">
      <c r="A115" s="47" t="s">
        <v>350</v>
      </c>
      <c r="B115" s="47" t="s">
        <v>153</v>
      </c>
      <c r="C115" s="47" t="s">
        <v>345</v>
      </c>
      <c r="D115" s="47" t="s">
        <v>345</v>
      </c>
      <c r="E115" s="47"/>
      <c r="F115" s="47" t="s">
        <v>155</v>
      </c>
      <c r="G115" s="47" t="s">
        <v>214</v>
      </c>
      <c r="H115" s="47" t="str">
        <f>=IFERROR(VLOOKUP(A115,'ETPT Format DDG'!A:J,10,FALSE),"")</f>
        <v>0</v>
      </c>
      <c r="I115" s="47" t="str">
        <f>='ETPT Format DDG'!M115</f>
        <v/>
      </c>
      <c r="J115" s="47" t="str">
        <f>='ETPT Format DDG'!D115</f>
        <v/>
      </c>
      <c r="K115" s="47" t="s">
        <v>157</v>
      </c>
      <c r="L115" s="47" t="s">
        <v>253</v>
      </c>
      <c r="M115" s="47"/>
      <c r="N115" s="47">
        <v>1</v>
      </c>
      <c r="O115" s="47">
        <v>1</v>
      </c>
      <c r="P115" s="47">
        <v>0</v>
      </c>
      <c r="Q115" s="47">
        <v>0</v>
      </c>
      <c r="R115" s="47">
        <v>0</v>
      </c>
      <c r="S115" s="47">
        <v>0</v>
      </c>
      <c r="T115" s="47">
        <v>0</v>
      </c>
      <c r="U115" s="47">
        <v>0</v>
      </c>
      <c r="V115" s="47">
        <v>0</v>
      </c>
      <c r="W115" s="47">
        <v>0</v>
      </c>
      <c r="X115" s="47">
        <v>0</v>
      </c>
      <c r="Y115" s="47">
        <v>0</v>
      </c>
      <c r="Z115" s="47">
        <v>0</v>
      </c>
      <c r="AA115" s="47">
        <v>0</v>
      </c>
      <c r="AB115" s="47">
        <v>0</v>
      </c>
      <c r="AC115" s="47">
        <v>0</v>
      </c>
      <c r="AD115" s="47">
        <v>0</v>
      </c>
      <c r="AE115" s="47">
        <v>0</v>
      </c>
      <c r="AF115" s="47">
        <v>0</v>
      </c>
      <c r="AG115" s="47">
        <v>0</v>
      </c>
      <c r="AH115" s="47">
        <v>0</v>
      </c>
      <c r="AI115" s="47">
        <v>0</v>
      </c>
      <c r="AJ115" s="47">
        <v>0</v>
      </c>
      <c r="AK115" s="47">
        <v>0</v>
      </c>
      <c r="AL115" s="47">
        <v>0</v>
      </c>
      <c r="AM115" s="47">
        <v>0</v>
      </c>
      <c r="AN115" s="47">
        <v>0</v>
      </c>
      <c r="AO115" s="47">
        <v>0</v>
      </c>
      <c r="AP115" s="47">
        <v>0</v>
      </c>
      <c r="AQ115" s="47">
        <v>0</v>
      </c>
      <c r="AR115" s="47">
        <v>0</v>
      </c>
      <c r="AS115" s="47">
        <v>0</v>
      </c>
      <c r="AT115" s="47">
        <v>0</v>
      </c>
      <c r="AU115" s="47">
        <v>0</v>
      </c>
      <c r="AV115" s="47">
        <v>0</v>
      </c>
      <c r="AW115" s="47">
        <v>0</v>
      </c>
      <c r="AX115" s="47">
        <v>0</v>
      </c>
      <c r="AY115" s="47">
        <v>0</v>
      </c>
      <c r="AZ115" s="47">
        <v>0</v>
      </c>
      <c r="BA115" s="47">
        <v>0</v>
      </c>
      <c r="BB115" s="47">
        <v>0</v>
      </c>
      <c r="BC115" s="47">
        <v>0</v>
      </c>
      <c r="BD115" s="47">
        <v>0</v>
      </c>
      <c r="BE115" s="47">
        <v>0</v>
      </c>
      <c r="BF115" s="47">
        <v>0</v>
      </c>
      <c r="BG115" s="47">
        <v>0</v>
      </c>
      <c r="BH115" s="47">
        <v>0</v>
      </c>
      <c r="BI115" s="47">
        <v>0</v>
      </c>
      <c r="BJ115" s="47">
        <v>0</v>
      </c>
      <c r="BK115" s="47">
        <v>0</v>
      </c>
      <c r="BL115" s="47">
        <v>0</v>
      </c>
      <c r="BM115" s="47">
        <v>0</v>
      </c>
      <c r="BN115" s="47">
        <v>0</v>
      </c>
      <c r="BO115" s="47">
        <v>0.05499999999999979</v>
      </c>
      <c r="BP115" s="47">
        <v>0.03999999999999961</v>
      </c>
      <c r="BQ115" s="47">
        <v>0</v>
      </c>
      <c r="BR115" s="47">
        <v>0</v>
      </c>
      <c r="BS115" s="47">
        <v>0</v>
      </c>
      <c r="BT115" s="47">
        <v>0</v>
      </c>
      <c r="BU115" s="47">
        <v>0</v>
      </c>
      <c r="BV115" s="47">
        <v>0</v>
      </c>
      <c r="BW115" s="47">
        <v>0.014999999999999934</v>
      </c>
      <c r="BX115" s="47">
        <v>0</v>
      </c>
      <c r="BY115" s="47">
        <v>0</v>
      </c>
      <c r="BZ115" s="47">
        <v>0</v>
      </c>
      <c r="CA115" s="47">
        <v>0</v>
      </c>
      <c r="CB115" s="47">
        <v>0</v>
      </c>
      <c r="CC115" s="47">
        <v>0</v>
      </c>
      <c r="CD115" s="47">
        <v>0</v>
      </c>
      <c r="CE115" s="47">
        <v>0</v>
      </c>
      <c r="CF115" s="47">
        <v>0</v>
      </c>
      <c r="CG115" s="47">
        <v>0</v>
      </c>
      <c r="CH115" s="47">
        <v>0</v>
      </c>
      <c r="CI115" s="47">
        <v>0</v>
      </c>
      <c r="CJ115" s="47">
        <v>0</v>
      </c>
      <c r="CK115" s="47">
        <v>0</v>
      </c>
      <c r="CL115" s="47">
        <v>0.8500000000000015</v>
      </c>
      <c r="CM115" s="47">
        <v>0</v>
      </c>
      <c r="CN115" s="47">
        <v>0</v>
      </c>
      <c r="CO115" s="47">
        <v>0</v>
      </c>
      <c r="CP115" s="47">
        <v>0</v>
      </c>
      <c r="CQ115" s="47">
        <v>0</v>
      </c>
      <c r="CR115" s="47">
        <v>0</v>
      </c>
      <c r="CS115" s="47">
        <v>0</v>
      </c>
      <c r="CT115" s="47">
        <v>0.0949999999999995</v>
      </c>
      <c r="CU115" s="47">
        <v>0.0949999999999995</v>
      </c>
      <c r="CV115" s="47">
        <v>0</v>
      </c>
      <c r="CW115" s="47">
        <v>0</v>
      </c>
      <c r="CX115" s="47">
        <v>0</v>
      </c>
      <c r="CY115" s="47">
        <v>0</v>
      </c>
      <c r="CZ115" s="47">
        <v>0</v>
      </c>
      <c r="DA115" s="47">
        <v>0</v>
      </c>
      <c r="DB115" s="47">
        <v>0</v>
      </c>
      <c r="DC115" s="47">
        <v>0</v>
      </c>
      <c r="DD115" s="47">
        <v>0</v>
      </c>
      <c r="DE115" s="47">
        <v>0</v>
      </c>
      <c r="DF115" s="47">
        <v>0</v>
      </c>
      <c r="DG115" s="47">
        <v>0</v>
      </c>
      <c r="DH115" s="47">
        <v>0</v>
      </c>
      <c r="DI115" s="47">
        <v>0</v>
      </c>
      <c r="DJ115" s="47">
        <v>0</v>
      </c>
      <c r="DK115" s="47">
        <v>0</v>
      </c>
      <c r="DL115" s="47">
        <v>0</v>
      </c>
      <c r="DM115" s="47">
        <v>0</v>
      </c>
      <c r="DN115" s="47">
        <v>0</v>
      </c>
      <c r="DO115" s="47">
        <v>0</v>
      </c>
      <c r="DP115" s="47">
        <v>0</v>
      </c>
      <c r="DQ115" s="47">
        <v>0</v>
      </c>
      <c r="DR115" s="47">
        <v>0</v>
      </c>
      <c r="DS115" s="47">
        <v>0</v>
      </c>
      <c r="DT115" s="47">
        <v>0</v>
      </c>
    </row>
    <row r="116" spans="1:126" x14ac:dyDescent="0.25">
      <c r="A116" s="47" t="s">
        <v>351</v>
      </c>
      <c r="B116" s="47" t="s">
        <v>153</v>
      </c>
      <c r="C116" s="47" t="s">
        <v>345</v>
      </c>
      <c r="D116" s="47" t="s">
        <v>345</v>
      </c>
      <c r="E116" s="47"/>
      <c r="F116" s="47" t="s">
        <v>155</v>
      </c>
      <c r="G116" s="47" t="s">
        <v>226</v>
      </c>
      <c r="H116" s="47" t="str">
        <f>=IFERROR(VLOOKUP(A116,'ETPT Format DDG'!A:J,10,FALSE),"")</f>
        <v>0</v>
      </c>
      <c r="I116" s="47" t="str">
        <f>='ETPT Format DDG'!M116</f>
        <v/>
      </c>
      <c r="J116" s="47" t="str">
        <f>='ETPT Format DDG'!D116</f>
        <v/>
      </c>
      <c r="K116" s="47" t="s">
        <v>157</v>
      </c>
      <c r="L116" s="47" t="s">
        <v>253</v>
      </c>
      <c r="M116" s="47"/>
      <c r="N116" s="47">
        <v>1</v>
      </c>
      <c r="O116" s="47">
        <v>1</v>
      </c>
      <c r="P116" s="47">
        <v>0</v>
      </c>
      <c r="Q116" s="47">
        <v>0</v>
      </c>
      <c r="R116" s="47">
        <v>0</v>
      </c>
      <c r="S116" s="47">
        <v>0</v>
      </c>
      <c r="T116" s="47">
        <v>0</v>
      </c>
      <c r="U116" s="47">
        <v>0</v>
      </c>
      <c r="V116" s="47">
        <v>0</v>
      </c>
      <c r="W116" s="47">
        <v>0</v>
      </c>
      <c r="X116" s="47">
        <v>0</v>
      </c>
      <c r="Y116" s="47">
        <v>0</v>
      </c>
      <c r="Z116" s="47">
        <v>0</v>
      </c>
      <c r="AA116" s="47">
        <v>0</v>
      </c>
      <c r="AB116" s="47">
        <v>0</v>
      </c>
      <c r="AC116" s="47">
        <v>0</v>
      </c>
      <c r="AD116" s="47">
        <v>0</v>
      </c>
      <c r="AE116" s="47">
        <v>0</v>
      </c>
      <c r="AF116" s="47">
        <v>0</v>
      </c>
      <c r="AG116" s="47">
        <v>0</v>
      </c>
      <c r="AH116" s="47">
        <v>0</v>
      </c>
      <c r="AI116" s="47">
        <v>0</v>
      </c>
      <c r="AJ116" s="47">
        <v>0</v>
      </c>
      <c r="AK116" s="47">
        <v>0</v>
      </c>
      <c r="AL116" s="47">
        <v>0</v>
      </c>
      <c r="AM116" s="47">
        <v>0</v>
      </c>
      <c r="AN116" s="47">
        <v>0</v>
      </c>
      <c r="AO116" s="47">
        <v>0</v>
      </c>
      <c r="AP116" s="47">
        <v>0</v>
      </c>
      <c r="AQ116" s="47">
        <v>0</v>
      </c>
      <c r="AR116" s="47">
        <v>0</v>
      </c>
      <c r="AS116" s="47">
        <v>0</v>
      </c>
      <c r="AT116" s="47">
        <v>0</v>
      </c>
      <c r="AU116" s="47">
        <v>0</v>
      </c>
      <c r="AV116" s="47">
        <v>0</v>
      </c>
      <c r="AW116" s="47">
        <v>0</v>
      </c>
      <c r="AX116" s="47">
        <v>0</v>
      </c>
      <c r="AY116" s="47">
        <v>0</v>
      </c>
      <c r="AZ116" s="47">
        <v>0</v>
      </c>
      <c r="BA116" s="47">
        <v>0</v>
      </c>
      <c r="BB116" s="47">
        <v>0</v>
      </c>
      <c r="BC116" s="47">
        <v>0</v>
      </c>
      <c r="BD116" s="47">
        <v>0</v>
      </c>
      <c r="BE116" s="47">
        <v>0</v>
      </c>
      <c r="BF116" s="47">
        <v>0</v>
      </c>
      <c r="BG116" s="47">
        <v>0</v>
      </c>
      <c r="BH116" s="47">
        <v>0</v>
      </c>
      <c r="BI116" s="47">
        <v>0</v>
      </c>
      <c r="BJ116" s="47">
        <v>0</v>
      </c>
      <c r="BK116" s="47">
        <v>0</v>
      </c>
      <c r="BL116" s="47">
        <v>0</v>
      </c>
      <c r="BM116" s="47">
        <v>0</v>
      </c>
      <c r="BN116" s="47">
        <v>0</v>
      </c>
      <c r="BO116" s="47">
        <v>0.05499999999999979</v>
      </c>
      <c r="BP116" s="47">
        <v>0.03999999999999961</v>
      </c>
      <c r="BQ116" s="47">
        <v>0</v>
      </c>
      <c r="BR116" s="47">
        <v>0</v>
      </c>
      <c r="BS116" s="47">
        <v>0</v>
      </c>
      <c r="BT116" s="47">
        <v>0</v>
      </c>
      <c r="BU116" s="47">
        <v>0</v>
      </c>
      <c r="BV116" s="47">
        <v>0</v>
      </c>
      <c r="BW116" s="47">
        <v>0.014999999999999934</v>
      </c>
      <c r="BX116" s="47">
        <v>0</v>
      </c>
      <c r="BY116" s="47">
        <v>0</v>
      </c>
      <c r="BZ116" s="47">
        <v>0</v>
      </c>
      <c r="CA116" s="47">
        <v>0</v>
      </c>
      <c r="CB116" s="47">
        <v>0</v>
      </c>
      <c r="CC116" s="47">
        <v>0</v>
      </c>
      <c r="CD116" s="47">
        <v>0</v>
      </c>
      <c r="CE116" s="47">
        <v>0</v>
      </c>
      <c r="CF116" s="47">
        <v>0.8600000000000081</v>
      </c>
      <c r="CG116" s="47">
        <v>0.8600000000000081</v>
      </c>
      <c r="CH116" s="47">
        <v>0</v>
      </c>
      <c r="CI116" s="47">
        <v>0</v>
      </c>
      <c r="CJ116" s="47">
        <v>0</v>
      </c>
      <c r="CK116" s="47">
        <v>0</v>
      </c>
      <c r="CL116" s="47">
        <v>0</v>
      </c>
      <c r="CM116" s="47">
        <v>0</v>
      </c>
      <c r="CN116" s="47">
        <v>0</v>
      </c>
      <c r="CO116" s="47">
        <v>0</v>
      </c>
      <c r="CP116" s="47">
        <v>0</v>
      </c>
      <c r="CQ116" s="47">
        <v>0</v>
      </c>
      <c r="CR116" s="47">
        <v>0</v>
      </c>
      <c r="CS116" s="47">
        <v>0</v>
      </c>
      <c r="CT116" s="47">
        <v>0.08500000000000063</v>
      </c>
      <c r="CU116" s="47">
        <v>0.08500000000000063</v>
      </c>
      <c r="CV116" s="47">
        <v>0</v>
      </c>
      <c r="CW116" s="47">
        <v>0</v>
      </c>
      <c r="CX116" s="47">
        <v>0</v>
      </c>
      <c r="CY116" s="47">
        <v>0</v>
      </c>
      <c r="CZ116" s="47">
        <v>0</v>
      </c>
      <c r="DA116" s="47">
        <v>0</v>
      </c>
      <c r="DB116" s="47">
        <v>0</v>
      </c>
      <c r="DC116" s="47">
        <v>0</v>
      </c>
      <c r="DD116" s="47">
        <v>0</v>
      </c>
      <c r="DE116" s="47">
        <v>0</v>
      </c>
      <c r="DF116" s="47">
        <v>0</v>
      </c>
      <c r="DG116" s="47">
        <v>0</v>
      </c>
      <c r="DH116" s="47">
        <v>0</v>
      </c>
      <c r="DI116" s="47">
        <v>0</v>
      </c>
      <c r="DJ116" s="47">
        <v>0</v>
      </c>
      <c r="DK116" s="47">
        <v>0</v>
      </c>
      <c r="DL116" s="47">
        <v>0</v>
      </c>
      <c r="DM116" s="47">
        <v>0</v>
      </c>
      <c r="DN116" s="47">
        <v>0</v>
      </c>
      <c r="DO116" s="47">
        <v>0</v>
      </c>
      <c r="DP116" s="47">
        <v>0</v>
      </c>
      <c r="DQ116" s="47">
        <v>0</v>
      </c>
      <c r="DR116" s="47">
        <v>0</v>
      </c>
      <c r="DS116" s="47">
        <v>0</v>
      </c>
      <c r="DT116" s="47">
        <v>0</v>
      </c>
    </row>
    <row r="117" spans="1:126" x14ac:dyDescent="0.25">
      <c r="A117" s="47" t="s">
        <v>352</v>
      </c>
      <c r="B117" s="47" t="s">
        <v>153</v>
      </c>
      <c r="C117" s="47" t="s">
        <v>353</v>
      </c>
      <c r="D117" s="47" t="s">
        <v>353</v>
      </c>
      <c r="E117" s="47"/>
      <c r="F117" s="47" t="s">
        <v>155</v>
      </c>
      <c r="G117" s="47" t="s">
        <v>179</v>
      </c>
      <c r="H117" s="47" t="str">
        <f>=IFERROR(VLOOKUP(A117,'ETPT Format DDG'!A:J,10,FALSE),"")</f>
        <v>0</v>
      </c>
      <c r="I117" s="47" t="str">
        <f>='ETPT Format DDG'!M117</f>
        <v/>
      </c>
      <c r="J117" s="47" t="str">
        <f>='ETPT Format DDG'!D117</f>
        <v/>
      </c>
      <c r="K117" s="47" t="s">
        <v>157</v>
      </c>
      <c r="L117" s="47" t="s">
        <v>354</v>
      </c>
      <c r="M117" s="47" t="s">
        <v>355</v>
      </c>
      <c r="N117" s="47">
        <v>0.6289473684210526</v>
      </c>
      <c r="O117" s="47">
        <v>0.6289473684210526</v>
      </c>
      <c r="P117" s="47">
        <v>0.5314605263157889</v>
      </c>
      <c r="Q117" s="47">
        <v>0.5314605263157889</v>
      </c>
      <c r="R117" s="47">
        <v>0</v>
      </c>
      <c r="S117" s="47">
        <v>0</v>
      </c>
      <c r="T117" s="47">
        <v>0</v>
      </c>
      <c r="U117" s="47">
        <v>0</v>
      </c>
      <c r="V117" s="47">
        <v>0</v>
      </c>
      <c r="W117" s="47">
        <v>0</v>
      </c>
      <c r="X117" s="47">
        <v>0</v>
      </c>
      <c r="Y117" s="47">
        <v>0</v>
      </c>
      <c r="Z117" s="47">
        <v>0</v>
      </c>
      <c r="AA117" s="47">
        <v>0</v>
      </c>
      <c r="AB117" s="47">
        <v>0</v>
      </c>
      <c r="AC117" s="47">
        <v>0</v>
      </c>
      <c r="AD117" s="47">
        <v>0</v>
      </c>
      <c r="AE117" s="47">
        <v>0</v>
      </c>
      <c r="AF117" s="47">
        <v>0</v>
      </c>
      <c r="AG117" s="47">
        <v>0</v>
      </c>
      <c r="AH117" s="47">
        <v>0</v>
      </c>
      <c r="AI117" s="47">
        <v>0</v>
      </c>
      <c r="AJ117" s="47">
        <v>0</v>
      </c>
      <c r="AK117" s="47">
        <v>0</v>
      </c>
      <c r="AL117" s="47">
        <v>0</v>
      </c>
      <c r="AM117" s="47">
        <v>0</v>
      </c>
      <c r="AN117" s="47">
        <v>0</v>
      </c>
      <c r="AO117" s="47">
        <v>0</v>
      </c>
      <c r="AP117" s="47">
        <v>0</v>
      </c>
      <c r="AQ117" s="47">
        <v>0</v>
      </c>
      <c r="AR117" s="47">
        <v>0</v>
      </c>
      <c r="AS117" s="47">
        <v>0</v>
      </c>
      <c r="AT117" s="47">
        <v>0</v>
      </c>
      <c r="AU117" s="47">
        <v>0</v>
      </c>
      <c r="AV117" s="47">
        <v>0</v>
      </c>
      <c r="AW117" s="47">
        <v>0</v>
      </c>
      <c r="AX117" s="47">
        <v>0</v>
      </c>
      <c r="AY117" s="47">
        <v>0</v>
      </c>
      <c r="AZ117" s="47">
        <v>0</v>
      </c>
      <c r="BA117" s="47">
        <v>0</v>
      </c>
      <c r="BB117" s="47">
        <v>0</v>
      </c>
      <c r="BC117" s="47">
        <v>0</v>
      </c>
      <c r="BD117" s="47">
        <v>0</v>
      </c>
      <c r="BE117" s="47">
        <v>0</v>
      </c>
      <c r="BF117" s="47">
        <v>0</v>
      </c>
      <c r="BG117" s="47">
        <v>0</v>
      </c>
      <c r="BH117" s="47">
        <v>0</v>
      </c>
      <c r="BI117" s="47">
        <v>0</v>
      </c>
      <c r="BJ117" s="47">
        <v>0</v>
      </c>
      <c r="BK117" s="47">
        <v>0</v>
      </c>
      <c r="BL117" s="47">
        <v>0</v>
      </c>
      <c r="BM117" s="47">
        <v>0</v>
      </c>
      <c r="BN117" s="47">
        <v>0</v>
      </c>
      <c r="BO117" s="47">
        <v>0.034592105263157785</v>
      </c>
      <c r="BP117" s="47">
        <v>0.025157894736842032</v>
      </c>
      <c r="BQ117" s="47">
        <v>0</v>
      </c>
      <c r="BR117" s="47">
        <v>0</v>
      </c>
      <c r="BS117" s="47">
        <v>0</v>
      </c>
      <c r="BT117" s="47">
        <v>0</v>
      </c>
      <c r="BU117" s="47">
        <v>0</v>
      </c>
      <c r="BV117" s="47">
        <v>0</v>
      </c>
      <c r="BW117" s="47">
        <v>0.009434210526315809</v>
      </c>
      <c r="BX117" s="47">
        <v>0</v>
      </c>
      <c r="BY117" s="47">
        <v>0</v>
      </c>
      <c r="BZ117" s="47">
        <v>0</v>
      </c>
      <c r="CA117" s="47">
        <v>0</v>
      </c>
      <c r="CB117" s="47">
        <v>0</v>
      </c>
      <c r="CC117" s="47">
        <v>0</v>
      </c>
      <c r="CD117" s="47">
        <v>0</v>
      </c>
      <c r="CE117" s="47">
        <v>0</v>
      </c>
      <c r="CF117" s="47">
        <v>0</v>
      </c>
      <c r="CG117" s="47">
        <v>0</v>
      </c>
      <c r="CH117" s="47">
        <v>0</v>
      </c>
      <c r="CI117" s="47">
        <v>0</v>
      </c>
      <c r="CJ117" s="47">
        <v>0</v>
      </c>
      <c r="CK117" s="47">
        <v>0</v>
      </c>
      <c r="CL117" s="47">
        <v>0</v>
      </c>
      <c r="CM117" s="47">
        <v>0</v>
      </c>
      <c r="CN117" s="47">
        <v>0</v>
      </c>
      <c r="CO117" s="47">
        <v>0</v>
      </c>
      <c r="CP117" s="47">
        <v>0</v>
      </c>
      <c r="CQ117" s="47">
        <v>0</v>
      </c>
      <c r="CR117" s="47">
        <v>0</v>
      </c>
      <c r="CS117" s="47">
        <v>0</v>
      </c>
      <c r="CT117" s="47">
        <v>0.06289473684210545</v>
      </c>
      <c r="CU117" s="47">
        <v>0.06289473684210545</v>
      </c>
      <c r="CV117" s="47">
        <v>0</v>
      </c>
      <c r="CW117" s="47">
        <v>0</v>
      </c>
      <c r="CX117" s="47">
        <v>0</v>
      </c>
      <c r="CY117" s="47">
        <v>0</v>
      </c>
      <c r="CZ117" s="47">
        <v>0</v>
      </c>
      <c r="DA117" s="47">
        <v>0</v>
      </c>
      <c r="DB117" s="47">
        <v>0</v>
      </c>
      <c r="DC117" s="47">
        <v>0</v>
      </c>
      <c r="DD117" s="47">
        <v>0</v>
      </c>
      <c r="DE117" s="47">
        <v>0</v>
      </c>
      <c r="DF117" s="47">
        <v>0</v>
      </c>
      <c r="DG117" s="47">
        <v>0</v>
      </c>
      <c r="DH117" s="47">
        <v>0</v>
      </c>
      <c r="DI117" s="47">
        <v>0</v>
      </c>
      <c r="DJ117" s="47">
        <v>0</v>
      </c>
      <c r="DK117" s="47">
        <v>0</v>
      </c>
      <c r="DL117" s="47">
        <v>0</v>
      </c>
      <c r="DM117" s="47">
        <v>0</v>
      </c>
      <c r="DN117" s="47">
        <v>0</v>
      </c>
      <c r="DO117" s="47">
        <v>0</v>
      </c>
      <c r="DP117" s="47">
        <v>0</v>
      </c>
      <c r="DQ117" s="47">
        <v>0</v>
      </c>
      <c r="DR117" s="47">
        <v>0</v>
      </c>
      <c r="DS117" s="47">
        <v>0</v>
      </c>
      <c r="DT117" s="47">
        <v>0</v>
      </c>
    </row>
    <row r="118" spans="1:126" x14ac:dyDescent="0.25">
      <c r="A118" s="47" t="s">
        <v>356</v>
      </c>
      <c r="B118" s="47" t="s">
        <v>153</v>
      </c>
      <c r="C118" s="47" t="s">
        <v>353</v>
      </c>
      <c r="D118" s="47" t="s">
        <v>353</v>
      </c>
      <c r="E118" s="47"/>
      <c r="F118" s="47" t="s">
        <v>155</v>
      </c>
      <c r="G118" s="47" t="s">
        <v>232</v>
      </c>
      <c r="H118" s="47" t="str">
        <f>=IFERROR(VLOOKUP(A118,'ETPT Format DDG'!A:J,10,FALSE),"")</f>
        <v>0</v>
      </c>
      <c r="I118" s="47" t="str">
        <f>='ETPT Format DDG'!M118</f>
        <v/>
      </c>
      <c r="J118" s="47" t="str">
        <f>='ETPT Format DDG'!D118</f>
        <v/>
      </c>
      <c r="K118" s="47" t="s">
        <v>157</v>
      </c>
      <c r="L118" s="47" t="s">
        <v>253</v>
      </c>
      <c r="M118" s="47"/>
      <c r="N118" s="47">
        <v>1</v>
      </c>
      <c r="O118" s="47">
        <v>1</v>
      </c>
      <c r="P118" s="47">
        <v>0</v>
      </c>
      <c r="Q118" s="47">
        <v>0</v>
      </c>
      <c r="R118" s="47">
        <v>0</v>
      </c>
      <c r="S118" s="47">
        <v>0</v>
      </c>
      <c r="T118" s="47">
        <v>0</v>
      </c>
      <c r="U118" s="47">
        <v>0</v>
      </c>
      <c r="V118" s="47">
        <v>0</v>
      </c>
      <c r="W118" s="47">
        <v>0</v>
      </c>
      <c r="X118" s="47">
        <v>0</v>
      </c>
      <c r="Y118" s="47">
        <v>0</v>
      </c>
      <c r="Z118" s="47">
        <v>0</v>
      </c>
      <c r="AA118" s="47">
        <v>0</v>
      </c>
      <c r="AB118" s="47">
        <v>0</v>
      </c>
      <c r="AC118" s="47">
        <v>0</v>
      </c>
      <c r="AD118" s="47">
        <v>0</v>
      </c>
      <c r="AE118" s="47">
        <v>0.2630000000000015</v>
      </c>
      <c r="AF118" s="47">
        <v>0.19299999999999903</v>
      </c>
      <c r="AG118" s="47">
        <v>0</v>
      </c>
      <c r="AH118" s="47">
        <v>0</v>
      </c>
      <c r="AI118" s="47">
        <v>0</v>
      </c>
      <c r="AJ118" s="47">
        <v>0</v>
      </c>
      <c r="AK118" s="47">
        <v>0.07000000000000023</v>
      </c>
      <c r="AL118" s="47">
        <v>0</v>
      </c>
      <c r="AM118" s="47">
        <v>0</v>
      </c>
      <c r="AN118" s="47">
        <v>0.6069999999999994</v>
      </c>
      <c r="AO118" s="47">
        <v>0.6069999999999994</v>
      </c>
      <c r="AP118" s="47">
        <v>0</v>
      </c>
      <c r="AQ118" s="47">
        <v>0</v>
      </c>
      <c r="AR118" s="47">
        <v>0</v>
      </c>
      <c r="AS118" s="47">
        <v>0</v>
      </c>
      <c r="AT118" s="47">
        <v>0</v>
      </c>
      <c r="AU118" s="47">
        <v>0</v>
      </c>
      <c r="AV118" s="47">
        <v>0</v>
      </c>
      <c r="AW118" s="47">
        <v>0</v>
      </c>
      <c r="AX118" s="47">
        <v>0</v>
      </c>
      <c r="AY118" s="47">
        <v>0</v>
      </c>
      <c r="AZ118" s="47">
        <v>0</v>
      </c>
      <c r="BA118" s="47">
        <v>0</v>
      </c>
      <c r="BB118" s="47">
        <v>0</v>
      </c>
      <c r="BC118" s="47">
        <v>0</v>
      </c>
      <c r="BD118" s="47">
        <v>0</v>
      </c>
      <c r="BE118" s="47">
        <v>0</v>
      </c>
      <c r="BF118" s="47">
        <v>0</v>
      </c>
      <c r="BG118" s="47">
        <v>0</v>
      </c>
      <c r="BH118" s="47">
        <v>0</v>
      </c>
      <c r="BI118" s="47">
        <v>0</v>
      </c>
      <c r="BJ118" s="47">
        <v>0</v>
      </c>
      <c r="BK118" s="47">
        <v>0</v>
      </c>
      <c r="BL118" s="47">
        <v>0</v>
      </c>
      <c r="BM118" s="47">
        <v>0</v>
      </c>
      <c r="BN118" s="47">
        <v>0</v>
      </c>
      <c r="BO118" s="47">
        <v>0.045000000000000054</v>
      </c>
      <c r="BP118" s="47">
        <v>0.029999999999999867</v>
      </c>
      <c r="BQ118" s="47">
        <v>0</v>
      </c>
      <c r="BR118" s="47">
        <v>0</v>
      </c>
      <c r="BS118" s="47">
        <v>0</v>
      </c>
      <c r="BT118" s="47">
        <v>0</v>
      </c>
      <c r="BU118" s="47">
        <v>0</v>
      </c>
      <c r="BV118" s="47">
        <v>0</v>
      </c>
      <c r="BW118" s="47">
        <v>0.014999999999999934</v>
      </c>
      <c r="BX118" s="47">
        <v>0</v>
      </c>
      <c r="BY118" s="47">
        <v>0</v>
      </c>
      <c r="BZ118" s="47">
        <v>0</v>
      </c>
      <c r="CA118" s="47">
        <v>0</v>
      </c>
      <c r="CB118" s="47">
        <v>0</v>
      </c>
      <c r="CC118" s="47">
        <v>0</v>
      </c>
      <c r="CD118" s="47">
        <v>0</v>
      </c>
      <c r="CE118" s="47">
        <v>0</v>
      </c>
      <c r="CF118" s="47">
        <v>0</v>
      </c>
      <c r="CG118" s="47">
        <v>0</v>
      </c>
      <c r="CH118" s="47">
        <v>0</v>
      </c>
      <c r="CI118" s="47">
        <v>0</v>
      </c>
      <c r="CJ118" s="47">
        <v>0</v>
      </c>
      <c r="CK118" s="47">
        <v>0</v>
      </c>
      <c r="CL118" s="47">
        <v>0</v>
      </c>
      <c r="CM118" s="47">
        <v>0</v>
      </c>
      <c r="CN118" s="47">
        <v>0</v>
      </c>
      <c r="CO118" s="47">
        <v>0</v>
      </c>
      <c r="CP118" s="47">
        <v>0</v>
      </c>
      <c r="CQ118" s="47">
        <v>0</v>
      </c>
      <c r="CR118" s="47">
        <v>0</v>
      </c>
      <c r="CS118" s="47">
        <v>0</v>
      </c>
      <c r="CT118" s="47">
        <v>0.08500000000000063</v>
      </c>
      <c r="CU118" s="47">
        <v>0.08500000000000063</v>
      </c>
      <c r="CV118" s="47">
        <v>0</v>
      </c>
      <c r="CW118" s="47">
        <v>0</v>
      </c>
      <c r="CX118" s="47">
        <v>0</v>
      </c>
      <c r="CY118" s="47">
        <v>0</v>
      </c>
      <c r="CZ118" s="47">
        <v>0</v>
      </c>
      <c r="DA118" s="47">
        <v>0</v>
      </c>
      <c r="DB118" s="47">
        <v>0</v>
      </c>
      <c r="DC118" s="47">
        <v>0</v>
      </c>
      <c r="DD118" s="47">
        <v>0</v>
      </c>
      <c r="DE118" s="47">
        <v>0</v>
      </c>
      <c r="DF118" s="47">
        <v>0</v>
      </c>
      <c r="DG118" s="47">
        <v>0</v>
      </c>
      <c r="DH118" s="47">
        <v>0</v>
      </c>
      <c r="DI118" s="47">
        <v>0</v>
      </c>
      <c r="DJ118" s="47">
        <v>0</v>
      </c>
      <c r="DK118" s="47">
        <v>0</v>
      </c>
      <c r="DL118" s="47">
        <v>0</v>
      </c>
      <c r="DM118" s="47">
        <v>0</v>
      </c>
      <c r="DN118" s="47">
        <v>0</v>
      </c>
      <c r="DO118" s="47">
        <v>0</v>
      </c>
      <c r="DP118" s="47">
        <v>0</v>
      </c>
      <c r="DQ118" s="47">
        <v>0</v>
      </c>
      <c r="DR118" s="47">
        <v>0</v>
      </c>
      <c r="DS118" s="47">
        <v>0</v>
      </c>
      <c r="DT118" s="47">
        <v>0</v>
      </c>
    </row>
    <row r="119" spans="1:126" x14ac:dyDescent="0.25">
      <c r="A119" s="47" t="s">
        <v>357</v>
      </c>
      <c r="B119" s="47" t="s">
        <v>153</v>
      </c>
      <c r="C119" s="47" t="s">
        <v>353</v>
      </c>
      <c r="D119" s="47" t="s">
        <v>353</v>
      </c>
      <c r="E119" s="47"/>
      <c r="F119" s="47" t="s">
        <v>155</v>
      </c>
      <c r="G119" s="47" t="s">
        <v>229</v>
      </c>
      <c r="H119" s="47" t="str">
        <f>=IFERROR(VLOOKUP(A119,'ETPT Format DDG'!A:J,10,FALSE),"")</f>
        <v>0</v>
      </c>
      <c r="I119" s="47" t="str">
        <f>='ETPT Format DDG'!M119</f>
        <v/>
      </c>
      <c r="J119" s="47" t="str">
        <f>='ETPT Format DDG'!D119</f>
        <v/>
      </c>
      <c r="K119" s="47" t="s">
        <v>157</v>
      </c>
      <c r="L119" s="47" t="s">
        <v>253</v>
      </c>
      <c r="M119" s="47"/>
      <c r="N119" s="47">
        <v>1</v>
      </c>
      <c r="O119" s="47">
        <v>1</v>
      </c>
      <c r="P119" s="47">
        <v>0</v>
      </c>
      <c r="Q119" s="47">
        <v>0</v>
      </c>
      <c r="R119" s="47">
        <v>0</v>
      </c>
      <c r="S119" s="47">
        <v>0</v>
      </c>
      <c r="T119" s="47">
        <v>0</v>
      </c>
      <c r="U119" s="47">
        <v>0</v>
      </c>
      <c r="V119" s="47">
        <v>0</v>
      </c>
      <c r="W119" s="47">
        <v>0</v>
      </c>
      <c r="X119" s="47">
        <v>0</v>
      </c>
      <c r="Y119" s="47">
        <v>0</v>
      </c>
      <c r="Z119" s="47">
        <v>0</v>
      </c>
      <c r="AA119" s="47">
        <v>0</v>
      </c>
      <c r="AB119" s="47">
        <v>0</v>
      </c>
      <c r="AC119" s="47">
        <v>0</v>
      </c>
      <c r="AD119" s="47">
        <v>0</v>
      </c>
      <c r="AE119" s="47">
        <v>0.28799999999999776</v>
      </c>
      <c r="AF119" s="47">
        <v>0.20999999999999935</v>
      </c>
      <c r="AG119" s="47">
        <v>0</v>
      </c>
      <c r="AH119" s="47">
        <v>0</v>
      </c>
      <c r="AI119" s="47">
        <v>0</v>
      </c>
      <c r="AJ119" s="47">
        <v>0</v>
      </c>
      <c r="AK119" s="47">
        <v>0.0779999999999996</v>
      </c>
      <c r="AL119" s="47">
        <v>0</v>
      </c>
      <c r="AM119" s="47">
        <v>0</v>
      </c>
      <c r="AN119" s="47">
        <v>0.5819999999999956</v>
      </c>
      <c r="AO119" s="47">
        <v>0.5819999999999956</v>
      </c>
      <c r="AP119" s="47">
        <v>0</v>
      </c>
      <c r="AQ119" s="47">
        <v>0</v>
      </c>
      <c r="AR119" s="47">
        <v>0</v>
      </c>
      <c r="AS119" s="47">
        <v>0</v>
      </c>
      <c r="AT119" s="47">
        <v>0</v>
      </c>
      <c r="AU119" s="47">
        <v>0</v>
      </c>
      <c r="AV119" s="47">
        <v>0</v>
      </c>
      <c r="AW119" s="47">
        <v>0</v>
      </c>
      <c r="AX119" s="47">
        <v>0</v>
      </c>
      <c r="AY119" s="47">
        <v>0</v>
      </c>
      <c r="AZ119" s="47">
        <v>0</v>
      </c>
      <c r="BA119" s="47">
        <v>0</v>
      </c>
      <c r="BB119" s="47">
        <v>0</v>
      </c>
      <c r="BC119" s="47">
        <v>0</v>
      </c>
      <c r="BD119" s="47">
        <v>0</v>
      </c>
      <c r="BE119" s="47">
        <v>0</v>
      </c>
      <c r="BF119" s="47">
        <v>0</v>
      </c>
      <c r="BG119" s="47">
        <v>0</v>
      </c>
      <c r="BH119" s="47">
        <v>0</v>
      </c>
      <c r="BI119" s="47">
        <v>0</v>
      </c>
      <c r="BJ119" s="47">
        <v>0</v>
      </c>
      <c r="BK119" s="47">
        <v>0</v>
      </c>
      <c r="BL119" s="47">
        <v>0</v>
      </c>
      <c r="BM119" s="47">
        <v>0</v>
      </c>
      <c r="BN119" s="47">
        <v>0</v>
      </c>
      <c r="BO119" s="47">
        <v>0.045000000000000054</v>
      </c>
      <c r="BP119" s="47">
        <v>0.029999999999999867</v>
      </c>
      <c r="BQ119" s="47">
        <v>0</v>
      </c>
      <c r="BR119" s="47">
        <v>0</v>
      </c>
      <c r="BS119" s="47">
        <v>0</v>
      </c>
      <c r="BT119" s="47">
        <v>0</v>
      </c>
      <c r="BU119" s="47">
        <v>0</v>
      </c>
      <c r="BV119" s="47">
        <v>0</v>
      </c>
      <c r="BW119" s="47">
        <v>0.014999999999999934</v>
      </c>
      <c r="BX119" s="47">
        <v>0</v>
      </c>
      <c r="BY119" s="47">
        <v>0</v>
      </c>
      <c r="BZ119" s="47">
        <v>0</v>
      </c>
      <c r="CA119" s="47">
        <v>0</v>
      </c>
      <c r="CB119" s="47">
        <v>0</v>
      </c>
      <c r="CC119" s="47">
        <v>0</v>
      </c>
      <c r="CD119" s="47">
        <v>0</v>
      </c>
      <c r="CE119" s="47">
        <v>0</v>
      </c>
      <c r="CF119" s="47">
        <v>0</v>
      </c>
      <c r="CG119" s="47">
        <v>0</v>
      </c>
      <c r="CH119" s="47">
        <v>0</v>
      </c>
      <c r="CI119" s="47">
        <v>0</v>
      </c>
      <c r="CJ119" s="47">
        <v>0</v>
      </c>
      <c r="CK119" s="47">
        <v>0</v>
      </c>
      <c r="CL119" s="47">
        <v>0</v>
      </c>
      <c r="CM119" s="47">
        <v>0</v>
      </c>
      <c r="CN119" s="47">
        <v>0</v>
      </c>
      <c r="CO119" s="47">
        <v>0</v>
      </c>
      <c r="CP119" s="47">
        <v>0</v>
      </c>
      <c r="CQ119" s="47">
        <v>0</v>
      </c>
      <c r="CR119" s="47">
        <v>0</v>
      </c>
      <c r="CS119" s="47">
        <v>0</v>
      </c>
      <c r="CT119" s="47">
        <v>0.08500000000000063</v>
      </c>
      <c r="CU119" s="47">
        <v>0.08500000000000063</v>
      </c>
      <c r="CV119" s="47">
        <v>0</v>
      </c>
      <c r="CW119" s="47">
        <v>0</v>
      </c>
      <c r="CX119" s="47">
        <v>0</v>
      </c>
      <c r="CY119" s="47">
        <v>0</v>
      </c>
      <c r="CZ119" s="47">
        <v>0</v>
      </c>
      <c r="DA119" s="47">
        <v>0</v>
      </c>
      <c r="DB119" s="47">
        <v>0</v>
      </c>
      <c r="DC119" s="47">
        <v>0</v>
      </c>
      <c r="DD119" s="47">
        <v>0</v>
      </c>
      <c r="DE119" s="47">
        <v>0</v>
      </c>
      <c r="DF119" s="47">
        <v>0</v>
      </c>
      <c r="DG119" s="47">
        <v>0</v>
      </c>
      <c r="DH119" s="47">
        <v>0</v>
      </c>
      <c r="DI119" s="47">
        <v>0</v>
      </c>
      <c r="DJ119" s="47">
        <v>0</v>
      </c>
      <c r="DK119" s="47">
        <v>0</v>
      </c>
      <c r="DL119" s="47">
        <v>0</v>
      </c>
      <c r="DM119" s="47">
        <v>0</v>
      </c>
      <c r="DN119" s="47">
        <v>0</v>
      </c>
      <c r="DO119" s="47">
        <v>0</v>
      </c>
      <c r="DP119" s="47">
        <v>0</v>
      </c>
      <c r="DQ119" s="47">
        <v>0</v>
      </c>
      <c r="DR119" s="47">
        <v>0</v>
      </c>
      <c r="DS119" s="47">
        <v>0</v>
      </c>
      <c r="DT119" s="47">
        <v>0</v>
      </c>
    </row>
    <row r="120" spans="1:126" x14ac:dyDescent="0.25">
      <c r="A120" s="47" t="s">
        <v>358</v>
      </c>
      <c r="B120" s="47" t="s">
        <v>153</v>
      </c>
      <c r="C120" s="47" t="s">
        <v>353</v>
      </c>
      <c r="D120" s="47" t="s">
        <v>353</v>
      </c>
      <c r="E120" s="47"/>
      <c r="F120" s="47" t="s">
        <v>155</v>
      </c>
      <c r="G120" s="47" t="s">
        <v>171</v>
      </c>
      <c r="H120" s="47" t="str">
        <f>=IFERROR(VLOOKUP(A120,'ETPT Format DDG'!A:J,10,FALSE),"")</f>
        <v>0</v>
      </c>
      <c r="I120" s="47" t="str">
        <f>='ETPT Format DDG'!M120</f>
        <v/>
      </c>
      <c r="J120" s="47" t="str">
        <f>='ETPT Format DDG'!D120</f>
        <v/>
      </c>
      <c r="K120" s="47" t="s">
        <v>157</v>
      </c>
      <c r="L120" s="47" t="s">
        <v>253</v>
      </c>
      <c r="M120" s="47"/>
      <c r="N120" s="47">
        <v>1</v>
      </c>
      <c r="O120" s="47">
        <v>1</v>
      </c>
      <c r="P120" s="47">
        <v>0</v>
      </c>
      <c r="Q120" s="47">
        <v>0</v>
      </c>
      <c r="R120" s="47">
        <v>0</v>
      </c>
      <c r="S120" s="47">
        <v>0</v>
      </c>
      <c r="T120" s="47">
        <v>0</v>
      </c>
      <c r="U120" s="47">
        <v>0</v>
      </c>
      <c r="V120" s="47">
        <v>0</v>
      </c>
      <c r="W120" s="47">
        <v>0</v>
      </c>
      <c r="X120" s="47">
        <v>0</v>
      </c>
      <c r="Y120" s="47">
        <v>0</v>
      </c>
      <c r="Z120" s="47">
        <v>0</v>
      </c>
      <c r="AA120" s="47">
        <v>0</v>
      </c>
      <c r="AB120" s="47">
        <v>0</v>
      </c>
      <c r="AC120" s="47">
        <v>0</v>
      </c>
      <c r="AD120" s="47">
        <v>0</v>
      </c>
      <c r="AE120" s="47">
        <v>0</v>
      </c>
      <c r="AF120" s="47">
        <v>0</v>
      </c>
      <c r="AG120" s="47">
        <v>0</v>
      </c>
      <c r="AH120" s="47">
        <v>0</v>
      </c>
      <c r="AI120" s="47">
        <v>0</v>
      </c>
      <c r="AJ120" s="47">
        <v>0</v>
      </c>
      <c r="AK120" s="47">
        <v>0</v>
      </c>
      <c r="AL120" s="47">
        <v>0</v>
      </c>
      <c r="AM120" s="47">
        <v>0</v>
      </c>
      <c r="AN120" s="47">
        <v>0</v>
      </c>
      <c r="AO120" s="47">
        <v>0</v>
      </c>
      <c r="AP120" s="47">
        <v>0</v>
      </c>
      <c r="AQ120" s="47">
        <v>0</v>
      </c>
      <c r="AR120" s="47">
        <v>0</v>
      </c>
      <c r="AS120" s="47">
        <v>0</v>
      </c>
      <c r="AT120" s="47">
        <v>0</v>
      </c>
      <c r="AU120" s="47">
        <v>0</v>
      </c>
      <c r="AV120" s="47">
        <v>0</v>
      </c>
      <c r="AW120" s="47">
        <v>0</v>
      </c>
      <c r="AX120" s="47">
        <v>0</v>
      </c>
      <c r="AY120" s="47">
        <v>0</v>
      </c>
      <c r="AZ120" s="47">
        <v>0</v>
      </c>
      <c r="BA120" s="47">
        <v>0</v>
      </c>
      <c r="BB120" s="47">
        <v>0</v>
      </c>
      <c r="BC120" s="47">
        <v>0</v>
      </c>
      <c r="BD120" s="47">
        <v>0</v>
      </c>
      <c r="BE120" s="47">
        <v>0</v>
      </c>
      <c r="BF120" s="47">
        <v>0</v>
      </c>
      <c r="BG120" s="47">
        <v>0</v>
      </c>
      <c r="BH120" s="47">
        <v>0</v>
      </c>
      <c r="BI120" s="47">
        <v>0</v>
      </c>
      <c r="BJ120" s="47">
        <v>0</v>
      </c>
      <c r="BK120" s="47">
        <v>0</v>
      </c>
      <c r="BL120" s="47">
        <v>0</v>
      </c>
      <c r="BM120" s="47">
        <v>0</v>
      </c>
      <c r="BN120" s="47">
        <v>0</v>
      </c>
      <c r="BO120" s="47">
        <v>0.8999999999999974</v>
      </c>
      <c r="BP120" s="47">
        <v>0</v>
      </c>
      <c r="BQ120" s="47">
        <v>0</v>
      </c>
      <c r="BR120" s="47">
        <v>0</v>
      </c>
      <c r="BS120" s="47">
        <v>0</v>
      </c>
      <c r="BT120" s="47">
        <v>0</v>
      </c>
      <c r="BU120" s="47">
        <v>0</v>
      </c>
      <c r="BV120" s="47">
        <v>0</v>
      </c>
      <c r="BW120" s="47">
        <v>0</v>
      </c>
      <c r="BX120" s="47">
        <v>0</v>
      </c>
      <c r="BY120" s="47">
        <v>0</v>
      </c>
      <c r="BZ120" s="47">
        <v>0</v>
      </c>
      <c r="CA120" s="47">
        <v>0</v>
      </c>
      <c r="CB120" s="47">
        <v>0</v>
      </c>
      <c r="CC120" s="47">
        <v>0</v>
      </c>
      <c r="CD120" s="47">
        <v>0</v>
      </c>
      <c r="CE120" s="47">
        <v>0</v>
      </c>
      <c r="CF120" s="47">
        <v>0</v>
      </c>
      <c r="CG120" s="47">
        <v>0</v>
      </c>
      <c r="CH120" s="47">
        <v>0</v>
      </c>
      <c r="CI120" s="47">
        <v>0</v>
      </c>
      <c r="CJ120" s="47">
        <v>0</v>
      </c>
      <c r="CK120" s="47">
        <v>0</v>
      </c>
      <c r="CL120" s="47">
        <v>0</v>
      </c>
      <c r="CM120" s="47">
        <v>0</v>
      </c>
      <c r="CN120" s="47">
        <v>0</v>
      </c>
      <c r="CO120" s="47">
        <v>0</v>
      </c>
      <c r="CP120" s="47">
        <v>0</v>
      </c>
      <c r="CQ120" s="47">
        <v>0</v>
      </c>
      <c r="CR120" s="47">
        <v>0</v>
      </c>
      <c r="CS120" s="47">
        <v>0</v>
      </c>
      <c r="CT120" s="47">
        <v>0.10000000000000071</v>
      </c>
      <c r="CU120" s="47">
        <v>0.10000000000000071</v>
      </c>
      <c r="CV120" s="47">
        <v>0</v>
      </c>
      <c r="CW120" s="47">
        <v>0</v>
      </c>
      <c r="CX120" s="47">
        <v>0</v>
      </c>
      <c r="CY120" s="47">
        <v>0</v>
      </c>
      <c r="CZ120" s="47">
        <v>0</v>
      </c>
      <c r="DA120" s="47">
        <v>0</v>
      </c>
      <c r="DB120" s="47">
        <v>0</v>
      </c>
      <c r="DC120" s="47">
        <v>0</v>
      </c>
      <c r="DD120" s="47">
        <v>0</v>
      </c>
      <c r="DE120" s="47">
        <v>0</v>
      </c>
      <c r="DF120" s="47">
        <v>0</v>
      </c>
      <c r="DG120" s="47">
        <v>0</v>
      </c>
      <c r="DH120" s="47">
        <v>0</v>
      </c>
      <c r="DI120" s="47">
        <v>0</v>
      </c>
      <c r="DJ120" s="47">
        <v>0</v>
      </c>
      <c r="DK120" s="47">
        <v>0</v>
      </c>
      <c r="DL120" s="47">
        <v>0</v>
      </c>
      <c r="DM120" s="47">
        <v>0</v>
      </c>
      <c r="DN120" s="47">
        <v>0</v>
      </c>
      <c r="DO120" s="47">
        <v>0</v>
      </c>
      <c r="DP120" s="47">
        <v>0</v>
      </c>
      <c r="DQ120" s="47">
        <v>0</v>
      </c>
      <c r="DR120" s="47">
        <v>0</v>
      </c>
      <c r="DS120" s="47">
        <v>0</v>
      </c>
      <c r="DT120" s="47">
        <v>0</v>
      </c>
    </row>
    <row r="121" spans="1:126" x14ac:dyDescent="0.25">
      <c r="A121" s="47" t="s">
        <v>359</v>
      </c>
      <c r="B121" s="47" t="s">
        <v>153</v>
      </c>
      <c r="C121" s="47" t="s">
        <v>353</v>
      </c>
      <c r="D121" s="47" t="s">
        <v>353</v>
      </c>
      <c r="E121" s="47"/>
      <c r="F121" s="47" t="s">
        <v>155</v>
      </c>
      <c r="G121" s="47" t="s">
        <v>229</v>
      </c>
      <c r="H121" s="47" t="str">
        <f>=IFERROR(VLOOKUP(A121,'ETPT Format DDG'!A:J,10,FALSE),"")</f>
        <v>0</v>
      </c>
      <c r="I121" s="47" t="str">
        <f>='ETPT Format DDG'!M121</f>
        <v/>
      </c>
      <c r="J121" s="47" t="str">
        <f>='ETPT Format DDG'!D121</f>
        <v/>
      </c>
      <c r="K121" s="47" t="s">
        <v>157</v>
      </c>
      <c r="L121" s="47" t="s">
        <v>253</v>
      </c>
      <c r="M121" s="47"/>
      <c r="N121" s="47">
        <v>1</v>
      </c>
      <c r="O121" s="47">
        <v>1</v>
      </c>
      <c r="P121" s="47">
        <v>0</v>
      </c>
      <c r="Q121" s="47">
        <v>0</v>
      </c>
      <c r="R121" s="47">
        <v>0</v>
      </c>
      <c r="S121" s="47">
        <v>0</v>
      </c>
      <c r="T121" s="47">
        <v>0</v>
      </c>
      <c r="U121" s="47">
        <v>0</v>
      </c>
      <c r="V121" s="47">
        <v>0</v>
      </c>
      <c r="W121" s="47">
        <v>0</v>
      </c>
      <c r="X121" s="47">
        <v>0</v>
      </c>
      <c r="Y121" s="47">
        <v>0</v>
      </c>
      <c r="Z121" s="47">
        <v>0</v>
      </c>
      <c r="AA121" s="47">
        <v>0</v>
      </c>
      <c r="AB121" s="47">
        <v>0</v>
      </c>
      <c r="AC121" s="47">
        <v>0</v>
      </c>
      <c r="AD121" s="47">
        <v>0</v>
      </c>
      <c r="AE121" s="47">
        <v>0.28799999999999776</v>
      </c>
      <c r="AF121" s="47">
        <v>0.20999999999999935</v>
      </c>
      <c r="AG121" s="47">
        <v>0</v>
      </c>
      <c r="AH121" s="47">
        <v>0</v>
      </c>
      <c r="AI121" s="47">
        <v>0</v>
      </c>
      <c r="AJ121" s="47">
        <v>0</v>
      </c>
      <c r="AK121" s="47">
        <v>0.0779999999999996</v>
      </c>
      <c r="AL121" s="47">
        <v>0</v>
      </c>
      <c r="AM121" s="47">
        <v>0</v>
      </c>
      <c r="AN121" s="47">
        <v>0.5819999999999956</v>
      </c>
      <c r="AO121" s="47">
        <v>0.5819999999999956</v>
      </c>
      <c r="AP121" s="47">
        <v>0</v>
      </c>
      <c r="AQ121" s="47">
        <v>0</v>
      </c>
      <c r="AR121" s="47">
        <v>0</v>
      </c>
      <c r="AS121" s="47">
        <v>0</v>
      </c>
      <c r="AT121" s="47">
        <v>0</v>
      </c>
      <c r="AU121" s="47">
        <v>0</v>
      </c>
      <c r="AV121" s="47">
        <v>0</v>
      </c>
      <c r="AW121" s="47">
        <v>0</v>
      </c>
      <c r="AX121" s="47">
        <v>0</v>
      </c>
      <c r="AY121" s="47">
        <v>0</v>
      </c>
      <c r="AZ121" s="47">
        <v>0</v>
      </c>
      <c r="BA121" s="47">
        <v>0</v>
      </c>
      <c r="BB121" s="47">
        <v>0</v>
      </c>
      <c r="BC121" s="47">
        <v>0</v>
      </c>
      <c r="BD121" s="47">
        <v>0</v>
      </c>
      <c r="BE121" s="47">
        <v>0</v>
      </c>
      <c r="BF121" s="47">
        <v>0</v>
      </c>
      <c r="BG121" s="47">
        <v>0</v>
      </c>
      <c r="BH121" s="47">
        <v>0</v>
      </c>
      <c r="BI121" s="47">
        <v>0</v>
      </c>
      <c r="BJ121" s="47">
        <v>0</v>
      </c>
      <c r="BK121" s="47">
        <v>0</v>
      </c>
      <c r="BL121" s="47">
        <v>0</v>
      </c>
      <c r="BM121" s="47">
        <v>0</v>
      </c>
      <c r="BN121" s="47">
        <v>0</v>
      </c>
      <c r="BO121" s="47">
        <v>0.045000000000000054</v>
      </c>
      <c r="BP121" s="47">
        <v>0.029999999999999867</v>
      </c>
      <c r="BQ121" s="47">
        <v>0</v>
      </c>
      <c r="BR121" s="47">
        <v>0</v>
      </c>
      <c r="BS121" s="47">
        <v>0</v>
      </c>
      <c r="BT121" s="47">
        <v>0</v>
      </c>
      <c r="BU121" s="47">
        <v>0</v>
      </c>
      <c r="BV121" s="47">
        <v>0</v>
      </c>
      <c r="BW121" s="47">
        <v>0.014999999999999934</v>
      </c>
      <c r="BX121" s="47">
        <v>0</v>
      </c>
      <c r="BY121" s="47">
        <v>0</v>
      </c>
      <c r="BZ121" s="47">
        <v>0</v>
      </c>
      <c r="CA121" s="47">
        <v>0</v>
      </c>
      <c r="CB121" s="47">
        <v>0</v>
      </c>
      <c r="CC121" s="47">
        <v>0</v>
      </c>
      <c r="CD121" s="47">
        <v>0</v>
      </c>
      <c r="CE121" s="47">
        <v>0</v>
      </c>
      <c r="CF121" s="47">
        <v>0</v>
      </c>
      <c r="CG121" s="47">
        <v>0</v>
      </c>
      <c r="CH121" s="47">
        <v>0</v>
      </c>
      <c r="CI121" s="47">
        <v>0</v>
      </c>
      <c r="CJ121" s="47">
        <v>0</v>
      </c>
      <c r="CK121" s="47">
        <v>0</v>
      </c>
      <c r="CL121" s="47">
        <v>0</v>
      </c>
      <c r="CM121" s="47">
        <v>0</v>
      </c>
      <c r="CN121" s="47">
        <v>0</v>
      </c>
      <c r="CO121" s="47">
        <v>0</v>
      </c>
      <c r="CP121" s="47">
        <v>0</v>
      </c>
      <c r="CQ121" s="47">
        <v>0</v>
      </c>
      <c r="CR121" s="47">
        <v>0</v>
      </c>
      <c r="CS121" s="47">
        <v>0</v>
      </c>
      <c r="CT121" s="47">
        <v>0.08500000000000063</v>
      </c>
      <c r="CU121" s="47">
        <v>0.08500000000000063</v>
      </c>
      <c r="CV121" s="47">
        <v>0</v>
      </c>
      <c r="CW121" s="47">
        <v>0</v>
      </c>
      <c r="CX121" s="47">
        <v>0</v>
      </c>
      <c r="CY121" s="47">
        <v>0</v>
      </c>
      <c r="CZ121" s="47">
        <v>0</v>
      </c>
      <c r="DA121" s="47">
        <v>0</v>
      </c>
      <c r="DB121" s="47">
        <v>0</v>
      </c>
      <c r="DC121" s="47">
        <v>0</v>
      </c>
      <c r="DD121" s="47">
        <v>0</v>
      </c>
      <c r="DE121" s="47">
        <v>0</v>
      </c>
      <c r="DF121" s="47">
        <v>0</v>
      </c>
      <c r="DG121" s="47">
        <v>0</v>
      </c>
      <c r="DH121" s="47">
        <v>0</v>
      </c>
      <c r="DI121" s="47">
        <v>0</v>
      </c>
      <c r="DJ121" s="47">
        <v>0</v>
      </c>
      <c r="DK121" s="47">
        <v>0</v>
      </c>
      <c r="DL121" s="47">
        <v>0</v>
      </c>
      <c r="DM121" s="47">
        <v>0</v>
      </c>
      <c r="DN121" s="47">
        <v>0</v>
      </c>
      <c r="DO121" s="47">
        <v>0</v>
      </c>
      <c r="DP121" s="47">
        <v>0</v>
      </c>
      <c r="DQ121" s="47">
        <v>0</v>
      </c>
      <c r="DR121" s="47">
        <v>0</v>
      </c>
      <c r="DS121" s="47">
        <v>0</v>
      </c>
      <c r="DT121" s="47">
        <v>0</v>
      </c>
    </row>
    <row r="122" spans="1:126" x14ac:dyDescent="0.25">
      <c r="A122" s="47" t="s">
        <v>360</v>
      </c>
      <c r="B122" s="47" t="s">
        <v>153</v>
      </c>
      <c r="C122" s="47" t="s">
        <v>353</v>
      </c>
      <c r="D122" s="47" t="s">
        <v>353</v>
      </c>
      <c r="E122" s="47"/>
      <c r="F122" s="47" t="s">
        <v>155</v>
      </c>
      <c r="G122" s="47" t="s">
        <v>229</v>
      </c>
      <c r="H122" s="47" t="str">
        <f>=IFERROR(VLOOKUP(A122,'ETPT Format DDG'!A:J,10,FALSE),"")</f>
        <v>0</v>
      </c>
      <c r="I122" s="47" t="str">
        <f>='ETPT Format DDG'!M122</f>
        <v/>
      </c>
      <c r="J122" s="47" t="str">
        <f>='ETPT Format DDG'!D122</f>
        <v/>
      </c>
      <c r="K122" s="47" t="s">
        <v>157</v>
      </c>
      <c r="L122" s="47" t="s">
        <v>253</v>
      </c>
      <c r="M122" s="47"/>
      <c r="N122" s="47">
        <v>1</v>
      </c>
      <c r="O122" s="47">
        <v>0</v>
      </c>
      <c r="P122" s="47">
        <v>0</v>
      </c>
      <c r="Q122" s="47">
        <v>0</v>
      </c>
      <c r="R122" s="47">
        <v>0</v>
      </c>
      <c r="S122" s="47">
        <v>0</v>
      </c>
      <c r="T122" s="47">
        <v>0</v>
      </c>
      <c r="U122" s="47">
        <v>0</v>
      </c>
      <c r="V122" s="47">
        <v>0</v>
      </c>
      <c r="W122" s="47">
        <v>0</v>
      </c>
      <c r="X122" s="47">
        <v>0</v>
      </c>
      <c r="Y122" s="47">
        <v>0</v>
      </c>
      <c r="Z122" s="47">
        <v>0</v>
      </c>
      <c r="AA122" s="47">
        <v>0</v>
      </c>
      <c r="AB122" s="47">
        <v>0</v>
      </c>
      <c r="AC122" s="47">
        <v>0</v>
      </c>
      <c r="AD122" s="47">
        <v>0</v>
      </c>
      <c r="AE122" s="47">
        <v>0</v>
      </c>
      <c r="AF122" s="47">
        <v>0</v>
      </c>
      <c r="AG122" s="47">
        <v>0</v>
      </c>
      <c r="AH122" s="47">
        <v>0</v>
      </c>
      <c r="AI122" s="47">
        <v>0</v>
      </c>
      <c r="AJ122" s="47">
        <v>0</v>
      </c>
      <c r="AK122" s="47">
        <v>0</v>
      </c>
      <c r="AL122" s="47">
        <v>0</v>
      </c>
      <c r="AM122" s="47">
        <v>0</v>
      </c>
      <c r="AN122" s="47">
        <v>0</v>
      </c>
      <c r="AO122" s="47">
        <v>0</v>
      </c>
      <c r="AP122" s="47">
        <v>0</v>
      </c>
      <c r="AQ122" s="47">
        <v>0</v>
      </c>
      <c r="AR122" s="47">
        <v>0</v>
      </c>
      <c r="AS122" s="47">
        <v>0</v>
      </c>
      <c r="AT122" s="47">
        <v>0</v>
      </c>
      <c r="AU122" s="47">
        <v>0</v>
      </c>
      <c r="AV122" s="47">
        <v>0</v>
      </c>
      <c r="AW122" s="47">
        <v>0</v>
      </c>
      <c r="AX122" s="47">
        <v>0</v>
      </c>
      <c r="AY122" s="47">
        <v>0</v>
      </c>
      <c r="AZ122" s="47">
        <v>0</v>
      </c>
      <c r="BA122" s="47">
        <v>0</v>
      </c>
      <c r="BB122" s="47">
        <v>0</v>
      </c>
      <c r="BC122" s="47">
        <v>0</v>
      </c>
      <c r="BD122" s="47">
        <v>0</v>
      </c>
      <c r="BE122" s="47">
        <v>0</v>
      </c>
      <c r="BF122" s="47">
        <v>0</v>
      </c>
      <c r="BG122" s="47">
        <v>0</v>
      </c>
      <c r="BH122" s="47">
        <v>0</v>
      </c>
      <c r="BI122" s="47">
        <v>0</v>
      </c>
      <c r="BJ122" s="47">
        <v>0</v>
      </c>
      <c r="BK122" s="47">
        <v>0</v>
      </c>
      <c r="BL122" s="47">
        <v>0</v>
      </c>
      <c r="BM122" s="47">
        <v>0</v>
      </c>
      <c r="BN122" s="47">
        <v>0</v>
      </c>
      <c r="BO122" s="47">
        <v>0</v>
      </c>
      <c r="BP122" s="47">
        <v>0</v>
      </c>
      <c r="BQ122" s="47">
        <v>0</v>
      </c>
      <c r="BR122" s="47">
        <v>0</v>
      </c>
      <c r="BS122" s="47">
        <v>0</v>
      </c>
      <c r="BT122" s="47">
        <v>0</v>
      </c>
      <c r="BU122" s="47">
        <v>0</v>
      </c>
      <c r="BV122" s="47">
        <v>0</v>
      </c>
      <c r="BW122" s="47">
        <v>0</v>
      </c>
      <c r="BX122" s="47">
        <v>0</v>
      </c>
      <c r="BY122" s="47">
        <v>0</v>
      </c>
      <c r="BZ122" s="47">
        <v>0</v>
      </c>
      <c r="CA122" s="47">
        <v>0</v>
      </c>
      <c r="CB122" s="47">
        <v>0</v>
      </c>
      <c r="CC122" s="47">
        <v>0</v>
      </c>
      <c r="CD122" s="47">
        <v>0</v>
      </c>
      <c r="CE122" s="47">
        <v>0</v>
      </c>
      <c r="CF122" s="47">
        <v>0</v>
      </c>
      <c r="CG122" s="47">
        <v>0</v>
      </c>
      <c r="CH122" s="47">
        <v>0</v>
      </c>
      <c r="CI122" s="47">
        <v>0</v>
      </c>
      <c r="CJ122" s="47">
        <v>0</v>
      </c>
      <c r="CK122" s="47">
        <v>0</v>
      </c>
      <c r="CL122" s="47">
        <v>0</v>
      </c>
      <c r="CM122" s="47">
        <v>0</v>
      </c>
      <c r="CN122" s="47">
        <v>0</v>
      </c>
      <c r="CO122" s="47">
        <v>0</v>
      </c>
      <c r="CP122" s="47">
        <v>0</v>
      </c>
      <c r="CQ122" s="47">
        <v>0</v>
      </c>
      <c r="CR122" s="47">
        <v>0</v>
      </c>
      <c r="CS122" s="47">
        <v>0</v>
      </c>
      <c r="CT122" s="47">
        <v>0</v>
      </c>
      <c r="CU122" s="47">
        <v>0</v>
      </c>
      <c r="CV122" s="47">
        <v>0</v>
      </c>
      <c r="CW122" s="47">
        <v>0</v>
      </c>
      <c r="CX122" s="47">
        <v>0</v>
      </c>
      <c r="CY122" s="47">
        <v>0</v>
      </c>
      <c r="CZ122" s="47">
        <v>0</v>
      </c>
      <c r="DA122" s="47">
        <v>0</v>
      </c>
      <c r="DB122" s="47">
        <v>0</v>
      </c>
      <c r="DC122" s="47">
        <v>0</v>
      </c>
      <c r="DD122" s="47">
        <v>0</v>
      </c>
      <c r="DE122" s="47">
        <v>0</v>
      </c>
      <c r="DF122" s="47">
        <v>0</v>
      </c>
      <c r="DG122" s="47">
        <v>0</v>
      </c>
      <c r="DH122" s="47">
        <v>0</v>
      </c>
      <c r="DI122" s="47">
        <v>0</v>
      </c>
      <c r="DJ122" s="47">
        <v>0</v>
      </c>
      <c r="DK122" s="47">
        <v>0</v>
      </c>
      <c r="DL122" s="47">
        <v>0</v>
      </c>
      <c r="DM122" s="47">
        <v>0</v>
      </c>
      <c r="DN122" s="47">
        <v>0</v>
      </c>
      <c r="DO122" s="47">
        <v>0</v>
      </c>
      <c r="DP122" s="47">
        <v>0</v>
      </c>
      <c r="DQ122" s="47">
        <v>0</v>
      </c>
      <c r="DR122" s="47">
        <v>0</v>
      </c>
      <c r="DS122" s="47">
        <v>0</v>
      </c>
      <c r="DT122" s="47">
        <v>0</v>
      </c>
    </row>
    <row r="123" spans="1:126" x14ac:dyDescent="0.25">
      <c r="A123" s="47" t="s">
        <v>361</v>
      </c>
      <c r="B123" s="47" t="s">
        <v>153</v>
      </c>
      <c r="C123" s="47" t="s">
        <v>362</v>
      </c>
      <c r="D123" s="47" t="s">
        <v>362</v>
      </c>
      <c r="E123" s="47"/>
      <c r="F123" s="47" t="s">
        <v>155</v>
      </c>
      <c r="G123" s="47" t="s">
        <v>156</v>
      </c>
      <c r="H123" s="47" t="str">
        <f>=IFERROR(VLOOKUP(A123,'ETPT Format DDG'!A:J,10,FALSE),"")</f>
        <v>0</v>
      </c>
      <c r="I123" s="47" t="str">
        <f>='ETPT Format DDG'!M123</f>
        <v/>
      </c>
      <c r="J123" s="47" t="str">
        <f>='ETPT Format DDG'!D123</f>
        <v/>
      </c>
      <c r="K123" s="47" t="s">
        <v>157</v>
      </c>
      <c r="L123" s="47" t="s">
        <v>363</v>
      </c>
      <c r="M123" s="47"/>
      <c r="N123" s="47">
        <v>1</v>
      </c>
      <c r="O123" s="47">
        <v>1</v>
      </c>
      <c r="P123" s="47">
        <v>0</v>
      </c>
      <c r="Q123" s="47">
        <v>0</v>
      </c>
      <c r="R123" s="47">
        <v>0</v>
      </c>
      <c r="S123" s="47">
        <v>0</v>
      </c>
      <c r="T123" s="47">
        <v>0</v>
      </c>
      <c r="U123" s="47">
        <v>0</v>
      </c>
      <c r="V123" s="47">
        <v>0</v>
      </c>
      <c r="W123" s="47">
        <v>0</v>
      </c>
      <c r="X123" s="47">
        <v>0</v>
      </c>
      <c r="Y123" s="47">
        <v>0</v>
      </c>
      <c r="Z123" s="47">
        <v>0</v>
      </c>
      <c r="AA123" s="47">
        <v>0</v>
      </c>
      <c r="AB123" s="47">
        <v>0</v>
      </c>
      <c r="AC123" s="47">
        <v>0</v>
      </c>
      <c r="AD123" s="47">
        <v>0</v>
      </c>
      <c r="AE123" s="47">
        <v>0.3930000000000006</v>
      </c>
      <c r="AF123" s="47">
        <v>0.17000000000000126</v>
      </c>
      <c r="AG123" s="47">
        <v>0.15699999999999836</v>
      </c>
      <c r="AH123" s="47">
        <v>0</v>
      </c>
      <c r="AI123" s="47">
        <v>0</v>
      </c>
      <c r="AJ123" s="47">
        <v>0</v>
      </c>
      <c r="AK123" s="47">
        <v>0.06599999999999982</v>
      </c>
      <c r="AL123" s="47">
        <v>0</v>
      </c>
      <c r="AM123" s="47">
        <v>0</v>
      </c>
      <c r="AN123" s="47">
        <v>0.30700000000000144</v>
      </c>
      <c r="AO123" s="47">
        <v>0.30700000000000144</v>
      </c>
      <c r="AP123" s="47">
        <v>0</v>
      </c>
      <c r="AQ123" s="47">
        <v>0</v>
      </c>
      <c r="AR123" s="47">
        <v>0</v>
      </c>
      <c r="AS123" s="47">
        <v>0</v>
      </c>
      <c r="AT123" s="47">
        <v>0</v>
      </c>
      <c r="AU123" s="47">
        <v>0</v>
      </c>
      <c r="AV123" s="47">
        <v>0</v>
      </c>
      <c r="AW123" s="47">
        <v>0</v>
      </c>
      <c r="AX123" s="47">
        <v>0</v>
      </c>
      <c r="AY123" s="47">
        <v>0</v>
      </c>
      <c r="AZ123" s="47">
        <v>0</v>
      </c>
      <c r="BA123" s="47">
        <v>0</v>
      </c>
      <c r="BB123" s="47">
        <v>0</v>
      </c>
      <c r="BC123" s="47">
        <v>0</v>
      </c>
      <c r="BD123" s="47">
        <v>0</v>
      </c>
      <c r="BE123" s="47">
        <v>0</v>
      </c>
      <c r="BF123" s="47">
        <v>0</v>
      </c>
      <c r="BG123" s="47">
        <v>0</v>
      </c>
      <c r="BH123" s="47">
        <v>0</v>
      </c>
      <c r="BI123" s="47">
        <v>0</v>
      </c>
      <c r="BJ123" s="47">
        <v>0</v>
      </c>
      <c r="BK123" s="47">
        <v>0</v>
      </c>
      <c r="BL123" s="47">
        <v>0</v>
      </c>
      <c r="BM123" s="47">
        <v>0</v>
      </c>
      <c r="BN123" s="47">
        <v>0</v>
      </c>
      <c r="BO123" s="47">
        <v>0</v>
      </c>
      <c r="BP123" s="47">
        <v>0</v>
      </c>
      <c r="BQ123" s="47">
        <v>0</v>
      </c>
      <c r="BR123" s="47">
        <v>0</v>
      </c>
      <c r="BS123" s="47">
        <v>0</v>
      </c>
      <c r="BT123" s="47">
        <v>0</v>
      </c>
      <c r="BU123" s="47">
        <v>0</v>
      </c>
      <c r="BV123" s="47">
        <v>0</v>
      </c>
      <c r="BW123" s="47">
        <v>0</v>
      </c>
      <c r="BX123" s="47">
        <v>0</v>
      </c>
      <c r="BY123" s="47">
        <v>0</v>
      </c>
      <c r="BZ123" s="47">
        <v>0</v>
      </c>
      <c r="CA123" s="47">
        <v>0</v>
      </c>
      <c r="CB123" s="47">
        <v>0</v>
      </c>
      <c r="CC123" s="47">
        <v>0</v>
      </c>
      <c r="CD123" s="47">
        <v>0</v>
      </c>
      <c r="CE123" s="47">
        <v>0</v>
      </c>
      <c r="CF123" s="47">
        <v>0</v>
      </c>
      <c r="CG123" s="47">
        <v>0</v>
      </c>
      <c r="CH123" s="47">
        <v>0</v>
      </c>
      <c r="CI123" s="47">
        <v>0</v>
      </c>
      <c r="CJ123" s="47">
        <v>0</v>
      </c>
      <c r="CK123" s="47">
        <v>0</v>
      </c>
      <c r="CL123" s="47">
        <v>0</v>
      </c>
      <c r="CM123" s="47">
        <v>0</v>
      </c>
      <c r="CN123" s="47">
        <v>0</v>
      </c>
      <c r="CO123" s="47">
        <v>0</v>
      </c>
      <c r="CP123" s="47">
        <v>0</v>
      </c>
      <c r="CQ123" s="47">
        <v>0</v>
      </c>
      <c r="CR123" s="47">
        <v>0</v>
      </c>
      <c r="CS123" s="47">
        <v>0</v>
      </c>
      <c r="CT123" s="47">
        <v>0.2999999999999981</v>
      </c>
      <c r="CU123" s="47">
        <v>0.2999999999999981</v>
      </c>
      <c r="CV123" s="47">
        <v>0</v>
      </c>
      <c r="CW123" s="47">
        <v>0</v>
      </c>
      <c r="CX123" s="47">
        <v>0</v>
      </c>
      <c r="CY123" s="47">
        <v>0</v>
      </c>
      <c r="CZ123" s="47">
        <v>0</v>
      </c>
      <c r="DA123" s="47">
        <v>0</v>
      </c>
      <c r="DB123" s="47">
        <v>0</v>
      </c>
      <c r="DC123" s="47">
        <v>0</v>
      </c>
      <c r="DD123" s="47">
        <v>0</v>
      </c>
      <c r="DE123" s="47">
        <v>0</v>
      </c>
      <c r="DF123" s="47">
        <v>0</v>
      </c>
      <c r="DG123" s="47">
        <v>0</v>
      </c>
      <c r="DH123" s="47">
        <v>0</v>
      </c>
      <c r="DI123" s="47">
        <v>0</v>
      </c>
      <c r="DJ123" s="47">
        <v>0</v>
      </c>
      <c r="DK123" s="47">
        <v>0</v>
      </c>
      <c r="DL123" s="47">
        <v>0</v>
      </c>
      <c r="DM123" s="47">
        <v>0</v>
      </c>
      <c r="DN123" s="47">
        <v>0</v>
      </c>
      <c r="DO123" s="47">
        <v>0</v>
      </c>
      <c r="DP123" s="47">
        <v>0</v>
      </c>
      <c r="DQ123" s="47">
        <v>0</v>
      </c>
      <c r="DR123" s="47">
        <v>0</v>
      </c>
      <c r="DS123" s="47">
        <v>0</v>
      </c>
      <c r="DT123" s="47">
        <v>0</v>
      </c>
    </row>
    <row r="124" spans="1:126" x14ac:dyDescent="0.25">
      <c r="A124" s="47" t="s">
        <v>364</v>
      </c>
      <c r="B124" s="47" t="s">
        <v>153</v>
      </c>
      <c r="C124" s="47" t="s">
        <v>362</v>
      </c>
      <c r="D124" s="47" t="s">
        <v>362</v>
      </c>
      <c r="E124" s="47"/>
      <c r="F124" s="47" t="s">
        <v>155</v>
      </c>
      <c r="G124" s="47" t="s">
        <v>232</v>
      </c>
      <c r="H124" s="47" t="str">
        <f>=IFERROR(VLOOKUP(A124,'ETPT Format DDG'!A:J,10,FALSE),"")</f>
        <v>0</v>
      </c>
      <c r="I124" s="47" t="str">
        <f>='ETPT Format DDG'!M124</f>
        <v/>
      </c>
      <c r="J124" s="47" t="str">
        <f>='ETPT Format DDG'!D124</f>
        <v/>
      </c>
      <c r="K124" s="47" t="s">
        <v>157</v>
      </c>
      <c r="L124" s="47" t="s">
        <v>363</v>
      </c>
      <c r="M124" s="47"/>
      <c r="N124" s="47">
        <v>1</v>
      </c>
      <c r="O124" s="47">
        <v>1</v>
      </c>
      <c r="P124" s="47">
        <v>0</v>
      </c>
      <c r="Q124" s="47">
        <v>0</v>
      </c>
      <c r="R124" s="47">
        <v>0</v>
      </c>
      <c r="S124" s="47">
        <v>0</v>
      </c>
      <c r="T124" s="47">
        <v>0</v>
      </c>
      <c r="U124" s="47">
        <v>0</v>
      </c>
      <c r="V124" s="47">
        <v>0</v>
      </c>
      <c r="W124" s="47">
        <v>0</v>
      </c>
      <c r="X124" s="47">
        <v>0</v>
      </c>
      <c r="Y124" s="47">
        <v>0</v>
      </c>
      <c r="Z124" s="47">
        <v>0</v>
      </c>
      <c r="AA124" s="47">
        <v>0</v>
      </c>
      <c r="AB124" s="47">
        <v>0</v>
      </c>
      <c r="AC124" s="47">
        <v>0</v>
      </c>
      <c r="AD124" s="47">
        <v>0</v>
      </c>
      <c r="AE124" s="47">
        <v>0.4799999999999979</v>
      </c>
      <c r="AF124" s="47">
        <v>0.20999999999999935</v>
      </c>
      <c r="AG124" s="47">
        <v>0.189999999999999</v>
      </c>
      <c r="AH124" s="47">
        <v>0</v>
      </c>
      <c r="AI124" s="47">
        <v>0</v>
      </c>
      <c r="AJ124" s="47">
        <v>0</v>
      </c>
      <c r="AK124" s="47">
        <v>0.07999999999999922</v>
      </c>
      <c r="AL124" s="47">
        <v>0</v>
      </c>
      <c r="AM124" s="47">
        <v>0</v>
      </c>
      <c r="AN124" s="47">
        <v>0.3899999999999986</v>
      </c>
      <c r="AO124" s="47">
        <v>0.3899999999999986</v>
      </c>
      <c r="AP124" s="47">
        <v>0</v>
      </c>
      <c r="AQ124" s="47">
        <v>0</v>
      </c>
      <c r="AR124" s="47">
        <v>0</v>
      </c>
      <c r="AS124" s="47">
        <v>0</v>
      </c>
      <c r="AT124" s="47">
        <v>0</v>
      </c>
      <c r="AU124" s="47">
        <v>0</v>
      </c>
      <c r="AV124" s="47">
        <v>0</v>
      </c>
      <c r="AW124" s="47">
        <v>0</v>
      </c>
      <c r="AX124" s="47">
        <v>0</v>
      </c>
      <c r="AY124" s="47">
        <v>0</v>
      </c>
      <c r="AZ124" s="47">
        <v>0</v>
      </c>
      <c r="BA124" s="47">
        <v>0</v>
      </c>
      <c r="BB124" s="47">
        <v>0</v>
      </c>
      <c r="BC124" s="47">
        <v>0</v>
      </c>
      <c r="BD124" s="47">
        <v>0</v>
      </c>
      <c r="BE124" s="47">
        <v>0</v>
      </c>
      <c r="BF124" s="47">
        <v>0</v>
      </c>
      <c r="BG124" s="47">
        <v>0</v>
      </c>
      <c r="BH124" s="47">
        <v>0</v>
      </c>
      <c r="BI124" s="47">
        <v>0</v>
      </c>
      <c r="BJ124" s="47">
        <v>0</v>
      </c>
      <c r="BK124" s="47">
        <v>0</v>
      </c>
      <c r="BL124" s="47">
        <v>0</v>
      </c>
      <c r="BM124" s="47">
        <v>0</v>
      </c>
      <c r="BN124" s="47">
        <v>0</v>
      </c>
      <c r="BO124" s="47">
        <v>0.045000000000000054</v>
      </c>
      <c r="BP124" s="47">
        <v>0.029999999999999867</v>
      </c>
      <c r="BQ124" s="47">
        <v>0</v>
      </c>
      <c r="BR124" s="47">
        <v>0</v>
      </c>
      <c r="BS124" s="47">
        <v>0</v>
      </c>
      <c r="BT124" s="47">
        <v>0</v>
      </c>
      <c r="BU124" s="47">
        <v>0</v>
      </c>
      <c r="BV124" s="47">
        <v>0</v>
      </c>
      <c r="BW124" s="47">
        <v>0.014999999999999934</v>
      </c>
      <c r="BX124" s="47">
        <v>0</v>
      </c>
      <c r="BY124" s="47">
        <v>0</v>
      </c>
      <c r="BZ124" s="47">
        <v>0</v>
      </c>
      <c r="CA124" s="47">
        <v>0</v>
      </c>
      <c r="CB124" s="47">
        <v>0</v>
      </c>
      <c r="CC124" s="47">
        <v>0</v>
      </c>
      <c r="CD124" s="47">
        <v>0</v>
      </c>
      <c r="CE124" s="47">
        <v>0</v>
      </c>
      <c r="CF124" s="47">
        <v>0</v>
      </c>
      <c r="CG124" s="47">
        <v>0</v>
      </c>
      <c r="CH124" s="47">
        <v>0</v>
      </c>
      <c r="CI124" s="47">
        <v>0</v>
      </c>
      <c r="CJ124" s="47">
        <v>0</v>
      </c>
      <c r="CK124" s="47">
        <v>0</v>
      </c>
      <c r="CL124" s="47">
        <v>0</v>
      </c>
      <c r="CM124" s="47">
        <v>0</v>
      </c>
      <c r="CN124" s="47">
        <v>0</v>
      </c>
      <c r="CO124" s="47">
        <v>0</v>
      </c>
      <c r="CP124" s="47">
        <v>0</v>
      </c>
      <c r="CQ124" s="47">
        <v>0</v>
      </c>
      <c r="CR124" s="47">
        <v>0</v>
      </c>
      <c r="CS124" s="47">
        <v>0</v>
      </c>
      <c r="CT124" s="47">
        <v>0.08500000000000063</v>
      </c>
      <c r="CU124" s="47">
        <v>0.08500000000000063</v>
      </c>
      <c r="CV124" s="47">
        <v>0</v>
      </c>
      <c r="CW124" s="47">
        <v>0</v>
      </c>
      <c r="CX124" s="47">
        <v>0</v>
      </c>
      <c r="CY124" s="47">
        <v>0</v>
      </c>
      <c r="CZ124" s="47">
        <v>0</v>
      </c>
      <c r="DA124" s="47">
        <v>0</v>
      </c>
      <c r="DB124" s="47">
        <v>0</v>
      </c>
      <c r="DC124" s="47">
        <v>0</v>
      </c>
      <c r="DD124" s="47">
        <v>0</v>
      </c>
      <c r="DE124" s="47">
        <v>0</v>
      </c>
      <c r="DF124" s="47">
        <v>0</v>
      </c>
      <c r="DG124" s="47">
        <v>0</v>
      </c>
      <c r="DH124" s="47">
        <v>0</v>
      </c>
      <c r="DI124" s="47">
        <v>0</v>
      </c>
      <c r="DJ124" s="47">
        <v>0</v>
      </c>
      <c r="DK124" s="47">
        <v>0</v>
      </c>
      <c r="DL124" s="47">
        <v>0</v>
      </c>
      <c r="DM124" s="47">
        <v>0</v>
      </c>
      <c r="DN124" s="47">
        <v>0</v>
      </c>
      <c r="DO124" s="47">
        <v>0</v>
      </c>
      <c r="DP124" s="47">
        <v>0</v>
      </c>
      <c r="DQ124" s="47">
        <v>0</v>
      </c>
      <c r="DR124" s="47">
        <v>0</v>
      </c>
      <c r="DS124" s="47">
        <v>0</v>
      </c>
      <c r="DT124" s="47">
        <v>0</v>
      </c>
    </row>
    <row r="125" spans="1:126" x14ac:dyDescent="0.25">
      <c r="A125" s="47" t="s">
        <v>365</v>
      </c>
      <c r="B125" s="47" t="s">
        <v>153</v>
      </c>
      <c r="C125" s="47" t="s">
        <v>362</v>
      </c>
      <c r="D125" s="47" t="s">
        <v>362</v>
      </c>
      <c r="E125" s="47"/>
      <c r="F125" s="47" t="s">
        <v>155</v>
      </c>
      <c r="G125" s="47" t="s">
        <v>156</v>
      </c>
      <c r="H125" s="47" t="str">
        <f>=IFERROR(VLOOKUP(A125,'ETPT Format DDG'!A:J,10,FALSE),"")</f>
        <v>0</v>
      </c>
      <c r="I125" s="47" t="str">
        <f>='ETPT Format DDG'!M125</f>
        <v/>
      </c>
      <c r="J125" s="47" t="str">
        <f>='ETPT Format DDG'!D125</f>
        <v/>
      </c>
      <c r="K125" s="47" t="s">
        <v>157</v>
      </c>
      <c r="L125" s="47" t="s">
        <v>363</v>
      </c>
      <c r="M125" s="47"/>
      <c r="N125" s="47">
        <v>1</v>
      </c>
      <c r="O125" s="47">
        <v>1</v>
      </c>
      <c r="P125" s="47">
        <v>0</v>
      </c>
      <c r="Q125" s="47">
        <v>0</v>
      </c>
      <c r="R125" s="47">
        <v>0</v>
      </c>
      <c r="S125" s="47">
        <v>0</v>
      </c>
      <c r="T125" s="47">
        <v>0</v>
      </c>
      <c r="U125" s="47">
        <v>0</v>
      </c>
      <c r="V125" s="47">
        <v>0</v>
      </c>
      <c r="W125" s="47">
        <v>0</v>
      </c>
      <c r="X125" s="47">
        <v>0</v>
      </c>
      <c r="Y125" s="47">
        <v>0</v>
      </c>
      <c r="Z125" s="47">
        <v>0</v>
      </c>
      <c r="AA125" s="47">
        <v>0</v>
      </c>
      <c r="AB125" s="47">
        <v>0</v>
      </c>
      <c r="AC125" s="47">
        <v>0</v>
      </c>
      <c r="AD125" s="47">
        <v>0</v>
      </c>
      <c r="AE125" s="47">
        <v>0</v>
      </c>
      <c r="AF125" s="47">
        <v>0</v>
      </c>
      <c r="AG125" s="47">
        <v>0</v>
      </c>
      <c r="AH125" s="47">
        <v>0</v>
      </c>
      <c r="AI125" s="47">
        <v>0</v>
      </c>
      <c r="AJ125" s="47">
        <v>0</v>
      </c>
      <c r="AK125" s="47">
        <v>0</v>
      </c>
      <c r="AL125" s="47">
        <v>0</v>
      </c>
      <c r="AM125" s="47">
        <v>0</v>
      </c>
      <c r="AN125" s="47">
        <v>0.6999999999999951</v>
      </c>
      <c r="AO125" s="47">
        <v>0</v>
      </c>
      <c r="AP125" s="47">
        <v>0</v>
      </c>
      <c r="AQ125" s="47">
        <v>0</v>
      </c>
      <c r="AR125" s="47">
        <v>0</v>
      </c>
      <c r="AS125" s="47">
        <v>0</v>
      </c>
      <c r="AT125" s="47">
        <v>0</v>
      </c>
      <c r="AU125" s="47">
        <v>0</v>
      </c>
      <c r="AV125" s="47">
        <v>0</v>
      </c>
      <c r="AW125" s="47">
        <v>0</v>
      </c>
      <c r="AX125" s="47">
        <v>0</v>
      </c>
      <c r="AY125" s="47">
        <v>0.6999999999999951</v>
      </c>
      <c r="AZ125" s="47">
        <v>0</v>
      </c>
      <c r="BA125" s="47">
        <v>0</v>
      </c>
      <c r="BB125" s="47">
        <v>0</v>
      </c>
      <c r="BC125" s="47">
        <v>0</v>
      </c>
      <c r="BD125" s="47">
        <v>0</v>
      </c>
      <c r="BE125" s="47">
        <v>0</v>
      </c>
      <c r="BF125" s="47">
        <v>0</v>
      </c>
      <c r="BG125" s="47">
        <v>0</v>
      </c>
      <c r="BH125" s="47">
        <v>0</v>
      </c>
      <c r="BI125" s="47">
        <v>0</v>
      </c>
      <c r="BJ125" s="47">
        <v>0</v>
      </c>
      <c r="BK125" s="47">
        <v>0</v>
      </c>
      <c r="BL125" s="47">
        <v>0</v>
      </c>
      <c r="BM125" s="47">
        <v>0</v>
      </c>
      <c r="BN125" s="47">
        <v>0</v>
      </c>
      <c r="BO125" s="47">
        <v>0</v>
      </c>
      <c r="BP125" s="47">
        <v>0</v>
      </c>
      <c r="BQ125" s="47">
        <v>0</v>
      </c>
      <c r="BR125" s="47">
        <v>0</v>
      </c>
      <c r="BS125" s="47">
        <v>0</v>
      </c>
      <c r="BT125" s="47">
        <v>0</v>
      </c>
      <c r="BU125" s="47">
        <v>0</v>
      </c>
      <c r="BV125" s="47">
        <v>0</v>
      </c>
      <c r="BW125" s="47">
        <v>0</v>
      </c>
      <c r="BX125" s="47">
        <v>0</v>
      </c>
      <c r="BY125" s="47">
        <v>0</v>
      </c>
      <c r="BZ125" s="47">
        <v>0</v>
      </c>
      <c r="CA125" s="47">
        <v>0</v>
      </c>
      <c r="CB125" s="47">
        <v>0</v>
      </c>
      <c r="CC125" s="47">
        <v>0</v>
      </c>
      <c r="CD125" s="47">
        <v>0</v>
      </c>
      <c r="CE125" s="47">
        <v>0</v>
      </c>
      <c r="CF125" s="47">
        <v>0</v>
      </c>
      <c r="CG125" s="47">
        <v>0</v>
      </c>
      <c r="CH125" s="47">
        <v>0</v>
      </c>
      <c r="CI125" s="47">
        <v>0</v>
      </c>
      <c r="CJ125" s="47">
        <v>0</v>
      </c>
      <c r="CK125" s="47">
        <v>0</v>
      </c>
      <c r="CL125" s="47">
        <v>0</v>
      </c>
      <c r="CM125" s="47">
        <v>0</v>
      </c>
      <c r="CN125" s="47">
        <v>0</v>
      </c>
      <c r="CO125" s="47">
        <v>0</v>
      </c>
      <c r="CP125" s="47">
        <v>0</v>
      </c>
      <c r="CQ125" s="47">
        <v>0</v>
      </c>
      <c r="CR125" s="47">
        <v>0</v>
      </c>
      <c r="CS125" s="47">
        <v>0</v>
      </c>
      <c r="CT125" s="47">
        <v>0.2999999999999981</v>
      </c>
      <c r="CU125" s="47">
        <v>0.2999999999999981</v>
      </c>
      <c r="CV125" s="47">
        <v>0</v>
      </c>
      <c r="CW125" s="47">
        <v>0</v>
      </c>
      <c r="CX125" s="47">
        <v>0</v>
      </c>
      <c r="CY125" s="47">
        <v>0</v>
      </c>
      <c r="CZ125" s="47">
        <v>0</v>
      </c>
      <c r="DA125" s="47">
        <v>0</v>
      </c>
      <c r="DB125" s="47">
        <v>0</v>
      </c>
      <c r="DC125" s="47">
        <v>0</v>
      </c>
      <c r="DD125" s="47">
        <v>0</v>
      </c>
      <c r="DE125" s="47">
        <v>0</v>
      </c>
      <c r="DF125" s="47">
        <v>0</v>
      </c>
      <c r="DG125" s="47">
        <v>0</v>
      </c>
      <c r="DH125" s="47">
        <v>0</v>
      </c>
      <c r="DI125" s="47">
        <v>0</v>
      </c>
      <c r="DJ125" s="47">
        <v>0</v>
      </c>
      <c r="DK125" s="47">
        <v>0</v>
      </c>
      <c r="DL125" s="47">
        <v>0</v>
      </c>
      <c r="DM125" s="47">
        <v>0</v>
      </c>
      <c r="DN125" s="47">
        <v>0</v>
      </c>
      <c r="DO125" s="47">
        <v>0</v>
      </c>
      <c r="DP125" s="47">
        <v>0</v>
      </c>
      <c r="DQ125" s="47">
        <v>0</v>
      </c>
      <c r="DR125" s="47">
        <v>0</v>
      </c>
      <c r="DS125" s="47">
        <v>0</v>
      </c>
      <c r="DT125" s="47">
        <v>0</v>
      </c>
    </row>
    <row r="126" spans="1:126" x14ac:dyDescent="0.25">
      <c r="A126" s="47" t="s">
        <v>366</v>
      </c>
      <c r="B126" s="47" t="s">
        <v>153</v>
      </c>
      <c r="C126" s="47" t="s">
        <v>362</v>
      </c>
      <c r="D126" s="47" t="s">
        <v>362</v>
      </c>
      <c r="E126" s="47"/>
      <c r="F126" s="47" t="s">
        <v>155</v>
      </c>
      <c r="G126" s="47" t="s">
        <v>179</v>
      </c>
      <c r="H126" s="47" t="str">
        <f>=IFERROR(VLOOKUP(A126,'ETPT Format DDG'!A:J,10,FALSE),"")</f>
        <v>0</v>
      </c>
      <c r="I126" s="47" t="str">
        <f>='ETPT Format DDG'!M126</f>
        <v/>
      </c>
      <c r="J126" s="47" t="str">
        <f>='ETPT Format DDG'!D126</f>
        <v/>
      </c>
      <c r="K126" s="47" t="s">
        <v>157</v>
      </c>
      <c r="L126" s="47" t="s">
        <v>363</v>
      </c>
      <c r="M126" s="47"/>
      <c r="N126" s="47">
        <v>1</v>
      </c>
      <c r="O126" s="47">
        <v>1</v>
      </c>
      <c r="P126" s="47">
        <v>0</v>
      </c>
      <c r="Q126" s="47">
        <v>0</v>
      </c>
      <c r="R126" s="47">
        <v>0</v>
      </c>
      <c r="S126" s="47">
        <v>0</v>
      </c>
      <c r="T126" s="47">
        <v>0</v>
      </c>
      <c r="U126" s="47">
        <v>0</v>
      </c>
      <c r="V126" s="47">
        <v>0</v>
      </c>
      <c r="W126" s="47">
        <v>0</v>
      </c>
      <c r="X126" s="47">
        <v>0</v>
      </c>
      <c r="Y126" s="47">
        <v>0</v>
      </c>
      <c r="Z126" s="47">
        <v>0</v>
      </c>
      <c r="AA126" s="47">
        <v>0</v>
      </c>
      <c r="AB126" s="47">
        <v>0</v>
      </c>
      <c r="AC126" s="47">
        <v>0</v>
      </c>
      <c r="AD126" s="47">
        <v>0</v>
      </c>
      <c r="AE126" s="47">
        <v>0</v>
      </c>
      <c r="AF126" s="47">
        <v>0</v>
      </c>
      <c r="AG126" s="47">
        <v>0</v>
      </c>
      <c r="AH126" s="47">
        <v>0</v>
      </c>
      <c r="AI126" s="47">
        <v>0</v>
      </c>
      <c r="AJ126" s="47">
        <v>0</v>
      </c>
      <c r="AK126" s="47">
        <v>0</v>
      </c>
      <c r="AL126" s="47">
        <v>0</v>
      </c>
      <c r="AM126" s="47">
        <v>0</v>
      </c>
      <c r="AN126" s="47">
        <v>0.8799999999999967</v>
      </c>
      <c r="AO126" s="47">
        <v>0</v>
      </c>
      <c r="AP126" s="47">
        <v>0</v>
      </c>
      <c r="AQ126" s="47">
        <v>0</v>
      </c>
      <c r="AR126" s="47">
        <v>0</v>
      </c>
      <c r="AS126" s="47">
        <v>0</v>
      </c>
      <c r="AT126" s="47">
        <v>0</v>
      </c>
      <c r="AU126" s="47">
        <v>0</v>
      </c>
      <c r="AV126" s="47">
        <v>0</v>
      </c>
      <c r="AW126" s="47">
        <v>0</v>
      </c>
      <c r="AX126" s="47">
        <v>0</v>
      </c>
      <c r="AY126" s="47">
        <v>0.8799999999999967</v>
      </c>
      <c r="AZ126" s="47">
        <v>0</v>
      </c>
      <c r="BA126" s="47">
        <v>0</v>
      </c>
      <c r="BB126" s="47">
        <v>0</v>
      </c>
      <c r="BC126" s="47">
        <v>0</v>
      </c>
      <c r="BD126" s="47">
        <v>0</v>
      </c>
      <c r="BE126" s="47">
        <v>0</v>
      </c>
      <c r="BF126" s="47">
        <v>0</v>
      </c>
      <c r="BG126" s="47">
        <v>0</v>
      </c>
      <c r="BH126" s="47">
        <v>0</v>
      </c>
      <c r="BI126" s="47">
        <v>0</v>
      </c>
      <c r="BJ126" s="47">
        <v>0</v>
      </c>
      <c r="BK126" s="47">
        <v>0</v>
      </c>
      <c r="BL126" s="47">
        <v>0</v>
      </c>
      <c r="BM126" s="47">
        <v>0</v>
      </c>
      <c r="BN126" s="47">
        <v>0</v>
      </c>
      <c r="BO126" s="47">
        <v>0.05499999999999979</v>
      </c>
      <c r="BP126" s="47">
        <v>0.03999999999999961</v>
      </c>
      <c r="BQ126" s="47">
        <v>0</v>
      </c>
      <c r="BR126" s="47">
        <v>0</v>
      </c>
      <c r="BS126" s="47">
        <v>0</v>
      </c>
      <c r="BT126" s="47">
        <v>0</v>
      </c>
      <c r="BU126" s="47">
        <v>0</v>
      </c>
      <c r="BV126" s="47">
        <v>0</v>
      </c>
      <c r="BW126" s="47">
        <v>0.014999999999999934</v>
      </c>
      <c r="BX126" s="47">
        <v>0</v>
      </c>
      <c r="BY126" s="47">
        <v>0</v>
      </c>
      <c r="BZ126" s="47">
        <v>0</v>
      </c>
      <c r="CA126" s="47">
        <v>0</v>
      </c>
      <c r="CB126" s="47">
        <v>0</v>
      </c>
      <c r="CC126" s="47">
        <v>0</v>
      </c>
      <c r="CD126" s="47">
        <v>0</v>
      </c>
      <c r="CE126" s="47">
        <v>0</v>
      </c>
      <c r="CF126" s="47">
        <v>0</v>
      </c>
      <c r="CG126" s="47">
        <v>0</v>
      </c>
      <c r="CH126" s="47">
        <v>0</v>
      </c>
      <c r="CI126" s="47">
        <v>0</v>
      </c>
      <c r="CJ126" s="47">
        <v>0</v>
      </c>
      <c r="CK126" s="47">
        <v>0</v>
      </c>
      <c r="CL126" s="47">
        <v>0</v>
      </c>
      <c r="CM126" s="47">
        <v>0</v>
      </c>
      <c r="CN126" s="47">
        <v>0</v>
      </c>
      <c r="CO126" s="47">
        <v>0</v>
      </c>
      <c r="CP126" s="47">
        <v>0</v>
      </c>
      <c r="CQ126" s="47">
        <v>0</v>
      </c>
      <c r="CR126" s="47">
        <v>0</v>
      </c>
      <c r="CS126" s="47">
        <v>0</v>
      </c>
      <c r="CT126" s="47">
        <v>0.06500000000000035</v>
      </c>
      <c r="CU126" s="47">
        <v>0.06500000000000035</v>
      </c>
      <c r="CV126" s="47">
        <v>0</v>
      </c>
      <c r="CW126" s="47">
        <v>0</v>
      </c>
      <c r="CX126" s="47">
        <v>0</v>
      </c>
      <c r="CY126" s="47">
        <v>0</v>
      </c>
      <c r="CZ126" s="47">
        <v>0</v>
      </c>
      <c r="DA126" s="47">
        <v>0</v>
      </c>
      <c r="DB126" s="47">
        <v>0</v>
      </c>
      <c r="DC126" s="47">
        <v>0</v>
      </c>
      <c r="DD126" s="47">
        <v>0</v>
      </c>
      <c r="DE126" s="47">
        <v>0</v>
      </c>
      <c r="DF126" s="47">
        <v>0</v>
      </c>
      <c r="DG126" s="47">
        <v>0</v>
      </c>
      <c r="DH126" s="47">
        <v>0</v>
      </c>
      <c r="DI126" s="47">
        <v>0</v>
      </c>
      <c r="DJ126" s="47">
        <v>0</v>
      </c>
      <c r="DK126" s="47">
        <v>0</v>
      </c>
      <c r="DL126" s="47">
        <v>0</v>
      </c>
      <c r="DM126" s="47">
        <v>0</v>
      </c>
      <c r="DN126" s="47">
        <v>0</v>
      </c>
      <c r="DO126" s="47">
        <v>0</v>
      </c>
      <c r="DP126" s="47">
        <v>0</v>
      </c>
      <c r="DQ126" s="47">
        <v>0</v>
      </c>
      <c r="DR126" s="47">
        <v>0</v>
      </c>
      <c r="DS126" s="47">
        <v>0</v>
      </c>
      <c r="DT126" s="47">
        <v>0</v>
      </c>
    </row>
    <row r="127" spans="1:126" x14ac:dyDescent="0.25">
      <c r="A127" s="47" t="s">
        <v>367</v>
      </c>
      <c r="B127" s="47" t="s">
        <v>153</v>
      </c>
      <c r="C127" s="47" t="s">
        <v>362</v>
      </c>
      <c r="D127" s="47" t="s">
        <v>362</v>
      </c>
      <c r="E127" s="47"/>
      <c r="F127" s="47" t="s">
        <v>155</v>
      </c>
      <c r="G127" s="47" t="s">
        <v>156</v>
      </c>
      <c r="H127" s="47" t="str">
        <f>=IFERROR(VLOOKUP(A127,'ETPT Format DDG'!A:J,10,FALSE),"")</f>
        <v>0</v>
      </c>
      <c r="I127" s="47" t="str">
        <f>='ETPT Format DDG'!M127</f>
        <v/>
      </c>
      <c r="J127" s="47" t="str">
        <f>='ETPT Format DDG'!D127</f>
        <v/>
      </c>
      <c r="K127" s="47" t="s">
        <v>157</v>
      </c>
      <c r="L127" s="47" t="s">
        <v>363</v>
      </c>
      <c r="M127" s="47"/>
      <c r="N127" s="47">
        <v>1</v>
      </c>
      <c r="O127" s="47">
        <v>1</v>
      </c>
      <c r="P127" s="47">
        <v>0</v>
      </c>
      <c r="Q127" s="47">
        <v>0</v>
      </c>
      <c r="R127" s="47">
        <v>0</v>
      </c>
      <c r="S127" s="47">
        <v>0</v>
      </c>
      <c r="T127" s="47">
        <v>0</v>
      </c>
      <c r="U127" s="47">
        <v>0</v>
      </c>
      <c r="V127" s="47">
        <v>0</v>
      </c>
      <c r="W127" s="47">
        <v>0</v>
      </c>
      <c r="X127" s="47">
        <v>0</v>
      </c>
      <c r="Y127" s="47">
        <v>0</v>
      </c>
      <c r="Z127" s="47">
        <v>0</v>
      </c>
      <c r="AA127" s="47">
        <v>0</v>
      </c>
      <c r="AB127" s="47">
        <v>0</v>
      </c>
      <c r="AC127" s="47">
        <v>0</v>
      </c>
      <c r="AD127" s="47">
        <v>0</v>
      </c>
      <c r="AE127" s="47">
        <v>0</v>
      </c>
      <c r="AF127" s="47">
        <v>0</v>
      </c>
      <c r="AG127" s="47">
        <v>0</v>
      </c>
      <c r="AH127" s="47">
        <v>0</v>
      </c>
      <c r="AI127" s="47">
        <v>0</v>
      </c>
      <c r="AJ127" s="47">
        <v>0</v>
      </c>
      <c r="AK127" s="47">
        <v>0</v>
      </c>
      <c r="AL127" s="47">
        <v>0</v>
      </c>
      <c r="AM127" s="47">
        <v>0</v>
      </c>
      <c r="AN127" s="47">
        <v>0</v>
      </c>
      <c r="AO127" s="47">
        <v>0</v>
      </c>
      <c r="AP127" s="47">
        <v>0</v>
      </c>
      <c r="AQ127" s="47">
        <v>0</v>
      </c>
      <c r="AR127" s="47">
        <v>0</v>
      </c>
      <c r="AS127" s="47">
        <v>0</v>
      </c>
      <c r="AT127" s="47">
        <v>0</v>
      </c>
      <c r="AU127" s="47">
        <v>0</v>
      </c>
      <c r="AV127" s="47">
        <v>0</v>
      </c>
      <c r="AW127" s="47">
        <v>0</v>
      </c>
      <c r="AX127" s="47">
        <v>0</v>
      </c>
      <c r="AY127" s="47">
        <v>0</v>
      </c>
      <c r="AZ127" s="47">
        <v>0</v>
      </c>
      <c r="BA127" s="47">
        <v>0</v>
      </c>
      <c r="BB127" s="47">
        <v>0</v>
      </c>
      <c r="BC127" s="47">
        <v>0</v>
      </c>
      <c r="BD127" s="47">
        <v>0</v>
      </c>
      <c r="BE127" s="47">
        <v>0</v>
      </c>
      <c r="BF127" s="47">
        <v>0</v>
      </c>
      <c r="BG127" s="47">
        <v>0</v>
      </c>
      <c r="BH127" s="47">
        <v>0</v>
      </c>
      <c r="BI127" s="47">
        <v>0</v>
      </c>
      <c r="BJ127" s="47">
        <v>0</v>
      </c>
      <c r="BK127" s="47">
        <v>0</v>
      </c>
      <c r="BL127" s="47">
        <v>0</v>
      </c>
      <c r="BM127" s="47">
        <v>0</v>
      </c>
      <c r="BN127" s="47">
        <v>0</v>
      </c>
      <c r="BO127" s="47">
        <v>0</v>
      </c>
      <c r="BP127" s="47">
        <v>0</v>
      </c>
      <c r="BQ127" s="47">
        <v>0</v>
      </c>
      <c r="BR127" s="47">
        <v>0</v>
      </c>
      <c r="BS127" s="47">
        <v>0</v>
      </c>
      <c r="BT127" s="47">
        <v>0</v>
      </c>
      <c r="BU127" s="47">
        <v>0</v>
      </c>
      <c r="BV127" s="47">
        <v>0</v>
      </c>
      <c r="BW127" s="47">
        <v>0</v>
      </c>
      <c r="BX127" s="47">
        <v>0</v>
      </c>
      <c r="BY127" s="47">
        <v>0</v>
      </c>
      <c r="BZ127" s="47">
        <v>0</v>
      </c>
      <c r="CA127" s="47">
        <v>0</v>
      </c>
      <c r="CB127" s="47">
        <v>0</v>
      </c>
      <c r="CC127" s="47">
        <v>0</v>
      </c>
      <c r="CD127" s="47">
        <v>0</v>
      </c>
      <c r="CE127" s="47">
        <v>0</v>
      </c>
      <c r="CF127" s="47">
        <v>0.6999999999999951</v>
      </c>
      <c r="CG127" s="47">
        <v>0.34999999999999754</v>
      </c>
      <c r="CH127" s="47">
        <v>0.34999999999999754</v>
      </c>
      <c r="CI127" s="47">
        <v>0</v>
      </c>
      <c r="CJ127" s="47">
        <v>0</v>
      </c>
      <c r="CK127" s="47">
        <v>0</v>
      </c>
      <c r="CL127" s="47">
        <v>0</v>
      </c>
      <c r="CM127" s="47">
        <v>0</v>
      </c>
      <c r="CN127" s="47">
        <v>0</v>
      </c>
      <c r="CO127" s="47">
        <v>0</v>
      </c>
      <c r="CP127" s="47">
        <v>0</v>
      </c>
      <c r="CQ127" s="47">
        <v>0</v>
      </c>
      <c r="CR127" s="47">
        <v>0</v>
      </c>
      <c r="CS127" s="47">
        <v>0</v>
      </c>
      <c r="CT127" s="47">
        <v>0.2999999999999981</v>
      </c>
      <c r="CU127" s="47">
        <v>0.2999999999999981</v>
      </c>
      <c r="CV127" s="47">
        <v>0</v>
      </c>
      <c r="CW127" s="47">
        <v>0</v>
      </c>
      <c r="CX127" s="47">
        <v>0</v>
      </c>
      <c r="CY127" s="47">
        <v>0</v>
      </c>
      <c r="CZ127" s="47">
        <v>0</v>
      </c>
      <c r="DA127" s="47">
        <v>0</v>
      </c>
      <c r="DB127" s="47">
        <v>0</v>
      </c>
      <c r="DC127" s="47">
        <v>0</v>
      </c>
      <c r="DD127" s="47">
        <v>0</v>
      </c>
      <c r="DE127" s="47">
        <v>0</v>
      </c>
      <c r="DF127" s="47">
        <v>0</v>
      </c>
      <c r="DG127" s="47">
        <v>0</v>
      </c>
      <c r="DH127" s="47">
        <v>0</v>
      </c>
      <c r="DI127" s="47">
        <v>0</v>
      </c>
      <c r="DJ127" s="47">
        <v>0</v>
      </c>
      <c r="DK127" s="47">
        <v>0</v>
      </c>
      <c r="DL127" s="47">
        <v>0</v>
      </c>
      <c r="DM127" s="47">
        <v>0</v>
      </c>
      <c r="DN127" s="47">
        <v>0</v>
      </c>
      <c r="DO127" s="47">
        <v>0</v>
      </c>
      <c r="DP127" s="47">
        <v>0</v>
      </c>
      <c r="DQ127" s="47">
        <v>0</v>
      </c>
      <c r="DR127" s="47">
        <v>0</v>
      </c>
      <c r="DS127" s="47">
        <v>0</v>
      </c>
      <c r="DT127" s="47">
        <v>0</v>
      </c>
    </row>
    <row r="128" spans="1:126" x14ac:dyDescent="0.25">
      <c r="A128" s="47" t="s">
        <v>368</v>
      </c>
      <c r="B128" s="47" t="s">
        <v>153</v>
      </c>
      <c r="C128" s="47" t="s">
        <v>362</v>
      </c>
      <c r="D128" s="47" t="s">
        <v>362</v>
      </c>
      <c r="E128" s="47"/>
      <c r="F128" s="47" t="s">
        <v>155</v>
      </c>
      <c r="G128" s="47" t="s">
        <v>219</v>
      </c>
      <c r="H128" s="47" t="str">
        <f>=IFERROR(VLOOKUP(A128,'ETPT Format DDG'!A:J,10,FALSE),"")</f>
        <v>0</v>
      </c>
      <c r="I128" s="47" t="str">
        <f>='ETPT Format DDG'!M128</f>
        <v/>
      </c>
      <c r="J128" s="47" t="str">
        <f>='ETPT Format DDG'!D128</f>
        <v/>
      </c>
      <c r="K128" s="47" t="s">
        <v>157</v>
      </c>
      <c r="L128" s="47" t="s">
        <v>363</v>
      </c>
      <c r="M128" s="47"/>
      <c r="N128" s="47">
        <v>1</v>
      </c>
      <c r="O128" s="47">
        <v>1</v>
      </c>
      <c r="P128" s="47">
        <v>0</v>
      </c>
      <c r="Q128" s="47">
        <v>0</v>
      </c>
      <c r="R128" s="47">
        <v>0</v>
      </c>
      <c r="S128" s="47">
        <v>0</v>
      </c>
      <c r="T128" s="47">
        <v>0</v>
      </c>
      <c r="U128" s="47">
        <v>0</v>
      </c>
      <c r="V128" s="47">
        <v>0</v>
      </c>
      <c r="W128" s="47">
        <v>0</v>
      </c>
      <c r="X128" s="47">
        <v>0</v>
      </c>
      <c r="Y128" s="47">
        <v>0</v>
      </c>
      <c r="Z128" s="47">
        <v>0</v>
      </c>
      <c r="AA128" s="47">
        <v>0</v>
      </c>
      <c r="AB128" s="47">
        <v>0</v>
      </c>
      <c r="AC128" s="47">
        <v>0</v>
      </c>
      <c r="AD128" s="47">
        <v>0</v>
      </c>
      <c r="AE128" s="47">
        <v>0</v>
      </c>
      <c r="AF128" s="47">
        <v>0</v>
      </c>
      <c r="AG128" s="47">
        <v>0</v>
      </c>
      <c r="AH128" s="47">
        <v>0</v>
      </c>
      <c r="AI128" s="47">
        <v>0</v>
      </c>
      <c r="AJ128" s="47">
        <v>0</v>
      </c>
      <c r="AK128" s="47">
        <v>0</v>
      </c>
      <c r="AL128" s="47">
        <v>0</v>
      </c>
      <c r="AM128" s="47">
        <v>0</v>
      </c>
      <c r="AN128" s="47">
        <v>0</v>
      </c>
      <c r="AO128" s="47">
        <v>0</v>
      </c>
      <c r="AP128" s="47">
        <v>0</v>
      </c>
      <c r="AQ128" s="47">
        <v>0</v>
      </c>
      <c r="AR128" s="47">
        <v>0</v>
      </c>
      <c r="AS128" s="47">
        <v>0</v>
      </c>
      <c r="AT128" s="47">
        <v>0</v>
      </c>
      <c r="AU128" s="47">
        <v>0</v>
      </c>
      <c r="AV128" s="47">
        <v>0</v>
      </c>
      <c r="AW128" s="47">
        <v>0</v>
      </c>
      <c r="AX128" s="47">
        <v>0</v>
      </c>
      <c r="AY128" s="47">
        <v>0</v>
      </c>
      <c r="AZ128" s="47">
        <v>0</v>
      </c>
      <c r="BA128" s="47">
        <v>0</v>
      </c>
      <c r="BB128" s="47">
        <v>0</v>
      </c>
      <c r="BC128" s="47">
        <v>0</v>
      </c>
      <c r="BD128" s="47">
        <v>0</v>
      </c>
      <c r="BE128" s="47">
        <v>0</v>
      </c>
      <c r="BF128" s="47">
        <v>0</v>
      </c>
      <c r="BG128" s="47">
        <v>0</v>
      </c>
      <c r="BH128" s="47">
        <v>0</v>
      </c>
      <c r="BI128" s="47">
        <v>0</v>
      </c>
      <c r="BJ128" s="47">
        <v>0</v>
      </c>
      <c r="BK128" s="47">
        <v>0</v>
      </c>
      <c r="BL128" s="47">
        <v>0.8600000000000081</v>
      </c>
      <c r="BM128" s="47">
        <v>0.5200000000000028</v>
      </c>
      <c r="BN128" s="47">
        <v>0.3400000000000025</v>
      </c>
      <c r="BO128" s="47">
        <v>0.05499999999999979</v>
      </c>
      <c r="BP128" s="47">
        <v>0.03999999999999961</v>
      </c>
      <c r="BQ128" s="47">
        <v>0</v>
      </c>
      <c r="BR128" s="47">
        <v>0</v>
      </c>
      <c r="BS128" s="47">
        <v>0</v>
      </c>
      <c r="BT128" s="47">
        <v>0</v>
      </c>
      <c r="BU128" s="47">
        <v>0</v>
      </c>
      <c r="BV128" s="47">
        <v>0</v>
      </c>
      <c r="BW128" s="47">
        <v>0.014999999999999934</v>
      </c>
      <c r="BX128" s="47">
        <v>0</v>
      </c>
      <c r="BY128" s="47">
        <v>0</v>
      </c>
      <c r="BZ128" s="47">
        <v>0</v>
      </c>
      <c r="CA128" s="47">
        <v>0</v>
      </c>
      <c r="CB128" s="47">
        <v>0</v>
      </c>
      <c r="CC128" s="47">
        <v>0</v>
      </c>
      <c r="CD128" s="47">
        <v>0</v>
      </c>
      <c r="CE128" s="47">
        <v>0</v>
      </c>
      <c r="CF128" s="47">
        <v>0</v>
      </c>
      <c r="CG128" s="47">
        <v>0</v>
      </c>
      <c r="CH128" s="47">
        <v>0</v>
      </c>
      <c r="CI128" s="47">
        <v>0</v>
      </c>
      <c r="CJ128" s="47">
        <v>0</v>
      </c>
      <c r="CK128" s="47">
        <v>0</v>
      </c>
      <c r="CL128" s="47">
        <v>0</v>
      </c>
      <c r="CM128" s="47">
        <v>0</v>
      </c>
      <c r="CN128" s="47">
        <v>0</v>
      </c>
      <c r="CO128" s="47">
        <v>0</v>
      </c>
      <c r="CP128" s="47">
        <v>0</v>
      </c>
      <c r="CQ128" s="47">
        <v>0</v>
      </c>
      <c r="CR128" s="47">
        <v>0</v>
      </c>
      <c r="CS128" s="47">
        <v>0</v>
      </c>
      <c r="CT128" s="47">
        <v>0.08500000000000063</v>
      </c>
      <c r="CU128" s="47">
        <v>0.08500000000000063</v>
      </c>
      <c r="CV128" s="47">
        <v>0</v>
      </c>
      <c r="CW128" s="47">
        <v>0</v>
      </c>
      <c r="CX128" s="47">
        <v>0</v>
      </c>
      <c r="CY128" s="47">
        <v>0</v>
      </c>
      <c r="CZ128" s="47">
        <v>0</v>
      </c>
      <c r="DA128" s="47">
        <v>0</v>
      </c>
      <c r="DB128" s="47">
        <v>0</v>
      </c>
      <c r="DC128" s="47">
        <v>0</v>
      </c>
      <c r="DD128" s="47">
        <v>0</v>
      </c>
      <c r="DE128" s="47">
        <v>0</v>
      </c>
      <c r="DF128" s="47">
        <v>0</v>
      </c>
      <c r="DG128" s="47">
        <v>0</v>
      </c>
      <c r="DH128" s="47">
        <v>0</v>
      </c>
      <c r="DI128" s="47">
        <v>0</v>
      </c>
      <c r="DJ128" s="47">
        <v>0</v>
      </c>
      <c r="DK128" s="47">
        <v>0</v>
      </c>
      <c r="DL128" s="47">
        <v>0</v>
      </c>
      <c r="DM128" s="47">
        <v>0</v>
      </c>
      <c r="DN128" s="47">
        <v>0</v>
      </c>
      <c r="DO128" s="47">
        <v>0</v>
      </c>
      <c r="DP128" s="47">
        <v>0</v>
      </c>
      <c r="DQ128" s="47">
        <v>0</v>
      </c>
      <c r="DR128" s="47">
        <v>0</v>
      </c>
      <c r="DS128" s="47">
        <v>0</v>
      </c>
      <c r="DT128" s="47">
        <v>0</v>
      </c>
    </row>
    <row r="129" spans="1:126" x14ac:dyDescent="0.25">
      <c r="A129" s="47" t="s">
        <v>369</v>
      </c>
      <c r="B129" s="47" t="s">
        <v>153</v>
      </c>
      <c r="C129" s="47" t="s">
        <v>362</v>
      </c>
      <c r="D129" s="47" t="s">
        <v>362</v>
      </c>
      <c r="E129" s="47"/>
      <c r="F129" s="47" t="s">
        <v>155</v>
      </c>
      <c r="G129" s="47" t="s">
        <v>219</v>
      </c>
      <c r="H129" s="47" t="str">
        <f>=IFERROR(VLOOKUP(A129,'ETPT Format DDG'!A:J,10,FALSE),"")</f>
        <v>0</v>
      </c>
      <c r="I129" s="47" t="str">
        <f>='ETPT Format DDG'!M129</f>
        <v/>
      </c>
      <c r="J129" s="47" t="str">
        <f>='ETPT Format DDG'!D129</f>
        <v/>
      </c>
      <c r="K129" s="47" t="s">
        <v>157</v>
      </c>
      <c r="L129" s="47" t="s">
        <v>363</v>
      </c>
      <c r="M129" s="47"/>
      <c r="N129" s="47">
        <v>1</v>
      </c>
      <c r="O129" s="47">
        <v>1</v>
      </c>
      <c r="P129" s="47">
        <v>0</v>
      </c>
      <c r="Q129" s="47">
        <v>0</v>
      </c>
      <c r="R129" s="47">
        <v>0</v>
      </c>
      <c r="S129" s="47">
        <v>0</v>
      </c>
      <c r="T129" s="47">
        <v>0</v>
      </c>
      <c r="U129" s="47">
        <v>0</v>
      </c>
      <c r="V129" s="47">
        <v>0</v>
      </c>
      <c r="W129" s="47">
        <v>0</v>
      </c>
      <c r="X129" s="47">
        <v>0</v>
      </c>
      <c r="Y129" s="47">
        <v>0</v>
      </c>
      <c r="Z129" s="47">
        <v>0</v>
      </c>
      <c r="AA129" s="47">
        <v>0</v>
      </c>
      <c r="AB129" s="47">
        <v>0</v>
      </c>
      <c r="AC129" s="47">
        <v>0</v>
      </c>
      <c r="AD129" s="47">
        <v>0</v>
      </c>
      <c r="AE129" s="47">
        <v>0</v>
      </c>
      <c r="AF129" s="47">
        <v>0</v>
      </c>
      <c r="AG129" s="47">
        <v>0</v>
      </c>
      <c r="AH129" s="47">
        <v>0</v>
      </c>
      <c r="AI129" s="47">
        <v>0</v>
      </c>
      <c r="AJ129" s="47">
        <v>0</v>
      </c>
      <c r="AK129" s="47">
        <v>0</v>
      </c>
      <c r="AL129" s="47">
        <v>0</v>
      </c>
      <c r="AM129" s="47">
        <v>0</v>
      </c>
      <c r="AN129" s="47">
        <v>0</v>
      </c>
      <c r="AO129" s="47">
        <v>0</v>
      </c>
      <c r="AP129" s="47">
        <v>0</v>
      </c>
      <c r="AQ129" s="47">
        <v>0</v>
      </c>
      <c r="AR129" s="47">
        <v>0</v>
      </c>
      <c r="AS129" s="47">
        <v>0</v>
      </c>
      <c r="AT129" s="47">
        <v>0</v>
      </c>
      <c r="AU129" s="47">
        <v>0</v>
      </c>
      <c r="AV129" s="47">
        <v>0</v>
      </c>
      <c r="AW129" s="47">
        <v>0</v>
      </c>
      <c r="AX129" s="47">
        <v>0</v>
      </c>
      <c r="AY129" s="47">
        <v>0</v>
      </c>
      <c r="AZ129" s="47">
        <v>0</v>
      </c>
      <c r="BA129" s="47">
        <v>0</v>
      </c>
      <c r="BB129" s="47">
        <v>0</v>
      </c>
      <c r="BC129" s="47">
        <v>0</v>
      </c>
      <c r="BD129" s="47">
        <v>0</v>
      </c>
      <c r="BE129" s="47">
        <v>0</v>
      </c>
      <c r="BF129" s="47">
        <v>0</v>
      </c>
      <c r="BG129" s="47">
        <v>0</v>
      </c>
      <c r="BH129" s="47">
        <v>0</v>
      </c>
      <c r="BI129" s="47">
        <v>0</v>
      </c>
      <c r="BJ129" s="47">
        <v>0</v>
      </c>
      <c r="BK129" s="47">
        <v>0</v>
      </c>
      <c r="BL129" s="47">
        <v>0.8600000000000081</v>
      </c>
      <c r="BM129" s="47">
        <v>0.5200000000000028</v>
      </c>
      <c r="BN129" s="47">
        <v>0.3400000000000025</v>
      </c>
      <c r="BO129" s="47">
        <v>0.05499999999999979</v>
      </c>
      <c r="BP129" s="47">
        <v>0.03999999999999961</v>
      </c>
      <c r="BQ129" s="47">
        <v>0</v>
      </c>
      <c r="BR129" s="47">
        <v>0</v>
      </c>
      <c r="BS129" s="47">
        <v>0</v>
      </c>
      <c r="BT129" s="47">
        <v>0</v>
      </c>
      <c r="BU129" s="47">
        <v>0</v>
      </c>
      <c r="BV129" s="47">
        <v>0</v>
      </c>
      <c r="BW129" s="47">
        <v>0.014999999999999934</v>
      </c>
      <c r="BX129" s="47">
        <v>0</v>
      </c>
      <c r="BY129" s="47">
        <v>0</v>
      </c>
      <c r="BZ129" s="47">
        <v>0</v>
      </c>
      <c r="CA129" s="47">
        <v>0</v>
      </c>
      <c r="CB129" s="47">
        <v>0</v>
      </c>
      <c r="CC129" s="47">
        <v>0</v>
      </c>
      <c r="CD129" s="47">
        <v>0</v>
      </c>
      <c r="CE129" s="47">
        <v>0</v>
      </c>
      <c r="CF129" s="47">
        <v>0</v>
      </c>
      <c r="CG129" s="47">
        <v>0</v>
      </c>
      <c r="CH129" s="47">
        <v>0</v>
      </c>
      <c r="CI129" s="47">
        <v>0</v>
      </c>
      <c r="CJ129" s="47">
        <v>0</v>
      </c>
      <c r="CK129" s="47">
        <v>0</v>
      </c>
      <c r="CL129" s="47">
        <v>0</v>
      </c>
      <c r="CM129" s="47">
        <v>0</v>
      </c>
      <c r="CN129" s="47">
        <v>0</v>
      </c>
      <c r="CO129" s="47">
        <v>0</v>
      </c>
      <c r="CP129" s="47">
        <v>0</v>
      </c>
      <c r="CQ129" s="47">
        <v>0</v>
      </c>
      <c r="CR129" s="47">
        <v>0</v>
      </c>
      <c r="CS129" s="47">
        <v>0</v>
      </c>
      <c r="CT129" s="47">
        <v>0.08500000000000063</v>
      </c>
      <c r="CU129" s="47">
        <v>0.08500000000000063</v>
      </c>
      <c r="CV129" s="47">
        <v>0</v>
      </c>
      <c r="CW129" s="47">
        <v>0</v>
      </c>
      <c r="CX129" s="47">
        <v>0</v>
      </c>
      <c r="CY129" s="47">
        <v>0</v>
      </c>
      <c r="CZ129" s="47">
        <v>0</v>
      </c>
      <c r="DA129" s="47">
        <v>0</v>
      </c>
      <c r="DB129" s="47">
        <v>0</v>
      </c>
      <c r="DC129" s="47">
        <v>0</v>
      </c>
      <c r="DD129" s="47">
        <v>0</v>
      </c>
      <c r="DE129" s="47">
        <v>0</v>
      </c>
      <c r="DF129" s="47">
        <v>0</v>
      </c>
      <c r="DG129" s="47">
        <v>0</v>
      </c>
      <c r="DH129" s="47">
        <v>0</v>
      </c>
      <c r="DI129" s="47">
        <v>0</v>
      </c>
      <c r="DJ129" s="47">
        <v>0</v>
      </c>
      <c r="DK129" s="47">
        <v>0</v>
      </c>
      <c r="DL129" s="47">
        <v>0</v>
      </c>
      <c r="DM129" s="47">
        <v>0</v>
      </c>
      <c r="DN129" s="47">
        <v>0</v>
      </c>
      <c r="DO129" s="47">
        <v>0</v>
      </c>
      <c r="DP129" s="47">
        <v>0</v>
      </c>
      <c r="DQ129" s="47">
        <v>0</v>
      </c>
      <c r="DR129" s="47">
        <v>0</v>
      </c>
      <c r="DS129" s="47">
        <v>0</v>
      </c>
      <c r="DT129" s="47">
        <v>0</v>
      </c>
    </row>
    <row r="130" spans="1:126" x14ac:dyDescent="0.25">
      <c r="A130" s="47" t="s">
        <v>370</v>
      </c>
      <c r="B130" s="47" t="s">
        <v>153</v>
      </c>
      <c r="C130" s="47" t="s">
        <v>362</v>
      </c>
      <c r="D130" s="47" t="s">
        <v>362</v>
      </c>
      <c r="E130" s="47"/>
      <c r="F130" s="47" t="s">
        <v>155</v>
      </c>
      <c r="G130" s="47" t="s">
        <v>179</v>
      </c>
      <c r="H130" s="47" t="str">
        <f>=IFERROR(VLOOKUP(A130,'ETPT Format DDG'!A:J,10,FALSE),"")</f>
        <v>0</v>
      </c>
      <c r="I130" s="47" t="str">
        <f>='ETPT Format DDG'!M130</f>
        <v/>
      </c>
      <c r="J130" s="47" t="str">
        <f>='ETPT Format DDG'!D130</f>
        <v/>
      </c>
      <c r="K130" s="47" t="s">
        <v>157</v>
      </c>
      <c r="L130" s="47" t="s">
        <v>363</v>
      </c>
      <c r="M130" s="47" t="s">
        <v>371</v>
      </c>
      <c r="N130" s="47">
        <v>0.6552631578947369</v>
      </c>
      <c r="O130" s="47">
        <v>0.6552631578947369</v>
      </c>
      <c r="P130" s="47">
        <v>0</v>
      </c>
      <c r="Q130" s="47">
        <v>0</v>
      </c>
      <c r="R130" s="47">
        <v>0</v>
      </c>
      <c r="S130" s="47">
        <v>0</v>
      </c>
      <c r="T130" s="47">
        <v>0</v>
      </c>
      <c r="U130" s="47">
        <v>0</v>
      </c>
      <c r="V130" s="47">
        <v>0</v>
      </c>
      <c r="W130" s="47">
        <v>0</v>
      </c>
      <c r="X130" s="47">
        <v>0</v>
      </c>
      <c r="Y130" s="47">
        <v>0</v>
      </c>
      <c r="Z130" s="47">
        <v>0</v>
      </c>
      <c r="AA130" s="47">
        <v>0</v>
      </c>
      <c r="AB130" s="47">
        <v>0</v>
      </c>
      <c r="AC130" s="47">
        <v>0</v>
      </c>
      <c r="AD130" s="47">
        <v>0</v>
      </c>
      <c r="AE130" s="47">
        <v>0</v>
      </c>
      <c r="AF130" s="47">
        <v>0</v>
      </c>
      <c r="AG130" s="47">
        <v>0</v>
      </c>
      <c r="AH130" s="47">
        <v>0</v>
      </c>
      <c r="AI130" s="47">
        <v>0</v>
      </c>
      <c r="AJ130" s="47">
        <v>0</v>
      </c>
      <c r="AK130" s="47">
        <v>0</v>
      </c>
      <c r="AL130" s="47">
        <v>0</v>
      </c>
      <c r="AM130" s="47">
        <v>0</v>
      </c>
      <c r="AN130" s="47">
        <v>0.5766315789473666</v>
      </c>
      <c r="AO130" s="47">
        <v>0</v>
      </c>
      <c r="AP130" s="47">
        <v>0</v>
      </c>
      <c r="AQ130" s="47">
        <v>0</v>
      </c>
      <c r="AR130" s="47">
        <v>0</v>
      </c>
      <c r="AS130" s="47">
        <v>0</v>
      </c>
      <c r="AT130" s="47">
        <v>0</v>
      </c>
      <c r="AU130" s="47">
        <v>0</v>
      </c>
      <c r="AV130" s="47">
        <v>0</v>
      </c>
      <c r="AW130" s="47">
        <v>0.5766315789473666</v>
      </c>
      <c r="AX130" s="47">
        <v>0</v>
      </c>
      <c r="AY130" s="47">
        <v>0</v>
      </c>
      <c r="AZ130" s="47">
        <v>0</v>
      </c>
      <c r="BA130" s="47">
        <v>0</v>
      </c>
      <c r="BB130" s="47">
        <v>0</v>
      </c>
      <c r="BC130" s="47">
        <v>0</v>
      </c>
      <c r="BD130" s="47">
        <v>0</v>
      </c>
      <c r="BE130" s="47">
        <v>0</v>
      </c>
      <c r="BF130" s="47">
        <v>0</v>
      </c>
      <c r="BG130" s="47">
        <v>0</v>
      </c>
      <c r="BH130" s="47">
        <v>0</v>
      </c>
      <c r="BI130" s="47">
        <v>0</v>
      </c>
      <c r="BJ130" s="47">
        <v>0</v>
      </c>
      <c r="BK130" s="47">
        <v>0</v>
      </c>
      <c r="BL130" s="47">
        <v>0</v>
      </c>
      <c r="BM130" s="47">
        <v>0</v>
      </c>
      <c r="BN130" s="47">
        <v>0</v>
      </c>
      <c r="BO130" s="47">
        <v>0.03603947368421041</v>
      </c>
      <c r="BP130" s="47">
        <v>0.02621052631578938</v>
      </c>
      <c r="BQ130" s="47">
        <v>0</v>
      </c>
      <c r="BR130" s="47">
        <v>0</v>
      </c>
      <c r="BS130" s="47">
        <v>0</v>
      </c>
      <c r="BT130" s="47">
        <v>0</v>
      </c>
      <c r="BU130" s="47">
        <v>0</v>
      </c>
      <c r="BV130" s="47">
        <v>0</v>
      </c>
      <c r="BW130" s="47">
        <v>0.009828947368421076</v>
      </c>
      <c r="BX130" s="47">
        <v>0</v>
      </c>
      <c r="BY130" s="47">
        <v>0</v>
      </c>
      <c r="BZ130" s="47">
        <v>0</v>
      </c>
      <c r="CA130" s="47">
        <v>0</v>
      </c>
      <c r="CB130" s="47">
        <v>0</v>
      </c>
      <c r="CC130" s="47">
        <v>0</v>
      </c>
      <c r="CD130" s="47">
        <v>0</v>
      </c>
      <c r="CE130" s="47">
        <v>0</v>
      </c>
      <c r="CF130" s="47">
        <v>0</v>
      </c>
      <c r="CG130" s="47">
        <v>0</v>
      </c>
      <c r="CH130" s="47">
        <v>0</v>
      </c>
      <c r="CI130" s="47">
        <v>0</v>
      </c>
      <c r="CJ130" s="47">
        <v>0</v>
      </c>
      <c r="CK130" s="47">
        <v>0</v>
      </c>
      <c r="CL130" s="47">
        <v>0</v>
      </c>
      <c r="CM130" s="47">
        <v>0</v>
      </c>
      <c r="CN130" s="47">
        <v>0</v>
      </c>
      <c r="CO130" s="47">
        <v>0</v>
      </c>
      <c r="CP130" s="47">
        <v>0</v>
      </c>
      <c r="CQ130" s="47">
        <v>0</v>
      </c>
      <c r="CR130" s="47">
        <v>0</v>
      </c>
      <c r="CS130" s="47">
        <v>0</v>
      </c>
      <c r="CT130" s="47">
        <v>0.0425921052631578</v>
      </c>
      <c r="CU130" s="47">
        <v>0.0425921052631578</v>
      </c>
      <c r="CV130" s="47">
        <v>0</v>
      </c>
      <c r="CW130" s="47">
        <v>0</v>
      </c>
      <c r="CX130" s="47">
        <v>0</v>
      </c>
      <c r="CY130" s="47">
        <v>0</v>
      </c>
      <c r="CZ130" s="47">
        <v>0</v>
      </c>
      <c r="DA130" s="47">
        <v>0</v>
      </c>
      <c r="DB130" s="47">
        <v>0</v>
      </c>
      <c r="DC130" s="47">
        <v>0</v>
      </c>
      <c r="DD130" s="47">
        <v>0</v>
      </c>
      <c r="DE130" s="47">
        <v>0</v>
      </c>
      <c r="DF130" s="47">
        <v>0</v>
      </c>
      <c r="DG130" s="47">
        <v>0</v>
      </c>
      <c r="DH130" s="47">
        <v>0</v>
      </c>
      <c r="DI130" s="47">
        <v>0</v>
      </c>
      <c r="DJ130" s="47">
        <v>0</v>
      </c>
      <c r="DK130" s="47">
        <v>0</v>
      </c>
      <c r="DL130" s="47">
        <v>0</v>
      </c>
      <c r="DM130" s="47">
        <v>0</v>
      </c>
      <c r="DN130" s="47">
        <v>0</v>
      </c>
      <c r="DO130" s="47">
        <v>0</v>
      </c>
      <c r="DP130" s="47">
        <v>0</v>
      </c>
      <c r="DQ130" s="47">
        <v>0</v>
      </c>
      <c r="DR130" s="47">
        <v>0</v>
      </c>
      <c r="DS130" s="47">
        <v>0</v>
      </c>
      <c r="DT130" s="47">
        <v>0</v>
      </c>
    </row>
    <row r="131" spans="1:126" x14ac:dyDescent="0.25">
      <c r="A131" s="47" t="s">
        <v>372</v>
      </c>
      <c r="B131" s="47" t="s">
        <v>153</v>
      </c>
      <c r="C131" s="47" t="s">
        <v>373</v>
      </c>
      <c r="D131" s="47" t="s">
        <v>373</v>
      </c>
      <c r="E131" s="47"/>
      <c r="F131" s="47" t="s">
        <v>155</v>
      </c>
      <c r="G131" s="47" t="s">
        <v>226</v>
      </c>
      <c r="H131" s="47" t="str">
        <f>=IFERROR(VLOOKUP(A131,'ETPT Format DDG'!A:J,10,FALSE),"")</f>
        <v>0</v>
      </c>
      <c r="I131" s="47" t="str">
        <f>='ETPT Format DDG'!M131</f>
        <v/>
      </c>
      <c r="J131" s="47" t="str">
        <f>='ETPT Format DDG'!D131</f>
        <v/>
      </c>
      <c r="K131" s="47" t="s">
        <v>157</v>
      </c>
      <c r="L131" s="47" t="s">
        <v>363</v>
      </c>
      <c r="M131" s="47" t="s">
        <v>374</v>
      </c>
      <c r="N131" s="47">
        <v>0.6605263157894737</v>
      </c>
      <c r="O131" s="47">
        <v>0.6605263157894737</v>
      </c>
      <c r="P131" s="47">
        <v>0</v>
      </c>
      <c r="Q131" s="47">
        <v>0</v>
      </c>
      <c r="R131" s="47">
        <v>0</v>
      </c>
      <c r="S131" s="47">
        <v>0</v>
      </c>
      <c r="T131" s="47">
        <v>0</v>
      </c>
      <c r="U131" s="47">
        <v>0</v>
      </c>
      <c r="V131" s="47">
        <v>0</v>
      </c>
      <c r="W131" s="47">
        <v>0</v>
      </c>
      <c r="X131" s="47">
        <v>0</v>
      </c>
      <c r="Y131" s="47">
        <v>0</v>
      </c>
      <c r="Z131" s="47">
        <v>0</v>
      </c>
      <c r="AA131" s="47">
        <v>0</v>
      </c>
      <c r="AB131" s="47">
        <v>0</v>
      </c>
      <c r="AC131" s="47">
        <v>0</v>
      </c>
      <c r="AD131" s="47">
        <v>0</v>
      </c>
      <c r="AE131" s="47">
        <v>0</v>
      </c>
      <c r="AF131" s="47">
        <v>0</v>
      </c>
      <c r="AG131" s="47">
        <v>0</v>
      </c>
      <c r="AH131" s="47">
        <v>0</v>
      </c>
      <c r="AI131" s="47">
        <v>0</v>
      </c>
      <c r="AJ131" s="47">
        <v>0</v>
      </c>
      <c r="AK131" s="47">
        <v>0</v>
      </c>
      <c r="AL131" s="47">
        <v>0</v>
      </c>
      <c r="AM131" s="47">
        <v>0</v>
      </c>
      <c r="AN131" s="47">
        <v>0</v>
      </c>
      <c r="AO131" s="47">
        <v>0</v>
      </c>
      <c r="AP131" s="47">
        <v>0</v>
      </c>
      <c r="AQ131" s="47">
        <v>0</v>
      </c>
      <c r="AR131" s="47">
        <v>0</v>
      </c>
      <c r="AS131" s="47">
        <v>0</v>
      </c>
      <c r="AT131" s="47">
        <v>0</v>
      </c>
      <c r="AU131" s="47">
        <v>0</v>
      </c>
      <c r="AV131" s="47">
        <v>0</v>
      </c>
      <c r="AW131" s="47">
        <v>0</v>
      </c>
      <c r="AX131" s="47">
        <v>0</v>
      </c>
      <c r="AY131" s="47">
        <v>0</v>
      </c>
      <c r="AZ131" s="47">
        <v>0</v>
      </c>
      <c r="BA131" s="47">
        <v>0</v>
      </c>
      <c r="BB131" s="47">
        <v>0</v>
      </c>
      <c r="BC131" s="47">
        <v>0</v>
      </c>
      <c r="BD131" s="47">
        <v>0</v>
      </c>
      <c r="BE131" s="47">
        <v>0</v>
      </c>
      <c r="BF131" s="47">
        <v>0</v>
      </c>
      <c r="BG131" s="47">
        <v>0</v>
      </c>
      <c r="BH131" s="47">
        <v>0</v>
      </c>
      <c r="BI131" s="47">
        <v>0</v>
      </c>
      <c r="BJ131" s="47">
        <v>0</v>
      </c>
      <c r="BK131" s="47">
        <v>0</v>
      </c>
      <c r="BL131" s="47">
        <v>0</v>
      </c>
      <c r="BM131" s="47">
        <v>0</v>
      </c>
      <c r="BN131" s="47">
        <v>0</v>
      </c>
      <c r="BO131" s="47">
        <v>0.03632894736842093</v>
      </c>
      <c r="BP131" s="47">
        <v>0.02642105263157885</v>
      </c>
      <c r="BQ131" s="47">
        <v>0</v>
      </c>
      <c r="BR131" s="47">
        <v>0</v>
      </c>
      <c r="BS131" s="47">
        <v>0</v>
      </c>
      <c r="BT131" s="47">
        <v>0</v>
      </c>
      <c r="BU131" s="47">
        <v>0</v>
      </c>
      <c r="BV131" s="47">
        <v>0</v>
      </c>
      <c r="BW131" s="47">
        <v>0.00990789473684213</v>
      </c>
      <c r="BX131" s="47">
        <v>0</v>
      </c>
      <c r="BY131" s="47">
        <v>0</v>
      </c>
      <c r="BZ131" s="47">
        <v>0</v>
      </c>
      <c r="CA131" s="47">
        <v>0</v>
      </c>
      <c r="CB131" s="47">
        <v>0</v>
      </c>
      <c r="CC131" s="47">
        <v>0</v>
      </c>
      <c r="CD131" s="47">
        <v>0</v>
      </c>
      <c r="CE131" s="47">
        <v>0</v>
      </c>
      <c r="CF131" s="47">
        <v>0.5680526315789508</v>
      </c>
      <c r="CG131" s="47">
        <v>0.5680526315789508</v>
      </c>
      <c r="CH131" s="47">
        <v>0</v>
      </c>
      <c r="CI131" s="47">
        <v>0</v>
      </c>
      <c r="CJ131" s="47">
        <v>0</v>
      </c>
      <c r="CK131" s="47">
        <v>0</v>
      </c>
      <c r="CL131" s="47">
        <v>0</v>
      </c>
      <c r="CM131" s="47">
        <v>0</v>
      </c>
      <c r="CN131" s="47">
        <v>0</v>
      </c>
      <c r="CO131" s="47">
        <v>0</v>
      </c>
      <c r="CP131" s="47">
        <v>0</v>
      </c>
      <c r="CQ131" s="47">
        <v>0</v>
      </c>
      <c r="CR131" s="47">
        <v>0</v>
      </c>
      <c r="CS131" s="47">
        <v>0</v>
      </c>
      <c r="CT131" s="47">
        <v>0.0561447368421056</v>
      </c>
      <c r="CU131" s="47">
        <v>0.0561447368421056</v>
      </c>
      <c r="CV131" s="47">
        <v>0</v>
      </c>
      <c r="CW131" s="47">
        <v>0</v>
      </c>
      <c r="CX131" s="47">
        <v>0</v>
      </c>
      <c r="CY131" s="47">
        <v>0</v>
      </c>
      <c r="CZ131" s="47">
        <v>0</v>
      </c>
      <c r="DA131" s="47">
        <v>0</v>
      </c>
      <c r="DB131" s="47">
        <v>0</v>
      </c>
      <c r="DC131" s="47">
        <v>0</v>
      </c>
      <c r="DD131" s="47">
        <v>0</v>
      </c>
      <c r="DE131" s="47">
        <v>0</v>
      </c>
      <c r="DF131" s="47">
        <v>0.005263157894736842</v>
      </c>
      <c r="DG131" s="47">
        <v>0</v>
      </c>
      <c r="DH131" s="47">
        <v>0.005263157894736842</v>
      </c>
      <c r="DI131" s="47">
        <v>0</v>
      </c>
      <c r="DJ131" s="47">
        <v>0</v>
      </c>
      <c r="DK131" s="47">
        <v>0</v>
      </c>
      <c r="DL131" s="47">
        <v>0</v>
      </c>
      <c r="DM131" s="47">
        <v>0</v>
      </c>
      <c r="DN131" s="47">
        <v>0</v>
      </c>
      <c r="DO131" s="47">
        <v>0</v>
      </c>
      <c r="DP131" s="47">
        <v>0</v>
      </c>
      <c r="DQ131" s="47">
        <v>0</v>
      </c>
      <c r="DR131" s="47">
        <v>0</v>
      </c>
      <c r="DS131" s="47">
        <v>0</v>
      </c>
      <c r="DT131" s="47">
        <v>0</v>
      </c>
    </row>
    <row r="132" spans="1:126" x14ac:dyDescent="0.25">
      <c r="A132" s="47" t="s">
        <v>375</v>
      </c>
      <c r="B132" s="47" t="s">
        <v>153</v>
      </c>
      <c r="C132" s="47" t="s">
        <v>373</v>
      </c>
      <c r="D132" s="47" t="s">
        <v>373</v>
      </c>
      <c r="E132" s="47"/>
      <c r="F132" s="47" t="s">
        <v>155</v>
      </c>
      <c r="G132" s="47" t="s">
        <v>232</v>
      </c>
      <c r="H132" s="47" t="str">
        <f>=IFERROR(VLOOKUP(A132,'ETPT Format DDG'!A:J,10,FALSE),"")</f>
        <v>0</v>
      </c>
      <c r="I132" s="47" t="str">
        <f>='ETPT Format DDG'!M132</f>
        <v/>
      </c>
      <c r="J132" s="47" t="str">
        <f>='ETPT Format DDG'!D132</f>
        <v/>
      </c>
      <c r="K132" s="47" t="s">
        <v>157</v>
      </c>
      <c r="L132" s="47" t="s">
        <v>363</v>
      </c>
      <c r="M132" s="47"/>
      <c r="N132" s="47">
        <v>1</v>
      </c>
      <c r="O132" s="47">
        <v>1</v>
      </c>
      <c r="P132" s="47">
        <v>0</v>
      </c>
      <c r="Q132" s="47">
        <v>0</v>
      </c>
      <c r="R132" s="47">
        <v>0</v>
      </c>
      <c r="S132" s="47">
        <v>0</v>
      </c>
      <c r="T132" s="47">
        <v>0</v>
      </c>
      <c r="U132" s="47">
        <v>0</v>
      </c>
      <c r="V132" s="47">
        <v>0</v>
      </c>
      <c r="W132" s="47">
        <v>0</v>
      </c>
      <c r="X132" s="47">
        <v>0</v>
      </c>
      <c r="Y132" s="47">
        <v>0</v>
      </c>
      <c r="Z132" s="47">
        <v>0</v>
      </c>
      <c r="AA132" s="47">
        <v>0</v>
      </c>
      <c r="AB132" s="47">
        <v>0</v>
      </c>
      <c r="AC132" s="47">
        <v>0</v>
      </c>
      <c r="AD132" s="47">
        <v>0</v>
      </c>
      <c r="AE132" s="47">
        <v>0.4799999999999979</v>
      </c>
      <c r="AF132" s="47">
        <v>0.20999999999999935</v>
      </c>
      <c r="AG132" s="47">
        <v>0.189999999999999</v>
      </c>
      <c r="AH132" s="47">
        <v>0</v>
      </c>
      <c r="AI132" s="47">
        <v>0</v>
      </c>
      <c r="AJ132" s="47">
        <v>0</v>
      </c>
      <c r="AK132" s="47">
        <v>0.07999999999999922</v>
      </c>
      <c r="AL132" s="47">
        <v>0</v>
      </c>
      <c r="AM132" s="47">
        <v>0</v>
      </c>
      <c r="AN132" s="47">
        <v>0.3899999999999986</v>
      </c>
      <c r="AO132" s="47">
        <v>0.3899999999999986</v>
      </c>
      <c r="AP132" s="47">
        <v>0</v>
      </c>
      <c r="AQ132" s="47">
        <v>0</v>
      </c>
      <c r="AR132" s="47">
        <v>0</v>
      </c>
      <c r="AS132" s="47">
        <v>0</v>
      </c>
      <c r="AT132" s="47">
        <v>0</v>
      </c>
      <c r="AU132" s="47">
        <v>0</v>
      </c>
      <c r="AV132" s="47">
        <v>0</v>
      </c>
      <c r="AW132" s="47">
        <v>0</v>
      </c>
      <c r="AX132" s="47">
        <v>0</v>
      </c>
      <c r="AY132" s="47">
        <v>0</v>
      </c>
      <c r="AZ132" s="47">
        <v>0</v>
      </c>
      <c r="BA132" s="47">
        <v>0</v>
      </c>
      <c r="BB132" s="47">
        <v>0</v>
      </c>
      <c r="BC132" s="47">
        <v>0</v>
      </c>
      <c r="BD132" s="47">
        <v>0</v>
      </c>
      <c r="BE132" s="47">
        <v>0</v>
      </c>
      <c r="BF132" s="47">
        <v>0</v>
      </c>
      <c r="BG132" s="47">
        <v>0</v>
      </c>
      <c r="BH132" s="47">
        <v>0</v>
      </c>
      <c r="BI132" s="47">
        <v>0</v>
      </c>
      <c r="BJ132" s="47">
        <v>0</v>
      </c>
      <c r="BK132" s="47">
        <v>0</v>
      </c>
      <c r="BL132" s="47">
        <v>0</v>
      </c>
      <c r="BM132" s="47">
        <v>0</v>
      </c>
      <c r="BN132" s="47">
        <v>0</v>
      </c>
      <c r="BO132" s="47">
        <v>0.045000000000000054</v>
      </c>
      <c r="BP132" s="47">
        <v>0.029999999999999867</v>
      </c>
      <c r="BQ132" s="47">
        <v>0</v>
      </c>
      <c r="BR132" s="47">
        <v>0</v>
      </c>
      <c r="BS132" s="47">
        <v>0</v>
      </c>
      <c r="BT132" s="47">
        <v>0</v>
      </c>
      <c r="BU132" s="47">
        <v>0</v>
      </c>
      <c r="BV132" s="47">
        <v>0</v>
      </c>
      <c r="BW132" s="47">
        <v>0.014999999999999934</v>
      </c>
      <c r="BX132" s="47">
        <v>0</v>
      </c>
      <c r="BY132" s="47">
        <v>0</v>
      </c>
      <c r="BZ132" s="47">
        <v>0</v>
      </c>
      <c r="CA132" s="47">
        <v>0</v>
      </c>
      <c r="CB132" s="47">
        <v>0</v>
      </c>
      <c r="CC132" s="47">
        <v>0</v>
      </c>
      <c r="CD132" s="47">
        <v>0</v>
      </c>
      <c r="CE132" s="47">
        <v>0</v>
      </c>
      <c r="CF132" s="47">
        <v>0</v>
      </c>
      <c r="CG132" s="47">
        <v>0</v>
      </c>
      <c r="CH132" s="47">
        <v>0</v>
      </c>
      <c r="CI132" s="47">
        <v>0</v>
      </c>
      <c r="CJ132" s="47">
        <v>0</v>
      </c>
      <c r="CK132" s="47">
        <v>0</v>
      </c>
      <c r="CL132" s="47">
        <v>0</v>
      </c>
      <c r="CM132" s="47">
        <v>0</v>
      </c>
      <c r="CN132" s="47">
        <v>0</v>
      </c>
      <c r="CO132" s="47">
        <v>0</v>
      </c>
      <c r="CP132" s="47">
        <v>0</v>
      </c>
      <c r="CQ132" s="47">
        <v>0</v>
      </c>
      <c r="CR132" s="47">
        <v>0</v>
      </c>
      <c r="CS132" s="47">
        <v>0</v>
      </c>
      <c r="CT132" s="47">
        <v>0.08500000000000063</v>
      </c>
      <c r="CU132" s="47">
        <v>0.08500000000000063</v>
      </c>
      <c r="CV132" s="47">
        <v>0</v>
      </c>
      <c r="CW132" s="47">
        <v>0</v>
      </c>
      <c r="CX132" s="47">
        <v>0</v>
      </c>
      <c r="CY132" s="47">
        <v>0</v>
      </c>
      <c r="CZ132" s="47">
        <v>0</v>
      </c>
      <c r="DA132" s="47">
        <v>0</v>
      </c>
      <c r="DB132" s="47">
        <v>0</v>
      </c>
      <c r="DC132" s="47">
        <v>0</v>
      </c>
      <c r="DD132" s="47">
        <v>0</v>
      </c>
      <c r="DE132" s="47">
        <v>0</v>
      </c>
      <c r="DF132" s="47">
        <v>0</v>
      </c>
      <c r="DG132" s="47">
        <v>0</v>
      </c>
      <c r="DH132" s="47">
        <v>0</v>
      </c>
      <c r="DI132" s="47">
        <v>0</v>
      </c>
      <c r="DJ132" s="47">
        <v>0</v>
      </c>
      <c r="DK132" s="47">
        <v>0</v>
      </c>
      <c r="DL132" s="47">
        <v>0</v>
      </c>
      <c r="DM132" s="47">
        <v>0</v>
      </c>
      <c r="DN132" s="47">
        <v>0</v>
      </c>
      <c r="DO132" s="47">
        <v>0</v>
      </c>
      <c r="DP132" s="47">
        <v>0</v>
      </c>
      <c r="DQ132" s="47">
        <v>0</v>
      </c>
      <c r="DR132" s="47">
        <v>0</v>
      </c>
      <c r="DS132" s="47">
        <v>0</v>
      </c>
      <c r="DT132" s="47">
        <v>0</v>
      </c>
    </row>
    <row r="133" spans="1:126" x14ac:dyDescent="0.25">
      <c r="A133" s="47" t="s">
        <v>376</v>
      </c>
      <c r="B133" s="47" t="s">
        <v>153</v>
      </c>
      <c r="C133" s="47" t="s">
        <v>373</v>
      </c>
      <c r="D133" s="47" t="s">
        <v>373</v>
      </c>
      <c r="E133" s="47"/>
      <c r="F133" s="47" t="s">
        <v>155</v>
      </c>
      <c r="G133" s="47" t="s">
        <v>223</v>
      </c>
      <c r="H133" s="47" t="str">
        <f>=IFERROR(VLOOKUP(A133,'ETPT Format DDG'!A:J,10,FALSE),"")</f>
        <v>0</v>
      </c>
      <c r="I133" s="47" t="str">
        <f>='ETPT Format DDG'!M133</f>
        <v/>
      </c>
      <c r="J133" s="47" t="str">
        <f>='ETPT Format DDG'!D133</f>
        <v/>
      </c>
      <c r="K133" s="47" t="s">
        <v>157</v>
      </c>
      <c r="L133" s="47" t="s">
        <v>363</v>
      </c>
      <c r="M133" s="47"/>
      <c r="N133" s="47">
        <v>0.15657894736842104</v>
      </c>
      <c r="O133" s="47">
        <v>0.15657894736842104</v>
      </c>
      <c r="P133" s="47">
        <v>0</v>
      </c>
      <c r="Q133" s="47">
        <v>0</v>
      </c>
      <c r="R133" s="47">
        <v>0</v>
      </c>
      <c r="S133" s="47">
        <v>0</v>
      </c>
      <c r="T133" s="47">
        <v>0</v>
      </c>
      <c r="U133" s="47">
        <v>0</v>
      </c>
      <c r="V133" s="47">
        <v>0</v>
      </c>
      <c r="W133" s="47">
        <v>0</v>
      </c>
      <c r="X133" s="47">
        <v>0</v>
      </c>
      <c r="Y133" s="47">
        <v>0</v>
      </c>
      <c r="Z133" s="47">
        <v>0</v>
      </c>
      <c r="AA133" s="47">
        <v>0</v>
      </c>
      <c r="AB133" s="47">
        <v>0</v>
      </c>
      <c r="AC133" s="47">
        <v>0</v>
      </c>
      <c r="AD133" s="47">
        <v>0</v>
      </c>
      <c r="AE133" s="47">
        <v>0</v>
      </c>
      <c r="AF133" s="47">
        <v>0</v>
      </c>
      <c r="AG133" s="47">
        <v>0</v>
      </c>
      <c r="AH133" s="47">
        <v>0</v>
      </c>
      <c r="AI133" s="47">
        <v>0</v>
      </c>
      <c r="AJ133" s="47">
        <v>0</v>
      </c>
      <c r="AK133" s="47">
        <v>0</v>
      </c>
      <c r="AL133" s="47">
        <v>0</v>
      </c>
      <c r="AM133" s="47">
        <v>0</v>
      </c>
      <c r="AN133" s="47">
        <v>0</v>
      </c>
      <c r="AO133" s="47">
        <v>0</v>
      </c>
      <c r="AP133" s="47">
        <v>0</v>
      </c>
      <c r="AQ133" s="47">
        <v>0</v>
      </c>
      <c r="AR133" s="47">
        <v>0</v>
      </c>
      <c r="AS133" s="47">
        <v>0</v>
      </c>
      <c r="AT133" s="47">
        <v>0</v>
      </c>
      <c r="AU133" s="47">
        <v>0</v>
      </c>
      <c r="AV133" s="47">
        <v>0</v>
      </c>
      <c r="AW133" s="47">
        <v>0</v>
      </c>
      <c r="AX133" s="47">
        <v>0</v>
      </c>
      <c r="AY133" s="47">
        <v>0</v>
      </c>
      <c r="AZ133" s="47">
        <v>0</v>
      </c>
      <c r="BA133" s="47">
        <v>0</v>
      </c>
      <c r="BB133" s="47">
        <v>0</v>
      </c>
      <c r="BC133" s="47">
        <v>0</v>
      </c>
      <c r="BD133" s="47">
        <v>0</v>
      </c>
      <c r="BE133" s="47">
        <v>0</v>
      </c>
      <c r="BF133" s="47">
        <v>0</v>
      </c>
      <c r="BG133" s="47">
        <v>0</v>
      </c>
      <c r="BH133" s="47">
        <v>0.031315789473684144</v>
      </c>
      <c r="BI133" s="47">
        <v>0</v>
      </c>
      <c r="BJ133" s="47">
        <v>0</v>
      </c>
      <c r="BK133" s="47">
        <v>0</v>
      </c>
      <c r="BL133" s="47">
        <v>0</v>
      </c>
      <c r="BM133" s="47">
        <v>0</v>
      </c>
      <c r="BN133" s="47">
        <v>0</v>
      </c>
      <c r="BO133" s="47">
        <v>0.04697368421052634</v>
      </c>
      <c r="BP133" s="47">
        <v>0.04697368421052634</v>
      </c>
      <c r="BQ133" s="47">
        <v>0</v>
      </c>
      <c r="BR133" s="47">
        <v>0</v>
      </c>
      <c r="BS133" s="47">
        <v>0</v>
      </c>
      <c r="BT133" s="47">
        <v>0</v>
      </c>
      <c r="BU133" s="47">
        <v>0</v>
      </c>
      <c r="BV133" s="47">
        <v>0</v>
      </c>
      <c r="BW133" s="47">
        <v>0</v>
      </c>
      <c r="BX133" s="47">
        <v>0</v>
      </c>
      <c r="BY133" s="47">
        <v>0</v>
      </c>
      <c r="BZ133" s="47">
        <v>0</v>
      </c>
      <c r="CA133" s="47">
        <v>0</v>
      </c>
      <c r="CB133" s="47">
        <v>0</v>
      </c>
      <c r="CC133" s="47">
        <v>0</v>
      </c>
      <c r="CD133" s="47">
        <v>0</v>
      </c>
      <c r="CE133" s="47">
        <v>0</v>
      </c>
      <c r="CF133" s="47">
        <v>0</v>
      </c>
      <c r="CG133" s="47">
        <v>0</v>
      </c>
      <c r="CH133" s="47">
        <v>0</v>
      </c>
      <c r="CI133" s="47">
        <v>0</v>
      </c>
      <c r="CJ133" s="47">
        <v>0</v>
      </c>
      <c r="CK133" s="47">
        <v>0</v>
      </c>
      <c r="CL133" s="47">
        <v>0</v>
      </c>
      <c r="CM133" s="47">
        <v>0</v>
      </c>
      <c r="CN133" s="47">
        <v>0</v>
      </c>
      <c r="CO133" s="47">
        <v>0</v>
      </c>
      <c r="CP133" s="47">
        <v>0</v>
      </c>
      <c r="CQ133" s="47">
        <v>0.06654605263157883</v>
      </c>
      <c r="CR133" s="47">
        <v>0</v>
      </c>
      <c r="CS133" s="47">
        <v>0</v>
      </c>
      <c r="CT133" s="47">
        <v>0.011743421052631585</v>
      </c>
      <c r="CU133" s="47">
        <v>0.011743421052631585</v>
      </c>
      <c r="CV133" s="47">
        <v>0</v>
      </c>
      <c r="CW133" s="47">
        <v>0</v>
      </c>
      <c r="CX133" s="47">
        <v>0</v>
      </c>
      <c r="CY133" s="47">
        <v>0</v>
      </c>
      <c r="CZ133" s="47">
        <v>0</v>
      </c>
      <c r="DA133" s="47">
        <v>0</v>
      </c>
      <c r="DB133" s="47">
        <v>0</v>
      </c>
      <c r="DC133" s="47">
        <v>0</v>
      </c>
      <c r="DD133" s="47">
        <v>0</v>
      </c>
      <c r="DE133" s="47">
        <v>0</v>
      </c>
      <c r="DF133" s="47">
        <v>0.6868421052631579</v>
      </c>
      <c r="DG133" s="47">
        <v>0</v>
      </c>
      <c r="DH133" s="47">
        <v>0</v>
      </c>
      <c r="DI133" s="47">
        <v>0</v>
      </c>
      <c r="DJ133" s="47">
        <v>0</v>
      </c>
      <c r="DK133" s="47">
        <v>0.6868421052631579</v>
      </c>
      <c r="DL133" s="47">
        <v>0</v>
      </c>
      <c r="DM133" s="47">
        <v>0</v>
      </c>
      <c r="DN133" s="47">
        <v>0</v>
      </c>
      <c r="DO133" s="47">
        <v>0</v>
      </c>
      <c r="DP133" s="47">
        <v>0</v>
      </c>
      <c r="DQ133" s="47">
        <v>0</v>
      </c>
      <c r="DR133" s="47">
        <v>0</v>
      </c>
      <c r="DS133" s="47">
        <v>0</v>
      </c>
      <c r="DT133" s="47">
        <v>0</v>
      </c>
    </row>
    <row r="134" spans="1:126" x14ac:dyDescent="0.25">
      <c r="A134" s="47" t="s">
        <v>377</v>
      </c>
      <c r="B134" s="47" t="s">
        <v>153</v>
      </c>
      <c r="C134" s="47" t="s">
        <v>373</v>
      </c>
      <c r="D134" s="47" t="s">
        <v>373</v>
      </c>
      <c r="E134" s="47"/>
      <c r="F134" s="47" t="s">
        <v>155</v>
      </c>
      <c r="G134" s="47" t="s">
        <v>214</v>
      </c>
      <c r="H134" s="47" t="str">
        <f>=IFERROR(VLOOKUP(A134,'ETPT Format DDG'!A:J,10,FALSE),"")</f>
        <v>0</v>
      </c>
      <c r="I134" s="47" t="str">
        <f>='ETPT Format DDG'!M134</f>
        <v/>
      </c>
      <c r="J134" s="47" t="str">
        <f>='ETPT Format DDG'!D134</f>
        <v/>
      </c>
      <c r="K134" s="47" t="s">
        <v>157</v>
      </c>
      <c r="L134" s="47" t="s">
        <v>363</v>
      </c>
      <c r="M134" s="47"/>
      <c r="N134" s="47">
        <v>1</v>
      </c>
      <c r="O134" s="47">
        <v>1</v>
      </c>
      <c r="P134" s="47">
        <v>0</v>
      </c>
      <c r="Q134" s="47">
        <v>0</v>
      </c>
      <c r="R134" s="47">
        <v>0</v>
      </c>
      <c r="S134" s="47">
        <v>0</v>
      </c>
      <c r="T134" s="47">
        <v>0</v>
      </c>
      <c r="U134" s="47">
        <v>0</v>
      </c>
      <c r="V134" s="47">
        <v>0</v>
      </c>
      <c r="W134" s="47">
        <v>0</v>
      </c>
      <c r="X134" s="47">
        <v>0</v>
      </c>
      <c r="Y134" s="47">
        <v>0</v>
      </c>
      <c r="Z134" s="47">
        <v>0</v>
      </c>
      <c r="AA134" s="47">
        <v>0</v>
      </c>
      <c r="AB134" s="47">
        <v>0</v>
      </c>
      <c r="AC134" s="47">
        <v>0</v>
      </c>
      <c r="AD134" s="47">
        <v>0</v>
      </c>
      <c r="AE134" s="47">
        <v>0</v>
      </c>
      <c r="AF134" s="47">
        <v>0</v>
      </c>
      <c r="AG134" s="47">
        <v>0</v>
      </c>
      <c r="AH134" s="47">
        <v>0</v>
      </c>
      <c r="AI134" s="47">
        <v>0</v>
      </c>
      <c r="AJ134" s="47">
        <v>0</v>
      </c>
      <c r="AK134" s="47">
        <v>0</v>
      </c>
      <c r="AL134" s="47">
        <v>0</v>
      </c>
      <c r="AM134" s="47">
        <v>0</v>
      </c>
      <c r="AN134" s="47">
        <v>0</v>
      </c>
      <c r="AO134" s="47">
        <v>0</v>
      </c>
      <c r="AP134" s="47">
        <v>0</v>
      </c>
      <c r="AQ134" s="47">
        <v>0</v>
      </c>
      <c r="AR134" s="47">
        <v>0</v>
      </c>
      <c r="AS134" s="47">
        <v>0</v>
      </c>
      <c r="AT134" s="47">
        <v>0</v>
      </c>
      <c r="AU134" s="47">
        <v>0</v>
      </c>
      <c r="AV134" s="47">
        <v>0</v>
      </c>
      <c r="AW134" s="47">
        <v>0</v>
      </c>
      <c r="AX134" s="47">
        <v>0</v>
      </c>
      <c r="AY134" s="47">
        <v>0</v>
      </c>
      <c r="AZ134" s="47">
        <v>0</v>
      </c>
      <c r="BA134" s="47">
        <v>0</v>
      </c>
      <c r="BB134" s="47">
        <v>0</v>
      </c>
      <c r="BC134" s="47">
        <v>0</v>
      </c>
      <c r="BD134" s="47">
        <v>0</v>
      </c>
      <c r="BE134" s="47">
        <v>0</v>
      </c>
      <c r="BF134" s="47">
        <v>0</v>
      </c>
      <c r="BG134" s="47">
        <v>0</v>
      </c>
      <c r="BH134" s="47">
        <v>0</v>
      </c>
      <c r="BI134" s="47">
        <v>0</v>
      </c>
      <c r="BJ134" s="47">
        <v>0</v>
      </c>
      <c r="BK134" s="47">
        <v>0</v>
      </c>
      <c r="BL134" s="47">
        <v>0</v>
      </c>
      <c r="BM134" s="47">
        <v>0</v>
      </c>
      <c r="BN134" s="47">
        <v>0</v>
      </c>
      <c r="BO134" s="47">
        <v>0.05499999999999979</v>
      </c>
      <c r="BP134" s="47">
        <v>0.03999999999999961</v>
      </c>
      <c r="BQ134" s="47">
        <v>0</v>
      </c>
      <c r="BR134" s="47">
        <v>0</v>
      </c>
      <c r="BS134" s="47">
        <v>0</v>
      </c>
      <c r="BT134" s="47">
        <v>0</v>
      </c>
      <c r="BU134" s="47">
        <v>0</v>
      </c>
      <c r="BV134" s="47">
        <v>0</v>
      </c>
      <c r="BW134" s="47">
        <v>0.014999999999999934</v>
      </c>
      <c r="BX134" s="47">
        <v>0</v>
      </c>
      <c r="BY134" s="47">
        <v>0</v>
      </c>
      <c r="BZ134" s="47">
        <v>0</v>
      </c>
      <c r="CA134" s="47">
        <v>0</v>
      </c>
      <c r="CB134" s="47">
        <v>0</v>
      </c>
      <c r="CC134" s="47">
        <v>0</v>
      </c>
      <c r="CD134" s="47">
        <v>0</v>
      </c>
      <c r="CE134" s="47">
        <v>0</v>
      </c>
      <c r="CF134" s="47">
        <v>0</v>
      </c>
      <c r="CG134" s="47">
        <v>0</v>
      </c>
      <c r="CH134" s="47">
        <v>0</v>
      </c>
      <c r="CI134" s="47">
        <v>0</v>
      </c>
      <c r="CJ134" s="47">
        <v>0</v>
      </c>
      <c r="CK134" s="47">
        <v>0</v>
      </c>
      <c r="CL134" s="47">
        <v>0.8600000000000081</v>
      </c>
      <c r="CM134" s="47">
        <v>0</v>
      </c>
      <c r="CN134" s="47">
        <v>0</v>
      </c>
      <c r="CO134" s="47">
        <v>0</v>
      </c>
      <c r="CP134" s="47">
        <v>0</v>
      </c>
      <c r="CQ134" s="47">
        <v>0</v>
      </c>
      <c r="CR134" s="47">
        <v>0</v>
      </c>
      <c r="CS134" s="47">
        <v>0</v>
      </c>
      <c r="CT134" s="47">
        <v>0.08500000000000063</v>
      </c>
      <c r="CU134" s="47">
        <v>0.08500000000000063</v>
      </c>
      <c r="CV134" s="47">
        <v>0</v>
      </c>
      <c r="CW134" s="47">
        <v>0</v>
      </c>
      <c r="CX134" s="47">
        <v>0</v>
      </c>
      <c r="CY134" s="47">
        <v>0</v>
      </c>
      <c r="CZ134" s="47">
        <v>0</v>
      </c>
      <c r="DA134" s="47">
        <v>0</v>
      </c>
      <c r="DB134" s="47">
        <v>0</v>
      </c>
      <c r="DC134" s="47">
        <v>0</v>
      </c>
      <c r="DD134" s="47">
        <v>0</v>
      </c>
      <c r="DE134" s="47">
        <v>0</v>
      </c>
      <c r="DF134" s="47">
        <v>0</v>
      </c>
      <c r="DG134" s="47">
        <v>0</v>
      </c>
      <c r="DH134" s="47">
        <v>0</v>
      </c>
      <c r="DI134" s="47">
        <v>0</v>
      </c>
      <c r="DJ134" s="47">
        <v>0</v>
      </c>
      <c r="DK134" s="47">
        <v>0</v>
      </c>
      <c r="DL134" s="47">
        <v>0</v>
      </c>
      <c r="DM134" s="47">
        <v>0</v>
      </c>
      <c r="DN134" s="47">
        <v>0</v>
      </c>
      <c r="DO134" s="47">
        <v>0</v>
      </c>
      <c r="DP134" s="47">
        <v>0</v>
      </c>
      <c r="DQ134" s="47">
        <v>0</v>
      </c>
      <c r="DR134" s="47">
        <v>0</v>
      </c>
      <c r="DS134" s="47">
        <v>0</v>
      </c>
      <c r="DT134" s="47">
        <v>0</v>
      </c>
    </row>
    <row r="135" spans="1:126" x14ac:dyDescent="0.25">
      <c r="A135" s="47" t="s">
        <v>378</v>
      </c>
      <c r="B135" s="47" t="s">
        <v>153</v>
      </c>
      <c r="C135" s="47" t="s">
        <v>373</v>
      </c>
      <c r="D135" s="47" t="s">
        <v>373</v>
      </c>
      <c r="E135" s="47"/>
      <c r="F135" s="47" t="s">
        <v>155</v>
      </c>
      <c r="G135" s="47" t="s">
        <v>171</v>
      </c>
      <c r="H135" s="47" t="str">
        <f>=IFERROR(VLOOKUP(A135,'ETPT Format DDG'!A:J,10,FALSE),"")</f>
        <v>0</v>
      </c>
      <c r="I135" s="47" t="str">
        <f>='ETPT Format DDG'!M135</f>
        <v/>
      </c>
      <c r="J135" s="47" t="str">
        <f>='ETPT Format DDG'!D135</f>
        <v/>
      </c>
      <c r="K135" s="47" t="s">
        <v>157</v>
      </c>
      <c r="L135" s="47" t="s">
        <v>363</v>
      </c>
      <c r="M135" s="47"/>
      <c r="N135" s="47">
        <v>1</v>
      </c>
      <c r="O135" s="47">
        <v>1</v>
      </c>
      <c r="P135" s="47">
        <v>0</v>
      </c>
      <c r="Q135" s="47">
        <v>0</v>
      </c>
      <c r="R135" s="47">
        <v>0</v>
      </c>
      <c r="S135" s="47">
        <v>0</v>
      </c>
      <c r="T135" s="47">
        <v>0</v>
      </c>
      <c r="U135" s="47">
        <v>0</v>
      </c>
      <c r="V135" s="47">
        <v>0</v>
      </c>
      <c r="W135" s="47">
        <v>0</v>
      </c>
      <c r="X135" s="47">
        <v>0</v>
      </c>
      <c r="Y135" s="47">
        <v>0</v>
      </c>
      <c r="Z135" s="47">
        <v>0</v>
      </c>
      <c r="AA135" s="47">
        <v>0</v>
      </c>
      <c r="AB135" s="47">
        <v>0</v>
      </c>
      <c r="AC135" s="47">
        <v>0</v>
      </c>
      <c r="AD135" s="47">
        <v>0</v>
      </c>
      <c r="AE135" s="47">
        <v>0</v>
      </c>
      <c r="AF135" s="47">
        <v>0</v>
      </c>
      <c r="AG135" s="47">
        <v>0</v>
      </c>
      <c r="AH135" s="47">
        <v>0</v>
      </c>
      <c r="AI135" s="47">
        <v>0</v>
      </c>
      <c r="AJ135" s="47">
        <v>0</v>
      </c>
      <c r="AK135" s="47">
        <v>0</v>
      </c>
      <c r="AL135" s="47">
        <v>0</v>
      </c>
      <c r="AM135" s="47">
        <v>0</v>
      </c>
      <c r="AN135" s="47">
        <v>0.8799999999999967</v>
      </c>
      <c r="AO135" s="47">
        <v>0</v>
      </c>
      <c r="AP135" s="47">
        <v>0</v>
      </c>
      <c r="AQ135" s="47">
        <v>0</v>
      </c>
      <c r="AR135" s="47">
        <v>0</v>
      </c>
      <c r="AS135" s="47">
        <v>0</v>
      </c>
      <c r="AT135" s="47">
        <v>0.8799999999999967</v>
      </c>
      <c r="AU135" s="47">
        <v>0</v>
      </c>
      <c r="AV135" s="47">
        <v>0</v>
      </c>
      <c r="AW135" s="47">
        <v>0</v>
      </c>
      <c r="AX135" s="47">
        <v>0</v>
      </c>
      <c r="AY135" s="47">
        <v>0</v>
      </c>
      <c r="AZ135" s="47">
        <v>0</v>
      </c>
      <c r="BA135" s="47">
        <v>0</v>
      </c>
      <c r="BB135" s="47">
        <v>0</v>
      </c>
      <c r="BC135" s="47">
        <v>0</v>
      </c>
      <c r="BD135" s="47">
        <v>0</v>
      </c>
      <c r="BE135" s="47">
        <v>0</v>
      </c>
      <c r="BF135" s="47">
        <v>0</v>
      </c>
      <c r="BG135" s="47">
        <v>0</v>
      </c>
      <c r="BH135" s="47">
        <v>0</v>
      </c>
      <c r="BI135" s="47">
        <v>0</v>
      </c>
      <c r="BJ135" s="47">
        <v>0</v>
      </c>
      <c r="BK135" s="47">
        <v>0</v>
      </c>
      <c r="BL135" s="47">
        <v>0</v>
      </c>
      <c r="BM135" s="47">
        <v>0</v>
      </c>
      <c r="BN135" s="47">
        <v>0</v>
      </c>
      <c r="BO135" s="47">
        <v>0.05499999999999979</v>
      </c>
      <c r="BP135" s="47">
        <v>0.03999999999999961</v>
      </c>
      <c r="BQ135" s="47">
        <v>0</v>
      </c>
      <c r="BR135" s="47">
        <v>0</v>
      </c>
      <c r="BS135" s="47">
        <v>0</v>
      </c>
      <c r="BT135" s="47">
        <v>0</v>
      </c>
      <c r="BU135" s="47">
        <v>0</v>
      </c>
      <c r="BV135" s="47">
        <v>0</v>
      </c>
      <c r="BW135" s="47">
        <v>0.014999999999999934</v>
      </c>
      <c r="BX135" s="47">
        <v>0</v>
      </c>
      <c r="BY135" s="47">
        <v>0</v>
      </c>
      <c r="BZ135" s="47">
        <v>0</v>
      </c>
      <c r="CA135" s="47">
        <v>0</v>
      </c>
      <c r="CB135" s="47">
        <v>0</v>
      </c>
      <c r="CC135" s="47">
        <v>0</v>
      </c>
      <c r="CD135" s="47">
        <v>0</v>
      </c>
      <c r="CE135" s="47">
        <v>0</v>
      </c>
      <c r="CF135" s="47">
        <v>0</v>
      </c>
      <c r="CG135" s="47">
        <v>0</v>
      </c>
      <c r="CH135" s="47">
        <v>0</v>
      </c>
      <c r="CI135" s="47">
        <v>0</v>
      </c>
      <c r="CJ135" s="47">
        <v>0</v>
      </c>
      <c r="CK135" s="47">
        <v>0</v>
      </c>
      <c r="CL135" s="47">
        <v>0</v>
      </c>
      <c r="CM135" s="47">
        <v>0</v>
      </c>
      <c r="CN135" s="47">
        <v>0</v>
      </c>
      <c r="CO135" s="47">
        <v>0</v>
      </c>
      <c r="CP135" s="47">
        <v>0</v>
      </c>
      <c r="CQ135" s="47">
        <v>0</v>
      </c>
      <c r="CR135" s="47">
        <v>0</v>
      </c>
      <c r="CS135" s="47">
        <v>0</v>
      </c>
      <c r="CT135" s="47">
        <v>0.06500000000000035</v>
      </c>
      <c r="CU135" s="47">
        <v>0.06500000000000035</v>
      </c>
      <c r="CV135" s="47">
        <v>0</v>
      </c>
      <c r="CW135" s="47">
        <v>0</v>
      </c>
      <c r="CX135" s="47">
        <v>0</v>
      </c>
      <c r="CY135" s="47">
        <v>0</v>
      </c>
      <c r="CZ135" s="47">
        <v>0</v>
      </c>
      <c r="DA135" s="47">
        <v>0</v>
      </c>
      <c r="DB135" s="47">
        <v>0</v>
      </c>
      <c r="DC135" s="47">
        <v>0</v>
      </c>
      <c r="DD135" s="47">
        <v>0</v>
      </c>
      <c r="DE135" s="47">
        <v>0</v>
      </c>
      <c r="DF135" s="47">
        <v>0</v>
      </c>
      <c r="DG135" s="47">
        <v>0</v>
      </c>
      <c r="DH135" s="47">
        <v>0</v>
      </c>
      <c r="DI135" s="47">
        <v>0</v>
      </c>
      <c r="DJ135" s="47">
        <v>0</v>
      </c>
      <c r="DK135" s="47">
        <v>0</v>
      </c>
      <c r="DL135" s="47">
        <v>0</v>
      </c>
      <c r="DM135" s="47">
        <v>0</v>
      </c>
      <c r="DN135" s="47">
        <v>0</v>
      </c>
      <c r="DO135" s="47">
        <v>0</v>
      </c>
      <c r="DP135" s="47">
        <v>0</v>
      </c>
      <c r="DQ135" s="47">
        <v>0</v>
      </c>
      <c r="DR135" s="47">
        <v>0</v>
      </c>
      <c r="DS135" s="47">
        <v>0</v>
      </c>
      <c r="DT135" s="47">
        <v>0</v>
      </c>
    </row>
    <row r="136" spans="1:126" x14ac:dyDescent="0.25">
      <c r="A136" s="47" t="s">
        <v>379</v>
      </c>
      <c r="B136" s="47" t="s">
        <v>153</v>
      </c>
      <c r="C136" s="47" t="s">
        <v>380</v>
      </c>
      <c r="D136" s="47" t="s">
        <v>380</v>
      </c>
      <c r="E136" s="47"/>
      <c r="F136" s="47" t="s">
        <v>155</v>
      </c>
      <c r="G136" s="47" t="s">
        <v>171</v>
      </c>
      <c r="H136" s="47" t="str">
        <f>=IFERROR(VLOOKUP(A136,'ETPT Format DDG'!A:J,10,FALSE),"")</f>
        <v>0</v>
      </c>
      <c r="I136" s="47" t="str">
        <f>='ETPT Format DDG'!M136</f>
        <v/>
      </c>
      <c r="J136" s="47" t="str">
        <f>='ETPT Format DDG'!D136</f>
        <v/>
      </c>
      <c r="K136" s="47" t="s">
        <v>157</v>
      </c>
      <c r="L136" s="47" t="s">
        <v>363</v>
      </c>
      <c r="M136" s="47"/>
      <c r="N136" s="47">
        <v>1</v>
      </c>
      <c r="O136" s="47">
        <v>1</v>
      </c>
      <c r="P136" s="47">
        <v>0.8849999999999952</v>
      </c>
      <c r="Q136" s="47">
        <v>0.8849999999999952</v>
      </c>
      <c r="R136" s="47">
        <v>0</v>
      </c>
      <c r="S136" s="47">
        <v>0</v>
      </c>
      <c r="T136" s="47">
        <v>0</v>
      </c>
      <c r="U136" s="47">
        <v>0</v>
      </c>
      <c r="V136" s="47">
        <v>0</v>
      </c>
      <c r="W136" s="47">
        <v>0</v>
      </c>
      <c r="X136" s="47">
        <v>0</v>
      </c>
      <c r="Y136" s="47">
        <v>0</v>
      </c>
      <c r="Z136" s="47">
        <v>0</v>
      </c>
      <c r="AA136" s="47">
        <v>0</v>
      </c>
      <c r="AB136" s="47">
        <v>0</v>
      </c>
      <c r="AC136" s="47">
        <v>0</v>
      </c>
      <c r="AD136" s="47">
        <v>0</v>
      </c>
      <c r="AE136" s="47">
        <v>0</v>
      </c>
      <c r="AF136" s="47">
        <v>0</v>
      </c>
      <c r="AG136" s="47">
        <v>0</v>
      </c>
      <c r="AH136" s="47">
        <v>0</v>
      </c>
      <c r="AI136" s="47">
        <v>0</v>
      </c>
      <c r="AJ136" s="47">
        <v>0</v>
      </c>
      <c r="AK136" s="47">
        <v>0</v>
      </c>
      <c r="AL136" s="47">
        <v>0</v>
      </c>
      <c r="AM136" s="47">
        <v>0</v>
      </c>
      <c r="AN136" s="47">
        <v>0</v>
      </c>
      <c r="AO136" s="47">
        <v>0</v>
      </c>
      <c r="AP136" s="47">
        <v>0</v>
      </c>
      <c r="AQ136" s="47">
        <v>0</v>
      </c>
      <c r="AR136" s="47">
        <v>0</v>
      </c>
      <c r="AS136" s="47">
        <v>0</v>
      </c>
      <c r="AT136" s="47">
        <v>0</v>
      </c>
      <c r="AU136" s="47">
        <v>0</v>
      </c>
      <c r="AV136" s="47">
        <v>0</v>
      </c>
      <c r="AW136" s="47">
        <v>0</v>
      </c>
      <c r="AX136" s="47">
        <v>0</v>
      </c>
      <c r="AY136" s="47">
        <v>0</v>
      </c>
      <c r="AZ136" s="47">
        <v>0</v>
      </c>
      <c r="BA136" s="47">
        <v>0</v>
      </c>
      <c r="BB136" s="47">
        <v>0</v>
      </c>
      <c r="BC136" s="47">
        <v>0</v>
      </c>
      <c r="BD136" s="47">
        <v>0</v>
      </c>
      <c r="BE136" s="47">
        <v>0</v>
      </c>
      <c r="BF136" s="47">
        <v>0</v>
      </c>
      <c r="BG136" s="47">
        <v>0</v>
      </c>
      <c r="BH136" s="47">
        <v>0</v>
      </c>
      <c r="BI136" s="47">
        <v>0</v>
      </c>
      <c r="BJ136" s="47">
        <v>0</v>
      </c>
      <c r="BK136" s="47">
        <v>0</v>
      </c>
      <c r="BL136" s="47">
        <v>0</v>
      </c>
      <c r="BM136" s="47">
        <v>0</v>
      </c>
      <c r="BN136" s="47">
        <v>0</v>
      </c>
      <c r="BO136" s="47">
        <v>0.05499999999999979</v>
      </c>
      <c r="BP136" s="47">
        <v>0.03999999999999961</v>
      </c>
      <c r="BQ136" s="47">
        <v>0</v>
      </c>
      <c r="BR136" s="47">
        <v>0</v>
      </c>
      <c r="BS136" s="47">
        <v>0</v>
      </c>
      <c r="BT136" s="47">
        <v>0</v>
      </c>
      <c r="BU136" s="47">
        <v>0</v>
      </c>
      <c r="BV136" s="47">
        <v>0</v>
      </c>
      <c r="BW136" s="47">
        <v>0.014999999999999934</v>
      </c>
      <c r="BX136" s="47">
        <v>0</v>
      </c>
      <c r="BY136" s="47">
        <v>0</v>
      </c>
      <c r="BZ136" s="47">
        <v>0</v>
      </c>
      <c r="CA136" s="47">
        <v>0</v>
      </c>
      <c r="CB136" s="47">
        <v>0</v>
      </c>
      <c r="CC136" s="47">
        <v>0</v>
      </c>
      <c r="CD136" s="47">
        <v>0</v>
      </c>
      <c r="CE136" s="47">
        <v>0</v>
      </c>
      <c r="CF136" s="47">
        <v>0</v>
      </c>
      <c r="CG136" s="47">
        <v>0</v>
      </c>
      <c r="CH136" s="47">
        <v>0</v>
      </c>
      <c r="CI136" s="47">
        <v>0</v>
      </c>
      <c r="CJ136" s="47">
        <v>0</v>
      </c>
      <c r="CK136" s="47">
        <v>0</v>
      </c>
      <c r="CL136" s="47">
        <v>0</v>
      </c>
      <c r="CM136" s="47">
        <v>0</v>
      </c>
      <c r="CN136" s="47">
        <v>0</v>
      </c>
      <c r="CO136" s="47">
        <v>0</v>
      </c>
      <c r="CP136" s="47">
        <v>0</v>
      </c>
      <c r="CQ136" s="47">
        <v>0</v>
      </c>
      <c r="CR136" s="47">
        <v>0</v>
      </c>
      <c r="CS136" s="47">
        <v>0</v>
      </c>
      <c r="CT136" s="47">
        <v>0.059999999999999734</v>
      </c>
      <c r="CU136" s="47">
        <v>0.059999999999999734</v>
      </c>
      <c r="CV136" s="47">
        <v>0</v>
      </c>
      <c r="CW136" s="47">
        <v>0</v>
      </c>
      <c r="CX136" s="47">
        <v>0</v>
      </c>
      <c r="CY136" s="47">
        <v>0</v>
      </c>
      <c r="CZ136" s="47">
        <v>0</v>
      </c>
      <c r="DA136" s="47">
        <v>0</v>
      </c>
      <c r="DB136" s="47">
        <v>0</v>
      </c>
      <c r="DC136" s="47">
        <v>0</v>
      </c>
      <c r="DD136" s="47">
        <v>0</v>
      </c>
      <c r="DE136" s="47">
        <v>0</v>
      </c>
      <c r="DF136" s="47">
        <v>0</v>
      </c>
      <c r="DG136" s="47">
        <v>0</v>
      </c>
      <c r="DH136" s="47">
        <v>0</v>
      </c>
      <c r="DI136" s="47">
        <v>0</v>
      </c>
      <c r="DJ136" s="47">
        <v>0</v>
      </c>
      <c r="DK136" s="47">
        <v>0</v>
      </c>
      <c r="DL136" s="47">
        <v>0</v>
      </c>
      <c r="DM136" s="47">
        <v>0</v>
      </c>
      <c r="DN136" s="47">
        <v>0</v>
      </c>
      <c r="DO136" s="47">
        <v>0</v>
      </c>
      <c r="DP136" s="47">
        <v>0</v>
      </c>
      <c r="DQ136" s="47">
        <v>0</v>
      </c>
      <c r="DR136" s="47">
        <v>0</v>
      </c>
      <c r="DS136" s="47">
        <v>0</v>
      </c>
      <c r="DT136" s="47">
        <v>0</v>
      </c>
    </row>
    <row r="137" spans="1:126" x14ac:dyDescent="0.25">
      <c r="A137" s="47" t="s">
        <v>381</v>
      </c>
      <c r="B137" s="47" t="s">
        <v>153</v>
      </c>
      <c r="C137" s="47" t="s">
        <v>380</v>
      </c>
      <c r="D137" s="47" t="s">
        <v>380</v>
      </c>
      <c r="E137" s="47"/>
      <c r="F137" s="47" t="s">
        <v>155</v>
      </c>
      <c r="G137" s="47" t="s">
        <v>337</v>
      </c>
      <c r="H137" s="47" t="str">
        <f>=IFERROR(VLOOKUP(A137,'ETPT Format DDG'!A:J,10,FALSE),"")</f>
        <v>0</v>
      </c>
      <c r="I137" s="47" t="str">
        <f>='ETPT Format DDG'!M137</f>
        <v/>
      </c>
      <c r="J137" s="47" t="str">
        <f>='ETPT Format DDG'!D137</f>
        <v/>
      </c>
      <c r="K137" s="47" t="s">
        <v>157</v>
      </c>
      <c r="L137" s="47" t="s">
        <v>363</v>
      </c>
      <c r="M137" s="47"/>
      <c r="N137" s="47">
        <v>1</v>
      </c>
      <c r="O137" s="47">
        <v>1</v>
      </c>
      <c r="P137" s="47">
        <v>0</v>
      </c>
      <c r="Q137" s="47">
        <v>0</v>
      </c>
      <c r="R137" s="47">
        <v>0</v>
      </c>
      <c r="S137" s="47">
        <v>0</v>
      </c>
      <c r="T137" s="47">
        <v>0</v>
      </c>
      <c r="U137" s="47">
        <v>0</v>
      </c>
      <c r="V137" s="47">
        <v>0</v>
      </c>
      <c r="W137" s="47">
        <v>0</v>
      </c>
      <c r="X137" s="47">
        <v>0</v>
      </c>
      <c r="Y137" s="47">
        <v>0</v>
      </c>
      <c r="Z137" s="47">
        <v>0</v>
      </c>
      <c r="AA137" s="47">
        <v>0</v>
      </c>
      <c r="AB137" s="47">
        <v>0</v>
      </c>
      <c r="AC137" s="47">
        <v>0</v>
      </c>
      <c r="AD137" s="47">
        <v>0</v>
      </c>
      <c r="AE137" s="47">
        <v>0</v>
      </c>
      <c r="AF137" s="47">
        <v>0</v>
      </c>
      <c r="AG137" s="47">
        <v>0</v>
      </c>
      <c r="AH137" s="47">
        <v>0</v>
      </c>
      <c r="AI137" s="47">
        <v>0</v>
      </c>
      <c r="AJ137" s="47">
        <v>0</v>
      </c>
      <c r="AK137" s="47">
        <v>0</v>
      </c>
      <c r="AL137" s="47">
        <v>0</v>
      </c>
      <c r="AM137" s="47">
        <v>0</v>
      </c>
      <c r="AN137" s="47">
        <v>0</v>
      </c>
      <c r="AO137" s="47">
        <v>0</v>
      </c>
      <c r="AP137" s="47">
        <v>0</v>
      </c>
      <c r="AQ137" s="47">
        <v>0</v>
      </c>
      <c r="AR137" s="47">
        <v>0</v>
      </c>
      <c r="AS137" s="47">
        <v>0</v>
      </c>
      <c r="AT137" s="47">
        <v>0</v>
      </c>
      <c r="AU137" s="47">
        <v>0</v>
      </c>
      <c r="AV137" s="47">
        <v>0</v>
      </c>
      <c r="AW137" s="47">
        <v>0</v>
      </c>
      <c r="AX137" s="47">
        <v>0</v>
      </c>
      <c r="AY137" s="47">
        <v>0</v>
      </c>
      <c r="AZ137" s="47">
        <v>0</v>
      </c>
      <c r="BA137" s="47">
        <v>0</v>
      </c>
      <c r="BB137" s="47">
        <v>0</v>
      </c>
      <c r="BC137" s="47">
        <v>0</v>
      </c>
      <c r="BD137" s="47">
        <v>0</v>
      </c>
      <c r="BE137" s="47">
        <v>0</v>
      </c>
      <c r="BF137" s="47">
        <v>0</v>
      </c>
      <c r="BG137" s="47">
        <v>0</v>
      </c>
      <c r="BH137" s="47">
        <v>0</v>
      </c>
      <c r="BI137" s="47">
        <v>0</v>
      </c>
      <c r="BJ137" s="47">
        <v>0</v>
      </c>
      <c r="BK137" s="47">
        <v>0</v>
      </c>
      <c r="BL137" s="47">
        <v>0</v>
      </c>
      <c r="BM137" s="47">
        <v>0</v>
      </c>
      <c r="BN137" s="47">
        <v>0</v>
      </c>
      <c r="BO137" s="47">
        <v>0.05000000000000036</v>
      </c>
      <c r="BP137" s="47">
        <v>0</v>
      </c>
      <c r="BQ137" s="47">
        <v>0</v>
      </c>
      <c r="BR137" s="47">
        <v>0</v>
      </c>
      <c r="BS137" s="47">
        <v>0</v>
      </c>
      <c r="BT137" s="47">
        <v>0</v>
      </c>
      <c r="BU137" s="47">
        <v>0</v>
      </c>
      <c r="BV137" s="47">
        <v>0</v>
      </c>
      <c r="BW137" s="47">
        <v>0</v>
      </c>
      <c r="BX137" s="47">
        <v>0</v>
      </c>
      <c r="BY137" s="47">
        <v>0</v>
      </c>
      <c r="BZ137" s="47">
        <v>0</v>
      </c>
      <c r="CA137" s="47">
        <v>0</v>
      </c>
      <c r="CB137" s="47">
        <v>0</v>
      </c>
      <c r="CC137" s="47">
        <v>0</v>
      </c>
      <c r="CD137" s="47">
        <v>0</v>
      </c>
      <c r="CE137" s="47">
        <v>0</v>
      </c>
      <c r="CF137" s="47">
        <v>0.8650000000000047</v>
      </c>
      <c r="CG137" s="47">
        <v>0</v>
      </c>
      <c r="CH137" s="47">
        <v>0</v>
      </c>
      <c r="CI137" s="47">
        <v>0</v>
      </c>
      <c r="CJ137" s="47">
        <v>0</v>
      </c>
      <c r="CK137" s="47">
        <v>0.8650000000000047</v>
      </c>
      <c r="CL137" s="47">
        <v>0</v>
      </c>
      <c r="CM137" s="47">
        <v>0</v>
      </c>
      <c r="CN137" s="47">
        <v>0</v>
      </c>
      <c r="CO137" s="47">
        <v>0</v>
      </c>
      <c r="CP137" s="47">
        <v>0</v>
      </c>
      <c r="CQ137" s="47">
        <v>0</v>
      </c>
      <c r="CR137" s="47">
        <v>0</v>
      </c>
      <c r="CS137" s="47">
        <v>0</v>
      </c>
      <c r="CT137" s="47">
        <v>0.08500000000000063</v>
      </c>
      <c r="CU137" s="47">
        <v>0.08500000000000063</v>
      </c>
      <c r="CV137" s="47">
        <v>0</v>
      </c>
      <c r="CW137" s="47">
        <v>0</v>
      </c>
      <c r="CX137" s="47">
        <v>0</v>
      </c>
      <c r="CY137" s="47">
        <v>0</v>
      </c>
      <c r="CZ137" s="47">
        <v>0</v>
      </c>
      <c r="DA137" s="47">
        <v>0</v>
      </c>
      <c r="DB137" s="47">
        <v>0</v>
      </c>
      <c r="DC137" s="47">
        <v>0</v>
      </c>
      <c r="DD137" s="47">
        <v>0</v>
      </c>
      <c r="DE137" s="47">
        <v>0</v>
      </c>
      <c r="DF137" s="47">
        <v>0</v>
      </c>
      <c r="DG137" s="47">
        <v>0</v>
      </c>
      <c r="DH137" s="47">
        <v>0</v>
      </c>
      <c r="DI137" s="47">
        <v>0</v>
      </c>
      <c r="DJ137" s="47">
        <v>0</v>
      </c>
      <c r="DK137" s="47">
        <v>0</v>
      </c>
      <c r="DL137" s="47">
        <v>0</v>
      </c>
      <c r="DM137" s="47">
        <v>0</v>
      </c>
      <c r="DN137" s="47">
        <v>0</v>
      </c>
      <c r="DO137" s="47">
        <v>0</v>
      </c>
      <c r="DP137" s="47">
        <v>0</v>
      </c>
      <c r="DQ137" s="47">
        <v>0</v>
      </c>
      <c r="DR137" s="47">
        <v>0</v>
      </c>
      <c r="DS137" s="47">
        <v>0</v>
      </c>
      <c r="DT137" s="47">
        <v>0</v>
      </c>
    </row>
    <row r="138" spans="1:126" x14ac:dyDescent="0.25">
      <c r="A138" s="47" t="s">
        <v>382</v>
      </c>
      <c r="B138" s="47" t="s">
        <v>153</v>
      </c>
      <c r="C138" s="47" t="s">
        <v>380</v>
      </c>
      <c r="D138" s="47" t="s">
        <v>380</v>
      </c>
      <c r="E138" s="47"/>
      <c r="F138" s="47" t="s">
        <v>155</v>
      </c>
      <c r="G138" s="47" t="s">
        <v>179</v>
      </c>
      <c r="H138" s="47" t="str">
        <f>=IFERROR(VLOOKUP(A138,'ETPT Format DDG'!A:J,10,FALSE),"")</f>
        <v>0</v>
      </c>
      <c r="I138" s="47" t="str">
        <f>='ETPT Format DDG'!M138</f>
        <v/>
      </c>
      <c r="J138" s="47" t="str">
        <f>='ETPT Format DDG'!D138</f>
        <v/>
      </c>
      <c r="K138" s="47" t="s">
        <v>157</v>
      </c>
      <c r="L138" s="47" t="s">
        <v>363</v>
      </c>
      <c r="M138" s="47"/>
      <c r="N138" s="47">
        <v>1</v>
      </c>
      <c r="O138" s="47">
        <v>1</v>
      </c>
      <c r="P138" s="47">
        <v>0</v>
      </c>
      <c r="Q138" s="47">
        <v>0</v>
      </c>
      <c r="R138" s="47">
        <v>0</v>
      </c>
      <c r="S138" s="47">
        <v>0</v>
      </c>
      <c r="T138" s="47">
        <v>0</v>
      </c>
      <c r="U138" s="47">
        <v>0</v>
      </c>
      <c r="V138" s="47">
        <v>0</v>
      </c>
      <c r="W138" s="47">
        <v>0</v>
      </c>
      <c r="X138" s="47">
        <v>0</v>
      </c>
      <c r="Y138" s="47">
        <v>0</v>
      </c>
      <c r="Z138" s="47">
        <v>0</v>
      </c>
      <c r="AA138" s="47">
        <v>0</v>
      </c>
      <c r="AB138" s="47">
        <v>0</v>
      </c>
      <c r="AC138" s="47">
        <v>0</v>
      </c>
      <c r="AD138" s="47">
        <v>0</v>
      </c>
      <c r="AE138" s="47">
        <v>0</v>
      </c>
      <c r="AF138" s="47">
        <v>0</v>
      </c>
      <c r="AG138" s="47">
        <v>0</v>
      </c>
      <c r="AH138" s="47">
        <v>0</v>
      </c>
      <c r="AI138" s="47">
        <v>0</v>
      </c>
      <c r="AJ138" s="47">
        <v>0</v>
      </c>
      <c r="AK138" s="47">
        <v>0</v>
      </c>
      <c r="AL138" s="47">
        <v>0</v>
      </c>
      <c r="AM138" s="47">
        <v>0</v>
      </c>
      <c r="AN138" s="47">
        <v>0.8199999999999946</v>
      </c>
      <c r="AO138" s="47">
        <v>0</v>
      </c>
      <c r="AP138" s="47">
        <v>0</v>
      </c>
      <c r="AQ138" s="47">
        <v>0</v>
      </c>
      <c r="AR138" s="47">
        <v>0</v>
      </c>
      <c r="AS138" s="47">
        <v>0</v>
      </c>
      <c r="AT138" s="47">
        <v>0</v>
      </c>
      <c r="AU138" s="47">
        <v>0</v>
      </c>
      <c r="AV138" s="47">
        <v>0</v>
      </c>
      <c r="AW138" s="47">
        <v>0</v>
      </c>
      <c r="AX138" s="47">
        <v>0</v>
      </c>
      <c r="AY138" s="47">
        <v>0</v>
      </c>
      <c r="AZ138" s="47">
        <v>0</v>
      </c>
      <c r="BA138" s="47">
        <v>0.40000000000000285</v>
      </c>
      <c r="BB138" s="47">
        <v>0</v>
      </c>
      <c r="BC138" s="47">
        <v>0</v>
      </c>
      <c r="BD138" s="47">
        <v>0</v>
      </c>
      <c r="BE138" s="47">
        <v>0</v>
      </c>
      <c r="BF138" s="47">
        <v>0.4199999999999987</v>
      </c>
      <c r="BG138" s="47">
        <v>0</v>
      </c>
      <c r="BH138" s="47">
        <v>0</v>
      </c>
      <c r="BI138" s="47">
        <v>0</v>
      </c>
      <c r="BJ138" s="47">
        <v>0</v>
      </c>
      <c r="BK138" s="47">
        <v>0</v>
      </c>
      <c r="BL138" s="47">
        <v>0</v>
      </c>
      <c r="BM138" s="47">
        <v>0</v>
      </c>
      <c r="BN138" s="47">
        <v>0</v>
      </c>
      <c r="BO138" s="47">
        <v>0.10000000000000071</v>
      </c>
      <c r="BP138" s="47">
        <v>0.10000000000000071</v>
      </c>
      <c r="BQ138" s="47">
        <v>0</v>
      </c>
      <c r="BR138" s="47">
        <v>0</v>
      </c>
      <c r="BS138" s="47">
        <v>0</v>
      </c>
      <c r="BT138" s="47">
        <v>0</v>
      </c>
      <c r="BU138" s="47">
        <v>0</v>
      </c>
      <c r="BV138" s="47">
        <v>0</v>
      </c>
      <c r="BW138" s="47">
        <v>0</v>
      </c>
      <c r="BX138" s="47">
        <v>0</v>
      </c>
      <c r="BY138" s="47">
        <v>0</v>
      </c>
      <c r="BZ138" s="47">
        <v>0</v>
      </c>
      <c r="CA138" s="47">
        <v>0</v>
      </c>
      <c r="CB138" s="47">
        <v>0</v>
      </c>
      <c r="CC138" s="47">
        <v>0</v>
      </c>
      <c r="CD138" s="47">
        <v>0</v>
      </c>
      <c r="CE138" s="47">
        <v>0</v>
      </c>
      <c r="CF138" s="47">
        <v>0</v>
      </c>
      <c r="CG138" s="47">
        <v>0</v>
      </c>
      <c r="CH138" s="47">
        <v>0</v>
      </c>
      <c r="CI138" s="47">
        <v>0</v>
      </c>
      <c r="CJ138" s="47">
        <v>0</v>
      </c>
      <c r="CK138" s="47">
        <v>0</v>
      </c>
      <c r="CL138" s="47">
        <v>0</v>
      </c>
      <c r="CM138" s="47">
        <v>0</v>
      </c>
      <c r="CN138" s="47">
        <v>0</v>
      </c>
      <c r="CO138" s="47">
        <v>0</v>
      </c>
      <c r="CP138" s="47">
        <v>0</v>
      </c>
      <c r="CQ138" s="47">
        <v>0</v>
      </c>
      <c r="CR138" s="47">
        <v>0</v>
      </c>
      <c r="CS138" s="47">
        <v>0</v>
      </c>
      <c r="CT138" s="47">
        <v>0.07999999999999922</v>
      </c>
      <c r="CU138" s="47">
        <v>0.07999999999999922</v>
      </c>
      <c r="CV138" s="47">
        <v>0</v>
      </c>
      <c r="CW138" s="47">
        <v>0</v>
      </c>
      <c r="CX138" s="47">
        <v>0</v>
      </c>
      <c r="CY138" s="47">
        <v>0</v>
      </c>
      <c r="CZ138" s="47">
        <v>0</v>
      </c>
      <c r="DA138" s="47">
        <v>0</v>
      </c>
      <c r="DB138" s="47">
        <v>0</v>
      </c>
      <c r="DC138" s="47">
        <v>0</v>
      </c>
      <c r="DD138" s="47">
        <v>0</v>
      </c>
      <c r="DE138" s="47">
        <v>0</v>
      </c>
      <c r="DF138" s="47">
        <v>0</v>
      </c>
      <c r="DG138" s="47">
        <v>0</v>
      </c>
      <c r="DH138" s="47">
        <v>0</v>
      </c>
      <c r="DI138" s="47">
        <v>0</v>
      </c>
      <c r="DJ138" s="47">
        <v>0</v>
      </c>
      <c r="DK138" s="47">
        <v>0</v>
      </c>
      <c r="DL138" s="47">
        <v>0</v>
      </c>
      <c r="DM138" s="47">
        <v>0</v>
      </c>
      <c r="DN138" s="47">
        <v>0</v>
      </c>
      <c r="DO138" s="47">
        <v>0</v>
      </c>
      <c r="DP138" s="47">
        <v>0</v>
      </c>
      <c r="DQ138" s="47">
        <v>0</v>
      </c>
      <c r="DR138" s="47">
        <v>0</v>
      </c>
      <c r="DS138" s="47">
        <v>0</v>
      </c>
      <c r="DT138" s="47">
        <v>0</v>
      </c>
    </row>
    <row r="139" spans="1:126" x14ac:dyDescent="0.25">
      <c r="A139" s="47" t="s">
        <v>383</v>
      </c>
      <c r="B139" s="47" t="s">
        <v>153</v>
      </c>
      <c r="C139" s="47" t="s">
        <v>380</v>
      </c>
      <c r="D139" s="47" t="s">
        <v>380</v>
      </c>
      <c r="E139" s="47"/>
      <c r="F139" s="47" t="s">
        <v>155</v>
      </c>
      <c r="G139" s="47" t="s">
        <v>179</v>
      </c>
      <c r="H139" s="47" t="str">
        <f>=IFERROR(VLOOKUP(A139,'ETPT Format DDG'!A:J,10,FALSE),"")</f>
        <v>0</v>
      </c>
      <c r="I139" s="47" t="str">
        <f>='ETPT Format DDG'!M139</f>
        <v/>
      </c>
      <c r="J139" s="47" t="str">
        <f>='ETPT Format DDG'!D139</f>
        <v/>
      </c>
      <c r="K139" s="47" t="s">
        <v>157</v>
      </c>
      <c r="L139" s="47" t="s">
        <v>363</v>
      </c>
      <c r="M139" s="47"/>
      <c r="N139" s="47">
        <v>1</v>
      </c>
      <c r="O139" s="47">
        <v>1</v>
      </c>
      <c r="P139" s="47">
        <v>0</v>
      </c>
      <c r="Q139" s="47">
        <v>0</v>
      </c>
      <c r="R139" s="47">
        <v>0</v>
      </c>
      <c r="S139" s="47">
        <v>0</v>
      </c>
      <c r="T139" s="47">
        <v>0</v>
      </c>
      <c r="U139" s="47">
        <v>0</v>
      </c>
      <c r="V139" s="47">
        <v>0</v>
      </c>
      <c r="W139" s="47">
        <v>0</v>
      </c>
      <c r="X139" s="47">
        <v>0</v>
      </c>
      <c r="Y139" s="47">
        <v>0</v>
      </c>
      <c r="Z139" s="47">
        <v>0</v>
      </c>
      <c r="AA139" s="47">
        <v>0</v>
      </c>
      <c r="AB139" s="47">
        <v>0</v>
      </c>
      <c r="AC139" s="47">
        <v>0</v>
      </c>
      <c r="AD139" s="47">
        <v>0</v>
      </c>
      <c r="AE139" s="47">
        <v>0</v>
      </c>
      <c r="AF139" s="47">
        <v>0</v>
      </c>
      <c r="AG139" s="47">
        <v>0</v>
      </c>
      <c r="AH139" s="47">
        <v>0</v>
      </c>
      <c r="AI139" s="47">
        <v>0</v>
      </c>
      <c r="AJ139" s="47">
        <v>0</v>
      </c>
      <c r="AK139" s="47">
        <v>0</v>
      </c>
      <c r="AL139" s="47">
        <v>0</v>
      </c>
      <c r="AM139" s="47">
        <v>0</v>
      </c>
      <c r="AN139" s="47">
        <v>0.9200000000000003</v>
      </c>
      <c r="AO139" s="47">
        <v>0</v>
      </c>
      <c r="AP139" s="47">
        <v>0</v>
      </c>
      <c r="AQ139" s="47">
        <v>0</v>
      </c>
      <c r="AR139" s="47">
        <v>0</v>
      </c>
      <c r="AS139" s="47">
        <v>0</v>
      </c>
      <c r="AT139" s="47">
        <v>0</v>
      </c>
      <c r="AU139" s="47">
        <v>0</v>
      </c>
      <c r="AV139" s="47">
        <v>0</v>
      </c>
      <c r="AW139" s="47">
        <v>0</v>
      </c>
      <c r="AX139" s="47">
        <v>0</v>
      </c>
      <c r="AY139" s="47">
        <v>0.9200000000000003</v>
      </c>
      <c r="AZ139" s="47">
        <v>0</v>
      </c>
      <c r="BA139" s="47">
        <v>0</v>
      </c>
      <c r="BB139" s="47">
        <v>0</v>
      </c>
      <c r="BC139" s="47">
        <v>0</v>
      </c>
      <c r="BD139" s="47">
        <v>0</v>
      </c>
      <c r="BE139" s="47">
        <v>0</v>
      </c>
      <c r="BF139" s="47">
        <v>0</v>
      </c>
      <c r="BG139" s="47">
        <v>0</v>
      </c>
      <c r="BH139" s="47">
        <v>0</v>
      </c>
      <c r="BI139" s="47">
        <v>0</v>
      </c>
      <c r="BJ139" s="47">
        <v>0</v>
      </c>
      <c r="BK139" s="47">
        <v>0</v>
      </c>
      <c r="BL139" s="47">
        <v>0</v>
      </c>
      <c r="BM139" s="47">
        <v>0</v>
      </c>
      <c r="BN139" s="47">
        <v>0</v>
      </c>
      <c r="BO139" s="47">
        <v>0.014999999999999934</v>
      </c>
      <c r="BP139" s="47">
        <v>0</v>
      </c>
      <c r="BQ139" s="47">
        <v>0</v>
      </c>
      <c r="BR139" s="47">
        <v>0</v>
      </c>
      <c r="BS139" s="47">
        <v>0</v>
      </c>
      <c r="BT139" s="47">
        <v>0</v>
      </c>
      <c r="BU139" s="47">
        <v>0</v>
      </c>
      <c r="BV139" s="47">
        <v>0</v>
      </c>
      <c r="BW139" s="47">
        <v>0.014999999999999934</v>
      </c>
      <c r="BX139" s="47">
        <v>0</v>
      </c>
      <c r="BY139" s="47">
        <v>0</v>
      </c>
      <c r="BZ139" s="47">
        <v>0</v>
      </c>
      <c r="CA139" s="47">
        <v>0</v>
      </c>
      <c r="CB139" s="47">
        <v>0</v>
      </c>
      <c r="CC139" s="47">
        <v>0</v>
      </c>
      <c r="CD139" s="47">
        <v>0</v>
      </c>
      <c r="CE139" s="47">
        <v>0</v>
      </c>
      <c r="CF139" s="47">
        <v>0</v>
      </c>
      <c r="CG139" s="47">
        <v>0</v>
      </c>
      <c r="CH139" s="47">
        <v>0</v>
      </c>
      <c r="CI139" s="47">
        <v>0</v>
      </c>
      <c r="CJ139" s="47">
        <v>0</v>
      </c>
      <c r="CK139" s="47">
        <v>0</v>
      </c>
      <c r="CL139" s="47">
        <v>0</v>
      </c>
      <c r="CM139" s="47">
        <v>0</v>
      </c>
      <c r="CN139" s="47">
        <v>0</v>
      </c>
      <c r="CO139" s="47">
        <v>0</v>
      </c>
      <c r="CP139" s="47">
        <v>0</v>
      </c>
      <c r="CQ139" s="47">
        <v>0</v>
      </c>
      <c r="CR139" s="47">
        <v>0</v>
      </c>
      <c r="CS139" s="47">
        <v>0</v>
      </c>
      <c r="CT139" s="47">
        <v>0.06500000000000035</v>
      </c>
      <c r="CU139" s="47">
        <v>0.06500000000000035</v>
      </c>
      <c r="CV139" s="47">
        <v>0</v>
      </c>
      <c r="CW139" s="47">
        <v>0</v>
      </c>
      <c r="CX139" s="47">
        <v>0</v>
      </c>
      <c r="CY139" s="47">
        <v>0</v>
      </c>
      <c r="CZ139" s="47">
        <v>0</v>
      </c>
      <c r="DA139" s="47">
        <v>0</v>
      </c>
      <c r="DB139" s="47">
        <v>0</v>
      </c>
      <c r="DC139" s="47">
        <v>0</v>
      </c>
      <c r="DD139" s="47">
        <v>0</v>
      </c>
      <c r="DE139" s="47">
        <v>0</v>
      </c>
      <c r="DF139" s="47">
        <v>0</v>
      </c>
      <c r="DG139" s="47">
        <v>0</v>
      </c>
      <c r="DH139" s="47">
        <v>0</v>
      </c>
      <c r="DI139" s="47">
        <v>0</v>
      </c>
      <c r="DJ139" s="47">
        <v>0</v>
      </c>
      <c r="DK139" s="47">
        <v>0</v>
      </c>
      <c r="DL139" s="47">
        <v>0</v>
      </c>
      <c r="DM139" s="47">
        <v>0</v>
      </c>
      <c r="DN139" s="47">
        <v>0</v>
      </c>
      <c r="DO139" s="47">
        <v>0</v>
      </c>
      <c r="DP139" s="47">
        <v>0</v>
      </c>
      <c r="DQ139" s="47">
        <v>0</v>
      </c>
      <c r="DR139" s="47">
        <v>0</v>
      </c>
      <c r="DS139" s="47">
        <v>0</v>
      </c>
      <c r="DT139" s="47">
        <v>0</v>
      </c>
    </row>
    <row r="140" spans="1:126" x14ac:dyDescent="0.25">
      <c r="A140" s="47" t="s">
        <v>384</v>
      </c>
      <c r="B140" s="47" t="s">
        <v>153</v>
      </c>
      <c r="C140" s="47" t="s">
        <v>385</v>
      </c>
      <c r="D140" s="47" t="s">
        <v>385</v>
      </c>
      <c r="E140" s="47"/>
      <c r="F140" s="47" t="s">
        <v>155</v>
      </c>
      <c r="G140" s="47" t="s">
        <v>179</v>
      </c>
      <c r="H140" s="47" t="str">
        <f>=IFERROR(VLOOKUP(A140,'ETPT Format DDG'!A:J,10,FALSE),"")</f>
        <v>0</v>
      </c>
      <c r="I140" s="47" t="str">
        <f>='ETPT Format DDG'!M140</f>
        <v/>
      </c>
      <c r="J140" s="47" t="str">
        <f>='ETPT Format DDG'!D140</f>
        <v/>
      </c>
      <c r="K140" s="47" t="s">
        <v>157</v>
      </c>
      <c r="L140" s="47" t="s">
        <v>363</v>
      </c>
      <c r="M140" s="47"/>
      <c r="N140" s="47">
        <v>1</v>
      </c>
      <c r="O140" s="47">
        <v>1</v>
      </c>
      <c r="P140" s="47">
        <v>0</v>
      </c>
      <c r="Q140" s="47">
        <v>0</v>
      </c>
      <c r="R140" s="47">
        <v>0</v>
      </c>
      <c r="S140" s="47">
        <v>0</v>
      </c>
      <c r="T140" s="47">
        <v>0</v>
      </c>
      <c r="U140" s="47">
        <v>0.8267631578947312</v>
      </c>
      <c r="V140" s="47">
        <v>0.34342105263157896</v>
      </c>
      <c r="W140" s="47">
        <v>0.1304999999999997</v>
      </c>
      <c r="X140" s="47">
        <v>0.1304999999999997</v>
      </c>
      <c r="Y140" s="47">
        <v>0.2223421052631576</v>
      </c>
      <c r="Z140" s="47">
        <v>0</v>
      </c>
      <c r="AA140" s="47">
        <v>0</v>
      </c>
      <c r="AB140" s="47">
        <v>0</v>
      </c>
      <c r="AC140" s="47">
        <v>0</v>
      </c>
      <c r="AD140" s="47">
        <v>0</v>
      </c>
      <c r="AE140" s="47">
        <v>0</v>
      </c>
      <c r="AF140" s="47">
        <v>0</v>
      </c>
      <c r="AG140" s="47">
        <v>0</v>
      </c>
      <c r="AH140" s="47">
        <v>0</v>
      </c>
      <c r="AI140" s="47">
        <v>0</v>
      </c>
      <c r="AJ140" s="47">
        <v>0</v>
      </c>
      <c r="AK140" s="47">
        <v>0</v>
      </c>
      <c r="AL140" s="47">
        <v>0</v>
      </c>
      <c r="AM140" s="47">
        <v>0</v>
      </c>
      <c r="AN140" s="47">
        <v>0.053236842105263256</v>
      </c>
      <c r="AO140" s="47">
        <v>0</v>
      </c>
      <c r="AP140" s="47">
        <v>0</v>
      </c>
      <c r="AQ140" s="47">
        <v>0</v>
      </c>
      <c r="AR140" s="47">
        <v>0</v>
      </c>
      <c r="AS140" s="47">
        <v>0</v>
      </c>
      <c r="AT140" s="47">
        <v>0</v>
      </c>
      <c r="AU140" s="47">
        <v>0</v>
      </c>
      <c r="AV140" s="47">
        <v>0</v>
      </c>
      <c r="AW140" s="47">
        <v>0</v>
      </c>
      <c r="AX140" s="47">
        <v>0</v>
      </c>
      <c r="AY140" s="47">
        <v>0</v>
      </c>
      <c r="AZ140" s="47">
        <v>0</v>
      </c>
      <c r="BA140" s="47">
        <v>0</v>
      </c>
      <c r="BB140" s="47">
        <v>0</v>
      </c>
      <c r="BC140" s="47">
        <v>0</v>
      </c>
      <c r="BD140" s="47">
        <v>0</v>
      </c>
      <c r="BE140" s="47">
        <v>0</v>
      </c>
      <c r="BF140" s="47">
        <v>0</v>
      </c>
      <c r="BG140" s="47">
        <v>0</v>
      </c>
      <c r="BH140" s="47">
        <v>0</v>
      </c>
      <c r="BI140" s="47">
        <v>0</v>
      </c>
      <c r="BJ140" s="47">
        <v>0</v>
      </c>
      <c r="BK140" s="47">
        <v>0</v>
      </c>
      <c r="BL140" s="47">
        <v>0</v>
      </c>
      <c r="BM140" s="47">
        <v>0</v>
      </c>
      <c r="BN140" s="47">
        <v>0</v>
      </c>
      <c r="BO140" s="47">
        <v>0.05499999999999979</v>
      </c>
      <c r="BP140" s="47">
        <v>0.03999999999999961</v>
      </c>
      <c r="BQ140" s="47">
        <v>0</v>
      </c>
      <c r="BR140" s="47">
        <v>0</v>
      </c>
      <c r="BS140" s="47">
        <v>0</v>
      </c>
      <c r="BT140" s="47">
        <v>0</v>
      </c>
      <c r="BU140" s="47">
        <v>0</v>
      </c>
      <c r="BV140" s="47">
        <v>0</v>
      </c>
      <c r="BW140" s="47">
        <v>0.014999999999999934</v>
      </c>
      <c r="BX140" s="47">
        <v>0</v>
      </c>
      <c r="BY140" s="47">
        <v>0</v>
      </c>
      <c r="BZ140" s="47">
        <v>0</v>
      </c>
      <c r="CA140" s="47">
        <v>0</v>
      </c>
      <c r="CB140" s="47">
        <v>0</v>
      </c>
      <c r="CC140" s="47">
        <v>0</v>
      </c>
      <c r="CD140" s="47">
        <v>0</v>
      </c>
      <c r="CE140" s="47">
        <v>0</v>
      </c>
      <c r="CF140" s="47">
        <v>0</v>
      </c>
      <c r="CG140" s="47">
        <v>0</v>
      </c>
      <c r="CH140" s="47">
        <v>0</v>
      </c>
      <c r="CI140" s="47">
        <v>0</v>
      </c>
      <c r="CJ140" s="47">
        <v>0</v>
      </c>
      <c r="CK140" s="47">
        <v>0</v>
      </c>
      <c r="CL140" s="47">
        <v>0</v>
      </c>
      <c r="CM140" s="47">
        <v>0</v>
      </c>
      <c r="CN140" s="47">
        <v>0</v>
      </c>
      <c r="CO140" s="47">
        <v>0</v>
      </c>
      <c r="CP140" s="47">
        <v>0</v>
      </c>
      <c r="CQ140" s="47">
        <v>0</v>
      </c>
      <c r="CR140" s="47">
        <v>0</v>
      </c>
      <c r="CS140" s="47">
        <v>0</v>
      </c>
      <c r="CT140" s="47">
        <v>0.06500000000000035</v>
      </c>
      <c r="CU140" s="47">
        <v>0.06500000000000035</v>
      </c>
      <c r="CV140" s="47">
        <v>0</v>
      </c>
      <c r="CW140" s="47">
        <v>0</v>
      </c>
      <c r="CX140" s="47">
        <v>0</v>
      </c>
      <c r="CY140" s="47">
        <v>0</v>
      </c>
      <c r="CZ140" s="47">
        <v>0</v>
      </c>
      <c r="DA140" s="47">
        <v>0</v>
      </c>
      <c r="DB140" s="47">
        <v>0</v>
      </c>
      <c r="DC140" s="47">
        <v>0</v>
      </c>
      <c r="DD140" s="47">
        <v>0</v>
      </c>
      <c r="DE140" s="47">
        <v>0</v>
      </c>
      <c r="DF140" s="47">
        <v>0</v>
      </c>
      <c r="DG140" s="47">
        <v>0</v>
      </c>
      <c r="DH140" s="47">
        <v>0</v>
      </c>
      <c r="DI140" s="47">
        <v>0</v>
      </c>
      <c r="DJ140" s="47">
        <v>0</v>
      </c>
      <c r="DK140" s="47">
        <v>0</v>
      </c>
      <c r="DL140" s="47">
        <v>0</v>
      </c>
      <c r="DM140" s="47">
        <v>0</v>
      </c>
      <c r="DN140" s="47">
        <v>0</v>
      </c>
      <c r="DO140" s="47">
        <v>0</v>
      </c>
      <c r="DP140" s="47">
        <v>0</v>
      </c>
      <c r="DQ140" s="47">
        <v>0</v>
      </c>
      <c r="DR140" s="47">
        <v>0</v>
      </c>
      <c r="DS140" s="47">
        <v>0</v>
      </c>
      <c r="DT140" s="47">
        <v>0</v>
      </c>
    </row>
    <row r="141" spans="1:126" x14ac:dyDescent="0.25">
      <c r="A141" s="47" t="s">
        <v>386</v>
      </c>
      <c r="B141" s="47" t="s">
        <v>153</v>
      </c>
      <c r="C141" s="47" t="s">
        <v>385</v>
      </c>
      <c r="D141" s="47" t="s">
        <v>385</v>
      </c>
      <c r="E141" s="47"/>
      <c r="F141" s="47" t="s">
        <v>155</v>
      </c>
      <c r="G141" s="47" t="s">
        <v>179</v>
      </c>
      <c r="H141" s="47" t="str">
        <f>=IFERROR(VLOOKUP(A141,'ETPT Format DDG'!A:J,10,FALSE),"")</f>
        <v>0</v>
      </c>
      <c r="I141" s="47" t="str">
        <f>='ETPT Format DDG'!M141</f>
        <v/>
      </c>
      <c r="J141" s="47" t="str">
        <f>='ETPT Format DDG'!D141</f>
        <v/>
      </c>
      <c r="K141" s="47" t="s">
        <v>157</v>
      </c>
      <c r="L141" s="47" t="s">
        <v>363</v>
      </c>
      <c r="M141" s="47"/>
      <c r="N141" s="47">
        <v>1</v>
      </c>
      <c r="O141" s="47">
        <v>0.5250000000000025</v>
      </c>
      <c r="P141" s="47">
        <v>0</v>
      </c>
      <c r="Q141" s="47">
        <v>0</v>
      </c>
      <c r="R141" s="47">
        <v>0</v>
      </c>
      <c r="S141" s="47">
        <v>0</v>
      </c>
      <c r="T141" s="47">
        <v>0</v>
      </c>
      <c r="U141" s="47">
        <v>0</v>
      </c>
      <c r="V141" s="47">
        <v>0</v>
      </c>
      <c r="W141" s="47">
        <v>0</v>
      </c>
      <c r="X141" s="47">
        <v>0</v>
      </c>
      <c r="Y141" s="47">
        <v>0</v>
      </c>
      <c r="Z141" s="47">
        <v>0</v>
      </c>
      <c r="AA141" s="47">
        <v>0</v>
      </c>
      <c r="AB141" s="47">
        <v>0</v>
      </c>
      <c r="AC141" s="47">
        <v>0</v>
      </c>
      <c r="AD141" s="47">
        <v>0</v>
      </c>
      <c r="AE141" s="47">
        <v>0</v>
      </c>
      <c r="AF141" s="47">
        <v>0</v>
      </c>
      <c r="AG141" s="47">
        <v>0</v>
      </c>
      <c r="AH141" s="47">
        <v>0</v>
      </c>
      <c r="AI141" s="47">
        <v>0</v>
      </c>
      <c r="AJ141" s="47">
        <v>0</v>
      </c>
      <c r="AK141" s="47">
        <v>0</v>
      </c>
      <c r="AL141" s="47">
        <v>0</v>
      </c>
      <c r="AM141" s="47">
        <v>0</v>
      </c>
      <c r="AN141" s="47">
        <v>0</v>
      </c>
      <c r="AO141" s="47">
        <v>0</v>
      </c>
      <c r="AP141" s="47">
        <v>0</v>
      </c>
      <c r="AQ141" s="47">
        <v>0</v>
      </c>
      <c r="AR141" s="47">
        <v>0</v>
      </c>
      <c r="AS141" s="47">
        <v>0</v>
      </c>
      <c r="AT141" s="47">
        <v>0</v>
      </c>
      <c r="AU141" s="47">
        <v>0</v>
      </c>
      <c r="AV141" s="47">
        <v>0</v>
      </c>
      <c r="AW141" s="47">
        <v>0</v>
      </c>
      <c r="AX141" s="47">
        <v>0</v>
      </c>
      <c r="AY141" s="47">
        <v>0</v>
      </c>
      <c r="AZ141" s="47">
        <v>0</v>
      </c>
      <c r="BA141" s="47">
        <v>0</v>
      </c>
      <c r="BB141" s="47">
        <v>0</v>
      </c>
      <c r="BC141" s="47">
        <v>0</v>
      </c>
      <c r="BD141" s="47">
        <v>0</v>
      </c>
      <c r="BE141" s="47">
        <v>0</v>
      </c>
      <c r="BF141" s="47">
        <v>0</v>
      </c>
      <c r="BG141" s="47">
        <v>0</v>
      </c>
      <c r="BH141" s="47">
        <v>0</v>
      </c>
      <c r="BI141" s="47">
        <v>0</v>
      </c>
      <c r="BJ141" s="47">
        <v>0</v>
      </c>
      <c r="BK141" s="47">
        <v>0</v>
      </c>
      <c r="BL141" s="47">
        <v>0</v>
      </c>
      <c r="BM141" s="47">
        <v>0</v>
      </c>
      <c r="BN141" s="47">
        <v>0</v>
      </c>
      <c r="BO141" s="47">
        <v>0.029999999999999867</v>
      </c>
      <c r="BP141" s="47">
        <v>0.029999999999999867</v>
      </c>
      <c r="BQ141" s="47">
        <v>0</v>
      </c>
      <c r="BR141" s="47">
        <v>0</v>
      </c>
      <c r="BS141" s="47">
        <v>0</v>
      </c>
      <c r="BT141" s="47">
        <v>0</v>
      </c>
      <c r="BU141" s="47">
        <v>0</v>
      </c>
      <c r="BV141" s="47">
        <v>0</v>
      </c>
      <c r="BW141" s="47">
        <v>0</v>
      </c>
      <c r="BX141" s="47">
        <v>0</v>
      </c>
      <c r="BY141" s="47">
        <v>0</v>
      </c>
      <c r="BZ141" s="47">
        <v>0</v>
      </c>
      <c r="CA141" s="47">
        <v>0</v>
      </c>
      <c r="CB141" s="47">
        <v>0</v>
      </c>
      <c r="CC141" s="47">
        <v>0</v>
      </c>
      <c r="CD141" s="47">
        <v>0</v>
      </c>
      <c r="CE141" s="47">
        <v>0</v>
      </c>
      <c r="CF141" s="47">
        <v>0</v>
      </c>
      <c r="CG141" s="47">
        <v>0</v>
      </c>
      <c r="CH141" s="47">
        <v>0</v>
      </c>
      <c r="CI141" s="47">
        <v>0</v>
      </c>
      <c r="CJ141" s="47">
        <v>0</v>
      </c>
      <c r="CK141" s="47">
        <v>0</v>
      </c>
      <c r="CL141" s="47">
        <v>0</v>
      </c>
      <c r="CM141" s="47">
        <v>0</v>
      </c>
      <c r="CN141" s="47">
        <v>0</v>
      </c>
      <c r="CO141" s="47">
        <v>0</v>
      </c>
      <c r="CP141" s="47">
        <v>0</v>
      </c>
      <c r="CQ141" s="47">
        <v>0</v>
      </c>
      <c r="CR141" s="47">
        <v>0</v>
      </c>
      <c r="CS141" s="47">
        <v>0</v>
      </c>
      <c r="CT141" s="47">
        <v>0.4950000000000026</v>
      </c>
      <c r="CU141" s="47">
        <v>0.4950000000000026</v>
      </c>
      <c r="CV141" s="47">
        <v>0</v>
      </c>
      <c r="CW141" s="47">
        <v>0</v>
      </c>
      <c r="CX141" s="47">
        <v>0</v>
      </c>
      <c r="CY141" s="47">
        <v>0</v>
      </c>
      <c r="CZ141" s="47">
        <v>0</v>
      </c>
      <c r="DA141" s="47">
        <v>0</v>
      </c>
      <c r="DB141" s="47">
        <v>0</v>
      </c>
      <c r="DC141" s="47">
        <v>0</v>
      </c>
      <c r="DD141" s="47">
        <v>0</v>
      </c>
      <c r="DE141" s="47">
        <v>0</v>
      </c>
      <c r="DF141" s="47">
        <v>0</v>
      </c>
      <c r="DG141" s="47">
        <v>0</v>
      </c>
      <c r="DH141" s="47">
        <v>0</v>
      </c>
      <c r="DI141" s="47">
        <v>0</v>
      </c>
      <c r="DJ141" s="47">
        <v>0</v>
      </c>
      <c r="DK141" s="47">
        <v>0</v>
      </c>
      <c r="DL141" s="47">
        <v>0</v>
      </c>
      <c r="DM141" s="47">
        <v>0</v>
      </c>
      <c r="DN141" s="47">
        <v>0</v>
      </c>
      <c r="DO141" s="47">
        <v>0</v>
      </c>
      <c r="DP141" s="47">
        <v>0</v>
      </c>
      <c r="DQ141" s="47">
        <v>0</v>
      </c>
      <c r="DR141" s="47">
        <v>0</v>
      </c>
      <c r="DS141" s="47">
        <v>0</v>
      </c>
      <c r="DT141" s="47">
        <v>0</v>
      </c>
    </row>
    <row r="142" spans="1:126" x14ac:dyDescent="0.25">
      <c r="A142" s="47" t="s">
        <v>387</v>
      </c>
      <c r="B142" s="47" t="s">
        <v>153</v>
      </c>
      <c r="C142" s="47" t="s">
        <v>385</v>
      </c>
      <c r="D142" s="47" t="s">
        <v>385</v>
      </c>
      <c r="E142" s="47"/>
      <c r="F142" s="47" t="s">
        <v>155</v>
      </c>
      <c r="G142" s="47" t="s">
        <v>301</v>
      </c>
      <c r="H142" s="47" t="str">
        <f>=IFERROR(VLOOKUP(A142,'ETPT Format DDG'!A:J,10,FALSE),"")</f>
        <v>0</v>
      </c>
      <c r="I142" s="47" t="str">
        <f>='ETPT Format DDG'!M142</f>
        <v/>
      </c>
      <c r="J142" s="47" t="str">
        <f>='ETPT Format DDG'!D142</f>
        <v/>
      </c>
      <c r="K142" s="47" t="s">
        <v>157</v>
      </c>
      <c r="L142" s="47" t="s">
        <v>363</v>
      </c>
      <c r="M142" s="47" t="s">
        <v>164</v>
      </c>
      <c r="N142" s="47">
        <v>0.45789473684210524</v>
      </c>
      <c r="O142" s="47">
        <v>0.02060526315789471</v>
      </c>
      <c r="P142" s="47">
        <v>0</v>
      </c>
      <c r="Q142" s="47">
        <v>0</v>
      </c>
      <c r="R142" s="47">
        <v>0</v>
      </c>
      <c r="S142" s="47">
        <v>0</v>
      </c>
      <c r="T142" s="47">
        <v>0</v>
      </c>
      <c r="U142" s="47">
        <v>0</v>
      </c>
      <c r="V142" s="47">
        <v>0</v>
      </c>
      <c r="W142" s="47">
        <v>0</v>
      </c>
      <c r="X142" s="47">
        <v>0</v>
      </c>
      <c r="Y142" s="47">
        <v>0</v>
      </c>
      <c r="Z142" s="47">
        <v>0</v>
      </c>
      <c r="AA142" s="47">
        <v>0</v>
      </c>
      <c r="AB142" s="47">
        <v>0</v>
      </c>
      <c r="AC142" s="47">
        <v>0</v>
      </c>
      <c r="AD142" s="47">
        <v>0</v>
      </c>
      <c r="AE142" s="47">
        <v>0</v>
      </c>
      <c r="AF142" s="47">
        <v>0</v>
      </c>
      <c r="AG142" s="47">
        <v>0</v>
      </c>
      <c r="AH142" s="47">
        <v>0</v>
      </c>
      <c r="AI142" s="47">
        <v>0</v>
      </c>
      <c r="AJ142" s="47">
        <v>0</v>
      </c>
      <c r="AK142" s="47">
        <v>0</v>
      </c>
      <c r="AL142" s="47">
        <v>0</v>
      </c>
      <c r="AM142" s="47">
        <v>0</v>
      </c>
      <c r="AN142" s="47">
        <v>0</v>
      </c>
      <c r="AO142" s="47">
        <v>0</v>
      </c>
      <c r="AP142" s="47">
        <v>0</v>
      </c>
      <c r="AQ142" s="47">
        <v>0</v>
      </c>
      <c r="AR142" s="47">
        <v>0</v>
      </c>
      <c r="AS142" s="47">
        <v>0</v>
      </c>
      <c r="AT142" s="47">
        <v>0</v>
      </c>
      <c r="AU142" s="47">
        <v>0</v>
      </c>
      <c r="AV142" s="47">
        <v>0</v>
      </c>
      <c r="AW142" s="47">
        <v>0</v>
      </c>
      <c r="AX142" s="47">
        <v>0</v>
      </c>
      <c r="AY142" s="47">
        <v>0</v>
      </c>
      <c r="AZ142" s="47">
        <v>0</v>
      </c>
      <c r="BA142" s="47">
        <v>0</v>
      </c>
      <c r="BB142" s="47">
        <v>0</v>
      </c>
      <c r="BC142" s="47">
        <v>0</v>
      </c>
      <c r="BD142" s="47">
        <v>0</v>
      </c>
      <c r="BE142" s="47">
        <v>0</v>
      </c>
      <c r="BF142" s="47">
        <v>0</v>
      </c>
      <c r="BG142" s="47">
        <v>0</v>
      </c>
      <c r="BH142" s="47">
        <v>0</v>
      </c>
      <c r="BI142" s="47">
        <v>0</v>
      </c>
      <c r="BJ142" s="47">
        <v>0</v>
      </c>
      <c r="BK142" s="47">
        <v>0</v>
      </c>
      <c r="BL142" s="47">
        <v>0</v>
      </c>
      <c r="BM142" s="47">
        <v>0</v>
      </c>
      <c r="BN142" s="47">
        <v>0</v>
      </c>
      <c r="BO142" s="47">
        <v>0</v>
      </c>
      <c r="BP142" s="47">
        <v>0</v>
      </c>
      <c r="BQ142" s="47">
        <v>0</v>
      </c>
      <c r="BR142" s="47">
        <v>0</v>
      </c>
      <c r="BS142" s="47">
        <v>0</v>
      </c>
      <c r="BT142" s="47">
        <v>0</v>
      </c>
      <c r="BU142" s="47">
        <v>0</v>
      </c>
      <c r="BV142" s="47">
        <v>0</v>
      </c>
      <c r="BW142" s="47">
        <v>0</v>
      </c>
      <c r="BX142" s="47">
        <v>0</v>
      </c>
      <c r="BY142" s="47">
        <v>0</v>
      </c>
      <c r="BZ142" s="47">
        <v>0</v>
      </c>
      <c r="CA142" s="47">
        <v>0</v>
      </c>
      <c r="CB142" s="47">
        <v>0</v>
      </c>
      <c r="CC142" s="47">
        <v>0</v>
      </c>
      <c r="CD142" s="47">
        <v>0</v>
      </c>
      <c r="CE142" s="47">
        <v>0</v>
      </c>
      <c r="CF142" s="47">
        <v>0</v>
      </c>
      <c r="CG142" s="47">
        <v>0</v>
      </c>
      <c r="CH142" s="47">
        <v>0</v>
      </c>
      <c r="CI142" s="47">
        <v>0</v>
      </c>
      <c r="CJ142" s="47">
        <v>0</v>
      </c>
      <c r="CK142" s="47">
        <v>0</v>
      </c>
      <c r="CL142" s="47">
        <v>0</v>
      </c>
      <c r="CM142" s="47">
        <v>0</v>
      </c>
      <c r="CN142" s="47">
        <v>0</v>
      </c>
      <c r="CO142" s="47">
        <v>0</v>
      </c>
      <c r="CP142" s="47">
        <v>0</v>
      </c>
      <c r="CQ142" s="47">
        <v>0</v>
      </c>
      <c r="CR142" s="47">
        <v>0</v>
      </c>
      <c r="CS142" s="47">
        <v>0</v>
      </c>
      <c r="CT142" s="47">
        <v>0.02060526315789471</v>
      </c>
      <c r="CU142" s="47">
        <v>0.02060526315789471</v>
      </c>
      <c r="CV142" s="47">
        <v>0</v>
      </c>
      <c r="CW142" s="47">
        <v>0</v>
      </c>
      <c r="CX142" s="47">
        <v>0</v>
      </c>
      <c r="CY142" s="47">
        <v>0</v>
      </c>
      <c r="CZ142" s="47">
        <v>0</v>
      </c>
      <c r="DA142" s="47">
        <v>0</v>
      </c>
      <c r="DB142" s="47">
        <v>0</v>
      </c>
      <c r="DC142" s="47">
        <v>0</v>
      </c>
      <c r="DD142" s="47">
        <v>0</v>
      </c>
      <c r="DE142" s="47">
        <v>0</v>
      </c>
      <c r="DF142" s="47">
        <v>0</v>
      </c>
      <c r="DG142" s="47">
        <v>0</v>
      </c>
      <c r="DH142" s="47">
        <v>0</v>
      </c>
      <c r="DI142" s="47">
        <v>0</v>
      </c>
      <c r="DJ142" s="47">
        <v>0</v>
      </c>
      <c r="DK142" s="47">
        <v>0</v>
      </c>
      <c r="DL142" s="47">
        <v>0</v>
      </c>
      <c r="DM142" s="47">
        <v>0</v>
      </c>
      <c r="DN142" s="47">
        <v>0</v>
      </c>
      <c r="DO142" s="47">
        <v>0</v>
      </c>
      <c r="DP142" s="47">
        <v>0</v>
      </c>
      <c r="DQ142" s="47">
        <v>0</v>
      </c>
      <c r="DR142" s="47">
        <v>0</v>
      </c>
      <c r="DS142" s="47">
        <v>0</v>
      </c>
      <c r="DT142" s="47">
        <v>0</v>
      </c>
    </row>
    <row r="143" spans="1:126" x14ac:dyDescent="0.25">
      <c r="A143" s="47" t="s">
        <v>388</v>
      </c>
      <c r="B143" s="47" t="s">
        <v>153</v>
      </c>
      <c r="C143" s="47" t="s">
        <v>385</v>
      </c>
      <c r="D143" s="47" t="s">
        <v>385</v>
      </c>
      <c r="E143" s="47"/>
      <c r="F143" s="47" t="s">
        <v>155</v>
      </c>
      <c r="G143" s="47" t="s">
        <v>226</v>
      </c>
      <c r="H143" s="47" t="str">
        <f>=IFERROR(VLOOKUP(A143,'ETPT Format DDG'!A:J,10,FALSE),"")</f>
        <v>0</v>
      </c>
      <c r="I143" s="47" t="str">
        <f>='ETPT Format DDG'!M143</f>
        <v/>
      </c>
      <c r="J143" s="47" t="str">
        <f>='ETPT Format DDG'!D143</f>
        <v/>
      </c>
      <c r="K143" s="47" t="s">
        <v>157</v>
      </c>
      <c r="L143" s="47" t="s">
        <v>363</v>
      </c>
      <c r="M143" s="47"/>
      <c r="N143" s="47">
        <v>1</v>
      </c>
      <c r="O143" s="47">
        <v>1</v>
      </c>
      <c r="P143" s="47">
        <v>0</v>
      </c>
      <c r="Q143" s="47">
        <v>0</v>
      </c>
      <c r="R143" s="47">
        <v>0</v>
      </c>
      <c r="S143" s="47">
        <v>0</v>
      </c>
      <c r="T143" s="47">
        <v>0</v>
      </c>
      <c r="U143" s="47">
        <v>0</v>
      </c>
      <c r="V143" s="47">
        <v>0</v>
      </c>
      <c r="W143" s="47">
        <v>0</v>
      </c>
      <c r="X143" s="47">
        <v>0</v>
      </c>
      <c r="Y143" s="47">
        <v>0</v>
      </c>
      <c r="Z143" s="47">
        <v>0</v>
      </c>
      <c r="AA143" s="47">
        <v>0</v>
      </c>
      <c r="AB143" s="47">
        <v>0</v>
      </c>
      <c r="AC143" s="47">
        <v>0</v>
      </c>
      <c r="AD143" s="47">
        <v>0</v>
      </c>
      <c r="AE143" s="47">
        <v>0</v>
      </c>
      <c r="AF143" s="47">
        <v>0</v>
      </c>
      <c r="AG143" s="47">
        <v>0</v>
      </c>
      <c r="AH143" s="47">
        <v>0</v>
      </c>
      <c r="AI143" s="47">
        <v>0</v>
      </c>
      <c r="AJ143" s="47">
        <v>0</v>
      </c>
      <c r="AK143" s="47">
        <v>0</v>
      </c>
      <c r="AL143" s="47">
        <v>0</v>
      </c>
      <c r="AM143" s="47">
        <v>0</v>
      </c>
      <c r="AN143" s="47">
        <v>0</v>
      </c>
      <c r="AO143" s="47">
        <v>0</v>
      </c>
      <c r="AP143" s="47">
        <v>0</v>
      </c>
      <c r="AQ143" s="47">
        <v>0</v>
      </c>
      <c r="AR143" s="47">
        <v>0</v>
      </c>
      <c r="AS143" s="47">
        <v>0</v>
      </c>
      <c r="AT143" s="47">
        <v>0</v>
      </c>
      <c r="AU143" s="47">
        <v>0</v>
      </c>
      <c r="AV143" s="47">
        <v>0</v>
      </c>
      <c r="AW143" s="47">
        <v>0</v>
      </c>
      <c r="AX143" s="47">
        <v>0</v>
      </c>
      <c r="AY143" s="47">
        <v>0</v>
      </c>
      <c r="AZ143" s="47">
        <v>0</v>
      </c>
      <c r="BA143" s="47">
        <v>0</v>
      </c>
      <c r="BB143" s="47">
        <v>0</v>
      </c>
      <c r="BC143" s="47">
        <v>0</v>
      </c>
      <c r="BD143" s="47">
        <v>0</v>
      </c>
      <c r="BE143" s="47">
        <v>0</v>
      </c>
      <c r="BF143" s="47">
        <v>0</v>
      </c>
      <c r="BG143" s="47">
        <v>0</v>
      </c>
      <c r="BH143" s="47">
        <v>0</v>
      </c>
      <c r="BI143" s="47">
        <v>0</v>
      </c>
      <c r="BJ143" s="47">
        <v>0</v>
      </c>
      <c r="BK143" s="47">
        <v>0</v>
      </c>
      <c r="BL143" s="47">
        <v>0</v>
      </c>
      <c r="BM143" s="47">
        <v>0</v>
      </c>
      <c r="BN143" s="47">
        <v>0</v>
      </c>
      <c r="BO143" s="47">
        <v>0.05000000000000036</v>
      </c>
      <c r="BP143" s="47">
        <v>0.05000000000000036</v>
      </c>
      <c r="BQ143" s="47">
        <v>0</v>
      </c>
      <c r="BR143" s="47">
        <v>0</v>
      </c>
      <c r="BS143" s="47">
        <v>0</v>
      </c>
      <c r="BT143" s="47">
        <v>0</v>
      </c>
      <c r="BU143" s="47">
        <v>0</v>
      </c>
      <c r="BV143" s="47">
        <v>0</v>
      </c>
      <c r="BW143" s="47">
        <v>0</v>
      </c>
      <c r="BX143" s="47">
        <v>0</v>
      </c>
      <c r="BY143" s="47">
        <v>0</v>
      </c>
      <c r="BZ143" s="47">
        <v>0</v>
      </c>
      <c r="CA143" s="47">
        <v>0</v>
      </c>
      <c r="CB143" s="47">
        <v>0</v>
      </c>
      <c r="CC143" s="47">
        <v>0</v>
      </c>
      <c r="CD143" s="47">
        <v>0</v>
      </c>
      <c r="CE143" s="47">
        <v>0</v>
      </c>
      <c r="CF143" s="47">
        <v>0.8650000000000047</v>
      </c>
      <c r="CG143" s="47">
        <v>0</v>
      </c>
      <c r="CH143" s="47">
        <v>0</v>
      </c>
      <c r="CI143" s="47">
        <v>0</v>
      </c>
      <c r="CJ143" s="47">
        <v>0</v>
      </c>
      <c r="CK143" s="47">
        <v>0.8650000000000047</v>
      </c>
      <c r="CL143" s="47">
        <v>0</v>
      </c>
      <c r="CM143" s="47">
        <v>0</v>
      </c>
      <c r="CN143" s="47">
        <v>0</v>
      </c>
      <c r="CO143" s="47">
        <v>0</v>
      </c>
      <c r="CP143" s="47">
        <v>0</v>
      </c>
      <c r="CQ143" s="47">
        <v>0</v>
      </c>
      <c r="CR143" s="47">
        <v>0</v>
      </c>
      <c r="CS143" s="47">
        <v>0</v>
      </c>
      <c r="CT143" s="47">
        <v>0.08500000000000063</v>
      </c>
      <c r="CU143" s="47">
        <v>0.08500000000000063</v>
      </c>
      <c r="CV143" s="47">
        <v>0</v>
      </c>
      <c r="CW143" s="47">
        <v>0</v>
      </c>
      <c r="CX143" s="47">
        <v>0</v>
      </c>
      <c r="CY143" s="47">
        <v>0</v>
      </c>
      <c r="CZ143" s="47">
        <v>0</v>
      </c>
      <c r="DA143" s="47">
        <v>0</v>
      </c>
      <c r="DB143" s="47">
        <v>0</v>
      </c>
      <c r="DC143" s="47">
        <v>0</v>
      </c>
      <c r="DD143" s="47">
        <v>0</v>
      </c>
      <c r="DE143" s="47">
        <v>0</v>
      </c>
      <c r="DF143" s="47">
        <v>0</v>
      </c>
      <c r="DG143" s="47">
        <v>0</v>
      </c>
      <c r="DH143" s="47">
        <v>0</v>
      </c>
      <c r="DI143" s="47">
        <v>0</v>
      </c>
      <c r="DJ143" s="47">
        <v>0</v>
      </c>
      <c r="DK143" s="47">
        <v>0</v>
      </c>
      <c r="DL143" s="47">
        <v>0</v>
      </c>
      <c r="DM143" s="47">
        <v>0</v>
      </c>
      <c r="DN143" s="47">
        <v>0</v>
      </c>
      <c r="DO143" s="47">
        <v>0</v>
      </c>
      <c r="DP143" s="47">
        <v>0</v>
      </c>
      <c r="DQ143" s="47">
        <v>0</v>
      </c>
      <c r="DR143" s="47">
        <v>0</v>
      </c>
      <c r="DS143" s="47">
        <v>0</v>
      </c>
      <c r="DT143" s="47">
        <v>0</v>
      </c>
    </row>
    <row r="144" spans="1:126" x14ac:dyDescent="0.25">
      <c r="A144" s="47" t="s">
        <v>389</v>
      </c>
      <c r="B144" s="47" t="s">
        <v>153</v>
      </c>
      <c r="C144" s="47" t="s">
        <v>390</v>
      </c>
      <c r="D144" s="47" t="s">
        <v>390</v>
      </c>
      <c r="E144" s="47"/>
      <c r="F144" s="47" t="s">
        <v>155</v>
      </c>
      <c r="G144" s="47" t="s">
        <v>179</v>
      </c>
      <c r="H144" s="47" t="str">
        <f>=IFERROR(VLOOKUP(A144,'ETPT Format DDG'!A:J,10,FALSE),"")</f>
        <v>0</v>
      </c>
      <c r="I144" s="47" t="str">
        <f>='ETPT Format DDG'!M144</f>
        <v/>
      </c>
      <c r="J144" s="47" t="str">
        <f>='ETPT Format DDG'!D144</f>
        <v/>
      </c>
      <c r="K144" s="47" t="s">
        <v>157</v>
      </c>
      <c r="L144" s="47" t="s">
        <v>206</v>
      </c>
      <c r="M144" s="47"/>
      <c r="N144" s="47">
        <v>1</v>
      </c>
      <c r="O144" s="47">
        <v>1</v>
      </c>
      <c r="P144" s="47">
        <v>0</v>
      </c>
      <c r="Q144" s="47">
        <v>0</v>
      </c>
      <c r="R144" s="47">
        <v>0</v>
      </c>
      <c r="S144" s="47">
        <v>0</v>
      </c>
      <c r="T144" s="47">
        <v>0</v>
      </c>
      <c r="U144" s="47">
        <v>0</v>
      </c>
      <c r="V144" s="47">
        <v>0</v>
      </c>
      <c r="W144" s="47">
        <v>0</v>
      </c>
      <c r="X144" s="47">
        <v>0</v>
      </c>
      <c r="Y144" s="47">
        <v>0</v>
      </c>
      <c r="Z144" s="47">
        <v>0</v>
      </c>
      <c r="AA144" s="47">
        <v>0</v>
      </c>
      <c r="AB144" s="47">
        <v>0</v>
      </c>
      <c r="AC144" s="47">
        <v>0</v>
      </c>
      <c r="AD144" s="47">
        <v>0</v>
      </c>
      <c r="AE144" s="47">
        <v>0</v>
      </c>
      <c r="AF144" s="47">
        <v>0</v>
      </c>
      <c r="AG144" s="47">
        <v>0</v>
      </c>
      <c r="AH144" s="47">
        <v>0</v>
      </c>
      <c r="AI144" s="47">
        <v>0</v>
      </c>
      <c r="AJ144" s="47">
        <v>0</v>
      </c>
      <c r="AK144" s="47">
        <v>0</v>
      </c>
      <c r="AL144" s="47">
        <v>0</v>
      </c>
      <c r="AM144" s="47">
        <v>0</v>
      </c>
      <c r="AN144" s="47">
        <v>0.8799999999999967</v>
      </c>
      <c r="AO144" s="47">
        <v>0</v>
      </c>
      <c r="AP144" s="47">
        <v>0</v>
      </c>
      <c r="AQ144" s="47">
        <v>0</v>
      </c>
      <c r="AR144" s="47">
        <v>0</v>
      </c>
      <c r="AS144" s="47">
        <v>0.8799999999999967</v>
      </c>
      <c r="AT144" s="47">
        <v>0</v>
      </c>
      <c r="AU144" s="47">
        <v>0</v>
      </c>
      <c r="AV144" s="47">
        <v>0</v>
      </c>
      <c r="AW144" s="47">
        <v>0</v>
      </c>
      <c r="AX144" s="47">
        <v>0</v>
      </c>
      <c r="AY144" s="47">
        <v>0</v>
      </c>
      <c r="AZ144" s="47">
        <v>0</v>
      </c>
      <c r="BA144" s="47">
        <v>0</v>
      </c>
      <c r="BB144" s="47">
        <v>0</v>
      </c>
      <c r="BC144" s="47">
        <v>0</v>
      </c>
      <c r="BD144" s="47">
        <v>0</v>
      </c>
      <c r="BE144" s="47">
        <v>0</v>
      </c>
      <c r="BF144" s="47">
        <v>0</v>
      </c>
      <c r="BG144" s="47">
        <v>0</v>
      </c>
      <c r="BH144" s="47">
        <v>0</v>
      </c>
      <c r="BI144" s="47">
        <v>0</v>
      </c>
      <c r="BJ144" s="47">
        <v>0</v>
      </c>
      <c r="BK144" s="47">
        <v>0</v>
      </c>
      <c r="BL144" s="47">
        <v>0</v>
      </c>
      <c r="BM144" s="47">
        <v>0</v>
      </c>
      <c r="BN144" s="47">
        <v>0</v>
      </c>
      <c r="BO144" s="47">
        <v>0.05499999999999979</v>
      </c>
      <c r="BP144" s="47">
        <v>0.03999999999999961</v>
      </c>
      <c r="BQ144" s="47">
        <v>0</v>
      </c>
      <c r="BR144" s="47">
        <v>0</v>
      </c>
      <c r="BS144" s="47">
        <v>0</v>
      </c>
      <c r="BT144" s="47">
        <v>0</v>
      </c>
      <c r="BU144" s="47">
        <v>0</v>
      </c>
      <c r="BV144" s="47">
        <v>0</v>
      </c>
      <c r="BW144" s="47">
        <v>0.014999999999999934</v>
      </c>
      <c r="BX144" s="47">
        <v>0</v>
      </c>
      <c r="BY144" s="47">
        <v>0</v>
      </c>
      <c r="BZ144" s="47">
        <v>0</v>
      </c>
      <c r="CA144" s="47">
        <v>0</v>
      </c>
      <c r="CB144" s="47">
        <v>0</v>
      </c>
      <c r="CC144" s="47">
        <v>0</v>
      </c>
      <c r="CD144" s="47">
        <v>0</v>
      </c>
      <c r="CE144" s="47">
        <v>0</v>
      </c>
      <c r="CF144" s="47">
        <v>0</v>
      </c>
      <c r="CG144" s="47">
        <v>0</v>
      </c>
      <c r="CH144" s="47">
        <v>0</v>
      </c>
      <c r="CI144" s="47">
        <v>0</v>
      </c>
      <c r="CJ144" s="47">
        <v>0</v>
      </c>
      <c r="CK144" s="47">
        <v>0</v>
      </c>
      <c r="CL144" s="47">
        <v>0</v>
      </c>
      <c r="CM144" s="47">
        <v>0</v>
      </c>
      <c r="CN144" s="47">
        <v>0</v>
      </c>
      <c r="CO144" s="47">
        <v>0</v>
      </c>
      <c r="CP144" s="47">
        <v>0</v>
      </c>
      <c r="CQ144" s="47">
        <v>0</v>
      </c>
      <c r="CR144" s="47">
        <v>0</v>
      </c>
      <c r="CS144" s="47">
        <v>0</v>
      </c>
      <c r="CT144" s="47">
        <v>0.06500000000000035</v>
      </c>
      <c r="CU144" s="47">
        <v>0.06500000000000035</v>
      </c>
      <c r="CV144" s="47">
        <v>0</v>
      </c>
      <c r="CW144" s="47">
        <v>0</v>
      </c>
      <c r="CX144" s="47">
        <v>0</v>
      </c>
      <c r="CY144" s="47">
        <v>0</v>
      </c>
      <c r="CZ144" s="47">
        <v>0</v>
      </c>
      <c r="DA144" s="47">
        <v>0</v>
      </c>
      <c r="DB144" s="47">
        <v>0</v>
      </c>
      <c r="DC144" s="47">
        <v>0</v>
      </c>
      <c r="DD144" s="47">
        <v>0</v>
      </c>
      <c r="DE144" s="47">
        <v>0</v>
      </c>
      <c r="DF144" s="47">
        <v>0</v>
      </c>
      <c r="DG144" s="47">
        <v>0</v>
      </c>
      <c r="DH144" s="47">
        <v>0</v>
      </c>
      <c r="DI144" s="47">
        <v>0</v>
      </c>
      <c r="DJ144" s="47">
        <v>0</v>
      </c>
      <c r="DK144" s="47">
        <v>0</v>
      </c>
      <c r="DL144" s="47">
        <v>0</v>
      </c>
      <c r="DM144" s="47">
        <v>0</v>
      </c>
      <c r="DN144" s="47">
        <v>0</v>
      </c>
      <c r="DO144" s="47">
        <v>0</v>
      </c>
      <c r="DP144" s="47">
        <v>0</v>
      </c>
      <c r="DQ144" s="47">
        <v>0</v>
      </c>
      <c r="DR144" s="47">
        <v>0</v>
      </c>
      <c r="DS144" s="47">
        <v>0</v>
      </c>
      <c r="DT144" s="47">
        <v>0</v>
      </c>
    </row>
    <row r="145" spans="1:126" x14ac:dyDescent="0.25">
      <c r="A145" s="47" t="s">
        <v>391</v>
      </c>
      <c r="B145" s="47" t="s">
        <v>153</v>
      </c>
      <c r="C145" s="47" t="s">
        <v>392</v>
      </c>
      <c r="D145" s="47" t="s">
        <v>392</v>
      </c>
      <c r="E145" s="47"/>
      <c r="F145" s="47" t="s">
        <v>155</v>
      </c>
      <c r="G145" s="47" t="s">
        <v>179</v>
      </c>
      <c r="H145" s="47" t="str">
        <f>=IFERROR(VLOOKUP(A145,'ETPT Format DDG'!A:J,10,FALSE),"")</f>
        <v>0</v>
      </c>
      <c r="I145" s="47" t="str">
        <f>='ETPT Format DDG'!M145</f>
        <v/>
      </c>
      <c r="J145" s="47" t="str">
        <f>='ETPT Format DDG'!D145</f>
        <v/>
      </c>
      <c r="K145" s="47" t="s">
        <v>157</v>
      </c>
      <c r="L145" s="47" t="s">
        <v>206</v>
      </c>
      <c r="M145" s="47"/>
      <c r="N145" s="47">
        <v>1</v>
      </c>
      <c r="O145" s="47">
        <v>1</v>
      </c>
      <c r="P145" s="47">
        <v>0</v>
      </c>
      <c r="Q145" s="47">
        <v>0</v>
      </c>
      <c r="R145" s="47">
        <v>0</v>
      </c>
      <c r="S145" s="47">
        <v>0</v>
      </c>
      <c r="T145" s="47">
        <v>0</v>
      </c>
      <c r="U145" s="47">
        <v>0</v>
      </c>
      <c r="V145" s="47">
        <v>0</v>
      </c>
      <c r="W145" s="47">
        <v>0</v>
      </c>
      <c r="X145" s="47">
        <v>0</v>
      </c>
      <c r="Y145" s="47">
        <v>0</v>
      </c>
      <c r="Z145" s="47">
        <v>0</v>
      </c>
      <c r="AA145" s="47">
        <v>0</v>
      </c>
      <c r="AB145" s="47">
        <v>0</v>
      </c>
      <c r="AC145" s="47">
        <v>0</v>
      </c>
      <c r="AD145" s="47">
        <v>0</v>
      </c>
      <c r="AE145" s="47">
        <v>0</v>
      </c>
      <c r="AF145" s="47">
        <v>0</v>
      </c>
      <c r="AG145" s="47">
        <v>0</v>
      </c>
      <c r="AH145" s="47">
        <v>0</v>
      </c>
      <c r="AI145" s="47">
        <v>0</v>
      </c>
      <c r="AJ145" s="47">
        <v>0</v>
      </c>
      <c r="AK145" s="47">
        <v>0</v>
      </c>
      <c r="AL145" s="47">
        <v>0</v>
      </c>
      <c r="AM145" s="47">
        <v>0</v>
      </c>
      <c r="AN145" s="47">
        <v>0.9100000000000044</v>
      </c>
      <c r="AO145" s="47">
        <v>0</v>
      </c>
      <c r="AP145" s="47">
        <v>0</v>
      </c>
      <c r="AQ145" s="47">
        <v>0</v>
      </c>
      <c r="AR145" s="47">
        <v>0.5600000000000018</v>
      </c>
      <c r="AS145" s="47">
        <v>0.14999999999999905</v>
      </c>
      <c r="AT145" s="47">
        <v>0</v>
      </c>
      <c r="AU145" s="47">
        <v>0</v>
      </c>
      <c r="AV145" s="47">
        <v>0</v>
      </c>
      <c r="AW145" s="47">
        <v>0</v>
      </c>
      <c r="AX145" s="47">
        <v>0.10000000000000071</v>
      </c>
      <c r="AY145" s="47">
        <v>0</v>
      </c>
      <c r="AZ145" s="47">
        <v>0.10000000000000071</v>
      </c>
      <c r="BA145" s="47">
        <v>0</v>
      </c>
      <c r="BB145" s="47">
        <v>0</v>
      </c>
      <c r="BC145" s="47">
        <v>0</v>
      </c>
      <c r="BD145" s="47">
        <v>0</v>
      </c>
      <c r="BE145" s="47">
        <v>0</v>
      </c>
      <c r="BF145" s="47">
        <v>0</v>
      </c>
      <c r="BG145" s="47">
        <v>0</v>
      </c>
      <c r="BH145" s="47">
        <v>0</v>
      </c>
      <c r="BI145" s="47">
        <v>0</v>
      </c>
      <c r="BJ145" s="47">
        <v>0</v>
      </c>
      <c r="BK145" s="47">
        <v>0</v>
      </c>
      <c r="BL145" s="47">
        <v>0</v>
      </c>
      <c r="BM145" s="47">
        <v>0</v>
      </c>
      <c r="BN145" s="47">
        <v>0</v>
      </c>
      <c r="BO145" s="47">
        <v>0.014999999999999934</v>
      </c>
      <c r="BP145" s="47">
        <v>0</v>
      </c>
      <c r="BQ145" s="47">
        <v>0.014999999999999934</v>
      </c>
      <c r="BR145" s="47">
        <v>0</v>
      </c>
      <c r="BS145" s="47">
        <v>0</v>
      </c>
      <c r="BT145" s="47">
        <v>0</v>
      </c>
      <c r="BU145" s="47">
        <v>0</v>
      </c>
      <c r="BV145" s="47">
        <v>0</v>
      </c>
      <c r="BW145" s="47">
        <v>0</v>
      </c>
      <c r="BX145" s="47">
        <v>0</v>
      </c>
      <c r="BY145" s="47">
        <v>0</v>
      </c>
      <c r="BZ145" s="47">
        <v>0</v>
      </c>
      <c r="CA145" s="47">
        <v>0</v>
      </c>
      <c r="CB145" s="47">
        <v>0</v>
      </c>
      <c r="CC145" s="47">
        <v>0</v>
      </c>
      <c r="CD145" s="47">
        <v>0</v>
      </c>
      <c r="CE145" s="47">
        <v>0</v>
      </c>
      <c r="CF145" s="47">
        <v>0</v>
      </c>
      <c r="CG145" s="47">
        <v>0</v>
      </c>
      <c r="CH145" s="47">
        <v>0</v>
      </c>
      <c r="CI145" s="47">
        <v>0</v>
      </c>
      <c r="CJ145" s="47">
        <v>0</v>
      </c>
      <c r="CK145" s="47">
        <v>0</v>
      </c>
      <c r="CL145" s="47">
        <v>0</v>
      </c>
      <c r="CM145" s="47">
        <v>0</v>
      </c>
      <c r="CN145" s="47">
        <v>0</v>
      </c>
      <c r="CO145" s="47">
        <v>0</v>
      </c>
      <c r="CP145" s="47">
        <v>0</v>
      </c>
      <c r="CQ145" s="47">
        <v>0</v>
      </c>
      <c r="CR145" s="47">
        <v>0</v>
      </c>
      <c r="CS145" s="47">
        <v>0</v>
      </c>
      <c r="CT145" s="47">
        <v>0.07499999999999953</v>
      </c>
      <c r="CU145" s="47">
        <v>0.07499999999999953</v>
      </c>
      <c r="CV145" s="47">
        <v>0</v>
      </c>
      <c r="CW145" s="47">
        <v>0</v>
      </c>
      <c r="CX145" s="47">
        <v>0</v>
      </c>
      <c r="CY145" s="47">
        <v>0</v>
      </c>
      <c r="CZ145" s="47">
        <v>0</v>
      </c>
      <c r="DA145" s="47">
        <v>0</v>
      </c>
      <c r="DB145" s="47">
        <v>0</v>
      </c>
      <c r="DC145" s="47">
        <v>0</v>
      </c>
      <c r="DD145" s="47">
        <v>0</v>
      </c>
      <c r="DE145" s="47">
        <v>0</v>
      </c>
      <c r="DF145" s="47">
        <v>0</v>
      </c>
      <c r="DG145" s="47">
        <v>0</v>
      </c>
      <c r="DH145" s="47">
        <v>0</v>
      </c>
      <c r="DI145" s="47">
        <v>0</v>
      </c>
      <c r="DJ145" s="47">
        <v>0</v>
      </c>
      <c r="DK145" s="47">
        <v>0</v>
      </c>
      <c r="DL145" s="47">
        <v>0</v>
      </c>
      <c r="DM145" s="47">
        <v>0</v>
      </c>
      <c r="DN145" s="47">
        <v>0</v>
      </c>
      <c r="DO145" s="47">
        <v>0</v>
      </c>
      <c r="DP145" s="47">
        <v>0</v>
      </c>
      <c r="DQ145" s="47">
        <v>0</v>
      </c>
      <c r="DR145" s="47">
        <v>0</v>
      </c>
      <c r="DS145" s="47">
        <v>0</v>
      </c>
      <c r="DT145" s="47">
        <v>0</v>
      </c>
    </row>
    <row r="146" spans="1:126" x14ac:dyDescent="0.25">
      <c r="A146" s="47" t="s">
        <v>393</v>
      </c>
      <c r="B146" s="47" t="s">
        <v>153</v>
      </c>
      <c r="C146" s="47" t="s">
        <v>392</v>
      </c>
      <c r="D146" s="47" t="s">
        <v>392</v>
      </c>
      <c r="E146" s="47"/>
      <c r="F146" s="47" t="s">
        <v>155</v>
      </c>
      <c r="G146" s="47" t="s">
        <v>258</v>
      </c>
      <c r="H146" s="47" t="str">
        <f>=IFERROR(VLOOKUP(A146,'ETPT Format DDG'!A:J,10,FALSE),"")</f>
        <v>0</v>
      </c>
      <c r="I146" s="47" t="str">
        <f>='ETPT Format DDG'!M146</f>
        <v/>
      </c>
      <c r="J146" s="47" t="str">
        <f>='ETPT Format DDG'!D146</f>
        <v/>
      </c>
      <c r="K146" s="47" t="s">
        <v>157</v>
      </c>
      <c r="L146" s="47" t="s">
        <v>206</v>
      </c>
      <c r="M146" s="47"/>
      <c r="N146" s="47">
        <v>1</v>
      </c>
      <c r="O146" s="47">
        <v>1</v>
      </c>
      <c r="P146" s="47">
        <v>0</v>
      </c>
      <c r="Q146" s="47">
        <v>0</v>
      </c>
      <c r="R146" s="47">
        <v>0</v>
      </c>
      <c r="S146" s="47">
        <v>0</v>
      </c>
      <c r="T146" s="47">
        <v>0</v>
      </c>
      <c r="U146" s="47">
        <v>0</v>
      </c>
      <c r="V146" s="47">
        <v>0</v>
      </c>
      <c r="W146" s="47">
        <v>0</v>
      </c>
      <c r="X146" s="47">
        <v>0</v>
      </c>
      <c r="Y146" s="47">
        <v>0</v>
      </c>
      <c r="Z146" s="47">
        <v>0</v>
      </c>
      <c r="AA146" s="47">
        <v>0</v>
      </c>
      <c r="AB146" s="47">
        <v>0</v>
      </c>
      <c r="AC146" s="47">
        <v>0</v>
      </c>
      <c r="AD146" s="47">
        <v>0</v>
      </c>
      <c r="AE146" s="47">
        <v>0</v>
      </c>
      <c r="AF146" s="47">
        <v>0</v>
      </c>
      <c r="AG146" s="47">
        <v>0</v>
      </c>
      <c r="AH146" s="47">
        <v>0</v>
      </c>
      <c r="AI146" s="47">
        <v>0</v>
      </c>
      <c r="AJ146" s="47">
        <v>0</v>
      </c>
      <c r="AK146" s="47">
        <v>0</v>
      </c>
      <c r="AL146" s="47">
        <v>0</v>
      </c>
      <c r="AM146" s="47">
        <v>0</v>
      </c>
      <c r="AN146" s="47">
        <v>0.8550000000000004</v>
      </c>
      <c r="AO146" s="47">
        <v>0</v>
      </c>
      <c r="AP146" s="47">
        <v>0</v>
      </c>
      <c r="AQ146" s="47">
        <v>0</v>
      </c>
      <c r="AR146" s="47">
        <v>0</v>
      </c>
      <c r="AS146" s="47">
        <v>0</v>
      </c>
      <c r="AT146" s="47">
        <v>0</v>
      </c>
      <c r="AU146" s="47">
        <v>0</v>
      </c>
      <c r="AV146" s="47">
        <v>0</v>
      </c>
      <c r="AW146" s="47">
        <v>0.8550000000000004</v>
      </c>
      <c r="AX146" s="47">
        <v>0</v>
      </c>
      <c r="AY146" s="47">
        <v>0</v>
      </c>
      <c r="AZ146" s="47">
        <v>0</v>
      </c>
      <c r="BA146" s="47">
        <v>0</v>
      </c>
      <c r="BB146" s="47">
        <v>0</v>
      </c>
      <c r="BC146" s="47">
        <v>0</v>
      </c>
      <c r="BD146" s="47">
        <v>0</v>
      </c>
      <c r="BE146" s="47">
        <v>0</v>
      </c>
      <c r="BF146" s="47">
        <v>0</v>
      </c>
      <c r="BG146" s="47">
        <v>0</v>
      </c>
      <c r="BH146" s="47">
        <v>0</v>
      </c>
      <c r="BI146" s="47">
        <v>0</v>
      </c>
      <c r="BJ146" s="47">
        <v>0</v>
      </c>
      <c r="BK146" s="47">
        <v>0</v>
      </c>
      <c r="BL146" s="47">
        <v>0</v>
      </c>
      <c r="BM146" s="47">
        <v>0</v>
      </c>
      <c r="BN146" s="47">
        <v>0</v>
      </c>
      <c r="BO146" s="47">
        <v>0.045000000000000054</v>
      </c>
      <c r="BP146" s="47">
        <v>0.029999999999999867</v>
      </c>
      <c r="BQ146" s="47">
        <v>0</v>
      </c>
      <c r="BR146" s="47">
        <v>0</v>
      </c>
      <c r="BS146" s="47">
        <v>0</v>
      </c>
      <c r="BT146" s="47">
        <v>0</v>
      </c>
      <c r="BU146" s="47">
        <v>0</v>
      </c>
      <c r="BV146" s="47">
        <v>0</v>
      </c>
      <c r="BW146" s="47">
        <v>0.014999999999999934</v>
      </c>
      <c r="BX146" s="47">
        <v>0</v>
      </c>
      <c r="BY146" s="47">
        <v>0</v>
      </c>
      <c r="BZ146" s="47">
        <v>0</v>
      </c>
      <c r="CA146" s="47">
        <v>0</v>
      </c>
      <c r="CB146" s="47">
        <v>0</v>
      </c>
      <c r="CC146" s="47">
        <v>0</v>
      </c>
      <c r="CD146" s="47">
        <v>0</v>
      </c>
      <c r="CE146" s="47">
        <v>0</v>
      </c>
      <c r="CF146" s="47">
        <v>0</v>
      </c>
      <c r="CG146" s="47">
        <v>0</v>
      </c>
      <c r="CH146" s="47">
        <v>0</v>
      </c>
      <c r="CI146" s="47">
        <v>0</v>
      </c>
      <c r="CJ146" s="47">
        <v>0</v>
      </c>
      <c r="CK146" s="47">
        <v>0</v>
      </c>
      <c r="CL146" s="47">
        <v>0</v>
      </c>
      <c r="CM146" s="47">
        <v>0</v>
      </c>
      <c r="CN146" s="47">
        <v>0</v>
      </c>
      <c r="CO146" s="47">
        <v>0</v>
      </c>
      <c r="CP146" s="47">
        <v>0</v>
      </c>
      <c r="CQ146" s="47">
        <v>0</v>
      </c>
      <c r="CR146" s="47">
        <v>0</v>
      </c>
      <c r="CS146" s="47">
        <v>0</v>
      </c>
      <c r="CT146" s="47">
        <v>0.10000000000000071</v>
      </c>
      <c r="CU146" s="47">
        <v>0.10000000000000071</v>
      </c>
      <c r="CV146" s="47">
        <v>0</v>
      </c>
      <c r="CW146" s="47">
        <v>0</v>
      </c>
      <c r="CX146" s="47">
        <v>0</v>
      </c>
      <c r="CY146" s="47">
        <v>0</v>
      </c>
      <c r="CZ146" s="47">
        <v>0</v>
      </c>
      <c r="DA146" s="47">
        <v>0</v>
      </c>
      <c r="DB146" s="47">
        <v>0</v>
      </c>
      <c r="DC146" s="47">
        <v>0</v>
      </c>
      <c r="DD146" s="47">
        <v>0</v>
      </c>
      <c r="DE146" s="47">
        <v>0</v>
      </c>
      <c r="DF146" s="47">
        <v>0</v>
      </c>
      <c r="DG146" s="47">
        <v>0</v>
      </c>
      <c r="DH146" s="47">
        <v>0</v>
      </c>
      <c r="DI146" s="47">
        <v>0</v>
      </c>
      <c r="DJ146" s="47">
        <v>0</v>
      </c>
      <c r="DK146" s="47">
        <v>0</v>
      </c>
      <c r="DL146" s="47">
        <v>0</v>
      </c>
      <c r="DM146" s="47">
        <v>0</v>
      </c>
      <c r="DN146" s="47">
        <v>0</v>
      </c>
      <c r="DO146" s="47">
        <v>0</v>
      </c>
      <c r="DP146" s="47">
        <v>0</v>
      </c>
      <c r="DQ146" s="47">
        <v>0</v>
      </c>
      <c r="DR146" s="47">
        <v>0</v>
      </c>
      <c r="DS146" s="47">
        <v>0</v>
      </c>
      <c r="DT146" s="47">
        <v>0</v>
      </c>
    </row>
    <row r="147" spans="1:126" x14ac:dyDescent="0.25">
      <c r="A147" s="47" t="s">
        <v>394</v>
      </c>
      <c r="B147" s="47" t="s">
        <v>153</v>
      </c>
      <c r="C147" s="47" t="s">
        <v>392</v>
      </c>
      <c r="D147" s="47" t="s">
        <v>392</v>
      </c>
      <c r="E147" s="47"/>
      <c r="F147" s="47" t="s">
        <v>155</v>
      </c>
      <c r="G147" s="47" t="s">
        <v>179</v>
      </c>
      <c r="H147" s="47" t="str">
        <f>=IFERROR(VLOOKUP(A147,'ETPT Format DDG'!A:J,10,FALSE),"")</f>
        <v>0</v>
      </c>
      <c r="I147" s="47" t="str">
        <f>='ETPT Format DDG'!M147</f>
        <v/>
      </c>
      <c r="J147" s="47" t="str">
        <f>='ETPT Format DDG'!D147</f>
        <v/>
      </c>
      <c r="K147" s="47" t="s">
        <v>157</v>
      </c>
      <c r="L147" s="47" t="s">
        <v>206</v>
      </c>
      <c r="M147" s="47"/>
      <c r="N147" s="47">
        <v>1</v>
      </c>
      <c r="O147" s="47">
        <v>1</v>
      </c>
      <c r="P147" s="47">
        <v>0</v>
      </c>
      <c r="Q147" s="47">
        <v>0</v>
      </c>
      <c r="R147" s="47">
        <v>0</v>
      </c>
      <c r="S147" s="47">
        <v>0</v>
      </c>
      <c r="T147" s="47">
        <v>0</v>
      </c>
      <c r="U147" s="47">
        <v>0.8700000000000033</v>
      </c>
      <c r="V147" s="47">
        <v>0.5</v>
      </c>
      <c r="W147" s="47">
        <v>0.23999999999999894</v>
      </c>
      <c r="X147" s="47">
        <v>0.1300000000000007</v>
      </c>
      <c r="Y147" s="47">
        <v>0</v>
      </c>
      <c r="Z147" s="47">
        <v>0</v>
      </c>
      <c r="AA147" s="47">
        <v>0</v>
      </c>
      <c r="AB147" s="47">
        <v>0</v>
      </c>
      <c r="AC147" s="47">
        <v>0</v>
      </c>
      <c r="AD147" s="47">
        <v>0</v>
      </c>
      <c r="AE147" s="47">
        <v>0</v>
      </c>
      <c r="AF147" s="47">
        <v>0</v>
      </c>
      <c r="AG147" s="47">
        <v>0</v>
      </c>
      <c r="AH147" s="47">
        <v>0</v>
      </c>
      <c r="AI147" s="47">
        <v>0</v>
      </c>
      <c r="AJ147" s="47">
        <v>0</v>
      </c>
      <c r="AK147" s="47">
        <v>0</v>
      </c>
      <c r="AL147" s="47">
        <v>0</v>
      </c>
      <c r="AM147" s="47">
        <v>0</v>
      </c>
      <c r="AN147" s="47">
        <v>0</v>
      </c>
      <c r="AO147" s="47">
        <v>0</v>
      </c>
      <c r="AP147" s="47">
        <v>0</v>
      </c>
      <c r="AQ147" s="47">
        <v>0</v>
      </c>
      <c r="AR147" s="47">
        <v>0</v>
      </c>
      <c r="AS147" s="47">
        <v>0</v>
      </c>
      <c r="AT147" s="47">
        <v>0</v>
      </c>
      <c r="AU147" s="47">
        <v>0</v>
      </c>
      <c r="AV147" s="47">
        <v>0</v>
      </c>
      <c r="AW147" s="47">
        <v>0</v>
      </c>
      <c r="AX147" s="47">
        <v>0</v>
      </c>
      <c r="AY147" s="47">
        <v>0</v>
      </c>
      <c r="AZ147" s="47">
        <v>0</v>
      </c>
      <c r="BA147" s="47">
        <v>0</v>
      </c>
      <c r="BB147" s="47">
        <v>0</v>
      </c>
      <c r="BC147" s="47">
        <v>0</v>
      </c>
      <c r="BD147" s="47">
        <v>0</v>
      </c>
      <c r="BE147" s="47">
        <v>0</v>
      </c>
      <c r="BF147" s="47">
        <v>0</v>
      </c>
      <c r="BG147" s="47">
        <v>0</v>
      </c>
      <c r="BH147" s="47">
        <v>0</v>
      </c>
      <c r="BI147" s="47">
        <v>0</v>
      </c>
      <c r="BJ147" s="47">
        <v>0</v>
      </c>
      <c r="BK147" s="47">
        <v>0</v>
      </c>
      <c r="BL147" s="47">
        <v>0</v>
      </c>
      <c r="BM147" s="47">
        <v>0</v>
      </c>
      <c r="BN147" s="47">
        <v>0</v>
      </c>
      <c r="BO147" s="47">
        <v>0.05499999999999979</v>
      </c>
      <c r="BP147" s="47">
        <v>0.03999999999999961</v>
      </c>
      <c r="BQ147" s="47">
        <v>0</v>
      </c>
      <c r="BR147" s="47">
        <v>0</v>
      </c>
      <c r="BS147" s="47">
        <v>0</v>
      </c>
      <c r="BT147" s="47">
        <v>0</v>
      </c>
      <c r="BU147" s="47">
        <v>0</v>
      </c>
      <c r="BV147" s="47">
        <v>0</v>
      </c>
      <c r="BW147" s="47">
        <v>0.014999999999999934</v>
      </c>
      <c r="BX147" s="47">
        <v>0</v>
      </c>
      <c r="BY147" s="47">
        <v>0</v>
      </c>
      <c r="BZ147" s="47">
        <v>0</v>
      </c>
      <c r="CA147" s="47">
        <v>0</v>
      </c>
      <c r="CB147" s="47">
        <v>0</v>
      </c>
      <c r="CC147" s="47">
        <v>0</v>
      </c>
      <c r="CD147" s="47">
        <v>0</v>
      </c>
      <c r="CE147" s="47">
        <v>0</v>
      </c>
      <c r="CF147" s="47">
        <v>0</v>
      </c>
      <c r="CG147" s="47">
        <v>0</v>
      </c>
      <c r="CH147" s="47">
        <v>0</v>
      </c>
      <c r="CI147" s="47">
        <v>0</v>
      </c>
      <c r="CJ147" s="47">
        <v>0</v>
      </c>
      <c r="CK147" s="47">
        <v>0</v>
      </c>
      <c r="CL147" s="47">
        <v>0</v>
      </c>
      <c r="CM147" s="47">
        <v>0</v>
      </c>
      <c r="CN147" s="47">
        <v>0</v>
      </c>
      <c r="CO147" s="47">
        <v>0</v>
      </c>
      <c r="CP147" s="47">
        <v>0</v>
      </c>
      <c r="CQ147" s="47">
        <v>0</v>
      </c>
      <c r="CR147" s="47">
        <v>0</v>
      </c>
      <c r="CS147" s="47">
        <v>0</v>
      </c>
      <c r="CT147" s="47">
        <v>0.07499999999999953</v>
      </c>
      <c r="CU147" s="47">
        <v>0.07499999999999953</v>
      </c>
      <c r="CV147" s="47">
        <v>0</v>
      </c>
      <c r="CW147" s="47">
        <v>0</v>
      </c>
      <c r="CX147" s="47">
        <v>0</v>
      </c>
      <c r="CY147" s="47">
        <v>0</v>
      </c>
      <c r="CZ147" s="47">
        <v>0</v>
      </c>
      <c r="DA147" s="47">
        <v>0</v>
      </c>
      <c r="DB147" s="47">
        <v>0</v>
      </c>
      <c r="DC147" s="47">
        <v>0</v>
      </c>
      <c r="DD147" s="47">
        <v>0</v>
      </c>
      <c r="DE147" s="47">
        <v>0</v>
      </c>
      <c r="DF147" s="47">
        <v>0</v>
      </c>
      <c r="DG147" s="47">
        <v>0</v>
      </c>
      <c r="DH147" s="47">
        <v>0</v>
      </c>
      <c r="DI147" s="47">
        <v>0</v>
      </c>
      <c r="DJ147" s="47">
        <v>0</v>
      </c>
      <c r="DK147" s="47">
        <v>0</v>
      </c>
      <c r="DL147" s="47">
        <v>0</v>
      </c>
      <c r="DM147" s="47">
        <v>0</v>
      </c>
      <c r="DN147" s="47">
        <v>0</v>
      </c>
      <c r="DO147" s="47">
        <v>0</v>
      </c>
      <c r="DP147" s="47">
        <v>0</v>
      </c>
      <c r="DQ147" s="47">
        <v>0</v>
      </c>
      <c r="DR147" s="47">
        <v>0</v>
      </c>
      <c r="DS147" s="47">
        <v>0</v>
      </c>
      <c r="DT147" s="47">
        <v>0</v>
      </c>
    </row>
    <row r="148" spans="1:126" x14ac:dyDescent="0.25">
      <c r="A148" s="47" t="s">
        <v>395</v>
      </c>
      <c r="B148" s="47" t="s">
        <v>153</v>
      </c>
      <c r="C148" s="47" t="s">
        <v>392</v>
      </c>
      <c r="D148" s="47" t="s">
        <v>392</v>
      </c>
      <c r="E148" s="47"/>
      <c r="F148" s="47" t="s">
        <v>155</v>
      </c>
      <c r="G148" s="47" t="s">
        <v>179</v>
      </c>
      <c r="H148" s="47" t="str">
        <f>=IFERROR(VLOOKUP(A148,'ETPT Format DDG'!A:J,10,FALSE),"")</f>
        <v>0</v>
      </c>
      <c r="I148" s="47" t="str">
        <f>='ETPT Format DDG'!M148</f>
        <v/>
      </c>
      <c r="J148" s="47" t="str">
        <f>='ETPT Format DDG'!D148</f>
        <v/>
      </c>
      <c r="K148" s="47" t="s">
        <v>157</v>
      </c>
      <c r="L148" s="47" t="s">
        <v>206</v>
      </c>
      <c r="M148" s="47"/>
      <c r="N148" s="47">
        <v>1</v>
      </c>
      <c r="O148" s="47">
        <v>1</v>
      </c>
      <c r="P148" s="47">
        <v>0</v>
      </c>
      <c r="Q148" s="47">
        <v>0</v>
      </c>
      <c r="R148" s="47">
        <v>0</v>
      </c>
      <c r="S148" s="47">
        <v>0</v>
      </c>
      <c r="T148" s="47">
        <v>0</v>
      </c>
      <c r="U148" s="47">
        <v>0</v>
      </c>
      <c r="V148" s="47">
        <v>0</v>
      </c>
      <c r="W148" s="47">
        <v>0</v>
      </c>
      <c r="X148" s="47">
        <v>0</v>
      </c>
      <c r="Y148" s="47">
        <v>0</v>
      </c>
      <c r="Z148" s="47">
        <v>0</v>
      </c>
      <c r="AA148" s="47">
        <v>0</v>
      </c>
      <c r="AB148" s="47">
        <v>0</v>
      </c>
      <c r="AC148" s="47">
        <v>0</v>
      </c>
      <c r="AD148" s="47">
        <v>0</v>
      </c>
      <c r="AE148" s="47">
        <v>0</v>
      </c>
      <c r="AF148" s="47">
        <v>0</v>
      </c>
      <c r="AG148" s="47">
        <v>0</v>
      </c>
      <c r="AH148" s="47">
        <v>0</v>
      </c>
      <c r="AI148" s="47">
        <v>0</v>
      </c>
      <c r="AJ148" s="47">
        <v>0</v>
      </c>
      <c r="AK148" s="47">
        <v>0</v>
      </c>
      <c r="AL148" s="47">
        <v>0</v>
      </c>
      <c r="AM148" s="47">
        <v>0</v>
      </c>
      <c r="AN148" s="47">
        <v>0</v>
      </c>
      <c r="AO148" s="47">
        <v>0</v>
      </c>
      <c r="AP148" s="47">
        <v>0</v>
      </c>
      <c r="AQ148" s="47">
        <v>0</v>
      </c>
      <c r="AR148" s="47">
        <v>0</v>
      </c>
      <c r="AS148" s="47">
        <v>0</v>
      </c>
      <c r="AT148" s="47">
        <v>0</v>
      </c>
      <c r="AU148" s="47">
        <v>0</v>
      </c>
      <c r="AV148" s="47">
        <v>0</v>
      </c>
      <c r="AW148" s="47">
        <v>0</v>
      </c>
      <c r="AX148" s="47">
        <v>0</v>
      </c>
      <c r="AY148" s="47">
        <v>0</v>
      </c>
      <c r="AZ148" s="47">
        <v>0</v>
      </c>
      <c r="BA148" s="47">
        <v>0</v>
      </c>
      <c r="BB148" s="47">
        <v>0</v>
      </c>
      <c r="BC148" s="47">
        <v>0</v>
      </c>
      <c r="BD148" s="47">
        <v>0</v>
      </c>
      <c r="BE148" s="47">
        <v>0</v>
      </c>
      <c r="BF148" s="47">
        <v>0</v>
      </c>
      <c r="BG148" s="47">
        <v>0</v>
      </c>
      <c r="BH148" s="47">
        <v>0</v>
      </c>
      <c r="BI148" s="47">
        <v>0</v>
      </c>
      <c r="BJ148" s="47">
        <v>0</v>
      </c>
      <c r="BK148" s="47">
        <v>0</v>
      </c>
      <c r="BL148" s="47">
        <v>0</v>
      </c>
      <c r="BM148" s="47">
        <v>0</v>
      </c>
      <c r="BN148" s="47">
        <v>0</v>
      </c>
      <c r="BO148" s="47">
        <v>0.9250000000000065</v>
      </c>
      <c r="BP148" s="47">
        <v>0.10000000000000071</v>
      </c>
      <c r="BQ148" s="47">
        <v>0.3199999999999969</v>
      </c>
      <c r="BR148" s="47">
        <v>0.5049999999999973</v>
      </c>
      <c r="BS148" s="47">
        <v>0</v>
      </c>
      <c r="BT148" s="47">
        <v>0</v>
      </c>
      <c r="BU148" s="47">
        <v>0</v>
      </c>
      <c r="BV148" s="47">
        <v>0</v>
      </c>
      <c r="BW148" s="47">
        <v>0</v>
      </c>
      <c r="BX148" s="47">
        <v>0</v>
      </c>
      <c r="BY148" s="47">
        <v>0</v>
      </c>
      <c r="BZ148" s="47">
        <v>0</v>
      </c>
      <c r="CA148" s="47">
        <v>0</v>
      </c>
      <c r="CB148" s="47">
        <v>0</v>
      </c>
      <c r="CC148" s="47">
        <v>0</v>
      </c>
      <c r="CD148" s="47">
        <v>0</v>
      </c>
      <c r="CE148" s="47">
        <v>0</v>
      </c>
      <c r="CF148" s="47">
        <v>0</v>
      </c>
      <c r="CG148" s="47">
        <v>0</v>
      </c>
      <c r="CH148" s="47">
        <v>0</v>
      </c>
      <c r="CI148" s="47">
        <v>0</v>
      </c>
      <c r="CJ148" s="47">
        <v>0</v>
      </c>
      <c r="CK148" s="47">
        <v>0</v>
      </c>
      <c r="CL148" s="47">
        <v>0</v>
      </c>
      <c r="CM148" s="47">
        <v>0</v>
      </c>
      <c r="CN148" s="47">
        <v>0</v>
      </c>
      <c r="CO148" s="47">
        <v>0</v>
      </c>
      <c r="CP148" s="47">
        <v>0</v>
      </c>
      <c r="CQ148" s="47">
        <v>0</v>
      </c>
      <c r="CR148" s="47">
        <v>0</v>
      </c>
      <c r="CS148" s="47">
        <v>0</v>
      </c>
      <c r="CT148" s="47">
        <v>0.07499999999999953</v>
      </c>
      <c r="CU148" s="47">
        <v>0.07499999999999953</v>
      </c>
      <c r="CV148" s="47">
        <v>0</v>
      </c>
      <c r="CW148" s="47">
        <v>0</v>
      </c>
      <c r="CX148" s="47">
        <v>0</v>
      </c>
      <c r="CY148" s="47">
        <v>0</v>
      </c>
      <c r="CZ148" s="47">
        <v>0</v>
      </c>
      <c r="DA148" s="47">
        <v>0</v>
      </c>
      <c r="DB148" s="47">
        <v>0</v>
      </c>
      <c r="DC148" s="47">
        <v>0</v>
      </c>
      <c r="DD148" s="47">
        <v>0</v>
      </c>
      <c r="DE148" s="47">
        <v>0</v>
      </c>
      <c r="DF148" s="47">
        <v>0</v>
      </c>
      <c r="DG148" s="47">
        <v>0</v>
      </c>
      <c r="DH148" s="47">
        <v>0</v>
      </c>
      <c r="DI148" s="47">
        <v>0</v>
      </c>
      <c r="DJ148" s="47">
        <v>0</v>
      </c>
      <c r="DK148" s="47">
        <v>0</v>
      </c>
      <c r="DL148" s="47">
        <v>0</v>
      </c>
      <c r="DM148" s="47">
        <v>0</v>
      </c>
      <c r="DN148" s="47">
        <v>0</v>
      </c>
      <c r="DO148" s="47">
        <v>0</v>
      </c>
      <c r="DP148" s="47">
        <v>0</v>
      </c>
      <c r="DQ148" s="47">
        <v>0</v>
      </c>
      <c r="DR148" s="47">
        <v>0</v>
      </c>
      <c r="DS148" s="47">
        <v>0</v>
      </c>
      <c r="DT148" s="47">
        <v>0</v>
      </c>
    </row>
    <row r="149" spans="1:126" x14ac:dyDescent="0.25">
      <c r="A149" s="47" t="s">
        <v>396</v>
      </c>
      <c r="B149" s="47" t="s">
        <v>153</v>
      </c>
      <c r="C149" s="47" t="s">
        <v>392</v>
      </c>
      <c r="D149" s="47" t="s">
        <v>392</v>
      </c>
      <c r="E149" s="47"/>
      <c r="F149" s="47" t="s">
        <v>155</v>
      </c>
      <c r="G149" s="47" t="s">
        <v>179</v>
      </c>
      <c r="H149" s="47" t="str">
        <f>=IFERROR(VLOOKUP(A149,'ETPT Format DDG'!A:J,10,FALSE),"")</f>
        <v>0</v>
      </c>
      <c r="I149" s="47" t="str">
        <f>='ETPT Format DDG'!M149</f>
        <v/>
      </c>
      <c r="J149" s="47" t="str">
        <f>='ETPT Format DDG'!D149</f>
        <v/>
      </c>
      <c r="K149" s="47" t="s">
        <v>157</v>
      </c>
      <c r="L149" s="47" t="s">
        <v>206</v>
      </c>
      <c r="M149" s="47"/>
      <c r="N149" s="47">
        <v>1</v>
      </c>
      <c r="O149" s="47">
        <v>1</v>
      </c>
      <c r="P149" s="47">
        <v>0</v>
      </c>
      <c r="Q149" s="47">
        <v>0</v>
      </c>
      <c r="R149" s="47">
        <v>0</v>
      </c>
      <c r="S149" s="47">
        <v>0</v>
      </c>
      <c r="T149" s="47">
        <v>0</v>
      </c>
      <c r="U149" s="47">
        <v>0</v>
      </c>
      <c r="V149" s="47">
        <v>0</v>
      </c>
      <c r="W149" s="47">
        <v>0</v>
      </c>
      <c r="X149" s="47">
        <v>0</v>
      </c>
      <c r="Y149" s="47">
        <v>0</v>
      </c>
      <c r="Z149" s="47">
        <v>0</v>
      </c>
      <c r="AA149" s="47">
        <v>0</v>
      </c>
      <c r="AB149" s="47">
        <v>0</v>
      </c>
      <c r="AC149" s="47">
        <v>0</v>
      </c>
      <c r="AD149" s="47">
        <v>0</v>
      </c>
      <c r="AE149" s="47">
        <v>0</v>
      </c>
      <c r="AF149" s="47">
        <v>0</v>
      </c>
      <c r="AG149" s="47">
        <v>0</v>
      </c>
      <c r="AH149" s="47">
        <v>0</v>
      </c>
      <c r="AI149" s="47">
        <v>0</v>
      </c>
      <c r="AJ149" s="47">
        <v>0</v>
      </c>
      <c r="AK149" s="47">
        <v>0</v>
      </c>
      <c r="AL149" s="47">
        <v>0</v>
      </c>
      <c r="AM149" s="47">
        <v>0</v>
      </c>
      <c r="AN149" s="47">
        <v>0.5800000000000044</v>
      </c>
      <c r="AO149" s="47">
        <v>0</v>
      </c>
      <c r="AP149" s="47">
        <v>0</v>
      </c>
      <c r="AQ149" s="47">
        <v>0</v>
      </c>
      <c r="AR149" s="47">
        <v>0</v>
      </c>
      <c r="AS149" s="47">
        <v>0</v>
      </c>
      <c r="AT149" s="47">
        <v>0</v>
      </c>
      <c r="AU149" s="47">
        <v>0</v>
      </c>
      <c r="AV149" s="47">
        <v>0</v>
      </c>
      <c r="AW149" s="47">
        <v>0</v>
      </c>
      <c r="AX149" s="47">
        <v>0</v>
      </c>
      <c r="AY149" s="47">
        <v>0</v>
      </c>
      <c r="AZ149" s="47">
        <v>0</v>
      </c>
      <c r="BA149" s="47">
        <v>0</v>
      </c>
      <c r="BB149" s="47">
        <v>0</v>
      </c>
      <c r="BC149" s="47">
        <v>0</v>
      </c>
      <c r="BD149" s="47">
        <v>0</v>
      </c>
      <c r="BE149" s="47">
        <v>0.5800000000000044</v>
      </c>
      <c r="BF149" s="47">
        <v>0</v>
      </c>
      <c r="BG149" s="47">
        <v>0</v>
      </c>
      <c r="BH149" s="47">
        <v>0</v>
      </c>
      <c r="BI149" s="47">
        <v>0</v>
      </c>
      <c r="BJ149" s="47">
        <v>0</v>
      </c>
      <c r="BK149" s="47">
        <v>0</v>
      </c>
      <c r="BL149" s="47">
        <v>0</v>
      </c>
      <c r="BM149" s="47">
        <v>0</v>
      </c>
      <c r="BN149" s="47">
        <v>0</v>
      </c>
      <c r="BO149" s="47">
        <v>0.33499999999999724</v>
      </c>
      <c r="BP149" s="47">
        <v>0.10000000000000071</v>
      </c>
      <c r="BQ149" s="47">
        <v>0</v>
      </c>
      <c r="BR149" s="47">
        <v>0.23000000000000007</v>
      </c>
      <c r="BS149" s="47">
        <v>0</v>
      </c>
      <c r="BT149" s="47">
        <v>0</v>
      </c>
      <c r="BU149" s="47">
        <v>0</v>
      </c>
      <c r="BV149" s="47">
        <v>0</v>
      </c>
      <c r="BW149" s="47">
        <v>0.0049999999999999515</v>
      </c>
      <c r="BX149" s="47">
        <v>0</v>
      </c>
      <c r="BY149" s="47">
        <v>0</v>
      </c>
      <c r="BZ149" s="47">
        <v>0</v>
      </c>
      <c r="CA149" s="47">
        <v>0</v>
      </c>
      <c r="CB149" s="47">
        <v>0</v>
      </c>
      <c r="CC149" s="47">
        <v>0</v>
      </c>
      <c r="CD149" s="47">
        <v>0</v>
      </c>
      <c r="CE149" s="47">
        <v>0</v>
      </c>
      <c r="CF149" s="47">
        <v>0</v>
      </c>
      <c r="CG149" s="47">
        <v>0</v>
      </c>
      <c r="CH149" s="47">
        <v>0</v>
      </c>
      <c r="CI149" s="47">
        <v>0</v>
      </c>
      <c r="CJ149" s="47">
        <v>0</v>
      </c>
      <c r="CK149" s="47">
        <v>0</v>
      </c>
      <c r="CL149" s="47">
        <v>0</v>
      </c>
      <c r="CM149" s="47">
        <v>0</v>
      </c>
      <c r="CN149" s="47">
        <v>0</v>
      </c>
      <c r="CO149" s="47">
        <v>0</v>
      </c>
      <c r="CP149" s="47">
        <v>0</v>
      </c>
      <c r="CQ149" s="47">
        <v>0</v>
      </c>
      <c r="CR149" s="47">
        <v>0</v>
      </c>
      <c r="CS149" s="47">
        <v>0</v>
      </c>
      <c r="CT149" s="47">
        <v>0.08500000000000063</v>
      </c>
      <c r="CU149" s="47">
        <v>0.08500000000000063</v>
      </c>
      <c r="CV149" s="47">
        <v>0</v>
      </c>
      <c r="CW149" s="47">
        <v>0</v>
      </c>
      <c r="CX149" s="47">
        <v>0</v>
      </c>
      <c r="CY149" s="47">
        <v>0</v>
      </c>
      <c r="CZ149" s="47">
        <v>0</v>
      </c>
      <c r="DA149" s="47">
        <v>0</v>
      </c>
      <c r="DB149" s="47">
        <v>0</v>
      </c>
      <c r="DC149" s="47">
        <v>0</v>
      </c>
      <c r="DD149" s="47">
        <v>0</v>
      </c>
      <c r="DE149" s="47">
        <v>0</v>
      </c>
      <c r="DF149" s="47">
        <v>0</v>
      </c>
      <c r="DG149" s="47">
        <v>0</v>
      </c>
      <c r="DH149" s="47">
        <v>0</v>
      </c>
      <c r="DI149" s="47">
        <v>0</v>
      </c>
      <c r="DJ149" s="47">
        <v>0</v>
      </c>
      <c r="DK149" s="47">
        <v>0</v>
      </c>
      <c r="DL149" s="47">
        <v>0</v>
      </c>
      <c r="DM149" s="47">
        <v>0</v>
      </c>
      <c r="DN149" s="47">
        <v>0</v>
      </c>
      <c r="DO149" s="47">
        <v>0</v>
      </c>
      <c r="DP149" s="47">
        <v>0</v>
      </c>
      <c r="DQ149" s="47">
        <v>0</v>
      </c>
      <c r="DR149" s="47">
        <v>0</v>
      </c>
      <c r="DS149" s="47">
        <v>0</v>
      </c>
      <c r="DT149" s="47">
        <v>0</v>
      </c>
    </row>
    <row r="150" spans="1:126" x14ac:dyDescent="0.25">
      <c r="A150" s="47" t="s">
        <v>397</v>
      </c>
      <c r="B150" s="47" t="s">
        <v>153</v>
      </c>
      <c r="C150" s="47" t="s">
        <v>392</v>
      </c>
      <c r="D150" s="47" t="s">
        <v>392</v>
      </c>
      <c r="E150" s="47"/>
      <c r="F150" s="47" t="s">
        <v>155</v>
      </c>
      <c r="G150" s="47" t="s">
        <v>179</v>
      </c>
      <c r="H150" s="47" t="str">
        <f>=IFERROR(VLOOKUP(A150,'ETPT Format DDG'!A:J,10,FALSE),"")</f>
        <v>0</v>
      </c>
      <c r="I150" s="47" t="str">
        <f>='ETPT Format DDG'!M150</f>
        <v/>
      </c>
      <c r="J150" s="47" t="str">
        <f>='ETPT Format DDG'!D150</f>
        <v/>
      </c>
      <c r="K150" s="47" t="s">
        <v>157</v>
      </c>
      <c r="L150" s="47" t="s">
        <v>206</v>
      </c>
      <c r="M150" s="47"/>
      <c r="N150" s="47">
        <v>0.7894736842105263</v>
      </c>
      <c r="O150" s="47">
        <v>0.7894736842105263</v>
      </c>
      <c r="P150" s="47">
        <v>0</v>
      </c>
      <c r="Q150" s="47">
        <v>0</v>
      </c>
      <c r="R150" s="47">
        <v>0</v>
      </c>
      <c r="S150" s="47">
        <v>0</v>
      </c>
      <c r="T150" s="47">
        <v>0</v>
      </c>
      <c r="U150" s="47">
        <v>0</v>
      </c>
      <c r="V150" s="47">
        <v>0</v>
      </c>
      <c r="W150" s="47">
        <v>0</v>
      </c>
      <c r="X150" s="47">
        <v>0</v>
      </c>
      <c r="Y150" s="47">
        <v>0</v>
      </c>
      <c r="Z150" s="47">
        <v>0</v>
      </c>
      <c r="AA150" s="47">
        <v>0</v>
      </c>
      <c r="AB150" s="47">
        <v>0</v>
      </c>
      <c r="AC150" s="47">
        <v>0</v>
      </c>
      <c r="AD150" s="47">
        <v>0</v>
      </c>
      <c r="AE150" s="47">
        <v>0</v>
      </c>
      <c r="AF150" s="47">
        <v>0</v>
      </c>
      <c r="AG150" s="47">
        <v>0</v>
      </c>
      <c r="AH150" s="47">
        <v>0</v>
      </c>
      <c r="AI150" s="47">
        <v>0</v>
      </c>
      <c r="AJ150" s="47">
        <v>0</v>
      </c>
      <c r="AK150" s="47">
        <v>0</v>
      </c>
      <c r="AL150" s="47">
        <v>0</v>
      </c>
      <c r="AM150" s="47">
        <v>0</v>
      </c>
      <c r="AN150" s="47">
        <v>0</v>
      </c>
      <c r="AO150" s="47">
        <v>0</v>
      </c>
      <c r="AP150" s="47">
        <v>0</v>
      </c>
      <c r="AQ150" s="47">
        <v>0</v>
      </c>
      <c r="AR150" s="47">
        <v>0</v>
      </c>
      <c r="AS150" s="47">
        <v>0</v>
      </c>
      <c r="AT150" s="47">
        <v>0</v>
      </c>
      <c r="AU150" s="47">
        <v>0</v>
      </c>
      <c r="AV150" s="47">
        <v>0</v>
      </c>
      <c r="AW150" s="47">
        <v>0</v>
      </c>
      <c r="AX150" s="47">
        <v>0</v>
      </c>
      <c r="AY150" s="47">
        <v>0</v>
      </c>
      <c r="AZ150" s="47">
        <v>0</v>
      </c>
      <c r="BA150" s="47">
        <v>0</v>
      </c>
      <c r="BB150" s="47">
        <v>0</v>
      </c>
      <c r="BC150" s="47">
        <v>0</v>
      </c>
      <c r="BD150" s="47">
        <v>0</v>
      </c>
      <c r="BE150" s="47">
        <v>0</v>
      </c>
      <c r="BF150" s="47">
        <v>0</v>
      </c>
      <c r="BG150" s="47">
        <v>0</v>
      </c>
      <c r="BH150" s="47">
        <v>0</v>
      </c>
      <c r="BI150" s="47">
        <v>0</v>
      </c>
      <c r="BJ150" s="47">
        <v>0</v>
      </c>
      <c r="BK150" s="47">
        <v>0</v>
      </c>
      <c r="BL150" s="47">
        <v>0</v>
      </c>
      <c r="BM150" s="47">
        <v>0</v>
      </c>
      <c r="BN150" s="47">
        <v>0</v>
      </c>
      <c r="BO150" s="47">
        <v>0.7105263157894758</v>
      </c>
      <c r="BP150" s="47">
        <v>0</v>
      </c>
      <c r="BQ150" s="47">
        <v>0</v>
      </c>
      <c r="BR150" s="47">
        <v>0</v>
      </c>
      <c r="BS150" s="47">
        <v>0</v>
      </c>
      <c r="BT150" s="47">
        <v>0</v>
      </c>
      <c r="BU150" s="47">
        <v>0</v>
      </c>
      <c r="BV150" s="47">
        <v>0</v>
      </c>
      <c r="BW150" s="47">
        <v>0</v>
      </c>
      <c r="BX150" s="47">
        <v>0</v>
      </c>
      <c r="BY150" s="47">
        <v>0</v>
      </c>
      <c r="BZ150" s="47">
        <v>0</v>
      </c>
      <c r="CA150" s="47">
        <v>0</v>
      </c>
      <c r="CB150" s="47">
        <v>0</v>
      </c>
      <c r="CC150" s="47">
        <v>0</v>
      </c>
      <c r="CD150" s="47">
        <v>0</v>
      </c>
      <c r="CE150" s="47">
        <v>0</v>
      </c>
      <c r="CF150" s="47">
        <v>0</v>
      </c>
      <c r="CG150" s="47">
        <v>0</v>
      </c>
      <c r="CH150" s="47">
        <v>0</v>
      </c>
      <c r="CI150" s="47">
        <v>0</v>
      </c>
      <c r="CJ150" s="47">
        <v>0</v>
      </c>
      <c r="CK150" s="47">
        <v>0</v>
      </c>
      <c r="CL150" s="47">
        <v>0</v>
      </c>
      <c r="CM150" s="47">
        <v>0</v>
      </c>
      <c r="CN150" s="47">
        <v>0</v>
      </c>
      <c r="CO150" s="47">
        <v>0</v>
      </c>
      <c r="CP150" s="47">
        <v>0</v>
      </c>
      <c r="CQ150" s="47">
        <v>0</v>
      </c>
      <c r="CR150" s="47">
        <v>0</v>
      </c>
      <c r="CS150" s="47">
        <v>0</v>
      </c>
      <c r="CT150" s="47">
        <v>0.07894736842105304</v>
      </c>
      <c r="CU150" s="47">
        <v>0.07894736842105304</v>
      </c>
      <c r="CV150" s="47">
        <v>0</v>
      </c>
      <c r="CW150" s="47">
        <v>0</v>
      </c>
      <c r="CX150" s="47">
        <v>0</v>
      </c>
      <c r="CY150" s="47">
        <v>0</v>
      </c>
      <c r="CZ150" s="47">
        <v>0</v>
      </c>
      <c r="DA150" s="47">
        <v>0</v>
      </c>
      <c r="DB150" s="47">
        <v>0</v>
      </c>
      <c r="DC150" s="47">
        <v>0</v>
      </c>
      <c r="DD150" s="47">
        <v>0</v>
      </c>
      <c r="DE150" s="47">
        <v>0</v>
      </c>
      <c r="DF150" s="47">
        <v>0.2105263157894737</v>
      </c>
      <c r="DG150" s="47">
        <v>0.2105263157894737</v>
      </c>
      <c r="DH150" s="47">
        <v>0</v>
      </c>
      <c r="DI150" s="47">
        <v>0</v>
      </c>
      <c r="DJ150" s="47">
        <v>0</v>
      </c>
      <c r="DK150" s="47">
        <v>0</v>
      </c>
      <c r="DL150" s="47">
        <v>0</v>
      </c>
      <c r="DM150" s="47">
        <v>0</v>
      </c>
      <c r="DN150" s="47">
        <v>0</v>
      </c>
      <c r="DO150" s="47">
        <v>0</v>
      </c>
      <c r="DP150" s="47">
        <v>0</v>
      </c>
      <c r="DQ150" s="47">
        <v>0</v>
      </c>
      <c r="DR150" s="47">
        <v>0</v>
      </c>
      <c r="DS150" s="47">
        <v>0</v>
      </c>
      <c r="DT150" s="47">
        <v>0</v>
      </c>
    </row>
    <row r="151" spans="1:126" x14ac:dyDescent="0.25">
      <c r="A151" s="47" t="s">
        <v>398</v>
      </c>
      <c r="B151" s="47" t="s">
        <v>153</v>
      </c>
      <c r="C151" s="47" t="s">
        <v>399</v>
      </c>
      <c r="D151" s="47" t="s">
        <v>399</v>
      </c>
      <c r="E151" s="47"/>
      <c r="F151" s="47" t="s">
        <v>155</v>
      </c>
      <c r="G151" s="47" t="s">
        <v>171</v>
      </c>
      <c r="H151" s="47" t="str">
        <f>=IFERROR(VLOOKUP(A151,'ETPT Format DDG'!A:J,10,FALSE),"")</f>
        <v>0</v>
      </c>
      <c r="I151" s="47" t="str">
        <f>='ETPT Format DDG'!M151</f>
        <v/>
      </c>
      <c r="J151" s="47" t="str">
        <f>='ETPT Format DDG'!D151</f>
        <v/>
      </c>
      <c r="K151" s="47" t="s">
        <v>157</v>
      </c>
      <c r="L151" s="47" t="s">
        <v>206</v>
      </c>
      <c r="M151" s="47"/>
      <c r="N151" s="47">
        <v>0.8947368421052632</v>
      </c>
      <c r="O151" s="47">
        <v>0.8947368421052632</v>
      </c>
      <c r="P151" s="47">
        <v>0</v>
      </c>
      <c r="Q151" s="47">
        <v>0</v>
      </c>
      <c r="R151" s="47">
        <v>0</v>
      </c>
      <c r="S151" s="47">
        <v>0</v>
      </c>
      <c r="T151" s="47">
        <v>0</v>
      </c>
      <c r="U151" s="47">
        <v>0</v>
      </c>
      <c r="V151" s="47">
        <v>0</v>
      </c>
      <c r="W151" s="47">
        <v>0</v>
      </c>
      <c r="X151" s="47">
        <v>0</v>
      </c>
      <c r="Y151" s="47">
        <v>0</v>
      </c>
      <c r="Z151" s="47">
        <v>0</v>
      </c>
      <c r="AA151" s="47">
        <v>0</v>
      </c>
      <c r="AB151" s="47">
        <v>0</v>
      </c>
      <c r="AC151" s="47">
        <v>0</v>
      </c>
      <c r="AD151" s="47">
        <v>0</v>
      </c>
      <c r="AE151" s="47">
        <v>0</v>
      </c>
      <c r="AF151" s="47">
        <v>0</v>
      </c>
      <c r="AG151" s="47">
        <v>0</v>
      </c>
      <c r="AH151" s="47">
        <v>0</v>
      </c>
      <c r="AI151" s="47">
        <v>0</v>
      </c>
      <c r="AJ151" s="47">
        <v>0</v>
      </c>
      <c r="AK151" s="47">
        <v>0</v>
      </c>
      <c r="AL151" s="47">
        <v>0</v>
      </c>
      <c r="AM151" s="47">
        <v>0</v>
      </c>
      <c r="AN151" s="47">
        <v>0</v>
      </c>
      <c r="AO151" s="47">
        <v>0</v>
      </c>
      <c r="AP151" s="47">
        <v>0</v>
      </c>
      <c r="AQ151" s="47">
        <v>0</v>
      </c>
      <c r="AR151" s="47">
        <v>0</v>
      </c>
      <c r="AS151" s="47">
        <v>0</v>
      </c>
      <c r="AT151" s="47">
        <v>0</v>
      </c>
      <c r="AU151" s="47">
        <v>0</v>
      </c>
      <c r="AV151" s="47">
        <v>0</v>
      </c>
      <c r="AW151" s="47">
        <v>0</v>
      </c>
      <c r="AX151" s="47">
        <v>0</v>
      </c>
      <c r="AY151" s="47">
        <v>0</v>
      </c>
      <c r="AZ151" s="47">
        <v>0</v>
      </c>
      <c r="BA151" s="47">
        <v>0</v>
      </c>
      <c r="BB151" s="47">
        <v>0</v>
      </c>
      <c r="BC151" s="47">
        <v>0</v>
      </c>
      <c r="BD151" s="47">
        <v>0</v>
      </c>
      <c r="BE151" s="47">
        <v>0</v>
      </c>
      <c r="BF151" s="47">
        <v>0</v>
      </c>
      <c r="BG151" s="47">
        <v>0</v>
      </c>
      <c r="BH151" s="47">
        <v>0</v>
      </c>
      <c r="BI151" s="47">
        <v>0</v>
      </c>
      <c r="BJ151" s="47">
        <v>0</v>
      </c>
      <c r="BK151" s="47">
        <v>0</v>
      </c>
      <c r="BL151" s="47">
        <v>0</v>
      </c>
      <c r="BM151" s="47">
        <v>0</v>
      </c>
      <c r="BN151" s="47">
        <v>0</v>
      </c>
      <c r="BO151" s="47">
        <v>0.8276315789473736</v>
      </c>
      <c r="BP151" s="47">
        <v>0.6486842105263123</v>
      </c>
      <c r="BQ151" s="47">
        <v>0</v>
      </c>
      <c r="BR151" s="47">
        <v>0.17894736842105374</v>
      </c>
      <c r="BS151" s="47">
        <v>0</v>
      </c>
      <c r="BT151" s="47">
        <v>0</v>
      </c>
      <c r="BU151" s="47">
        <v>0</v>
      </c>
      <c r="BV151" s="47">
        <v>0</v>
      </c>
      <c r="BW151" s="47">
        <v>0</v>
      </c>
      <c r="BX151" s="47">
        <v>0</v>
      </c>
      <c r="BY151" s="47">
        <v>0</v>
      </c>
      <c r="BZ151" s="47">
        <v>0</v>
      </c>
      <c r="CA151" s="47">
        <v>0</v>
      </c>
      <c r="CB151" s="47">
        <v>0</v>
      </c>
      <c r="CC151" s="47">
        <v>0</v>
      </c>
      <c r="CD151" s="47">
        <v>0</v>
      </c>
      <c r="CE151" s="47">
        <v>0</v>
      </c>
      <c r="CF151" s="47">
        <v>0</v>
      </c>
      <c r="CG151" s="47">
        <v>0</v>
      </c>
      <c r="CH151" s="47">
        <v>0</v>
      </c>
      <c r="CI151" s="47">
        <v>0</v>
      </c>
      <c r="CJ151" s="47">
        <v>0</v>
      </c>
      <c r="CK151" s="47">
        <v>0</v>
      </c>
      <c r="CL151" s="47">
        <v>0</v>
      </c>
      <c r="CM151" s="47">
        <v>0</v>
      </c>
      <c r="CN151" s="47">
        <v>0</v>
      </c>
      <c r="CO151" s="47">
        <v>0</v>
      </c>
      <c r="CP151" s="47">
        <v>0</v>
      </c>
      <c r="CQ151" s="47">
        <v>0</v>
      </c>
      <c r="CR151" s="47">
        <v>0</v>
      </c>
      <c r="CS151" s="47">
        <v>0</v>
      </c>
      <c r="CT151" s="47">
        <v>0.06710526315789433</v>
      </c>
      <c r="CU151" s="47">
        <v>0.06710526315789433</v>
      </c>
      <c r="CV151" s="47">
        <v>0</v>
      </c>
      <c r="CW151" s="47">
        <v>0</v>
      </c>
      <c r="CX151" s="47">
        <v>0</v>
      </c>
      <c r="CY151" s="47">
        <v>0</v>
      </c>
      <c r="CZ151" s="47">
        <v>0</v>
      </c>
      <c r="DA151" s="47">
        <v>0</v>
      </c>
      <c r="DB151" s="47">
        <v>0</v>
      </c>
      <c r="DC151" s="47">
        <v>0</v>
      </c>
      <c r="DD151" s="47">
        <v>0</v>
      </c>
      <c r="DE151" s="47">
        <v>0</v>
      </c>
      <c r="DF151" s="47">
        <v>0.10526315789473685</v>
      </c>
      <c r="DG151" s="47">
        <v>0</v>
      </c>
      <c r="DH151" s="47">
        <v>0.10526315789473685</v>
      </c>
      <c r="DI151" s="47">
        <v>0</v>
      </c>
      <c r="DJ151" s="47">
        <v>0</v>
      </c>
      <c r="DK151" s="47">
        <v>0</v>
      </c>
      <c r="DL151" s="47">
        <v>0</v>
      </c>
      <c r="DM151" s="47">
        <v>0</v>
      </c>
      <c r="DN151" s="47">
        <v>0</v>
      </c>
      <c r="DO151" s="47">
        <v>0</v>
      </c>
      <c r="DP151" s="47">
        <v>0</v>
      </c>
      <c r="DQ151" s="47">
        <v>0</v>
      </c>
      <c r="DR151" s="47">
        <v>0</v>
      </c>
      <c r="DS151" s="47">
        <v>0</v>
      </c>
      <c r="DT151" s="47">
        <v>0</v>
      </c>
    </row>
    <row r="152" spans="1:126" x14ac:dyDescent="0.25">
      <c r="A152" s="47" t="s">
        <v>400</v>
      </c>
      <c r="B152" s="47" t="s">
        <v>153</v>
      </c>
      <c r="C152" s="47" t="s">
        <v>401</v>
      </c>
      <c r="D152" s="47" t="s">
        <v>401</v>
      </c>
      <c r="E152" s="47"/>
      <c r="F152" s="47" t="s">
        <v>155</v>
      </c>
      <c r="G152" s="47" t="s">
        <v>171</v>
      </c>
      <c r="H152" s="47" t="str">
        <f>=IFERROR(VLOOKUP(A152,'ETPT Format DDG'!A:J,10,FALSE),"")</f>
        <v>0</v>
      </c>
      <c r="I152" s="47" t="str">
        <f>='ETPT Format DDG'!M152</f>
        <v/>
      </c>
      <c r="J152" s="47" t="str">
        <f>='ETPT Format DDG'!D152</f>
        <v/>
      </c>
      <c r="K152" s="47" t="s">
        <v>157</v>
      </c>
      <c r="L152" s="47" t="s">
        <v>206</v>
      </c>
      <c r="M152" s="47"/>
      <c r="N152" s="47">
        <v>1</v>
      </c>
      <c r="O152" s="47">
        <v>1</v>
      </c>
      <c r="P152" s="47">
        <v>0</v>
      </c>
      <c r="Q152" s="47">
        <v>0</v>
      </c>
      <c r="R152" s="47">
        <v>0</v>
      </c>
      <c r="S152" s="47">
        <v>0</v>
      </c>
      <c r="T152" s="47">
        <v>0</v>
      </c>
      <c r="U152" s="47">
        <v>0.9100000000000044</v>
      </c>
      <c r="V152" s="47">
        <v>0.5</v>
      </c>
      <c r="W152" s="47">
        <v>0.25</v>
      </c>
      <c r="X152" s="47">
        <v>0.15999999999999845</v>
      </c>
      <c r="Y152" s="47">
        <v>0</v>
      </c>
      <c r="Z152" s="47">
        <v>0</v>
      </c>
      <c r="AA152" s="47">
        <v>0</v>
      </c>
      <c r="AB152" s="47">
        <v>0</v>
      </c>
      <c r="AC152" s="47">
        <v>0</v>
      </c>
      <c r="AD152" s="47">
        <v>0</v>
      </c>
      <c r="AE152" s="47">
        <v>0</v>
      </c>
      <c r="AF152" s="47">
        <v>0</v>
      </c>
      <c r="AG152" s="47">
        <v>0</v>
      </c>
      <c r="AH152" s="47">
        <v>0</v>
      </c>
      <c r="AI152" s="47">
        <v>0</v>
      </c>
      <c r="AJ152" s="47">
        <v>0</v>
      </c>
      <c r="AK152" s="47">
        <v>0</v>
      </c>
      <c r="AL152" s="47">
        <v>0</v>
      </c>
      <c r="AM152" s="47">
        <v>0</v>
      </c>
      <c r="AN152" s="47">
        <v>0</v>
      </c>
      <c r="AO152" s="47">
        <v>0</v>
      </c>
      <c r="AP152" s="47">
        <v>0</v>
      </c>
      <c r="AQ152" s="47">
        <v>0</v>
      </c>
      <c r="AR152" s="47">
        <v>0</v>
      </c>
      <c r="AS152" s="47">
        <v>0</v>
      </c>
      <c r="AT152" s="47">
        <v>0</v>
      </c>
      <c r="AU152" s="47">
        <v>0</v>
      </c>
      <c r="AV152" s="47">
        <v>0</v>
      </c>
      <c r="AW152" s="47">
        <v>0</v>
      </c>
      <c r="AX152" s="47">
        <v>0</v>
      </c>
      <c r="AY152" s="47">
        <v>0</v>
      </c>
      <c r="AZ152" s="47">
        <v>0</v>
      </c>
      <c r="BA152" s="47">
        <v>0</v>
      </c>
      <c r="BB152" s="47">
        <v>0</v>
      </c>
      <c r="BC152" s="47">
        <v>0</v>
      </c>
      <c r="BD152" s="47">
        <v>0</v>
      </c>
      <c r="BE152" s="47">
        <v>0</v>
      </c>
      <c r="BF152" s="47">
        <v>0</v>
      </c>
      <c r="BG152" s="47">
        <v>0</v>
      </c>
      <c r="BH152" s="47">
        <v>0</v>
      </c>
      <c r="BI152" s="47">
        <v>0</v>
      </c>
      <c r="BJ152" s="47">
        <v>0</v>
      </c>
      <c r="BK152" s="47">
        <v>0</v>
      </c>
      <c r="BL152" s="47">
        <v>0</v>
      </c>
      <c r="BM152" s="47">
        <v>0</v>
      </c>
      <c r="BN152" s="47">
        <v>0</v>
      </c>
      <c r="BO152" s="47">
        <v>0.045000000000000054</v>
      </c>
      <c r="BP152" s="47">
        <v>0</v>
      </c>
      <c r="BQ152" s="47">
        <v>0.045000000000000054</v>
      </c>
      <c r="BR152" s="47">
        <v>0</v>
      </c>
      <c r="BS152" s="47">
        <v>0</v>
      </c>
      <c r="BT152" s="47">
        <v>0</v>
      </c>
      <c r="BU152" s="47">
        <v>0</v>
      </c>
      <c r="BV152" s="47">
        <v>0</v>
      </c>
      <c r="BW152" s="47">
        <v>0</v>
      </c>
      <c r="BX152" s="47">
        <v>0</v>
      </c>
      <c r="BY152" s="47">
        <v>0</v>
      </c>
      <c r="BZ152" s="47">
        <v>0</v>
      </c>
      <c r="CA152" s="47">
        <v>0</v>
      </c>
      <c r="CB152" s="47">
        <v>0</v>
      </c>
      <c r="CC152" s="47">
        <v>0</v>
      </c>
      <c r="CD152" s="47">
        <v>0</v>
      </c>
      <c r="CE152" s="47">
        <v>0</v>
      </c>
      <c r="CF152" s="47">
        <v>0</v>
      </c>
      <c r="CG152" s="47">
        <v>0</v>
      </c>
      <c r="CH152" s="47">
        <v>0</v>
      </c>
      <c r="CI152" s="47">
        <v>0</v>
      </c>
      <c r="CJ152" s="47">
        <v>0</v>
      </c>
      <c r="CK152" s="47">
        <v>0</v>
      </c>
      <c r="CL152" s="47">
        <v>0</v>
      </c>
      <c r="CM152" s="47">
        <v>0</v>
      </c>
      <c r="CN152" s="47">
        <v>0</v>
      </c>
      <c r="CO152" s="47">
        <v>0</v>
      </c>
      <c r="CP152" s="47">
        <v>0</v>
      </c>
      <c r="CQ152" s="47">
        <v>0</v>
      </c>
      <c r="CR152" s="47">
        <v>0</v>
      </c>
      <c r="CS152" s="47">
        <v>0</v>
      </c>
      <c r="CT152" s="47">
        <v>0.045000000000000054</v>
      </c>
      <c r="CU152" s="47">
        <v>0.045000000000000054</v>
      </c>
      <c r="CV152" s="47">
        <v>0</v>
      </c>
      <c r="CW152" s="47">
        <v>0</v>
      </c>
      <c r="CX152" s="47">
        <v>0</v>
      </c>
      <c r="CY152" s="47">
        <v>0</v>
      </c>
      <c r="CZ152" s="47">
        <v>0</v>
      </c>
      <c r="DA152" s="47">
        <v>0</v>
      </c>
      <c r="DB152" s="47">
        <v>0</v>
      </c>
      <c r="DC152" s="47">
        <v>0</v>
      </c>
      <c r="DD152" s="47">
        <v>0</v>
      </c>
      <c r="DE152" s="47">
        <v>0</v>
      </c>
      <c r="DF152" s="47">
        <v>0</v>
      </c>
      <c r="DG152" s="47">
        <v>0</v>
      </c>
      <c r="DH152" s="47">
        <v>0</v>
      </c>
      <c r="DI152" s="47">
        <v>0</v>
      </c>
      <c r="DJ152" s="47">
        <v>0</v>
      </c>
      <c r="DK152" s="47">
        <v>0</v>
      </c>
      <c r="DL152" s="47">
        <v>0</v>
      </c>
      <c r="DM152" s="47">
        <v>0</v>
      </c>
      <c r="DN152" s="47">
        <v>0</v>
      </c>
      <c r="DO152" s="47">
        <v>0</v>
      </c>
      <c r="DP152" s="47">
        <v>0</v>
      </c>
      <c r="DQ152" s="47">
        <v>0</v>
      </c>
      <c r="DR152" s="47">
        <v>0</v>
      </c>
      <c r="DS152" s="47">
        <v>0</v>
      </c>
      <c r="DT152" s="47">
        <v>0</v>
      </c>
    </row>
    <row r="153" spans="1:126" x14ac:dyDescent="0.25">
      <c r="A153" s="47" t="s">
        <v>402</v>
      </c>
      <c r="B153" s="47" t="s">
        <v>153</v>
      </c>
      <c r="C153" s="47" t="s">
        <v>403</v>
      </c>
      <c r="D153" s="47" t="s">
        <v>403</v>
      </c>
      <c r="E153" s="47"/>
      <c r="F153" s="47" t="s">
        <v>155</v>
      </c>
      <c r="G153" s="47" t="s">
        <v>185</v>
      </c>
      <c r="H153" s="47" t="str">
        <f>=IFERROR(VLOOKUP(A153,'ETPT Format DDG'!A:J,10,FALSE),"")</f>
        <v>0</v>
      </c>
      <c r="I153" s="47" t="str">
        <f>='ETPT Format DDG'!M153</f>
        <v/>
      </c>
      <c r="J153" s="47" t="str">
        <f>='ETPT Format DDG'!D153</f>
        <v/>
      </c>
      <c r="K153" s="47" t="s">
        <v>157</v>
      </c>
      <c r="L153" s="47" t="s">
        <v>206</v>
      </c>
      <c r="M153" s="47"/>
      <c r="N153" s="47">
        <v>1</v>
      </c>
      <c r="O153" s="47">
        <v>1</v>
      </c>
      <c r="P153" s="47">
        <v>0</v>
      </c>
      <c r="Q153" s="47">
        <v>0</v>
      </c>
      <c r="R153" s="47">
        <v>0</v>
      </c>
      <c r="S153" s="47">
        <v>0</v>
      </c>
      <c r="T153" s="47">
        <v>0</v>
      </c>
      <c r="U153" s="47">
        <v>0</v>
      </c>
      <c r="V153" s="47">
        <v>0</v>
      </c>
      <c r="W153" s="47">
        <v>0</v>
      </c>
      <c r="X153" s="47">
        <v>0</v>
      </c>
      <c r="Y153" s="47">
        <v>0</v>
      </c>
      <c r="Z153" s="47">
        <v>0</v>
      </c>
      <c r="AA153" s="47">
        <v>0</v>
      </c>
      <c r="AB153" s="47">
        <v>0</v>
      </c>
      <c r="AC153" s="47">
        <v>0</v>
      </c>
      <c r="AD153" s="47">
        <v>0</v>
      </c>
      <c r="AE153" s="47">
        <v>0</v>
      </c>
      <c r="AF153" s="47">
        <v>0</v>
      </c>
      <c r="AG153" s="47">
        <v>0</v>
      </c>
      <c r="AH153" s="47">
        <v>0</v>
      </c>
      <c r="AI153" s="47">
        <v>0</v>
      </c>
      <c r="AJ153" s="47">
        <v>0</v>
      </c>
      <c r="AK153" s="47">
        <v>0</v>
      </c>
      <c r="AL153" s="47">
        <v>0</v>
      </c>
      <c r="AM153" s="47">
        <v>0</v>
      </c>
      <c r="AN153" s="47">
        <v>0</v>
      </c>
      <c r="AO153" s="47">
        <v>0</v>
      </c>
      <c r="AP153" s="47">
        <v>0</v>
      </c>
      <c r="AQ153" s="47">
        <v>0</v>
      </c>
      <c r="AR153" s="47">
        <v>0</v>
      </c>
      <c r="AS153" s="47">
        <v>0</v>
      </c>
      <c r="AT153" s="47">
        <v>0</v>
      </c>
      <c r="AU153" s="47">
        <v>0</v>
      </c>
      <c r="AV153" s="47">
        <v>0</v>
      </c>
      <c r="AW153" s="47">
        <v>0</v>
      </c>
      <c r="AX153" s="47">
        <v>0</v>
      </c>
      <c r="AY153" s="47">
        <v>0</v>
      </c>
      <c r="AZ153" s="47">
        <v>0</v>
      </c>
      <c r="BA153" s="47">
        <v>0</v>
      </c>
      <c r="BB153" s="47">
        <v>0</v>
      </c>
      <c r="BC153" s="47">
        <v>0</v>
      </c>
      <c r="BD153" s="47">
        <v>0</v>
      </c>
      <c r="BE153" s="47">
        <v>0</v>
      </c>
      <c r="BF153" s="47">
        <v>0</v>
      </c>
      <c r="BG153" s="47">
        <v>0</v>
      </c>
      <c r="BH153" s="47">
        <v>0</v>
      </c>
      <c r="BI153" s="47">
        <v>0</v>
      </c>
      <c r="BJ153" s="47">
        <v>0</v>
      </c>
      <c r="BK153" s="47">
        <v>0</v>
      </c>
      <c r="BL153" s="47">
        <v>0.8600000000000081</v>
      </c>
      <c r="BM153" s="47">
        <v>0.5200000000000028</v>
      </c>
      <c r="BN153" s="47">
        <v>0.3400000000000025</v>
      </c>
      <c r="BO153" s="47">
        <v>0.05499999999999979</v>
      </c>
      <c r="BP153" s="47">
        <v>0.03999999999999961</v>
      </c>
      <c r="BQ153" s="47">
        <v>0</v>
      </c>
      <c r="BR153" s="47">
        <v>0</v>
      </c>
      <c r="BS153" s="47">
        <v>0</v>
      </c>
      <c r="BT153" s="47">
        <v>0</v>
      </c>
      <c r="BU153" s="47">
        <v>0</v>
      </c>
      <c r="BV153" s="47">
        <v>0</v>
      </c>
      <c r="BW153" s="47">
        <v>0.014999999999999934</v>
      </c>
      <c r="BX153" s="47">
        <v>0</v>
      </c>
      <c r="BY153" s="47">
        <v>0</v>
      </c>
      <c r="BZ153" s="47">
        <v>0</v>
      </c>
      <c r="CA153" s="47">
        <v>0</v>
      </c>
      <c r="CB153" s="47">
        <v>0</v>
      </c>
      <c r="CC153" s="47">
        <v>0</v>
      </c>
      <c r="CD153" s="47">
        <v>0</v>
      </c>
      <c r="CE153" s="47">
        <v>0</v>
      </c>
      <c r="CF153" s="47">
        <v>0</v>
      </c>
      <c r="CG153" s="47">
        <v>0</v>
      </c>
      <c r="CH153" s="47">
        <v>0</v>
      </c>
      <c r="CI153" s="47">
        <v>0</v>
      </c>
      <c r="CJ153" s="47">
        <v>0</v>
      </c>
      <c r="CK153" s="47">
        <v>0</v>
      </c>
      <c r="CL153" s="47">
        <v>0</v>
      </c>
      <c r="CM153" s="47">
        <v>0</v>
      </c>
      <c r="CN153" s="47">
        <v>0</v>
      </c>
      <c r="CO153" s="47">
        <v>0</v>
      </c>
      <c r="CP153" s="47">
        <v>0</v>
      </c>
      <c r="CQ153" s="47">
        <v>0</v>
      </c>
      <c r="CR153" s="47">
        <v>0</v>
      </c>
      <c r="CS153" s="47">
        <v>0</v>
      </c>
      <c r="CT153" s="47">
        <v>0.08500000000000063</v>
      </c>
      <c r="CU153" s="47">
        <v>0.08500000000000063</v>
      </c>
      <c r="CV153" s="47">
        <v>0</v>
      </c>
      <c r="CW153" s="47">
        <v>0</v>
      </c>
      <c r="CX153" s="47">
        <v>0</v>
      </c>
      <c r="CY153" s="47">
        <v>0</v>
      </c>
      <c r="CZ153" s="47">
        <v>0</v>
      </c>
      <c r="DA153" s="47">
        <v>0</v>
      </c>
      <c r="DB153" s="47">
        <v>0</v>
      </c>
      <c r="DC153" s="47">
        <v>0</v>
      </c>
      <c r="DD153" s="47">
        <v>0</v>
      </c>
      <c r="DE153" s="47">
        <v>0</v>
      </c>
      <c r="DF153" s="47">
        <v>0</v>
      </c>
      <c r="DG153" s="47">
        <v>0</v>
      </c>
      <c r="DH153" s="47">
        <v>0</v>
      </c>
      <c r="DI153" s="47">
        <v>0</v>
      </c>
      <c r="DJ153" s="47">
        <v>0</v>
      </c>
      <c r="DK153" s="47">
        <v>0</v>
      </c>
      <c r="DL153" s="47">
        <v>0</v>
      </c>
      <c r="DM153" s="47">
        <v>0</v>
      </c>
      <c r="DN153" s="47">
        <v>0</v>
      </c>
      <c r="DO153" s="47">
        <v>0</v>
      </c>
      <c r="DP153" s="47">
        <v>0</v>
      </c>
      <c r="DQ153" s="47">
        <v>0</v>
      </c>
      <c r="DR153" s="47">
        <v>0</v>
      </c>
      <c r="DS153" s="47">
        <v>0</v>
      </c>
      <c r="DT153" s="47">
        <v>0</v>
      </c>
    </row>
    <row r="154" spans="1:126" x14ac:dyDescent="0.25">
      <c r="A154" s="47" t="s">
        <v>404</v>
      </c>
      <c r="B154" s="47" t="s">
        <v>153</v>
      </c>
      <c r="C154" s="47" t="s">
        <v>405</v>
      </c>
      <c r="D154" s="47" t="s">
        <v>405</v>
      </c>
      <c r="E154" s="47"/>
      <c r="F154" s="47" t="s">
        <v>406</v>
      </c>
      <c r="G154" s="47" t="s">
        <v>407</v>
      </c>
      <c r="H154" s="47" t="str">
        <f>=IFERROR(VLOOKUP(A154,'ETPT Format DDG'!A:J,10,FALSE),"")</f>
        <v>0</v>
      </c>
      <c r="I154" s="47" t="str">
        <f>='ETPT Format DDG'!M154</f>
        <v/>
      </c>
      <c r="J154" s="47" t="str">
        <f>='ETPT Format DDG'!D154</f>
        <v/>
      </c>
      <c r="K154" s="47" t="s">
        <v>157</v>
      </c>
      <c r="L154" s="47" t="s">
        <v>408</v>
      </c>
      <c r="M154" s="47" t="s">
        <v>409</v>
      </c>
      <c r="N154" s="47">
        <v>0.4026315789473684</v>
      </c>
      <c r="O154" s="47">
        <v>0.4026315789473684</v>
      </c>
      <c r="P154" s="47">
        <v>0</v>
      </c>
      <c r="Q154" s="47">
        <v>0</v>
      </c>
      <c r="R154" s="47">
        <v>0</v>
      </c>
      <c r="S154" s="47">
        <v>0</v>
      </c>
      <c r="T154" s="47">
        <v>0</v>
      </c>
      <c r="U154" s="47">
        <v>0</v>
      </c>
      <c r="V154" s="47">
        <v>0</v>
      </c>
      <c r="W154" s="47">
        <v>0</v>
      </c>
      <c r="X154" s="47">
        <v>0</v>
      </c>
      <c r="Y154" s="47">
        <v>0</v>
      </c>
      <c r="Z154" s="47">
        <v>0</v>
      </c>
      <c r="AA154" s="47">
        <v>0</v>
      </c>
      <c r="AB154" s="47">
        <v>0</v>
      </c>
      <c r="AC154" s="47">
        <v>0</v>
      </c>
      <c r="AD154" s="47">
        <v>0</v>
      </c>
      <c r="AE154" s="47">
        <v>0</v>
      </c>
      <c r="AF154" s="47">
        <v>0</v>
      </c>
      <c r="AG154" s="47">
        <v>0</v>
      </c>
      <c r="AH154" s="47">
        <v>0</v>
      </c>
      <c r="AI154" s="47">
        <v>0</v>
      </c>
      <c r="AJ154" s="47">
        <v>0</v>
      </c>
      <c r="AK154" s="47">
        <v>0</v>
      </c>
      <c r="AL154" s="47">
        <v>0</v>
      </c>
      <c r="AM154" s="47">
        <v>0</v>
      </c>
      <c r="AN154" s="47">
        <v>0</v>
      </c>
      <c r="AO154" s="47">
        <v>0</v>
      </c>
      <c r="AP154" s="47">
        <v>0</v>
      </c>
      <c r="AQ154" s="47">
        <v>0</v>
      </c>
      <c r="AR154" s="47">
        <v>0</v>
      </c>
      <c r="AS154" s="47">
        <v>0</v>
      </c>
      <c r="AT154" s="47">
        <v>0</v>
      </c>
      <c r="AU154" s="47">
        <v>0</v>
      </c>
      <c r="AV154" s="47">
        <v>0</v>
      </c>
      <c r="AW154" s="47">
        <v>0</v>
      </c>
      <c r="AX154" s="47">
        <v>0</v>
      </c>
      <c r="AY154" s="47">
        <v>0</v>
      </c>
      <c r="AZ154" s="47">
        <v>0</v>
      </c>
      <c r="BA154" s="47">
        <v>0</v>
      </c>
      <c r="BB154" s="47">
        <v>0</v>
      </c>
      <c r="BC154" s="47">
        <v>0</v>
      </c>
      <c r="BD154" s="47">
        <v>0</v>
      </c>
      <c r="BE154" s="47">
        <v>0</v>
      </c>
      <c r="BF154" s="47">
        <v>0</v>
      </c>
      <c r="BG154" s="47">
        <v>0</v>
      </c>
      <c r="BH154" s="47">
        <v>0</v>
      </c>
      <c r="BI154" s="47">
        <v>0</v>
      </c>
      <c r="BJ154" s="47">
        <v>0</v>
      </c>
      <c r="BK154" s="47">
        <v>0</v>
      </c>
      <c r="BL154" s="47">
        <v>0</v>
      </c>
      <c r="BM154" s="47">
        <v>0</v>
      </c>
      <c r="BN154" s="47">
        <v>0</v>
      </c>
      <c r="BO154" s="47">
        <v>0</v>
      </c>
      <c r="BP154" s="47">
        <v>0</v>
      </c>
      <c r="BQ154" s="47">
        <v>0</v>
      </c>
      <c r="BR154" s="47">
        <v>0</v>
      </c>
      <c r="BS154" s="47">
        <v>0</v>
      </c>
      <c r="BT154" s="47">
        <v>0</v>
      </c>
      <c r="BU154" s="47">
        <v>0</v>
      </c>
      <c r="BV154" s="47">
        <v>0</v>
      </c>
      <c r="BW154" s="47">
        <v>0</v>
      </c>
      <c r="BX154" s="47">
        <v>0</v>
      </c>
      <c r="BY154" s="47">
        <v>0</v>
      </c>
      <c r="BZ154" s="47">
        <v>0</v>
      </c>
      <c r="CA154" s="47">
        <v>0</v>
      </c>
      <c r="CB154" s="47">
        <v>0</v>
      </c>
      <c r="CC154" s="47">
        <v>0</v>
      </c>
      <c r="CD154" s="47">
        <v>0</v>
      </c>
      <c r="CE154" s="47">
        <v>0</v>
      </c>
      <c r="CF154" s="47">
        <v>0</v>
      </c>
      <c r="CG154" s="47">
        <v>0</v>
      </c>
      <c r="CH154" s="47">
        <v>0</v>
      </c>
      <c r="CI154" s="47">
        <v>0</v>
      </c>
      <c r="CJ154" s="47">
        <v>0</v>
      </c>
      <c r="CK154" s="47">
        <v>0</v>
      </c>
      <c r="CL154" s="47">
        <v>0</v>
      </c>
      <c r="CM154" s="47">
        <v>0</v>
      </c>
      <c r="CN154" s="47">
        <v>0</v>
      </c>
      <c r="CO154" s="47">
        <v>0</v>
      </c>
      <c r="CP154" s="47">
        <v>0</v>
      </c>
      <c r="CQ154" s="47">
        <v>0</v>
      </c>
      <c r="CR154" s="47">
        <v>0</v>
      </c>
      <c r="CS154" s="47">
        <v>0</v>
      </c>
      <c r="CT154" s="47">
        <v>0.4026315789473684</v>
      </c>
      <c r="CU154" s="47">
        <v>0.2013157894736842</v>
      </c>
      <c r="CV154" s="47">
        <v>0</v>
      </c>
      <c r="CW154" s="47">
        <v>0</v>
      </c>
      <c r="CX154" s="47">
        <v>0</v>
      </c>
      <c r="CY154" s="47">
        <v>0</v>
      </c>
      <c r="CZ154" s="47">
        <v>0</v>
      </c>
      <c r="DA154" s="47">
        <v>0.2013157894736842</v>
      </c>
      <c r="DB154" s="47">
        <v>0</v>
      </c>
      <c r="DC154" s="47">
        <v>0</v>
      </c>
      <c r="DD154" s="47">
        <v>0</v>
      </c>
      <c r="DE154" s="47">
        <v>0</v>
      </c>
      <c r="DF154" s="47">
        <v>0.05789473684210526</v>
      </c>
      <c r="DG154" s="47">
        <v>0.05789473684210526</v>
      </c>
      <c r="DH154" s="47">
        <v>0</v>
      </c>
      <c r="DI154" s="47">
        <v>0</v>
      </c>
      <c r="DJ154" s="47">
        <v>0</v>
      </c>
      <c r="DK154" s="47">
        <v>0</v>
      </c>
      <c r="DL154" s="47">
        <v>0</v>
      </c>
      <c r="DM154" s="47">
        <v>0</v>
      </c>
      <c r="DN154" s="47">
        <v>0</v>
      </c>
      <c r="DO154" s="47">
        <v>0</v>
      </c>
      <c r="DP154" s="47">
        <v>0</v>
      </c>
      <c r="DQ154" s="47">
        <v>0</v>
      </c>
      <c r="DR154" s="47">
        <v>0</v>
      </c>
      <c r="DS154" s="47">
        <v>0</v>
      </c>
      <c r="DT154" s="47">
        <v>0</v>
      </c>
    </row>
    <row r="155" spans="1:126" x14ac:dyDescent="0.25">
      <c r="A155" s="47" t="s">
        <v>410</v>
      </c>
      <c r="B155" s="47" t="s">
        <v>153</v>
      </c>
      <c r="C155" s="47" t="s">
        <v>411</v>
      </c>
      <c r="D155" s="47" t="s">
        <v>411</v>
      </c>
      <c r="E155" s="47"/>
      <c r="F155" s="47" t="s">
        <v>406</v>
      </c>
      <c r="G155" s="47" t="s">
        <v>412</v>
      </c>
      <c r="H155" s="47" t="str">
        <f>=IFERROR(VLOOKUP(A155,'ETPT Format DDG'!A:J,10,FALSE),"")</f>
        <v>0</v>
      </c>
      <c r="I155" s="47" t="str">
        <f>='ETPT Format DDG'!M155</f>
        <v/>
      </c>
      <c r="J155" s="47" t="str">
        <f>='ETPT Format DDG'!D155</f>
        <v/>
      </c>
      <c r="K155" s="47" t="s">
        <v>157</v>
      </c>
      <c r="L155" s="47" t="s">
        <v>413</v>
      </c>
      <c r="M155" s="47"/>
      <c r="N155" s="47"/>
      <c r="O155" s="47">
        <v>0</v>
      </c>
      <c r="P155" s="47">
        <v>0</v>
      </c>
      <c r="Q155" s="47">
        <v>0</v>
      </c>
      <c r="R155" s="47">
        <v>0</v>
      </c>
      <c r="S155" s="47">
        <v>0</v>
      </c>
      <c r="T155" s="47">
        <v>0</v>
      </c>
      <c r="U155" s="47">
        <v>0</v>
      </c>
      <c r="V155" s="47">
        <v>0</v>
      </c>
      <c r="W155" s="47">
        <v>0</v>
      </c>
      <c r="X155" s="47">
        <v>0</v>
      </c>
      <c r="Y155" s="47">
        <v>0</v>
      </c>
      <c r="Z155" s="47">
        <v>0</v>
      </c>
      <c r="AA155" s="47">
        <v>0</v>
      </c>
      <c r="AB155" s="47">
        <v>0</v>
      </c>
      <c r="AC155" s="47">
        <v>0</v>
      </c>
      <c r="AD155" s="47">
        <v>0</v>
      </c>
      <c r="AE155" s="47">
        <v>0</v>
      </c>
      <c r="AF155" s="47">
        <v>0</v>
      </c>
      <c r="AG155" s="47">
        <v>0</v>
      </c>
      <c r="AH155" s="47">
        <v>0</v>
      </c>
      <c r="AI155" s="47">
        <v>0</v>
      </c>
      <c r="AJ155" s="47">
        <v>0</v>
      </c>
      <c r="AK155" s="47">
        <v>0</v>
      </c>
      <c r="AL155" s="47">
        <v>0</v>
      </c>
      <c r="AM155" s="47">
        <v>0</v>
      </c>
      <c r="AN155" s="47">
        <v>0</v>
      </c>
      <c r="AO155" s="47">
        <v>0</v>
      </c>
      <c r="AP155" s="47">
        <v>0</v>
      </c>
      <c r="AQ155" s="47">
        <v>0</v>
      </c>
      <c r="AR155" s="47">
        <v>0</v>
      </c>
      <c r="AS155" s="47">
        <v>0</v>
      </c>
      <c r="AT155" s="47">
        <v>0</v>
      </c>
      <c r="AU155" s="47">
        <v>0</v>
      </c>
      <c r="AV155" s="47">
        <v>0</v>
      </c>
      <c r="AW155" s="47">
        <v>0</v>
      </c>
      <c r="AX155" s="47">
        <v>0</v>
      </c>
      <c r="AY155" s="47">
        <v>0</v>
      </c>
      <c r="AZ155" s="47">
        <v>0</v>
      </c>
      <c r="BA155" s="47">
        <v>0</v>
      </c>
      <c r="BB155" s="47">
        <v>0</v>
      </c>
      <c r="BC155" s="47">
        <v>0</v>
      </c>
      <c r="BD155" s="47">
        <v>0</v>
      </c>
      <c r="BE155" s="47">
        <v>0</v>
      </c>
      <c r="BF155" s="47">
        <v>0</v>
      </c>
      <c r="BG155" s="47">
        <v>0</v>
      </c>
      <c r="BH155" s="47">
        <v>0</v>
      </c>
      <c r="BI155" s="47">
        <v>0</v>
      </c>
      <c r="BJ155" s="47">
        <v>0</v>
      </c>
      <c r="BK155" s="47">
        <v>0</v>
      </c>
      <c r="BL155" s="47">
        <v>0</v>
      </c>
      <c r="BM155" s="47">
        <v>0</v>
      </c>
      <c r="BN155" s="47">
        <v>0</v>
      </c>
      <c r="BO155" s="47">
        <v>0</v>
      </c>
      <c r="BP155" s="47">
        <v>0</v>
      </c>
      <c r="BQ155" s="47">
        <v>0</v>
      </c>
      <c r="BR155" s="47">
        <v>0</v>
      </c>
      <c r="BS155" s="47">
        <v>0</v>
      </c>
      <c r="BT155" s="47">
        <v>0</v>
      </c>
      <c r="BU155" s="47">
        <v>0</v>
      </c>
      <c r="BV155" s="47">
        <v>0</v>
      </c>
      <c r="BW155" s="47">
        <v>0</v>
      </c>
      <c r="BX155" s="47">
        <v>0</v>
      </c>
      <c r="BY155" s="47">
        <v>0</v>
      </c>
      <c r="BZ155" s="47">
        <v>0</v>
      </c>
      <c r="CA155" s="47">
        <v>0</v>
      </c>
      <c r="CB155" s="47">
        <v>0</v>
      </c>
      <c r="CC155" s="47">
        <v>0</v>
      </c>
      <c r="CD155" s="47">
        <v>0</v>
      </c>
      <c r="CE155" s="47">
        <v>0</v>
      </c>
      <c r="CF155" s="47">
        <v>0</v>
      </c>
      <c r="CG155" s="47">
        <v>0</v>
      </c>
      <c r="CH155" s="47">
        <v>0</v>
      </c>
      <c r="CI155" s="47">
        <v>0</v>
      </c>
      <c r="CJ155" s="47">
        <v>0</v>
      </c>
      <c r="CK155" s="47">
        <v>0</v>
      </c>
      <c r="CL155" s="47">
        <v>0</v>
      </c>
      <c r="CM155" s="47">
        <v>0</v>
      </c>
      <c r="CN155" s="47">
        <v>0</v>
      </c>
      <c r="CO155" s="47">
        <v>0</v>
      </c>
      <c r="CP155" s="47">
        <v>0</v>
      </c>
      <c r="CQ155" s="47">
        <v>0</v>
      </c>
      <c r="CR155" s="47">
        <v>0</v>
      </c>
      <c r="CS155" s="47">
        <v>0</v>
      </c>
      <c r="CT155" s="47">
        <v>0</v>
      </c>
      <c r="CU155" s="47">
        <v>0</v>
      </c>
      <c r="CV155" s="47">
        <v>0</v>
      </c>
      <c r="CW155" s="47">
        <v>0</v>
      </c>
      <c r="CX155" s="47">
        <v>0</v>
      </c>
      <c r="CY155" s="47">
        <v>0</v>
      </c>
      <c r="CZ155" s="47">
        <v>0</v>
      </c>
      <c r="DA155" s="47">
        <v>0</v>
      </c>
      <c r="DB155" s="47">
        <v>0</v>
      </c>
      <c r="DC155" s="47">
        <v>0</v>
      </c>
      <c r="DD155" s="47">
        <v>0</v>
      </c>
      <c r="DE155" s="47">
        <v>0</v>
      </c>
      <c r="DF155" s="47">
        <v>0</v>
      </c>
      <c r="DG155" s="47">
        <v>0</v>
      </c>
      <c r="DH155" s="47">
        <v>0</v>
      </c>
      <c r="DI155" s="47">
        <v>0</v>
      </c>
      <c r="DJ155" s="47">
        <v>0</v>
      </c>
      <c r="DK155" s="47">
        <v>0</v>
      </c>
      <c r="DL155" s="47">
        <v>0</v>
      </c>
      <c r="DM155" s="47">
        <v>0</v>
      </c>
      <c r="DN155" s="47">
        <v>0</v>
      </c>
      <c r="DO155" s="47">
        <v>0</v>
      </c>
      <c r="DP155" s="47">
        <v>0</v>
      </c>
      <c r="DQ155" s="47">
        <v>0</v>
      </c>
      <c r="DR155" s="47">
        <v>0</v>
      </c>
      <c r="DS155" s="47">
        <v>0</v>
      </c>
      <c r="DT155" s="47">
        <v>0</v>
      </c>
    </row>
    <row r="156" spans="1:126" x14ac:dyDescent="0.25">
      <c r="A156" s="47" t="s">
        <v>414</v>
      </c>
      <c r="B156" s="47" t="s">
        <v>153</v>
      </c>
      <c r="C156" s="47" t="s">
        <v>411</v>
      </c>
      <c r="D156" s="47" t="s">
        <v>411</v>
      </c>
      <c r="E156" s="47"/>
      <c r="F156" s="47" t="s">
        <v>406</v>
      </c>
      <c r="G156" s="47" t="s">
        <v>415</v>
      </c>
      <c r="H156" s="47" t="str">
        <f>=IFERROR(VLOOKUP(A156,'ETPT Format DDG'!A:J,10,FALSE),"")</f>
        <v>0</v>
      </c>
      <c r="I156" s="47" t="str">
        <f>='ETPT Format DDG'!M156</f>
        <v/>
      </c>
      <c r="J156" s="47" t="str">
        <f>='ETPT Format DDG'!D156</f>
        <v/>
      </c>
      <c r="K156" s="47" t="s">
        <v>157</v>
      </c>
      <c r="L156" s="47" t="s">
        <v>416</v>
      </c>
      <c r="M156" s="47"/>
      <c r="N156" s="47">
        <v>0.8000000000000057</v>
      </c>
      <c r="O156" s="47">
        <v>0.8000000000000057</v>
      </c>
      <c r="P156" s="47">
        <v>0</v>
      </c>
      <c r="Q156" s="47">
        <v>0</v>
      </c>
      <c r="R156" s="47">
        <v>0</v>
      </c>
      <c r="S156" s="47">
        <v>0</v>
      </c>
      <c r="T156" s="47">
        <v>0</v>
      </c>
      <c r="U156" s="47">
        <v>0</v>
      </c>
      <c r="V156" s="47">
        <v>0</v>
      </c>
      <c r="W156" s="47">
        <v>0</v>
      </c>
      <c r="X156" s="47">
        <v>0</v>
      </c>
      <c r="Y156" s="47">
        <v>0</v>
      </c>
      <c r="Z156" s="47">
        <v>0</v>
      </c>
      <c r="AA156" s="47">
        <v>0</v>
      </c>
      <c r="AB156" s="47">
        <v>0</v>
      </c>
      <c r="AC156" s="47">
        <v>0</v>
      </c>
      <c r="AD156" s="47">
        <v>0</v>
      </c>
      <c r="AE156" s="47">
        <v>0</v>
      </c>
      <c r="AF156" s="47">
        <v>0</v>
      </c>
      <c r="AG156" s="47">
        <v>0</v>
      </c>
      <c r="AH156" s="47">
        <v>0</v>
      </c>
      <c r="AI156" s="47">
        <v>0</v>
      </c>
      <c r="AJ156" s="47">
        <v>0</v>
      </c>
      <c r="AK156" s="47">
        <v>0</v>
      </c>
      <c r="AL156" s="47">
        <v>0</v>
      </c>
      <c r="AM156" s="47">
        <v>0</v>
      </c>
      <c r="AN156" s="47">
        <v>0</v>
      </c>
      <c r="AO156" s="47">
        <v>0</v>
      </c>
      <c r="AP156" s="47">
        <v>0</v>
      </c>
      <c r="AQ156" s="47">
        <v>0</v>
      </c>
      <c r="AR156" s="47">
        <v>0</v>
      </c>
      <c r="AS156" s="47">
        <v>0</v>
      </c>
      <c r="AT156" s="47">
        <v>0</v>
      </c>
      <c r="AU156" s="47">
        <v>0</v>
      </c>
      <c r="AV156" s="47">
        <v>0</v>
      </c>
      <c r="AW156" s="47">
        <v>0</v>
      </c>
      <c r="AX156" s="47">
        <v>0</v>
      </c>
      <c r="AY156" s="47">
        <v>0</v>
      </c>
      <c r="AZ156" s="47">
        <v>0</v>
      </c>
      <c r="BA156" s="47">
        <v>0</v>
      </c>
      <c r="BB156" s="47">
        <v>0</v>
      </c>
      <c r="BC156" s="47">
        <v>0</v>
      </c>
      <c r="BD156" s="47">
        <v>0</v>
      </c>
      <c r="BE156" s="47">
        <v>0</v>
      </c>
      <c r="BF156" s="47">
        <v>0</v>
      </c>
      <c r="BG156" s="47">
        <v>0</v>
      </c>
      <c r="BH156" s="47">
        <v>0</v>
      </c>
      <c r="BI156" s="47">
        <v>0</v>
      </c>
      <c r="BJ156" s="47">
        <v>0</v>
      </c>
      <c r="BK156" s="47">
        <v>0</v>
      </c>
      <c r="BL156" s="47">
        <v>0</v>
      </c>
      <c r="BM156" s="47">
        <v>0</v>
      </c>
      <c r="BN156" s="47">
        <v>0</v>
      </c>
      <c r="BO156" s="47">
        <v>0</v>
      </c>
      <c r="BP156" s="47">
        <v>0</v>
      </c>
      <c r="BQ156" s="47">
        <v>0</v>
      </c>
      <c r="BR156" s="47">
        <v>0</v>
      </c>
      <c r="BS156" s="47">
        <v>0</v>
      </c>
      <c r="BT156" s="47">
        <v>0</v>
      </c>
      <c r="BU156" s="47">
        <v>0</v>
      </c>
      <c r="BV156" s="47">
        <v>0</v>
      </c>
      <c r="BW156" s="47">
        <v>0</v>
      </c>
      <c r="BX156" s="47">
        <v>0</v>
      </c>
      <c r="BY156" s="47">
        <v>0</v>
      </c>
      <c r="BZ156" s="47">
        <v>0</v>
      </c>
      <c r="CA156" s="47">
        <v>0</v>
      </c>
      <c r="CB156" s="47">
        <v>0</v>
      </c>
      <c r="CC156" s="47">
        <v>0</v>
      </c>
      <c r="CD156" s="47">
        <v>0</v>
      </c>
      <c r="CE156" s="47">
        <v>0</v>
      </c>
      <c r="CF156" s="47">
        <v>0</v>
      </c>
      <c r="CG156" s="47">
        <v>0</v>
      </c>
      <c r="CH156" s="47">
        <v>0</v>
      </c>
      <c r="CI156" s="47">
        <v>0</v>
      </c>
      <c r="CJ156" s="47">
        <v>0</v>
      </c>
      <c r="CK156" s="47">
        <v>0</v>
      </c>
      <c r="CL156" s="47">
        <v>0</v>
      </c>
      <c r="CM156" s="47">
        <v>0</v>
      </c>
      <c r="CN156" s="47">
        <v>0</v>
      </c>
      <c r="CO156" s="47">
        <v>0</v>
      </c>
      <c r="CP156" s="47">
        <v>0</v>
      </c>
      <c r="CQ156" s="47">
        <v>0</v>
      </c>
      <c r="CR156" s="47">
        <v>0</v>
      </c>
      <c r="CS156" s="47">
        <v>0</v>
      </c>
      <c r="CT156" s="47">
        <v>0.8000000000000057</v>
      </c>
      <c r="CU156" s="47">
        <v>0</v>
      </c>
      <c r="CV156" s="47">
        <v>0</v>
      </c>
      <c r="CW156" s="47">
        <v>0</v>
      </c>
      <c r="CX156" s="47">
        <v>0</v>
      </c>
      <c r="CY156" s="47">
        <v>0</v>
      </c>
      <c r="CZ156" s="47">
        <v>0</v>
      </c>
      <c r="DA156" s="47">
        <v>0</v>
      </c>
      <c r="DB156" s="47">
        <v>0</v>
      </c>
      <c r="DC156" s="47">
        <v>0</v>
      </c>
      <c r="DD156" s="47">
        <v>0</v>
      </c>
      <c r="DE156" s="47">
        <v>0.8000000000000057</v>
      </c>
      <c r="DF156" s="47">
        <v>0</v>
      </c>
      <c r="DG156" s="47">
        <v>0</v>
      </c>
      <c r="DH156" s="47">
        <v>0</v>
      </c>
      <c r="DI156" s="47">
        <v>0</v>
      </c>
      <c r="DJ156" s="47">
        <v>0</v>
      </c>
      <c r="DK156" s="47">
        <v>0</v>
      </c>
      <c r="DL156" s="47">
        <v>0</v>
      </c>
      <c r="DM156" s="47">
        <v>0</v>
      </c>
      <c r="DN156" s="47">
        <v>0</v>
      </c>
      <c r="DO156" s="47">
        <v>0</v>
      </c>
      <c r="DP156" s="47">
        <v>0</v>
      </c>
      <c r="DQ156" s="47">
        <v>0</v>
      </c>
      <c r="DR156" s="47">
        <v>0</v>
      </c>
      <c r="DS156" s="47">
        <v>0</v>
      </c>
      <c r="DT156" s="47">
        <v>0</v>
      </c>
    </row>
    <row r="157" spans="1:126" x14ac:dyDescent="0.25">
      <c r="A157" s="47" t="s">
        <v>417</v>
      </c>
      <c r="B157" s="47" t="s">
        <v>153</v>
      </c>
      <c r="C157" s="47" t="s">
        <v>411</v>
      </c>
      <c r="D157" s="47" t="s">
        <v>411</v>
      </c>
      <c r="E157" s="47"/>
      <c r="F157" s="47" t="s">
        <v>406</v>
      </c>
      <c r="G157" s="47" t="s">
        <v>415</v>
      </c>
      <c r="H157" s="47" t="str">
        <f>=IFERROR(VLOOKUP(A157,'ETPT Format DDG'!A:J,10,FALSE),"")</f>
        <v>0</v>
      </c>
      <c r="I157" s="47" t="str">
        <f>='ETPT Format DDG'!M157</f>
        <v/>
      </c>
      <c r="J157" s="47" t="str">
        <f>='ETPT Format DDG'!D157</f>
        <v/>
      </c>
      <c r="K157" s="47" t="s">
        <v>157</v>
      </c>
      <c r="L157" s="47" t="s">
        <v>180</v>
      </c>
      <c r="M157" s="47"/>
      <c r="N157" s="47">
        <v>0.3157894736842105</v>
      </c>
      <c r="O157" s="47">
        <v>0.3157894736842105</v>
      </c>
      <c r="P157" s="47">
        <v>0</v>
      </c>
      <c r="Q157" s="47">
        <v>0</v>
      </c>
      <c r="R157" s="47">
        <v>0</v>
      </c>
      <c r="S157" s="47">
        <v>0</v>
      </c>
      <c r="T157" s="47">
        <v>0</v>
      </c>
      <c r="U157" s="47">
        <v>0</v>
      </c>
      <c r="V157" s="47">
        <v>0</v>
      </c>
      <c r="W157" s="47">
        <v>0</v>
      </c>
      <c r="X157" s="47">
        <v>0</v>
      </c>
      <c r="Y157" s="47">
        <v>0</v>
      </c>
      <c r="Z157" s="47">
        <v>0</v>
      </c>
      <c r="AA157" s="47">
        <v>0</v>
      </c>
      <c r="AB157" s="47">
        <v>0</v>
      </c>
      <c r="AC157" s="47">
        <v>0</v>
      </c>
      <c r="AD157" s="47">
        <v>0</v>
      </c>
      <c r="AE157" s="47">
        <v>0</v>
      </c>
      <c r="AF157" s="47">
        <v>0</v>
      </c>
      <c r="AG157" s="47">
        <v>0</v>
      </c>
      <c r="AH157" s="47">
        <v>0</v>
      </c>
      <c r="AI157" s="47">
        <v>0</v>
      </c>
      <c r="AJ157" s="47">
        <v>0</v>
      </c>
      <c r="AK157" s="47">
        <v>0</v>
      </c>
      <c r="AL157" s="47">
        <v>0</v>
      </c>
      <c r="AM157" s="47">
        <v>0</v>
      </c>
      <c r="AN157" s="47">
        <v>0</v>
      </c>
      <c r="AO157" s="47">
        <v>0</v>
      </c>
      <c r="AP157" s="47">
        <v>0</v>
      </c>
      <c r="AQ157" s="47">
        <v>0</v>
      </c>
      <c r="AR157" s="47">
        <v>0</v>
      </c>
      <c r="AS157" s="47">
        <v>0</v>
      </c>
      <c r="AT157" s="47">
        <v>0</v>
      </c>
      <c r="AU157" s="47">
        <v>0</v>
      </c>
      <c r="AV157" s="47">
        <v>0</v>
      </c>
      <c r="AW157" s="47">
        <v>0</v>
      </c>
      <c r="AX157" s="47">
        <v>0</v>
      </c>
      <c r="AY157" s="47">
        <v>0</v>
      </c>
      <c r="AZ157" s="47">
        <v>0</v>
      </c>
      <c r="BA157" s="47">
        <v>0</v>
      </c>
      <c r="BB157" s="47">
        <v>0</v>
      </c>
      <c r="BC157" s="47">
        <v>0</v>
      </c>
      <c r="BD157" s="47">
        <v>0</v>
      </c>
      <c r="BE157" s="47">
        <v>0</v>
      </c>
      <c r="BF157" s="47">
        <v>0</v>
      </c>
      <c r="BG157" s="47">
        <v>0</v>
      </c>
      <c r="BH157" s="47">
        <v>0</v>
      </c>
      <c r="BI157" s="47">
        <v>0</v>
      </c>
      <c r="BJ157" s="47">
        <v>0</v>
      </c>
      <c r="BK157" s="47">
        <v>0</v>
      </c>
      <c r="BL157" s="47">
        <v>0</v>
      </c>
      <c r="BM157" s="47">
        <v>0</v>
      </c>
      <c r="BN157" s="47">
        <v>0</v>
      </c>
      <c r="BO157" s="47">
        <v>0</v>
      </c>
      <c r="BP157" s="47">
        <v>0</v>
      </c>
      <c r="BQ157" s="47">
        <v>0</v>
      </c>
      <c r="BR157" s="47">
        <v>0</v>
      </c>
      <c r="BS157" s="47">
        <v>0</v>
      </c>
      <c r="BT157" s="47">
        <v>0</v>
      </c>
      <c r="BU157" s="47">
        <v>0</v>
      </c>
      <c r="BV157" s="47">
        <v>0</v>
      </c>
      <c r="BW157" s="47">
        <v>0</v>
      </c>
      <c r="BX157" s="47">
        <v>0</v>
      </c>
      <c r="BY157" s="47">
        <v>0</v>
      </c>
      <c r="BZ157" s="47">
        <v>0</v>
      </c>
      <c r="CA157" s="47">
        <v>0</v>
      </c>
      <c r="CB157" s="47">
        <v>0</v>
      </c>
      <c r="CC157" s="47">
        <v>0</v>
      </c>
      <c r="CD157" s="47">
        <v>0</v>
      </c>
      <c r="CE157" s="47">
        <v>0</v>
      </c>
      <c r="CF157" s="47">
        <v>0</v>
      </c>
      <c r="CG157" s="47">
        <v>0</v>
      </c>
      <c r="CH157" s="47">
        <v>0</v>
      </c>
      <c r="CI157" s="47">
        <v>0</v>
      </c>
      <c r="CJ157" s="47">
        <v>0</v>
      </c>
      <c r="CK157" s="47">
        <v>0</v>
      </c>
      <c r="CL157" s="47">
        <v>0</v>
      </c>
      <c r="CM157" s="47">
        <v>0</v>
      </c>
      <c r="CN157" s="47">
        <v>0</v>
      </c>
      <c r="CO157" s="47">
        <v>0</v>
      </c>
      <c r="CP157" s="47">
        <v>0</v>
      </c>
      <c r="CQ157" s="47">
        <v>0</v>
      </c>
      <c r="CR157" s="47">
        <v>0</v>
      </c>
      <c r="CS157" s="47">
        <v>0</v>
      </c>
      <c r="CT157" s="47">
        <v>0.3157894736842105</v>
      </c>
      <c r="CU157" s="47">
        <v>0</v>
      </c>
      <c r="CV157" s="47">
        <v>0</v>
      </c>
      <c r="CW157" s="47">
        <v>0</v>
      </c>
      <c r="CX157" s="47">
        <v>0</v>
      </c>
      <c r="CY157" s="47">
        <v>0</v>
      </c>
      <c r="CZ157" s="47">
        <v>0</v>
      </c>
      <c r="DA157" s="47">
        <v>0</v>
      </c>
      <c r="DB157" s="47">
        <v>0</v>
      </c>
      <c r="DC157" s="47">
        <v>0</v>
      </c>
      <c r="DD157" s="47">
        <v>0</v>
      </c>
      <c r="DE157" s="47">
        <v>0.3157894736842105</v>
      </c>
      <c r="DF157" s="47">
        <v>0</v>
      </c>
      <c r="DG157" s="47">
        <v>0</v>
      </c>
      <c r="DH157" s="47">
        <v>0</v>
      </c>
      <c r="DI157" s="47">
        <v>0</v>
      </c>
      <c r="DJ157" s="47">
        <v>0</v>
      </c>
      <c r="DK157" s="47">
        <v>0</v>
      </c>
      <c r="DL157" s="47">
        <v>0</v>
      </c>
      <c r="DM157" s="47">
        <v>0</v>
      </c>
      <c r="DN157" s="47">
        <v>0</v>
      </c>
      <c r="DO157" s="47">
        <v>0</v>
      </c>
      <c r="DP157" s="47">
        <v>0</v>
      </c>
      <c r="DQ157" s="47">
        <v>0</v>
      </c>
      <c r="DR157" s="47">
        <v>0</v>
      </c>
      <c r="DS157" s="47">
        <v>0</v>
      </c>
      <c r="DT157" s="47">
        <v>0</v>
      </c>
    </row>
    <row r="158" spans="1:126" x14ac:dyDescent="0.25">
      <c r="A158" s="47" t="s">
        <v>418</v>
      </c>
      <c r="B158" s="47" t="s">
        <v>153</v>
      </c>
      <c r="C158" s="47" t="s">
        <v>411</v>
      </c>
      <c r="D158" s="47" t="s">
        <v>411</v>
      </c>
      <c r="E158" s="47"/>
      <c r="F158" s="47" t="s">
        <v>406</v>
      </c>
      <c r="G158" s="47" t="s">
        <v>419</v>
      </c>
      <c r="H158" s="47" t="str">
        <f>=IFERROR(VLOOKUP(A158,'ETPT Format DDG'!A:J,10,FALSE),"")</f>
        <v>0</v>
      </c>
      <c r="I158" s="47" t="str">
        <f>='ETPT Format DDG'!M158</f>
        <v/>
      </c>
      <c r="J158" s="47" t="str">
        <f>='ETPT Format DDG'!D158</f>
        <v/>
      </c>
      <c r="K158" s="47" t="s">
        <v>157</v>
      </c>
      <c r="L158" s="47" t="s">
        <v>420</v>
      </c>
      <c r="M158" s="47"/>
      <c r="N158" s="47">
        <v>0.37105263157894736</v>
      </c>
      <c r="O158" s="47">
        <v>0.37105263157894736</v>
      </c>
      <c r="P158" s="47">
        <v>0</v>
      </c>
      <c r="Q158" s="47">
        <v>0</v>
      </c>
      <c r="R158" s="47">
        <v>0</v>
      </c>
      <c r="S158" s="47">
        <v>0</v>
      </c>
      <c r="T158" s="47">
        <v>0</v>
      </c>
      <c r="U158" s="47">
        <v>0</v>
      </c>
      <c r="V158" s="47">
        <v>0</v>
      </c>
      <c r="W158" s="47">
        <v>0</v>
      </c>
      <c r="X158" s="47">
        <v>0</v>
      </c>
      <c r="Y158" s="47">
        <v>0</v>
      </c>
      <c r="Z158" s="47">
        <v>0</v>
      </c>
      <c r="AA158" s="47">
        <v>0</v>
      </c>
      <c r="AB158" s="47">
        <v>0</v>
      </c>
      <c r="AC158" s="47">
        <v>0</v>
      </c>
      <c r="AD158" s="47">
        <v>0</v>
      </c>
      <c r="AE158" s="47">
        <v>0</v>
      </c>
      <c r="AF158" s="47">
        <v>0</v>
      </c>
      <c r="AG158" s="47">
        <v>0</v>
      </c>
      <c r="AH158" s="47">
        <v>0</v>
      </c>
      <c r="AI158" s="47">
        <v>0</v>
      </c>
      <c r="AJ158" s="47">
        <v>0</v>
      </c>
      <c r="AK158" s="47">
        <v>0</v>
      </c>
      <c r="AL158" s="47">
        <v>0</v>
      </c>
      <c r="AM158" s="47">
        <v>0</v>
      </c>
      <c r="AN158" s="47">
        <v>0</v>
      </c>
      <c r="AO158" s="47">
        <v>0</v>
      </c>
      <c r="AP158" s="47">
        <v>0</v>
      </c>
      <c r="AQ158" s="47">
        <v>0</v>
      </c>
      <c r="AR158" s="47">
        <v>0</v>
      </c>
      <c r="AS158" s="47">
        <v>0</v>
      </c>
      <c r="AT158" s="47">
        <v>0</v>
      </c>
      <c r="AU158" s="47">
        <v>0</v>
      </c>
      <c r="AV158" s="47">
        <v>0</v>
      </c>
      <c r="AW158" s="47">
        <v>0</v>
      </c>
      <c r="AX158" s="47">
        <v>0</v>
      </c>
      <c r="AY158" s="47">
        <v>0</v>
      </c>
      <c r="AZ158" s="47">
        <v>0</v>
      </c>
      <c r="BA158" s="47">
        <v>0</v>
      </c>
      <c r="BB158" s="47">
        <v>0</v>
      </c>
      <c r="BC158" s="47">
        <v>0</v>
      </c>
      <c r="BD158" s="47">
        <v>0</v>
      </c>
      <c r="BE158" s="47">
        <v>0</v>
      </c>
      <c r="BF158" s="47">
        <v>0</v>
      </c>
      <c r="BG158" s="47">
        <v>0</v>
      </c>
      <c r="BH158" s="47">
        <v>0</v>
      </c>
      <c r="BI158" s="47">
        <v>0</v>
      </c>
      <c r="BJ158" s="47">
        <v>0</v>
      </c>
      <c r="BK158" s="47">
        <v>0</v>
      </c>
      <c r="BL158" s="47">
        <v>0</v>
      </c>
      <c r="BM158" s="47">
        <v>0</v>
      </c>
      <c r="BN158" s="47">
        <v>0</v>
      </c>
      <c r="BO158" s="47">
        <v>0</v>
      </c>
      <c r="BP158" s="47">
        <v>0</v>
      </c>
      <c r="BQ158" s="47">
        <v>0</v>
      </c>
      <c r="BR158" s="47">
        <v>0</v>
      </c>
      <c r="BS158" s="47">
        <v>0</v>
      </c>
      <c r="BT158" s="47">
        <v>0</v>
      </c>
      <c r="BU158" s="47">
        <v>0</v>
      </c>
      <c r="BV158" s="47">
        <v>0</v>
      </c>
      <c r="BW158" s="47">
        <v>0</v>
      </c>
      <c r="BX158" s="47">
        <v>0</v>
      </c>
      <c r="BY158" s="47">
        <v>0</v>
      </c>
      <c r="BZ158" s="47">
        <v>0</v>
      </c>
      <c r="CA158" s="47">
        <v>0</v>
      </c>
      <c r="CB158" s="47">
        <v>0</v>
      </c>
      <c r="CC158" s="47">
        <v>0</v>
      </c>
      <c r="CD158" s="47">
        <v>0</v>
      </c>
      <c r="CE158" s="47">
        <v>0</v>
      </c>
      <c r="CF158" s="47">
        <v>0</v>
      </c>
      <c r="CG158" s="47">
        <v>0</v>
      </c>
      <c r="CH158" s="47">
        <v>0</v>
      </c>
      <c r="CI158" s="47">
        <v>0</v>
      </c>
      <c r="CJ158" s="47">
        <v>0</v>
      </c>
      <c r="CK158" s="47">
        <v>0</v>
      </c>
      <c r="CL158" s="47">
        <v>0</v>
      </c>
      <c r="CM158" s="47">
        <v>0</v>
      </c>
      <c r="CN158" s="47">
        <v>0</v>
      </c>
      <c r="CO158" s="47">
        <v>0</v>
      </c>
      <c r="CP158" s="47">
        <v>0</v>
      </c>
      <c r="CQ158" s="47">
        <v>0</v>
      </c>
      <c r="CR158" s="47">
        <v>0</v>
      </c>
      <c r="CS158" s="47">
        <v>0</v>
      </c>
      <c r="CT158" s="47">
        <v>0.37105263157894736</v>
      </c>
      <c r="CU158" s="47">
        <v>0</v>
      </c>
      <c r="CV158" s="47">
        <v>0</v>
      </c>
      <c r="CW158" s="47">
        <v>0</v>
      </c>
      <c r="CX158" s="47">
        <v>0</v>
      </c>
      <c r="CY158" s="47">
        <v>0</v>
      </c>
      <c r="CZ158" s="47">
        <v>0</v>
      </c>
      <c r="DA158" s="47">
        <v>0</v>
      </c>
      <c r="DB158" s="47">
        <v>0</v>
      </c>
      <c r="DC158" s="47">
        <v>0</v>
      </c>
      <c r="DD158" s="47">
        <v>0</v>
      </c>
      <c r="DE158" s="47">
        <v>0.37105263157894736</v>
      </c>
      <c r="DF158" s="47">
        <v>0</v>
      </c>
      <c r="DG158" s="47">
        <v>0</v>
      </c>
      <c r="DH158" s="47">
        <v>0</v>
      </c>
      <c r="DI158" s="47">
        <v>0</v>
      </c>
      <c r="DJ158" s="47">
        <v>0</v>
      </c>
      <c r="DK158" s="47">
        <v>0</v>
      </c>
      <c r="DL158" s="47">
        <v>0</v>
      </c>
      <c r="DM158" s="47">
        <v>0</v>
      </c>
      <c r="DN158" s="47">
        <v>0</v>
      </c>
      <c r="DO158" s="47">
        <v>0</v>
      </c>
      <c r="DP158" s="47">
        <v>0</v>
      </c>
      <c r="DQ158" s="47">
        <v>0</v>
      </c>
      <c r="DR158" s="47">
        <v>0</v>
      </c>
      <c r="DS158" s="47">
        <v>0</v>
      </c>
      <c r="DT158" s="47">
        <v>0</v>
      </c>
    </row>
    <row r="159" spans="1:126" x14ac:dyDescent="0.25">
      <c r="A159" s="47" t="s">
        <v>421</v>
      </c>
      <c r="B159" s="47" t="s">
        <v>153</v>
      </c>
      <c r="C159" s="47" t="s">
        <v>411</v>
      </c>
      <c r="D159" s="47" t="s">
        <v>411</v>
      </c>
      <c r="E159" s="47"/>
      <c r="F159" s="47" t="s">
        <v>406</v>
      </c>
      <c r="G159" s="47" t="s">
        <v>419</v>
      </c>
      <c r="H159" s="47" t="str">
        <f>=IFERROR(VLOOKUP(A159,'ETPT Format DDG'!A:J,10,FALSE),"")</f>
        <v>0</v>
      </c>
      <c r="I159" s="47" t="str">
        <f>='ETPT Format DDG'!M159</f>
        <v/>
      </c>
      <c r="J159" s="47" t="str">
        <f>='ETPT Format DDG'!D159</f>
        <v/>
      </c>
      <c r="K159" s="47" t="s">
        <v>157</v>
      </c>
      <c r="L159" s="47" t="s">
        <v>422</v>
      </c>
      <c r="M159" s="47"/>
      <c r="N159" s="47">
        <v>1</v>
      </c>
      <c r="O159" s="47">
        <v>1</v>
      </c>
      <c r="P159" s="47">
        <v>0</v>
      </c>
      <c r="Q159" s="47">
        <v>0</v>
      </c>
      <c r="R159" s="47">
        <v>0</v>
      </c>
      <c r="S159" s="47">
        <v>0</v>
      </c>
      <c r="T159" s="47">
        <v>0</v>
      </c>
      <c r="U159" s="47">
        <v>0</v>
      </c>
      <c r="V159" s="47">
        <v>0</v>
      </c>
      <c r="W159" s="47">
        <v>0</v>
      </c>
      <c r="X159" s="47">
        <v>0</v>
      </c>
      <c r="Y159" s="47">
        <v>0</v>
      </c>
      <c r="Z159" s="47">
        <v>0</v>
      </c>
      <c r="AA159" s="47">
        <v>0</v>
      </c>
      <c r="AB159" s="47">
        <v>0</v>
      </c>
      <c r="AC159" s="47">
        <v>0</v>
      </c>
      <c r="AD159" s="47">
        <v>0</v>
      </c>
      <c r="AE159" s="47">
        <v>0</v>
      </c>
      <c r="AF159" s="47">
        <v>0</v>
      </c>
      <c r="AG159" s="47">
        <v>0</v>
      </c>
      <c r="AH159" s="47">
        <v>0</v>
      </c>
      <c r="AI159" s="47">
        <v>0</v>
      </c>
      <c r="AJ159" s="47">
        <v>0</v>
      </c>
      <c r="AK159" s="47">
        <v>0</v>
      </c>
      <c r="AL159" s="47">
        <v>0</v>
      </c>
      <c r="AM159" s="47">
        <v>0</v>
      </c>
      <c r="AN159" s="47">
        <v>0</v>
      </c>
      <c r="AO159" s="47">
        <v>0</v>
      </c>
      <c r="AP159" s="47">
        <v>0</v>
      </c>
      <c r="AQ159" s="47">
        <v>0</v>
      </c>
      <c r="AR159" s="47">
        <v>0</v>
      </c>
      <c r="AS159" s="47">
        <v>0</v>
      </c>
      <c r="AT159" s="47">
        <v>0</v>
      </c>
      <c r="AU159" s="47">
        <v>0</v>
      </c>
      <c r="AV159" s="47">
        <v>0</v>
      </c>
      <c r="AW159" s="47">
        <v>0</v>
      </c>
      <c r="AX159" s="47">
        <v>0</v>
      </c>
      <c r="AY159" s="47">
        <v>0</v>
      </c>
      <c r="AZ159" s="47">
        <v>0</v>
      </c>
      <c r="BA159" s="47">
        <v>0</v>
      </c>
      <c r="BB159" s="47">
        <v>0</v>
      </c>
      <c r="BC159" s="47">
        <v>0</v>
      </c>
      <c r="BD159" s="47">
        <v>0</v>
      </c>
      <c r="BE159" s="47">
        <v>0</v>
      </c>
      <c r="BF159" s="47">
        <v>0</v>
      </c>
      <c r="BG159" s="47">
        <v>0</v>
      </c>
      <c r="BH159" s="47">
        <v>0</v>
      </c>
      <c r="BI159" s="47">
        <v>0</v>
      </c>
      <c r="BJ159" s="47">
        <v>0</v>
      </c>
      <c r="BK159" s="47">
        <v>0</v>
      </c>
      <c r="BL159" s="47">
        <v>0</v>
      </c>
      <c r="BM159" s="47">
        <v>0</v>
      </c>
      <c r="BN159" s="47">
        <v>0</v>
      </c>
      <c r="BO159" s="47">
        <v>0</v>
      </c>
      <c r="BP159" s="47">
        <v>0</v>
      </c>
      <c r="BQ159" s="47">
        <v>0</v>
      </c>
      <c r="BR159" s="47">
        <v>0</v>
      </c>
      <c r="BS159" s="47">
        <v>0</v>
      </c>
      <c r="BT159" s="47">
        <v>0</v>
      </c>
      <c r="BU159" s="47">
        <v>0</v>
      </c>
      <c r="BV159" s="47">
        <v>0</v>
      </c>
      <c r="BW159" s="47">
        <v>0</v>
      </c>
      <c r="BX159" s="47">
        <v>0</v>
      </c>
      <c r="BY159" s="47">
        <v>0</v>
      </c>
      <c r="BZ159" s="47">
        <v>0</v>
      </c>
      <c r="CA159" s="47">
        <v>0</v>
      </c>
      <c r="CB159" s="47">
        <v>0</v>
      </c>
      <c r="CC159" s="47">
        <v>0</v>
      </c>
      <c r="CD159" s="47">
        <v>0</v>
      </c>
      <c r="CE159" s="47">
        <v>0</v>
      </c>
      <c r="CF159" s="47">
        <v>0</v>
      </c>
      <c r="CG159" s="47">
        <v>0</v>
      </c>
      <c r="CH159" s="47">
        <v>0</v>
      </c>
      <c r="CI159" s="47">
        <v>0</v>
      </c>
      <c r="CJ159" s="47">
        <v>0</v>
      </c>
      <c r="CK159" s="47">
        <v>0</v>
      </c>
      <c r="CL159" s="47">
        <v>0</v>
      </c>
      <c r="CM159" s="47">
        <v>0</v>
      </c>
      <c r="CN159" s="47">
        <v>0</v>
      </c>
      <c r="CO159" s="47">
        <v>0</v>
      </c>
      <c r="CP159" s="47">
        <v>0</v>
      </c>
      <c r="CQ159" s="47">
        <v>0</v>
      </c>
      <c r="CR159" s="47">
        <v>0</v>
      </c>
      <c r="CS159" s="47">
        <v>0</v>
      </c>
      <c r="CT159" s="47">
        <v>1</v>
      </c>
      <c r="CU159" s="47">
        <v>0</v>
      </c>
      <c r="CV159" s="47">
        <v>0</v>
      </c>
      <c r="CW159" s="47">
        <v>0</v>
      </c>
      <c r="CX159" s="47">
        <v>0</v>
      </c>
      <c r="CY159" s="47">
        <v>0</v>
      </c>
      <c r="CZ159" s="47">
        <v>0</v>
      </c>
      <c r="DA159" s="47">
        <v>0</v>
      </c>
      <c r="DB159" s="47">
        <v>0</v>
      </c>
      <c r="DC159" s="47">
        <v>0</v>
      </c>
      <c r="DD159" s="47">
        <v>0</v>
      </c>
      <c r="DE159" s="47">
        <v>1</v>
      </c>
      <c r="DF159" s="47">
        <v>0</v>
      </c>
      <c r="DG159" s="47">
        <v>0</v>
      </c>
      <c r="DH159" s="47">
        <v>0</v>
      </c>
      <c r="DI159" s="47">
        <v>0</v>
      </c>
      <c r="DJ159" s="47">
        <v>0</v>
      </c>
      <c r="DK159" s="47">
        <v>0</v>
      </c>
      <c r="DL159" s="47">
        <v>0</v>
      </c>
      <c r="DM159" s="47">
        <v>0</v>
      </c>
      <c r="DN159" s="47">
        <v>0</v>
      </c>
      <c r="DO159" s="47">
        <v>0</v>
      </c>
      <c r="DP159" s="47">
        <v>0</v>
      </c>
      <c r="DQ159" s="47">
        <v>0</v>
      </c>
      <c r="DR159" s="47">
        <v>0</v>
      </c>
      <c r="DS159" s="47">
        <v>0</v>
      </c>
      <c r="DT159" s="47">
        <v>0</v>
      </c>
    </row>
    <row r="160" spans="1:126" x14ac:dyDescent="0.25">
      <c r="A160" s="47" t="s">
        <v>423</v>
      </c>
      <c r="B160" s="47" t="s">
        <v>153</v>
      </c>
      <c r="C160" s="47" t="s">
        <v>411</v>
      </c>
      <c r="D160" s="47" t="s">
        <v>411</v>
      </c>
      <c r="E160" s="47"/>
      <c r="F160" s="47" t="s">
        <v>406</v>
      </c>
      <c r="G160" s="47" t="s">
        <v>412</v>
      </c>
      <c r="H160" s="47" t="str">
        <f>=IFERROR(VLOOKUP(A160,'ETPT Format DDG'!A:J,10,FALSE),"")</f>
        <v>0</v>
      </c>
      <c r="I160" s="47" t="str">
        <f>='ETPT Format DDG'!M160</f>
        <v/>
      </c>
      <c r="J160" s="47" t="str">
        <f>='ETPT Format DDG'!D160</f>
        <v/>
      </c>
      <c r="K160" s="47" t="s">
        <v>157</v>
      </c>
      <c r="L160" s="47" t="s">
        <v>424</v>
      </c>
      <c r="M160" s="47"/>
      <c r="N160" s="47">
        <v>0.19473684210526315</v>
      </c>
      <c r="O160" s="47">
        <v>0.19473684210526315</v>
      </c>
      <c r="P160" s="47">
        <v>0</v>
      </c>
      <c r="Q160" s="47">
        <v>0</v>
      </c>
      <c r="R160" s="47">
        <v>0</v>
      </c>
      <c r="S160" s="47">
        <v>0</v>
      </c>
      <c r="T160" s="47">
        <v>0</v>
      </c>
      <c r="U160" s="47">
        <v>0</v>
      </c>
      <c r="V160" s="47">
        <v>0</v>
      </c>
      <c r="W160" s="47">
        <v>0</v>
      </c>
      <c r="X160" s="47">
        <v>0</v>
      </c>
      <c r="Y160" s="47">
        <v>0</v>
      </c>
      <c r="Z160" s="47">
        <v>0</v>
      </c>
      <c r="AA160" s="47">
        <v>0</v>
      </c>
      <c r="AB160" s="47">
        <v>0</v>
      </c>
      <c r="AC160" s="47">
        <v>0</v>
      </c>
      <c r="AD160" s="47">
        <v>0</v>
      </c>
      <c r="AE160" s="47">
        <v>0</v>
      </c>
      <c r="AF160" s="47">
        <v>0</v>
      </c>
      <c r="AG160" s="47">
        <v>0</v>
      </c>
      <c r="AH160" s="47">
        <v>0</v>
      </c>
      <c r="AI160" s="47">
        <v>0</v>
      </c>
      <c r="AJ160" s="47">
        <v>0</v>
      </c>
      <c r="AK160" s="47">
        <v>0</v>
      </c>
      <c r="AL160" s="47">
        <v>0</v>
      </c>
      <c r="AM160" s="47">
        <v>0</v>
      </c>
      <c r="AN160" s="47">
        <v>0</v>
      </c>
      <c r="AO160" s="47">
        <v>0</v>
      </c>
      <c r="AP160" s="47">
        <v>0</v>
      </c>
      <c r="AQ160" s="47">
        <v>0</v>
      </c>
      <c r="AR160" s="47">
        <v>0</v>
      </c>
      <c r="AS160" s="47">
        <v>0</v>
      </c>
      <c r="AT160" s="47">
        <v>0</v>
      </c>
      <c r="AU160" s="47">
        <v>0</v>
      </c>
      <c r="AV160" s="47">
        <v>0</v>
      </c>
      <c r="AW160" s="47">
        <v>0</v>
      </c>
      <c r="AX160" s="47">
        <v>0</v>
      </c>
      <c r="AY160" s="47">
        <v>0</v>
      </c>
      <c r="AZ160" s="47">
        <v>0</v>
      </c>
      <c r="BA160" s="47">
        <v>0</v>
      </c>
      <c r="BB160" s="47">
        <v>0</v>
      </c>
      <c r="BC160" s="47">
        <v>0</v>
      </c>
      <c r="BD160" s="47">
        <v>0</v>
      </c>
      <c r="BE160" s="47">
        <v>0</v>
      </c>
      <c r="BF160" s="47">
        <v>0</v>
      </c>
      <c r="BG160" s="47">
        <v>0</v>
      </c>
      <c r="BH160" s="47">
        <v>0</v>
      </c>
      <c r="BI160" s="47">
        <v>0</v>
      </c>
      <c r="BJ160" s="47">
        <v>0</v>
      </c>
      <c r="BK160" s="47">
        <v>0</v>
      </c>
      <c r="BL160" s="47">
        <v>0</v>
      </c>
      <c r="BM160" s="47">
        <v>0</v>
      </c>
      <c r="BN160" s="47">
        <v>0</v>
      </c>
      <c r="BO160" s="47">
        <v>0</v>
      </c>
      <c r="BP160" s="47">
        <v>0</v>
      </c>
      <c r="BQ160" s="47">
        <v>0</v>
      </c>
      <c r="BR160" s="47">
        <v>0</v>
      </c>
      <c r="BS160" s="47">
        <v>0</v>
      </c>
      <c r="BT160" s="47">
        <v>0</v>
      </c>
      <c r="BU160" s="47">
        <v>0</v>
      </c>
      <c r="BV160" s="47">
        <v>0</v>
      </c>
      <c r="BW160" s="47">
        <v>0</v>
      </c>
      <c r="BX160" s="47">
        <v>0</v>
      </c>
      <c r="BY160" s="47">
        <v>0</v>
      </c>
      <c r="BZ160" s="47">
        <v>0</v>
      </c>
      <c r="CA160" s="47">
        <v>0</v>
      </c>
      <c r="CB160" s="47">
        <v>0</v>
      </c>
      <c r="CC160" s="47">
        <v>0</v>
      </c>
      <c r="CD160" s="47">
        <v>0</v>
      </c>
      <c r="CE160" s="47">
        <v>0</v>
      </c>
      <c r="CF160" s="47">
        <v>0</v>
      </c>
      <c r="CG160" s="47">
        <v>0</v>
      </c>
      <c r="CH160" s="47">
        <v>0</v>
      </c>
      <c r="CI160" s="47">
        <v>0</v>
      </c>
      <c r="CJ160" s="47">
        <v>0</v>
      </c>
      <c r="CK160" s="47">
        <v>0</v>
      </c>
      <c r="CL160" s="47">
        <v>0</v>
      </c>
      <c r="CM160" s="47">
        <v>0</v>
      </c>
      <c r="CN160" s="47">
        <v>0</v>
      </c>
      <c r="CO160" s="47">
        <v>0</v>
      </c>
      <c r="CP160" s="47">
        <v>0</v>
      </c>
      <c r="CQ160" s="47">
        <v>0</v>
      </c>
      <c r="CR160" s="47">
        <v>0</v>
      </c>
      <c r="CS160" s="47">
        <v>0</v>
      </c>
      <c r="CT160" s="47">
        <v>0.19473684210526315</v>
      </c>
      <c r="CU160" s="47">
        <v>0</v>
      </c>
      <c r="CV160" s="47">
        <v>0</v>
      </c>
      <c r="CW160" s="47">
        <v>0</v>
      </c>
      <c r="CX160" s="47">
        <v>0</v>
      </c>
      <c r="CY160" s="47">
        <v>0</v>
      </c>
      <c r="CZ160" s="47">
        <v>0</v>
      </c>
      <c r="DA160" s="47">
        <v>0</v>
      </c>
      <c r="DB160" s="47">
        <v>0</v>
      </c>
      <c r="DC160" s="47">
        <v>0</v>
      </c>
      <c r="DD160" s="47">
        <v>0</v>
      </c>
      <c r="DE160" s="47">
        <v>0.19473684210526315</v>
      </c>
      <c r="DF160" s="47">
        <v>0</v>
      </c>
      <c r="DG160" s="47">
        <v>0</v>
      </c>
      <c r="DH160" s="47">
        <v>0</v>
      </c>
      <c r="DI160" s="47">
        <v>0</v>
      </c>
      <c r="DJ160" s="47">
        <v>0</v>
      </c>
      <c r="DK160" s="47">
        <v>0</v>
      </c>
      <c r="DL160" s="47">
        <v>0</v>
      </c>
      <c r="DM160" s="47">
        <v>0</v>
      </c>
      <c r="DN160" s="47">
        <v>0</v>
      </c>
      <c r="DO160" s="47">
        <v>0</v>
      </c>
      <c r="DP160" s="47">
        <v>0</v>
      </c>
      <c r="DQ160" s="47">
        <v>0</v>
      </c>
      <c r="DR160" s="47">
        <v>0</v>
      </c>
      <c r="DS160" s="47">
        <v>0</v>
      </c>
      <c r="DT160" s="47">
        <v>0</v>
      </c>
    </row>
    <row r="161" spans="1:126" x14ac:dyDescent="0.25">
      <c r="A161" s="47" t="s">
        <v>425</v>
      </c>
      <c r="B161" s="47" t="s">
        <v>153</v>
      </c>
      <c r="C161" s="47" t="s">
        <v>411</v>
      </c>
      <c r="D161" s="47" t="s">
        <v>411</v>
      </c>
      <c r="E161" s="47"/>
      <c r="F161" s="47" t="s">
        <v>406</v>
      </c>
      <c r="G161" s="47" t="s">
        <v>412</v>
      </c>
      <c r="H161" s="47" t="str">
        <f>=IFERROR(VLOOKUP(A161,'ETPT Format DDG'!A:J,10,FALSE),"")</f>
        <v>0</v>
      </c>
      <c r="I161" s="47" t="str">
        <f>='ETPT Format DDG'!M161</f>
        <v/>
      </c>
      <c r="J161" s="47" t="str">
        <f>='ETPT Format DDG'!D161</f>
        <v/>
      </c>
      <c r="K161" s="47" t="s">
        <v>157</v>
      </c>
      <c r="L161" s="47" t="s">
        <v>426</v>
      </c>
      <c r="M161" s="47"/>
      <c r="N161" s="47">
        <v>0.881578947368421</v>
      </c>
      <c r="O161" s="47">
        <v>0.881578947368421</v>
      </c>
      <c r="P161" s="47">
        <v>0</v>
      </c>
      <c r="Q161" s="47">
        <v>0</v>
      </c>
      <c r="R161" s="47">
        <v>0</v>
      </c>
      <c r="S161" s="47">
        <v>0</v>
      </c>
      <c r="T161" s="47">
        <v>0</v>
      </c>
      <c r="U161" s="47">
        <v>0</v>
      </c>
      <c r="V161" s="47">
        <v>0</v>
      </c>
      <c r="W161" s="47">
        <v>0</v>
      </c>
      <c r="X161" s="47">
        <v>0</v>
      </c>
      <c r="Y161" s="47">
        <v>0</v>
      </c>
      <c r="Z161" s="47">
        <v>0</v>
      </c>
      <c r="AA161" s="47">
        <v>0</v>
      </c>
      <c r="AB161" s="47">
        <v>0</v>
      </c>
      <c r="AC161" s="47">
        <v>0</v>
      </c>
      <c r="AD161" s="47">
        <v>0</v>
      </c>
      <c r="AE161" s="47">
        <v>0</v>
      </c>
      <c r="AF161" s="47">
        <v>0</v>
      </c>
      <c r="AG161" s="47">
        <v>0</v>
      </c>
      <c r="AH161" s="47">
        <v>0</v>
      </c>
      <c r="AI161" s="47">
        <v>0</v>
      </c>
      <c r="AJ161" s="47">
        <v>0</v>
      </c>
      <c r="AK161" s="47">
        <v>0</v>
      </c>
      <c r="AL161" s="47">
        <v>0</v>
      </c>
      <c r="AM161" s="47">
        <v>0</v>
      </c>
      <c r="AN161" s="47">
        <v>0</v>
      </c>
      <c r="AO161" s="47">
        <v>0</v>
      </c>
      <c r="AP161" s="47">
        <v>0</v>
      </c>
      <c r="AQ161" s="47">
        <v>0</v>
      </c>
      <c r="AR161" s="47">
        <v>0</v>
      </c>
      <c r="AS161" s="47">
        <v>0</v>
      </c>
      <c r="AT161" s="47">
        <v>0</v>
      </c>
      <c r="AU161" s="47">
        <v>0</v>
      </c>
      <c r="AV161" s="47">
        <v>0</v>
      </c>
      <c r="AW161" s="47">
        <v>0</v>
      </c>
      <c r="AX161" s="47">
        <v>0</v>
      </c>
      <c r="AY161" s="47">
        <v>0</v>
      </c>
      <c r="AZ161" s="47">
        <v>0</v>
      </c>
      <c r="BA161" s="47">
        <v>0</v>
      </c>
      <c r="BB161" s="47">
        <v>0</v>
      </c>
      <c r="BC161" s="47">
        <v>0</v>
      </c>
      <c r="BD161" s="47">
        <v>0</v>
      </c>
      <c r="BE161" s="47">
        <v>0</v>
      </c>
      <c r="BF161" s="47">
        <v>0</v>
      </c>
      <c r="BG161" s="47">
        <v>0</v>
      </c>
      <c r="BH161" s="47">
        <v>0</v>
      </c>
      <c r="BI161" s="47">
        <v>0</v>
      </c>
      <c r="BJ161" s="47">
        <v>0</v>
      </c>
      <c r="BK161" s="47">
        <v>0</v>
      </c>
      <c r="BL161" s="47">
        <v>0</v>
      </c>
      <c r="BM161" s="47">
        <v>0</v>
      </c>
      <c r="BN161" s="47">
        <v>0</v>
      </c>
      <c r="BO161" s="47">
        <v>0</v>
      </c>
      <c r="BP161" s="47">
        <v>0</v>
      </c>
      <c r="BQ161" s="47">
        <v>0</v>
      </c>
      <c r="BR161" s="47">
        <v>0</v>
      </c>
      <c r="BS161" s="47">
        <v>0</v>
      </c>
      <c r="BT161" s="47">
        <v>0</v>
      </c>
      <c r="BU161" s="47">
        <v>0</v>
      </c>
      <c r="BV161" s="47">
        <v>0</v>
      </c>
      <c r="BW161" s="47">
        <v>0</v>
      </c>
      <c r="BX161" s="47">
        <v>0</v>
      </c>
      <c r="BY161" s="47">
        <v>0</v>
      </c>
      <c r="BZ161" s="47">
        <v>0</v>
      </c>
      <c r="CA161" s="47">
        <v>0</v>
      </c>
      <c r="CB161" s="47">
        <v>0</v>
      </c>
      <c r="CC161" s="47">
        <v>0</v>
      </c>
      <c r="CD161" s="47">
        <v>0</v>
      </c>
      <c r="CE161" s="47">
        <v>0</v>
      </c>
      <c r="CF161" s="47">
        <v>0</v>
      </c>
      <c r="CG161" s="47">
        <v>0</v>
      </c>
      <c r="CH161" s="47">
        <v>0</v>
      </c>
      <c r="CI161" s="47">
        <v>0</v>
      </c>
      <c r="CJ161" s="47">
        <v>0</v>
      </c>
      <c r="CK161" s="47">
        <v>0</v>
      </c>
      <c r="CL161" s="47">
        <v>0</v>
      </c>
      <c r="CM161" s="47">
        <v>0</v>
      </c>
      <c r="CN161" s="47">
        <v>0</v>
      </c>
      <c r="CO161" s="47">
        <v>0</v>
      </c>
      <c r="CP161" s="47">
        <v>0</v>
      </c>
      <c r="CQ161" s="47">
        <v>0</v>
      </c>
      <c r="CR161" s="47">
        <v>0</v>
      </c>
      <c r="CS161" s="47">
        <v>0</v>
      </c>
      <c r="CT161" s="47">
        <v>0.881578947368421</v>
      </c>
      <c r="CU161" s="47">
        <v>0</v>
      </c>
      <c r="CV161" s="47">
        <v>0</v>
      </c>
      <c r="CW161" s="47">
        <v>0</v>
      </c>
      <c r="CX161" s="47">
        <v>0</v>
      </c>
      <c r="CY161" s="47">
        <v>0</v>
      </c>
      <c r="CZ161" s="47">
        <v>0</v>
      </c>
      <c r="DA161" s="47">
        <v>0</v>
      </c>
      <c r="DB161" s="47">
        <v>0</v>
      </c>
      <c r="DC161" s="47">
        <v>0</v>
      </c>
      <c r="DD161" s="47">
        <v>0</v>
      </c>
      <c r="DE161" s="47">
        <v>0.881578947368421</v>
      </c>
      <c r="DF161" s="47">
        <v>0</v>
      </c>
      <c r="DG161" s="47">
        <v>0</v>
      </c>
      <c r="DH161" s="47">
        <v>0</v>
      </c>
      <c r="DI161" s="47">
        <v>0</v>
      </c>
      <c r="DJ161" s="47">
        <v>0</v>
      </c>
      <c r="DK161" s="47">
        <v>0</v>
      </c>
      <c r="DL161" s="47">
        <v>0</v>
      </c>
      <c r="DM161" s="47">
        <v>0</v>
      </c>
      <c r="DN161" s="47">
        <v>0</v>
      </c>
      <c r="DO161" s="47">
        <v>0</v>
      </c>
      <c r="DP161" s="47">
        <v>0</v>
      </c>
      <c r="DQ161" s="47">
        <v>0</v>
      </c>
      <c r="DR161" s="47">
        <v>0</v>
      </c>
      <c r="DS161" s="47">
        <v>0</v>
      </c>
      <c r="DT161" s="47">
        <v>0</v>
      </c>
    </row>
    <row r="162" spans="1:126" x14ac:dyDescent="0.25">
      <c r="A162" s="47" t="s">
        <v>427</v>
      </c>
      <c r="B162" s="47" t="s">
        <v>153</v>
      </c>
      <c r="C162" s="47" t="s">
        <v>411</v>
      </c>
      <c r="D162" s="47" t="s">
        <v>411</v>
      </c>
      <c r="E162" s="47"/>
      <c r="F162" s="47" t="s">
        <v>406</v>
      </c>
      <c r="G162" s="47" t="s">
        <v>428</v>
      </c>
      <c r="H162" s="47" t="str">
        <f>=IFERROR(VLOOKUP(A162,'ETPT Format DDG'!A:J,10,FALSE),"")</f>
        <v>0</v>
      </c>
      <c r="I162" s="47" t="str">
        <f>='ETPT Format DDG'!M162</f>
        <v/>
      </c>
      <c r="J162" s="47" t="str">
        <f>='ETPT Format DDG'!D162</f>
        <v/>
      </c>
      <c r="K162" s="47" t="s">
        <v>157</v>
      </c>
      <c r="L162" s="47" t="s">
        <v>180</v>
      </c>
      <c r="M162" s="47"/>
      <c r="N162" s="47">
        <v>0.3157894736842105</v>
      </c>
      <c r="O162" s="47">
        <v>0.3157894736842105</v>
      </c>
      <c r="P162" s="47">
        <v>0</v>
      </c>
      <c r="Q162" s="47">
        <v>0</v>
      </c>
      <c r="R162" s="47">
        <v>0</v>
      </c>
      <c r="S162" s="47">
        <v>0</v>
      </c>
      <c r="T162" s="47">
        <v>0</v>
      </c>
      <c r="U162" s="47">
        <v>0</v>
      </c>
      <c r="V162" s="47">
        <v>0</v>
      </c>
      <c r="W162" s="47">
        <v>0</v>
      </c>
      <c r="X162" s="47">
        <v>0</v>
      </c>
      <c r="Y162" s="47">
        <v>0</v>
      </c>
      <c r="Z162" s="47">
        <v>0</v>
      </c>
      <c r="AA162" s="47">
        <v>0</v>
      </c>
      <c r="AB162" s="47">
        <v>0</v>
      </c>
      <c r="AC162" s="47">
        <v>0</v>
      </c>
      <c r="AD162" s="47">
        <v>0</v>
      </c>
      <c r="AE162" s="47">
        <v>0</v>
      </c>
      <c r="AF162" s="47">
        <v>0</v>
      </c>
      <c r="AG162" s="47">
        <v>0</v>
      </c>
      <c r="AH162" s="47">
        <v>0</v>
      </c>
      <c r="AI162" s="47">
        <v>0</v>
      </c>
      <c r="AJ162" s="47">
        <v>0</v>
      </c>
      <c r="AK162" s="47">
        <v>0</v>
      </c>
      <c r="AL162" s="47">
        <v>0</v>
      </c>
      <c r="AM162" s="47">
        <v>0</v>
      </c>
      <c r="AN162" s="47">
        <v>0</v>
      </c>
      <c r="AO162" s="47">
        <v>0</v>
      </c>
      <c r="AP162" s="47">
        <v>0</v>
      </c>
      <c r="AQ162" s="47">
        <v>0</v>
      </c>
      <c r="AR162" s="47">
        <v>0</v>
      </c>
      <c r="AS162" s="47">
        <v>0</v>
      </c>
      <c r="AT162" s="47">
        <v>0</v>
      </c>
      <c r="AU162" s="47">
        <v>0</v>
      </c>
      <c r="AV162" s="47">
        <v>0</v>
      </c>
      <c r="AW162" s="47">
        <v>0</v>
      </c>
      <c r="AX162" s="47">
        <v>0</v>
      </c>
      <c r="AY162" s="47">
        <v>0</v>
      </c>
      <c r="AZ162" s="47">
        <v>0</v>
      </c>
      <c r="BA162" s="47">
        <v>0</v>
      </c>
      <c r="BB162" s="47">
        <v>0</v>
      </c>
      <c r="BC162" s="47">
        <v>0</v>
      </c>
      <c r="BD162" s="47">
        <v>0</v>
      </c>
      <c r="BE162" s="47">
        <v>0</v>
      </c>
      <c r="BF162" s="47">
        <v>0</v>
      </c>
      <c r="BG162" s="47">
        <v>0</v>
      </c>
      <c r="BH162" s="47">
        <v>0</v>
      </c>
      <c r="BI162" s="47">
        <v>0</v>
      </c>
      <c r="BJ162" s="47">
        <v>0</v>
      </c>
      <c r="BK162" s="47">
        <v>0</v>
      </c>
      <c r="BL162" s="47">
        <v>0</v>
      </c>
      <c r="BM162" s="47">
        <v>0</v>
      </c>
      <c r="BN162" s="47">
        <v>0</v>
      </c>
      <c r="BO162" s="47">
        <v>0</v>
      </c>
      <c r="BP162" s="47">
        <v>0</v>
      </c>
      <c r="BQ162" s="47">
        <v>0</v>
      </c>
      <c r="BR162" s="47">
        <v>0</v>
      </c>
      <c r="BS162" s="47">
        <v>0</v>
      </c>
      <c r="BT162" s="47">
        <v>0</v>
      </c>
      <c r="BU162" s="47">
        <v>0</v>
      </c>
      <c r="BV162" s="47">
        <v>0</v>
      </c>
      <c r="BW162" s="47">
        <v>0</v>
      </c>
      <c r="BX162" s="47">
        <v>0</v>
      </c>
      <c r="BY162" s="47">
        <v>0</v>
      </c>
      <c r="BZ162" s="47">
        <v>0</v>
      </c>
      <c r="CA162" s="47">
        <v>0</v>
      </c>
      <c r="CB162" s="47">
        <v>0</v>
      </c>
      <c r="CC162" s="47">
        <v>0</v>
      </c>
      <c r="CD162" s="47">
        <v>0</v>
      </c>
      <c r="CE162" s="47">
        <v>0</v>
      </c>
      <c r="CF162" s="47">
        <v>0</v>
      </c>
      <c r="CG162" s="47">
        <v>0</v>
      </c>
      <c r="CH162" s="47">
        <v>0</v>
      </c>
      <c r="CI162" s="47">
        <v>0</v>
      </c>
      <c r="CJ162" s="47">
        <v>0</v>
      </c>
      <c r="CK162" s="47">
        <v>0</v>
      </c>
      <c r="CL162" s="47">
        <v>0</v>
      </c>
      <c r="CM162" s="47">
        <v>0</v>
      </c>
      <c r="CN162" s="47">
        <v>0</v>
      </c>
      <c r="CO162" s="47">
        <v>0</v>
      </c>
      <c r="CP162" s="47">
        <v>0</v>
      </c>
      <c r="CQ162" s="47">
        <v>0</v>
      </c>
      <c r="CR162" s="47">
        <v>0</v>
      </c>
      <c r="CS162" s="47">
        <v>0</v>
      </c>
      <c r="CT162" s="47">
        <v>0.3157894736842105</v>
      </c>
      <c r="CU162" s="47">
        <v>0</v>
      </c>
      <c r="CV162" s="47">
        <v>0</v>
      </c>
      <c r="CW162" s="47">
        <v>0</v>
      </c>
      <c r="CX162" s="47">
        <v>0</v>
      </c>
      <c r="CY162" s="47">
        <v>0</v>
      </c>
      <c r="CZ162" s="47">
        <v>0</v>
      </c>
      <c r="DA162" s="47">
        <v>0</v>
      </c>
      <c r="DB162" s="47">
        <v>0</v>
      </c>
      <c r="DC162" s="47">
        <v>0</v>
      </c>
      <c r="DD162" s="47">
        <v>0</v>
      </c>
      <c r="DE162" s="47">
        <v>0.3157894736842105</v>
      </c>
      <c r="DF162" s="47">
        <v>0</v>
      </c>
      <c r="DG162" s="47">
        <v>0</v>
      </c>
      <c r="DH162" s="47">
        <v>0</v>
      </c>
      <c r="DI162" s="47">
        <v>0</v>
      </c>
      <c r="DJ162" s="47">
        <v>0</v>
      </c>
      <c r="DK162" s="47">
        <v>0</v>
      </c>
      <c r="DL162" s="47">
        <v>0</v>
      </c>
      <c r="DM162" s="47">
        <v>0</v>
      </c>
      <c r="DN162" s="47">
        <v>0</v>
      </c>
      <c r="DO162" s="47">
        <v>0</v>
      </c>
      <c r="DP162" s="47">
        <v>0</v>
      </c>
      <c r="DQ162" s="47">
        <v>0</v>
      </c>
      <c r="DR162" s="47">
        <v>0</v>
      </c>
      <c r="DS162" s="47">
        <v>0</v>
      </c>
      <c r="DT162" s="47">
        <v>0</v>
      </c>
    </row>
    <row r="163" spans="1:126" x14ac:dyDescent="0.25">
      <c r="A163" s="47" t="s">
        <v>429</v>
      </c>
      <c r="B163" s="47" t="s">
        <v>153</v>
      </c>
      <c r="C163" s="47" t="s">
        <v>411</v>
      </c>
      <c r="D163" s="47" t="s">
        <v>411</v>
      </c>
      <c r="E163" s="47"/>
      <c r="F163" s="47" t="s">
        <v>406</v>
      </c>
      <c r="G163" s="47" t="s">
        <v>412</v>
      </c>
      <c r="H163" s="47" t="str">
        <f>=IFERROR(VLOOKUP(A163,'ETPT Format DDG'!A:J,10,FALSE),"")</f>
        <v>0</v>
      </c>
      <c r="I163" s="47" t="str">
        <f>='ETPT Format DDG'!M163</f>
        <v/>
      </c>
      <c r="J163" s="47" t="str">
        <f>='ETPT Format DDG'!D163</f>
        <v/>
      </c>
      <c r="K163" s="47" t="s">
        <v>157</v>
      </c>
      <c r="L163" s="47" t="s">
        <v>426</v>
      </c>
      <c r="M163" s="47"/>
      <c r="N163" s="47">
        <v>0.881578947368421</v>
      </c>
      <c r="O163" s="47">
        <v>0.881578947368421</v>
      </c>
      <c r="P163" s="47">
        <v>0</v>
      </c>
      <c r="Q163" s="47">
        <v>0</v>
      </c>
      <c r="R163" s="47">
        <v>0</v>
      </c>
      <c r="S163" s="47">
        <v>0</v>
      </c>
      <c r="T163" s="47">
        <v>0</v>
      </c>
      <c r="U163" s="47">
        <v>0</v>
      </c>
      <c r="V163" s="47">
        <v>0</v>
      </c>
      <c r="W163" s="47">
        <v>0</v>
      </c>
      <c r="X163" s="47">
        <v>0</v>
      </c>
      <c r="Y163" s="47">
        <v>0</v>
      </c>
      <c r="Z163" s="47">
        <v>0</v>
      </c>
      <c r="AA163" s="47">
        <v>0</v>
      </c>
      <c r="AB163" s="47">
        <v>0</v>
      </c>
      <c r="AC163" s="47">
        <v>0</v>
      </c>
      <c r="AD163" s="47">
        <v>0</v>
      </c>
      <c r="AE163" s="47">
        <v>0</v>
      </c>
      <c r="AF163" s="47">
        <v>0</v>
      </c>
      <c r="AG163" s="47">
        <v>0</v>
      </c>
      <c r="AH163" s="47">
        <v>0</v>
      </c>
      <c r="AI163" s="47">
        <v>0</v>
      </c>
      <c r="AJ163" s="47">
        <v>0</v>
      </c>
      <c r="AK163" s="47">
        <v>0</v>
      </c>
      <c r="AL163" s="47">
        <v>0</v>
      </c>
      <c r="AM163" s="47">
        <v>0</v>
      </c>
      <c r="AN163" s="47">
        <v>0</v>
      </c>
      <c r="AO163" s="47">
        <v>0</v>
      </c>
      <c r="AP163" s="47">
        <v>0</v>
      </c>
      <c r="AQ163" s="47">
        <v>0</v>
      </c>
      <c r="AR163" s="47">
        <v>0</v>
      </c>
      <c r="AS163" s="47">
        <v>0</v>
      </c>
      <c r="AT163" s="47">
        <v>0</v>
      </c>
      <c r="AU163" s="47">
        <v>0</v>
      </c>
      <c r="AV163" s="47">
        <v>0</v>
      </c>
      <c r="AW163" s="47">
        <v>0</v>
      </c>
      <c r="AX163" s="47">
        <v>0</v>
      </c>
      <c r="AY163" s="47">
        <v>0</v>
      </c>
      <c r="AZ163" s="47">
        <v>0</v>
      </c>
      <c r="BA163" s="47">
        <v>0</v>
      </c>
      <c r="BB163" s="47">
        <v>0</v>
      </c>
      <c r="BC163" s="47">
        <v>0</v>
      </c>
      <c r="BD163" s="47">
        <v>0</v>
      </c>
      <c r="BE163" s="47">
        <v>0</v>
      </c>
      <c r="BF163" s="47">
        <v>0</v>
      </c>
      <c r="BG163" s="47">
        <v>0</v>
      </c>
      <c r="BH163" s="47">
        <v>0</v>
      </c>
      <c r="BI163" s="47">
        <v>0</v>
      </c>
      <c r="BJ163" s="47">
        <v>0</v>
      </c>
      <c r="BK163" s="47">
        <v>0</v>
      </c>
      <c r="BL163" s="47">
        <v>0</v>
      </c>
      <c r="BM163" s="47">
        <v>0</v>
      </c>
      <c r="BN163" s="47">
        <v>0</v>
      </c>
      <c r="BO163" s="47">
        <v>0</v>
      </c>
      <c r="BP163" s="47">
        <v>0</v>
      </c>
      <c r="BQ163" s="47">
        <v>0</v>
      </c>
      <c r="BR163" s="47">
        <v>0</v>
      </c>
      <c r="BS163" s="47">
        <v>0</v>
      </c>
      <c r="BT163" s="47">
        <v>0</v>
      </c>
      <c r="BU163" s="47">
        <v>0</v>
      </c>
      <c r="BV163" s="47">
        <v>0</v>
      </c>
      <c r="BW163" s="47">
        <v>0</v>
      </c>
      <c r="BX163" s="47">
        <v>0</v>
      </c>
      <c r="BY163" s="47">
        <v>0</v>
      </c>
      <c r="BZ163" s="47">
        <v>0</v>
      </c>
      <c r="CA163" s="47">
        <v>0</v>
      </c>
      <c r="CB163" s="47">
        <v>0</v>
      </c>
      <c r="CC163" s="47">
        <v>0</v>
      </c>
      <c r="CD163" s="47">
        <v>0</v>
      </c>
      <c r="CE163" s="47">
        <v>0</v>
      </c>
      <c r="CF163" s="47">
        <v>0</v>
      </c>
      <c r="CG163" s="47">
        <v>0</v>
      </c>
      <c r="CH163" s="47">
        <v>0</v>
      </c>
      <c r="CI163" s="47">
        <v>0</v>
      </c>
      <c r="CJ163" s="47">
        <v>0</v>
      </c>
      <c r="CK163" s="47">
        <v>0</v>
      </c>
      <c r="CL163" s="47">
        <v>0</v>
      </c>
      <c r="CM163" s="47">
        <v>0</v>
      </c>
      <c r="CN163" s="47">
        <v>0</v>
      </c>
      <c r="CO163" s="47">
        <v>0</v>
      </c>
      <c r="CP163" s="47">
        <v>0</v>
      </c>
      <c r="CQ163" s="47">
        <v>0</v>
      </c>
      <c r="CR163" s="47">
        <v>0</v>
      </c>
      <c r="CS163" s="47">
        <v>0</v>
      </c>
      <c r="CT163" s="47">
        <v>0.881578947368421</v>
      </c>
      <c r="CU163" s="47">
        <v>0</v>
      </c>
      <c r="CV163" s="47">
        <v>0</v>
      </c>
      <c r="CW163" s="47">
        <v>0</v>
      </c>
      <c r="CX163" s="47">
        <v>0</v>
      </c>
      <c r="CY163" s="47">
        <v>0</v>
      </c>
      <c r="CZ163" s="47">
        <v>0</v>
      </c>
      <c r="DA163" s="47">
        <v>0</v>
      </c>
      <c r="DB163" s="47">
        <v>0</v>
      </c>
      <c r="DC163" s="47">
        <v>0</v>
      </c>
      <c r="DD163" s="47">
        <v>0</v>
      </c>
      <c r="DE163" s="47">
        <v>0.881578947368421</v>
      </c>
      <c r="DF163" s="47">
        <v>0</v>
      </c>
      <c r="DG163" s="47">
        <v>0</v>
      </c>
      <c r="DH163" s="47">
        <v>0</v>
      </c>
      <c r="DI163" s="47">
        <v>0</v>
      </c>
      <c r="DJ163" s="47">
        <v>0</v>
      </c>
      <c r="DK163" s="47">
        <v>0</v>
      </c>
      <c r="DL163" s="47">
        <v>0</v>
      </c>
      <c r="DM163" s="47">
        <v>0</v>
      </c>
      <c r="DN163" s="47">
        <v>0</v>
      </c>
      <c r="DO163" s="47">
        <v>0</v>
      </c>
      <c r="DP163" s="47">
        <v>0</v>
      </c>
      <c r="DQ163" s="47">
        <v>0</v>
      </c>
      <c r="DR163" s="47">
        <v>0</v>
      </c>
      <c r="DS163" s="47">
        <v>0</v>
      </c>
      <c r="DT163" s="47">
        <v>0</v>
      </c>
    </row>
    <row r="164" spans="1:126" x14ac:dyDescent="0.25">
      <c r="A164" s="47" t="s">
        <v>430</v>
      </c>
      <c r="B164" s="47" t="s">
        <v>153</v>
      </c>
      <c r="C164" s="47" t="s">
        <v>411</v>
      </c>
      <c r="D164" s="47" t="s">
        <v>411</v>
      </c>
      <c r="E164" s="47"/>
      <c r="F164" s="47" t="s">
        <v>406</v>
      </c>
      <c r="G164" s="47" t="s">
        <v>412</v>
      </c>
      <c r="H164" s="47" t="str">
        <f>=IFERROR(VLOOKUP(A164,'ETPT Format DDG'!A:J,10,FALSE),"")</f>
        <v>0</v>
      </c>
      <c r="I164" s="47" t="str">
        <f>='ETPT Format DDG'!M164</f>
        <v/>
      </c>
      <c r="J164" s="47" t="str">
        <f>='ETPT Format DDG'!D164</f>
        <v/>
      </c>
      <c r="K164" s="47" t="s">
        <v>157</v>
      </c>
      <c r="L164" s="47" t="s">
        <v>431</v>
      </c>
      <c r="M164" s="47"/>
      <c r="N164" s="47">
        <v>0.007894736842105263</v>
      </c>
      <c r="O164" s="47">
        <v>0.007894736842105263</v>
      </c>
      <c r="P164" s="47">
        <v>0</v>
      </c>
      <c r="Q164" s="47">
        <v>0</v>
      </c>
      <c r="R164" s="47">
        <v>0</v>
      </c>
      <c r="S164" s="47">
        <v>0</v>
      </c>
      <c r="T164" s="47">
        <v>0</v>
      </c>
      <c r="U164" s="47">
        <v>0</v>
      </c>
      <c r="V164" s="47">
        <v>0</v>
      </c>
      <c r="W164" s="47">
        <v>0</v>
      </c>
      <c r="X164" s="47">
        <v>0</v>
      </c>
      <c r="Y164" s="47">
        <v>0</v>
      </c>
      <c r="Z164" s="47">
        <v>0</v>
      </c>
      <c r="AA164" s="47">
        <v>0</v>
      </c>
      <c r="AB164" s="47">
        <v>0</v>
      </c>
      <c r="AC164" s="47">
        <v>0</v>
      </c>
      <c r="AD164" s="47">
        <v>0</v>
      </c>
      <c r="AE164" s="47">
        <v>0</v>
      </c>
      <c r="AF164" s="47">
        <v>0</v>
      </c>
      <c r="AG164" s="47">
        <v>0</v>
      </c>
      <c r="AH164" s="47">
        <v>0</v>
      </c>
      <c r="AI164" s="47">
        <v>0</v>
      </c>
      <c r="AJ164" s="47">
        <v>0</v>
      </c>
      <c r="AK164" s="47">
        <v>0</v>
      </c>
      <c r="AL164" s="47">
        <v>0</v>
      </c>
      <c r="AM164" s="47">
        <v>0</v>
      </c>
      <c r="AN164" s="47">
        <v>0</v>
      </c>
      <c r="AO164" s="47">
        <v>0</v>
      </c>
      <c r="AP164" s="47">
        <v>0</v>
      </c>
      <c r="AQ164" s="47">
        <v>0</v>
      </c>
      <c r="AR164" s="47">
        <v>0</v>
      </c>
      <c r="AS164" s="47">
        <v>0</v>
      </c>
      <c r="AT164" s="47">
        <v>0</v>
      </c>
      <c r="AU164" s="47">
        <v>0</v>
      </c>
      <c r="AV164" s="47">
        <v>0</v>
      </c>
      <c r="AW164" s="47">
        <v>0</v>
      </c>
      <c r="AX164" s="47">
        <v>0</v>
      </c>
      <c r="AY164" s="47">
        <v>0</v>
      </c>
      <c r="AZ164" s="47">
        <v>0</v>
      </c>
      <c r="BA164" s="47">
        <v>0</v>
      </c>
      <c r="BB164" s="47">
        <v>0</v>
      </c>
      <c r="BC164" s="47">
        <v>0</v>
      </c>
      <c r="BD164" s="47">
        <v>0</v>
      </c>
      <c r="BE164" s="47">
        <v>0</v>
      </c>
      <c r="BF164" s="47">
        <v>0</v>
      </c>
      <c r="BG164" s="47">
        <v>0</v>
      </c>
      <c r="BH164" s="47">
        <v>0</v>
      </c>
      <c r="BI164" s="47">
        <v>0</v>
      </c>
      <c r="BJ164" s="47">
        <v>0</v>
      </c>
      <c r="BK164" s="47">
        <v>0</v>
      </c>
      <c r="BL164" s="47">
        <v>0</v>
      </c>
      <c r="BM164" s="47">
        <v>0</v>
      </c>
      <c r="BN164" s="47">
        <v>0</v>
      </c>
      <c r="BO164" s="47">
        <v>0</v>
      </c>
      <c r="BP164" s="47">
        <v>0</v>
      </c>
      <c r="BQ164" s="47">
        <v>0</v>
      </c>
      <c r="BR164" s="47">
        <v>0</v>
      </c>
      <c r="BS164" s="47">
        <v>0</v>
      </c>
      <c r="BT164" s="47">
        <v>0</v>
      </c>
      <c r="BU164" s="47">
        <v>0</v>
      </c>
      <c r="BV164" s="47">
        <v>0</v>
      </c>
      <c r="BW164" s="47">
        <v>0</v>
      </c>
      <c r="BX164" s="47">
        <v>0</v>
      </c>
      <c r="BY164" s="47">
        <v>0</v>
      </c>
      <c r="BZ164" s="47">
        <v>0</v>
      </c>
      <c r="CA164" s="47">
        <v>0</v>
      </c>
      <c r="CB164" s="47">
        <v>0</v>
      </c>
      <c r="CC164" s="47">
        <v>0</v>
      </c>
      <c r="CD164" s="47">
        <v>0</v>
      </c>
      <c r="CE164" s="47">
        <v>0</v>
      </c>
      <c r="CF164" s="47">
        <v>0</v>
      </c>
      <c r="CG164" s="47">
        <v>0</v>
      </c>
      <c r="CH164" s="47">
        <v>0</v>
      </c>
      <c r="CI164" s="47">
        <v>0</v>
      </c>
      <c r="CJ164" s="47">
        <v>0</v>
      </c>
      <c r="CK164" s="47">
        <v>0</v>
      </c>
      <c r="CL164" s="47">
        <v>0</v>
      </c>
      <c r="CM164" s="47">
        <v>0</v>
      </c>
      <c r="CN164" s="47">
        <v>0</v>
      </c>
      <c r="CO164" s="47">
        <v>0</v>
      </c>
      <c r="CP164" s="47">
        <v>0</v>
      </c>
      <c r="CQ164" s="47">
        <v>0</v>
      </c>
      <c r="CR164" s="47">
        <v>0</v>
      </c>
      <c r="CS164" s="47">
        <v>0</v>
      </c>
      <c r="CT164" s="47">
        <v>0.007894736842105263</v>
      </c>
      <c r="CU164" s="47">
        <v>0</v>
      </c>
      <c r="CV164" s="47">
        <v>0</v>
      </c>
      <c r="CW164" s="47">
        <v>0</v>
      </c>
      <c r="CX164" s="47">
        <v>0</v>
      </c>
      <c r="CY164" s="47">
        <v>0</v>
      </c>
      <c r="CZ164" s="47">
        <v>0</v>
      </c>
      <c r="DA164" s="47">
        <v>0</v>
      </c>
      <c r="DB164" s="47">
        <v>0</v>
      </c>
      <c r="DC164" s="47">
        <v>0</v>
      </c>
      <c r="DD164" s="47">
        <v>0</v>
      </c>
      <c r="DE164" s="47">
        <v>0.007894736842105263</v>
      </c>
      <c r="DF164" s="47">
        <v>0</v>
      </c>
      <c r="DG164" s="47">
        <v>0</v>
      </c>
      <c r="DH164" s="47">
        <v>0</v>
      </c>
      <c r="DI164" s="47">
        <v>0</v>
      </c>
      <c r="DJ164" s="47">
        <v>0</v>
      </c>
      <c r="DK164" s="47">
        <v>0</v>
      </c>
      <c r="DL164" s="47">
        <v>0</v>
      </c>
      <c r="DM164" s="47">
        <v>0</v>
      </c>
      <c r="DN164" s="47">
        <v>0</v>
      </c>
      <c r="DO164" s="47">
        <v>0</v>
      </c>
      <c r="DP164" s="47">
        <v>0</v>
      </c>
      <c r="DQ164" s="47">
        <v>0</v>
      </c>
      <c r="DR164" s="47">
        <v>0</v>
      </c>
      <c r="DS164" s="47">
        <v>0</v>
      </c>
      <c r="DT164" s="47">
        <v>0</v>
      </c>
    </row>
    <row r="165" spans="1:126" x14ac:dyDescent="0.25">
      <c r="A165" s="47" t="s">
        <v>432</v>
      </c>
      <c r="B165" s="47" t="s">
        <v>153</v>
      </c>
      <c r="C165" s="47" t="s">
        <v>411</v>
      </c>
      <c r="D165" s="47" t="s">
        <v>411</v>
      </c>
      <c r="E165" s="47"/>
      <c r="F165" s="47" t="s">
        <v>406</v>
      </c>
      <c r="G165" s="47" t="s">
        <v>428</v>
      </c>
      <c r="H165" s="47" t="str">
        <f>=IFERROR(VLOOKUP(A165,'ETPT Format DDG'!A:J,10,FALSE),"")</f>
        <v>0</v>
      </c>
      <c r="I165" s="47" t="str">
        <f>='ETPT Format DDG'!M165</f>
        <v/>
      </c>
      <c r="J165" s="47" t="str">
        <f>='ETPT Format DDG'!D165</f>
        <v/>
      </c>
      <c r="K165" s="47" t="s">
        <v>157</v>
      </c>
      <c r="L165" s="47" t="s">
        <v>180</v>
      </c>
      <c r="M165" s="47"/>
      <c r="N165" s="47">
        <v>0.3157894736842105</v>
      </c>
      <c r="O165" s="47">
        <v>0.3157894736842105</v>
      </c>
      <c r="P165" s="47">
        <v>0</v>
      </c>
      <c r="Q165" s="47">
        <v>0</v>
      </c>
      <c r="R165" s="47">
        <v>0</v>
      </c>
      <c r="S165" s="47">
        <v>0</v>
      </c>
      <c r="T165" s="47">
        <v>0</v>
      </c>
      <c r="U165" s="47">
        <v>0</v>
      </c>
      <c r="V165" s="47">
        <v>0</v>
      </c>
      <c r="W165" s="47">
        <v>0</v>
      </c>
      <c r="X165" s="47">
        <v>0</v>
      </c>
      <c r="Y165" s="47">
        <v>0</v>
      </c>
      <c r="Z165" s="47">
        <v>0</v>
      </c>
      <c r="AA165" s="47">
        <v>0</v>
      </c>
      <c r="AB165" s="47">
        <v>0</v>
      </c>
      <c r="AC165" s="47">
        <v>0</v>
      </c>
      <c r="AD165" s="47">
        <v>0</v>
      </c>
      <c r="AE165" s="47">
        <v>0</v>
      </c>
      <c r="AF165" s="47">
        <v>0</v>
      </c>
      <c r="AG165" s="47">
        <v>0</v>
      </c>
      <c r="AH165" s="47">
        <v>0</v>
      </c>
      <c r="AI165" s="47">
        <v>0</v>
      </c>
      <c r="AJ165" s="47">
        <v>0</v>
      </c>
      <c r="AK165" s="47">
        <v>0</v>
      </c>
      <c r="AL165" s="47">
        <v>0</v>
      </c>
      <c r="AM165" s="47">
        <v>0</v>
      </c>
      <c r="AN165" s="47">
        <v>0</v>
      </c>
      <c r="AO165" s="47">
        <v>0</v>
      </c>
      <c r="AP165" s="47">
        <v>0</v>
      </c>
      <c r="AQ165" s="47">
        <v>0</v>
      </c>
      <c r="AR165" s="47">
        <v>0</v>
      </c>
      <c r="AS165" s="47">
        <v>0</v>
      </c>
      <c r="AT165" s="47">
        <v>0</v>
      </c>
      <c r="AU165" s="47">
        <v>0</v>
      </c>
      <c r="AV165" s="47">
        <v>0</v>
      </c>
      <c r="AW165" s="47">
        <v>0</v>
      </c>
      <c r="AX165" s="47">
        <v>0</v>
      </c>
      <c r="AY165" s="47">
        <v>0</v>
      </c>
      <c r="AZ165" s="47">
        <v>0</v>
      </c>
      <c r="BA165" s="47">
        <v>0</v>
      </c>
      <c r="BB165" s="47">
        <v>0</v>
      </c>
      <c r="BC165" s="47">
        <v>0</v>
      </c>
      <c r="BD165" s="47">
        <v>0</v>
      </c>
      <c r="BE165" s="47">
        <v>0</v>
      </c>
      <c r="BF165" s="47">
        <v>0</v>
      </c>
      <c r="BG165" s="47">
        <v>0</v>
      </c>
      <c r="BH165" s="47">
        <v>0</v>
      </c>
      <c r="BI165" s="47">
        <v>0</v>
      </c>
      <c r="BJ165" s="47">
        <v>0</v>
      </c>
      <c r="BK165" s="47">
        <v>0</v>
      </c>
      <c r="BL165" s="47">
        <v>0</v>
      </c>
      <c r="BM165" s="47">
        <v>0</v>
      </c>
      <c r="BN165" s="47">
        <v>0</v>
      </c>
      <c r="BO165" s="47">
        <v>0</v>
      </c>
      <c r="BP165" s="47">
        <v>0</v>
      </c>
      <c r="BQ165" s="47">
        <v>0</v>
      </c>
      <c r="BR165" s="47">
        <v>0</v>
      </c>
      <c r="BS165" s="47">
        <v>0</v>
      </c>
      <c r="BT165" s="47">
        <v>0</v>
      </c>
      <c r="BU165" s="47">
        <v>0</v>
      </c>
      <c r="BV165" s="47">
        <v>0</v>
      </c>
      <c r="BW165" s="47">
        <v>0</v>
      </c>
      <c r="BX165" s="47">
        <v>0</v>
      </c>
      <c r="BY165" s="47">
        <v>0</v>
      </c>
      <c r="BZ165" s="47">
        <v>0</v>
      </c>
      <c r="CA165" s="47">
        <v>0</v>
      </c>
      <c r="CB165" s="47">
        <v>0</v>
      </c>
      <c r="CC165" s="47">
        <v>0</v>
      </c>
      <c r="CD165" s="47">
        <v>0</v>
      </c>
      <c r="CE165" s="47">
        <v>0</v>
      </c>
      <c r="CF165" s="47">
        <v>0</v>
      </c>
      <c r="CG165" s="47">
        <v>0</v>
      </c>
      <c r="CH165" s="47">
        <v>0</v>
      </c>
      <c r="CI165" s="47">
        <v>0</v>
      </c>
      <c r="CJ165" s="47">
        <v>0</v>
      </c>
      <c r="CK165" s="47">
        <v>0</v>
      </c>
      <c r="CL165" s="47">
        <v>0</v>
      </c>
      <c r="CM165" s="47">
        <v>0</v>
      </c>
      <c r="CN165" s="47">
        <v>0</v>
      </c>
      <c r="CO165" s="47">
        <v>0</v>
      </c>
      <c r="CP165" s="47">
        <v>0</v>
      </c>
      <c r="CQ165" s="47">
        <v>0</v>
      </c>
      <c r="CR165" s="47">
        <v>0</v>
      </c>
      <c r="CS165" s="47">
        <v>0</v>
      </c>
      <c r="CT165" s="47">
        <v>0.3157894736842105</v>
      </c>
      <c r="CU165" s="47">
        <v>0</v>
      </c>
      <c r="CV165" s="47">
        <v>0</v>
      </c>
      <c r="CW165" s="47">
        <v>0</v>
      </c>
      <c r="CX165" s="47">
        <v>0</v>
      </c>
      <c r="CY165" s="47">
        <v>0</v>
      </c>
      <c r="CZ165" s="47">
        <v>0</v>
      </c>
      <c r="DA165" s="47">
        <v>0</v>
      </c>
      <c r="DB165" s="47">
        <v>0</v>
      </c>
      <c r="DC165" s="47">
        <v>0</v>
      </c>
      <c r="DD165" s="47">
        <v>0</v>
      </c>
      <c r="DE165" s="47">
        <v>0.3157894736842105</v>
      </c>
      <c r="DF165" s="47">
        <v>0</v>
      </c>
      <c r="DG165" s="47">
        <v>0</v>
      </c>
      <c r="DH165" s="47">
        <v>0</v>
      </c>
      <c r="DI165" s="47">
        <v>0</v>
      </c>
      <c r="DJ165" s="47">
        <v>0</v>
      </c>
      <c r="DK165" s="47">
        <v>0</v>
      </c>
      <c r="DL165" s="47">
        <v>0</v>
      </c>
      <c r="DM165" s="47">
        <v>0</v>
      </c>
      <c r="DN165" s="47">
        <v>0</v>
      </c>
      <c r="DO165" s="47">
        <v>0</v>
      </c>
      <c r="DP165" s="47">
        <v>0</v>
      </c>
      <c r="DQ165" s="47">
        <v>0</v>
      </c>
      <c r="DR165" s="47">
        <v>0</v>
      </c>
      <c r="DS165" s="47">
        <v>0</v>
      </c>
      <c r="DT165" s="47">
        <v>0</v>
      </c>
    </row>
    <row r="166" spans="1:126" x14ac:dyDescent="0.25">
      <c r="A166" s="47" t="s">
        <v>433</v>
      </c>
      <c r="B166" s="47" t="s">
        <v>153</v>
      </c>
      <c r="C166" s="47" t="s">
        <v>411</v>
      </c>
      <c r="D166" s="47" t="s">
        <v>411</v>
      </c>
      <c r="E166" s="47"/>
      <c r="F166" s="47" t="s">
        <v>406</v>
      </c>
      <c r="G166" s="47" t="s">
        <v>412</v>
      </c>
      <c r="H166" s="47" t="str">
        <f>=IFERROR(VLOOKUP(A166,'ETPT Format DDG'!A:J,10,FALSE),"")</f>
        <v>0</v>
      </c>
      <c r="I166" s="47" t="str">
        <f>='ETPT Format DDG'!M166</f>
        <v/>
      </c>
      <c r="J166" s="47" t="str">
        <f>='ETPT Format DDG'!D166</f>
        <v/>
      </c>
      <c r="K166" s="47" t="s">
        <v>157</v>
      </c>
      <c r="L166" s="47" t="s">
        <v>434</v>
      </c>
      <c r="M166" s="47"/>
      <c r="N166" s="47">
        <v>0.5663157894736865</v>
      </c>
      <c r="O166" s="47">
        <v>0.5663157894736865</v>
      </c>
      <c r="P166" s="47">
        <v>0</v>
      </c>
      <c r="Q166" s="47">
        <v>0</v>
      </c>
      <c r="R166" s="47">
        <v>0</v>
      </c>
      <c r="S166" s="47">
        <v>0</v>
      </c>
      <c r="T166" s="47">
        <v>0</v>
      </c>
      <c r="U166" s="47">
        <v>0</v>
      </c>
      <c r="V166" s="47">
        <v>0</v>
      </c>
      <c r="W166" s="47">
        <v>0</v>
      </c>
      <c r="X166" s="47">
        <v>0</v>
      </c>
      <c r="Y166" s="47">
        <v>0</v>
      </c>
      <c r="Z166" s="47">
        <v>0</v>
      </c>
      <c r="AA166" s="47">
        <v>0</v>
      </c>
      <c r="AB166" s="47">
        <v>0</v>
      </c>
      <c r="AC166" s="47">
        <v>0</v>
      </c>
      <c r="AD166" s="47">
        <v>0</v>
      </c>
      <c r="AE166" s="47">
        <v>0</v>
      </c>
      <c r="AF166" s="47">
        <v>0</v>
      </c>
      <c r="AG166" s="47">
        <v>0</v>
      </c>
      <c r="AH166" s="47">
        <v>0</v>
      </c>
      <c r="AI166" s="47">
        <v>0</v>
      </c>
      <c r="AJ166" s="47">
        <v>0</v>
      </c>
      <c r="AK166" s="47">
        <v>0</v>
      </c>
      <c r="AL166" s="47">
        <v>0</v>
      </c>
      <c r="AM166" s="47">
        <v>0</v>
      </c>
      <c r="AN166" s="47">
        <v>0</v>
      </c>
      <c r="AO166" s="47">
        <v>0</v>
      </c>
      <c r="AP166" s="47">
        <v>0</v>
      </c>
      <c r="AQ166" s="47">
        <v>0</v>
      </c>
      <c r="AR166" s="47">
        <v>0</v>
      </c>
      <c r="AS166" s="47">
        <v>0</v>
      </c>
      <c r="AT166" s="47">
        <v>0</v>
      </c>
      <c r="AU166" s="47">
        <v>0</v>
      </c>
      <c r="AV166" s="47">
        <v>0</v>
      </c>
      <c r="AW166" s="47">
        <v>0</v>
      </c>
      <c r="AX166" s="47">
        <v>0</v>
      </c>
      <c r="AY166" s="47">
        <v>0</v>
      </c>
      <c r="AZ166" s="47">
        <v>0</v>
      </c>
      <c r="BA166" s="47">
        <v>0</v>
      </c>
      <c r="BB166" s="47">
        <v>0</v>
      </c>
      <c r="BC166" s="47">
        <v>0</v>
      </c>
      <c r="BD166" s="47">
        <v>0</v>
      </c>
      <c r="BE166" s="47">
        <v>0</v>
      </c>
      <c r="BF166" s="47">
        <v>0</v>
      </c>
      <c r="BG166" s="47">
        <v>0</v>
      </c>
      <c r="BH166" s="47">
        <v>0</v>
      </c>
      <c r="BI166" s="47">
        <v>0</v>
      </c>
      <c r="BJ166" s="47">
        <v>0</v>
      </c>
      <c r="BK166" s="47">
        <v>0</v>
      </c>
      <c r="BL166" s="47">
        <v>0</v>
      </c>
      <c r="BM166" s="47">
        <v>0</v>
      </c>
      <c r="BN166" s="47">
        <v>0</v>
      </c>
      <c r="BO166" s="47">
        <v>0</v>
      </c>
      <c r="BP166" s="47">
        <v>0</v>
      </c>
      <c r="BQ166" s="47">
        <v>0</v>
      </c>
      <c r="BR166" s="47">
        <v>0</v>
      </c>
      <c r="BS166" s="47">
        <v>0</v>
      </c>
      <c r="BT166" s="47">
        <v>0</v>
      </c>
      <c r="BU166" s="47">
        <v>0</v>
      </c>
      <c r="BV166" s="47">
        <v>0</v>
      </c>
      <c r="BW166" s="47">
        <v>0</v>
      </c>
      <c r="BX166" s="47">
        <v>0</v>
      </c>
      <c r="BY166" s="47">
        <v>0</v>
      </c>
      <c r="BZ166" s="47">
        <v>0</v>
      </c>
      <c r="CA166" s="47">
        <v>0</v>
      </c>
      <c r="CB166" s="47">
        <v>0</v>
      </c>
      <c r="CC166" s="47">
        <v>0</v>
      </c>
      <c r="CD166" s="47">
        <v>0</v>
      </c>
      <c r="CE166" s="47">
        <v>0</v>
      </c>
      <c r="CF166" s="47">
        <v>0</v>
      </c>
      <c r="CG166" s="47">
        <v>0</v>
      </c>
      <c r="CH166" s="47">
        <v>0</v>
      </c>
      <c r="CI166" s="47">
        <v>0</v>
      </c>
      <c r="CJ166" s="47">
        <v>0</v>
      </c>
      <c r="CK166" s="47">
        <v>0</v>
      </c>
      <c r="CL166" s="47">
        <v>0</v>
      </c>
      <c r="CM166" s="47">
        <v>0</v>
      </c>
      <c r="CN166" s="47">
        <v>0</v>
      </c>
      <c r="CO166" s="47">
        <v>0</v>
      </c>
      <c r="CP166" s="47">
        <v>0</v>
      </c>
      <c r="CQ166" s="47">
        <v>0</v>
      </c>
      <c r="CR166" s="47">
        <v>0</v>
      </c>
      <c r="CS166" s="47">
        <v>0</v>
      </c>
      <c r="CT166" s="47">
        <v>0.5663157894736865</v>
      </c>
      <c r="CU166" s="47">
        <v>0</v>
      </c>
      <c r="CV166" s="47">
        <v>0</v>
      </c>
      <c r="CW166" s="47">
        <v>0</v>
      </c>
      <c r="CX166" s="47">
        <v>0</v>
      </c>
      <c r="CY166" s="47">
        <v>0</v>
      </c>
      <c r="CZ166" s="47">
        <v>0</v>
      </c>
      <c r="DA166" s="47">
        <v>0</v>
      </c>
      <c r="DB166" s="47">
        <v>0</v>
      </c>
      <c r="DC166" s="47">
        <v>0</v>
      </c>
      <c r="DD166" s="47">
        <v>0</v>
      </c>
      <c r="DE166" s="47">
        <v>0.5663157894736865</v>
      </c>
      <c r="DF166" s="47">
        <v>0</v>
      </c>
      <c r="DG166" s="47">
        <v>0</v>
      </c>
      <c r="DH166" s="47">
        <v>0</v>
      </c>
      <c r="DI166" s="47">
        <v>0</v>
      </c>
      <c r="DJ166" s="47">
        <v>0</v>
      </c>
      <c r="DK166" s="47">
        <v>0</v>
      </c>
      <c r="DL166" s="47">
        <v>0</v>
      </c>
      <c r="DM166" s="47">
        <v>0</v>
      </c>
      <c r="DN166" s="47">
        <v>0</v>
      </c>
      <c r="DO166" s="47">
        <v>0</v>
      </c>
      <c r="DP166" s="47">
        <v>0</v>
      </c>
      <c r="DQ166" s="47">
        <v>0</v>
      </c>
      <c r="DR166" s="47">
        <v>0</v>
      </c>
      <c r="DS166" s="47">
        <v>0</v>
      </c>
      <c r="DT166" s="47">
        <v>0</v>
      </c>
    </row>
    <row r="167" spans="1:126" x14ac:dyDescent="0.25">
      <c r="A167" s="47" t="s">
        <v>435</v>
      </c>
      <c r="B167" s="47" t="s">
        <v>153</v>
      </c>
      <c r="C167" s="47" t="s">
        <v>411</v>
      </c>
      <c r="D167" s="47" t="s">
        <v>411</v>
      </c>
      <c r="E167" s="47"/>
      <c r="F167" s="47" t="s">
        <v>406</v>
      </c>
      <c r="G167" s="47" t="s">
        <v>412</v>
      </c>
      <c r="H167" s="47" t="str">
        <f>=IFERROR(VLOOKUP(A167,'ETPT Format DDG'!A:J,10,FALSE),"")</f>
        <v>0</v>
      </c>
      <c r="I167" s="47" t="str">
        <f>='ETPT Format DDG'!M167</f>
        <v/>
      </c>
      <c r="J167" s="47" t="str">
        <f>='ETPT Format DDG'!D167</f>
        <v/>
      </c>
      <c r="K167" s="47" t="s">
        <v>157</v>
      </c>
      <c r="L167" s="47" t="s">
        <v>431</v>
      </c>
      <c r="M167" s="47"/>
      <c r="N167" s="47">
        <v>0.007894736842105263</v>
      </c>
      <c r="O167" s="47">
        <v>0.007894736842105263</v>
      </c>
      <c r="P167" s="47">
        <v>0</v>
      </c>
      <c r="Q167" s="47">
        <v>0</v>
      </c>
      <c r="R167" s="47">
        <v>0</v>
      </c>
      <c r="S167" s="47">
        <v>0</v>
      </c>
      <c r="T167" s="47">
        <v>0</v>
      </c>
      <c r="U167" s="47">
        <v>0</v>
      </c>
      <c r="V167" s="47">
        <v>0</v>
      </c>
      <c r="W167" s="47">
        <v>0</v>
      </c>
      <c r="X167" s="47">
        <v>0</v>
      </c>
      <c r="Y167" s="47">
        <v>0</v>
      </c>
      <c r="Z167" s="47">
        <v>0</v>
      </c>
      <c r="AA167" s="47">
        <v>0</v>
      </c>
      <c r="AB167" s="47">
        <v>0</v>
      </c>
      <c r="AC167" s="47">
        <v>0</v>
      </c>
      <c r="AD167" s="47">
        <v>0</v>
      </c>
      <c r="AE167" s="47">
        <v>0</v>
      </c>
      <c r="AF167" s="47">
        <v>0</v>
      </c>
      <c r="AG167" s="47">
        <v>0</v>
      </c>
      <c r="AH167" s="47">
        <v>0</v>
      </c>
      <c r="AI167" s="47">
        <v>0</v>
      </c>
      <c r="AJ167" s="47">
        <v>0</v>
      </c>
      <c r="AK167" s="47">
        <v>0</v>
      </c>
      <c r="AL167" s="47">
        <v>0</v>
      </c>
      <c r="AM167" s="47">
        <v>0</v>
      </c>
      <c r="AN167" s="47">
        <v>0</v>
      </c>
      <c r="AO167" s="47">
        <v>0</v>
      </c>
      <c r="AP167" s="47">
        <v>0</v>
      </c>
      <c r="AQ167" s="47">
        <v>0</v>
      </c>
      <c r="AR167" s="47">
        <v>0</v>
      </c>
      <c r="AS167" s="47">
        <v>0</v>
      </c>
      <c r="AT167" s="47">
        <v>0</v>
      </c>
      <c r="AU167" s="47">
        <v>0</v>
      </c>
      <c r="AV167" s="47">
        <v>0</v>
      </c>
      <c r="AW167" s="47">
        <v>0</v>
      </c>
      <c r="AX167" s="47">
        <v>0</v>
      </c>
      <c r="AY167" s="47">
        <v>0</v>
      </c>
      <c r="AZ167" s="47">
        <v>0</v>
      </c>
      <c r="BA167" s="47">
        <v>0</v>
      </c>
      <c r="BB167" s="47">
        <v>0</v>
      </c>
      <c r="BC167" s="47">
        <v>0</v>
      </c>
      <c r="BD167" s="47">
        <v>0</v>
      </c>
      <c r="BE167" s="47">
        <v>0</v>
      </c>
      <c r="BF167" s="47">
        <v>0</v>
      </c>
      <c r="BG167" s="47">
        <v>0</v>
      </c>
      <c r="BH167" s="47">
        <v>0</v>
      </c>
      <c r="BI167" s="47">
        <v>0</v>
      </c>
      <c r="BJ167" s="47">
        <v>0</v>
      </c>
      <c r="BK167" s="47">
        <v>0</v>
      </c>
      <c r="BL167" s="47">
        <v>0.0003947368421052632</v>
      </c>
      <c r="BM167" s="47">
        <v>0</v>
      </c>
      <c r="BN167" s="47">
        <v>0.0003947368421052632</v>
      </c>
      <c r="BO167" s="47">
        <v>0.005131578947368422</v>
      </c>
      <c r="BP167" s="47">
        <v>0</v>
      </c>
      <c r="BQ167" s="47">
        <v>0</v>
      </c>
      <c r="BR167" s="47">
        <v>0</v>
      </c>
      <c r="BS167" s="47">
        <v>0.0003947368421052632</v>
      </c>
      <c r="BT167" s="47">
        <v>0</v>
      </c>
      <c r="BU167" s="47">
        <v>0</v>
      </c>
      <c r="BV167" s="47">
        <v>0.0003947368421052632</v>
      </c>
      <c r="BW167" s="47">
        <v>0</v>
      </c>
      <c r="BX167" s="47">
        <v>0</v>
      </c>
      <c r="BY167" s="47">
        <v>0</v>
      </c>
      <c r="BZ167" s="47">
        <v>0</v>
      </c>
      <c r="CA167" s="47">
        <v>0</v>
      </c>
      <c r="CB167" s="47">
        <v>0</v>
      </c>
      <c r="CC167" s="47">
        <v>0</v>
      </c>
      <c r="CD167" s="47">
        <v>0</v>
      </c>
      <c r="CE167" s="47">
        <v>0.004342105263157895</v>
      </c>
      <c r="CF167" s="47">
        <v>0.0011842105263157893</v>
      </c>
      <c r="CG167" s="47">
        <v>0</v>
      </c>
      <c r="CH167" s="47">
        <v>0</v>
      </c>
      <c r="CI167" s="47">
        <v>0</v>
      </c>
      <c r="CJ167" s="47">
        <v>0</v>
      </c>
      <c r="CK167" s="47">
        <v>0</v>
      </c>
      <c r="CL167" s="47">
        <v>0.0003947368421052632</v>
      </c>
      <c r="CM167" s="47">
        <v>0</v>
      </c>
      <c r="CN167" s="47">
        <v>0</v>
      </c>
      <c r="CO167" s="47">
        <v>0</v>
      </c>
      <c r="CP167" s="47">
        <v>0.0003947368421052632</v>
      </c>
      <c r="CQ167" s="47">
        <v>0.0003947368421052632</v>
      </c>
      <c r="CR167" s="47">
        <v>0</v>
      </c>
      <c r="CS167" s="47">
        <v>0</v>
      </c>
      <c r="CT167" s="47">
        <v>0.0003947368421052632</v>
      </c>
      <c r="CU167" s="47">
        <v>0</v>
      </c>
      <c r="CV167" s="47">
        <v>0</v>
      </c>
      <c r="CW167" s="47">
        <v>0</v>
      </c>
      <c r="CX167" s="47">
        <v>0</v>
      </c>
      <c r="CY167" s="47">
        <v>0</v>
      </c>
      <c r="CZ167" s="47">
        <v>0</v>
      </c>
      <c r="DA167" s="47">
        <v>0</v>
      </c>
      <c r="DB167" s="47">
        <v>0</v>
      </c>
      <c r="DC167" s="47">
        <v>0</v>
      </c>
      <c r="DD167" s="47">
        <v>0</v>
      </c>
      <c r="DE167" s="47">
        <v>0.0003947368421052632</v>
      </c>
      <c r="DF167" s="47">
        <v>0</v>
      </c>
      <c r="DG167" s="47">
        <v>0</v>
      </c>
      <c r="DH167" s="47">
        <v>0</v>
      </c>
      <c r="DI167" s="47">
        <v>0</v>
      </c>
      <c r="DJ167" s="47">
        <v>0</v>
      </c>
      <c r="DK167" s="47">
        <v>0</v>
      </c>
      <c r="DL167" s="47">
        <v>0</v>
      </c>
      <c r="DM167" s="47">
        <v>0</v>
      </c>
      <c r="DN167" s="47">
        <v>0</v>
      </c>
      <c r="DO167" s="47">
        <v>0</v>
      </c>
      <c r="DP167" s="47">
        <v>0</v>
      </c>
      <c r="DQ167" s="47">
        <v>0</v>
      </c>
      <c r="DR167" s="47">
        <v>0</v>
      </c>
      <c r="DS167" s="47">
        <v>0</v>
      </c>
      <c r="DT167" s="47">
        <v>0</v>
      </c>
    </row>
    <row r="168" spans="1:126" x14ac:dyDescent="0.25">
      <c r="A168" s="47" t="s">
        <v>436</v>
      </c>
      <c r="B168" s="47" t="s">
        <v>153</v>
      </c>
      <c r="C168" s="47" t="s">
        <v>411</v>
      </c>
      <c r="D168" s="47" t="s">
        <v>411</v>
      </c>
      <c r="E168" s="47"/>
      <c r="F168" s="47" t="s">
        <v>406</v>
      </c>
      <c r="G168" s="47" t="s">
        <v>415</v>
      </c>
      <c r="H168" s="47" t="str">
        <f>=IFERROR(VLOOKUP(A168,'ETPT Format DDG'!A:J,10,FALSE),"")</f>
        <v>0</v>
      </c>
      <c r="I168" s="47" t="str">
        <f>='ETPT Format DDG'!M168</f>
        <v/>
      </c>
      <c r="J168" s="47" t="str">
        <f>='ETPT Format DDG'!D168</f>
        <v/>
      </c>
      <c r="K168" s="47" t="s">
        <v>157</v>
      </c>
      <c r="L168" s="47" t="s">
        <v>239</v>
      </c>
      <c r="M168" s="47"/>
      <c r="N168" s="47">
        <v>0.5421052631578948</v>
      </c>
      <c r="O168" s="47">
        <v>0.5421052631578948</v>
      </c>
      <c r="P168" s="47">
        <v>0</v>
      </c>
      <c r="Q168" s="47">
        <v>0</v>
      </c>
      <c r="R168" s="47">
        <v>0</v>
      </c>
      <c r="S168" s="47">
        <v>0</v>
      </c>
      <c r="T168" s="47">
        <v>0</v>
      </c>
      <c r="U168" s="47">
        <v>0</v>
      </c>
      <c r="V168" s="47">
        <v>0</v>
      </c>
      <c r="W168" s="47">
        <v>0</v>
      </c>
      <c r="X168" s="47">
        <v>0</v>
      </c>
      <c r="Y168" s="47">
        <v>0</v>
      </c>
      <c r="Z168" s="47">
        <v>0</v>
      </c>
      <c r="AA168" s="47">
        <v>0</v>
      </c>
      <c r="AB168" s="47">
        <v>0</v>
      </c>
      <c r="AC168" s="47">
        <v>0</v>
      </c>
      <c r="AD168" s="47">
        <v>0</v>
      </c>
      <c r="AE168" s="47">
        <v>0</v>
      </c>
      <c r="AF168" s="47">
        <v>0</v>
      </c>
      <c r="AG168" s="47">
        <v>0</v>
      </c>
      <c r="AH168" s="47">
        <v>0</v>
      </c>
      <c r="AI168" s="47">
        <v>0</v>
      </c>
      <c r="AJ168" s="47">
        <v>0</v>
      </c>
      <c r="AK168" s="47">
        <v>0</v>
      </c>
      <c r="AL168" s="47">
        <v>0</v>
      </c>
      <c r="AM168" s="47">
        <v>0</v>
      </c>
      <c r="AN168" s="47">
        <v>0</v>
      </c>
      <c r="AO168" s="47">
        <v>0</v>
      </c>
      <c r="AP168" s="47">
        <v>0</v>
      </c>
      <c r="AQ168" s="47">
        <v>0</v>
      </c>
      <c r="AR168" s="47">
        <v>0</v>
      </c>
      <c r="AS168" s="47">
        <v>0</v>
      </c>
      <c r="AT168" s="47">
        <v>0</v>
      </c>
      <c r="AU168" s="47">
        <v>0</v>
      </c>
      <c r="AV168" s="47">
        <v>0</v>
      </c>
      <c r="AW168" s="47">
        <v>0</v>
      </c>
      <c r="AX168" s="47">
        <v>0</v>
      </c>
      <c r="AY168" s="47">
        <v>0</v>
      </c>
      <c r="AZ168" s="47">
        <v>0</v>
      </c>
      <c r="BA168" s="47">
        <v>0</v>
      </c>
      <c r="BB168" s="47">
        <v>0</v>
      </c>
      <c r="BC168" s="47">
        <v>0</v>
      </c>
      <c r="BD168" s="47">
        <v>0</v>
      </c>
      <c r="BE168" s="47">
        <v>0</v>
      </c>
      <c r="BF168" s="47">
        <v>0</v>
      </c>
      <c r="BG168" s="47">
        <v>0</v>
      </c>
      <c r="BH168" s="47">
        <v>0</v>
      </c>
      <c r="BI168" s="47">
        <v>0</v>
      </c>
      <c r="BJ168" s="47">
        <v>0</v>
      </c>
      <c r="BK168" s="47">
        <v>0</v>
      </c>
      <c r="BL168" s="47">
        <v>0.027105263157894768</v>
      </c>
      <c r="BM168" s="47">
        <v>0</v>
      </c>
      <c r="BN168" s="47">
        <v>0.027105263157894768</v>
      </c>
      <c r="BO168" s="47">
        <v>0.35236842105263294</v>
      </c>
      <c r="BP168" s="47">
        <v>0</v>
      </c>
      <c r="BQ168" s="47">
        <v>0</v>
      </c>
      <c r="BR168" s="47">
        <v>0</v>
      </c>
      <c r="BS168" s="47">
        <v>0.027105263157894768</v>
      </c>
      <c r="BT168" s="47">
        <v>0</v>
      </c>
      <c r="BU168" s="47">
        <v>0</v>
      </c>
      <c r="BV168" s="47">
        <v>0.027105263157894768</v>
      </c>
      <c r="BW168" s="47">
        <v>0</v>
      </c>
      <c r="BX168" s="47">
        <v>0</v>
      </c>
      <c r="BY168" s="47">
        <v>0</v>
      </c>
      <c r="BZ168" s="47">
        <v>0</v>
      </c>
      <c r="CA168" s="47">
        <v>0</v>
      </c>
      <c r="CB168" s="47">
        <v>0</v>
      </c>
      <c r="CC168" s="47">
        <v>0</v>
      </c>
      <c r="CD168" s="47">
        <v>0</v>
      </c>
      <c r="CE168" s="47">
        <v>0.29815789473684107</v>
      </c>
      <c r="CF168" s="47">
        <v>0.08131578947368391</v>
      </c>
      <c r="CG168" s="47">
        <v>0</v>
      </c>
      <c r="CH168" s="47">
        <v>0</v>
      </c>
      <c r="CI168" s="47">
        <v>0</v>
      </c>
      <c r="CJ168" s="47">
        <v>0</v>
      </c>
      <c r="CK168" s="47">
        <v>0</v>
      </c>
      <c r="CL168" s="47">
        <v>0.027105263157894768</v>
      </c>
      <c r="CM168" s="47">
        <v>0</v>
      </c>
      <c r="CN168" s="47">
        <v>0</v>
      </c>
      <c r="CO168" s="47">
        <v>0</v>
      </c>
      <c r="CP168" s="47">
        <v>0.027105263157894768</v>
      </c>
      <c r="CQ168" s="47">
        <v>0.027105263157894768</v>
      </c>
      <c r="CR168" s="47">
        <v>0</v>
      </c>
      <c r="CS168" s="47">
        <v>0</v>
      </c>
      <c r="CT168" s="47">
        <v>0.027105263157894768</v>
      </c>
      <c r="CU168" s="47">
        <v>0</v>
      </c>
      <c r="CV168" s="47">
        <v>0</v>
      </c>
      <c r="CW168" s="47">
        <v>0</v>
      </c>
      <c r="CX168" s="47">
        <v>0</v>
      </c>
      <c r="CY168" s="47">
        <v>0</v>
      </c>
      <c r="CZ168" s="47">
        <v>0</v>
      </c>
      <c r="DA168" s="47">
        <v>0</v>
      </c>
      <c r="DB168" s="47">
        <v>0</v>
      </c>
      <c r="DC168" s="47">
        <v>0</v>
      </c>
      <c r="DD168" s="47">
        <v>0</v>
      </c>
      <c r="DE168" s="47">
        <v>0.027105263157894768</v>
      </c>
      <c r="DF168" s="47">
        <v>0</v>
      </c>
      <c r="DG168" s="47">
        <v>0</v>
      </c>
      <c r="DH168" s="47">
        <v>0</v>
      </c>
      <c r="DI168" s="47">
        <v>0</v>
      </c>
      <c r="DJ168" s="47">
        <v>0</v>
      </c>
      <c r="DK168" s="47">
        <v>0</v>
      </c>
      <c r="DL168" s="47">
        <v>0</v>
      </c>
      <c r="DM168" s="47">
        <v>0</v>
      </c>
      <c r="DN168" s="47">
        <v>0</v>
      </c>
      <c r="DO168" s="47">
        <v>0</v>
      </c>
      <c r="DP168" s="47">
        <v>0</v>
      </c>
      <c r="DQ168" s="47">
        <v>0</v>
      </c>
      <c r="DR168" s="47">
        <v>0</v>
      </c>
      <c r="DS168" s="47">
        <v>0</v>
      </c>
      <c r="DT168" s="47">
        <v>0</v>
      </c>
    </row>
    <row r="169" spans="1:126" x14ac:dyDescent="0.25">
      <c r="A169" s="47" t="s">
        <v>437</v>
      </c>
      <c r="B169" s="47" t="s">
        <v>153</v>
      </c>
      <c r="C169" s="47" t="s">
        <v>411</v>
      </c>
      <c r="D169" s="47" t="s">
        <v>411</v>
      </c>
      <c r="E169" s="47"/>
      <c r="F169" s="47" t="s">
        <v>406</v>
      </c>
      <c r="G169" s="47" t="s">
        <v>412</v>
      </c>
      <c r="H169" s="47" t="str">
        <f>=IFERROR(VLOOKUP(A169,'ETPT Format DDG'!A:J,10,FALSE),"")</f>
        <v>0</v>
      </c>
      <c r="I169" s="47" t="str">
        <f>='ETPT Format DDG'!M169</f>
        <v/>
      </c>
      <c r="J169" s="47" t="str">
        <f>='ETPT Format DDG'!D169</f>
        <v/>
      </c>
      <c r="K169" s="47" t="s">
        <v>157</v>
      </c>
      <c r="L169" s="47" t="s">
        <v>434</v>
      </c>
      <c r="M169" s="47"/>
      <c r="N169" s="47">
        <v>0.7078947368421052</v>
      </c>
      <c r="O169" s="47">
        <v>0.7078947368421052</v>
      </c>
      <c r="P169" s="47">
        <v>0</v>
      </c>
      <c r="Q169" s="47">
        <v>0</v>
      </c>
      <c r="R169" s="47">
        <v>0</v>
      </c>
      <c r="S169" s="47">
        <v>0</v>
      </c>
      <c r="T169" s="47">
        <v>0</v>
      </c>
      <c r="U169" s="47">
        <v>0</v>
      </c>
      <c r="V169" s="47">
        <v>0</v>
      </c>
      <c r="W169" s="47">
        <v>0</v>
      </c>
      <c r="X169" s="47">
        <v>0</v>
      </c>
      <c r="Y169" s="47">
        <v>0</v>
      </c>
      <c r="Z169" s="47">
        <v>0</v>
      </c>
      <c r="AA169" s="47">
        <v>0</v>
      </c>
      <c r="AB169" s="47">
        <v>0</v>
      </c>
      <c r="AC169" s="47">
        <v>0</v>
      </c>
      <c r="AD169" s="47">
        <v>0</v>
      </c>
      <c r="AE169" s="47">
        <v>0</v>
      </c>
      <c r="AF169" s="47">
        <v>0</v>
      </c>
      <c r="AG169" s="47">
        <v>0</v>
      </c>
      <c r="AH169" s="47">
        <v>0</v>
      </c>
      <c r="AI169" s="47">
        <v>0</v>
      </c>
      <c r="AJ169" s="47">
        <v>0</v>
      </c>
      <c r="AK169" s="47">
        <v>0</v>
      </c>
      <c r="AL169" s="47">
        <v>0</v>
      </c>
      <c r="AM169" s="47">
        <v>0</v>
      </c>
      <c r="AN169" s="47">
        <v>0</v>
      </c>
      <c r="AO169" s="47">
        <v>0</v>
      </c>
      <c r="AP169" s="47">
        <v>0</v>
      </c>
      <c r="AQ169" s="47">
        <v>0</v>
      </c>
      <c r="AR169" s="47">
        <v>0</v>
      </c>
      <c r="AS169" s="47">
        <v>0</v>
      </c>
      <c r="AT169" s="47">
        <v>0</v>
      </c>
      <c r="AU169" s="47">
        <v>0</v>
      </c>
      <c r="AV169" s="47">
        <v>0</v>
      </c>
      <c r="AW169" s="47">
        <v>0</v>
      </c>
      <c r="AX169" s="47">
        <v>0</v>
      </c>
      <c r="AY169" s="47">
        <v>0</v>
      </c>
      <c r="AZ169" s="47">
        <v>0</v>
      </c>
      <c r="BA169" s="47">
        <v>0</v>
      </c>
      <c r="BB169" s="47">
        <v>0</v>
      </c>
      <c r="BC169" s="47">
        <v>0</v>
      </c>
      <c r="BD169" s="47">
        <v>0</v>
      </c>
      <c r="BE169" s="47">
        <v>0</v>
      </c>
      <c r="BF169" s="47">
        <v>0</v>
      </c>
      <c r="BG169" s="47">
        <v>0</v>
      </c>
      <c r="BH169" s="47">
        <v>0</v>
      </c>
      <c r="BI169" s="47">
        <v>0</v>
      </c>
      <c r="BJ169" s="47">
        <v>0</v>
      </c>
      <c r="BK169" s="47">
        <v>0</v>
      </c>
      <c r="BL169" s="47">
        <v>0</v>
      </c>
      <c r="BM169" s="47">
        <v>0</v>
      </c>
      <c r="BN169" s="47">
        <v>0</v>
      </c>
      <c r="BO169" s="47">
        <v>0</v>
      </c>
      <c r="BP169" s="47">
        <v>0</v>
      </c>
      <c r="BQ169" s="47">
        <v>0</v>
      </c>
      <c r="BR169" s="47">
        <v>0</v>
      </c>
      <c r="BS169" s="47">
        <v>0</v>
      </c>
      <c r="BT169" s="47">
        <v>0</v>
      </c>
      <c r="BU169" s="47">
        <v>0</v>
      </c>
      <c r="BV169" s="47">
        <v>0</v>
      </c>
      <c r="BW169" s="47">
        <v>0</v>
      </c>
      <c r="BX169" s="47">
        <v>0</v>
      </c>
      <c r="BY169" s="47">
        <v>0</v>
      </c>
      <c r="BZ169" s="47">
        <v>0</v>
      </c>
      <c r="CA169" s="47">
        <v>0</v>
      </c>
      <c r="CB169" s="47">
        <v>0</v>
      </c>
      <c r="CC169" s="47">
        <v>0</v>
      </c>
      <c r="CD169" s="47">
        <v>0</v>
      </c>
      <c r="CE169" s="47">
        <v>0</v>
      </c>
      <c r="CF169" s="47">
        <v>0</v>
      </c>
      <c r="CG169" s="47">
        <v>0</v>
      </c>
      <c r="CH169" s="47">
        <v>0</v>
      </c>
      <c r="CI169" s="47">
        <v>0</v>
      </c>
      <c r="CJ169" s="47">
        <v>0</v>
      </c>
      <c r="CK169" s="47">
        <v>0</v>
      </c>
      <c r="CL169" s="47">
        <v>0</v>
      </c>
      <c r="CM169" s="47">
        <v>0</v>
      </c>
      <c r="CN169" s="47">
        <v>0</v>
      </c>
      <c r="CO169" s="47">
        <v>0</v>
      </c>
      <c r="CP169" s="47">
        <v>0</v>
      </c>
      <c r="CQ169" s="47">
        <v>0</v>
      </c>
      <c r="CR169" s="47">
        <v>0</v>
      </c>
      <c r="CS169" s="47">
        <v>0</v>
      </c>
      <c r="CT169" s="47">
        <v>0.7078947368421052</v>
      </c>
      <c r="CU169" s="47">
        <v>0</v>
      </c>
      <c r="CV169" s="47">
        <v>0</v>
      </c>
      <c r="CW169" s="47">
        <v>0</v>
      </c>
      <c r="CX169" s="47">
        <v>0</v>
      </c>
      <c r="CY169" s="47">
        <v>0</v>
      </c>
      <c r="CZ169" s="47">
        <v>0</v>
      </c>
      <c r="DA169" s="47">
        <v>0</v>
      </c>
      <c r="DB169" s="47">
        <v>0</v>
      </c>
      <c r="DC169" s="47">
        <v>0</v>
      </c>
      <c r="DD169" s="47">
        <v>0</v>
      </c>
      <c r="DE169" s="47">
        <v>0.7078947368421052</v>
      </c>
      <c r="DF169" s="47">
        <v>0</v>
      </c>
      <c r="DG169" s="47">
        <v>0</v>
      </c>
      <c r="DH169" s="47">
        <v>0</v>
      </c>
      <c r="DI169" s="47">
        <v>0</v>
      </c>
      <c r="DJ169" s="47">
        <v>0</v>
      </c>
      <c r="DK169" s="47">
        <v>0</v>
      </c>
      <c r="DL169" s="47">
        <v>0</v>
      </c>
      <c r="DM169" s="47">
        <v>0</v>
      </c>
      <c r="DN169" s="47">
        <v>0</v>
      </c>
      <c r="DO169" s="47">
        <v>0</v>
      </c>
      <c r="DP169" s="47">
        <v>0</v>
      </c>
      <c r="DQ169" s="47">
        <v>0</v>
      </c>
      <c r="DR169" s="47">
        <v>0</v>
      </c>
      <c r="DS169" s="47">
        <v>0</v>
      </c>
      <c r="DT169" s="47">
        <v>0</v>
      </c>
    </row>
    <row r="170" spans="1:126" x14ac:dyDescent="0.25">
      <c r="A170" s="47" t="s">
        <v>438</v>
      </c>
      <c r="B170" s="47" t="s">
        <v>153</v>
      </c>
      <c r="C170" s="47" t="s">
        <v>411</v>
      </c>
      <c r="D170" s="47" t="s">
        <v>411</v>
      </c>
      <c r="E170" s="47"/>
      <c r="F170" s="47" t="s">
        <v>406</v>
      </c>
      <c r="G170" s="47" t="s">
        <v>412</v>
      </c>
      <c r="H170" s="47" t="str">
        <f>=IFERROR(VLOOKUP(A170,'ETPT Format DDG'!A:J,10,FALSE),"")</f>
        <v>0</v>
      </c>
      <c r="I170" s="47" t="str">
        <f>='ETPT Format DDG'!M170</f>
        <v/>
      </c>
      <c r="J170" s="47" t="str">
        <f>='ETPT Format DDG'!D170</f>
        <v/>
      </c>
      <c r="K170" s="47" t="s">
        <v>157</v>
      </c>
      <c r="L170" s="47" t="s">
        <v>439</v>
      </c>
      <c r="M170" s="47"/>
      <c r="N170" s="47">
        <v>0.5855263157894737</v>
      </c>
      <c r="O170" s="47">
        <v>0.5855263157894737</v>
      </c>
      <c r="P170" s="47">
        <v>0</v>
      </c>
      <c r="Q170" s="47">
        <v>0</v>
      </c>
      <c r="R170" s="47">
        <v>0</v>
      </c>
      <c r="S170" s="47">
        <v>0</v>
      </c>
      <c r="T170" s="47">
        <v>0</v>
      </c>
      <c r="U170" s="47">
        <v>0</v>
      </c>
      <c r="V170" s="47">
        <v>0</v>
      </c>
      <c r="W170" s="47">
        <v>0</v>
      </c>
      <c r="X170" s="47">
        <v>0</v>
      </c>
      <c r="Y170" s="47">
        <v>0</v>
      </c>
      <c r="Z170" s="47">
        <v>0</v>
      </c>
      <c r="AA170" s="47">
        <v>0</v>
      </c>
      <c r="AB170" s="47">
        <v>0</v>
      </c>
      <c r="AC170" s="47">
        <v>0</v>
      </c>
      <c r="AD170" s="47">
        <v>0</v>
      </c>
      <c r="AE170" s="47">
        <v>0</v>
      </c>
      <c r="AF170" s="47">
        <v>0</v>
      </c>
      <c r="AG170" s="47">
        <v>0</v>
      </c>
      <c r="AH170" s="47">
        <v>0</v>
      </c>
      <c r="AI170" s="47">
        <v>0</v>
      </c>
      <c r="AJ170" s="47">
        <v>0</v>
      </c>
      <c r="AK170" s="47">
        <v>0</v>
      </c>
      <c r="AL170" s="47">
        <v>0</v>
      </c>
      <c r="AM170" s="47">
        <v>0</v>
      </c>
      <c r="AN170" s="47">
        <v>0</v>
      </c>
      <c r="AO170" s="47">
        <v>0</v>
      </c>
      <c r="AP170" s="47">
        <v>0</v>
      </c>
      <c r="AQ170" s="47">
        <v>0</v>
      </c>
      <c r="AR170" s="47">
        <v>0</v>
      </c>
      <c r="AS170" s="47">
        <v>0</v>
      </c>
      <c r="AT170" s="47">
        <v>0</v>
      </c>
      <c r="AU170" s="47">
        <v>0</v>
      </c>
      <c r="AV170" s="47">
        <v>0</v>
      </c>
      <c r="AW170" s="47">
        <v>0</v>
      </c>
      <c r="AX170" s="47">
        <v>0</v>
      </c>
      <c r="AY170" s="47">
        <v>0</v>
      </c>
      <c r="AZ170" s="47">
        <v>0</v>
      </c>
      <c r="BA170" s="47">
        <v>0</v>
      </c>
      <c r="BB170" s="47">
        <v>0</v>
      </c>
      <c r="BC170" s="47">
        <v>0</v>
      </c>
      <c r="BD170" s="47">
        <v>0</v>
      </c>
      <c r="BE170" s="47">
        <v>0</v>
      </c>
      <c r="BF170" s="47">
        <v>0</v>
      </c>
      <c r="BG170" s="47">
        <v>0</v>
      </c>
      <c r="BH170" s="47">
        <v>0</v>
      </c>
      <c r="BI170" s="47">
        <v>0</v>
      </c>
      <c r="BJ170" s="47">
        <v>0</v>
      </c>
      <c r="BK170" s="47">
        <v>0</v>
      </c>
      <c r="BL170" s="47">
        <v>0</v>
      </c>
      <c r="BM170" s="47">
        <v>0</v>
      </c>
      <c r="BN170" s="47">
        <v>0</v>
      </c>
      <c r="BO170" s="47">
        <v>0</v>
      </c>
      <c r="BP170" s="47">
        <v>0</v>
      </c>
      <c r="BQ170" s="47">
        <v>0</v>
      </c>
      <c r="BR170" s="47">
        <v>0</v>
      </c>
      <c r="BS170" s="47">
        <v>0</v>
      </c>
      <c r="BT170" s="47">
        <v>0</v>
      </c>
      <c r="BU170" s="47">
        <v>0</v>
      </c>
      <c r="BV170" s="47">
        <v>0</v>
      </c>
      <c r="BW170" s="47">
        <v>0</v>
      </c>
      <c r="BX170" s="47">
        <v>0</v>
      </c>
      <c r="BY170" s="47">
        <v>0</v>
      </c>
      <c r="BZ170" s="47">
        <v>0</v>
      </c>
      <c r="CA170" s="47">
        <v>0</v>
      </c>
      <c r="CB170" s="47">
        <v>0</v>
      </c>
      <c r="CC170" s="47">
        <v>0</v>
      </c>
      <c r="CD170" s="47">
        <v>0</v>
      </c>
      <c r="CE170" s="47">
        <v>0</v>
      </c>
      <c r="CF170" s="47">
        <v>0</v>
      </c>
      <c r="CG170" s="47">
        <v>0</v>
      </c>
      <c r="CH170" s="47">
        <v>0</v>
      </c>
      <c r="CI170" s="47">
        <v>0</v>
      </c>
      <c r="CJ170" s="47">
        <v>0</v>
      </c>
      <c r="CK170" s="47">
        <v>0</v>
      </c>
      <c r="CL170" s="47">
        <v>0</v>
      </c>
      <c r="CM170" s="47">
        <v>0</v>
      </c>
      <c r="CN170" s="47">
        <v>0</v>
      </c>
      <c r="CO170" s="47">
        <v>0</v>
      </c>
      <c r="CP170" s="47">
        <v>0</v>
      </c>
      <c r="CQ170" s="47">
        <v>0</v>
      </c>
      <c r="CR170" s="47">
        <v>0</v>
      </c>
      <c r="CS170" s="47">
        <v>0</v>
      </c>
      <c r="CT170" s="47">
        <v>0.5855263157894737</v>
      </c>
      <c r="CU170" s="47">
        <v>0</v>
      </c>
      <c r="CV170" s="47">
        <v>0</v>
      </c>
      <c r="CW170" s="47">
        <v>0</v>
      </c>
      <c r="CX170" s="47">
        <v>0</v>
      </c>
      <c r="CY170" s="47">
        <v>0</v>
      </c>
      <c r="CZ170" s="47">
        <v>0</v>
      </c>
      <c r="DA170" s="47">
        <v>0</v>
      </c>
      <c r="DB170" s="47">
        <v>0</v>
      </c>
      <c r="DC170" s="47">
        <v>0</v>
      </c>
      <c r="DD170" s="47">
        <v>0</v>
      </c>
      <c r="DE170" s="47">
        <v>0.5855263157894737</v>
      </c>
      <c r="DF170" s="47">
        <v>0.09868421052631579</v>
      </c>
      <c r="DG170" s="47">
        <v>0</v>
      </c>
      <c r="DH170" s="47">
        <v>0</v>
      </c>
      <c r="DI170" s="47">
        <v>0</v>
      </c>
      <c r="DJ170" s="47">
        <v>0</v>
      </c>
      <c r="DK170" s="47">
        <v>0</v>
      </c>
      <c r="DL170" s="47">
        <v>0</v>
      </c>
      <c r="DM170" s="47">
        <v>0</v>
      </c>
      <c r="DN170" s="47">
        <v>0.09868421052631579</v>
      </c>
      <c r="DO170" s="47">
        <v>0</v>
      </c>
      <c r="DP170" s="47">
        <v>0</v>
      </c>
      <c r="DQ170" s="47">
        <v>0</v>
      </c>
      <c r="DR170" s="47">
        <v>0</v>
      </c>
      <c r="DS170" s="47">
        <v>0</v>
      </c>
      <c r="DT170" s="47">
        <v>0</v>
      </c>
    </row>
    <row r="171" spans="1:126" x14ac:dyDescent="0.25">
      <c r="A171" s="47" t="s">
        <v>440</v>
      </c>
      <c r="B171" s="47" t="s">
        <v>153</v>
      </c>
      <c r="C171" s="47" t="s">
        <v>411</v>
      </c>
      <c r="D171" s="47" t="s">
        <v>411</v>
      </c>
      <c r="E171" s="47"/>
      <c r="F171" s="47" t="s">
        <v>406</v>
      </c>
      <c r="G171" s="47" t="s">
        <v>412</v>
      </c>
      <c r="H171" s="47" t="str">
        <f>=IFERROR(VLOOKUP(A171,'ETPT Format DDG'!A:J,10,FALSE),"")</f>
        <v>0</v>
      </c>
      <c r="I171" s="47" t="str">
        <f>='ETPT Format DDG'!M171</f>
        <v/>
      </c>
      <c r="J171" s="47" t="str">
        <f>='ETPT Format DDG'!D171</f>
        <v/>
      </c>
      <c r="K171" s="47" t="s">
        <v>157</v>
      </c>
      <c r="L171" s="47" t="s">
        <v>434</v>
      </c>
      <c r="M171" s="47"/>
      <c r="N171" s="47">
        <v>0.7078947368421052</v>
      </c>
      <c r="O171" s="47">
        <v>0.7078947368421052</v>
      </c>
      <c r="P171" s="47">
        <v>0</v>
      </c>
      <c r="Q171" s="47">
        <v>0</v>
      </c>
      <c r="R171" s="47">
        <v>0</v>
      </c>
      <c r="S171" s="47">
        <v>0</v>
      </c>
      <c r="T171" s="47">
        <v>0</v>
      </c>
      <c r="U171" s="47">
        <v>0</v>
      </c>
      <c r="V171" s="47">
        <v>0</v>
      </c>
      <c r="W171" s="47">
        <v>0</v>
      </c>
      <c r="X171" s="47">
        <v>0</v>
      </c>
      <c r="Y171" s="47">
        <v>0</v>
      </c>
      <c r="Z171" s="47">
        <v>0</v>
      </c>
      <c r="AA171" s="47">
        <v>0</v>
      </c>
      <c r="AB171" s="47">
        <v>0</v>
      </c>
      <c r="AC171" s="47">
        <v>0</v>
      </c>
      <c r="AD171" s="47">
        <v>0</v>
      </c>
      <c r="AE171" s="47">
        <v>0</v>
      </c>
      <c r="AF171" s="47">
        <v>0</v>
      </c>
      <c r="AG171" s="47">
        <v>0</v>
      </c>
      <c r="AH171" s="47">
        <v>0</v>
      </c>
      <c r="AI171" s="47">
        <v>0</v>
      </c>
      <c r="AJ171" s="47">
        <v>0</v>
      </c>
      <c r="AK171" s="47">
        <v>0</v>
      </c>
      <c r="AL171" s="47">
        <v>0</v>
      </c>
      <c r="AM171" s="47">
        <v>0</v>
      </c>
      <c r="AN171" s="47">
        <v>0</v>
      </c>
      <c r="AO171" s="47">
        <v>0</v>
      </c>
      <c r="AP171" s="47">
        <v>0</v>
      </c>
      <c r="AQ171" s="47">
        <v>0</v>
      </c>
      <c r="AR171" s="47">
        <v>0</v>
      </c>
      <c r="AS171" s="47">
        <v>0</v>
      </c>
      <c r="AT171" s="47">
        <v>0</v>
      </c>
      <c r="AU171" s="47">
        <v>0</v>
      </c>
      <c r="AV171" s="47">
        <v>0</v>
      </c>
      <c r="AW171" s="47">
        <v>0</v>
      </c>
      <c r="AX171" s="47">
        <v>0</v>
      </c>
      <c r="AY171" s="47">
        <v>0</v>
      </c>
      <c r="AZ171" s="47">
        <v>0</v>
      </c>
      <c r="BA171" s="47">
        <v>0</v>
      </c>
      <c r="BB171" s="47">
        <v>0</v>
      </c>
      <c r="BC171" s="47">
        <v>0</v>
      </c>
      <c r="BD171" s="47">
        <v>0</v>
      </c>
      <c r="BE171" s="47">
        <v>0</v>
      </c>
      <c r="BF171" s="47">
        <v>0</v>
      </c>
      <c r="BG171" s="47">
        <v>0</v>
      </c>
      <c r="BH171" s="47">
        <v>0</v>
      </c>
      <c r="BI171" s="47">
        <v>0</v>
      </c>
      <c r="BJ171" s="47">
        <v>0</v>
      </c>
      <c r="BK171" s="47">
        <v>0</v>
      </c>
      <c r="BL171" s="47">
        <v>0</v>
      </c>
      <c r="BM171" s="47">
        <v>0</v>
      </c>
      <c r="BN171" s="47">
        <v>0</v>
      </c>
      <c r="BO171" s="47">
        <v>0</v>
      </c>
      <c r="BP171" s="47">
        <v>0</v>
      </c>
      <c r="BQ171" s="47">
        <v>0</v>
      </c>
      <c r="BR171" s="47">
        <v>0</v>
      </c>
      <c r="BS171" s="47">
        <v>0</v>
      </c>
      <c r="BT171" s="47">
        <v>0</v>
      </c>
      <c r="BU171" s="47">
        <v>0</v>
      </c>
      <c r="BV171" s="47">
        <v>0</v>
      </c>
      <c r="BW171" s="47">
        <v>0</v>
      </c>
      <c r="BX171" s="47">
        <v>0</v>
      </c>
      <c r="BY171" s="47">
        <v>0</v>
      </c>
      <c r="BZ171" s="47">
        <v>0</v>
      </c>
      <c r="CA171" s="47">
        <v>0</v>
      </c>
      <c r="CB171" s="47">
        <v>0</v>
      </c>
      <c r="CC171" s="47">
        <v>0</v>
      </c>
      <c r="CD171" s="47">
        <v>0</v>
      </c>
      <c r="CE171" s="47">
        <v>0</v>
      </c>
      <c r="CF171" s="47">
        <v>0</v>
      </c>
      <c r="CG171" s="47">
        <v>0</v>
      </c>
      <c r="CH171" s="47">
        <v>0</v>
      </c>
      <c r="CI171" s="47">
        <v>0</v>
      </c>
      <c r="CJ171" s="47">
        <v>0</v>
      </c>
      <c r="CK171" s="47">
        <v>0</v>
      </c>
      <c r="CL171" s="47">
        <v>0</v>
      </c>
      <c r="CM171" s="47">
        <v>0</v>
      </c>
      <c r="CN171" s="47">
        <v>0</v>
      </c>
      <c r="CO171" s="47">
        <v>0</v>
      </c>
      <c r="CP171" s="47">
        <v>0</v>
      </c>
      <c r="CQ171" s="47">
        <v>0</v>
      </c>
      <c r="CR171" s="47">
        <v>0</v>
      </c>
      <c r="CS171" s="47">
        <v>0</v>
      </c>
      <c r="CT171" s="47">
        <v>0.7078947368421052</v>
      </c>
      <c r="CU171" s="47">
        <v>0</v>
      </c>
      <c r="CV171" s="47">
        <v>0</v>
      </c>
      <c r="CW171" s="47">
        <v>0</v>
      </c>
      <c r="CX171" s="47">
        <v>0</v>
      </c>
      <c r="CY171" s="47">
        <v>0</v>
      </c>
      <c r="CZ171" s="47">
        <v>0</v>
      </c>
      <c r="DA171" s="47">
        <v>0</v>
      </c>
      <c r="DB171" s="47">
        <v>0</v>
      </c>
      <c r="DC171" s="47">
        <v>0</v>
      </c>
      <c r="DD171" s="47">
        <v>0</v>
      </c>
      <c r="DE171" s="47">
        <v>0.7078947368421052</v>
      </c>
      <c r="DF171" s="47">
        <v>0</v>
      </c>
      <c r="DG171" s="47">
        <v>0</v>
      </c>
      <c r="DH171" s="47">
        <v>0</v>
      </c>
      <c r="DI171" s="47">
        <v>0</v>
      </c>
      <c r="DJ171" s="47">
        <v>0</v>
      </c>
      <c r="DK171" s="47">
        <v>0</v>
      </c>
      <c r="DL171" s="47">
        <v>0</v>
      </c>
      <c r="DM171" s="47">
        <v>0</v>
      </c>
      <c r="DN171" s="47">
        <v>0</v>
      </c>
      <c r="DO171" s="47">
        <v>0</v>
      </c>
      <c r="DP171" s="47">
        <v>0</v>
      </c>
      <c r="DQ171" s="47">
        <v>0</v>
      </c>
      <c r="DR171" s="47">
        <v>0</v>
      </c>
      <c r="DS171" s="47">
        <v>0</v>
      </c>
      <c r="DT171" s="47">
        <v>0</v>
      </c>
    </row>
    <row r="172" spans="1:126" x14ac:dyDescent="0.25">
      <c r="A172" s="47" t="s">
        <v>441</v>
      </c>
      <c r="B172" s="47" t="s">
        <v>153</v>
      </c>
      <c r="C172" s="47" t="s">
        <v>411</v>
      </c>
      <c r="D172" s="47" t="s">
        <v>411</v>
      </c>
      <c r="E172" s="47"/>
      <c r="F172" s="47" t="s">
        <v>406</v>
      </c>
      <c r="G172" s="47" t="s">
        <v>419</v>
      </c>
      <c r="H172" s="47" t="str">
        <f>=IFERROR(VLOOKUP(A172,'ETPT Format DDG'!A:J,10,FALSE),"")</f>
        <v>0</v>
      </c>
      <c r="I172" s="47" t="str">
        <f>='ETPT Format DDG'!M172</f>
        <v/>
      </c>
      <c r="J172" s="47" t="str">
        <f>='ETPT Format DDG'!D172</f>
        <v/>
      </c>
      <c r="K172" s="47" t="s">
        <v>157</v>
      </c>
      <c r="L172" s="47" t="s">
        <v>422</v>
      </c>
      <c r="M172" s="47"/>
      <c r="N172" s="47">
        <v>1</v>
      </c>
      <c r="O172" s="47">
        <v>1</v>
      </c>
      <c r="P172" s="47">
        <v>0</v>
      </c>
      <c r="Q172" s="47">
        <v>0</v>
      </c>
      <c r="R172" s="47">
        <v>0</v>
      </c>
      <c r="S172" s="47">
        <v>0</v>
      </c>
      <c r="T172" s="47">
        <v>0</v>
      </c>
      <c r="U172" s="47">
        <v>0</v>
      </c>
      <c r="V172" s="47">
        <v>0</v>
      </c>
      <c r="W172" s="47">
        <v>0</v>
      </c>
      <c r="X172" s="47">
        <v>0</v>
      </c>
      <c r="Y172" s="47">
        <v>0</v>
      </c>
      <c r="Z172" s="47">
        <v>0</v>
      </c>
      <c r="AA172" s="47">
        <v>0</v>
      </c>
      <c r="AB172" s="47">
        <v>0</v>
      </c>
      <c r="AC172" s="47">
        <v>0</v>
      </c>
      <c r="AD172" s="47">
        <v>0</v>
      </c>
      <c r="AE172" s="47">
        <v>0</v>
      </c>
      <c r="AF172" s="47">
        <v>0</v>
      </c>
      <c r="AG172" s="47">
        <v>0</v>
      </c>
      <c r="AH172" s="47">
        <v>0</v>
      </c>
      <c r="AI172" s="47">
        <v>0</v>
      </c>
      <c r="AJ172" s="47">
        <v>0</v>
      </c>
      <c r="AK172" s="47">
        <v>0</v>
      </c>
      <c r="AL172" s="47">
        <v>0</v>
      </c>
      <c r="AM172" s="47">
        <v>0</v>
      </c>
      <c r="AN172" s="47">
        <v>0</v>
      </c>
      <c r="AO172" s="47">
        <v>0</v>
      </c>
      <c r="AP172" s="47">
        <v>0</v>
      </c>
      <c r="AQ172" s="47">
        <v>0</v>
      </c>
      <c r="AR172" s="47">
        <v>0</v>
      </c>
      <c r="AS172" s="47">
        <v>0</v>
      </c>
      <c r="AT172" s="47">
        <v>0</v>
      </c>
      <c r="AU172" s="47">
        <v>0</v>
      </c>
      <c r="AV172" s="47">
        <v>0</v>
      </c>
      <c r="AW172" s="47">
        <v>0</v>
      </c>
      <c r="AX172" s="47">
        <v>0</v>
      </c>
      <c r="AY172" s="47">
        <v>0</v>
      </c>
      <c r="AZ172" s="47">
        <v>0</v>
      </c>
      <c r="BA172" s="47">
        <v>0</v>
      </c>
      <c r="BB172" s="47">
        <v>0</v>
      </c>
      <c r="BC172" s="47">
        <v>0</v>
      </c>
      <c r="BD172" s="47">
        <v>0</v>
      </c>
      <c r="BE172" s="47">
        <v>0</v>
      </c>
      <c r="BF172" s="47">
        <v>0</v>
      </c>
      <c r="BG172" s="47">
        <v>0</v>
      </c>
      <c r="BH172" s="47">
        <v>0</v>
      </c>
      <c r="BI172" s="47">
        <v>0</v>
      </c>
      <c r="BJ172" s="47">
        <v>0</v>
      </c>
      <c r="BK172" s="47">
        <v>0</v>
      </c>
      <c r="BL172" s="47">
        <v>0</v>
      </c>
      <c r="BM172" s="47">
        <v>0</v>
      </c>
      <c r="BN172" s="47">
        <v>0</v>
      </c>
      <c r="BO172" s="47">
        <v>0</v>
      </c>
      <c r="BP172" s="47">
        <v>0</v>
      </c>
      <c r="BQ172" s="47">
        <v>0</v>
      </c>
      <c r="BR172" s="47">
        <v>0</v>
      </c>
      <c r="BS172" s="47">
        <v>0</v>
      </c>
      <c r="BT172" s="47">
        <v>0</v>
      </c>
      <c r="BU172" s="47">
        <v>0</v>
      </c>
      <c r="BV172" s="47">
        <v>0</v>
      </c>
      <c r="BW172" s="47">
        <v>0</v>
      </c>
      <c r="BX172" s="47">
        <v>0</v>
      </c>
      <c r="BY172" s="47">
        <v>0</v>
      </c>
      <c r="BZ172" s="47">
        <v>0</v>
      </c>
      <c r="CA172" s="47">
        <v>0</v>
      </c>
      <c r="CB172" s="47">
        <v>0</v>
      </c>
      <c r="CC172" s="47">
        <v>0</v>
      </c>
      <c r="CD172" s="47">
        <v>0</v>
      </c>
      <c r="CE172" s="47">
        <v>0</v>
      </c>
      <c r="CF172" s="47">
        <v>0</v>
      </c>
      <c r="CG172" s="47">
        <v>0</v>
      </c>
      <c r="CH172" s="47">
        <v>0</v>
      </c>
      <c r="CI172" s="47">
        <v>0</v>
      </c>
      <c r="CJ172" s="47">
        <v>0</v>
      </c>
      <c r="CK172" s="47">
        <v>0</v>
      </c>
      <c r="CL172" s="47">
        <v>0</v>
      </c>
      <c r="CM172" s="47">
        <v>0</v>
      </c>
      <c r="CN172" s="47">
        <v>0</v>
      </c>
      <c r="CO172" s="47">
        <v>0</v>
      </c>
      <c r="CP172" s="47">
        <v>0</v>
      </c>
      <c r="CQ172" s="47">
        <v>0</v>
      </c>
      <c r="CR172" s="47">
        <v>0</v>
      </c>
      <c r="CS172" s="47">
        <v>0</v>
      </c>
      <c r="CT172" s="47">
        <v>1</v>
      </c>
      <c r="CU172" s="47">
        <v>0</v>
      </c>
      <c r="CV172" s="47">
        <v>0</v>
      </c>
      <c r="CW172" s="47">
        <v>0</v>
      </c>
      <c r="CX172" s="47">
        <v>0</v>
      </c>
      <c r="CY172" s="47">
        <v>0</v>
      </c>
      <c r="CZ172" s="47">
        <v>0</v>
      </c>
      <c r="DA172" s="47">
        <v>0</v>
      </c>
      <c r="DB172" s="47">
        <v>0</v>
      </c>
      <c r="DC172" s="47">
        <v>0</v>
      </c>
      <c r="DD172" s="47">
        <v>0</v>
      </c>
      <c r="DE172" s="47">
        <v>1</v>
      </c>
      <c r="DF172" s="47">
        <v>0</v>
      </c>
      <c r="DG172" s="47">
        <v>0</v>
      </c>
      <c r="DH172" s="47">
        <v>0</v>
      </c>
      <c r="DI172" s="47">
        <v>0</v>
      </c>
      <c r="DJ172" s="47">
        <v>0</v>
      </c>
      <c r="DK172" s="47">
        <v>0</v>
      </c>
      <c r="DL172" s="47">
        <v>0</v>
      </c>
      <c r="DM172" s="47">
        <v>0</v>
      </c>
      <c r="DN172" s="47">
        <v>0</v>
      </c>
      <c r="DO172" s="47">
        <v>0</v>
      </c>
      <c r="DP172" s="47">
        <v>0</v>
      </c>
      <c r="DQ172" s="47">
        <v>0</v>
      </c>
      <c r="DR172" s="47">
        <v>0</v>
      </c>
      <c r="DS172" s="47">
        <v>0</v>
      </c>
      <c r="DT172" s="47">
        <v>0</v>
      </c>
    </row>
    <row r="173" spans="1:126" x14ac:dyDescent="0.25">
      <c r="A173" s="47" t="s">
        <v>442</v>
      </c>
      <c r="B173" s="47" t="s">
        <v>153</v>
      </c>
      <c r="C173" s="47" t="s">
        <v>411</v>
      </c>
      <c r="D173" s="47" t="s">
        <v>411</v>
      </c>
      <c r="E173" s="47"/>
      <c r="F173" s="47" t="s">
        <v>406</v>
      </c>
      <c r="G173" s="47" t="s">
        <v>412</v>
      </c>
      <c r="H173" s="47" t="str">
        <f>=IFERROR(VLOOKUP(A173,'ETPT Format DDG'!A:J,10,FALSE),"")</f>
        <v>0</v>
      </c>
      <c r="I173" s="47" t="str">
        <f>='ETPT Format DDG'!M173</f>
        <v/>
      </c>
      <c r="J173" s="47" t="str">
        <f>='ETPT Format DDG'!D173</f>
        <v/>
      </c>
      <c r="K173" s="47" t="s">
        <v>157</v>
      </c>
      <c r="L173" s="47" t="s">
        <v>431</v>
      </c>
      <c r="M173" s="47"/>
      <c r="N173" s="47">
        <v>0.007894736842105263</v>
      </c>
      <c r="O173" s="47">
        <v>0.007894736842105263</v>
      </c>
      <c r="P173" s="47">
        <v>0</v>
      </c>
      <c r="Q173" s="47">
        <v>0</v>
      </c>
      <c r="R173" s="47">
        <v>0</v>
      </c>
      <c r="S173" s="47">
        <v>0</v>
      </c>
      <c r="T173" s="47">
        <v>0</v>
      </c>
      <c r="U173" s="47">
        <v>0</v>
      </c>
      <c r="V173" s="47">
        <v>0</v>
      </c>
      <c r="W173" s="47">
        <v>0</v>
      </c>
      <c r="X173" s="47">
        <v>0</v>
      </c>
      <c r="Y173" s="47">
        <v>0</v>
      </c>
      <c r="Z173" s="47">
        <v>0</v>
      </c>
      <c r="AA173" s="47">
        <v>0</v>
      </c>
      <c r="AB173" s="47">
        <v>0</v>
      </c>
      <c r="AC173" s="47">
        <v>0</v>
      </c>
      <c r="AD173" s="47">
        <v>0</v>
      </c>
      <c r="AE173" s="47">
        <v>0</v>
      </c>
      <c r="AF173" s="47">
        <v>0</v>
      </c>
      <c r="AG173" s="47">
        <v>0</v>
      </c>
      <c r="AH173" s="47">
        <v>0</v>
      </c>
      <c r="AI173" s="47">
        <v>0</v>
      </c>
      <c r="AJ173" s="47">
        <v>0</v>
      </c>
      <c r="AK173" s="47">
        <v>0</v>
      </c>
      <c r="AL173" s="47">
        <v>0</v>
      </c>
      <c r="AM173" s="47">
        <v>0</v>
      </c>
      <c r="AN173" s="47">
        <v>0</v>
      </c>
      <c r="AO173" s="47">
        <v>0</v>
      </c>
      <c r="AP173" s="47">
        <v>0</v>
      </c>
      <c r="AQ173" s="47">
        <v>0</v>
      </c>
      <c r="AR173" s="47">
        <v>0</v>
      </c>
      <c r="AS173" s="47">
        <v>0</v>
      </c>
      <c r="AT173" s="47">
        <v>0</v>
      </c>
      <c r="AU173" s="47">
        <v>0</v>
      </c>
      <c r="AV173" s="47">
        <v>0</v>
      </c>
      <c r="AW173" s="47">
        <v>0</v>
      </c>
      <c r="AX173" s="47">
        <v>0</v>
      </c>
      <c r="AY173" s="47">
        <v>0</v>
      </c>
      <c r="AZ173" s="47">
        <v>0</v>
      </c>
      <c r="BA173" s="47">
        <v>0</v>
      </c>
      <c r="BB173" s="47">
        <v>0</v>
      </c>
      <c r="BC173" s="47">
        <v>0</v>
      </c>
      <c r="BD173" s="47">
        <v>0</v>
      </c>
      <c r="BE173" s="47">
        <v>0</v>
      </c>
      <c r="BF173" s="47">
        <v>0</v>
      </c>
      <c r="BG173" s="47">
        <v>0</v>
      </c>
      <c r="BH173" s="47">
        <v>0</v>
      </c>
      <c r="BI173" s="47">
        <v>0</v>
      </c>
      <c r="BJ173" s="47">
        <v>0</v>
      </c>
      <c r="BK173" s="47">
        <v>0</v>
      </c>
      <c r="BL173" s="47">
        <v>0</v>
      </c>
      <c r="BM173" s="47">
        <v>0</v>
      </c>
      <c r="BN173" s="47">
        <v>0</v>
      </c>
      <c r="BO173" s="47">
        <v>0</v>
      </c>
      <c r="BP173" s="47">
        <v>0</v>
      </c>
      <c r="BQ173" s="47">
        <v>0</v>
      </c>
      <c r="BR173" s="47">
        <v>0</v>
      </c>
      <c r="BS173" s="47">
        <v>0</v>
      </c>
      <c r="BT173" s="47">
        <v>0</v>
      </c>
      <c r="BU173" s="47">
        <v>0</v>
      </c>
      <c r="BV173" s="47">
        <v>0</v>
      </c>
      <c r="BW173" s="47">
        <v>0</v>
      </c>
      <c r="BX173" s="47">
        <v>0</v>
      </c>
      <c r="BY173" s="47">
        <v>0</v>
      </c>
      <c r="BZ173" s="47">
        <v>0</v>
      </c>
      <c r="CA173" s="47">
        <v>0</v>
      </c>
      <c r="CB173" s="47">
        <v>0</v>
      </c>
      <c r="CC173" s="47">
        <v>0</v>
      </c>
      <c r="CD173" s="47">
        <v>0</v>
      </c>
      <c r="CE173" s="47">
        <v>0</v>
      </c>
      <c r="CF173" s="47">
        <v>0</v>
      </c>
      <c r="CG173" s="47">
        <v>0</v>
      </c>
      <c r="CH173" s="47">
        <v>0</v>
      </c>
      <c r="CI173" s="47">
        <v>0</v>
      </c>
      <c r="CJ173" s="47">
        <v>0</v>
      </c>
      <c r="CK173" s="47">
        <v>0</v>
      </c>
      <c r="CL173" s="47">
        <v>0</v>
      </c>
      <c r="CM173" s="47">
        <v>0</v>
      </c>
      <c r="CN173" s="47">
        <v>0</v>
      </c>
      <c r="CO173" s="47">
        <v>0</v>
      </c>
      <c r="CP173" s="47">
        <v>0</v>
      </c>
      <c r="CQ173" s="47">
        <v>0</v>
      </c>
      <c r="CR173" s="47">
        <v>0</v>
      </c>
      <c r="CS173" s="47">
        <v>0</v>
      </c>
      <c r="CT173" s="47">
        <v>0.007894736842105263</v>
      </c>
      <c r="CU173" s="47">
        <v>0</v>
      </c>
      <c r="CV173" s="47">
        <v>0</v>
      </c>
      <c r="CW173" s="47">
        <v>0</v>
      </c>
      <c r="CX173" s="47">
        <v>0</v>
      </c>
      <c r="CY173" s="47">
        <v>0</v>
      </c>
      <c r="CZ173" s="47">
        <v>0</v>
      </c>
      <c r="DA173" s="47">
        <v>0</v>
      </c>
      <c r="DB173" s="47">
        <v>0</v>
      </c>
      <c r="DC173" s="47">
        <v>0</v>
      </c>
      <c r="DD173" s="47">
        <v>0</v>
      </c>
      <c r="DE173" s="47">
        <v>0.007894736842105263</v>
      </c>
      <c r="DF173" s="47">
        <v>0</v>
      </c>
      <c r="DG173" s="47">
        <v>0</v>
      </c>
      <c r="DH173" s="47">
        <v>0</v>
      </c>
      <c r="DI173" s="47">
        <v>0</v>
      </c>
      <c r="DJ173" s="47">
        <v>0</v>
      </c>
      <c r="DK173" s="47">
        <v>0</v>
      </c>
      <c r="DL173" s="47">
        <v>0</v>
      </c>
      <c r="DM173" s="47">
        <v>0</v>
      </c>
      <c r="DN173" s="47">
        <v>0</v>
      </c>
      <c r="DO173" s="47">
        <v>0</v>
      </c>
      <c r="DP173" s="47">
        <v>0</v>
      </c>
      <c r="DQ173" s="47">
        <v>0</v>
      </c>
      <c r="DR173" s="47">
        <v>0</v>
      </c>
      <c r="DS173" s="47">
        <v>0</v>
      </c>
      <c r="DT173" s="47">
        <v>0</v>
      </c>
    </row>
    <row r="174" spans="1:126" x14ac:dyDescent="0.25">
      <c r="A174" s="47" t="s">
        <v>443</v>
      </c>
      <c r="B174" s="47" t="s">
        <v>153</v>
      </c>
      <c r="C174" s="47" t="s">
        <v>411</v>
      </c>
      <c r="D174" s="47" t="s">
        <v>411</v>
      </c>
      <c r="E174" s="47"/>
      <c r="F174" s="47" t="s">
        <v>406</v>
      </c>
      <c r="G174" s="47" t="s">
        <v>412</v>
      </c>
      <c r="H174" s="47" t="str">
        <f>=IFERROR(VLOOKUP(A174,'ETPT Format DDG'!A:J,10,FALSE),"")</f>
        <v>0</v>
      </c>
      <c r="I174" s="47" t="str">
        <f>='ETPT Format DDG'!M174</f>
        <v/>
      </c>
      <c r="J174" s="47" t="str">
        <f>='ETPT Format DDG'!D174</f>
        <v/>
      </c>
      <c r="K174" s="47" t="s">
        <v>157</v>
      </c>
      <c r="L174" s="47" t="s">
        <v>239</v>
      </c>
      <c r="M174" s="47"/>
      <c r="N174" s="47">
        <v>0.43999999999999856</v>
      </c>
      <c r="O174" s="47">
        <v>0.43999999999999856</v>
      </c>
      <c r="P174" s="47">
        <v>0</v>
      </c>
      <c r="Q174" s="47">
        <v>0</v>
      </c>
      <c r="R174" s="47">
        <v>0</v>
      </c>
      <c r="S174" s="47">
        <v>0</v>
      </c>
      <c r="T174" s="47">
        <v>0</v>
      </c>
      <c r="U174" s="47">
        <v>0</v>
      </c>
      <c r="V174" s="47">
        <v>0</v>
      </c>
      <c r="W174" s="47">
        <v>0</v>
      </c>
      <c r="X174" s="47">
        <v>0</v>
      </c>
      <c r="Y174" s="47">
        <v>0</v>
      </c>
      <c r="Z174" s="47">
        <v>0</v>
      </c>
      <c r="AA174" s="47">
        <v>0</v>
      </c>
      <c r="AB174" s="47">
        <v>0</v>
      </c>
      <c r="AC174" s="47">
        <v>0</v>
      </c>
      <c r="AD174" s="47">
        <v>0</v>
      </c>
      <c r="AE174" s="47">
        <v>0</v>
      </c>
      <c r="AF174" s="47">
        <v>0</v>
      </c>
      <c r="AG174" s="47">
        <v>0</v>
      </c>
      <c r="AH174" s="47">
        <v>0</v>
      </c>
      <c r="AI174" s="47">
        <v>0</v>
      </c>
      <c r="AJ174" s="47">
        <v>0</v>
      </c>
      <c r="AK174" s="47">
        <v>0</v>
      </c>
      <c r="AL174" s="47">
        <v>0</v>
      </c>
      <c r="AM174" s="47">
        <v>0</v>
      </c>
      <c r="AN174" s="47">
        <v>0</v>
      </c>
      <c r="AO174" s="47">
        <v>0</v>
      </c>
      <c r="AP174" s="47">
        <v>0</v>
      </c>
      <c r="AQ174" s="47">
        <v>0</v>
      </c>
      <c r="AR174" s="47">
        <v>0</v>
      </c>
      <c r="AS174" s="47">
        <v>0</v>
      </c>
      <c r="AT174" s="47">
        <v>0</v>
      </c>
      <c r="AU174" s="47">
        <v>0</v>
      </c>
      <c r="AV174" s="47">
        <v>0</v>
      </c>
      <c r="AW174" s="47">
        <v>0</v>
      </c>
      <c r="AX174" s="47">
        <v>0</v>
      </c>
      <c r="AY174" s="47">
        <v>0</v>
      </c>
      <c r="AZ174" s="47">
        <v>0</v>
      </c>
      <c r="BA174" s="47">
        <v>0</v>
      </c>
      <c r="BB174" s="47">
        <v>0</v>
      </c>
      <c r="BC174" s="47">
        <v>0</v>
      </c>
      <c r="BD174" s="47">
        <v>0</v>
      </c>
      <c r="BE174" s="47">
        <v>0</v>
      </c>
      <c r="BF174" s="47">
        <v>0</v>
      </c>
      <c r="BG174" s="47">
        <v>0</v>
      </c>
      <c r="BH174" s="47">
        <v>0</v>
      </c>
      <c r="BI174" s="47">
        <v>0</v>
      </c>
      <c r="BJ174" s="47">
        <v>0</v>
      </c>
      <c r="BK174" s="47">
        <v>0</v>
      </c>
      <c r="BL174" s="47">
        <v>0</v>
      </c>
      <c r="BM174" s="47">
        <v>0</v>
      </c>
      <c r="BN174" s="47">
        <v>0</v>
      </c>
      <c r="BO174" s="47">
        <v>0</v>
      </c>
      <c r="BP174" s="47">
        <v>0</v>
      </c>
      <c r="BQ174" s="47">
        <v>0</v>
      </c>
      <c r="BR174" s="47">
        <v>0</v>
      </c>
      <c r="BS174" s="47">
        <v>0</v>
      </c>
      <c r="BT174" s="47">
        <v>0</v>
      </c>
      <c r="BU174" s="47">
        <v>0</v>
      </c>
      <c r="BV174" s="47">
        <v>0</v>
      </c>
      <c r="BW174" s="47">
        <v>0</v>
      </c>
      <c r="BX174" s="47">
        <v>0</v>
      </c>
      <c r="BY174" s="47">
        <v>0</v>
      </c>
      <c r="BZ174" s="47">
        <v>0</v>
      </c>
      <c r="CA174" s="47">
        <v>0</v>
      </c>
      <c r="CB174" s="47">
        <v>0</v>
      </c>
      <c r="CC174" s="47">
        <v>0</v>
      </c>
      <c r="CD174" s="47">
        <v>0</v>
      </c>
      <c r="CE174" s="47">
        <v>0</v>
      </c>
      <c r="CF174" s="47">
        <v>0</v>
      </c>
      <c r="CG174" s="47">
        <v>0</v>
      </c>
      <c r="CH174" s="47">
        <v>0</v>
      </c>
      <c r="CI174" s="47">
        <v>0</v>
      </c>
      <c r="CJ174" s="47">
        <v>0</v>
      </c>
      <c r="CK174" s="47">
        <v>0</v>
      </c>
      <c r="CL174" s="47">
        <v>0</v>
      </c>
      <c r="CM174" s="47">
        <v>0</v>
      </c>
      <c r="CN174" s="47">
        <v>0</v>
      </c>
      <c r="CO174" s="47">
        <v>0</v>
      </c>
      <c r="CP174" s="47">
        <v>0</v>
      </c>
      <c r="CQ174" s="47">
        <v>0</v>
      </c>
      <c r="CR174" s="47">
        <v>0</v>
      </c>
      <c r="CS174" s="47">
        <v>0</v>
      </c>
      <c r="CT174" s="47">
        <v>0.43999999999999856</v>
      </c>
      <c r="CU174" s="47">
        <v>0</v>
      </c>
      <c r="CV174" s="47">
        <v>0</v>
      </c>
      <c r="CW174" s="47">
        <v>0</v>
      </c>
      <c r="CX174" s="47">
        <v>0</v>
      </c>
      <c r="CY174" s="47">
        <v>0</v>
      </c>
      <c r="CZ174" s="47">
        <v>0</v>
      </c>
      <c r="DA174" s="47">
        <v>0</v>
      </c>
      <c r="DB174" s="47">
        <v>0</v>
      </c>
      <c r="DC174" s="47">
        <v>0</v>
      </c>
      <c r="DD174" s="47">
        <v>0</v>
      </c>
      <c r="DE174" s="47">
        <v>0.43999999999999856</v>
      </c>
      <c r="DF174" s="47">
        <v>0.10210526315789474</v>
      </c>
      <c r="DG174" s="47">
        <v>0</v>
      </c>
      <c r="DH174" s="47">
        <v>0</v>
      </c>
      <c r="DI174" s="47">
        <v>0</v>
      </c>
      <c r="DJ174" s="47">
        <v>0</v>
      </c>
      <c r="DK174" s="47">
        <v>0</v>
      </c>
      <c r="DL174" s="47">
        <v>0</v>
      </c>
      <c r="DM174" s="47">
        <v>0</v>
      </c>
      <c r="DN174" s="47">
        <v>0.10210526315789474</v>
      </c>
      <c r="DO174" s="47">
        <v>0</v>
      </c>
      <c r="DP174" s="47">
        <v>0</v>
      </c>
      <c r="DQ174" s="47">
        <v>0</v>
      </c>
      <c r="DR174" s="47">
        <v>0</v>
      </c>
      <c r="DS174" s="47">
        <v>0</v>
      </c>
      <c r="DT174" s="47">
        <v>0</v>
      </c>
    </row>
    <row r="175" spans="1:126" x14ac:dyDescent="0.25">
      <c r="A175" s="47" t="s">
        <v>444</v>
      </c>
      <c r="B175" s="47" t="s">
        <v>153</v>
      </c>
      <c r="C175" s="47" t="s">
        <v>411</v>
      </c>
      <c r="D175" s="47" t="s">
        <v>411</v>
      </c>
      <c r="E175" s="47"/>
      <c r="F175" s="47" t="s">
        <v>406</v>
      </c>
      <c r="G175" s="47" t="s">
        <v>412</v>
      </c>
      <c r="H175" s="47" t="str">
        <f>=IFERROR(VLOOKUP(A175,'ETPT Format DDG'!A:J,10,FALSE),"")</f>
        <v>0</v>
      </c>
      <c r="I175" s="47" t="str">
        <f>='ETPT Format DDG'!M175</f>
        <v/>
      </c>
      <c r="J175" s="47" t="str">
        <f>='ETPT Format DDG'!D175</f>
        <v/>
      </c>
      <c r="K175" s="47" t="s">
        <v>157</v>
      </c>
      <c r="L175" s="47" t="s">
        <v>445</v>
      </c>
      <c r="M175" s="47"/>
      <c r="N175" s="47">
        <v>0.5394736842105263</v>
      </c>
      <c r="O175" s="47">
        <v>0.5394736842105263</v>
      </c>
      <c r="P175" s="47">
        <v>0</v>
      </c>
      <c r="Q175" s="47">
        <v>0</v>
      </c>
      <c r="R175" s="47">
        <v>0</v>
      </c>
      <c r="S175" s="47">
        <v>0</v>
      </c>
      <c r="T175" s="47">
        <v>0</v>
      </c>
      <c r="U175" s="47">
        <v>0</v>
      </c>
      <c r="V175" s="47">
        <v>0</v>
      </c>
      <c r="W175" s="47">
        <v>0</v>
      </c>
      <c r="X175" s="47">
        <v>0</v>
      </c>
      <c r="Y175" s="47">
        <v>0</v>
      </c>
      <c r="Z175" s="47">
        <v>0</v>
      </c>
      <c r="AA175" s="47">
        <v>0</v>
      </c>
      <c r="AB175" s="47">
        <v>0</v>
      </c>
      <c r="AC175" s="47">
        <v>0</v>
      </c>
      <c r="AD175" s="47">
        <v>0</v>
      </c>
      <c r="AE175" s="47">
        <v>0</v>
      </c>
      <c r="AF175" s="47">
        <v>0</v>
      </c>
      <c r="AG175" s="47">
        <v>0</v>
      </c>
      <c r="AH175" s="47">
        <v>0</v>
      </c>
      <c r="AI175" s="47">
        <v>0</v>
      </c>
      <c r="AJ175" s="47">
        <v>0</v>
      </c>
      <c r="AK175" s="47">
        <v>0</v>
      </c>
      <c r="AL175" s="47">
        <v>0</v>
      </c>
      <c r="AM175" s="47">
        <v>0</v>
      </c>
      <c r="AN175" s="47">
        <v>0</v>
      </c>
      <c r="AO175" s="47">
        <v>0</v>
      </c>
      <c r="AP175" s="47">
        <v>0</v>
      </c>
      <c r="AQ175" s="47">
        <v>0</v>
      </c>
      <c r="AR175" s="47">
        <v>0</v>
      </c>
      <c r="AS175" s="47">
        <v>0</v>
      </c>
      <c r="AT175" s="47">
        <v>0</v>
      </c>
      <c r="AU175" s="47">
        <v>0</v>
      </c>
      <c r="AV175" s="47">
        <v>0</v>
      </c>
      <c r="AW175" s="47">
        <v>0</v>
      </c>
      <c r="AX175" s="47">
        <v>0</v>
      </c>
      <c r="AY175" s="47">
        <v>0</v>
      </c>
      <c r="AZ175" s="47">
        <v>0</v>
      </c>
      <c r="BA175" s="47">
        <v>0</v>
      </c>
      <c r="BB175" s="47">
        <v>0</v>
      </c>
      <c r="BC175" s="47">
        <v>0</v>
      </c>
      <c r="BD175" s="47">
        <v>0</v>
      </c>
      <c r="BE175" s="47">
        <v>0</v>
      </c>
      <c r="BF175" s="47">
        <v>0</v>
      </c>
      <c r="BG175" s="47">
        <v>0</v>
      </c>
      <c r="BH175" s="47">
        <v>0</v>
      </c>
      <c r="BI175" s="47">
        <v>0</v>
      </c>
      <c r="BJ175" s="47">
        <v>0</v>
      </c>
      <c r="BK175" s="47">
        <v>0</v>
      </c>
      <c r="BL175" s="47">
        <v>0</v>
      </c>
      <c r="BM175" s="47">
        <v>0</v>
      </c>
      <c r="BN175" s="47">
        <v>0</v>
      </c>
      <c r="BO175" s="47">
        <v>0</v>
      </c>
      <c r="BP175" s="47">
        <v>0</v>
      </c>
      <c r="BQ175" s="47">
        <v>0</v>
      </c>
      <c r="BR175" s="47">
        <v>0</v>
      </c>
      <c r="BS175" s="47">
        <v>0</v>
      </c>
      <c r="BT175" s="47">
        <v>0</v>
      </c>
      <c r="BU175" s="47">
        <v>0</v>
      </c>
      <c r="BV175" s="47">
        <v>0</v>
      </c>
      <c r="BW175" s="47">
        <v>0</v>
      </c>
      <c r="BX175" s="47">
        <v>0</v>
      </c>
      <c r="BY175" s="47">
        <v>0</v>
      </c>
      <c r="BZ175" s="47">
        <v>0</v>
      </c>
      <c r="CA175" s="47">
        <v>0</v>
      </c>
      <c r="CB175" s="47">
        <v>0</v>
      </c>
      <c r="CC175" s="47">
        <v>0</v>
      </c>
      <c r="CD175" s="47">
        <v>0</v>
      </c>
      <c r="CE175" s="47">
        <v>0</v>
      </c>
      <c r="CF175" s="47">
        <v>0</v>
      </c>
      <c r="CG175" s="47">
        <v>0</v>
      </c>
      <c r="CH175" s="47">
        <v>0</v>
      </c>
      <c r="CI175" s="47">
        <v>0</v>
      </c>
      <c r="CJ175" s="47">
        <v>0</v>
      </c>
      <c r="CK175" s="47">
        <v>0</v>
      </c>
      <c r="CL175" s="47">
        <v>0</v>
      </c>
      <c r="CM175" s="47">
        <v>0</v>
      </c>
      <c r="CN175" s="47">
        <v>0</v>
      </c>
      <c r="CO175" s="47">
        <v>0</v>
      </c>
      <c r="CP175" s="47">
        <v>0</v>
      </c>
      <c r="CQ175" s="47">
        <v>0</v>
      </c>
      <c r="CR175" s="47">
        <v>0</v>
      </c>
      <c r="CS175" s="47">
        <v>0</v>
      </c>
      <c r="CT175" s="47">
        <v>0.5394736842105263</v>
      </c>
      <c r="CU175" s="47">
        <v>0</v>
      </c>
      <c r="CV175" s="47">
        <v>0</v>
      </c>
      <c r="CW175" s="47">
        <v>0</v>
      </c>
      <c r="CX175" s="47">
        <v>0</v>
      </c>
      <c r="CY175" s="47">
        <v>0</v>
      </c>
      <c r="CZ175" s="47">
        <v>0</v>
      </c>
      <c r="DA175" s="47">
        <v>0</v>
      </c>
      <c r="DB175" s="47">
        <v>0</v>
      </c>
      <c r="DC175" s="47">
        <v>0</v>
      </c>
      <c r="DD175" s="47">
        <v>0</v>
      </c>
      <c r="DE175" s="47">
        <v>0.5394736842105263</v>
      </c>
      <c r="DF175" s="47">
        <v>0</v>
      </c>
      <c r="DG175" s="47">
        <v>0</v>
      </c>
      <c r="DH175" s="47">
        <v>0</v>
      </c>
      <c r="DI175" s="47">
        <v>0</v>
      </c>
      <c r="DJ175" s="47">
        <v>0</v>
      </c>
      <c r="DK175" s="47">
        <v>0</v>
      </c>
      <c r="DL175" s="47">
        <v>0</v>
      </c>
      <c r="DM175" s="47">
        <v>0</v>
      </c>
      <c r="DN175" s="47">
        <v>0</v>
      </c>
      <c r="DO175" s="47">
        <v>0</v>
      </c>
      <c r="DP175" s="47">
        <v>0</v>
      </c>
      <c r="DQ175" s="47">
        <v>0</v>
      </c>
      <c r="DR175" s="47">
        <v>0</v>
      </c>
      <c r="DS175" s="47">
        <v>0</v>
      </c>
      <c r="DT175" s="47">
        <v>0</v>
      </c>
    </row>
    <row r="176" spans="1:126" x14ac:dyDescent="0.25">
      <c r="A176" s="47" t="s">
        <v>446</v>
      </c>
      <c r="B176" s="47" t="s">
        <v>153</v>
      </c>
      <c r="C176" s="47" t="s">
        <v>411</v>
      </c>
      <c r="D176" s="47" t="s">
        <v>411</v>
      </c>
      <c r="E176" s="47"/>
      <c r="F176" s="47" t="s">
        <v>406</v>
      </c>
      <c r="G176" s="47" t="s">
        <v>412</v>
      </c>
      <c r="H176" s="47" t="str">
        <f>=IFERROR(VLOOKUP(A176,'ETPT Format DDG'!A:J,10,FALSE),"")</f>
        <v>0</v>
      </c>
      <c r="I176" s="47" t="str">
        <f>='ETPT Format DDG'!M176</f>
        <v/>
      </c>
      <c r="J176" s="47" t="str">
        <f>='ETPT Format DDG'!D176</f>
        <v/>
      </c>
      <c r="K176" s="47" t="s">
        <v>157</v>
      </c>
      <c r="L176" s="47" t="s">
        <v>431</v>
      </c>
      <c r="M176" s="47"/>
      <c r="N176" s="47">
        <v>0.007894736842105263</v>
      </c>
      <c r="O176" s="47">
        <v>0.007894736842105263</v>
      </c>
      <c r="P176" s="47">
        <v>0</v>
      </c>
      <c r="Q176" s="47">
        <v>0</v>
      </c>
      <c r="R176" s="47">
        <v>0</v>
      </c>
      <c r="S176" s="47">
        <v>0</v>
      </c>
      <c r="T176" s="47">
        <v>0</v>
      </c>
      <c r="U176" s="47">
        <v>0</v>
      </c>
      <c r="V176" s="47">
        <v>0</v>
      </c>
      <c r="W176" s="47">
        <v>0</v>
      </c>
      <c r="X176" s="47">
        <v>0</v>
      </c>
      <c r="Y176" s="47">
        <v>0</v>
      </c>
      <c r="Z176" s="47">
        <v>0</v>
      </c>
      <c r="AA176" s="47">
        <v>0</v>
      </c>
      <c r="AB176" s="47">
        <v>0</v>
      </c>
      <c r="AC176" s="47">
        <v>0</v>
      </c>
      <c r="AD176" s="47">
        <v>0</v>
      </c>
      <c r="AE176" s="47">
        <v>0</v>
      </c>
      <c r="AF176" s="47">
        <v>0</v>
      </c>
      <c r="AG176" s="47">
        <v>0</v>
      </c>
      <c r="AH176" s="47">
        <v>0</v>
      </c>
      <c r="AI176" s="47">
        <v>0</v>
      </c>
      <c r="AJ176" s="47">
        <v>0</v>
      </c>
      <c r="AK176" s="47">
        <v>0</v>
      </c>
      <c r="AL176" s="47">
        <v>0</v>
      </c>
      <c r="AM176" s="47">
        <v>0</v>
      </c>
      <c r="AN176" s="47">
        <v>0</v>
      </c>
      <c r="AO176" s="47">
        <v>0</v>
      </c>
      <c r="AP176" s="47">
        <v>0</v>
      </c>
      <c r="AQ176" s="47">
        <v>0</v>
      </c>
      <c r="AR176" s="47">
        <v>0</v>
      </c>
      <c r="AS176" s="47">
        <v>0</v>
      </c>
      <c r="AT176" s="47">
        <v>0</v>
      </c>
      <c r="AU176" s="47">
        <v>0</v>
      </c>
      <c r="AV176" s="47">
        <v>0</v>
      </c>
      <c r="AW176" s="47">
        <v>0</v>
      </c>
      <c r="AX176" s="47">
        <v>0</v>
      </c>
      <c r="AY176" s="47">
        <v>0</v>
      </c>
      <c r="AZ176" s="47">
        <v>0</v>
      </c>
      <c r="BA176" s="47">
        <v>0</v>
      </c>
      <c r="BB176" s="47">
        <v>0</v>
      </c>
      <c r="BC176" s="47">
        <v>0</v>
      </c>
      <c r="BD176" s="47">
        <v>0</v>
      </c>
      <c r="BE176" s="47">
        <v>0</v>
      </c>
      <c r="BF176" s="47">
        <v>0</v>
      </c>
      <c r="BG176" s="47">
        <v>0</v>
      </c>
      <c r="BH176" s="47">
        <v>0</v>
      </c>
      <c r="BI176" s="47">
        <v>0</v>
      </c>
      <c r="BJ176" s="47">
        <v>0</v>
      </c>
      <c r="BK176" s="47">
        <v>0</v>
      </c>
      <c r="BL176" s="47">
        <v>0</v>
      </c>
      <c r="BM176" s="47">
        <v>0</v>
      </c>
      <c r="BN176" s="47">
        <v>0</v>
      </c>
      <c r="BO176" s="47">
        <v>0.007894736842105263</v>
      </c>
      <c r="BP176" s="47">
        <v>0.007894736842105263</v>
      </c>
      <c r="BQ176" s="47">
        <v>0</v>
      </c>
      <c r="BR176" s="47">
        <v>0</v>
      </c>
      <c r="BS176" s="47">
        <v>0</v>
      </c>
      <c r="BT176" s="47">
        <v>0</v>
      </c>
      <c r="BU176" s="47">
        <v>0</v>
      </c>
      <c r="BV176" s="47">
        <v>0</v>
      </c>
      <c r="BW176" s="47">
        <v>0</v>
      </c>
      <c r="BX176" s="47">
        <v>0</v>
      </c>
      <c r="BY176" s="47">
        <v>0</v>
      </c>
      <c r="BZ176" s="47">
        <v>0</v>
      </c>
      <c r="CA176" s="47">
        <v>0</v>
      </c>
      <c r="CB176" s="47">
        <v>0</v>
      </c>
      <c r="CC176" s="47">
        <v>0</v>
      </c>
      <c r="CD176" s="47">
        <v>0</v>
      </c>
      <c r="CE176" s="47">
        <v>0</v>
      </c>
      <c r="CF176" s="47">
        <v>0</v>
      </c>
      <c r="CG176" s="47">
        <v>0</v>
      </c>
      <c r="CH176" s="47">
        <v>0</v>
      </c>
      <c r="CI176" s="47">
        <v>0</v>
      </c>
      <c r="CJ176" s="47">
        <v>0</v>
      </c>
      <c r="CK176" s="47">
        <v>0</v>
      </c>
      <c r="CL176" s="47">
        <v>0</v>
      </c>
      <c r="CM176" s="47">
        <v>0</v>
      </c>
      <c r="CN176" s="47">
        <v>0</v>
      </c>
      <c r="CO176" s="47">
        <v>0</v>
      </c>
      <c r="CP176" s="47">
        <v>0</v>
      </c>
      <c r="CQ176" s="47">
        <v>0</v>
      </c>
      <c r="CR176" s="47">
        <v>0</v>
      </c>
      <c r="CS176" s="47">
        <v>0</v>
      </c>
      <c r="CT176" s="47">
        <v>0</v>
      </c>
      <c r="CU176" s="47">
        <v>0</v>
      </c>
      <c r="CV176" s="47">
        <v>0</v>
      </c>
      <c r="CW176" s="47">
        <v>0</v>
      </c>
      <c r="CX176" s="47">
        <v>0</v>
      </c>
      <c r="CY176" s="47">
        <v>0</v>
      </c>
      <c r="CZ176" s="47">
        <v>0</v>
      </c>
      <c r="DA176" s="47">
        <v>0</v>
      </c>
      <c r="DB176" s="47">
        <v>0</v>
      </c>
      <c r="DC176" s="47">
        <v>0</v>
      </c>
      <c r="DD176" s="47">
        <v>0</v>
      </c>
      <c r="DE176" s="47">
        <v>0</v>
      </c>
      <c r="DF176" s="47">
        <v>0</v>
      </c>
      <c r="DG176" s="47">
        <v>0</v>
      </c>
      <c r="DH176" s="47">
        <v>0</v>
      </c>
      <c r="DI176" s="47">
        <v>0</v>
      </c>
      <c r="DJ176" s="47">
        <v>0</v>
      </c>
      <c r="DK176" s="47">
        <v>0</v>
      </c>
      <c r="DL176" s="47">
        <v>0</v>
      </c>
      <c r="DM176" s="47">
        <v>0</v>
      </c>
      <c r="DN176" s="47">
        <v>0</v>
      </c>
      <c r="DO176" s="47">
        <v>0</v>
      </c>
      <c r="DP176" s="47">
        <v>0</v>
      </c>
      <c r="DQ176" s="47">
        <v>0</v>
      </c>
      <c r="DR176" s="47">
        <v>0</v>
      </c>
      <c r="DS176" s="47">
        <v>0</v>
      </c>
      <c r="DT176" s="47">
        <v>0</v>
      </c>
    </row>
    <row r="177" spans="1:126" x14ac:dyDescent="0.25">
      <c r="A177" s="47" t="s">
        <v>447</v>
      </c>
      <c r="B177" s="47" t="s">
        <v>153</v>
      </c>
      <c r="C177" s="47" t="s">
        <v>411</v>
      </c>
      <c r="D177" s="47" t="s">
        <v>411</v>
      </c>
      <c r="E177" s="47"/>
      <c r="F177" s="47" t="s">
        <v>406</v>
      </c>
      <c r="G177" s="47" t="s">
        <v>412</v>
      </c>
      <c r="H177" s="47" t="str">
        <f>=IFERROR(VLOOKUP(A177,'ETPT Format DDG'!A:J,10,FALSE),"")</f>
        <v>0</v>
      </c>
      <c r="I177" s="47" t="str">
        <f>='ETPT Format DDG'!M177</f>
        <v/>
      </c>
      <c r="J177" s="47" t="str">
        <f>='ETPT Format DDG'!D177</f>
        <v/>
      </c>
      <c r="K177" s="47" t="s">
        <v>157</v>
      </c>
      <c r="L177" s="47" t="s">
        <v>424</v>
      </c>
      <c r="M177" s="47"/>
      <c r="N177" s="47">
        <v>0.19473684210526315</v>
      </c>
      <c r="O177" s="47">
        <v>0.19473684210526315</v>
      </c>
      <c r="P177" s="47">
        <v>0</v>
      </c>
      <c r="Q177" s="47">
        <v>0</v>
      </c>
      <c r="R177" s="47">
        <v>0</v>
      </c>
      <c r="S177" s="47">
        <v>0</v>
      </c>
      <c r="T177" s="47">
        <v>0</v>
      </c>
      <c r="U177" s="47">
        <v>0</v>
      </c>
      <c r="V177" s="47">
        <v>0</v>
      </c>
      <c r="W177" s="47">
        <v>0</v>
      </c>
      <c r="X177" s="47">
        <v>0</v>
      </c>
      <c r="Y177" s="47">
        <v>0</v>
      </c>
      <c r="Z177" s="47">
        <v>0</v>
      </c>
      <c r="AA177" s="47">
        <v>0</v>
      </c>
      <c r="AB177" s="47">
        <v>0</v>
      </c>
      <c r="AC177" s="47">
        <v>0</v>
      </c>
      <c r="AD177" s="47">
        <v>0</v>
      </c>
      <c r="AE177" s="47">
        <v>0</v>
      </c>
      <c r="AF177" s="47">
        <v>0</v>
      </c>
      <c r="AG177" s="47">
        <v>0</v>
      </c>
      <c r="AH177" s="47">
        <v>0</v>
      </c>
      <c r="AI177" s="47">
        <v>0</v>
      </c>
      <c r="AJ177" s="47">
        <v>0</v>
      </c>
      <c r="AK177" s="47">
        <v>0</v>
      </c>
      <c r="AL177" s="47">
        <v>0</v>
      </c>
      <c r="AM177" s="47">
        <v>0</v>
      </c>
      <c r="AN177" s="47">
        <v>0</v>
      </c>
      <c r="AO177" s="47">
        <v>0</v>
      </c>
      <c r="AP177" s="47">
        <v>0</v>
      </c>
      <c r="AQ177" s="47">
        <v>0</v>
      </c>
      <c r="AR177" s="47">
        <v>0</v>
      </c>
      <c r="AS177" s="47">
        <v>0</v>
      </c>
      <c r="AT177" s="47">
        <v>0</v>
      </c>
      <c r="AU177" s="47">
        <v>0</v>
      </c>
      <c r="AV177" s="47">
        <v>0</v>
      </c>
      <c r="AW177" s="47">
        <v>0</v>
      </c>
      <c r="AX177" s="47">
        <v>0</v>
      </c>
      <c r="AY177" s="47">
        <v>0</v>
      </c>
      <c r="AZ177" s="47">
        <v>0</v>
      </c>
      <c r="BA177" s="47">
        <v>0</v>
      </c>
      <c r="BB177" s="47">
        <v>0</v>
      </c>
      <c r="BC177" s="47">
        <v>0</v>
      </c>
      <c r="BD177" s="47">
        <v>0</v>
      </c>
      <c r="BE177" s="47">
        <v>0</v>
      </c>
      <c r="BF177" s="47">
        <v>0</v>
      </c>
      <c r="BG177" s="47">
        <v>0</v>
      </c>
      <c r="BH177" s="47">
        <v>0</v>
      </c>
      <c r="BI177" s="47">
        <v>0</v>
      </c>
      <c r="BJ177" s="47">
        <v>0</v>
      </c>
      <c r="BK177" s="47">
        <v>0</v>
      </c>
      <c r="BL177" s="47">
        <v>0</v>
      </c>
      <c r="BM177" s="47">
        <v>0</v>
      </c>
      <c r="BN177" s="47">
        <v>0</v>
      </c>
      <c r="BO177" s="47">
        <v>0.19473684210526315</v>
      </c>
      <c r="BP177" s="47">
        <v>0</v>
      </c>
      <c r="BQ177" s="47">
        <v>0</v>
      </c>
      <c r="BR177" s="47">
        <v>0</v>
      </c>
      <c r="BS177" s="47">
        <v>0</v>
      </c>
      <c r="BT177" s="47">
        <v>0</v>
      </c>
      <c r="BU177" s="47">
        <v>0</v>
      </c>
      <c r="BV177" s="47">
        <v>0</v>
      </c>
      <c r="BW177" s="47">
        <v>0</v>
      </c>
      <c r="BX177" s="47">
        <v>0</v>
      </c>
      <c r="BY177" s="47">
        <v>0</v>
      </c>
      <c r="BZ177" s="47">
        <v>0</v>
      </c>
      <c r="CA177" s="47">
        <v>0</v>
      </c>
      <c r="CB177" s="47">
        <v>0</v>
      </c>
      <c r="CC177" s="47">
        <v>0.19473684210526315</v>
      </c>
      <c r="CD177" s="47">
        <v>0</v>
      </c>
      <c r="CE177" s="47">
        <v>0</v>
      </c>
      <c r="CF177" s="47">
        <v>0</v>
      </c>
      <c r="CG177" s="47">
        <v>0</v>
      </c>
      <c r="CH177" s="47">
        <v>0</v>
      </c>
      <c r="CI177" s="47">
        <v>0</v>
      </c>
      <c r="CJ177" s="47">
        <v>0</v>
      </c>
      <c r="CK177" s="47">
        <v>0</v>
      </c>
      <c r="CL177" s="47">
        <v>0</v>
      </c>
      <c r="CM177" s="47">
        <v>0</v>
      </c>
      <c r="CN177" s="47">
        <v>0</v>
      </c>
      <c r="CO177" s="47">
        <v>0</v>
      </c>
      <c r="CP177" s="47">
        <v>0</v>
      </c>
      <c r="CQ177" s="47">
        <v>0</v>
      </c>
      <c r="CR177" s="47">
        <v>0</v>
      </c>
      <c r="CS177" s="47">
        <v>0</v>
      </c>
      <c r="CT177" s="47">
        <v>0</v>
      </c>
      <c r="CU177" s="47">
        <v>0</v>
      </c>
      <c r="CV177" s="47">
        <v>0</v>
      </c>
      <c r="CW177" s="47">
        <v>0</v>
      </c>
      <c r="CX177" s="47">
        <v>0</v>
      </c>
      <c r="CY177" s="47">
        <v>0</v>
      </c>
      <c r="CZ177" s="47">
        <v>0</v>
      </c>
      <c r="DA177" s="47">
        <v>0</v>
      </c>
      <c r="DB177" s="47">
        <v>0</v>
      </c>
      <c r="DC177" s="47">
        <v>0</v>
      </c>
      <c r="DD177" s="47">
        <v>0</v>
      </c>
      <c r="DE177" s="47">
        <v>0</v>
      </c>
      <c r="DF177" s="47">
        <v>0</v>
      </c>
      <c r="DG177" s="47">
        <v>0</v>
      </c>
      <c r="DH177" s="47">
        <v>0</v>
      </c>
      <c r="DI177" s="47">
        <v>0</v>
      </c>
      <c r="DJ177" s="47">
        <v>0</v>
      </c>
      <c r="DK177" s="47">
        <v>0</v>
      </c>
      <c r="DL177" s="47">
        <v>0</v>
      </c>
      <c r="DM177" s="47">
        <v>0</v>
      </c>
      <c r="DN177" s="47">
        <v>0</v>
      </c>
      <c r="DO177" s="47">
        <v>0</v>
      </c>
      <c r="DP177" s="47">
        <v>0</v>
      </c>
      <c r="DQ177" s="47">
        <v>0</v>
      </c>
      <c r="DR177" s="47">
        <v>0</v>
      </c>
      <c r="DS177" s="47">
        <v>0</v>
      </c>
      <c r="DT177" s="47">
        <v>0</v>
      </c>
    </row>
    <row r="178" spans="1:126" x14ac:dyDescent="0.25">
      <c r="A178" s="47" t="s">
        <v>448</v>
      </c>
      <c r="B178" s="47" t="s">
        <v>153</v>
      </c>
      <c r="C178" s="47" t="s">
        <v>411</v>
      </c>
      <c r="D178" s="47" t="s">
        <v>411</v>
      </c>
      <c r="E178" s="47"/>
      <c r="F178" s="47" t="s">
        <v>406</v>
      </c>
      <c r="G178" s="47" t="s">
        <v>412</v>
      </c>
      <c r="H178" s="47" t="str">
        <f>=IFERROR(VLOOKUP(A178,'ETPT Format DDG'!A:J,10,FALSE),"")</f>
        <v>0</v>
      </c>
      <c r="I178" s="47" t="str">
        <f>='ETPT Format DDG'!M178</f>
        <v/>
      </c>
      <c r="J178" s="47" t="str">
        <f>='ETPT Format DDG'!D178</f>
        <v/>
      </c>
      <c r="K178" s="47" t="s">
        <v>157</v>
      </c>
      <c r="L178" s="47" t="s">
        <v>424</v>
      </c>
      <c r="M178" s="47"/>
      <c r="N178" s="47">
        <v>0.19473684210526315</v>
      </c>
      <c r="O178" s="47">
        <v>0.19473684210526315</v>
      </c>
      <c r="P178" s="47">
        <v>0</v>
      </c>
      <c r="Q178" s="47">
        <v>0</v>
      </c>
      <c r="R178" s="47">
        <v>0</v>
      </c>
      <c r="S178" s="47">
        <v>0</v>
      </c>
      <c r="T178" s="47">
        <v>0</v>
      </c>
      <c r="U178" s="47">
        <v>0</v>
      </c>
      <c r="V178" s="47">
        <v>0</v>
      </c>
      <c r="W178" s="47">
        <v>0</v>
      </c>
      <c r="X178" s="47">
        <v>0</v>
      </c>
      <c r="Y178" s="47">
        <v>0</v>
      </c>
      <c r="Z178" s="47">
        <v>0</v>
      </c>
      <c r="AA178" s="47">
        <v>0</v>
      </c>
      <c r="AB178" s="47">
        <v>0</v>
      </c>
      <c r="AC178" s="47">
        <v>0</v>
      </c>
      <c r="AD178" s="47">
        <v>0</v>
      </c>
      <c r="AE178" s="47">
        <v>0</v>
      </c>
      <c r="AF178" s="47">
        <v>0</v>
      </c>
      <c r="AG178" s="47">
        <v>0</v>
      </c>
      <c r="AH178" s="47">
        <v>0</v>
      </c>
      <c r="AI178" s="47">
        <v>0</v>
      </c>
      <c r="AJ178" s="47">
        <v>0</v>
      </c>
      <c r="AK178" s="47">
        <v>0</v>
      </c>
      <c r="AL178" s="47">
        <v>0</v>
      </c>
      <c r="AM178" s="47">
        <v>0</v>
      </c>
      <c r="AN178" s="47">
        <v>0</v>
      </c>
      <c r="AO178" s="47">
        <v>0</v>
      </c>
      <c r="AP178" s="47">
        <v>0</v>
      </c>
      <c r="AQ178" s="47">
        <v>0</v>
      </c>
      <c r="AR178" s="47">
        <v>0</v>
      </c>
      <c r="AS178" s="47">
        <v>0</v>
      </c>
      <c r="AT178" s="47">
        <v>0</v>
      </c>
      <c r="AU178" s="47">
        <v>0</v>
      </c>
      <c r="AV178" s="47">
        <v>0</v>
      </c>
      <c r="AW178" s="47">
        <v>0</v>
      </c>
      <c r="AX178" s="47">
        <v>0</v>
      </c>
      <c r="AY178" s="47">
        <v>0</v>
      </c>
      <c r="AZ178" s="47">
        <v>0</v>
      </c>
      <c r="BA178" s="47">
        <v>0</v>
      </c>
      <c r="BB178" s="47">
        <v>0</v>
      </c>
      <c r="BC178" s="47">
        <v>0</v>
      </c>
      <c r="BD178" s="47">
        <v>0</v>
      </c>
      <c r="BE178" s="47">
        <v>0</v>
      </c>
      <c r="BF178" s="47">
        <v>0</v>
      </c>
      <c r="BG178" s="47">
        <v>0</v>
      </c>
      <c r="BH178" s="47">
        <v>0</v>
      </c>
      <c r="BI178" s="47">
        <v>0</v>
      </c>
      <c r="BJ178" s="47">
        <v>0</v>
      </c>
      <c r="BK178" s="47">
        <v>0</v>
      </c>
      <c r="BL178" s="47">
        <v>0</v>
      </c>
      <c r="BM178" s="47">
        <v>0</v>
      </c>
      <c r="BN178" s="47">
        <v>0</v>
      </c>
      <c r="BO178" s="47">
        <v>0.19473684210526315</v>
      </c>
      <c r="BP178" s="47">
        <v>0</v>
      </c>
      <c r="BQ178" s="47">
        <v>0.19473684210526315</v>
      </c>
      <c r="BR178" s="47">
        <v>0</v>
      </c>
      <c r="BS178" s="47">
        <v>0</v>
      </c>
      <c r="BT178" s="47">
        <v>0</v>
      </c>
      <c r="BU178" s="47">
        <v>0</v>
      </c>
      <c r="BV178" s="47">
        <v>0</v>
      </c>
      <c r="BW178" s="47">
        <v>0</v>
      </c>
      <c r="BX178" s="47">
        <v>0</v>
      </c>
      <c r="BY178" s="47">
        <v>0</v>
      </c>
      <c r="BZ178" s="47">
        <v>0</v>
      </c>
      <c r="CA178" s="47">
        <v>0</v>
      </c>
      <c r="CB178" s="47">
        <v>0</v>
      </c>
      <c r="CC178" s="47">
        <v>0</v>
      </c>
      <c r="CD178" s="47">
        <v>0</v>
      </c>
      <c r="CE178" s="47">
        <v>0</v>
      </c>
      <c r="CF178" s="47">
        <v>0</v>
      </c>
      <c r="CG178" s="47">
        <v>0</v>
      </c>
      <c r="CH178" s="47">
        <v>0</v>
      </c>
      <c r="CI178" s="47">
        <v>0</v>
      </c>
      <c r="CJ178" s="47">
        <v>0</v>
      </c>
      <c r="CK178" s="47">
        <v>0</v>
      </c>
      <c r="CL178" s="47">
        <v>0</v>
      </c>
      <c r="CM178" s="47">
        <v>0</v>
      </c>
      <c r="CN178" s="47">
        <v>0</v>
      </c>
      <c r="CO178" s="47">
        <v>0</v>
      </c>
      <c r="CP178" s="47">
        <v>0</v>
      </c>
      <c r="CQ178" s="47">
        <v>0</v>
      </c>
      <c r="CR178" s="47">
        <v>0</v>
      </c>
      <c r="CS178" s="47">
        <v>0</v>
      </c>
      <c r="CT178" s="47">
        <v>0</v>
      </c>
      <c r="CU178" s="47">
        <v>0</v>
      </c>
      <c r="CV178" s="47">
        <v>0</v>
      </c>
      <c r="CW178" s="47">
        <v>0</v>
      </c>
      <c r="CX178" s="47">
        <v>0</v>
      </c>
      <c r="CY178" s="47">
        <v>0</v>
      </c>
      <c r="CZ178" s="47">
        <v>0</v>
      </c>
      <c r="DA178" s="47">
        <v>0</v>
      </c>
      <c r="DB178" s="47">
        <v>0</v>
      </c>
      <c r="DC178" s="47">
        <v>0</v>
      </c>
      <c r="DD178" s="47">
        <v>0</v>
      </c>
      <c r="DE178" s="47">
        <v>0</v>
      </c>
      <c r="DF178" s="47">
        <v>0</v>
      </c>
      <c r="DG178" s="47">
        <v>0</v>
      </c>
      <c r="DH178" s="47">
        <v>0</v>
      </c>
      <c r="DI178" s="47">
        <v>0</v>
      </c>
      <c r="DJ178" s="47">
        <v>0</v>
      </c>
      <c r="DK178" s="47">
        <v>0</v>
      </c>
      <c r="DL178" s="47">
        <v>0</v>
      </c>
      <c r="DM178" s="47">
        <v>0</v>
      </c>
      <c r="DN178" s="47">
        <v>0</v>
      </c>
      <c r="DO178" s="47">
        <v>0</v>
      </c>
      <c r="DP178" s="47">
        <v>0</v>
      </c>
      <c r="DQ178" s="47">
        <v>0</v>
      </c>
      <c r="DR178" s="47">
        <v>0</v>
      </c>
      <c r="DS178" s="47">
        <v>0</v>
      </c>
      <c r="DT178" s="47">
        <v>0</v>
      </c>
    </row>
    <row r="179" spans="1:126" x14ac:dyDescent="0.25">
      <c r="A179" s="47" t="s">
        <v>449</v>
      </c>
      <c r="B179" s="47" t="s">
        <v>153</v>
      </c>
      <c r="C179" s="47" t="s">
        <v>411</v>
      </c>
      <c r="D179" s="47" t="s">
        <v>411</v>
      </c>
      <c r="E179" s="47"/>
      <c r="F179" s="47" t="s">
        <v>406</v>
      </c>
      <c r="G179" s="47" t="s">
        <v>412</v>
      </c>
      <c r="H179" s="47" t="str">
        <f>=IFERROR(VLOOKUP(A179,'ETPT Format DDG'!A:J,10,FALSE),"")</f>
        <v>0</v>
      </c>
      <c r="I179" s="47" t="str">
        <f>='ETPT Format DDG'!M179</f>
        <v/>
      </c>
      <c r="J179" s="47" t="str">
        <f>='ETPT Format DDG'!D179</f>
        <v/>
      </c>
      <c r="K179" s="47" t="s">
        <v>157</v>
      </c>
      <c r="L179" s="47" t="s">
        <v>424</v>
      </c>
      <c r="M179" s="47" t="s">
        <v>450</v>
      </c>
      <c r="N179" s="47">
        <v>0.19473684210526315</v>
      </c>
      <c r="O179" s="47">
        <v>0.19473684210526315</v>
      </c>
      <c r="P179" s="47">
        <v>0</v>
      </c>
      <c r="Q179" s="47">
        <v>0</v>
      </c>
      <c r="R179" s="47">
        <v>0</v>
      </c>
      <c r="S179" s="47">
        <v>0</v>
      </c>
      <c r="T179" s="47">
        <v>0</v>
      </c>
      <c r="U179" s="47">
        <v>0</v>
      </c>
      <c r="V179" s="47">
        <v>0</v>
      </c>
      <c r="W179" s="47">
        <v>0</v>
      </c>
      <c r="X179" s="47">
        <v>0</v>
      </c>
      <c r="Y179" s="47">
        <v>0</v>
      </c>
      <c r="Z179" s="47">
        <v>0</v>
      </c>
      <c r="AA179" s="47">
        <v>0</v>
      </c>
      <c r="AB179" s="47">
        <v>0</v>
      </c>
      <c r="AC179" s="47">
        <v>0</v>
      </c>
      <c r="AD179" s="47">
        <v>0</v>
      </c>
      <c r="AE179" s="47">
        <v>0</v>
      </c>
      <c r="AF179" s="47">
        <v>0</v>
      </c>
      <c r="AG179" s="47">
        <v>0</v>
      </c>
      <c r="AH179" s="47">
        <v>0</v>
      </c>
      <c r="AI179" s="47">
        <v>0</v>
      </c>
      <c r="AJ179" s="47">
        <v>0</v>
      </c>
      <c r="AK179" s="47">
        <v>0</v>
      </c>
      <c r="AL179" s="47">
        <v>0</v>
      </c>
      <c r="AM179" s="47">
        <v>0</v>
      </c>
      <c r="AN179" s="47">
        <v>0</v>
      </c>
      <c r="AO179" s="47">
        <v>0</v>
      </c>
      <c r="AP179" s="47">
        <v>0</v>
      </c>
      <c r="AQ179" s="47">
        <v>0</v>
      </c>
      <c r="AR179" s="47">
        <v>0</v>
      </c>
      <c r="AS179" s="47">
        <v>0</v>
      </c>
      <c r="AT179" s="47">
        <v>0</v>
      </c>
      <c r="AU179" s="47">
        <v>0</v>
      </c>
      <c r="AV179" s="47">
        <v>0</v>
      </c>
      <c r="AW179" s="47">
        <v>0</v>
      </c>
      <c r="AX179" s="47">
        <v>0</v>
      </c>
      <c r="AY179" s="47">
        <v>0</v>
      </c>
      <c r="AZ179" s="47">
        <v>0</v>
      </c>
      <c r="BA179" s="47">
        <v>0</v>
      </c>
      <c r="BB179" s="47">
        <v>0</v>
      </c>
      <c r="BC179" s="47">
        <v>0</v>
      </c>
      <c r="BD179" s="47">
        <v>0</v>
      </c>
      <c r="BE179" s="47">
        <v>0</v>
      </c>
      <c r="BF179" s="47">
        <v>0</v>
      </c>
      <c r="BG179" s="47">
        <v>0</v>
      </c>
      <c r="BH179" s="47">
        <v>0</v>
      </c>
      <c r="BI179" s="47">
        <v>0</v>
      </c>
      <c r="BJ179" s="47">
        <v>0</v>
      </c>
      <c r="BK179" s="47">
        <v>0</v>
      </c>
      <c r="BL179" s="47">
        <v>0</v>
      </c>
      <c r="BM179" s="47">
        <v>0</v>
      </c>
      <c r="BN179" s="47">
        <v>0</v>
      </c>
      <c r="BO179" s="47">
        <v>0.19473684210526315</v>
      </c>
      <c r="BP179" s="47">
        <v>0.19473684210526315</v>
      </c>
      <c r="BQ179" s="47">
        <v>0</v>
      </c>
      <c r="BR179" s="47">
        <v>0</v>
      </c>
      <c r="BS179" s="47">
        <v>0</v>
      </c>
      <c r="BT179" s="47">
        <v>0</v>
      </c>
      <c r="BU179" s="47">
        <v>0</v>
      </c>
      <c r="BV179" s="47">
        <v>0</v>
      </c>
      <c r="BW179" s="47">
        <v>0</v>
      </c>
      <c r="BX179" s="47">
        <v>0</v>
      </c>
      <c r="BY179" s="47">
        <v>0</v>
      </c>
      <c r="BZ179" s="47">
        <v>0</v>
      </c>
      <c r="CA179" s="47">
        <v>0</v>
      </c>
      <c r="CB179" s="47">
        <v>0</v>
      </c>
      <c r="CC179" s="47">
        <v>0</v>
      </c>
      <c r="CD179" s="47">
        <v>0</v>
      </c>
      <c r="CE179" s="47">
        <v>0</v>
      </c>
      <c r="CF179" s="47">
        <v>0</v>
      </c>
      <c r="CG179" s="47">
        <v>0</v>
      </c>
      <c r="CH179" s="47">
        <v>0</v>
      </c>
      <c r="CI179" s="47">
        <v>0</v>
      </c>
      <c r="CJ179" s="47">
        <v>0</v>
      </c>
      <c r="CK179" s="47">
        <v>0</v>
      </c>
      <c r="CL179" s="47">
        <v>0</v>
      </c>
      <c r="CM179" s="47">
        <v>0</v>
      </c>
      <c r="CN179" s="47">
        <v>0</v>
      </c>
      <c r="CO179" s="47">
        <v>0</v>
      </c>
      <c r="CP179" s="47">
        <v>0</v>
      </c>
      <c r="CQ179" s="47">
        <v>0</v>
      </c>
      <c r="CR179" s="47">
        <v>0</v>
      </c>
      <c r="CS179" s="47">
        <v>0</v>
      </c>
      <c r="CT179" s="47">
        <v>0</v>
      </c>
      <c r="CU179" s="47">
        <v>0</v>
      </c>
      <c r="CV179" s="47">
        <v>0</v>
      </c>
      <c r="CW179" s="47">
        <v>0</v>
      </c>
      <c r="CX179" s="47">
        <v>0</v>
      </c>
      <c r="CY179" s="47">
        <v>0</v>
      </c>
      <c r="CZ179" s="47">
        <v>0</v>
      </c>
      <c r="DA179" s="47">
        <v>0</v>
      </c>
      <c r="DB179" s="47">
        <v>0</v>
      </c>
      <c r="DC179" s="47">
        <v>0</v>
      </c>
      <c r="DD179" s="47">
        <v>0</v>
      </c>
      <c r="DE179" s="47">
        <v>0</v>
      </c>
      <c r="DF179" s="47">
        <v>0</v>
      </c>
      <c r="DG179" s="47">
        <v>0</v>
      </c>
      <c r="DH179" s="47">
        <v>0</v>
      </c>
      <c r="DI179" s="47">
        <v>0</v>
      </c>
      <c r="DJ179" s="47">
        <v>0</v>
      </c>
      <c r="DK179" s="47">
        <v>0</v>
      </c>
      <c r="DL179" s="47">
        <v>0</v>
      </c>
      <c r="DM179" s="47">
        <v>0</v>
      </c>
      <c r="DN179" s="47">
        <v>0</v>
      </c>
      <c r="DO179" s="47">
        <v>0</v>
      </c>
      <c r="DP179" s="47">
        <v>0</v>
      </c>
      <c r="DQ179" s="47">
        <v>0</v>
      </c>
      <c r="DR179" s="47">
        <v>0</v>
      </c>
      <c r="DS179" s="47">
        <v>0</v>
      </c>
      <c r="DT179" s="47">
        <v>0</v>
      </c>
    </row>
    <row r="180" spans="1:126" x14ac:dyDescent="0.25">
      <c r="A180" s="47" t="s">
        <v>451</v>
      </c>
      <c r="B180" s="47" t="s">
        <v>153</v>
      </c>
      <c r="C180" s="47" t="s">
        <v>411</v>
      </c>
      <c r="D180" s="47" t="s">
        <v>411</v>
      </c>
      <c r="E180" s="47"/>
      <c r="F180" s="47" t="s">
        <v>406</v>
      </c>
      <c r="G180" s="47" t="s">
        <v>412</v>
      </c>
      <c r="H180" s="47" t="str">
        <f>=IFERROR(VLOOKUP(A180,'ETPT Format DDG'!A:J,10,FALSE),"")</f>
        <v>0</v>
      </c>
      <c r="I180" s="47" t="str">
        <f>='ETPT Format DDG'!M180</f>
        <v/>
      </c>
      <c r="J180" s="47" t="str">
        <f>='ETPT Format DDG'!D180</f>
        <v/>
      </c>
      <c r="K180" s="47" t="s">
        <v>157</v>
      </c>
      <c r="L180" s="47" t="s">
        <v>424</v>
      </c>
      <c r="M180" s="47"/>
      <c r="N180" s="47">
        <v>0.19473684210526315</v>
      </c>
      <c r="O180" s="47">
        <v>0.19473684210526315</v>
      </c>
      <c r="P180" s="47">
        <v>0</v>
      </c>
      <c r="Q180" s="47">
        <v>0</v>
      </c>
      <c r="R180" s="47">
        <v>0</v>
      </c>
      <c r="S180" s="47">
        <v>0</v>
      </c>
      <c r="T180" s="47">
        <v>0</v>
      </c>
      <c r="U180" s="47">
        <v>0</v>
      </c>
      <c r="V180" s="47">
        <v>0</v>
      </c>
      <c r="W180" s="47">
        <v>0</v>
      </c>
      <c r="X180" s="47">
        <v>0</v>
      </c>
      <c r="Y180" s="47">
        <v>0</v>
      </c>
      <c r="Z180" s="47">
        <v>0</v>
      </c>
      <c r="AA180" s="47">
        <v>0</v>
      </c>
      <c r="AB180" s="47">
        <v>0</v>
      </c>
      <c r="AC180" s="47">
        <v>0</v>
      </c>
      <c r="AD180" s="47">
        <v>0</v>
      </c>
      <c r="AE180" s="47">
        <v>0</v>
      </c>
      <c r="AF180" s="47">
        <v>0</v>
      </c>
      <c r="AG180" s="47">
        <v>0</v>
      </c>
      <c r="AH180" s="47">
        <v>0</v>
      </c>
      <c r="AI180" s="47">
        <v>0</v>
      </c>
      <c r="AJ180" s="47">
        <v>0</v>
      </c>
      <c r="AK180" s="47">
        <v>0</v>
      </c>
      <c r="AL180" s="47">
        <v>0</v>
      </c>
      <c r="AM180" s="47">
        <v>0</v>
      </c>
      <c r="AN180" s="47">
        <v>0</v>
      </c>
      <c r="AO180" s="47">
        <v>0</v>
      </c>
      <c r="AP180" s="47">
        <v>0</v>
      </c>
      <c r="AQ180" s="47">
        <v>0</v>
      </c>
      <c r="AR180" s="47">
        <v>0</v>
      </c>
      <c r="AS180" s="47">
        <v>0</v>
      </c>
      <c r="AT180" s="47">
        <v>0</v>
      </c>
      <c r="AU180" s="47">
        <v>0</v>
      </c>
      <c r="AV180" s="47">
        <v>0</v>
      </c>
      <c r="AW180" s="47">
        <v>0</v>
      </c>
      <c r="AX180" s="47">
        <v>0</v>
      </c>
      <c r="AY180" s="47">
        <v>0</v>
      </c>
      <c r="AZ180" s="47">
        <v>0</v>
      </c>
      <c r="BA180" s="47">
        <v>0</v>
      </c>
      <c r="BB180" s="47">
        <v>0</v>
      </c>
      <c r="BC180" s="47">
        <v>0</v>
      </c>
      <c r="BD180" s="47">
        <v>0</v>
      </c>
      <c r="BE180" s="47">
        <v>0</v>
      </c>
      <c r="BF180" s="47">
        <v>0</v>
      </c>
      <c r="BG180" s="47">
        <v>0</v>
      </c>
      <c r="BH180" s="47">
        <v>0</v>
      </c>
      <c r="BI180" s="47">
        <v>0</v>
      </c>
      <c r="BJ180" s="47">
        <v>0</v>
      </c>
      <c r="BK180" s="47">
        <v>0</v>
      </c>
      <c r="BL180" s="47">
        <v>0</v>
      </c>
      <c r="BM180" s="47">
        <v>0</v>
      </c>
      <c r="BN180" s="47">
        <v>0</v>
      </c>
      <c r="BO180" s="47">
        <v>0.19473684210526315</v>
      </c>
      <c r="BP180" s="47">
        <v>0.19473684210526315</v>
      </c>
      <c r="BQ180" s="47">
        <v>0</v>
      </c>
      <c r="BR180" s="47">
        <v>0</v>
      </c>
      <c r="BS180" s="47">
        <v>0</v>
      </c>
      <c r="BT180" s="47">
        <v>0</v>
      </c>
      <c r="BU180" s="47">
        <v>0</v>
      </c>
      <c r="BV180" s="47">
        <v>0</v>
      </c>
      <c r="BW180" s="47">
        <v>0</v>
      </c>
      <c r="BX180" s="47">
        <v>0</v>
      </c>
      <c r="BY180" s="47">
        <v>0</v>
      </c>
      <c r="BZ180" s="47">
        <v>0</v>
      </c>
      <c r="CA180" s="47">
        <v>0</v>
      </c>
      <c r="CB180" s="47">
        <v>0</v>
      </c>
      <c r="CC180" s="47">
        <v>0</v>
      </c>
      <c r="CD180" s="47">
        <v>0</v>
      </c>
      <c r="CE180" s="47">
        <v>0</v>
      </c>
      <c r="CF180" s="47">
        <v>0</v>
      </c>
      <c r="CG180" s="47">
        <v>0</v>
      </c>
      <c r="CH180" s="47">
        <v>0</v>
      </c>
      <c r="CI180" s="47">
        <v>0</v>
      </c>
      <c r="CJ180" s="47">
        <v>0</v>
      </c>
      <c r="CK180" s="47">
        <v>0</v>
      </c>
      <c r="CL180" s="47">
        <v>0</v>
      </c>
      <c r="CM180" s="47">
        <v>0</v>
      </c>
      <c r="CN180" s="47">
        <v>0</v>
      </c>
      <c r="CO180" s="47">
        <v>0</v>
      </c>
      <c r="CP180" s="47">
        <v>0</v>
      </c>
      <c r="CQ180" s="47">
        <v>0</v>
      </c>
      <c r="CR180" s="47">
        <v>0</v>
      </c>
      <c r="CS180" s="47">
        <v>0</v>
      </c>
      <c r="CT180" s="47">
        <v>0</v>
      </c>
      <c r="CU180" s="47">
        <v>0</v>
      </c>
      <c r="CV180" s="47">
        <v>0</v>
      </c>
      <c r="CW180" s="47">
        <v>0</v>
      </c>
      <c r="CX180" s="47">
        <v>0</v>
      </c>
      <c r="CY180" s="47">
        <v>0</v>
      </c>
      <c r="CZ180" s="47">
        <v>0</v>
      </c>
      <c r="DA180" s="47">
        <v>0</v>
      </c>
      <c r="DB180" s="47">
        <v>0</v>
      </c>
      <c r="DC180" s="47">
        <v>0</v>
      </c>
      <c r="DD180" s="47">
        <v>0</v>
      </c>
      <c r="DE180" s="47">
        <v>0</v>
      </c>
      <c r="DF180" s="47">
        <v>0</v>
      </c>
      <c r="DG180" s="47">
        <v>0</v>
      </c>
      <c r="DH180" s="47">
        <v>0</v>
      </c>
      <c r="DI180" s="47">
        <v>0</v>
      </c>
      <c r="DJ180" s="47">
        <v>0</v>
      </c>
      <c r="DK180" s="47">
        <v>0</v>
      </c>
      <c r="DL180" s="47">
        <v>0</v>
      </c>
      <c r="DM180" s="47">
        <v>0</v>
      </c>
      <c r="DN180" s="47">
        <v>0</v>
      </c>
      <c r="DO180" s="47">
        <v>0</v>
      </c>
      <c r="DP180" s="47">
        <v>0</v>
      </c>
      <c r="DQ180" s="47">
        <v>0</v>
      </c>
      <c r="DR180" s="47">
        <v>0</v>
      </c>
      <c r="DS180" s="47">
        <v>0</v>
      </c>
      <c r="DT180" s="47">
        <v>0</v>
      </c>
    </row>
    <row r="181" spans="1:126" x14ac:dyDescent="0.25">
      <c r="A181" s="47" t="s">
        <v>452</v>
      </c>
      <c r="B181" s="47" t="s">
        <v>153</v>
      </c>
      <c r="C181" s="47" t="s">
        <v>411</v>
      </c>
      <c r="D181" s="47" t="s">
        <v>411</v>
      </c>
      <c r="E181" s="47"/>
      <c r="F181" s="47" t="s">
        <v>406</v>
      </c>
      <c r="G181" s="47" t="s">
        <v>412</v>
      </c>
      <c r="H181" s="47" t="str">
        <f>=IFERROR(VLOOKUP(A181,'ETPT Format DDG'!A:J,10,FALSE),"")</f>
        <v>0</v>
      </c>
      <c r="I181" s="47" t="str">
        <f>='ETPT Format DDG'!M181</f>
        <v/>
      </c>
      <c r="J181" s="47" t="str">
        <f>='ETPT Format DDG'!D181</f>
        <v/>
      </c>
      <c r="K181" s="47" t="s">
        <v>157</v>
      </c>
      <c r="L181" s="47" t="s">
        <v>431</v>
      </c>
      <c r="M181" s="47"/>
      <c r="N181" s="47">
        <v>0.007894736842105263</v>
      </c>
      <c r="O181" s="47">
        <v>0.007894736842105263</v>
      </c>
      <c r="P181" s="47">
        <v>0</v>
      </c>
      <c r="Q181" s="47">
        <v>0</v>
      </c>
      <c r="R181" s="47">
        <v>0</v>
      </c>
      <c r="S181" s="47">
        <v>0</v>
      </c>
      <c r="T181" s="47">
        <v>0</v>
      </c>
      <c r="U181" s="47">
        <v>0</v>
      </c>
      <c r="V181" s="47">
        <v>0</v>
      </c>
      <c r="W181" s="47">
        <v>0</v>
      </c>
      <c r="X181" s="47">
        <v>0</v>
      </c>
      <c r="Y181" s="47">
        <v>0</v>
      </c>
      <c r="Z181" s="47">
        <v>0</v>
      </c>
      <c r="AA181" s="47">
        <v>0</v>
      </c>
      <c r="AB181" s="47">
        <v>0</v>
      </c>
      <c r="AC181" s="47">
        <v>0</v>
      </c>
      <c r="AD181" s="47">
        <v>0</v>
      </c>
      <c r="AE181" s="47">
        <v>0</v>
      </c>
      <c r="AF181" s="47">
        <v>0</v>
      </c>
      <c r="AG181" s="47">
        <v>0</v>
      </c>
      <c r="AH181" s="47">
        <v>0</v>
      </c>
      <c r="AI181" s="47">
        <v>0</v>
      </c>
      <c r="AJ181" s="47">
        <v>0</v>
      </c>
      <c r="AK181" s="47">
        <v>0</v>
      </c>
      <c r="AL181" s="47">
        <v>0</v>
      </c>
      <c r="AM181" s="47">
        <v>0</v>
      </c>
      <c r="AN181" s="47">
        <v>0</v>
      </c>
      <c r="AO181" s="47">
        <v>0</v>
      </c>
      <c r="AP181" s="47">
        <v>0</v>
      </c>
      <c r="AQ181" s="47">
        <v>0</v>
      </c>
      <c r="AR181" s="47">
        <v>0</v>
      </c>
      <c r="AS181" s="47">
        <v>0</v>
      </c>
      <c r="AT181" s="47">
        <v>0</v>
      </c>
      <c r="AU181" s="47">
        <v>0</v>
      </c>
      <c r="AV181" s="47">
        <v>0</v>
      </c>
      <c r="AW181" s="47">
        <v>0</v>
      </c>
      <c r="AX181" s="47">
        <v>0</v>
      </c>
      <c r="AY181" s="47">
        <v>0</v>
      </c>
      <c r="AZ181" s="47">
        <v>0</v>
      </c>
      <c r="BA181" s="47">
        <v>0</v>
      </c>
      <c r="BB181" s="47">
        <v>0</v>
      </c>
      <c r="BC181" s="47">
        <v>0</v>
      </c>
      <c r="BD181" s="47">
        <v>0</v>
      </c>
      <c r="BE181" s="47">
        <v>0</v>
      </c>
      <c r="BF181" s="47">
        <v>0</v>
      </c>
      <c r="BG181" s="47">
        <v>0</v>
      </c>
      <c r="BH181" s="47">
        <v>0</v>
      </c>
      <c r="BI181" s="47">
        <v>0</v>
      </c>
      <c r="BJ181" s="47">
        <v>0</v>
      </c>
      <c r="BK181" s="47">
        <v>0</v>
      </c>
      <c r="BL181" s="47">
        <v>0</v>
      </c>
      <c r="BM181" s="47">
        <v>0</v>
      </c>
      <c r="BN181" s="47">
        <v>0</v>
      </c>
      <c r="BO181" s="47">
        <v>0.007894736842105263</v>
      </c>
      <c r="BP181" s="47">
        <v>0.007894736842105263</v>
      </c>
      <c r="BQ181" s="47">
        <v>0</v>
      </c>
      <c r="BR181" s="47">
        <v>0</v>
      </c>
      <c r="BS181" s="47">
        <v>0</v>
      </c>
      <c r="BT181" s="47">
        <v>0</v>
      </c>
      <c r="BU181" s="47">
        <v>0</v>
      </c>
      <c r="BV181" s="47">
        <v>0</v>
      </c>
      <c r="BW181" s="47">
        <v>0</v>
      </c>
      <c r="BX181" s="47">
        <v>0</v>
      </c>
      <c r="BY181" s="47">
        <v>0</v>
      </c>
      <c r="BZ181" s="47">
        <v>0</v>
      </c>
      <c r="CA181" s="47">
        <v>0</v>
      </c>
      <c r="CB181" s="47">
        <v>0</v>
      </c>
      <c r="CC181" s="47">
        <v>0</v>
      </c>
      <c r="CD181" s="47">
        <v>0</v>
      </c>
      <c r="CE181" s="47">
        <v>0</v>
      </c>
      <c r="CF181" s="47">
        <v>0</v>
      </c>
      <c r="CG181" s="47">
        <v>0</v>
      </c>
      <c r="CH181" s="47">
        <v>0</v>
      </c>
      <c r="CI181" s="47">
        <v>0</v>
      </c>
      <c r="CJ181" s="47">
        <v>0</v>
      </c>
      <c r="CK181" s="47">
        <v>0</v>
      </c>
      <c r="CL181" s="47">
        <v>0</v>
      </c>
      <c r="CM181" s="47">
        <v>0</v>
      </c>
      <c r="CN181" s="47">
        <v>0</v>
      </c>
      <c r="CO181" s="47">
        <v>0</v>
      </c>
      <c r="CP181" s="47">
        <v>0</v>
      </c>
      <c r="CQ181" s="47">
        <v>0</v>
      </c>
      <c r="CR181" s="47">
        <v>0</v>
      </c>
      <c r="CS181" s="47">
        <v>0</v>
      </c>
      <c r="CT181" s="47">
        <v>0</v>
      </c>
      <c r="CU181" s="47">
        <v>0</v>
      </c>
      <c r="CV181" s="47">
        <v>0</v>
      </c>
      <c r="CW181" s="47">
        <v>0</v>
      </c>
      <c r="CX181" s="47">
        <v>0</v>
      </c>
      <c r="CY181" s="47">
        <v>0</v>
      </c>
      <c r="CZ181" s="47">
        <v>0</v>
      </c>
      <c r="DA181" s="47">
        <v>0</v>
      </c>
      <c r="DB181" s="47">
        <v>0</v>
      </c>
      <c r="DC181" s="47">
        <v>0</v>
      </c>
      <c r="DD181" s="47">
        <v>0</v>
      </c>
      <c r="DE181" s="47">
        <v>0</v>
      </c>
      <c r="DF181" s="47">
        <v>0</v>
      </c>
      <c r="DG181" s="47">
        <v>0</v>
      </c>
      <c r="DH181" s="47">
        <v>0</v>
      </c>
      <c r="DI181" s="47">
        <v>0</v>
      </c>
      <c r="DJ181" s="47">
        <v>0</v>
      </c>
      <c r="DK181" s="47">
        <v>0</v>
      </c>
      <c r="DL181" s="47">
        <v>0</v>
      </c>
      <c r="DM181" s="47">
        <v>0</v>
      </c>
      <c r="DN181" s="47">
        <v>0</v>
      </c>
      <c r="DO181" s="47">
        <v>0</v>
      </c>
      <c r="DP181" s="47">
        <v>0</v>
      </c>
      <c r="DQ181" s="47">
        <v>0</v>
      </c>
      <c r="DR181" s="47">
        <v>0</v>
      </c>
      <c r="DS181" s="47">
        <v>0</v>
      </c>
      <c r="DT181" s="47">
        <v>0</v>
      </c>
    </row>
    <row r="182" spans="1:126" x14ac:dyDescent="0.25">
      <c r="A182" s="47" t="s">
        <v>453</v>
      </c>
      <c r="B182" s="47" t="s">
        <v>153</v>
      </c>
      <c r="C182" s="47" t="s">
        <v>411</v>
      </c>
      <c r="D182" s="47" t="s">
        <v>411</v>
      </c>
      <c r="E182" s="47"/>
      <c r="F182" s="47" t="s">
        <v>406</v>
      </c>
      <c r="G182" s="47" t="s">
        <v>428</v>
      </c>
      <c r="H182" s="47" t="str">
        <f>=IFERROR(VLOOKUP(A182,'ETPT Format DDG'!A:J,10,FALSE),"")</f>
        <v>0</v>
      </c>
      <c r="I182" s="47" t="str">
        <f>='ETPT Format DDG'!M182</f>
        <v/>
      </c>
      <c r="J182" s="47" t="str">
        <f>='ETPT Format DDG'!D182</f>
        <v/>
      </c>
      <c r="K182" s="47" t="s">
        <v>157</v>
      </c>
      <c r="L182" s="47" t="s">
        <v>422</v>
      </c>
      <c r="M182" s="47"/>
      <c r="N182" s="47">
        <v>1</v>
      </c>
      <c r="O182" s="47">
        <v>1</v>
      </c>
      <c r="P182" s="47">
        <v>0</v>
      </c>
      <c r="Q182" s="47">
        <v>0</v>
      </c>
      <c r="R182" s="47">
        <v>0</v>
      </c>
      <c r="S182" s="47">
        <v>0</v>
      </c>
      <c r="T182" s="47">
        <v>0</v>
      </c>
      <c r="U182" s="47">
        <v>0</v>
      </c>
      <c r="V182" s="47">
        <v>0</v>
      </c>
      <c r="W182" s="47">
        <v>0</v>
      </c>
      <c r="X182" s="47">
        <v>0</v>
      </c>
      <c r="Y182" s="47">
        <v>0</v>
      </c>
      <c r="Z182" s="47">
        <v>0</v>
      </c>
      <c r="AA182" s="47">
        <v>0</v>
      </c>
      <c r="AB182" s="47">
        <v>0</v>
      </c>
      <c r="AC182" s="47">
        <v>0</v>
      </c>
      <c r="AD182" s="47">
        <v>0</v>
      </c>
      <c r="AE182" s="47">
        <v>0</v>
      </c>
      <c r="AF182" s="47">
        <v>0</v>
      </c>
      <c r="AG182" s="47">
        <v>0</v>
      </c>
      <c r="AH182" s="47">
        <v>0</v>
      </c>
      <c r="AI182" s="47">
        <v>0</v>
      </c>
      <c r="AJ182" s="47">
        <v>0</v>
      </c>
      <c r="AK182" s="47">
        <v>0</v>
      </c>
      <c r="AL182" s="47">
        <v>0</v>
      </c>
      <c r="AM182" s="47">
        <v>0</v>
      </c>
      <c r="AN182" s="47">
        <v>0</v>
      </c>
      <c r="AO182" s="47">
        <v>0</v>
      </c>
      <c r="AP182" s="47">
        <v>0</v>
      </c>
      <c r="AQ182" s="47">
        <v>0</v>
      </c>
      <c r="AR182" s="47">
        <v>0</v>
      </c>
      <c r="AS182" s="47">
        <v>0</v>
      </c>
      <c r="AT182" s="47">
        <v>0</v>
      </c>
      <c r="AU182" s="47">
        <v>0</v>
      </c>
      <c r="AV182" s="47">
        <v>0</v>
      </c>
      <c r="AW182" s="47">
        <v>0</v>
      </c>
      <c r="AX182" s="47">
        <v>0</v>
      </c>
      <c r="AY182" s="47">
        <v>0</v>
      </c>
      <c r="AZ182" s="47">
        <v>0</v>
      </c>
      <c r="BA182" s="47">
        <v>0</v>
      </c>
      <c r="BB182" s="47">
        <v>0</v>
      </c>
      <c r="BC182" s="47">
        <v>0</v>
      </c>
      <c r="BD182" s="47">
        <v>0</v>
      </c>
      <c r="BE182" s="47">
        <v>0</v>
      </c>
      <c r="BF182" s="47">
        <v>0</v>
      </c>
      <c r="BG182" s="47">
        <v>0</v>
      </c>
      <c r="BH182" s="47">
        <v>0</v>
      </c>
      <c r="BI182" s="47">
        <v>0</v>
      </c>
      <c r="BJ182" s="47">
        <v>0</v>
      </c>
      <c r="BK182" s="47">
        <v>0</v>
      </c>
      <c r="BL182" s="47">
        <v>0</v>
      </c>
      <c r="BM182" s="47">
        <v>0</v>
      </c>
      <c r="BN182" s="47">
        <v>0</v>
      </c>
      <c r="BO182" s="47">
        <v>1</v>
      </c>
      <c r="BP182" s="47">
        <v>0</v>
      </c>
      <c r="BQ182" s="47">
        <v>0</v>
      </c>
      <c r="BR182" s="47">
        <v>0</v>
      </c>
      <c r="BS182" s="47">
        <v>0</v>
      </c>
      <c r="BT182" s="47">
        <v>0</v>
      </c>
      <c r="BU182" s="47">
        <v>0</v>
      </c>
      <c r="BV182" s="47">
        <v>0</v>
      </c>
      <c r="BW182" s="47">
        <v>0</v>
      </c>
      <c r="BX182" s="47">
        <v>0</v>
      </c>
      <c r="BY182" s="47">
        <v>0</v>
      </c>
      <c r="BZ182" s="47">
        <v>0</v>
      </c>
      <c r="CA182" s="47">
        <v>0</v>
      </c>
      <c r="CB182" s="47">
        <v>0</v>
      </c>
      <c r="CC182" s="47">
        <v>0</v>
      </c>
      <c r="CD182" s="47">
        <v>0</v>
      </c>
      <c r="CE182" s="47">
        <v>0</v>
      </c>
      <c r="CF182" s="47">
        <v>0</v>
      </c>
      <c r="CG182" s="47">
        <v>0</v>
      </c>
      <c r="CH182" s="47">
        <v>0</v>
      </c>
      <c r="CI182" s="47">
        <v>0</v>
      </c>
      <c r="CJ182" s="47">
        <v>0</v>
      </c>
      <c r="CK182" s="47">
        <v>0</v>
      </c>
      <c r="CL182" s="47">
        <v>0</v>
      </c>
      <c r="CM182" s="47">
        <v>0</v>
      </c>
      <c r="CN182" s="47">
        <v>0</v>
      </c>
      <c r="CO182" s="47">
        <v>0</v>
      </c>
      <c r="CP182" s="47">
        <v>0</v>
      </c>
      <c r="CQ182" s="47">
        <v>0</v>
      </c>
      <c r="CR182" s="47">
        <v>0</v>
      </c>
      <c r="CS182" s="47">
        <v>0</v>
      </c>
      <c r="CT182" s="47">
        <v>0</v>
      </c>
      <c r="CU182" s="47">
        <v>0</v>
      </c>
      <c r="CV182" s="47">
        <v>0</v>
      </c>
      <c r="CW182" s="47">
        <v>0</v>
      </c>
      <c r="CX182" s="47">
        <v>0</v>
      </c>
      <c r="CY182" s="47">
        <v>0</v>
      </c>
      <c r="CZ182" s="47">
        <v>0</v>
      </c>
      <c r="DA182" s="47">
        <v>0</v>
      </c>
      <c r="DB182" s="47">
        <v>0</v>
      </c>
      <c r="DC182" s="47">
        <v>0</v>
      </c>
      <c r="DD182" s="47">
        <v>0</v>
      </c>
      <c r="DE182" s="47">
        <v>0</v>
      </c>
      <c r="DF182" s="47">
        <v>0</v>
      </c>
      <c r="DG182" s="47">
        <v>0</v>
      </c>
      <c r="DH182" s="47">
        <v>0</v>
      </c>
      <c r="DI182" s="47">
        <v>0</v>
      </c>
      <c r="DJ182" s="47">
        <v>0</v>
      </c>
      <c r="DK182" s="47">
        <v>0</v>
      </c>
      <c r="DL182" s="47">
        <v>0</v>
      </c>
      <c r="DM182" s="47">
        <v>0</v>
      </c>
      <c r="DN182" s="47">
        <v>0</v>
      </c>
      <c r="DO182" s="47">
        <v>0</v>
      </c>
      <c r="DP182" s="47">
        <v>0</v>
      </c>
      <c r="DQ182" s="47">
        <v>0</v>
      </c>
      <c r="DR182" s="47">
        <v>0</v>
      </c>
      <c r="DS182" s="47">
        <v>0</v>
      </c>
      <c r="DT182" s="47">
        <v>0</v>
      </c>
    </row>
    <row r="183" spans="1:126" x14ac:dyDescent="0.25">
      <c r="A183" s="47" t="s">
        <v>454</v>
      </c>
      <c r="B183" s="47" t="s">
        <v>153</v>
      </c>
      <c r="C183" s="47" t="s">
        <v>411</v>
      </c>
      <c r="D183" s="47" t="s">
        <v>411</v>
      </c>
      <c r="E183" s="47"/>
      <c r="F183" s="47" t="s">
        <v>406</v>
      </c>
      <c r="G183" s="47" t="s">
        <v>455</v>
      </c>
      <c r="H183" s="47" t="str">
        <f>=IFERROR(VLOOKUP(A183,'ETPT Format DDG'!A:J,10,FALSE),"")</f>
        <v>0</v>
      </c>
      <c r="I183" s="47" t="str">
        <f>='ETPT Format DDG'!M183</f>
        <v/>
      </c>
      <c r="J183" s="47" t="str">
        <f>='ETPT Format DDG'!D183</f>
        <v/>
      </c>
      <c r="K183" s="47" t="s">
        <v>157</v>
      </c>
      <c r="L183" s="47" t="s">
        <v>456</v>
      </c>
      <c r="M183" s="47"/>
      <c r="N183" s="47">
        <v>0.3263157894736834</v>
      </c>
      <c r="O183" s="47">
        <v>0.3263157894736834</v>
      </c>
      <c r="P183" s="47">
        <v>0</v>
      </c>
      <c r="Q183" s="47">
        <v>0</v>
      </c>
      <c r="R183" s="47">
        <v>0</v>
      </c>
      <c r="S183" s="47">
        <v>0</v>
      </c>
      <c r="T183" s="47">
        <v>0</v>
      </c>
      <c r="U183" s="47">
        <v>0</v>
      </c>
      <c r="V183" s="47">
        <v>0</v>
      </c>
      <c r="W183" s="47">
        <v>0</v>
      </c>
      <c r="X183" s="47">
        <v>0</v>
      </c>
      <c r="Y183" s="47">
        <v>0</v>
      </c>
      <c r="Z183" s="47">
        <v>0</v>
      </c>
      <c r="AA183" s="47">
        <v>0</v>
      </c>
      <c r="AB183" s="47">
        <v>0</v>
      </c>
      <c r="AC183" s="47">
        <v>0</v>
      </c>
      <c r="AD183" s="47">
        <v>0</v>
      </c>
      <c r="AE183" s="47">
        <v>0</v>
      </c>
      <c r="AF183" s="47">
        <v>0</v>
      </c>
      <c r="AG183" s="47">
        <v>0</v>
      </c>
      <c r="AH183" s="47">
        <v>0</v>
      </c>
      <c r="AI183" s="47">
        <v>0</v>
      </c>
      <c r="AJ183" s="47">
        <v>0</v>
      </c>
      <c r="AK183" s="47">
        <v>0</v>
      </c>
      <c r="AL183" s="47">
        <v>0</v>
      </c>
      <c r="AM183" s="47">
        <v>0</v>
      </c>
      <c r="AN183" s="47">
        <v>0</v>
      </c>
      <c r="AO183" s="47">
        <v>0</v>
      </c>
      <c r="AP183" s="47">
        <v>0</v>
      </c>
      <c r="AQ183" s="47">
        <v>0</v>
      </c>
      <c r="AR183" s="47">
        <v>0</v>
      </c>
      <c r="AS183" s="47">
        <v>0</v>
      </c>
      <c r="AT183" s="47">
        <v>0</v>
      </c>
      <c r="AU183" s="47">
        <v>0</v>
      </c>
      <c r="AV183" s="47">
        <v>0</v>
      </c>
      <c r="AW183" s="47">
        <v>0</v>
      </c>
      <c r="AX183" s="47">
        <v>0</v>
      </c>
      <c r="AY183" s="47">
        <v>0</v>
      </c>
      <c r="AZ183" s="47">
        <v>0</v>
      </c>
      <c r="BA183" s="47">
        <v>0</v>
      </c>
      <c r="BB183" s="47">
        <v>0</v>
      </c>
      <c r="BC183" s="47">
        <v>0</v>
      </c>
      <c r="BD183" s="47">
        <v>0</v>
      </c>
      <c r="BE183" s="47">
        <v>0</v>
      </c>
      <c r="BF183" s="47">
        <v>0</v>
      </c>
      <c r="BG183" s="47">
        <v>0</v>
      </c>
      <c r="BH183" s="47">
        <v>0</v>
      </c>
      <c r="BI183" s="47">
        <v>0</v>
      </c>
      <c r="BJ183" s="47">
        <v>0</v>
      </c>
      <c r="BK183" s="47">
        <v>0</v>
      </c>
      <c r="BL183" s="47">
        <v>0</v>
      </c>
      <c r="BM183" s="47">
        <v>0</v>
      </c>
      <c r="BN183" s="47">
        <v>0</v>
      </c>
      <c r="BO183" s="47">
        <v>0.3263157894736834</v>
      </c>
      <c r="BP183" s="47">
        <v>0</v>
      </c>
      <c r="BQ183" s="47">
        <v>0</v>
      </c>
      <c r="BR183" s="47">
        <v>0</v>
      </c>
      <c r="BS183" s="47">
        <v>0</v>
      </c>
      <c r="BT183" s="47">
        <v>0</v>
      </c>
      <c r="BU183" s="47">
        <v>0</v>
      </c>
      <c r="BV183" s="47">
        <v>0.3263157894736834</v>
      </c>
      <c r="BW183" s="47">
        <v>0</v>
      </c>
      <c r="BX183" s="47">
        <v>0</v>
      </c>
      <c r="BY183" s="47">
        <v>0</v>
      </c>
      <c r="BZ183" s="47">
        <v>0</v>
      </c>
      <c r="CA183" s="47">
        <v>0</v>
      </c>
      <c r="CB183" s="47">
        <v>0</v>
      </c>
      <c r="CC183" s="47">
        <v>0</v>
      </c>
      <c r="CD183" s="47">
        <v>0</v>
      </c>
      <c r="CE183" s="47">
        <v>0</v>
      </c>
      <c r="CF183" s="47">
        <v>0</v>
      </c>
      <c r="CG183" s="47">
        <v>0</v>
      </c>
      <c r="CH183" s="47">
        <v>0</v>
      </c>
      <c r="CI183" s="47">
        <v>0</v>
      </c>
      <c r="CJ183" s="47">
        <v>0</v>
      </c>
      <c r="CK183" s="47">
        <v>0</v>
      </c>
      <c r="CL183" s="47">
        <v>0</v>
      </c>
      <c r="CM183" s="47">
        <v>0</v>
      </c>
      <c r="CN183" s="47">
        <v>0</v>
      </c>
      <c r="CO183" s="47">
        <v>0</v>
      </c>
      <c r="CP183" s="47">
        <v>0</v>
      </c>
      <c r="CQ183" s="47">
        <v>0</v>
      </c>
      <c r="CR183" s="47">
        <v>0</v>
      </c>
      <c r="CS183" s="47">
        <v>0</v>
      </c>
      <c r="CT183" s="47">
        <v>0</v>
      </c>
      <c r="CU183" s="47">
        <v>0</v>
      </c>
      <c r="CV183" s="47">
        <v>0</v>
      </c>
      <c r="CW183" s="47">
        <v>0</v>
      </c>
      <c r="CX183" s="47">
        <v>0</v>
      </c>
      <c r="CY183" s="47">
        <v>0</v>
      </c>
      <c r="CZ183" s="47">
        <v>0</v>
      </c>
      <c r="DA183" s="47">
        <v>0</v>
      </c>
      <c r="DB183" s="47">
        <v>0</v>
      </c>
      <c r="DC183" s="47">
        <v>0</v>
      </c>
      <c r="DD183" s="47">
        <v>0</v>
      </c>
      <c r="DE183" s="47">
        <v>0</v>
      </c>
      <c r="DF183" s="47">
        <v>0</v>
      </c>
      <c r="DG183" s="47">
        <v>0</v>
      </c>
      <c r="DH183" s="47">
        <v>0</v>
      </c>
      <c r="DI183" s="47">
        <v>0</v>
      </c>
      <c r="DJ183" s="47">
        <v>0</v>
      </c>
      <c r="DK183" s="47">
        <v>0</v>
      </c>
      <c r="DL183" s="47">
        <v>0</v>
      </c>
      <c r="DM183" s="47">
        <v>0</v>
      </c>
      <c r="DN183" s="47">
        <v>0</v>
      </c>
      <c r="DO183" s="47">
        <v>0</v>
      </c>
      <c r="DP183" s="47">
        <v>0</v>
      </c>
      <c r="DQ183" s="47">
        <v>0</v>
      </c>
      <c r="DR183" s="47">
        <v>0</v>
      </c>
      <c r="DS183" s="47">
        <v>0</v>
      </c>
      <c r="DT183" s="47">
        <v>0</v>
      </c>
    </row>
    <row r="184" spans="1:126" x14ac:dyDescent="0.25">
      <c r="A184" s="47" t="s">
        <v>457</v>
      </c>
      <c r="B184" s="47" t="s">
        <v>153</v>
      </c>
      <c r="C184" s="47" t="s">
        <v>411</v>
      </c>
      <c r="D184" s="47" t="s">
        <v>411</v>
      </c>
      <c r="E184" s="47"/>
      <c r="F184" s="47" t="s">
        <v>406</v>
      </c>
      <c r="G184" s="47" t="s">
        <v>412</v>
      </c>
      <c r="H184" s="47" t="str">
        <f>=IFERROR(VLOOKUP(A184,'ETPT Format DDG'!A:J,10,FALSE),"")</f>
        <v>0</v>
      </c>
      <c r="I184" s="47" t="str">
        <f>='ETPT Format DDG'!M184</f>
        <v/>
      </c>
      <c r="J184" s="47" t="str">
        <f>='ETPT Format DDG'!D184</f>
        <v/>
      </c>
      <c r="K184" s="47" t="s">
        <v>157</v>
      </c>
      <c r="L184" s="47" t="s">
        <v>426</v>
      </c>
      <c r="M184" s="47"/>
      <c r="N184" s="47">
        <v>0.881578947368421</v>
      </c>
      <c r="O184" s="47">
        <v>0.881578947368421</v>
      </c>
      <c r="P184" s="47">
        <v>0</v>
      </c>
      <c r="Q184" s="47">
        <v>0</v>
      </c>
      <c r="R184" s="47">
        <v>0</v>
      </c>
      <c r="S184" s="47">
        <v>0</v>
      </c>
      <c r="T184" s="47">
        <v>0</v>
      </c>
      <c r="U184" s="47">
        <v>0</v>
      </c>
      <c r="V184" s="47">
        <v>0</v>
      </c>
      <c r="W184" s="47">
        <v>0</v>
      </c>
      <c r="X184" s="47">
        <v>0</v>
      </c>
      <c r="Y184" s="47">
        <v>0</v>
      </c>
      <c r="Z184" s="47">
        <v>0</v>
      </c>
      <c r="AA184" s="47">
        <v>0</v>
      </c>
      <c r="AB184" s="47">
        <v>0</v>
      </c>
      <c r="AC184" s="47">
        <v>0</v>
      </c>
      <c r="AD184" s="47">
        <v>0</v>
      </c>
      <c r="AE184" s="47">
        <v>0</v>
      </c>
      <c r="AF184" s="47">
        <v>0</v>
      </c>
      <c r="AG184" s="47">
        <v>0</v>
      </c>
      <c r="AH184" s="47">
        <v>0</v>
      </c>
      <c r="AI184" s="47">
        <v>0</v>
      </c>
      <c r="AJ184" s="47">
        <v>0</v>
      </c>
      <c r="AK184" s="47">
        <v>0</v>
      </c>
      <c r="AL184" s="47">
        <v>0</v>
      </c>
      <c r="AM184" s="47">
        <v>0</v>
      </c>
      <c r="AN184" s="47">
        <v>0</v>
      </c>
      <c r="AO184" s="47">
        <v>0</v>
      </c>
      <c r="AP184" s="47">
        <v>0</v>
      </c>
      <c r="AQ184" s="47">
        <v>0</v>
      </c>
      <c r="AR184" s="47">
        <v>0</v>
      </c>
      <c r="AS184" s="47">
        <v>0</v>
      </c>
      <c r="AT184" s="47">
        <v>0</v>
      </c>
      <c r="AU184" s="47">
        <v>0</v>
      </c>
      <c r="AV184" s="47">
        <v>0</v>
      </c>
      <c r="AW184" s="47">
        <v>0</v>
      </c>
      <c r="AX184" s="47">
        <v>0</v>
      </c>
      <c r="AY184" s="47">
        <v>0</v>
      </c>
      <c r="AZ184" s="47">
        <v>0</v>
      </c>
      <c r="BA184" s="47">
        <v>0</v>
      </c>
      <c r="BB184" s="47">
        <v>0</v>
      </c>
      <c r="BC184" s="47">
        <v>0</v>
      </c>
      <c r="BD184" s="47">
        <v>0</v>
      </c>
      <c r="BE184" s="47">
        <v>0</v>
      </c>
      <c r="BF184" s="47">
        <v>0</v>
      </c>
      <c r="BG184" s="47">
        <v>0</v>
      </c>
      <c r="BH184" s="47">
        <v>0</v>
      </c>
      <c r="BI184" s="47">
        <v>0</v>
      </c>
      <c r="BJ184" s="47">
        <v>0</v>
      </c>
      <c r="BK184" s="47">
        <v>0</v>
      </c>
      <c r="BL184" s="47">
        <v>0</v>
      </c>
      <c r="BM184" s="47">
        <v>0</v>
      </c>
      <c r="BN184" s="47">
        <v>0</v>
      </c>
      <c r="BO184" s="47">
        <v>0</v>
      </c>
      <c r="BP184" s="47">
        <v>0</v>
      </c>
      <c r="BQ184" s="47">
        <v>0</v>
      </c>
      <c r="BR184" s="47">
        <v>0</v>
      </c>
      <c r="BS184" s="47">
        <v>0</v>
      </c>
      <c r="BT184" s="47">
        <v>0</v>
      </c>
      <c r="BU184" s="47">
        <v>0</v>
      </c>
      <c r="BV184" s="47">
        <v>0</v>
      </c>
      <c r="BW184" s="47">
        <v>0</v>
      </c>
      <c r="BX184" s="47">
        <v>0</v>
      </c>
      <c r="BY184" s="47">
        <v>0</v>
      </c>
      <c r="BZ184" s="47">
        <v>0</v>
      </c>
      <c r="CA184" s="47">
        <v>0</v>
      </c>
      <c r="CB184" s="47">
        <v>0</v>
      </c>
      <c r="CC184" s="47">
        <v>0</v>
      </c>
      <c r="CD184" s="47">
        <v>0</v>
      </c>
      <c r="CE184" s="47">
        <v>0</v>
      </c>
      <c r="CF184" s="47">
        <v>0.881578947368421</v>
      </c>
      <c r="CG184" s="47">
        <v>0.881578947368421</v>
      </c>
      <c r="CH184" s="47">
        <v>0</v>
      </c>
      <c r="CI184" s="47">
        <v>0</v>
      </c>
      <c r="CJ184" s="47">
        <v>0</v>
      </c>
      <c r="CK184" s="47">
        <v>0</v>
      </c>
      <c r="CL184" s="47">
        <v>0</v>
      </c>
      <c r="CM184" s="47">
        <v>0</v>
      </c>
      <c r="CN184" s="47">
        <v>0</v>
      </c>
      <c r="CO184" s="47">
        <v>0</v>
      </c>
      <c r="CP184" s="47">
        <v>0</v>
      </c>
      <c r="CQ184" s="47">
        <v>0</v>
      </c>
      <c r="CR184" s="47">
        <v>0</v>
      </c>
      <c r="CS184" s="47">
        <v>0</v>
      </c>
      <c r="CT184" s="47">
        <v>0</v>
      </c>
      <c r="CU184" s="47">
        <v>0</v>
      </c>
      <c r="CV184" s="47">
        <v>0</v>
      </c>
      <c r="CW184" s="47">
        <v>0</v>
      </c>
      <c r="CX184" s="47">
        <v>0</v>
      </c>
      <c r="CY184" s="47">
        <v>0</v>
      </c>
      <c r="CZ184" s="47">
        <v>0</v>
      </c>
      <c r="DA184" s="47">
        <v>0</v>
      </c>
      <c r="DB184" s="47">
        <v>0</v>
      </c>
      <c r="DC184" s="47">
        <v>0</v>
      </c>
      <c r="DD184" s="47">
        <v>0</v>
      </c>
      <c r="DE184" s="47">
        <v>0</v>
      </c>
      <c r="DF184" s="47">
        <v>0</v>
      </c>
      <c r="DG184" s="47">
        <v>0</v>
      </c>
      <c r="DH184" s="47">
        <v>0</v>
      </c>
      <c r="DI184" s="47">
        <v>0</v>
      </c>
      <c r="DJ184" s="47">
        <v>0</v>
      </c>
      <c r="DK184" s="47">
        <v>0</v>
      </c>
      <c r="DL184" s="47">
        <v>0</v>
      </c>
      <c r="DM184" s="47">
        <v>0</v>
      </c>
      <c r="DN184" s="47">
        <v>0</v>
      </c>
      <c r="DO184" s="47">
        <v>0</v>
      </c>
      <c r="DP184" s="47">
        <v>0</v>
      </c>
      <c r="DQ184" s="47">
        <v>0</v>
      </c>
      <c r="DR184" s="47">
        <v>0</v>
      </c>
      <c r="DS184" s="47">
        <v>0</v>
      </c>
      <c r="DT184" s="47">
        <v>0</v>
      </c>
    </row>
    <row r="185" spans="1:126" x14ac:dyDescent="0.25">
      <c r="A185" s="47" t="s">
        <v>458</v>
      </c>
      <c r="B185" s="47" t="s">
        <v>153</v>
      </c>
      <c r="C185" s="47" t="s">
        <v>411</v>
      </c>
      <c r="D185" s="47" t="s">
        <v>411</v>
      </c>
      <c r="E185" s="47"/>
      <c r="F185" s="47" t="s">
        <v>406</v>
      </c>
      <c r="G185" s="47" t="s">
        <v>412</v>
      </c>
      <c r="H185" s="47" t="str">
        <f>=IFERROR(VLOOKUP(A185,'ETPT Format DDG'!A:J,10,FALSE),"")</f>
        <v>0</v>
      </c>
      <c r="I185" s="47" t="str">
        <f>='ETPT Format DDG'!M185</f>
        <v/>
      </c>
      <c r="J185" s="47" t="str">
        <f>='ETPT Format DDG'!D185</f>
        <v/>
      </c>
      <c r="K185" s="47" t="s">
        <v>157</v>
      </c>
      <c r="L185" s="47" t="s">
        <v>431</v>
      </c>
      <c r="M185" s="47"/>
      <c r="N185" s="47">
        <v>0.007894736842105263</v>
      </c>
      <c r="O185" s="47">
        <v>0.007894736842105263</v>
      </c>
      <c r="P185" s="47">
        <v>0</v>
      </c>
      <c r="Q185" s="47">
        <v>0</v>
      </c>
      <c r="R185" s="47">
        <v>0</v>
      </c>
      <c r="S185" s="47">
        <v>0</v>
      </c>
      <c r="T185" s="47">
        <v>0</v>
      </c>
      <c r="U185" s="47">
        <v>0</v>
      </c>
      <c r="V185" s="47">
        <v>0</v>
      </c>
      <c r="W185" s="47">
        <v>0</v>
      </c>
      <c r="X185" s="47">
        <v>0</v>
      </c>
      <c r="Y185" s="47">
        <v>0</v>
      </c>
      <c r="Z185" s="47">
        <v>0</v>
      </c>
      <c r="AA185" s="47">
        <v>0</v>
      </c>
      <c r="AB185" s="47">
        <v>0</v>
      </c>
      <c r="AC185" s="47">
        <v>0</v>
      </c>
      <c r="AD185" s="47">
        <v>0</v>
      </c>
      <c r="AE185" s="47">
        <v>0</v>
      </c>
      <c r="AF185" s="47">
        <v>0</v>
      </c>
      <c r="AG185" s="47">
        <v>0</v>
      </c>
      <c r="AH185" s="47">
        <v>0</v>
      </c>
      <c r="AI185" s="47">
        <v>0</v>
      </c>
      <c r="AJ185" s="47">
        <v>0</v>
      </c>
      <c r="AK185" s="47">
        <v>0</v>
      </c>
      <c r="AL185" s="47">
        <v>0</v>
      </c>
      <c r="AM185" s="47">
        <v>0</v>
      </c>
      <c r="AN185" s="47">
        <v>0</v>
      </c>
      <c r="AO185" s="47">
        <v>0</v>
      </c>
      <c r="AP185" s="47">
        <v>0</v>
      </c>
      <c r="AQ185" s="47">
        <v>0</v>
      </c>
      <c r="AR185" s="47">
        <v>0</v>
      </c>
      <c r="AS185" s="47">
        <v>0</v>
      </c>
      <c r="AT185" s="47">
        <v>0</v>
      </c>
      <c r="AU185" s="47">
        <v>0</v>
      </c>
      <c r="AV185" s="47">
        <v>0</v>
      </c>
      <c r="AW185" s="47">
        <v>0</v>
      </c>
      <c r="AX185" s="47">
        <v>0</v>
      </c>
      <c r="AY185" s="47">
        <v>0</v>
      </c>
      <c r="AZ185" s="47">
        <v>0</v>
      </c>
      <c r="BA185" s="47">
        <v>0</v>
      </c>
      <c r="BB185" s="47">
        <v>0</v>
      </c>
      <c r="BC185" s="47">
        <v>0</v>
      </c>
      <c r="BD185" s="47">
        <v>0</v>
      </c>
      <c r="BE185" s="47">
        <v>0</v>
      </c>
      <c r="BF185" s="47">
        <v>0</v>
      </c>
      <c r="BG185" s="47">
        <v>0</v>
      </c>
      <c r="BH185" s="47">
        <v>0</v>
      </c>
      <c r="BI185" s="47">
        <v>0</v>
      </c>
      <c r="BJ185" s="47">
        <v>0</v>
      </c>
      <c r="BK185" s="47">
        <v>0</v>
      </c>
      <c r="BL185" s="47">
        <v>0</v>
      </c>
      <c r="BM185" s="47">
        <v>0</v>
      </c>
      <c r="BN185" s="47">
        <v>0</v>
      </c>
      <c r="BO185" s="47">
        <v>0</v>
      </c>
      <c r="BP185" s="47">
        <v>0</v>
      </c>
      <c r="BQ185" s="47">
        <v>0</v>
      </c>
      <c r="BR185" s="47">
        <v>0</v>
      </c>
      <c r="BS185" s="47">
        <v>0</v>
      </c>
      <c r="BT185" s="47">
        <v>0</v>
      </c>
      <c r="BU185" s="47">
        <v>0</v>
      </c>
      <c r="BV185" s="47">
        <v>0</v>
      </c>
      <c r="BW185" s="47">
        <v>0</v>
      </c>
      <c r="BX185" s="47">
        <v>0</v>
      </c>
      <c r="BY185" s="47">
        <v>0</v>
      </c>
      <c r="BZ185" s="47">
        <v>0</v>
      </c>
      <c r="CA185" s="47">
        <v>0</v>
      </c>
      <c r="CB185" s="47">
        <v>0</v>
      </c>
      <c r="CC185" s="47">
        <v>0</v>
      </c>
      <c r="CD185" s="47">
        <v>0</v>
      </c>
      <c r="CE185" s="47">
        <v>0</v>
      </c>
      <c r="CF185" s="47">
        <v>0.007894736842105263</v>
      </c>
      <c r="CG185" s="47">
        <v>0.007894736842105263</v>
      </c>
      <c r="CH185" s="47">
        <v>0</v>
      </c>
      <c r="CI185" s="47">
        <v>0</v>
      </c>
      <c r="CJ185" s="47">
        <v>0</v>
      </c>
      <c r="CK185" s="47">
        <v>0</v>
      </c>
      <c r="CL185" s="47">
        <v>0</v>
      </c>
      <c r="CM185" s="47">
        <v>0</v>
      </c>
      <c r="CN185" s="47">
        <v>0</v>
      </c>
      <c r="CO185" s="47">
        <v>0</v>
      </c>
      <c r="CP185" s="47">
        <v>0</v>
      </c>
      <c r="CQ185" s="47">
        <v>0</v>
      </c>
      <c r="CR185" s="47">
        <v>0</v>
      </c>
      <c r="CS185" s="47">
        <v>0</v>
      </c>
      <c r="CT185" s="47">
        <v>0</v>
      </c>
      <c r="CU185" s="47">
        <v>0</v>
      </c>
      <c r="CV185" s="47">
        <v>0</v>
      </c>
      <c r="CW185" s="47">
        <v>0</v>
      </c>
      <c r="CX185" s="47">
        <v>0</v>
      </c>
      <c r="CY185" s="47">
        <v>0</v>
      </c>
      <c r="CZ185" s="47">
        <v>0</v>
      </c>
      <c r="DA185" s="47">
        <v>0</v>
      </c>
      <c r="DB185" s="47">
        <v>0</v>
      </c>
      <c r="DC185" s="47">
        <v>0</v>
      </c>
      <c r="DD185" s="47">
        <v>0</v>
      </c>
      <c r="DE185" s="47">
        <v>0</v>
      </c>
      <c r="DF185" s="47">
        <v>0</v>
      </c>
      <c r="DG185" s="47">
        <v>0</v>
      </c>
      <c r="DH185" s="47">
        <v>0</v>
      </c>
      <c r="DI185" s="47">
        <v>0</v>
      </c>
      <c r="DJ185" s="47">
        <v>0</v>
      </c>
      <c r="DK185" s="47">
        <v>0</v>
      </c>
      <c r="DL185" s="47">
        <v>0</v>
      </c>
      <c r="DM185" s="47">
        <v>0</v>
      </c>
      <c r="DN185" s="47">
        <v>0</v>
      </c>
      <c r="DO185" s="47">
        <v>0</v>
      </c>
      <c r="DP185" s="47">
        <v>0</v>
      </c>
      <c r="DQ185" s="47">
        <v>0</v>
      </c>
      <c r="DR185" s="47">
        <v>0</v>
      </c>
      <c r="DS185" s="47">
        <v>0</v>
      </c>
      <c r="DT185" s="47">
        <v>0</v>
      </c>
    </row>
    <row r="186" spans="1:126" x14ac:dyDescent="0.25">
      <c r="A186" s="47" t="s">
        <v>459</v>
      </c>
      <c r="B186" s="47" t="s">
        <v>153</v>
      </c>
      <c r="C186" s="47" t="s">
        <v>411</v>
      </c>
      <c r="D186" s="47" t="s">
        <v>411</v>
      </c>
      <c r="E186" s="47"/>
      <c r="F186" s="47" t="s">
        <v>406</v>
      </c>
      <c r="G186" s="47" t="s">
        <v>412</v>
      </c>
      <c r="H186" s="47" t="str">
        <f>=IFERROR(VLOOKUP(A186,'ETPT Format DDG'!A:J,10,FALSE),"")</f>
        <v>0</v>
      </c>
      <c r="I186" s="47" t="str">
        <f>='ETPT Format DDG'!M186</f>
        <v/>
      </c>
      <c r="J186" s="47" t="str">
        <f>='ETPT Format DDG'!D186</f>
        <v/>
      </c>
      <c r="K186" s="47" t="s">
        <v>157</v>
      </c>
      <c r="L186" s="47" t="s">
        <v>431</v>
      </c>
      <c r="M186" s="47"/>
      <c r="N186" s="47">
        <v>0.007894736842105263</v>
      </c>
      <c r="O186" s="47">
        <v>0.007894736842105263</v>
      </c>
      <c r="P186" s="47">
        <v>0</v>
      </c>
      <c r="Q186" s="47">
        <v>0</v>
      </c>
      <c r="R186" s="47">
        <v>0</v>
      </c>
      <c r="S186" s="47">
        <v>0</v>
      </c>
      <c r="T186" s="47">
        <v>0</v>
      </c>
      <c r="U186" s="47">
        <v>0</v>
      </c>
      <c r="V186" s="47">
        <v>0</v>
      </c>
      <c r="W186" s="47">
        <v>0</v>
      </c>
      <c r="X186" s="47">
        <v>0</v>
      </c>
      <c r="Y186" s="47">
        <v>0</v>
      </c>
      <c r="Z186" s="47">
        <v>0</v>
      </c>
      <c r="AA186" s="47">
        <v>0</v>
      </c>
      <c r="AB186" s="47">
        <v>0</v>
      </c>
      <c r="AC186" s="47">
        <v>0</v>
      </c>
      <c r="AD186" s="47">
        <v>0</v>
      </c>
      <c r="AE186" s="47">
        <v>0</v>
      </c>
      <c r="AF186" s="47">
        <v>0</v>
      </c>
      <c r="AG186" s="47">
        <v>0</v>
      </c>
      <c r="AH186" s="47">
        <v>0</v>
      </c>
      <c r="AI186" s="47">
        <v>0</v>
      </c>
      <c r="AJ186" s="47">
        <v>0</v>
      </c>
      <c r="AK186" s="47">
        <v>0</v>
      </c>
      <c r="AL186" s="47">
        <v>0</v>
      </c>
      <c r="AM186" s="47">
        <v>0</v>
      </c>
      <c r="AN186" s="47">
        <v>0</v>
      </c>
      <c r="AO186" s="47">
        <v>0</v>
      </c>
      <c r="AP186" s="47">
        <v>0</v>
      </c>
      <c r="AQ186" s="47">
        <v>0</v>
      </c>
      <c r="AR186" s="47">
        <v>0</v>
      </c>
      <c r="AS186" s="47">
        <v>0</v>
      </c>
      <c r="AT186" s="47">
        <v>0</v>
      </c>
      <c r="AU186" s="47">
        <v>0</v>
      </c>
      <c r="AV186" s="47">
        <v>0</v>
      </c>
      <c r="AW186" s="47">
        <v>0</v>
      </c>
      <c r="AX186" s="47">
        <v>0</v>
      </c>
      <c r="AY186" s="47">
        <v>0</v>
      </c>
      <c r="AZ186" s="47">
        <v>0</v>
      </c>
      <c r="BA186" s="47">
        <v>0</v>
      </c>
      <c r="BB186" s="47">
        <v>0</v>
      </c>
      <c r="BC186" s="47">
        <v>0</v>
      </c>
      <c r="BD186" s="47">
        <v>0</v>
      </c>
      <c r="BE186" s="47">
        <v>0</v>
      </c>
      <c r="BF186" s="47">
        <v>0</v>
      </c>
      <c r="BG186" s="47">
        <v>0</v>
      </c>
      <c r="BH186" s="47">
        <v>0</v>
      </c>
      <c r="BI186" s="47">
        <v>0</v>
      </c>
      <c r="BJ186" s="47">
        <v>0</v>
      </c>
      <c r="BK186" s="47">
        <v>0</v>
      </c>
      <c r="BL186" s="47">
        <v>0</v>
      </c>
      <c r="BM186" s="47">
        <v>0</v>
      </c>
      <c r="BN186" s="47">
        <v>0</v>
      </c>
      <c r="BO186" s="47">
        <v>0</v>
      </c>
      <c r="BP186" s="47">
        <v>0</v>
      </c>
      <c r="BQ186" s="47">
        <v>0</v>
      </c>
      <c r="BR186" s="47">
        <v>0</v>
      </c>
      <c r="BS186" s="47">
        <v>0</v>
      </c>
      <c r="BT186" s="47">
        <v>0</v>
      </c>
      <c r="BU186" s="47">
        <v>0</v>
      </c>
      <c r="BV186" s="47">
        <v>0</v>
      </c>
      <c r="BW186" s="47">
        <v>0</v>
      </c>
      <c r="BX186" s="47">
        <v>0</v>
      </c>
      <c r="BY186" s="47">
        <v>0</v>
      </c>
      <c r="BZ186" s="47">
        <v>0</v>
      </c>
      <c r="CA186" s="47">
        <v>0</v>
      </c>
      <c r="CB186" s="47">
        <v>0</v>
      </c>
      <c r="CC186" s="47">
        <v>0</v>
      </c>
      <c r="CD186" s="47">
        <v>0</v>
      </c>
      <c r="CE186" s="47">
        <v>0</v>
      </c>
      <c r="CF186" s="47">
        <v>0.007894736842105263</v>
      </c>
      <c r="CG186" s="47">
        <v>0.007894736842105263</v>
      </c>
      <c r="CH186" s="47">
        <v>0</v>
      </c>
      <c r="CI186" s="47">
        <v>0</v>
      </c>
      <c r="CJ186" s="47">
        <v>0</v>
      </c>
      <c r="CK186" s="47">
        <v>0</v>
      </c>
      <c r="CL186" s="47">
        <v>0</v>
      </c>
      <c r="CM186" s="47">
        <v>0</v>
      </c>
      <c r="CN186" s="47">
        <v>0</v>
      </c>
      <c r="CO186" s="47">
        <v>0</v>
      </c>
      <c r="CP186" s="47">
        <v>0</v>
      </c>
      <c r="CQ186" s="47">
        <v>0</v>
      </c>
      <c r="CR186" s="47">
        <v>0</v>
      </c>
      <c r="CS186" s="47">
        <v>0</v>
      </c>
      <c r="CT186" s="47">
        <v>0</v>
      </c>
      <c r="CU186" s="47">
        <v>0</v>
      </c>
      <c r="CV186" s="47">
        <v>0</v>
      </c>
      <c r="CW186" s="47">
        <v>0</v>
      </c>
      <c r="CX186" s="47">
        <v>0</v>
      </c>
      <c r="CY186" s="47">
        <v>0</v>
      </c>
      <c r="CZ186" s="47">
        <v>0</v>
      </c>
      <c r="DA186" s="47">
        <v>0</v>
      </c>
      <c r="DB186" s="47">
        <v>0</v>
      </c>
      <c r="DC186" s="47">
        <v>0</v>
      </c>
      <c r="DD186" s="47">
        <v>0</v>
      </c>
      <c r="DE186" s="47">
        <v>0</v>
      </c>
      <c r="DF186" s="47">
        <v>0</v>
      </c>
      <c r="DG186" s="47">
        <v>0</v>
      </c>
      <c r="DH186" s="47">
        <v>0</v>
      </c>
      <c r="DI186" s="47">
        <v>0</v>
      </c>
      <c r="DJ186" s="47">
        <v>0</v>
      </c>
      <c r="DK186" s="47">
        <v>0</v>
      </c>
      <c r="DL186" s="47">
        <v>0</v>
      </c>
      <c r="DM186" s="47">
        <v>0</v>
      </c>
      <c r="DN186" s="47">
        <v>0</v>
      </c>
      <c r="DO186" s="47">
        <v>0</v>
      </c>
      <c r="DP186" s="47">
        <v>0</v>
      </c>
      <c r="DQ186" s="47">
        <v>0</v>
      </c>
      <c r="DR186" s="47">
        <v>0</v>
      </c>
      <c r="DS186" s="47">
        <v>0</v>
      </c>
      <c r="DT186" s="47">
        <v>0</v>
      </c>
    </row>
    <row r="187" spans="1:126" x14ac:dyDescent="0.25">
      <c r="A187" s="47" t="s">
        <v>460</v>
      </c>
      <c r="B187" s="47" t="s">
        <v>153</v>
      </c>
      <c r="C187" s="47" t="s">
        <v>411</v>
      </c>
      <c r="D187" s="47" t="s">
        <v>411</v>
      </c>
      <c r="E187" s="47"/>
      <c r="F187" s="47" t="s">
        <v>406</v>
      </c>
      <c r="G187" s="47" t="s">
        <v>412</v>
      </c>
      <c r="H187" s="47" t="str">
        <f>=IFERROR(VLOOKUP(A187,'ETPT Format DDG'!A:J,10,FALSE),"")</f>
        <v>0</v>
      </c>
      <c r="I187" s="47" t="str">
        <f>='ETPT Format DDG'!M187</f>
        <v/>
      </c>
      <c r="J187" s="47" t="str">
        <f>='ETPT Format DDG'!D187</f>
        <v/>
      </c>
      <c r="K187" s="47" t="s">
        <v>157</v>
      </c>
      <c r="L187" s="47" t="s">
        <v>431</v>
      </c>
      <c r="M187" s="47"/>
      <c r="N187" s="47">
        <v>0.007894736842105263</v>
      </c>
      <c r="O187" s="47">
        <v>0.007894736842105263</v>
      </c>
      <c r="P187" s="47">
        <v>0</v>
      </c>
      <c r="Q187" s="47">
        <v>0</v>
      </c>
      <c r="R187" s="47">
        <v>0</v>
      </c>
      <c r="S187" s="47">
        <v>0</v>
      </c>
      <c r="T187" s="47">
        <v>0</v>
      </c>
      <c r="U187" s="47">
        <v>0</v>
      </c>
      <c r="V187" s="47">
        <v>0</v>
      </c>
      <c r="W187" s="47">
        <v>0</v>
      </c>
      <c r="X187" s="47">
        <v>0</v>
      </c>
      <c r="Y187" s="47">
        <v>0</v>
      </c>
      <c r="Z187" s="47">
        <v>0</v>
      </c>
      <c r="AA187" s="47">
        <v>0</v>
      </c>
      <c r="AB187" s="47">
        <v>0</v>
      </c>
      <c r="AC187" s="47">
        <v>0</v>
      </c>
      <c r="AD187" s="47">
        <v>0</v>
      </c>
      <c r="AE187" s="47">
        <v>0</v>
      </c>
      <c r="AF187" s="47">
        <v>0</v>
      </c>
      <c r="AG187" s="47">
        <v>0</v>
      </c>
      <c r="AH187" s="47">
        <v>0</v>
      </c>
      <c r="AI187" s="47">
        <v>0</v>
      </c>
      <c r="AJ187" s="47">
        <v>0</v>
      </c>
      <c r="AK187" s="47">
        <v>0</v>
      </c>
      <c r="AL187" s="47">
        <v>0</v>
      </c>
      <c r="AM187" s="47">
        <v>0</v>
      </c>
      <c r="AN187" s="47">
        <v>0</v>
      </c>
      <c r="AO187" s="47">
        <v>0</v>
      </c>
      <c r="AP187" s="47">
        <v>0</v>
      </c>
      <c r="AQ187" s="47">
        <v>0</v>
      </c>
      <c r="AR187" s="47">
        <v>0</v>
      </c>
      <c r="AS187" s="47">
        <v>0</v>
      </c>
      <c r="AT187" s="47">
        <v>0</v>
      </c>
      <c r="AU187" s="47">
        <v>0</v>
      </c>
      <c r="AV187" s="47">
        <v>0</v>
      </c>
      <c r="AW187" s="47">
        <v>0</v>
      </c>
      <c r="AX187" s="47">
        <v>0</v>
      </c>
      <c r="AY187" s="47">
        <v>0</v>
      </c>
      <c r="AZ187" s="47">
        <v>0</v>
      </c>
      <c r="BA187" s="47">
        <v>0</v>
      </c>
      <c r="BB187" s="47">
        <v>0</v>
      </c>
      <c r="BC187" s="47">
        <v>0</v>
      </c>
      <c r="BD187" s="47">
        <v>0</v>
      </c>
      <c r="BE187" s="47">
        <v>0</v>
      </c>
      <c r="BF187" s="47">
        <v>0</v>
      </c>
      <c r="BG187" s="47">
        <v>0</v>
      </c>
      <c r="BH187" s="47">
        <v>0</v>
      </c>
      <c r="BI187" s="47">
        <v>0</v>
      </c>
      <c r="BJ187" s="47">
        <v>0</v>
      </c>
      <c r="BK187" s="47">
        <v>0</v>
      </c>
      <c r="BL187" s="47">
        <v>0</v>
      </c>
      <c r="BM187" s="47">
        <v>0</v>
      </c>
      <c r="BN187" s="47">
        <v>0</v>
      </c>
      <c r="BO187" s="47">
        <v>0</v>
      </c>
      <c r="BP187" s="47">
        <v>0</v>
      </c>
      <c r="BQ187" s="47">
        <v>0</v>
      </c>
      <c r="BR187" s="47">
        <v>0</v>
      </c>
      <c r="BS187" s="47">
        <v>0</v>
      </c>
      <c r="BT187" s="47">
        <v>0</v>
      </c>
      <c r="BU187" s="47">
        <v>0</v>
      </c>
      <c r="BV187" s="47">
        <v>0</v>
      </c>
      <c r="BW187" s="47">
        <v>0</v>
      </c>
      <c r="BX187" s="47">
        <v>0</v>
      </c>
      <c r="BY187" s="47">
        <v>0</v>
      </c>
      <c r="BZ187" s="47">
        <v>0</v>
      </c>
      <c r="CA187" s="47">
        <v>0</v>
      </c>
      <c r="CB187" s="47">
        <v>0</v>
      </c>
      <c r="CC187" s="47">
        <v>0</v>
      </c>
      <c r="CD187" s="47">
        <v>0</v>
      </c>
      <c r="CE187" s="47">
        <v>0</v>
      </c>
      <c r="CF187" s="47">
        <v>0.007894736842105263</v>
      </c>
      <c r="CG187" s="47">
        <v>0.007894736842105263</v>
      </c>
      <c r="CH187" s="47">
        <v>0</v>
      </c>
      <c r="CI187" s="47">
        <v>0</v>
      </c>
      <c r="CJ187" s="47">
        <v>0</v>
      </c>
      <c r="CK187" s="47">
        <v>0</v>
      </c>
      <c r="CL187" s="47">
        <v>0</v>
      </c>
      <c r="CM187" s="47">
        <v>0</v>
      </c>
      <c r="CN187" s="47">
        <v>0</v>
      </c>
      <c r="CO187" s="47">
        <v>0</v>
      </c>
      <c r="CP187" s="47">
        <v>0</v>
      </c>
      <c r="CQ187" s="47">
        <v>0</v>
      </c>
      <c r="CR187" s="47">
        <v>0</v>
      </c>
      <c r="CS187" s="47">
        <v>0</v>
      </c>
      <c r="CT187" s="47">
        <v>0</v>
      </c>
      <c r="CU187" s="47">
        <v>0</v>
      </c>
      <c r="CV187" s="47">
        <v>0</v>
      </c>
      <c r="CW187" s="47">
        <v>0</v>
      </c>
      <c r="CX187" s="47">
        <v>0</v>
      </c>
      <c r="CY187" s="47">
        <v>0</v>
      </c>
      <c r="CZ187" s="47">
        <v>0</v>
      </c>
      <c r="DA187" s="47">
        <v>0</v>
      </c>
      <c r="DB187" s="47">
        <v>0</v>
      </c>
      <c r="DC187" s="47">
        <v>0</v>
      </c>
      <c r="DD187" s="47">
        <v>0</v>
      </c>
      <c r="DE187" s="47">
        <v>0</v>
      </c>
      <c r="DF187" s="47">
        <v>0</v>
      </c>
      <c r="DG187" s="47">
        <v>0</v>
      </c>
      <c r="DH187" s="47">
        <v>0</v>
      </c>
      <c r="DI187" s="47">
        <v>0</v>
      </c>
      <c r="DJ187" s="47">
        <v>0</v>
      </c>
      <c r="DK187" s="47">
        <v>0</v>
      </c>
      <c r="DL187" s="47">
        <v>0</v>
      </c>
      <c r="DM187" s="47">
        <v>0</v>
      </c>
      <c r="DN187" s="47">
        <v>0</v>
      </c>
      <c r="DO187" s="47">
        <v>0</v>
      </c>
      <c r="DP187" s="47">
        <v>0</v>
      </c>
      <c r="DQ187" s="47">
        <v>0</v>
      </c>
      <c r="DR187" s="47">
        <v>0</v>
      </c>
      <c r="DS187" s="47">
        <v>0</v>
      </c>
      <c r="DT187" s="47">
        <v>0</v>
      </c>
    </row>
    <row r="188" spans="1:126" x14ac:dyDescent="0.25">
      <c r="A188" s="47" t="s">
        <v>461</v>
      </c>
      <c r="B188" s="47" t="s">
        <v>153</v>
      </c>
      <c r="C188" s="47" t="s">
        <v>411</v>
      </c>
      <c r="D188" s="47" t="s">
        <v>411</v>
      </c>
      <c r="E188" s="47"/>
      <c r="F188" s="47" t="s">
        <v>406</v>
      </c>
      <c r="G188" s="47" t="s">
        <v>412</v>
      </c>
      <c r="H188" s="47" t="str">
        <f>=IFERROR(VLOOKUP(A188,'ETPT Format DDG'!A:J,10,FALSE),"")</f>
        <v>0</v>
      </c>
      <c r="I188" s="47" t="str">
        <f>='ETPT Format DDG'!M188</f>
        <v/>
      </c>
      <c r="J188" s="47" t="str">
        <f>='ETPT Format DDG'!D188</f>
        <v/>
      </c>
      <c r="K188" s="47" t="s">
        <v>157</v>
      </c>
      <c r="L188" s="47" t="s">
        <v>431</v>
      </c>
      <c r="M188" s="47"/>
      <c r="N188" s="47">
        <v>0.007894736842105263</v>
      </c>
      <c r="O188" s="47">
        <v>0.007894736842105263</v>
      </c>
      <c r="P188" s="47">
        <v>0</v>
      </c>
      <c r="Q188" s="47">
        <v>0</v>
      </c>
      <c r="R188" s="47">
        <v>0</v>
      </c>
      <c r="S188" s="47">
        <v>0</v>
      </c>
      <c r="T188" s="47">
        <v>0</v>
      </c>
      <c r="U188" s="47">
        <v>0</v>
      </c>
      <c r="V188" s="47">
        <v>0</v>
      </c>
      <c r="W188" s="47">
        <v>0</v>
      </c>
      <c r="X188" s="47">
        <v>0</v>
      </c>
      <c r="Y188" s="47">
        <v>0</v>
      </c>
      <c r="Z188" s="47">
        <v>0</v>
      </c>
      <c r="AA188" s="47">
        <v>0</v>
      </c>
      <c r="AB188" s="47">
        <v>0</v>
      </c>
      <c r="AC188" s="47">
        <v>0</v>
      </c>
      <c r="AD188" s="47">
        <v>0</v>
      </c>
      <c r="AE188" s="47">
        <v>0</v>
      </c>
      <c r="AF188" s="47">
        <v>0</v>
      </c>
      <c r="AG188" s="47">
        <v>0</v>
      </c>
      <c r="AH188" s="47">
        <v>0</v>
      </c>
      <c r="AI188" s="47">
        <v>0</v>
      </c>
      <c r="AJ188" s="47">
        <v>0</v>
      </c>
      <c r="AK188" s="47">
        <v>0</v>
      </c>
      <c r="AL188" s="47">
        <v>0</v>
      </c>
      <c r="AM188" s="47">
        <v>0</v>
      </c>
      <c r="AN188" s="47">
        <v>0</v>
      </c>
      <c r="AO188" s="47">
        <v>0</v>
      </c>
      <c r="AP188" s="47">
        <v>0</v>
      </c>
      <c r="AQ188" s="47">
        <v>0</v>
      </c>
      <c r="AR188" s="47">
        <v>0</v>
      </c>
      <c r="AS188" s="47">
        <v>0</v>
      </c>
      <c r="AT188" s="47">
        <v>0</v>
      </c>
      <c r="AU188" s="47">
        <v>0</v>
      </c>
      <c r="AV188" s="47">
        <v>0</v>
      </c>
      <c r="AW188" s="47">
        <v>0</v>
      </c>
      <c r="AX188" s="47">
        <v>0</v>
      </c>
      <c r="AY188" s="47">
        <v>0</v>
      </c>
      <c r="AZ188" s="47">
        <v>0</v>
      </c>
      <c r="BA188" s="47">
        <v>0</v>
      </c>
      <c r="BB188" s="47">
        <v>0</v>
      </c>
      <c r="BC188" s="47">
        <v>0</v>
      </c>
      <c r="BD188" s="47">
        <v>0</v>
      </c>
      <c r="BE188" s="47">
        <v>0</v>
      </c>
      <c r="BF188" s="47">
        <v>0</v>
      </c>
      <c r="BG188" s="47">
        <v>0</v>
      </c>
      <c r="BH188" s="47">
        <v>0</v>
      </c>
      <c r="BI188" s="47">
        <v>0</v>
      </c>
      <c r="BJ188" s="47">
        <v>0</v>
      </c>
      <c r="BK188" s="47">
        <v>0</v>
      </c>
      <c r="BL188" s="47">
        <v>0</v>
      </c>
      <c r="BM188" s="47">
        <v>0</v>
      </c>
      <c r="BN188" s="47">
        <v>0</v>
      </c>
      <c r="BO188" s="47">
        <v>0</v>
      </c>
      <c r="BP188" s="47">
        <v>0</v>
      </c>
      <c r="BQ188" s="47">
        <v>0</v>
      </c>
      <c r="BR188" s="47">
        <v>0</v>
      </c>
      <c r="BS188" s="47">
        <v>0</v>
      </c>
      <c r="BT188" s="47">
        <v>0</v>
      </c>
      <c r="BU188" s="47">
        <v>0</v>
      </c>
      <c r="BV188" s="47">
        <v>0</v>
      </c>
      <c r="BW188" s="47">
        <v>0</v>
      </c>
      <c r="BX188" s="47">
        <v>0</v>
      </c>
      <c r="BY188" s="47">
        <v>0</v>
      </c>
      <c r="BZ188" s="47">
        <v>0</v>
      </c>
      <c r="CA188" s="47">
        <v>0</v>
      </c>
      <c r="CB188" s="47">
        <v>0</v>
      </c>
      <c r="CC188" s="47">
        <v>0</v>
      </c>
      <c r="CD188" s="47">
        <v>0</v>
      </c>
      <c r="CE188" s="47">
        <v>0</v>
      </c>
      <c r="CF188" s="47">
        <v>0.007894736842105263</v>
      </c>
      <c r="CG188" s="47">
        <v>0</v>
      </c>
      <c r="CH188" s="47">
        <v>0.007894736842105263</v>
      </c>
      <c r="CI188" s="47">
        <v>0</v>
      </c>
      <c r="CJ188" s="47">
        <v>0</v>
      </c>
      <c r="CK188" s="47">
        <v>0</v>
      </c>
      <c r="CL188" s="47">
        <v>0</v>
      </c>
      <c r="CM188" s="47">
        <v>0</v>
      </c>
      <c r="CN188" s="47">
        <v>0</v>
      </c>
      <c r="CO188" s="47">
        <v>0</v>
      </c>
      <c r="CP188" s="47">
        <v>0</v>
      </c>
      <c r="CQ188" s="47">
        <v>0</v>
      </c>
      <c r="CR188" s="47">
        <v>0</v>
      </c>
      <c r="CS188" s="47">
        <v>0</v>
      </c>
      <c r="CT188" s="47">
        <v>0</v>
      </c>
      <c r="CU188" s="47">
        <v>0</v>
      </c>
      <c r="CV188" s="47">
        <v>0</v>
      </c>
      <c r="CW188" s="47">
        <v>0</v>
      </c>
      <c r="CX188" s="47">
        <v>0</v>
      </c>
      <c r="CY188" s="47">
        <v>0</v>
      </c>
      <c r="CZ188" s="47">
        <v>0</v>
      </c>
      <c r="DA188" s="47">
        <v>0</v>
      </c>
      <c r="DB188" s="47">
        <v>0</v>
      </c>
      <c r="DC188" s="47">
        <v>0</v>
      </c>
      <c r="DD188" s="47">
        <v>0</v>
      </c>
      <c r="DE188" s="47">
        <v>0</v>
      </c>
      <c r="DF188" s="47">
        <v>0</v>
      </c>
      <c r="DG188" s="47">
        <v>0</v>
      </c>
      <c r="DH188" s="47">
        <v>0</v>
      </c>
      <c r="DI188" s="47">
        <v>0</v>
      </c>
      <c r="DJ188" s="47">
        <v>0</v>
      </c>
      <c r="DK188" s="47">
        <v>0</v>
      </c>
      <c r="DL188" s="47">
        <v>0</v>
      </c>
      <c r="DM188" s="47">
        <v>0</v>
      </c>
      <c r="DN188" s="47">
        <v>0</v>
      </c>
      <c r="DO188" s="47">
        <v>0</v>
      </c>
      <c r="DP188" s="47">
        <v>0</v>
      </c>
      <c r="DQ188" s="47">
        <v>0</v>
      </c>
      <c r="DR188" s="47">
        <v>0</v>
      </c>
      <c r="DS188" s="47">
        <v>0</v>
      </c>
      <c r="DT188" s="47">
        <v>0</v>
      </c>
    </row>
    <row r="189" spans="1:126" x14ac:dyDescent="0.25">
      <c r="A189" s="47" t="s">
        <v>462</v>
      </c>
      <c r="B189" s="47" t="s">
        <v>153</v>
      </c>
      <c r="C189" s="47" t="s">
        <v>411</v>
      </c>
      <c r="D189" s="47" t="s">
        <v>411</v>
      </c>
      <c r="E189" s="47"/>
      <c r="F189" s="47" t="s">
        <v>406</v>
      </c>
      <c r="G189" s="47" t="s">
        <v>412</v>
      </c>
      <c r="H189" s="47" t="str">
        <f>=IFERROR(VLOOKUP(A189,'ETPT Format DDG'!A:J,10,FALSE),"")</f>
        <v>0</v>
      </c>
      <c r="I189" s="47" t="str">
        <f>='ETPT Format DDG'!M189</f>
        <v/>
      </c>
      <c r="J189" s="47" t="str">
        <f>='ETPT Format DDG'!D189</f>
        <v/>
      </c>
      <c r="K189" s="47" t="s">
        <v>157</v>
      </c>
      <c r="L189" s="47" t="s">
        <v>431</v>
      </c>
      <c r="M189" s="47"/>
      <c r="N189" s="47">
        <v>0.007894736842105263</v>
      </c>
      <c r="O189" s="47">
        <v>0.007894736842105263</v>
      </c>
      <c r="P189" s="47">
        <v>0</v>
      </c>
      <c r="Q189" s="47">
        <v>0</v>
      </c>
      <c r="R189" s="47">
        <v>0</v>
      </c>
      <c r="S189" s="47">
        <v>0</v>
      </c>
      <c r="T189" s="47">
        <v>0</v>
      </c>
      <c r="U189" s="47">
        <v>0</v>
      </c>
      <c r="V189" s="47">
        <v>0</v>
      </c>
      <c r="W189" s="47">
        <v>0</v>
      </c>
      <c r="X189" s="47">
        <v>0</v>
      </c>
      <c r="Y189" s="47">
        <v>0</v>
      </c>
      <c r="Z189" s="47">
        <v>0</v>
      </c>
      <c r="AA189" s="47">
        <v>0</v>
      </c>
      <c r="AB189" s="47">
        <v>0</v>
      </c>
      <c r="AC189" s="47">
        <v>0</v>
      </c>
      <c r="AD189" s="47">
        <v>0</v>
      </c>
      <c r="AE189" s="47">
        <v>0</v>
      </c>
      <c r="AF189" s="47">
        <v>0</v>
      </c>
      <c r="AG189" s="47">
        <v>0</v>
      </c>
      <c r="AH189" s="47">
        <v>0</v>
      </c>
      <c r="AI189" s="47">
        <v>0</v>
      </c>
      <c r="AJ189" s="47">
        <v>0</v>
      </c>
      <c r="AK189" s="47">
        <v>0</v>
      </c>
      <c r="AL189" s="47">
        <v>0</v>
      </c>
      <c r="AM189" s="47">
        <v>0</v>
      </c>
      <c r="AN189" s="47">
        <v>0</v>
      </c>
      <c r="AO189" s="47">
        <v>0</v>
      </c>
      <c r="AP189" s="47">
        <v>0</v>
      </c>
      <c r="AQ189" s="47">
        <v>0</v>
      </c>
      <c r="AR189" s="47">
        <v>0</v>
      </c>
      <c r="AS189" s="47">
        <v>0</v>
      </c>
      <c r="AT189" s="47">
        <v>0</v>
      </c>
      <c r="AU189" s="47">
        <v>0</v>
      </c>
      <c r="AV189" s="47">
        <v>0</v>
      </c>
      <c r="AW189" s="47">
        <v>0</v>
      </c>
      <c r="AX189" s="47">
        <v>0</v>
      </c>
      <c r="AY189" s="47">
        <v>0</v>
      </c>
      <c r="AZ189" s="47">
        <v>0</v>
      </c>
      <c r="BA189" s="47">
        <v>0</v>
      </c>
      <c r="BB189" s="47">
        <v>0</v>
      </c>
      <c r="BC189" s="47">
        <v>0</v>
      </c>
      <c r="BD189" s="47">
        <v>0</v>
      </c>
      <c r="BE189" s="47">
        <v>0</v>
      </c>
      <c r="BF189" s="47">
        <v>0</v>
      </c>
      <c r="BG189" s="47">
        <v>0</v>
      </c>
      <c r="BH189" s="47">
        <v>0</v>
      </c>
      <c r="BI189" s="47">
        <v>0</v>
      </c>
      <c r="BJ189" s="47">
        <v>0</v>
      </c>
      <c r="BK189" s="47">
        <v>0</v>
      </c>
      <c r="BL189" s="47">
        <v>0</v>
      </c>
      <c r="BM189" s="47">
        <v>0</v>
      </c>
      <c r="BN189" s="47">
        <v>0</v>
      </c>
      <c r="BO189" s="47">
        <v>0</v>
      </c>
      <c r="BP189" s="47">
        <v>0</v>
      </c>
      <c r="BQ189" s="47">
        <v>0</v>
      </c>
      <c r="BR189" s="47">
        <v>0</v>
      </c>
      <c r="BS189" s="47">
        <v>0</v>
      </c>
      <c r="BT189" s="47">
        <v>0</v>
      </c>
      <c r="BU189" s="47">
        <v>0</v>
      </c>
      <c r="BV189" s="47">
        <v>0</v>
      </c>
      <c r="BW189" s="47">
        <v>0</v>
      </c>
      <c r="BX189" s="47">
        <v>0</v>
      </c>
      <c r="BY189" s="47">
        <v>0</v>
      </c>
      <c r="BZ189" s="47">
        <v>0</v>
      </c>
      <c r="CA189" s="47">
        <v>0</v>
      </c>
      <c r="CB189" s="47">
        <v>0</v>
      </c>
      <c r="CC189" s="47">
        <v>0</v>
      </c>
      <c r="CD189" s="47">
        <v>0</v>
      </c>
      <c r="CE189" s="47">
        <v>0</v>
      </c>
      <c r="CF189" s="47">
        <v>0.007894736842105263</v>
      </c>
      <c r="CG189" s="47">
        <v>0</v>
      </c>
      <c r="CH189" s="47">
        <v>0</v>
      </c>
      <c r="CI189" s="47">
        <v>0</v>
      </c>
      <c r="CJ189" s="47">
        <v>0</v>
      </c>
      <c r="CK189" s="47">
        <v>0.007894736842105263</v>
      </c>
      <c r="CL189" s="47">
        <v>0</v>
      </c>
      <c r="CM189" s="47">
        <v>0</v>
      </c>
      <c r="CN189" s="47">
        <v>0</v>
      </c>
      <c r="CO189" s="47">
        <v>0</v>
      </c>
      <c r="CP189" s="47">
        <v>0</v>
      </c>
      <c r="CQ189" s="47">
        <v>0</v>
      </c>
      <c r="CR189" s="47">
        <v>0</v>
      </c>
      <c r="CS189" s="47">
        <v>0</v>
      </c>
      <c r="CT189" s="47">
        <v>0</v>
      </c>
      <c r="CU189" s="47">
        <v>0</v>
      </c>
      <c r="CV189" s="47">
        <v>0</v>
      </c>
      <c r="CW189" s="47">
        <v>0</v>
      </c>
      <c r="CX189" s="47">
        <v>0</v>
      </c>
      <c r="CY189" s="47">
        <v>0</v>
      </c>
      <c r="CZ189" s="47">
        <v>0</v>
      </c>
      <c r="DA189" s="47">
        <v>0</v>
      </c>
      <c r="DB189" s="47">
        <v>0</v>
      </c>
      <c r="DC189" s="47">
        <v>0</v>
      </c>
      <c r="DD189" s="47">
        <v>0</v>
      </c>
      <c r="DE189" s="47">
        <v>0</v>
      </c>
      <c r="DF189" s="47">
        <v>0</v>
      </c>
      <c r="DG189" s="47">
        <v>0</v>
      </c>
      <c r="DH189" s="47">
        <v>0</v>
      </c>
      <c r="DI189" s="47">
        <v>0</v>
      </c>
      <c r="DJ189" s="47">
        <v>0</v>
      </c>
      <c r="DK189" s="47">
        <v>0</v>
      </c>
      <c r="DL189" s="47">
        <v>0</v>
      </c>
      <c r="DM189" s="47">
        <v>0</v>
      </c>
      <c r="DN189" s="47">
        <v>0</v>
      </c>
      <c r="DO189" s="47">
        <v>0</v>
      </c>
      <c r="DP189" s="47">
        <v>0</v>
      </c>
      <c r="DQ189" s="47">
        <v>0</v>
      </c>
      <c r="DR189" s="47">
        <v>0</v>
      </c>
      <c r="DS189" s="47">
        <v>0</v>
      </c>
      <c r="DT189" s="47">
        <v>0</v>
      </c>
    </row>
    <row r="190" spans="1:126" x14ac:dyDescent="0.25">
      <c r="A190" s="47" t="s">
        <v>463</v>
      </c>
      <c r="B190" s="47" t="s">
        <v>153</v>
      </c>
      <c r="C190" s="47" t="s">
        <v>411</v>
      </c>
      <c r="D190" s="47" t="s">
        <v>411</v>
      </c>
      <c r="E190" s="47"/>
      <c r="F190" s="47" t="s">
        <v>406</v>
      </c>
      <c r="G190" s="47" t="s">
        <v>412</v>
      </c>
      <c r="H190" s="47" t="str">
        <f>=IFERROR(VLOOKUP(A190,'ETPT Format DDG'!A:J,10,FALSE),"")</f>
        <v>0</v>
      </c>
      <c r="I190" s="47" t="str">
        <f>='ETPT Format DDG'!M190</f>
        <v/>
      </c>
      <c r="J190" s="47" t="str">
        <f>='ETPT Format DDG'!D190</f>
        <v/>
      </c>
      <c r="K190" s="47" t="s">
        <v>157</v>
      </c>
      <c r="L190" s="47" t="s">
        <v>434</v>
      </c>
      <c r="M190" s="47"/>
      <c r="N190" s="47">
        <v>0.7078947368421052</v>
      </c>
      <c r="O190" s="47">
        <v>0.7078947368421052</v>
      </c>
      <c r="P190" s="47">
        <v>0</v>
      </c>
      <c r="Q190" s="47">
        <v>0</v>
      </c>
      <c r="R190" s="47">
        <v>0</v>
      </c>
      <c r="S190" s="47">
        <v>0</v>
      </c>
      <c r="T190" s="47">
        <v>0</v>
      </c>
      <c r="U190" s="47">
        <v>0</v>
      </c>
      <c r="V190" s="47">
        <v>0</v>
      </c>
      <c r="W190" s="47">
        <v>0</v>
      </c>
      <c r="X190" s="47">
        <v>0</v>
      </c>
      <c r="Y190" s="47">
        <v>0</v>
      </c>
      <c r="Z190" s="47">
        <v>0</v>
      </c>
      <c r="AA190" s="47">
        <v>0</v>
      </c>
      <c r="AB190" s="47">
        <v>0</v>
      </c>
      <c r="AC190" s="47">
        <v>0</v>
      </c>
      <c r="AD190" s="47">
        <v>0</v>
      </c>
      <c r="AE190" s="47">
        <v>0</v>
      </c>
      <c r="AF190" s="47">
        <v>0</v>
      </c>
      <c r="AG190" s="47">
        <v>0</v>
      </c>
      <c r="AH190" s="47">
        <v>0</v>
      </c>
      <c r="AI190" s="47">
        <v>0</v>
      </c>
      <c r="AJ190" s="47">
        <v>0</v>
      </c>
      <c r="AK190" s="47">
        <v>0</v>
      </c>
      <c r="AL190" s="47">
        <v>0</v>
      </c>
      <c r="AM190" s="47">
        <v>0</v>
      </c>
      <c r="AN190" s="47">
        <v>0</v>
      </c>
      <c r="AO190" s="47">
        <v>0</v>
      </c>
      <c r="AP190" s="47">
        <v>0</v>
      </c>
      <c r="AQ190" s="47">
        <v>0</v>
      </c>
      <c r="AR190" s="47">
        <v>0</v>
      </c>
      <c r="AS190" s="47">
        <v>0</v>
      </c>
      <c r="AT190" s="47">
        <v>0</v>
      </c>
      <c r="AU190" s="47">
        <v>0</v>
      </c>
      <c r="AV190" s="47">
        <v>0</v>
      </c>
      <c r="AW190" s="47">
        <v>0</v>
      </c>
      <c r="AX190" s="47">
        <v>0</v>
      </c>
      <c r="AY190" s="47">
        <v>0</v>
      </c>
      <c r="AZ190" s="47">
        <v>0</v>
      </c>
      <c r="BA190" s="47">
        <v>0</v>
      </c>
      <c r="BB190" s="47">
        <v>0</v>
      </c>
      <c r="BC190" s="47">
        <v>0</v>
      </c>
      <c r="BD190" s="47">
        <v>0</v>
      </c>
      <c r="BE190" s="47">
        <v>0</v>
      </c>
      <c r="BF190" s="47">
        <v>0</v>
      </c>
      <c r="BG190" s="47">
        <v>0</v>
      </c>
      <c r="BH190" s="47">
        <v>0.24776315789473605</v>
      </c>
      <c r="BI190" s="47">
        <v>0</v>
      </c>
      <c r="BJ190" s="47">
        <v>0</v>
      </c>
      <c r="BK190" s="47">
        <v>0</v>
      </c>
      <c r="BL190" s="47">
        <v>0</v>
      </c>
      <c r="BM190" s="47">
        <v>0</v>
      </c>
      <c r="BN190" s="47">
        <v>0</v>
      </c>
      <c r="BO190" s="47">
        <v>0</v>
      </c>
      <c r="BP190" s="47">
        <v>0</v>
      </c>
      <c r="BQ190" s="47">
        <v>0</v>
      </c>
      <c r="BR190" s="47">
        <v>0</v>
      </c>
      <c r="BS190" s="47">
        <v>0</v>
      </c>
      <c r="BT190" s="47">
        <v>0</v>
      </c>
      <c r="BU190" s="47">
        <v>0</v>
      </c>
      <c r="BV190" s="47">
        <v>0</v>
      </c>
      <c r="BW190" s="47">
        <v>0</v>
      </c>
      <c r="BX190" s="47">
        <v>0</v>
      </c>
      <c r="BY190" s="47">
        <v>0</v>
      </c>
      <c r="BZ190" s="47">
        <v>0</v>
      </c>
      <c r="CA190" s="47">
        <v>0</v>
      </c>
      <c r="CB190" s="47">
        <v>0</v>
      </c>
      <c r="CC190" s="47">
        <v>0</v>
      </c>
      <c r="CD190" s="47">
        <v>0</v>
      </c>
      <c r="CE190" s="47">
        <v>0</v>
      </c>
      <c r="CF190" s="47">
        <v>0</v>
      </c>
      <c r="CG190" s="47">
        <v>0</v>
      </c>
      <c r="CH190" s="47">
        <v>0</v>
      </c>
      <c r="CI190" s="47">
        <v>0</v>
      </c>
      <c r="CJ190" s="47">
        <v>0</v>
      </c>
      <c r="CK190" s="47">
        <v>0</v>
      </c>
      <c r="CL190" s="47">
        <v>0</v>
      </c>
      <c r="CM190" s="47">
        <v>0</v>
      </c>
      <c r="CN190" s="47">
        <v>0</v>
      </c>
      <c r="CO190" s="47">
        <v>0</v>
      </c>
      <c r="CP190" s="47">
        <v>0</v>
      </c>
      <c r="CQ190" s="47">
        <v>0.4601315789473707</v>
      </c>
      <c r="CR190" s="47">
        <v>0</v>
      </c>
      <c r="CS190" s="47">
        <v>0</v>
      </c>
      <c r="CT190" s="47">
        <v>0</v>
      </c>
      <c r="CU190" s="47">
        <v>0</v>
      </c>
      <c r="CV190" s="47">
        <v>0</v>
      </c>
      <c r="CW190" s="47">
        <v>0</v>
      </c>
      <c r="CX190" s="47">
        <v>0</v>
      </c>
      <c r="CY190" s="47">
        <v>0</v>
      </c>
      <c r="CZ190" s="47">
        <v>0</v>
      </c>
      <c r="DA190" s="47">
        <v>0</v>
      </c>
      <c r="DB190" s="47">
        <v>0</v>
      </c>
      <c r="DC190" s="47">
        <v>0</v>
      </c>
      <c r="DD190" s="47">
        <v>0</v>
      </c>
      <c r="DE190" s="47">
        <v>0</v>
      </c>
      <c r="DF190" s="47">
        <v>0</v>
      </c>
      <c r="DG190" s="47">
        <v>0</v>
      </c>
      <c r="DH190" s="47">
        <v>0</v>
      </c>
      <c r="DI190" s="47">
        <v>0</v>
      </c>
      <c r="DJ190" s="47">
        <v>0</v>
      </c>
      <c r="DK190" s="47">
        <v>0</v>
      </c>
      <c r="DL190" s="47">
        <v>0</v>
      </c>
      <c r="DM190" s="47">
        <v>0</v>
      </c>
      <c r="DN190" s="47">
        <v>0</v>
      </c>
      <c r="DO190" s="47">
        <v>0</v>
      </c>
      <c r="DP190" s="47">
        <v>0</v>
      </c>
      <c r="DQ190" s="47">
        <v>0</v>
      </c>
      <c r="DR190" s="47">
        <v>0</v>
      </c>
      <c r="DS190" s="47">
        <v>0</v>
      </c>
      <c r="DT190" s="47">
        <v>0</v>
      </c>
    </row>
    <row r="191" spans="1:126" x14ac:dyDescent="0.25">
      <c r="A191" s="47" t="s">
        <v>464</v>
      </c>
      <c r="B191" s="47" t="s">
        <v>153</v>
      </c>
      <c r="C191" s="47" t="s">
        <v>411</v>
      </c>
      <c r="D191" s="47" t="s">
        <v>411</v>
      </c>
      <c r="E191" s="47"/>
      <c r="F191" s="47" t="s">
        <v>406</v>
      </c>
      <c r="G191" s="47" t="s">
        <v>412</v>
      </c>
      <c r="H191" s="47" t="str">
        <f>=IFERROR(VLOOKUP(A191,'ETPT Format DDG'!A:J,10,FALSE),"")</f>
        <v>0</v>
      </c>
      <c r="I191" s="47" t="str">
        <f>='ETPT Format DDG'!M191</f>
        <v/>
      </c>
      <c r="J191" s="47" t="str">
        <f>='ETPT Format DDG'!D191</f>
        <v/>
      </c>
      <c r="K191" s="47" t="s">
        <v>157</v>
      </c>
      <c r="L191" s="47" t="s">
        <v>424</v>
      </c>
      <c r="M191" s="47"/>
      <c r="N191" s="47">
        <v>0.19473684210526315</v>
      </c>
      <c r="O191" s="47">
        <v>0.19473684210526315</v>
      </c>
      <c r="P191" s="47">
        <v>0</v>
      </c>
      <c r="Q191" s="47">
        <v>0</v>
      </c>
      <c r="R191" s="47">
        <v>0</v>
      </c>
      <c r="S191" s="47">
        <v>0</v>
      </c>
      <c r="T191" s="47">
        <v>0</v>
      </c>
      <c r="U191" s="47">
        <v>0</v>
      </c>
      <c r="V191" s="47">
        <v>0</v>
      </c>
      <c r="W191" s="47">
        <v>0</v>
      </c>
      <c r="X191" s="47">
        <v>0</v>
      </c>
      <c r="Y191" s="47">
        <v>0</v>
      </c>
      <c r="Z191" s="47">
        <v>0</v>
      </c>
      <c r="AA191" s="47">
        <v>0</v>
      </c>
      <c r="AB191" s="47">
        <v>0</v>
      </c>
      <c r="AC191" s="47">
        <v>0</v>
      </c>
      <c r="AD191" s="47">
        <v>0</v>
      </c>
      <c r="AE191" s="47">
        <v>0</v>
      </c>
      <c r="AF191" s="47">
        <v>0</v>
      </c>
      <c r="AG191" s="47">
        <v>0</v>
      </c>
      <c r="AH191" s="47">
        <v>0</v>
      </c>
      <c r="AI191" s="47">
        <v>0</v>
      </c>
      <c r="AJ191" s="47">
        <v>0</v>
      </c>
      <c r="AK191" s="47">
        <v>0</v>
      </c>
      <c r="AL191" s="47">
        <v>0</v>
      </c>
      <c r="AM191" s="47">
        <v>0</v>
      </c>
      <c r="AN191" s="47">
        <v>0</v>
      </c>
      <c r="AO191" s="47">
        <v>0</v>
      </c>
      <c r="AP191" s="47">
        <v>0</v>
      </c>
      <c r="AQ191" s="47">
        <v>0</v>
      </c>
      <c r="AR191" s="47">
        <v>0</v>
      </c>
      <c r="AS191" s="47">
        <v>0</v>
      </c>
      <c r="AT191" s="47">
        <v>0</v>
      </c>
      <c r="AU191" s="47">
        <v>0</v>
      </c>
      <c r="AV191" s="47">
        <v>0</v>
      </c>
      <c r="AW191" s="47">
        <v>0</v>
      </c>
      <c r="AX191" s="47">
        <v>0</v>
      </c>
      <c r="AY191" s="47">
        <v>0</v>
      </c>
      <c r="AZ191" s="47">
        <v>0</v>
      </c>
      <c r="BA191" s="47">
        <v>0</v>
      </c>
      <c r="BB191" s="47">
        <v>0</v>
      </c>
      <c r="BC191" s="47">
        <v>0</v>
      </c>
      <c r="BD191" s="47">
        <v>0</v>
      </c>
      <c r="BE191" s="47">
        <v>0</v>
      </c>
      <c r="BF191" s="47">
        <v>0</v>
      </c>
      <c r="BG191" s="47">
        <v>0</v>
      </c>
      <c r="BH191" s="47">
        <v>0.06815789473684218</v>
      </c>
      <c r="BI191" s="47">
        <v>0</v>
      </c>
      <c r="BJ191" s="47">
        <v>0</v>
      </c>
      <c r="BK191" s="47">
        <v>0</v>
      </c>
      <c r="BL191" s="47">
        <v>0</v>
      </c>
      <c r="BM191" s="47">
        <v>0</v>
      </c>
      <c r="BN191" s="47">
        <v>0</v>
      </c>
      <c r="BO191" s="47">
        <v>0</v>
      </c>
      <c r="BP191" s="47">
        <v>0</v>
      </c>
      <c r="BQ191" s="47">
        <v>0</v>
      </c>
      <c r="BR191" s="47">
        <v>0</v>
      </c>
      <c r="BS191" s="47">
        <v>0</v>
      </c>
      <c r="BT191" s="47">
        <v>0</v>
      </c>
      <c r="BU191" s="47">
        <v>0</v>
      </c>
      <c r="BV191" s="47">
        <v>0</v>
      </c>
      <c r="BW191" s="47">
        <v>0</v>
      </c>
      <c r="BX191" s="47">
        <v>0</v>
      </c>
      <c r="BY191" s="47">
        <v>0</v>
      </c>
      <c r="BZ191" s="47">
        <v>0</v>
      </c>
      <c r="CA191" s="47">
        <v>0</v>
      </c>
      <c r="CB191" s="47">
        <v>0</v>
      </c>
      <c r="CC191" s="47">
        <v>0</v>
      </c>
      <c r="CD191" s="47">
        <v>0</v>
      </c>
      <c r="CE191" s="47">
        <v>0</v>
      </c>
      <c r="CF191" s="47">
        <v>0</v>
      </c>
      <c r="CG191" s="47">
        <v>0</v>
      </c>
      <c r="CH191" s="47">
        <v>0</v>
      </c>
      <c r="CI191" s="47">
        <v>0</v>
      </c>
      <c r="CJ191" s="47">
        <v>0</v>
      </c>
      <c r="CK191" s="47">
        <v>0</v>
      </c>
      <c r="CL191" s="47">
        <v>0</v>
      </c>
      <c r="CM191" s="47">
        <v>0</v>
      </c>
      <c r="CN191" s="47">
        <v>0</v>
      </c>
      <c r="CO191" s="47">
        <v>0</v>
      </c>
      <c r="CP191" s="47">
        <v>0</v>
      </c>
      <c r="CQ191" s="47">
        <v>0.12657894736842087</v>
      </c>
      <c r="CR191" s="47">
        <v>0</v>
      </c>
      <c r="CS191" s="47">
        <v>0</v>
      </c>
      <c r="CT191" s="47">
        <v>0</v>
      </c>
      <c r="CU191" s="47">
        <v>0</v>
      </c>
      <c r="CV191" s="47">
        <v>0</v>
      </c>
      <c r="CW191" s="47">
        <v>0</v>
      </c>
      <c r="CX191" s="47">
        <v>0</v>
      </c>
      <c r="CY191" s="47">
        <v>0</v>
      </c>
      <c r="CZ191" s="47">
        <v>0</v>
      </c>
      <c r="DA191" s="47">
        <v>0</v>
      </c>
      <c r="DB191" s="47">
        <v>0</v>
      </c>
      <c r="DC191" s="47">
        <v>0</v>
      </c>
      <c r="DD191" s="47">
        <v>0</v>
      </c>
      <c r="DE191" s="47">
        <v>0</v>
      </c>
      <c r="DF191" s="47">
        <v>0</v>
      </c>
      <c r="DG191" s="47">
        <v>0</v>
      </c>
      <c r="DH191" s="47">
        <v>0</v>
      </c>
      <c r="DI191" s="47">
        <v>0</v>
      </c>
      <c r="DJ191" s="47">
        <v>0</v>
      </c>
      <c r="DK191" s="47">
        <v>0</v>
      </c>
      <c r="DL191" s="47">
        <v>0</v>
      </c>
      <c r="DM191" s="47">
        <v>0</v>
      </c>
      <c r="DN191" s="47">
        <v>0</v>
      </c>
      <c r="DO191" s="47">
        <v>0</v>
      </c>
      <c r="DP191" s="47">
        <v>0</v>
      </c>
      <c r="DQ191" s="47">
        <v>0</v>
      </c>
      <c r="DR191" s="47">
        <v>0</v>
      </c>
      <c r="DS191" s="47">
        <v>0</v>
      </c>
      <c r="DT191" s="47">
        <v>0</v>
      </c>
    </row>
    <row r="192" spans="1:126" x14ac:dyDescent="0.25">
      <c r="A192" s="47" t="s">
        <v>465</v>
      </c>
      <c r="B192" s="47" t="s">
        <v>153</v>
      </c>
      <c r="C192" s="47" t="s">
        <v>411</v>
      </c>
      <c r="D192" s="47" t="s">
        <v>411</v>
      </c>
      <c r="E192" s="47"/>
      <c r="F192" s="47" t="s">
        <v>406</v>
      </c>
      <c r="G192" s="47" t="s">
        <v>412</v>
      </c>
      <c r="H192" s="47" t="str">
        <f>=IFERROR(VLOOKUP(A192,'ETPT Format DDG'!A:J,10,FALSE),"")</f>
        <v>0</v>
      </c>
      <c r="I192" s="47" t="str">
        <f>='ETPT Format DDG'!M192</f>
        <v/>
      </c>
      <c r="J192" s="47" t="str">
        <f>='ETPT Format DDG'!D192</f>
        <v/>
      </c>
      <c r="K192" s="47" t="s">
        <v>157</v>
      </c>
      <c r="L192" s="47" t="s">
        <v>434</v>
      </c>
      <c r="M192" s="47"/>
      <c r="N192" s="47">
        <v>0.7078947368421052</v>
      </c>
      <c r="O192" s="47">
        <v>0.7078947368421052</v>
      </c>
      <c r="P192" s="47">
        <v>0</v>
      </c>
      <c r="Q192" s="47">
        <v>0</v>
      </c>
      <c r="R192" s="47">
        <v>0</v>
      </c>
      <c r="S192" s="47">
        <v>0</v>
      </c>
      <c r="T192" s="47">
        <v>0</v>
      </c>
      <c r="U192" s="47">
        <v>0</v>
      </c>
      <c r="V192" s="47">
        <v>0</v>
      </c>
      <c r="W192" s="47">
        <v>0</v>
      </c>
      <c r="X192" s="47">
        <v>0</v>
      </c>
      <c r="Y192" s="47">
        <v>0</v>
      </c>
      <c r="Z192" s="47">
        <v>0</v>
      </c>
      <c r="AA192" s="47">
        <v>0</v>
      </c>
      <c r="AB192" s="47">
        <v>0</v>
      </c>
      <c r="AC192" s="47">
        <v>0</v>
      </c>
      <c r="AD192" s="47">
        <v>0</v>
      </c>
      <c r="AE192" s="47">
        <v>0</v>
      </c>
      <c r="AF192" s="47">
        <v>0</v>
      </c>
      <c r="AG192" s="47">
        <v>0</v>
      </c>
      <c r="AH192" s="47">
        <v>0</v>
      </c>
      <c r="AI192" s="47">
        <v>0</v>
      </c>
      <c r="AJ192" s="47">
        <v>0</v>
      </c>
      <c r="AK192" s="47">
        <v>0</v>
      </c>
      <c r="AL192" s="47">
        <v>0</v>
      </c>
      <c r="AM192" s="47">
        <v>0</v>
      </c>
      <c r="AN192" s="47">
        <v>0</v>
      </c>
      <c r="AO192" s="47">
        <v>0</v>
      </c>
      <c r="AP192" s="47">
        <v>0</v>
      </c>
      <c r="AQ192" s="47">
        <v>0</v>
      </c>
      <c r="AR192" s="47">
        <v>0</v>
      </c>
      <c r="AS192" s="47">
        <v>0</v>
      </c>
      <c r="AT192" s="47">
        <v>0</v>
      </c>
      <c r="AU192" s="47">
        <v>0</v>
      </c>
      <c r="AV192" s="47">
        <v>0</v>
      </c>
      <c r="AW192" s="47">
        <v>0</v>
      </c>
      <c r="AX192" s="47">
        <v>0</v>
      </c>
      <c r="AY192" s="47">
        <v>0</v>
      </c>
      <c r="AZ192" s="47">
        <v>0</v>
      </c>
      <c r="BA192" s="47">
        <v>0</v>
      </c>
      <c r="BB192" s="47">
        <v>0</v>
      </c>
      <c r="BC192" s="47">
        <v>0</v>
      </c>
      <c r="BD192" s="47">
        <v>0</v>
      </c>
      <c r="BE192" s="47">
        <v>0</v>
      </c>
      <c r="BF192" s="47">
        <v>0</v>
      </c>
      <c r="BG192" s="47">
        <v>0</v>
      </c>
      <c r="BH192" s="47">
        <v>0.24776315789473605</v>
      </c>
      <c r="BI192" s="47">
        <v>0</v>
      </c>
      <c r="BJ192" s="47">
        <v>0</v>
      </c>
      <c r="BK192" s="47">
        <v>0</v>
      </c>
      <c r="BL192" s="47">
        <v>0</v>
      </c>
      <c r="BM192" s="47">
        <v>0</v>
      </c>
      <c r="BN192" s="47">
        <v>0</v>
      </c>
      <c r="BO192" s="47">
        <v>0</v>
      </c>
      <c r="BP192" s="47">
        <v>0</v>
      </c>
      <c r="BQ192" s="47">
        <v>0</v>
      </c>
      <c r="BR192" s="47">
        <v>0</v>
      </c>
      <c r="BS192" s="47">
        <v>0</v>
      </c>
      <c r="BT192" s="47">
        <v>0</v>
      </c>
      <c r="BU192" s="47">
        <v>0</v>
      </c>
      <c r="BV192" s="47">
        <v>0</v>
      </c>
      <c r="BW192" s="47">
        <v>0</v>
      </c>
      <c r="BX192" s="47">
        <v>0</v>
      </c>
      <c r="BY192" s="47">
        <v>0</v>
      </c>
      <c r="BZ192" s="47">
        <v>0</v>
      </c>
      <c r="CA192" s="47">
        <v>0</v>
      </c>
      <c r="CB192" s="47">
        <v>0</v>
      </c>
      <c r="CC192" s="47">
        <v>0</v>
      </c>
      <c r="CD192" s="47">
        <v>0</v>
      </c>
      <c r="CE192" s="47">
        <v>0</v>
      </c>
      <c r="CF192" s="47">
        <v>0</v>
      </c>
      <c r="CG192" s="47">
        <v>0</v>
      </c>
      <c r="CH192" s="47">
        <v>0</v>
      </c>
      <c r="CI192" s="47">
        <v>0</v>
      </c>
      <c r="CJ192" s="47">
        <v>0</v>
      </c>
      <c r="CK192" s="47">
        <v>0</v>
      </c>
      <c r="CL192" s="47">
        <v>0</v>
      </c>
      <c r="CM192" s="47">
        <v>0</v>
      </c>
      <c r="CN192" s="47">
        <v>0</v>
      </c>
      <c r="CO192" s="47">
        <v>0</v>
      </c>
      <c r="CP192" s="47">
        <v>0</v>
      </c>
      <c r="CQ192" s="47">
        <v>0.4601315789473707</v>
      </c>
      <c r="CR192" s="47">
        <v>0</v>
      </c>
      <c r="CS192" s="47">
        <v>0</v>
      </c>
      <c r="CT192" s="47">
        <v>0</v>
      </c>
      <c r="CU192" s="47">
        <v>0</v>
      </c>
      <c r="CV192" s="47">
        <v>0</v>
      </c>
      <c r="CW192" s="47">
        <v>0</v>
      </c>
      <c r="CX192" s="47">
        <v>0</v>
      </c>
      <c r="CY192" s="47">
        <v>0</v>
      </c>
      <c r="CZ192" s="47">
        <v>0</v>
      </c>
      <c r="DA192" s="47">
        <v>0</v>
      </c>
      <c r="DB192" s="47">
        <v>0</v>
      </c>
      <c r="DC192" s="47">
        <v>0</v>
      </c>
      <c r="DD192" s="47">
        <v>0</v>
      </c>
      <c r="DE192" s="47">
        <v>0</v>
      </c>
      <c r="DF192" s="47">
        <v>0</v>
      </c>
      <c r="DG192" s="47">
        <v>0</v>
      </c>
      <c r="DH192" s="47">
        <v>0</v>
      </c>
      <c r="DI192" s="47">
        <v>0</v>
      </c>
      <c r="DJ192" s="47">
        <v>0</v>
      </c>
      <c r="DK192" s="47">
        <v>0</v>
      </c>
      <c r="DL192" s="47">
        <v>0</v>
      </c>
      <c r="DM192" s="47">
        <v>0</v>
      </c>
      <c r="DN192" s="47">
        <v>0</v>
      </c>
      <c r="DO192" s="47">
        <v>0</v>
      </c>
      <c r="DP192" s="47">
        <v>0</v>
      </c>
      <c r="DQ192" s="47">
        <v>0</v>
      </c>
      <c r="DR192" s="47">
        <v>0</v>
      </c>
      <c r="DS192" s="47">
        <v>0</v>
      </c>
      <c r="DT192" s="47">
        <v>0</v>
      </c>
    </row>
    <row r="193" spans="1:126" x14ac:dyDescent="0.25">
      <c r="A193" s="47" t="s">
        <v>466</v>
      </c>
      <c r="B193" s="47" t="s">
        <v>153</v>
      </c>
      <c r="C193" s="47" t="s">
        <v>411</v>
      </c>
      <c r="D193" s="47" t="s">
        <v>411</v>
      </c>
      <c r="E193" s="47"/>
      <c r="F193" s="47" t="s">
        <v>406</v>
      </c>
      <c r="G193" s="47" t="s">
        <v>412</v>
      </c>
      <c r="H193" s="47" t="str">
        <f>=IFERROR(VLOOKUP(A193,'ETPT Format DDG'!A:J,10,FALSE),"")</f>
        <v>0</v>
      </c>
      <c r="I193" s="47" t="str">
        <f>='ETPT Format DDG'!M193</f>
        <v/>
      </c>
      <c r="J193" s="47" t="str">
        <f>='ETPT Format DDG'!D193</f>
        <v/>
      </c>
      <c r="K193" s="47" t="s">
        <v>157</v>
      </c>
      <c r="L193" s="47" t="s">
        <v>467</v>
      </c>
      <c r="M193" s="47" t="s">
        <v>468</v>
      </c>
      <c r="N193" s="47">
        <v>0.4868421052631579</v>
      </c>
      <c r="O193" s="47">
        <v>0.4868421052631579</v>
      </c>
      <c r="P193" s="47">
        <v>0</v>
      </c>
      <c r="Q193" s="47">
        <v>0</v>
      </c>
      <c r="R193" s="47">
        <v>0</v>
      </c>
      <c r="S193" s="47">
        <v>0</v>
      </c>
      <c r="T193" s="47">
        <v>0</v>
      </c>
      <c r="U193" s="47">
        <v>0</v>
      </c>
      <c r="V193" s="47">
        <v>0</v>
      </c>
      <c r="W193" s="47">
        <v>0</v>
      </c>
      <c r="X193" s="47">
        <v>0</v>
      </c>
      <c r="Y193" s="47">
        <v>0</v>
      </c>
      <c r="Z193" s="47">
        <v>0</v>
      </c>
      <c r="AA193" s="47">
        <v>0</v>
      </c>
      <c r="AB193" s="47">
        <v>0</v>
      </c>
      <c r="AC193" s="47">
        <v>0</v>
      </c>
      <c r="AD193" s="47">
        <v>0</v>
      </c>
      <c r="AE193" s="47">
        <v>0</v>
      </c>
      <c r="AF193" s="47">
        <v>0</v>
      </c>
      <c r="AG193" s="47">
        <v>0</v>
      </c>
      <c r="AH193" s="47">
        <v>0</v>
      </c>
      <c r="AI193" s="47">
        <v>0</v>
      </c>
      <c r="AJ193" s="47">
        <v>0</v>
      </c>
      <c r="AK193" s="47">
        <v>0</v>
      </c>
      <c r="AL193" s="47">
        <v>0</v>
      </c>
      <c r="AM193" s="47">
        <v>0</v>
      </c>
      <c r="AN193" s="47">
        <v>0</v>
      </c>
      <c r="AO193" s="47">
        <v>0</v>
      </c>
      <c r="AP193" s="47">
        <v>0</v>
      </c>
      <c r="AQ193" s="47">
        <v>0</v>
      </c>
      <c r="AR193" s="47">
        <v>0</v>
      </c>
      <c r="AS193" s="47">
        <v>0</v>
      </c>
      <c r="AT193" s="47">
        <v>0</v>
      </c>
      <c r="AU193" s="47">
        <v>0</v>
      </c>
      <c r="AV193" s="47">
        <v>0</v>
      </c>
      <c r="AW193" s="47">
        <v>0</v>
      </c>
      <c r="AX193" s="47">
        <v>0</v>
      </c>
      <c r="AY193" s="47">
        <v>0</v>
      </c>
      <c r="AZ193" s="47">
        <v>0</v>
      </c>
      <c r="BA193" s="47">
        <v>0</v>
      </c>
      <c r="BB193" s="47">
        <v>0</v>
      </c>
      <c r="BC193" s="47">
        <v>0</v>
      </c>
      <c r="BD193" s="47">
        <v>0</v>
      </c>
      <c r="BE193" s="47">
        <v>0</v>
      </c>
      <c r="BF193" s="47">
        <v>0</v>
      </c>
      <c r="BG193" s="47">
        <v>0</v>
      </c>
      <c r="BH193" s="47">
        <v>0</v>
      </c>
      <c r="BI193" s="47">
        <v>0</v>
      </c>
      <c r="BJ193" s="47">
        <v>0</v>
      </c>
      <c r="BK193" s="47">
        <v>0</v>
      </c>
      <c r="BL193" s="47">
        <v>0</v>
      </c>
      <c r="BM193" s="47">
        <v>0</v>
      </c>
      <c r="BN193" s="47">
        <v>0</v>
      </c>
      <c r="BO193" s="47">
        <v>0</v>
      </c>
      <c r="BP193" s="47">
        <v>0</v>
      </c>
      <c r="BQ193" s="47">
        <v>0</v>
      </c>
      <c r="BR193" s="47">
        <v>0</v>
      </c>
      <c r="BS193" s="47">
        <v>0</v>
      </c>
      <c r="BT193" s="47">
        <v>0</v>
      </c>
      <c r="BU193" s="47">
        <v>0</v>
      </c>
      <c r="BV193" s="47">
        <v>0</v>
      </c>
      <c r="BW193" s="47">
        <v>0</v>
      </c>
      <c r="BX193" s="47">
        <v>0</v>
      </c>
      <c r="BY193" s="47">
        <v>0</v>
      </c>
      <c r="BZ193" s="47">
        <v>0</v>
      </c>
      <c r="CA193" s="47">
        <v>0</v>
      </c>
      <c r="CB193" s="47">
        <v>0</v>
      </c>
      <c r="CC193" s="47">
        <v>0</v>
      </c>
      <c r="CD193" s="47">
        <v>0</v>
      </c>
      <c r="CE193" s="47">
        <v>0</v>
      </c>
      <c r="CF193" s="47">
        <v>0</v>
      </c>
      <c r="CG193" s="47">
        <v>0</v>
      </c>
      <c r="CH193" s="47">
        <v>0</v>
      </c>
      <c r="CI193" s="47">
        <v>0</v>
      </c>
      <c r="CJ193" s="47">
        <v>0</v>
      </c>
      <c r="CK193" s="47">
        <v>0</v>
      </c>
      <c r="CL193" s="47">
        <v>0.4868421052631579</v>
      </c>
      <c r="CM193" s="47">
        <v>0</v>
      </c>
      <c r="CN193" s="47">
        <v>0</v>
      </c>
      <c r="CO193" s="47">
        <v>0</v>
      </c>
      <c r="CP193" s="47">
        <v>0.4868421052631579</v>
      </c>
      <c r="CQ193" s="47">
        <v>0</v>
      </c>
      <c r="CR193" s="47">
        <v>0</v>
      </c>
      <c r="CS193" s="47">
        <v>0</v>
      </c>
      <c r="CT193" s="47">
        <v>0</v>
      </c>
      <c r="CU193" s="47">
        <v>0</v>
      </c>
      <c r="CV193" s="47">
        <v>0</v>
      </c>
      <c r="CW193" s="47">
        <v>0</v>
      </c>
      <c r="CX193" s="47">
        <v>0</v>
      </c>
      <c r="CY193" s="47">
        <v>0</v>
      </c>
      <c r="CZ193" s="47">
        <v>0</v>
      </c>
      <c r="DA193" s="47">
        <v>0</v>
      </c>
      <c r="DB193" s="47">
        <v>0</v>
      </c>
      <c r="DC193" s="47">
        <v>0</v>
      </c>
      <c r="DD193" s="47">
        <v>0</v>
      </c>
      <c r="DE193" s="47">
        <v>0</v>
      </c>
      <c r="DF193" s="47">
        <v>0</v>
      </c>
      <c r="DG193" s="47">
        <v>0</v>
      </c>
      <c r="DH193" s="47">
        <v>0</v>
      </c>
      <c r="DI193" s="47">
        <v>0</v>
      </c>
      <c r="DJ193" s="47">
        <v>0</v>
      </c>
      <c r="DK193" s="47">
        <v>0</v>
      </c>
      <c r="DL193" s="47">
        <v>0</v>
      </c>
      <c r="DM193" s="47">
        <v>0</v>
      </c>
      <c r="DN193" s="47">
        <v>0</v>
      </c>
      <c r="DO193" s="47">
        <v>0</v>
      </c>
      <c r="DP193" s="47">
        <v>0</v>
      </c>
      <c r="DQ193" s="47">
        <v>0</v>
      </c>
      <c r="DR193" s="47">
        <v>0</v>
      </c>
      <c r="DS193" s="47">
        <v>0</v>
      </c>
      <c r="DT193" s="47">
        <v>0</v>
      </c>
    </row>
    <row r="194" spans="1:126" x14ac:dyDescent="0.25">
      <c r="A194" s="47" t="s">
        <v>469</v>
      </c>
      <c r="B194" s="47" t="s">
        <v>153</v>
      </c>
      <c r="C194" s="47" t="s">
        <v>411</v>
      </c>
      <c r="D194" s="47" t="s">
        <v>411</v>
      </c>
      <c r="E194" s="47"/>
      <c r="F194" s="47" t="s">
        <v>406</v>
      </c>
      <c r="G194" s="47" t="s">
        <v>412</v>
      </c>
      <c r="H194" s="47" t="str">
        <f>=IFERROR(VLOOKUP(A194,'ETPT Format DDG'!A:J,10,FALSE),"")</f>
        <v>0</v>
      </c>
      <c r="I194" s="47" t="str">
        <f>='ETPT Format DDG'!M194</f>
        <v/>
      </c>
      <c r="J194" s="47" t="str">
        <f>='ETPT Format DDG'!D194</f>
        <v/>
      </c>
      <c r="K194" s="47" t="s">
        <v>157</v>
      </c>
      <c r="L194" s="47" t="s">
        <v>424</v>
      </c>
      <c r="M194" s="47"/>
      <c r="N194" s="47">
        <v>0.19473684210526315</v>
      </c>
      <c r="O194" s="47">
        <v>0.19473684210526315</v>
      </c>
      <c r="P194" s="47">
        <v>0</v>
      </c>
      <c r="Q194" s="47">
        <v>0</v>
      </c>
      <c r="R194" s="47">
        <v>0</v>
      </c>
      <c r="S194" s="47">
        <v>0</v>
      </c>
      <c r="T194" s="47">
        <v>0</v>
      </c>
      <c r="U194" s="47">
        <v>0</v>
      </c>
      <c r="V194" s="47">
        <v>0</v>
      </c>
      <c r="W194" s="47">
        <v>0</v>
      </c>
      <c r="X194" s="47">
        <v>0</v>
      </c>
      <c r="Y194" s="47">
        <v>0</v>
      </c>
      <c r="Z194" s="47">
        <v>0</v>
      </c>
      <c r="AA194" s="47">
        <v>0</v>
      </c>
      <c r="AB194" s="47">
        <v>0</v>
      </c>
      <c r="AC194" s="47">
        <v>0</v>
      </c>
      <c r="AD194" s="47">
        <v>0</v>
      </c>
      <c r="AE194" s="47">
        <v>0</v>
      </c>
      <c r="AF194" s="47">
        <v>0</v>
      </c>
      <c r="AG194" s="47">
        <v>0</v>
      </c>
      <c r="AH194" s="47">
        <v>0</v>
      </c>
      <c r="AI194" s="47">
        <v>0</v>
      </c>
      <c r="AJ194" s="47">
        <v>0</v>
      </c>
      <c r="AK194" s="47">
        <v>0</v>
      </c>
      <c r="AL194" s="47">
        <v>0</v>
      </c>
      <c r="AM194" s="47">
        <v>0</v>
      </c>
      <c r="AN194" s="47">
        <v>0</v>
      </c>
      <c r="AO194" s="47">
        <v>0</v>
      </c>
      <c r="AP194" s="47">
        <v>0</v>
      </c>
      <c r="AQ194" s="47">
        <v>0</v>
      </c>
      <c r="AR194" s="47">
        <v>0</v>
      </c>
      <c r="AS194" s="47">
        <v>0</v>
      </c>
      <c r="AT194" s="47">
        <v>0</v>
      </c>
      <c r="AU194" s="47">
        <v>0</v>
      </c>
      <c r="AV194" s="47">
        <v>0</v>
      </c>
      <c r="AW194" s="47">
        <v>0</v>
      </c>
      <c r="AX194" s="47">
        <v>0</v>
      </c>
      <c r="AY194" s="47">
        <v>0</v>
      </c>
      <c r="AZ194" s="47">
        <v>0</v>
      </c>
      <c r="BA194" s="47">
        <v>0</v>
      </c>
      <c r="BB194" s="47">
        <v>0</v>
      </c>
      <c r="BC194" s="47">
        <v>0</v>
      </c>
      <c r="BD194" s="47">
        <v>0</v>
      </c>
      <c r="BE194" s="47">
        <v>0</v>
      </c>
      <c r="BF194" s="47">
        <v>0</v>
      </c>
      <c r="BG194" s="47">
        <v>0</v>
      </c>
      <c r="BH194" s="47">
        <v>0</v>
      </c>
      <c r="BI194" s="47">
        <v>0</v>
      </c>
      <c r="BJ194" s="47">
        <v>0</v>
      </c>
      <c r="BK194" s="47">
        <v>0</v>
      </c>
      <c r="BL194" s="47">
        <v>0.19473684210526315</v>
      </c>
      <c r="BM194" s="47">
        <v>0</v>
      </c>
      <c r="BN194" s="47">
        <v>0</v>
      </c>
      <c r="BO194" s="47">
        <v>0</v>
      </c>
      <c r="BP194" s="47">
        <v>0</v>
      </c>
      <c r="BQ194" s="47">
        <v>0</v>
      </c>
      <c r="BR194" s="47">
        <v>0</v>
      </c>
      <c r="BS194" s="47">
        <v>0</v>
      </c>
      <c r="BT194" s="47">
        <v>0</v>
      </c>
      <c r="BU194" s="47">
        <v>0</v>
      </c>
      <c r="BV194" s="47">
        <v>0</v>
      </c>
      <c r="BW194" s="47">
        <v>0</v>
      </c>
      <c r="BX194" s="47">
        <v>0</v>
      </c>
      <c r="BY194" s="47">
        <v>0</v>
      </c>
      <c r="BZ194" s="47">
        <v>0</v>
      </c>
      <c r="CA194" s="47">
        <v>0</v>
      </c>
      <c r="CB194" s="47">
        <v>0</v>
      </c>
      <c r="CC194" s="47">
        <v>0</v>
      </c>
      <c r="CD194" s="47">
        <v>0</v>
      </c>
      <c r="CE194" s="47">
        <v>0</v>
      </c>
      <c r="CF194" s="47">
        <v>0</v>
      </c>
      <c r="CG194" s="47">
        <v>0</v>
      </c>
      <c r="CH194" s="47">
        <v>0</v>
      </c>
      <c r="CI194" s="47">
        <v>0</v>
      </c>
      <c r="CJ194" s="47">
        <v>0</v>
      </c>
      <c r="CK194" s="47">
        <v>0</v>
      </c>
      <c r="CL194" s="47">
        <v>0</v>
      </c>
      <c r="CM194" s="47">
        <v>0</v>
      </c>
      <c r="CN194" s="47">
        <v>0</v>
      </c>
      <c r="CO194" s="47">
        <v>0</v>
      </c>
      <c r="CP194" s="47">
        <v>0</v>
      </c>
      <c r="CQ194" s="47">
        <v>0</v>
      </c>
      <c r="CR194" s="47">
        <v>0</v>
      </c>
      <c r="CS194" s="47">
        <v>0</v>
      </c>
      <c r="CT194" s="47">
        <v>0</v>
      </c>
      <c r="CU194" s="47">
        <v>0</v>
      </c>
      <c r="CV194" s="47">
        <v>0</v>
      </c>
      <c r="CW194" s="47">
        <v>0</v>
      </c>
      <c r="CX194" s="47">
        <v>0</v>
      </c>
      <c r="CY194" s="47">
        <v>0</v>
      </c>
      <c r="CZ194" s="47">
        <v>0</v>
      </c>
      <c r="DA194" s="47">
        <v>0</v>
      </c>
      <c r="DB194" s="47">
        <v>0</v>
      </c>
      <c r="DC194" s="47">
        <v>0</v>
      </c>
      <c r="DD194" s="47">
        <v>0</v>
      </c>
      <c r="DE194" s="47">
        <v>0</v>
      </c>
      <c r="DF194" s="47">
        <v>0</v>
      </c>
      <c r="DG194" s="47">
        <v>0</v>
      </c>
      <c r="DH194" s="47">
        <v>0</v>
      </c>
      <c r="DI194" s="47">
        <v>0</v>
      </c>
      <c r="DJ194" s="47">
        <v>0</v>
      </c>
      <c r="DK194" s="47">
        <v>0</v>
      </c>
      <c r="DL194" s="47">
        <v>0</v>
      </c>
      <c r="DM194" s="47">
        <v>0</v>
      </c>
      <c r="DN194" s="47">
        <v>0</v>
      </c>
      <c r="DO194" s="47">
        <v>0</v>
      </c>
      <c r="DP194" s="47">
        <v>0</v>
      </c>
      <c r="DQ194" s="47">
        <v>0</v>
      </c>
      <c r="DR194" s="47">
        <v>0</v>
      </c>
      <c r="DS194" s="47">
        <v>0</v>
      </c>
      <c r="DT194" s="47">
        <v>0</v>
      </c>
    </row>
    <row r="195" spans="1:126" x14ac:dyDescent="0.25">
      <c r="A195" s="47" t="s">
        <v>470</v>
      </c>
      <c r="B195" s="47" t="s">
        <v>153</v>
      </c>
      <c r="C195" s="47" t="s">
        <v>411</v>
      </c>
      <c r="D195" s="47" t="s">
        <v>411</v>
      </c>
      <c r="E195" s="47"/>
      <c r="F195" s="47" t="s">
        <v>406</v>
      </c>
      <c r="G195" s="47" t="s">
        <v>412</v>
      </c>
      <c r="H195" s="47" t="str">
        <f>=IFERROR(VLOOKUP(A195,'ETPT Format DDG'!A:J,10,FALSE),"")</f>
        <v>0</v>
      </c>
      <c r="I195" s="47" t="str">
        <f>='ETPT Format DDG'!M195</f>
        <v/>
      </c>
      <c r="J195" s="47" t="str">
        <f>='ETPT Format DDG'!D195</f>
        <v/>
      </c>
      <c r="K195" s="47" t="s">
        <v>157</v>
      </c>
      <c r="L195" s="47" t="s">
        <v>471</v>
      </c>
      <c r="M195" s="47"/>
      <c r="N195" s="47">
        <v>0.19736842105263158</v>
      </c>
      <c r="O195" s="47">
        <v>0.19736842105263158</v>
      </c>
      <c r="P195" s="47">
        <v>0</v>
      </c>
      <c r="Q195" s="47">
        <v>0</v>
      </c>
      <c r="R195" s="47">
        <v>0</v>
      </c>
      <c r="S195" s="47">
        <v>0</v>
      </c>
      <c r="T195" s="47">
        <v>0</v>
      </c>
      <c r="U195" s="47">
        <v>0</v>
      </c>
      <c r="V195" s="47">
        <v>0</v>
      </c>
      <c r="W195" s="47">
        <v>0</v>
      </c>
      <c r="X195" s="47">
        <v>0</v>
      </c>
      <c r="Y195" s="47">
        <v>0</v>
      </c>
      <c r="Z195" s="47">
        <v>0</v>
      </c>
      <c r="AA195" s="47">
        <v>0</v>
      </c>
      <c r="AB195" s="47">
        <v>0</v>
      </c>
      <c r="AC195" s="47">
        <v>0</v>
      </c>
      <c r="AD195" s="47">
        <v>0</v>
      </c>
      <c r="AE195" s="47">
        <v>0</v>
      </c>
      <c r="AF195" s="47">
        <v>0</v>
      </c>
      <c r="AG195" s="47">
        <v>0</v>
      </c>
      <c r="AH195" s="47">
        <v>0</v>
      </c>
      <c r="AI195" s="47">
        <v>0</v>
      </c>
      <c r="AJ195" s="47">
        <v>0</v>
      </c>
      <c r="AK195" s="47">
        <v>0</v>
      </c>
      <c r="AL195" s="47">
        <v>0</v>
      </c>
      <c r="AM195" s="47">
        <v>0</v>
      </c>
      <c r="AN195" s="47">
        <v>0</v>
      </c>
      <c r="AO195" s="47">
        <v>0</v>
      </c>
      <c r="AP195" s="47">
        <v>0</v>
      </c>
      <c r="AQ195" s="47">
        <v>0</v>
      </c>
      <c r="AR195" s="47">
        <v>0</v>
      </c>
      <c r="AS195" s="47">
        <v>0</v>
      </c>
      <c r="AT195" s="47">
        <v>0</v>
      </c>
      <c r="AU195" s="47">
        <v>0</v>
      </c>
      <c r="AV195" s="47">
        <v>0</v>
      </c>
      <c r="AW195" s="47">
        <v>0</v>
      </c>
      <c r="AX195" s="47">
        <v>0</v>
      </c>
      <c r="AY195" s="47">
        <v>0</v>
      </c>
      <c r="AZ195" s="47">
        <v>0</v>
      </c>
      <c r="BA195" s="47">
        <v>0</v>
      </c>
      <c r="BB195" s="47">
        <v>0</v>
      </c>
      <c r="BC195" s="47">
        <v>0</v>
      </c>
      <c r="BD195" s="47">
        <v>0</v>
      </c>
      <c r="BE195" s="47">
        <v>0</v>
      </c>
      <c r="BF195" s="47">
        <v>0</v>
      </c>
      <c r="BG195" s="47">
        <v>0</v>
      </c>
      <c r="BH195" s="47">
        <v>0</v>
      </c>
      <c r="BI195" s="47">
        <v>0</v>
      </c>
      <c r="BJ195" s="47">
        <v>0</v>
      </c>
      <c r="BK195" s="47">
        <v>0</v>
      </c>
      <c r="BL195" s="47">
        <v>0.19736842105263158</v>
      </c>
      <c r="BM195" s="47">
        <v>0</v>
      </c>
      <c r="BN195" s="47">
        <v>0</v>
      </c>
      <c r="BO195" s="47">
        <v>0</v>
      </c>
      <c r="BP195" s="47">
        <v>0</v>
      </c>
      <c r="BQ195" s="47">
        <v>0</v>
      </c>
      <c r="BR195" s="47">
        <v>0</v>
      </c>
      <c r="BS195" s="47">
        <v>0</v>
      </c>
      <c r="BT195" s="47">
        <v>0</v>
      </c>
      <c r="BU195" s="47">
        <v>0</v>
      </c>
      <c r="BV195" s="47">
        <v>0</v>
      </c>
      <c r="BW195" s="47">
        <v>0</v>
      </c>
      <c r="BX195" s="47">
        <v>0</v>
      </c>
      <c r="BY195" s="47">
        <v>0</v>
      </c>
      <c r="BZ195" s="47">
        <v>0</v>
      </c>
      <c r="CA195" s="47">
        <v>0</v>
      </c>
      <c r="CB195" s="47">
        <v>0</v>
      </c>
      <c r="CC195" s="47">
        <v>0</v>
      </c>
      <c r="CD195" s="47">
        <v>0</v>
      </c>
      <c r="CE195" s="47">
        <v>0</v>
      </c>
      <c r="CF195" s="47">
        <v>0</v>
      </c>
      <c r="CG195" s="47">
        <v>0</v>
      </c>
      <c r="CH195" s="47">
        <v>0</v>
      </c>
      <c r="CI195" s="47">
        <v>0</v>
      </c>
      <c r="CJ195" s="47">
        <v>0</v>
      </c>
      <c r="CK195" s="47">
        <v>0</v>
      </c>
      <c r="CL195" s="47">
        <v>0</v>
      </c>
      <c r="CM195" s="47">
        <v>0</v>
      </c>
      <c r="CN195" s="47">
        <v>0</v>
      </c>
      <c r="CO195" s="47">
        <v>0</v>
      </c>
      <c r="CP195" s="47">
        <v>0</v>
      </c>
      <c r="CQ195" s="47">
        <v>0</v>
      </c>
      <c r="CR195" s="47">
        <v>0</v>
      </c>
      <c r="CS195" s="47">
        <v>0</v>
      </c>
      <c r="CT195" s="47">
        <v>0</v>
      </c>
      <c r="CU195" s="47">
        <v>0</v>
      </c>
      <c r="CV195" s="47">
        <v>0</v>
      </c>
      <c r="CW195" s="47">
        <v>0</v>
      </c>
      <c r="CX195" s="47">
        <v>0</v>
      </c>
      <c r="CY195" s="47">
        <v>0</v>
      </c>
      <c r="CZ195" s="47">
        <v>0</v>
      </c>
      <c r="DA195" s="47">
        <v>0</v>
      </c>
      <c r="DB195" s="47">
        <v>0</v>
      </c>
      <c r="DC195" s="47">
        <v>0</v>
      </c>
      <c r="DD195" s="47">
        <v>0</v>
      </c>
      <c r="DE195" s="47">
        <v>0</v>
      </c>
      <c r="DF195" s="47">
        <v>0</v>
      </c>
      <c r="DG195" s="47">
        <v>0</v>
      </c>
      <c r="DH195" s="47">
        <v>0</v>
      </c>
      <c r="DI195" s="47">
        <v>0</v>
      </c>
      <c r="DJ195" s="47">
        <v>0</v>
      </c>
      <c r="DK195" s="47">
        <v>0</v>
      </c>
      <c r="DL195" s="47">
        <v>0</v>
      </c>
      <c r="DM195" s="47">
        <v>0</v>
      </c>
      <c r="DN195" s="47">
        <v>0</v>
      </c>
      <c r="DO195" s="47">
        <v>0</v>
      </c>
      <c r="DP195" s="47">
        <v>0</v>
      </c>
      <c r="DQ195" s="47">
        <v>0</v>
      </c>
      <c r="DR195" s="47">
        <v>0</v>
      </c>
      <c r="DS195" s="47">
        <v>0</v>
      </c>
      <c r="DT195" s="47">
        <v>0</v>
      </c>
    </row>
    <row r="196" spans="1:126" x14ac:dyDescent="0.25">
      <c r="A196" s="47" t="s">
        <v>472</v>
      </c>
      <c r="B196" s="47" t="s">
        <v>153</v>
      </c>
      <c r="C196" s="47" t="s">
        <v>411</v>
      </c>
      <c r="D196" s="47" t="s">
        <v>411</v>
      </c>
      <c r="E196" s="47"/>
      <c r="F196" s="47" t="s">
        <v>406</v>
      </c>
      <c r="G196" s="47" t="s">
        <v>412</v>
      </c>
      <c r="H196" s="47" t="str">
        <f>=IFERROR(VLOOKUP(A196,'ETPT Format DDG'!A:J,10,FALSE),"")</f>
        <v>0</v>
      </c>
      <c r="I196" s="47" t="str">
        <f>='ETPT Format DDG'!M196</f>
        <v/>
      </c>
      <c r="J196" s="47" t="str">
        <f>='ETPT Format DDG'!D196</f>
        <v/>
      </c>
      <c r="K196" s="47" t="s">
        <v>157</v>
      </c>
      <c r="L196" s="47" t="s">
        <v>434</v>
      </c>
      <c r="M196" s="47"/>
      <c r="N196" s="47">
        <v>0.7078947368421052</v>
      </c>
      <c r="O196" s="47">
        <v>0.7078947368421052</v>
      </c>
      <c r="P196" s="47">
        <v>0</v>
      </c>
      <c r="Q196" s="47">
        <v>0</v>
      </c>
      <c r="R196" s="47">
        <v>0</v>
      </c>
      <c r="S196" s="47">
        <v>0</v>
      </c>
      <c r="T196" s="47">
        <v>0</v>
      </c>
      <c r="U196" s="47">
        <v>0</v>
      </c>
      <c r="V196" s="47">
        <v>0</v>
      </c>
      <c r="W196" s="47">
        <v>0</v>
      </c>
      <c r="X196" s="47">
        <v>0</v>
      </c>
      <c r="Y196" s="47">
        <v>0</v>
      </c>
      <c r="Z196" s="47">
        <v>0</v>
      </c>
      <c r="AA196" s="47">
        <v>0</v>
      </c>
      <c r="AB196" s="47">
        <v>0</v>
      </c>
      <c r="AC196" s="47">
        <v>0</v>
      </c>
      <c r="AD196" s="47">
        <v>0</v>
      </c>
      <c r="AE196" s="47">
        <v>0</v>
      </c>
      <c r="AF196" s="47">
        <v>0</v>
      </c>
      <c r="AG196" s="47">
        <v>0</v>
      </c>
      <c r="AH196" s="47">
        <v>0</v>
      </c>
      <c r="AI196" s="47">
        <v>0</v>
      </c>
      <c r="AJ196" s="47">
        <v>0</v>
      </c>
      <c r="AK196" s="47">
        <v>0</v>
      </c>
      <c r="AL196" s="47">
        <v>0</v>
      </c>
      <c r="AM196" s="47">
        <v>0</v>
      </c>
      <c r="AN196" s="47">
        <v>0</v>
      </c>
      <c r="AO196" s="47">
        <v>0</v>
      </c>
      <c r="AP196" s="47">
        <v>0</v>
      </c>
      <c r="AQ196" s="47">
        <v>0</v>
      </c>
      <c r="AR196" s="47">
        <v>0</v>
      </c>
      <c r="AS196" s="47">
        <v>0</v>
      </c>
      <c r="AT196" s="47">
        <v>0</v>
      </c>
      <c r="AU196" s="47">
        <v>0</v>
      </c>
      <c r="AV196" s="47">
        <v>0</v>
      </c>
      <c r="AW196" s="47">
        <v>0</v>
      </c>
      <c r="AX196" s="47">
        <v>0</v>
      </c>
      <c r="AY196" s="47">
        <v>0</v>
      </c>
      <c r="AZ196" s="47">
        <v>0</v>
      </c>
      <c r="BA196" s="47">
        <v>0</v>
      </c>
      <c r="BB196" s="47">
        <v>0</v>
      </c>
      <c r="BC196" s="47">
        <v>0</v>
      </c>
      <c r="BD196" s="47">
        <v>0</v>
      </c>
      <c r="BE196" s="47">
        <v>0</v>
      </c>
      <c r="BF196" s="47">
        <v>0</v>
      </c>
      <c r="BG196" s="47">
        <v>0</v>
      </c>
      <c r="BH196" s="47">
        <v>0</v>
      </c>
      <c r="BI196" s="47">
        <v>0</v>
      </c>
      <c r="BJ196" s="47">
        <v>0</v>
      </c>
      <c r="BK196" s="47">
        <v>0</v>
      </c>
      <c r="BL196" s="47">
        <v>0.7078947368421052</v>
      </c>
      <c r="BM196" s="47">
        <v>0</v>
      </c>
      <c r="BN196" s="47">
        <v>0</v>
      </c>
      <c r="BO196" s="47">
        <v>0</v>
      </c>
      <c r="BP196" s="47">
        <v>0</v>
      </c>
      <c r="BQ196" s="47">
        <v>0</v>
      </c>
      <c r="BR196" s="47">
        <v>0</v>
      </c>
      <c r="BS196" s="47">
        <v>0</v>
      </c>
      <c r="BT196" s="47">
        <v>0</v>
      </c>
      <c r="BU196" s="47">
        <v>0</v>
      </c>
      <c r="BV196" s="47">
        <v>0</v>
      </c>
      <c r="BW196" s="47">
        <v>0</v>
      </c>
      <c r="BX196" s="47">
        <v>0</v>
      </c>
      <c r="BY196" s="47">
        <v>0</v>
      </c>
      <c r="BZ196" s="47">
        <v>0</v>
      </c>
      <c r="CA196" s="47">
        <v>0</v>
      </c>
      <c r="CB196" s="47">
        <v>0</v>
      </c>
      <c r="CC196" s="47">
        <v>0</v>
      </c>
      <c r="CD196" s="47">
        <v>0</v>
      </c>
      <c r="CE196" s="47">
        <v>0</v>
      </c>
      <c r="CF196" s="47">
        <v>0</v>
      </c>
      <c r="CG196" s="47">
        <v>0</v>
      </c>
      <c r="CH196" s="47">
        <v>0</v>
      </c>
      <c r="CI196" s="47">
        <v>0</v>
      </c>
      <c r="CJ196" s="47">
        <v>0</v>
      </c>
      <c r="CK196" s="47">
        <v>0</v>
      </c>
      <c r="CL196" s="47">
        <v>0</v>
      </c>
      <c r="CM196" s="47">
        <v>0</v>
      </c>
      <c r="CN196" s="47">
        <v>0</v>
      </c>
      <c r="CO196" s="47">
        <v>0</v>
      </c>
      <c r="CP196" s="47">
        <v>0</v>
      </c>
      <c r="CQ196" s="47">
        <v>0</v>
      </c>
      <c r="CR196" s="47">
        <v>0</v>
      </c>
      <c r="CS196" s="47">
        <v>0</v>
      </c>
      <c r="CT196" s="47">
        <v>0</v>
      </c>
      <c r="CU196" s="47">
        <v>0</v>
      </c>
      <c r="CV196" s="47">
        <v>0</v>
      </c>
      <c r="CW196" s="47">
        <v>0</v>
      </c>
      <c r="CX196" s="47">
        <v>0</v>
      </c>
      <c r="CY196" s="47">
        <v>0</v>
      </c>
      <c r="CZ196" s="47">
        <v>0</v>
      </c>
      <c r="DA196" s="47">
        <v>0</v>
      </c>
      <c r="DB196" s="47">
        <v>0</v>
      </c>
      <c r="DC196" s="47">
        <v>0</v>
      </c>
      <c r="DD196" s="47">
        <v>0</v>
      </c>
      <c r="DE196" s="47">
        <v>0</v>
      </c>
      <c r="DF196" s="47">
        <v>0</v>
      </c>
      <c r="DG196" s="47">
        <v>0</v>
      </c>
      <c r="DH196" s="47">
        <v>0</v>
      </c>
      <c r="DI196" s="47">
        <v>0</v>
      </c>
      <c r="DJ196" s="47">
        <v>0</v>
      </c>
      <c r="DK196" s="47">
        <v>0</v>
      </c>
      <c r="DL196" s="47">
        <v>0</v>
      </c>
      <c r="DM196" s="47">
        <v>0</v>
      </c>
      <c r="DN196" s="47">
        <v>0</v>
      </c>
      <c r="DO196" s="47">
        <v>0</v>
      </c>
      <c r="DP196" s="47">
        <v>0</v>
      </c>
      <c r="DQ196" s="47">
        <v>0</v>
      </c>
      <c r="DR196" s="47">
        <v>0</v>
      </c>
      <c r="DS196" s="47">
        <v>0</v>
      </c>
      <c r="DT196" s="47">
        <v>0</v>
      </c>
    </row>
    <row r="197" spans="1:126" x14ac:dyDescent="0.25">
      <c r="A197" s="47" t="s">
        <v>473</v>
      </c>
      <c r="B197" s="47" t="s">
        <v>153</v>
      </c>
      <c r="C197" s="47" t="s">
        <v>411</v>
      </c>
      <c r="D197" s="47" t="s">
        <v>411</v>
      </c>
      <c r="E197" s="47"/>
      <c r="F197" s="47" t="s">
        <v>406</v>
      </c>
      <c r="G197" s="47" t="s">
        <v>412</v>
      </c>
      <c r="H197" s="47" t="str">
        <f>=IFERROR(VLOOKUP(A197,'ETPT Format DDG'!A:J,10,FALSE),"")</f>
        <v>0</v>
      </c>
      <c r="I197" s="47" t="str">
        <f>='ETPT Format DDG'!M197</f>
        <v/>
      </c>
      <c r="J197" s="47" t="str">
        <f>='ETPT Format DDG'!D197</f>
        <v/>
      </c>
      <c r="K197" s="47" t="s">
        <v>157</v>
      </c>
      <c r="L197" s="47" t="s">
        <v>424</v>
      </c>
      <c r="M197" s="47"/>
      <c r="N197" s="47">
        <v>0.19473684210526315</v>
      </c>
      <c r="O197" s="47">
        <v>0.19473684210526315</v>
      </c>
      <c r="P197" s="47">
        <v>0</v>
      </c>
      <c r="Q197" s="47">
        <v>0</v>
      </c>
      <c r="R197" s="47">
        <v>0</v>
      </c>
      <c r="S197" s="47">
        <v>0</v>
      </c>
      <c r="T197" s="47">
        <v>0</v>
      </c>
      <c r="U197" s="47">
        <v>0</v>
      </c>
      <c r="V197" s="47">
        <v>0</v>
      </c>
      <c r="W197" s="47">
        <v>0</v>
      </c>
      <c r="X197" s="47">
        <v>0</v>
      </c>
      <c r="Y197" s="47">
        <v>0</v>
      </c>
      <c r="Z197" s="47">
        <v>0</v>
      </c>
      <c r="AA197" s="47">
        <v>0</v>
      </c>
      <c r="AB197" s="47">
        <v>0</v>
      </c>
      <c r="AC197" s="47">
        <v>0</v>
      </c>
      <c r="AD197" s="47">
        <v>0</v>
      </c>
      <c r="AE197" s="47">
        <v>0</v>
      </c>
      <c r="AF197" s="47">
        <v>0</v>
      </c>
      <c r="AG197" s="47">
        <v>0</v>
      </c>
      <c r="AH197" s="47">
        <v>0</v>
      </c>
      <c r="AI197" s="47">
        <v>0</v>
      </c>
      <c r="AJ197" s="47">
        <v>0</v>
      </c>
      <c r="AK197" s="47">
        <v>0</v>
      </c>
      <c r="AL197" s="47">
        <v>0</v>
      </c>
      <c r="AM197" s="47">
        <v>0</v>
      </c>
      <c r="AN197" s="47">
        <v>0</v>
      </c>
      <c r="AO197" s="47">
        <v>0</v>
      </c>
      <c r="AP197" s="47">
        <v>0</v>
      </c>
      <c r="AQ197" s="47">
        <v>0</v>
      </c>
      <c r="AR197" s="47">
        <v>0</v>
      </c>
      <c r="AS197" s="47">
        <v>0</v>
      </c>
      <c r="AT197" s="47">
        <v>0</v>
      </c>
      <c r="AU197" s="47">
        <v>0</v>
      </c>
      <c r="AV197" s="47">
        <v>0</v>
      </c>
      <c r="AW197" s="47">
        <v>0</v>
      </c>
      <c r="AX197" s="47">
        <v>0</v>
      </c>
      <c r="AY197" s="47">
        <v>0</v>
      </c>
      <c r="AZ197" s="47">
        <v>0</v>
      </c>
      <c r="BA197" s="47">
        <v>0</v>
      </c>
      <c r="BB197" s="47">
        <v>0</v>
      </c>
      <c r="BC197" s="47">
        <v>0</v>
      </c>
      <c r="BD197" s="47">
        <v>0</v>
      </c>
      <c r="BE197" s="47">
        <v>0</v>
      </c>
      <c r="BF197" s="47">
        <v>0</v>
      </c>
      <c r="BG197" s="47">
        <v>0</v>
      </c>
      <c r="BH197" s="47">
        <v>0</v>
      </c>
      <c r="BI197" s="47">
        <v>0</v>
      </c>
      <c r="BJ197" s="47">
        <v>0</v>
      </c>
      <c r="BK197" s="47">
        <v>0</v>
      </c>
      <c r="BL197" s="47">
        <v>0.19473684210526315</v>
      </c>
      <c r="BM197" s="47">
        <v>0</v>
      </c>
      <c r="BN197" s="47">
        <v>0</v>
      </c>
      <c r="BO197" s="47">
        <v>0</v>
      </c>
      <c r="BP197" s="47">
        <v>0</v>
      </c>
      <c r="BQ197" s="47">
        <v>0</v>
      </c>
      <c r="BR197" s="47">
        <v>0</v>
      </c>
      <c r="BS197" s="47">
        <v>0</v>
      </c>
      <c r="BT197" s="47">
        <v>0</v>
      </c>
      <c r="BU197" s="47">
        <v>0</v>
      </c>
      <c r="BV197" s="47">
        <v>0</v>
      </c>
      <c r="BW197" s="47">
        <v>0</v>
      </c>
      <c r="BX197" s="47">
        <v>0</v>
      </c>
      <c r="BY197" s="47">
        <v>0</v>
      </c>
      <c r="BZ197" s="47">
        <v>0</v>
      </c>
      <c r="CA197" s="47">
        <v>0</v>
      </c>
      <c r="CB197" s="47">
        <v>0</v>
      </c>
      <c r="CC197" s="47">
        <v>0</v>
      </c>
      <c r="CD197" s="47">
        <v>0</v>
      </c>
      <c r="CE197" s="47">
        <v>0</v>
      </c>
      <c r="CF197" s="47">
        <v>0</v>
      </c>
      <c r="CG197" s="47">
        <v>0</v>
      </c>
      <c r="CH197" s="47">
        <v>0</v>
      </c>
      <c r="CI197" s="47">
        <v>0</v>
      </c>
      <c r="CJ197" s="47">
        <v>0</v>
      </c>
      <c r="CK197" s="47">
        <v>0</v>
      </c>
      <c r="CL197" s="47">
        <v>0</v>
      </c>
      <c r="CM197" s="47">
        <v>0</v>
      </c>
      <c r="CN197" s="47">
        <v>0</v>
      </c>
      <c r="CO197" s="47">
        <v>0</v>
      </c>
      <c r="CP197" s="47">
        <v>0</v>
      </c>
      <c r="CQ197" s="47">
        <v>0</v>
      </c>
      <c r="CR197" s="47">
        <v>0</v>
      </c>
      <c r="CS197" s="47">
        <v>0</v>
      </c>
      <c r="CT197" s="47">
        <v>0</v>
      </c>
      <c r="CU197" s="47">
        <v>0</v>
      </c>
      <c r="CV197" s="47">
        <v>0</v>
      </c>
      <c r="CW197" s="47">
        <v>0</v>
      </c>
      <c r="CX197" s="47">
        <v>0</v>
      </c>
      <c r="CY197" s="47">
        <v>0</v>
      </c>
      <c r="CZ197" s="47">
        <v>0</v>
      </c>
      <c r="DA197" s="47">
        <v>0</v>
      </c>
      <c r="DB197" s="47">
        <v>0</v>
      </c>
      <c r="DC197" s="47">
        <v>0</v>
      </c>
      <c r="DD197" s="47">
        <v>0</v>
      </c>
      <c r="DE197" s="47">
        <v>0</v>
      </c>
      <c r="DF197" s="47">
        <v>0</v>
      </c>
      <c r="DG197" s="47">
        <v>0</v>
      </c>
      <c r="DH197" s="47">
        <v>0</v>
      </c>
      <c r="DI197" s="47">
        <v>0</v>
      </c>
      <c r="DJ197" s="47">
        <v>0</v>
      </c>
      <c r="DK197" s="47">
        <v>0</v>
      </c>
      <c r="DL197" s="47">
        <v>0</v>
      </c>
      <c r="DM197" s="47">
        <v>0</v>
      </c>
      <c r="DN197" s="47">
        <v>0</v>
      </c>
      <c r="DO197" s="47">
        <v>0</v>
      </c>
      <c r="DP197" s="47">
        <v>0</v>
      </c>
      <c r="DQ197" s="47">
        <v>0</v>
      </c>
      <c r="DR197" s="47">
        <v>0</v>
      </c>
      <c r="DS197" s="47">
        <v>0</v>
      </c>
      <c r="DT197" s="47">
        <v>0</v>
      </c>
    </row>
    <row r="198" spans="1:126" x14ac:dyDescent="0.25">
      <c r="A198" s="47" t="s">
        <v>474</v>
      </c>
      <c r="B198" s="47" t="s">
        <v>153</v>
      </c>
      <c r="C198" s="47" t="s">
        <v>411</v>
      </c>
      <c r="D198" s="47" t="s">
        <v>411</v>
      </c>
      <c r="E198" s="47"/>
      <c r="F198" s="47" t="s">
        <v>406</v>
      </c>
      <c r="G198" s="47" t="s">
        <v>412</v>
      </c>
      <c r="H198" s="47" t="str">
        <f>=IFERROR(VLOOKUP(A198,'ETPT Format DDG'!A:J,10,FALSE),"")</f>
        <v>0</v>
      </c>
      <c r="I198" s="47" t="str">
        <f>='ETPT Format DDG'!M198</f>
        <v/>
      </c>
      <c r="J198" s="47" t="str">
        <f>='ETPT Format DDG'!D198</f>
        <v/>
      </c>
      <c r="K198" s="47" t="s">
        <v>157</v>
      </c>
      <c r="L198" s="47" t="s">
        <v>434</v>
      </c>
      <c r="M198" s="47"/>
      <c r="N198" s="47">
        <v>0.7078947368421052</v>
      </c>
      <c r="O198" s="47">
        <v>0.7078947368421052</v>
      </c>
      <c r="P198" s="47">
        <v>0</v>
      </c>
      <c r="Q198" s="47">
        <v>0</v>
      </c>
      <c r="R198" s="47">
        <v>0</v>
      </c>
      <c r="S198" s="47">
        <v>0</v>
      </c>
      <c r="T198" s="47">
        <v>0</v>
      </c>
      <c r="U198" s="47">
        <v>0</v>
      </c>
      <c r="V198" s="47">
        <v>0</v>
      </c>
      <c r="W198" s="47">
        <v>0</v>
      </c>
      <c r="X198" s="47">
        <v>0</v>
      </c>
      <c r="Y198" s="47">
        <v>0</v>
      </c>
      <c r="Z198" s="47">
        <v>0</v>
      </c>
      <c r="AA198" s="47">
        <v>0</v>
      </c>
      <c r="AB198" s="47">
        <v>0</v>
      </c>
      <c r="AC198" s="47">
        <v>0</v>
      </c>
      <c r="AD198" s="47">
        <v>0</v>
      </c>
      <c r="AE198" s="47">
        <v>0</v>
      </c>
      <c r="AF198" s="47">
        <v>0</v>
      </c>
      <c r="AG198" s="47">
        <v>0</v>
      </c>
      <c r="AH198" s="47">
        <v>0</v>
      </c>
      <c r="AI198" s="47">
        <v>0</v>
      </c>
      <c r="AJ198" s="47">
        <v>0</v>
      </c>
      <c r="AK198" s="47">
        <v>0</v>
      </c>
      <c r="AL198" s="47">
        <v>0</v>
      </c>
      <c r="AM198" s="47">
        <v>0</v>
      </c>
      <c r="AN198" s="47">
        <v>0</v>
      </c>
      <c r="AO198" s="47">
        <v>0</v>
      </c>
      <c r="AP198" s="47">
        <v>0</v>
      </c>
      <c r="AQ198" s="47">
        <v>0</v>
      </c>
      <c r="AR198" s="47">
        <v>0</v>
      </c>
      <c r="AS198" s="47">
        <v>0</v>
      </c>
      <c r="AT198" s="47">
        <v>0</v>
      </c>
      <c r="AU198" s="47">
        <v>0</v>
      </c>
      <c r="AV198" s="47">
        <v>0</v>
      </c>
      <c r="AW198" s="47">
        <v>0</v>
      </c>
      <c r="AX198" s="47">
        <v>0</v>
      </c>
      <c r="AY198" s="47">
        <v>0</v>
      </c>
      <c r="AZ198" s="47">
        <v>0</v>
      </c>
      <c r="BA198" s="47">
        <v>0</v>
      </c>
      <c r="BB198" s="47">
        <v>0</v>
      </c>
      <c r="BC198" s="47">
        <v>0</v>
      </c>
      <c r="BD198" s="47">
        <v>0</v>
      </c>
      <c r="BE198" s="47">
        <v>0</v>
      </c>
      <c r="BF198" s="47">
        <v>0</v>
      </c>
      <c r="BG198" s="47">
        <v>0</v>
      </c>
      <c r="BH198" s="47">
        <v>0</v>
      </c>
      <c r="BI198" s="47">
        <v>0</v>
      </c>
      <c r="BJ198" s="47">
        <v>0</v>
      </c>
      <c r="BK198" s="47">
        <v>0</v>
      </c>
      <c r="BL198" s="47">
        <v>0.7078947368421052</v>
      </c>
      <c r="BM198" s="47">
        <v>0</v>
      </c>
      <c r="BN198" s="47">
        <v>0</v>
      </c>
      <c r="BO198" s="47">
        <v>0</v>
      </c>
      <c r="BP198" s="47">
        <v>0</v>
      </c>
      <c r="BQ198" s="47">
        <v>0</v>
      </c>
      <c r="BR198" s="47">
        <v>0</v>
      </c>
      <c r="BS198" s="47">
        <v>0</v>
      </c>
      <c r="BT198" s="47">
        <v>0</v>
      </c>
      <c r="BU198" s="47">
        <v>0</v>
      </c>
      <c r="BV198" s="47">
        <v>0</v>
      </c>
      <c r="BW198" s="47">
        <v>0</v>
      </c>
      <c r="BX198" s="47">
        <v>0</v>
      </c>
      <c r="BY198" s="47">
        <v>0</v>
      </c>
      <c r="BZ198" s="47">
        <v>0</v>
      </c>
      <c r="CA198" s="47">
        <v>0</v>
      </c>
      <c r="CB198" s="47">
        <v>0</v>
      </c>
      <c r="CC198" s="47">
        <v>0</v>
      </c>
      <c r="CD198" s="47">
        <v>0</v>
      </c>
      <c r="CE198" s="47">
        <v>0</v>
      </c>
      <c r="CF198" s="47">
        <v>0</v>
      </c>
      <c r="CG198" s="47">
        <v>0</v>
      </c>
      <c r="CH198" s="47">
        <v>0</v>
      </c>
      <c r="CI198" s="47">
        <v>0</v>
      </c>
      <c r="CJ198" s="47">
        <v>0</v>
      </c>
      <c r="CK198" s="47">
        <v>0</v>
      </c>
      <c r="CL198" s="47">
        <v>0</v>
      </c>
      <c r="CM198" s="47">
        <v>0</v>
      </c>
      <c r="CN198" s="47">
        <v>0</v>
      </c>
      <c r="CO198" s="47">
        <v>0</v>
      </c>
      <c r="CP198" s="47">
        <v>0</v>
      </c>
      <c r="CQ198" s="47">
        <v>0</v>
      </c>
      <c r="CR198" s="47">
        <v>0</v>
      </c>
      <c r="CS198" s="47">
        <v>0</v>
      </c>
      <c r="CT198" s="47">
        <v>0</v>
      </c>
      <c r="CU198" s="47">
        <v>0</v>
      </c>
      <c r="CV198" s="47">
        <v>0</v>
      </c>
      <c r="CW198" s="47">
        <v>0</v>
      </c>
      <c r="CX198" s="47">
        <v>0</v>
      </c>
      <c r="CY198" s="47">
        <v>0</v>
      </c>
      <c r="CZ198" s="47">
        <v>0</v>
      </c>
      <c r="DA198" s="47">
        <v>0</v>
      </c>
      <c r="DB198" s="47">
        <v>0</v>
      </c>
      <c r="DC198" s="47">
        <v>0</v>
      </c>
      <c r="DD198" s="47">
        <v>0</v>
      </c>
      <c r="DE198" s="47">
        <v>0</v>
      </c>
      <c r="DF198" s="47">
        <v>0</v>
      </c>
      <c r="DG198" s="47">
        <v>0</v>
      </c>
      <c r="DH198" s="47">
        <v>0</v>
      </c>
      <c r="DI198" s="47">
        <v>0</v>
      </c>
      <c r="DJ198" s="47">
        <v>0</v>
      </c>
      <c r="DK198" s="47">
        <v>0</v>
      </c>
      <c r="DL198" s="47">
        <v>0</v>
      </c>
      <c r="DM198" s="47">
        <v>0</v>
      </c>
      <c r="DN198" s="47">
        <v>0</v>
      </c>
      <c r="DO198" s="47">
        <v>0</v>
      </c>
      <c r="DP198" s="47">
        <v>0</v>
      </c>
      <c r="DQ198" s="47">
        <v>0</v>
      </c>
      <c r="DR198" s="47">
        <v>0</v>
      </c>
      <c r="DS198" s="47">
        <v>0</v>
      </c>
      <c r="DT198" s="47">
        <v>0</v>
      </c>
    </row>
    <row r="199" spans="1:126" x14ac:dyDescent="0.25">
      <c r="A199" s="47" t="s">
        <v>475</v>
      </c>
      <c r="B199" s="47" t="s">
        <v>153</v>
      </c>
      <c r="C199" s="47" t="s">
        <v>411</v>
      </c>
      <c r="D199" s="47" t="s">
        <v>411</v>
      </c>
      <c r="E199" s="47"/>
      <c r="F199" s="47" t="s">
        <v>406</v>
      </c>
      <c r="G199" s="47" t="s">
        <v>412</v>
      </c>
      <c r="H199" s="47" t="str">
        <f>=IFERROR(VLOOKUP(A199,'ETPT Format DDG'!A:J,10,FALSE),"")</f>
        <v>0</v>
      </c>
      <c r="I199" s="47" t="str">
        <f>='ETPT Format DDG'!M199</f>
        <v/>
      </c>
      <c r="J199" s="47" t="str">
        <f>='ETPT Format DDG'!D199</f>
        <v/>
      </c>
      <c r="K199" s="47" t="s">
        <v>157</v>
      </c>
      <c r="L199" s="47" t="s">
        <v>431</v>
      </c>
      <c r="M199" s="47"/>
      <c r="N199" s="47">
        <v>0.007894736842105263</v>
      </c>
      <c r="O199" s="47">
        <v>0.007894736842105263</v>
      </c>
      <c r="P199" s="47">
        <v>0</v>
      </c>
      <c r="Q199" s="47">
        <v>0</v>
      </c>
      <c r="R199" s="47">
        <v>0</v>
      </c>
      <c r="S199" s="47">
        <v>0</v>
      </c>
      <c r="T199" s="47">
        <v>0</v>
      </c>
      <c r="U199" s="47">
        <v>0</v>
      </c>
      <c r="V199" s="47">
        <v>0</v>
      </c>
      <c r="W199" s="47">
        <v>0</v>
      </c>
      <c r="X199" s="47">
        <v>0</v>
      </c>
      <c r="Y199" s="47">
        <v>0</v>
      </c>
      <c r="Z199" s="47">
        <v>0</v>
      </c>
      <c r="AA199" s="47">
        <v>0</v>
      </c>
      <c r="AB199" s="47">
        <v>0</v>
      </c>
      <c r="AC199" s="47">
        <v>0</v>
      </c>
      <c r="AD199" s="47">
        <v>0</v>
      </c>
      <c r="AE199" s="47">
        <v>0</v>
      </c>
      <c r="AF199" s="47">
        <v>0</v>
      </c>
      <c r="AG199" s="47">
        <v>0</v>
      </c>
      <c r="AH199" s="47">
        <v>0</v>
      </c>
      <c r="AI199" s="47">
        <v>0</v>
      </c>
      <c r="AJ199" s="47">
        <v>0</v>
      </c>
      <c r="AK199" s="47">
        <v>0</v>
      </c>
      <c r="AL199" s="47">
        <v>0</v>
      </c>
      <c r="AM199" s="47">
        <v>0</v>
      </c>
      <c r="AN199" s="47">
        <v>0</v>
      </c>
      <c r="AO199" s="47">
        <v>0</v>
      </c>
      <c r="AP199" s="47">
        <v>0</v>
      </c>
      <c r="AQ199" s="47">
        <v>0</v>
      </c>
      <c r="AR199" s="47">
        <v>0</v>
      </c>
      <c r="AS199" s="47">
        <v>0</v>
      </c>
      <c r="AT199" s="47">
        <v>0</v>
      </c>
      <c r="AU199" s="47">
        <v>0</v>
      </c>
      <c r="AV199" s="47">
        <v>0</v>
      </c>
      <c r="AW199" s="47">
        <v>0</v>
      </c>
      <c r="AX199" s="47">
        <v>0</v>
      </c>
      <c r="AY199" s="47">
        <v>0</v>
      </c>
      <c r="AZ199" s="47">
        <v>0</v>
      </c>
      <c r="BA199" s="47">
        <v>0</v>
      </c>
      <c r="BB199" s="47">
        <v>0</v>
      </c>
      <c r="BC199" s="47">
        <v>0</v>
      </c>
      <c r="BD199" s="47">
        <v>0</v>
      </c>
      <c r="BE199" s="47">
        <v>0</v>
      </c>
      <c r="BF199" s="47">
        <v>0</v>
      </c>
      <c r="BG199" s="47">
        <v>0</v>
      </c>
      <c r="BH199" s="47">
        <v>0</v>
      </c>
      <c r="BI199" s="47">
        <v>0</v>
      </c>
      <c r="BJ199" s="47">
        <v>0</v>
      </c>
      <c r="BK199" s="47">
        <v>0</v>
      </c>
      <c r="BL199" s="47">
        <v>0.007894736842105263</v>
      </c>
      <c r="BM199" s="47">
        <v>0</v>
      </c>
      <c r="BN199" s="47">
        <v>0.007894736842105263</v>
      </c>
      <c r="BO199" s="47">
        <v>0</v>
      </c>
      <c r="BP199" s="47">
        <v>0</v>
      </c>
      <c r="BQ199" s="47">
        <v>0</v>
      </c>
      <c r="BR199" s="47">
        <v>0</v>
      </c>
      <c r="BS199" s="47">
        <v>0</v>
      </c>
      <c r="BT199" s="47">
        <v>0</v>
      </c>
      <c r="BU199" s="47">
        <v>0</v>
      </c>
      <c r="BV199" s="47">
        <v>0</v>
      </c>
      <c r="BW199" s="47">
        <v>0</v>
      </c>
      <c r="BX199" s="47">
        <v>0</v>
      </c>
      <c r="BY199" s="47">
        <v>0</v>
      </c>
      <c r="BZ199" s="47">
        <v>0</v>
      </c>
      <c r="CA199" s="47">
        <v>0</v>
      </c>
      <c r="CB199" s="47">
        <v>0</v>
      </c>
      <c r="CC199" s="47">
        <v>0</v>
      </c>
      <c r="CD199" s="47">
        <v>0</v>
      </c>
      <c r="CE199" s="47">
        <v>0</v>
      </c>
      <c r="CF199" s="47">
        <v>0</v>
      </c>
      <c r="CG199" s="47">
        <v>0</v>
      </c>
      <c r="CH199" s="47">
        <v>0</v>
      </c>
      <c r="CI199" s="47">
        <v>0</v>
      </c>
      <c r="CJ199" s="47">
        <v>0</v>
      </c>
      <c r="CK199" s="47">
        <v>0</v>
      </c>
      <c r="CL199" s="47">
        <v>0</v>
      </c>
      <c r="CM199" s="47">
        <v>0</v>
      </c>
      <c r="CN199" s="47">
        <v>0</v>
      </c>
      <c r="CO199" s="47">
        <v>0</v>
      </c>
      <c r="CP199" s="47">
        <v>0</v>
      </c>
      <c r="CQ199" s="47">
        <v>0</v>
      </c>
      <c r="CR199" s="47">
        <v>0</v>
      </c>
      <c r="CS199" s="47">
        <v>0</v>
      </c>
      <c r="CT199" s="47">
        <v>0</v>
      </c>
      <c r="CU199" s="47">
        <v>0</v>
      </c>
      <c r="CV199" s="47">
        <v>0</v>
      </c>
      <c r="CW199" s="47">
        <v>0</v>
      </c>
      <c r="CX199" s="47">
        <v>0</v>
      </c>
      <c r="CY199" s="47">
        <v>0</v>
      </c>
      <c r="CZ199" s="47">
        <v>0</v>
      </c>
      <c r="DA199" s="47">
        <v>0</v>
      </c>
      <c r="DB199" s="47">
        <v>0</v>
      </c>
      <c r="DC199" s="47">
        <v>0</v>
      </c>
      <c r="DD199" s="47">
        <v>0</v>
      </c>
      <c r="DE199" s="47">
        <v>0</v>
      </c>
      <c r="DF199" s="47">
        <v>0</v>
      </c>
      <c r="DG199" s="47">
        <v>0</v>
      </c>
      <c r="DH199" s="47">
        <v>0</v>
      </c>
      <c r="DI199" s="47">
        <v>0</v>
      </c>
      <c r="DJ199" s="47">
        <v>0</v>
      </c>
      <c r="DK199" s="47">
        <v>0</v>
      </c>
      <c r="DL199" s="47">
        <v>0</v>
      </c>
      <c r="DM199" s="47">
        <v>0</v>
      </c>
      <c r="DN199" s="47">
        <v>0</v>
      </c>
      <c r="DO199" s="47">
        <v>0</v>
      </c>
      <c r="DP199" s="47">
        <v>0</v>
      </c>
      <c r="DQ199" s="47">
        <v>0</v>
      </c>
      <c r="DR199" s="47">
        <v>0</v>
      </c>
      <c r="DS199" s="47">
        <v>0</v>
      </c>
      <c r="DT199" s="47">
        <v>0</v>
      </c>
    </row>
    <row r="200" spans="1:126" x14ac:dyDescent="0.25">
      <c r="A200" s="47" t="s">
        <v>476</v>
      </c>
      <c r="B200" s="47" t="s">
        <v>153</v>
      </c>
      <c r="C200" s="47" t="s">
        <v>411</v>
      </c>
      <c r="D200" s="47" t="s">
        <v>411</v>
      </c>
      <c r="E200" s="47"/>
      <c r="F200" s="47" t="s">
        <v>406</v>
      </c>
      <c r="G200" s="47" t="s">
        <v>412</v>
      </c>
      <c r="H200" s="47" t="str">
        <f>=IFERROR(VLOOKUP(A200,'ETPT Format DDG'!A:J,10,FALSE),"")</f>
        <v>0</v>
      </c>
      <c r="I200" s="47" t="str">
        <f>='ETPT Format DDG'!M200</f>
        <v/>
      </c>
      <c r="J200" s="47" t="str">
        <f>='ETPT Format DDG'!D200</f>
        <v/>
      </c>
      <c r="K200" s="47" t="s">
        <v>157</v>
      </c>
      <c r="L200" s="47" t="s">
        <v>431</v>
      </c>
      <c r="M200" s="47"/>
      <c r="N200" s="47">
        <v>0.007894736842105263</v>
      </c>
      <c r="O200" s="47">
        <v>0.007894736842105263</v>
      </c>
      <c r="P200" s="47">
        <v>0</v>
      </c>
      <c r="Q200" s="47">
        <v>0</v>
      </c>
      <c r="R200" s="47">
        <v>0</v>
      </c>
      <c r="S200" s="47">
        <v>0</v>
      </c>
      <c r="T200" s="47">
        <v>0</v>
      </c>
      <c r="U200" s="47">
        <v>0</v>
      </c>
      <c r="V200" s="47">
        <v>0</v>
      </c>
      <c r="W200" s="47">
        <v>0</v>
      </c>
      <c r="X200" s="47">
        <v>0</v>
      </c>
      <c r="Y200" s="47">
        <v>0</v>
      </c>
      <c r="Z200" s="47">
        <v>0</v>
      </c>
      <c r="AA200" s="47">
        <v>0</v>
      </c>
      <c r="AB200" s="47">
        <v>0</v>
      </c>
      <c r="AC200" s="47">
        <v>0</v>
      </c>
      <c r="AD200" s="47">
        <v>0</v>
      </c>
      <c r="AE200" s="47">
        <v>0</v>
      </c>
      <c r="AF200" s="47">
        <v>0</v>
      </c>
      <c r="AG200" s="47">
        <v>0</v>
      </c>
      <c r="AH200" s="47">
        <v>0</v>
      </c>
      <c r="AI200" s="47">
        <v>0</v>
      </c>
      <c r="AJ200" s="47">
        <v>0</v>
      </c>
      <c r="AK200" s="47">
        <v>0</v>
      </c>
      <c r="AL200" s="47">
        <v>0</v>
      </c>
      <c r="AM200" s="47">
        <v>0</v>
      </c>
      <c r="AN200" s="47">
        <v>0</v>
      </c>
      <c r="AO200" s="47">
        <v>0</v>
      </c>
      <c r="AP200" s="47">
        <v>0</v>
      </c>
      <c r="AQ200" s="47">
        <v>0</v>
      </c>
      <c r="AR200" s="47">
        <v>0</v>
      </c>
      <c r="AS200" s="47">
        <v>0</v>
      </c>
      <c r="AT200" s="47">
        <v>0</v>
      </c>
      <c r="AU200" s="47">
        <v>0</v>
      </c>
      <c r="AV200" s="47">
        <v>0</v>
      </c>
      <c r="AW200" s="47">
        <v>0</v>
      </c>
      <c r="AX200" s="47">
        <v>0</v>
      </c>
      <c r="AY200" s="47">
        <v>0</v>
      </c>
      <c r="AZ200" s="47">
        <v>0</v>
      </c>
      <c r="BA200" s="47">
        <v>0</v>
      </c>
      <c r="BB200" s="47">
        <v>0</v>
      </c>
      <c r="BC200" s="47">
        <v>0</v>
      </c>
      <c r="BD200" s="47">
        <v>0</v>
      </c>
      <c r="BE200" s="47">
        <v>0</v>
      </c>
      <c r="BF200" s="47">
        <v>0</v>
      </c>
      <c r="BG200" s="47">
        <v>0</v>
      </c>
      <c r="BH200" s="47">
        <v>0</v>
      </c>
      <c r="BI200" s="47">
        <v>0</v>
      </c>
      <c r="BJ200" s="47">
        <v>0</v>
      </c>
      <c r="BK200" s="47">
        <v>0</v>
      </c>
      <c r="BL200" s="47">
        <v>0.007894736842105263</v>
      </c>
      <c r="BM200" s="47">
        <v>0</v>
      </c>
      <c r="BN200" s="47">
        <v>0.007894736842105263</v>
      </c>
      <c r="BO200" s="47">
        <v>0</v>
      </c>
      <c r="BP200" s="47">
        <v>0</v>
      </c>
      <c r="BQ200" s="47">
        <v>0</v>
      </c>
      <c r="BR200" s="47">
        <v>0</v>
      </c>
      <c r="BS200" s="47">
        <v>0</v>
      </c>
      <c r="BT200" s="47">
        <v>0</v>
      </c>
      <c r="BU200" s="47">
        <v>0</v>
      </c>
      <c r="BV200" s="47">
        <v>0</v>
      </c>
      <c r="BW200" s="47">
        <v>0</v>
      </c>
      <c r="BX200" s="47">
        <v>0</v>
      </c>
      <c r="BY200" s="47">
        <v>0</v>
      </c>
      <c r="BZ200" s="47">
        <v>0</v>
      </c>
      <c r="CA200" s="47">
        <v>0</v>
      </c>
      <c r="CB200" s="47">
        <v>0</v>
      </c>
      <c r="CC200" s="47">
        <v>0</v>
      </c>
      <c r="CD200" s="47">
        <v>0</v>
      </c>
      <c r="CE200" s="47">
        <v>0</v>
      </c>
      <c r="CF200" s="47">
        <v>0</v>
      </c>
      <c r="CG200" s="47">
        <v>0</v>
      </c>
      <c r="CH200" s="47">
        <v>0</v>
      </c>
      <c r="CI200" s="47">
        <v>0</v>
      </c>
      <c r="CJ200" s="47">
        <v>0</v>
      </c>
      <c r="CK200" s="47">
        <v>0</v>
      </c>
      <c r="CL200" s="47">
        <v>0</v>
      </c>
      <c r="CM200" s="47">
        <v>0</v>
      </c>
      <c r="CN200" s="47">
        <v>0</v>
      </c>
      <c r="CO200" s="47">
        <v>0</v>
      </c>
      <c r="CP200" s="47">
        <v>0</v>
      </c>
      <c r="CQ200" s="47">
        <v>0</v>
      </c>
      <c r="CR200" s="47">
        <v>0</v>
      </c>
      <c r="CS200" s="47">
        <v>0</v>
      </c>
      <c r="CT200" s="47">
        <v>0</v>
      </c>
      <c r="CU200" s="47">
        <v>0</v>
      </c>
      <c r="CV200" s="47">
        <v>0</v>
      </c>
      <c r="CW200" s="47">
        <v>0</v>
      </c>
      <c r="CX200" s="47">
        <v>0</v>
      </c>
      <c r="CY200" s="47">
        <v>0</v>
      </c>
      <c r="CZ200" s="47">
        <v>0</v>
      </c>
      <c r="DA200" s="47">
        <v>0</v>
      </c>
      <c r="DB200" s="47">
        <v>0</v>
      </c>
      <c r="DC200" s="47">
        <v>0</v>
      </c>
      <c r="DD200" s="47">
        <v>0</v>
      </c>
      <c r="DE200" s="47">
        <v>0</v>
      </c>
      <c r="DF200" s="47">
        <v>0</v>
      </c>
      <c r="DG200" s="47">
        <v>0</v>
      </c>
      <c r="DH200" s="47">
        <v>0</v>
      </c>
      <c r="DI200" s="47">
        <v>0</v>
      </c>
      <c r="DJ200" s="47">
        <v>0</v>
      </c>
      <c r="DK200" s="47">
        <v>0</v>
      </c>
      <c r="DL200" s="47">
        <v>0</v>
      </c>
      <c r="DM200" s="47">
        <v>0</v>
      </c>
      <c r="DN200" s="47">
        <v>0</v>
      </c>
      <c r="DO200" s="47">
        <v>0</v>
      </c>
      <c r="DP200" s="47">
        <v>0</v>
      </c>
      <c r="DQ200" s="47">
        <v>0</v>
      </c>
      <c r="DR200" s="47">
        <v>0</v>
      </c>
      <c r="DS200" s="47">
        <v>0</v>
      </c>
      <c r="DT200" s="47">
        <v>0</v>
      </c>
    </row>
    <row r="201" spans="1:126" x14ac:dyDescent="0.25">
      <c r="A201" s="47" t="s">
        <v>477</v>
      </c>
      <c r="B201" s="47" t="s">
        <v>153</v>
      </c>
      <c r="C201" s="47" t="s">
        <v>411</v>
      </c>
      <c r="D201" s="47" t="s">
        <v>411</v>
      </c>
      <c r="E201" s="47"/>
      <c r="F201" s="47" t="s">
        <v>406</v>
      </c>
      <c r="G201" s="47" t="s">
        <v>412</v>
      </c>
      <c r="H201" s="47" t="str">
        <f>=IFERROR(VLOOKUP(A201,'ETPT Format DDG'!A:J,10,FALSE),"")</f>
        <v>0</v>
      </c>
      <c r="I201" s="47" t="str">
        <f>='ETPT Format DDG'!M201</f>
        <v/>
      </c>
      <c r="J201" s="47" t="str">
        <f>='ETPT Format DDG'!D201</f>
        <v/>
      </c>
      <c r="K201" s="47" t="s">
        <v>157</v>
      </c>
      <c r="L201" s="47" t="s">
        <v>424</v>
      </c>
      <c r="M201" s="47"/>
      <c r="N201" s="47">
        <v>0.19473684210526315</v>
      </c>
      <c r="O201" s="47">
        <v>0.19473684210526315</v>
      </c>
      <c r="P201" s="47">
        <v>0</v>
      </c>
      <c r="Q201" s="47">
        <v>0</v>
      </c>
      <c r="R201" s="47">
        <v>0</v>
      </c>
      <c r="S201" s="47">
        <v>0</v>
      </c>
      <c r="T201" s="47">
        <v>0</v>
      </c>
      <c r="U201" s="47">
        <v>0</v>
      </c>
      <c r="V201" s="47">
        <v>0</v>
      </c>
      <c r="W201" s="47">
        <v>0</v>
      </c>
      <c r="X201" s="47">
        <v>0</v>
      </c>
      <c r="Y201" s="47">
        <v>0</v>
      </c>
      <c r="Z201" s="47">
        <v>0</v>
      </c>
      <c r="AA201" s="47">
        <v>0</v>
      </c>
      <c r="AB201" s="47">
        <v>0</v>
      </c>
      <c r="AC201" s="47">
        <v>0</v>
      </c>
      <c r="AD201" s="47">
        <v>0</v>
      </c>
      <c r="AE201" s="47">
        <v>0</v>
      </c>
      <c r="AF201" s="47">
        <v>0</v>
      </c>
      <c r="AG201" s="47">
        <v>0</v>
      </c>
      <c r="AH201" s="47">
        <v>0</v>
      </c>
      <c r="AI201" s="47">
        <v>0</v>
      </c>
      <c r="AJ201" s="47">
        <v>0</v>
      </c>
      <c r="AK201" s="47">
        <v>0</v>
      </c>
      <c r="AL201" s="47">
        <v>0</v>
      </c>
      <c r="AM201" s="47">
        <v>0</v>
      </c>
      <c r="AN201" s="47">
        <v>0</v>
      </c>
      <c r="AO201" s="47">
        <v>0</v>
      </c>
      <c r="AP201" s="47">
        <v>0</v>
      </c>
      <c r="AQ201" s="47">
        <v>0</v>
      </c>
      <c r="AR201" s="47">
        <v>0</v>
      </c>
      <c r="AS201" s="47">
        <v>0</v>
      </c>
      <c r="AT201" s="47">
        <v>0</v>
      </c>
      <c r="AU201" s="47">
        <v>0</v>
      </c>
      <c r="AV201" s="47">
        <v>0</v>
      </c>
      <c r="AW201" s="47">
        <v>0</v>
      </c>
      <c r="AX201" s="47">
        <v>0</v>
      </c>
      <c r="AY201" s="47">
        <v>0</v>
      </c>
      <c r="AZ201" s="47">
        <v>0</v>
      </c>
      <c r="BA201" s="47">
        <v>0</v>
      </c>
      <c r="BB201" s="47">
        <v>0</v>
      </c>
      <c r="BC201" s="47">
        <v>0</v>
      </c>
      <c r="BD201" s="47">
        <v>0</v>
      </c>
      <c r="BE201" s="47">
        <v>0</v>
      </c>
      <c r="BF201" s="47">
        <v>0</v>
      </c>
      <c r="BG201" s="47">
        <v>0</v>
      </c>
      <c r="BH201" s="47">
        <v>0</v>
      </c>
      <c r="BI201" s="47">
        <v>0</v>
      </c>
      <c r="BJ201" s="47">
        <v>0</v>
      </c>
      <c r="BK201" s="47">
        <v>0</v>
      </c>
      <c r="BL201" s="47">
        <v>0.19473684210526315</v>
      </c>
      <c r="BM201" s="47">
        <v>0</v>
      </c>
      <c r="BN201" s="47">
        <v>0.19473684210526315</v>
      </c>
      <c r="BO201" s="47">
        <v>0</v>
      </c>
      <c r="BP201" s="47">
        <v>0</v>
      </c>
      <c r="BQ201" s="47">
        <v>0</v>
      </c>
      <c r="BR201" s="47">
        <v>0</v>
      </c>
      <c r="BS201" s="47">
        <v>0</v>
      </c>
      <c r="BT201" s="47">
        <v>0</v>
      </c>
      <c r="BU201" s="47">
        <v>0</v>
      </c>
      <c r="BV201" s="47">
        <v>0</v>
      </c>
      <c r="BW201" s="47">
        <v>0</v>
      </c>
      <c r="BX201" s="47">
        <v>0</v>
      </c>
      <c r="BY201" s="47">
        <v>0</v>
      </c>
      <c r="BZ201" s="47">
        <v>0</v>
      </c>
      <c r="CA201" s="47">
        <v>0</v>
      </c>
      <c r="CB201" s="47">
        <v>0</v>
      </c>
      <c r="CC201" s="47">
        <v>0</v>
      </c>
      <c r="CD201" s="47">
        <v>0</v>
      </c>
      <c r="CE201" s="47">
        <v>0</v>
      </c>
      <c r="CF201" s="47">
        <v>0</v>
      </c>
      <c r="CG201" s="47">
        <v>0</v>
      </c>
      <c r="CH201" s="47">
        <v>0</v>
      </c>
      <c r="CI201" s="47">
        <v>0</v>
      </c>
      <c r="CJ201" s="47">
        <v>0</v>
      </c>
      <c r="CK201" s="47">
        <v>0</v>
      </c>
      <c r="CL201" s="47">
        <v>0</v>
      </c>
      <c r="CM201" s="47">
        <v>0</v>
      </c>
      <c r="CN201" s="47">
        <v>0</v>
      </c>
      <c r="CO201" s="47">
        <v>0</v>
      </c>
      <c r="CP201" s="47">
        <v>0</v>
      </c>
      <c r="CQ201" s="47">
        <v>0</v>
      </c>
      <c r="CR201" s="47">
        <v>0</v>
      </c>
      <c r="CS201" s="47">
        <v>0</v>
      </c>
      <c r="CT201" s="47">
        <v>0</v>
      </c>
      <c r="CU201" s="47">
        <v>0</v>
      </c>
      <c r="CV201" s="47">
        <v>0</v>
      </c>
      <c r="CW201" s="47">
        <v>0</v>
      </c>
      <c r="CX201" s="47">
        <v>0</v>
      </c>
      <c r="CY201" s="47">
        <v>0</v>
      </c>
      <c r="CZ201" s="47">
        <v>0</v>
      </c>
      <c r="DA201" s="47">
        <v>0</v>
      </c>
      <c r="DB201" s="47">
        <v>0</v>
      </c>
      <c r="DC201" s="47">
        <v>0</v>
      </c>
      <c r="DD201" s="47">
        <v>0</v>
      </c>
      <c r="DE201" s="47">
        <v>0</v>
      </c>
      <c r="DF201" s="47">
        <v>0</v>
      </c>
      <c r="DG201" s="47">
        <v>0</v>
      </c>
      <c r="DH201" s="47">
        <v>0</v>
      </c>
      <c r="DI201" s="47">
        <v>0</v>
      </c>
      <c r="DJ201" s="47">
        <v>0</v>
      </c>
      <c r="DK201" s="47">
        <v>0</v>
      </c>
      <c r="DL201" s="47">
        <v>0</v>
      </c>
      <c r="DM201" s="47">
        <v>0</v>
      </c>
      <c r="DN201" s="47">
        <v>0</v>
      </c>
      <c r="DO201" s="47">
        <v>0</v>
      </c>
      <c r="DP201" s="47">
        <v>0</v>
      </c>
      <c r="DQ201" s="47">
        <v>0</v>
      </c>
      <c r="DR201" s="47">
        <v>0</v>
      </c>
      <c r="DS201" s="47">
        <v>0</v>
      </c>
      <c r="DT201" s="47">
        <v>0</v>
      </c>
    </row>
    <row r="202" spans="1:126" x14ac:dyDescent="0.25">
      <c r="A202" s="47" t="s">
        <v>478</v>
      </c>
      <c r="B202" s="47" t="s">
        <v>153</v>
      </c>
      <c r="C202" s="47" t="s">
        <v>411</v>
      </c>
      <c r="D202" s="47" t="s">
        <v>411</v>
      </c>
      <c r="E202" s="47"/>
      <c r="F202" s="47" t="s">
        <v>406</v>
      </c>
      <c r="G202" s="47" t="s">
        <v>412</v>
      </c>
      <c r="H202" s="47" t="str">
        <f>=IFERROR(VLOOKUP(A202,'ETPT Format DDG'!A:J,10,FALSE),"")</f>
        <v>0</v>
      </c>
      <c r="I202" s="47" t="str">
        <f>='ETPT Format DDG'!M202</f>
        <v/>
      </c>
      <c r="J202" s="47" t="str">
        <f>='ETPT Format DDG'!D202</f>
        <v/>
      </c>
      <c r="K202" s="47" t="s">
        <v>157</v>
      </c>
      <c r="L202" s="47" t="s">
        <v>424</v>
      </c>
      <c r="M202" s="47"/>
      <c r="N202" s="47">
        <v>0.19473684210526315</v>
      </c>
      <c r="O202" s="47">
        <v>0.19473684210526315</v>
      </c>
      <c r="P202" s="47">
        <v>0</v>
      </c>
      <c r="Q202" s="47">
        <v>0</v>
      </c>
      <c r="R202" s="47">
        <v>0</v>
      </c>
      <c r="S202" s="47">
        <v>0</v>
      </c>
      <c r="T202" s="47">
        <v>0</v>
      </c>
      <c r="U202" s="47">
        <v>0</v>
      </c>
      <c r="V202" s="47">
        <v>0</v>
      </c>
      <c r="W202" s="47">
        <v>0</v>
      </c>
      <c r="X202" s="47">
        <v>0</v>
      </c>
      <c r="Y202" s="47">
        <v>0</v>
      </c>
      <c r="Z202" s="47">
        <v>0</v>
      </c>
      <c r="AA202" s="47">
        <v>0</v>
      </c>
      <c r="AB202" s="47">
        <v>0</v>
      </c>
      <c r="AC202" s="47">
        <v>0</v>
      </c>
      <c r="AD202" s="47">
        <v>0</v>
      </c>
      <c r="AE202" s="47">
        <v>0</v>
      </c>
      <c r="AF202" s="47">
        <v>0</v>
      </c>
      <c r="AG202" s="47">
        <v>0</v>
      </c>
      <c r="AH202" s="47">
        <v>0</v>
      </c>
      <c r="AI202" s="47">
        <v>0</v>
      </c>
      <c r="AJ202" s="47">
        <v>0</v>
      </c>
      <c r="AK202" s="47">
        <v>0</v>
      </c>
      <c r="AL202" s="47">
        <v>0</v>
      </c>
      <c r="AM202" s="47">
        <v>0</v>
      </c>
      <c r="AN202" s="47">
        <v>0</v>
      </c>
      <c r="AO202" s="47">
        <v>0</v>
      </c>
      <c r="AP202" s="47">
        <v>0</v>
      </c>
      <c r="AQ202" s="47">
        <v>0</v>
      </c>
      <c r="AR202" s="47">
        <v>0</v>
      </c>
      <c r="AS202" s="47">
        <v>0</v>
      </c>
      <c r="AT202" s="47">
        <v>0</v>
      </c>
      <c r="AU202" s="47">
        <v>0</v>
      </c>
      <c r="AV202" s="47">
        <v>0</v>
      </c>
      <c r="AW202" s="47">
        <v>0</v>
      </c>
      <c r="AX202" s="47">
        <v>0</v>
      </c>
      <c r="AY202" s="47">
        <v>0</v>
      </c>
      <c r="AZ202" s="47">
        <v>0</v>
      </c>
      <c r="BA202" s="47">
        <v>0</v>
      </c>
      <c r="BB202" s="47">
        <v>0</v>
      </c>
      <c r="BC202" s="47">
        <v>0</v>
      </c>
      <c r="BD202" s="47">
        <v>0</v>
      </c>
      <c r="BE202" s="47">
        <v>0</v>
      </c>
      <c r="BF202" s="47">
        <v>0</v>
      </c>
      <c r="BG202" s="47">
        <v>0</v>
      </c>
      <c r="BH202" s="47">
        <v>0</v>
      </c>
      <c r="BI202" s="47">
        <v>0</v>
      </c>
      <c r="BJ202" s="47">
        <v>0</v>
      </c>
      <c r="BK202" s="47">
        <v>0</v>
      </c>
      <c r="BL202" s="47">
        <v>0.19473684210526315</v>
      </c>
      <c r="BM202" s="47">
        <v>0</v>
      </c>
      <c r="BN202" s="47">
        <v>0.19473684210526315</v>
      </c>
      <c r="BO202" s="47">
        <v>0</v>
      </c>
      <c r="BP202" s="47">
        <v>0</v>
      </c>
      <c r="BQ202" s="47">
        <v>0</v>
      </c>
      <c r="BR202" s="47">
        <v>0</v>
      </c>
      <c r="BS202" s="47">
        <v>0</v>
      </c>
      <c r="BT202" s="47">
        <v>0</v>
      </c>
      <c r="BU202" s="47">
        <v>0</v>
      </c>
      <c r="BV202" s="47">
        <v>0</v>
      </c>
      <c r="BW202" s="47">
        <v>0</v>
      </c>
      <c r="BX202" s="47">
        <v>0</v>
      </c>
      <c r="BY202" s="47">
        <v>0</v>
      </c>
      <c r="BZ202" s="47">
        <v>0</v>
      </c>
      <c r="CA202" s="47">
        <v>0</v>
      </c>
      <c r="CB202" s="47">
        <v>0</v>
      </c>
      <c r="CC202" s="47">
        <v>0</v>
      </c>
      <c r="CD202" s="47">
        <v>0</v>
      </c>
      <c r="CE202" s="47">
        <v>0</v>
      </c>
      <c r="CF202" s="47">
        <v>0</v>
      </c>
      <c r="CG202" s="47">
        <v>0</v>
      </c>
      <c r="CH202" s="47">
        <v>0</v>
      </c>
      <c r="CI202" s="47">
        <v>0</v>
      </c>
      <c r="CJ202" s="47">
        <v>0</v>
      </c>
      <c r="CK202" s="47">
        <v>0</v>
      </c>
      <c r="CL202" s="47">
        <v>0</v>
      </c>
      <c r="CM202" s="47">
        <v>0</v>
      </c>
      <c r="CN202" s="47">
        <v>0</v>
      </c>
      <c r="CO202" s="47">
        <v>0</v>
      </c>
      <c r="CP202" s="47">
        <v>0</v>
      </c>
      <c r="CQ202" s="47">
        <v>0</v>
      </c>
      <c r="CR202" s="47">
        <v>0</v>
      </c>
      <c r="CS202" s="47">
        <v>0</v>
      </c>
      <c r="CT202" s="47">
        <v>0</v>
      </c>
      <c r="CU202" s="47">
        <v>0</v>
      </c>
      <c r="CV202" s="47">
        <v>0</v>
      </c>
      <c r="CW202" s="47">
        <v>0</v>
      </c>
      <c r="CX202" s="47">
        <v>0</v>
      </c>
      <c r="CY202" s="47">
        <v>0</v>
      </c>
      <c r="CZ202" s="47">
        <v>0</v>
      </c>
      <c r="DA202" s="47">
        <v>0</v>
      </c>
      <c r="DB202" s="47">
        <v>0</v>
      </c>
      <c r="DC202" s="47">
        <v>0</v>
      </c>
      <c r="DD202" s="47">
        <v>0</v>
      </c>
      <c r="DE202" s="47">
        <v>0</v>
      </c>
      <c r="DF202" s="47">
        <v>0</v>
      </c>
      <c r="DG202" s="47">
        <v>0</v>
      </c>
      <c r="DH202" s="47">
        <v>0</v>
      </c>
      <c r="DI202" s="47">
        <v>0</v>
      </c>
      <c r="DJ202" s="47">
        <v>0</v>
      </c>
      <c r="DK202" s="47">
        <v>0</v>
      </c>
      <c r="DL202" s="47">
        <v>0</v>
      </c>
      <c r="DM202" s="47">
        <v>0</v>
      </c>
      <c r="DN202" s="47">
        <v>0</v>
      </c>
      <c r="DO202" s="47">
        <v>0</v>
      </c>
      <c r="DP202" s="47">
        <v>0</v>
      </c>
      <c r="DQ202" s="47">
        <v>0</v>
      </c>
      <c r="DR202" s="47">
        <v>0</v>
      </c>
      <c r="DS202" s="47">
        <v>0</v>
      </c>
      <c r="DT202" s="47">
        <v>0</v>
      </c>
    </row>
    <row r="203" spans="1:126" x14ac:dyDescent="0.25">
      <c r="A203" s="47" t="s">
        <v>479</v>
      </c>
      <c r="B203" s="47" t="s">
        <v>153</v>
      </c>
      <c r="C203" s="47" t="s">
        <v>411</v>
      </c>
      <c r="D203" s="47" t="s">
        <v>411</v>
      </c>
      <c r="E203" s="47"/>
      <c r="F203" s="47" t="s">
        <v>406</v>
      </c>
      <c r="G203" s="47" t="s">
        <v>419</v>
      </c>
      <c r="H203" s="47" t="str">
        <f>=IFERROR(VLOOKUP(A203,'ETPT Format DDG'!A:J,10,FALSE),"")</f>
        <v>0</v>
      </c>
      <c r="I203" s="47" t="str">
        <f>='ETPT Format DDG'!M203</f>
        <v/>
      </c>
      <c r="J203" s="47" t="str">
        <f>='ETPT Format DDG'!D203</f>
        <v/>
      </c>
      <c r="K203" s="47" t="s">
        <v>157</v>
      </c>
      <c r="L203" s="47" t="s">
        <v>422</v>
      </c>
      <c r="M203" s="47"/>
      <c r="N203" s="47">
        <v>1</v>
      </c>
      <c r="O203" s="47">
        <v>1</v>
      </c>
      <c r="P203" s="47">
        <v>0</v>
      </c>
      <c r="Q203" s="47">
        <v>0</v>
      </c>
      <c r="R203" s="47">
        <v>0</v>
      </c>
      <c r="S203" s="47">
        <v>0</v>
      </c>
      <c r="T203" s="47">
        <v>0</v>
      </c>
      <c r="U203" s="47">
        <v>0</v>
      </c>
      <c r="V203" s="47">
        <v>0</v>
      </c>
      <c r="W203" s="47">
        <v>0</v>
      </c>
      <c r="X203" s="47">
        <v>0</v>
      </c>
      <c r="Y203" s="47">
        <v>0</v>
      </c>
      <c r="Z203" s="47">
        <v>0</v>
      </c>
      <c r="AA203" s="47">
        <v>0</v>
      </c>
      <c r="AB203" s="47">
        <v>0</v>
      </c>
      <c r="AC203" s="47">
        <v>0</v>
      </c>
      <c r="AD203" s="47">
        <v>0</v>
      </c>
      <c r="AE203" s="47">
        <v>0</v>
      </c>
      <c r="AF203" s="47">
        <v>0</v>
      </c>
      <c r="AG203" s="47">
        <v>0</v>
      </c>
      <c r="AH203" s="47">
        <v>0</v>
      </c>
      <c r="AI203" s="47">
        <v>0</v>
      </c>
      <c r="AJ203" s="47">
        <v>0</v>
      </c>
      <c r="AK203" s="47">
        <v>0</v>
      </c>
      <c r="AL203" s="47">
        <v>0</v>
      </c>
      <c r="AM203" s="47">
        <v>0</v>
      </c>
      <c r="AN203" s="47">
        <v>0</v>
      </c>
      <c r="AO203" s="47">
        <v>0</v>
      </c>
      <c r="AP203" s="47">
        <v>0</v>
      </c>
      <c r="AQ203" s="47">
        <v>0</v>
      </c>
      <c r="AR203" s="47">
        <v>0</v>
      </c>
      <c r="AS203" s="47">
        <v>0</v>
      </c>
      <c r="AT203" s="47">
        <v>0</v>
      </c>
      <c r="AU203" s="47">
        <v>0</v>
      </c>
      <c r="AV203" s="47">
        <v>0</v>
      </c>
      <c r="AW203" s="47">
        <v>0</v>
      </c>
      <c r="AX203" s="47">
        <v>0</v>
      </c>
      <c r="AY203" s="47">
        <v>0</v>
      </c>
      <c r="AZ203" s="47">
        <v>0</v>
      </c>
      <c r="BA203" s="47">
        <v>0</v>
      </c>
      <c r="BB203" s="47">
        <v>0</v>
      </c>
      <c r="BC203" s="47">
        <v>0</v>
      </c>
      <c r="BD203" s="47">
        <v>0</v>
      </c>
      <c r="BE203" s="47">
        <v>0</v>
      </c>
      <c r="BF203" s="47">
        <v>0</v>
      </c>
      <c r="BG203" s="47">
        <v>0</v>
      </c>
      <c r="BH203" s="47">
        <v>0</v>
      </c>
      <c r="BI203" s="47">
        <v>0</v>
      </c>
      <c r="BJ203" s="47">
        <v>0</v>
      </c>
      <c r="BK203" s="47">
        <v>0</v>
      </c>
      <c r="BL203" s="47">
        <v>1</v>
      </c>
      <c r="BM203" s="47">
        <v>0</v>
      </c>
      <c r="BN203" s="47">
        <v>0</v>
      </c>
      <c r="BO203" s="47">
        <v>0</v>
      </c>
      <c r="BP203" s="47">
        <v>0</v>
      </c>
      <c r="BQ203" s="47">
        <v>0</v>
      </c>
      <c r="BR203" s="47">
        <v>0</v>
      </c>
      <c r="BS203" s="47">
        <v>0</v>
      </c>
      <c r="BT203" s="47">
        <v>0</v>
      </c>
      <c r="BU203" s="47">
        <v>0</v>
      </c>
      <c r="BV203" s="47">
        <v>0</v>
      </c>
      <c r="BW203" s="47">
        <v>0</v>
      </c>
      <c r="BX203" s="47">
        <v>0</v>
      </c>
      <c r="BY203" s="47">
        <v>0</v>
      </c>
      <c r="BZ203" s="47">
        <v>0</v>
      </c>
      <c r="CA203" s="47">
        <v>0</v>
      </c>
      <c r="CB203" s="47">
        <v>0</v>
      </c>
      <c r="CC203" s="47">
        <v>0</v>
      </c>
      <c r="CD203" s="47">
        <v>0</v>
      </c>
      <c r="CE203" s="47">
        <v>0</v>
      </c>
      <c r="CF203" s="47">
        <v>0</v>
      </c>
      <c r="CG203" s="47">
        <v>0</v>
      </c>
      <c r="CH203" s="47">
        <v>0</v>
      </c>
      <c r="CI203" s="47">
        <v>0</v>
      </c>
      <c r="CJ203" s="47">
        <v>0</v>
      </c>
      <c r="CK203" s="47">
        <v>0</v>
      </c>
      <c r="CL203" s="47">
        <v>0</v>
      </c>
      <c r="CM203" s="47">
        <v>0</v>
      </c>
      <c r="CN203" s="47">
        <v>0</v>
      </c>
      <c r="CO203" s="47">
        <v>0</v>
      </c>
      <c r="CP203" s="47">
        <v>0</v>
      </c>
      <c r="CQ203" s="47">
        <v>0</v>
      </c>
      <c r="CR203" s="47">
        <v>0</v>
      </c>
      <c r="CS203" s="47">
        <v>0</v>
      </c>
      <c r="CT203" s="47">
        <v>0</v>
      </c>
      <c r="CU203" s="47">
        <v>0</v>
      </c>
      <c r="CV203" s="47">
        <v>0</v>
      </c>
      <c r="CW203" s="47">
        <v>0</v>
      </c>
      <c r="CX203" s="47">
        <v>0</v>
      </c>
      <c r="CY203" s="47">
        <v>0</v>
      </c>
      <c r="CZ203" s="47">
        <v>0</v>
      </c>
      <c r="DA203" s="47">
        <v>0</v>
      </c>
      <c r="DB203" s="47">
        <v>0</v>
      </c>
      <c r="DC203" s="47">
        <v>0</v>
      </c>
      <c r="DD203" s="47">
        <v>0</v>
      </c>
      <c r="DE203" s="47">
        <v>0</v>
      </c>
      <c r="DF203" s="47">
        <v>0</v>
      </c>
      <c r="DG203" s="47">
        <v>0</v>
      </c>
      <c r="DH203" s="47">
        <v>0</v>
      </c>
      <c r="DI203" s="47">
        <v>0</v>
      </c>
      <c r="DJ203" s="47">
        <v>0</v>
      </c>
      <c r="DK203" s="47">
        <v>0</v>
      </c>
      <c r="DL203" s="47">
        <v>0</v>
      </c>
      <c r="DM203" s="47">
        <v>0</v>
      </c>
      <c r="DN203" s="47">
        <v>0</v>
      </c>
      <c r="DO203" s="47">
        <v>0</v>
      </c>
      <c r="DP203" s="47">
        <v>0</v>
      </c>
      <c r="DQ203" s="47">
        <v>0</v>
      </c>
      <c r="DR203" s="47">
        <v>0</v>
      </c>
      <c r="DS203" s="47">
        <v>0</v>
      </c>
      <c r="DT203" s="47">
        <v>0</v>
      </c>
    </row>
    <row r="204" spans="1:126" x14ac:dyDescent="0.25">
      <c r="A204" s="47" t="s">
        <v>480</v>
      </c>
      <c r="B204" s="47" t="s">
        <v>153</v>
      </c>
      <c r="C204" s="47" t="s">
        <v>411</v>
      </c>
      <c r="D204" s="47" t="s">
        <v>411</v>
      </c>
      <c r="E204" s="47"/>
      <c r="F204" s="47" t="s">
        <v>406</v>
      </c>
      <c r="G204" s="47" t="s">
        <v>412</v>
      </c>
      <c r="H204" s="47" t="str">
        <f>=IFERROR(VLOOKUP(A204,'ETPT Format DDG'!A:J,10,FALSE),"")</f>
        <v>0</v>
      </c>
      <c r="I204" s="47" t="str">
        <f>='ETPT Format DDG'!M204</f>
        <v/>
      </c>
      <c r="J204" s="47" t="str">
        <f>='ETPT Format DDG'!D204</f>
        <v/>
      </c>
      <c r="K204" s="47" t="s">
        <v>157</v>
      </c>
      <c r="L204" s="47" t="s">
        <v>180</v>
      </c>
      <c r="M204" s="47"/>
      <c r="N204" s="47">
        <v>0.3157894736842105</v>
      </c>
      <c r="O204" s="47">
        <v>0.3157894736842105</v>
      </c>
      <c r="P204" s="47">
        <v>0</v>
      </c>
      <c r="Q204" s="47">
        <v>0</v>
      </c>
      <c r="R204" s="47">
        <v>0</v>
      </c>
      <c r="S204" s="47">
        <v>0</v>
      </c>
      <c r="T204" s="47">
        <v>0</v>
      </c>
      <c r="U204" s="47">
        <v>0</v>
      </c>
      <c r="V204" s="47">
        <v>0</v>
      </c>
      <c r="W204" s="47">
        <v>0</v>
      </c>
      <c r="X204" s="47">
        <v>0</v>
      </c>
      <c r="Y204" s="47">
        <v>0</v>
      </c>
      <c r="Z204" s="47">
        <v>0</v>
      </c>
      <c r="AA204" s="47">
        <v>0</v>
      </c>
      <c r="AB204" s="47">
        <v>0</v>
      </c>
      <c r="AC204" s="47">
        <v>0</v>
      </c>
      <c r="AD204" s="47">
        <v>0</v>
      </c>
      <c r="AE204" s="47">
        <v>0</v>
      </c>
      <c r="AF204" s="47">
        <v>0</v>
      </c>
      <c r="AG204" s="47">
        <v>0</v>
      </c>
      <c r="AH204" s="47">
        <v>0</v>
      </c>
      <c r="AI204" s="47">
        <v>0</v>
      </c>
      <c r="AJ204" s="47">
        <v>0</v>
      </c>
      <c r="AK204" s="47">
        <v>0</v>
      </c>
      <c r="AL204" s="47">
        <v>0</v>
      </c>
      <c r="AM204" s="47">
        <v>0</v>
      </c>
      <c r="AN204" s="47">
        <v>0.3157894736842105</v>
      </c>
      <c r="AO204" s="47">
        <v>0.3157894736842105</v>
      </c>
      <c r="AP204" s="47">
        <v>0</v>
      </c>
      <c r="AQ204" s="47">
        <v>0</v>
      </c>
      <c r="AR204" s="47">
        <v>0</v>
      </c>
      <c r="AS204" s="47">
        <v>0</v>
      </c>
      <c r="AT204" s="47">
        <v>0</v>
      </c>
      <c r="AU204" s="47">
        <v>0</v>
      </c>
      <c r="AV204" s="47">
        <v>0</v>
      </c>
      <c r="AW204" s="47">
        <v>0</v>
      </c>
      <c r="AX204" s="47">
        <v>0</v>
      </c>
      <c r="AY204" s="47">
        <v>0</v>
      </c>
      <c r="AZ204" s="47">
        <v>0</v>
      </c>
      <c r="BA204" s="47">
        <v>0</v>
      </c>
      <c r="BB204" s="47">
        <v>0</v>
      </c>
      <c r="BC204" s="47">
        <v>0</v>
      </c>
      <c r="BD204" s="47">
        <v>0</v>
      </c>
      <c r="BE204" s="47">
        <v>0</v>
      </c>
      <c r="BF204" s="47">
        <v>0</v>
      </c>
      <c r="BG204" s="47">
        <v>0</v>
      </c>
      <c r="BH204" s="47">
        <v>0</v>
      </c>
      <c r="BI204" s="47">
        <v>0</v>
      </c>
      <c r="BJ204" s="47">
        <v>0</v>
      </c>
      <c r="BK204" s="47">
        <v>0</v>
      </c>
      <c r="BL204" s="47">
        <v>0</v>
      </c>
      <c r="BM204" s="47">
        <v>0</v>
      </c>
      <c r="BN204" s="47">
        <v>0</v>
      </c>
      <c r="BO204" s="47">
        <v>0</v>
      </c>
      <c r="BP204" s="47">
        <v>0</v>
      </c>
      <c r="BQ204" s="47">
        <v>0</v>
      </c>
      <c r="BR204" s="47">
        <v>0</v>
      </c>
      <c r="BS204" s="47">
        <v>0</v>
      </c>
      <c r="BT204" s="47">
        <v>0</v>
      </c>
      <c r="BU204" s="47">
        <v>0</v>
      </c>
      <c r="BV204" s="47">
        <v>0</v>
      </c>
      <c r="BW204" s="47">
        <v>0</v>
      </c>
      <c r="BX204" s="47">
        <v>0</v>
      </c>
      <c r="BY204" s="47">
        <v>0</v>
      </c>
      <c r="BZ204" s="47">
        <v>0</v>
      </c>
      <c r="CA204" s="47">
        <v>0</v>
      </c>
      <c r="CB204" s="47">
        <v>0</v>
      </c>
      <c r="CC204" s="47">
        <v>0</v>
      </c>
      <c r="CD204" s="47">
        <v>0</v>
      </c>
      <c r="CE204" s="47">
        <v>0</v>
      </c>
      <c r="CF204" s="47">
        <v>0</v>
      </c>
      <c r="CG204" s="47">
        <v>0</v>
      </c>
      <c r="CH204" s="47">
        <v>0</v>
      </c>
      <c r="CI204" s="47">
        <v>0</v>
      </c>
      <c r="CJ204" s="47">
        <v>0</v>
      </c>
      <c r="CK204" s="47">
        <v>0</v>
      </c>
      <c r="CL204" s="47">
        <v>0</v>
      </c>
      <c r="CM204" s="47">
        <v>0</v>
      </c>
      <c r="CN204" s="47">
        <v>0</v>
      </c>
      <c r="CO204" s="47">
        <v>0</v>
      </c>
      <c r="CP204" s="47">
        <v>0</v>
      </c>
      <c r="CQ204" s="47">
        <v>0</v>
      </c>
      <c r="CR204" s="47">
        <v>0</v>
      </c>
      <c r="CS204" s="47">
        <v>0</v>
      </c>
      <c r="CT204" s="47">
        <v>0</v>
      </c>
      <c r="CU204" s="47">
        <v>0</v>
      </c>
      <c r="CV204" s="47">
        <v>0</v>
      </c>
      <c r="CW204" s="47">
        <v>0</v>
      </c>
      <c r="CX204" s="47">
        <v>0</v>
      </c>
      <c r="CY204" s="47">
        <v>0</v>
      </c>
      <c r="CZ204" s="47">
        <v>0</v>
      </c>
      <c r="DA204" s="47">
        <v>0</v>
      </c>
      <c r="DB204" s="47">
        <v>0</v>
      </c>
      <c r="DC204" s="47">
        <v>0</v>
      </c>
      <c r="DD204" s="47">
        <v>0</v>
      </c>
      <c r="DE204" s="47">
        <v>0</v>
      </c>
      <c r="DF204" s="47">
        <v>0</v>
      </c>
      <c r="DG204" s="47">
        <v>0</v>
      </c>
      <c r="DH204" s="47">
        <v>0</v>
      </c>
      <c r="DI204" s="47">
        <v>0</v>
      </c>
      <c r="DJ204" s="47">
        <v>0</v>
      </c>
      <c r="DK204" s="47">
        <v>0</v>
      </c>
      <c r="DL204" s="47">
        <v>0</v>
      </c>
      <c r="DM204" s="47">
        <v>0</v>
      </c>
      <c r="DN204" s="47">
        <v>0</v>
      </c>
      <c r="DO204" s="47">
        <v>0</v>
      </c>
      <c r="DP204" s="47">
        <v>0</v>
      </c>
      <c r="DQ204" s="47">
        <v>0</v>
      </c>
      <c r="DR204" s="47">
        <v>0</v>
      </c>
      <c r="DS204" s="47">
        <v>0</v>
      </c>
      <c r="DT204" s="47">
        <v>0</v>
      </c>
    </row>
    <row r="205" spans="1:126" x14ac:dyDescent="0.25">
      <c r="A205" s="47" t="s">
        <v>481</v>
      </c>
      <c r="B205" s="47" t="s">
        <v>153</v>
      </c>
      <c r="C205" s="47" t="s">
        <v>411</v>
      </c>
      <c r="D205" s="47" t="s">
        <v>411</v>
      </c>
      <c r="E205" s="47"/>
      <c r="F205" s="47" t="s">
        <v>406</v>
      </c>
      <c r="G205" s="47" t="s">
        <v>412</v>
      </c>
      <c r="H205" s="47" t="str">
        <f>=IFERROR(VLOOKUP(A205,'ETPT Format DDG'!A:J,10,FALSE),"")</f>
        <v>0</v>
      </c>
      <c r="I205" s="47" t="str">
        <f>='ETPT Format DDG'!M205</f>
        <v/>
      </c>
      <c r="J205" s="47" t="str">
        <f>='ETPT Format DDG'!D205</f>
        <v/>
      </c>
      <c r="K205" s="47" t="s">
        <v>157</v>
      </c>
      <c r="L205" s="47" t="s">
        <v>239</v>
      </c>
      <c r="M205" s="47"/>
      <c r="N205" s="47">
        <v>0.5421052631578948</v>
      </c>
      <c r="O205" s="47">
        <v>0.5421052631578948</v>
      </c>
      <c r="P205" s="47">
        <v>0</v>
      </c>
      <c r="Q205" s="47">
        <v>0</v>
      </c>
      <c r="R205" s="47">
        <v>0</v>
      </c>
      <c r="S205" s="47">
        <v>0</v>
      </c>
      <c r="T205" s="47">
        <v>0</v>
      </c>
      <c r="U205" s="47">
        <v>0</v>
      </c>
      <c r="V205" s="47">
        <v>0</v>
      </c>
      <c r="W205" s="47">
        <v>0</v>
      </c>
      <c r="X205" s="47">
        <v>0</v>
      </c>
      <c r="Y205" s="47">
        <v>0</v>
      </c>
      <c r="Z205" s="47">
        <v>0</v>
      </c>
      <c r="AA205" s="47">
        <v>0</v>
      </c>
      <c r="AB205" s="47">
        <v>0</v>
      </c>
      <c r="AC205" s="47">
        <v>0</v>
      </c>
      <c r="AD205" s="47">
        <v>0</v>
      </c>
      <c r="AE205" s="47">
        <v>0</v>
      </c>
      <c r="AF205" s="47">
        <v>0</v>
      </c>
      <c r="AG205" s="47">
        <v>0</v>
      </c>
      <c r="AH205" s="47">
        <v>0</v>
      </c>
      <c r="AI205" s="47">
        <v>0</v>
      </c>
      <c r="AJ205" s="47">
        <v>0</v>
      </c>
      <c r="AK205" s="47">
        <v>0</v>
      </c>
      <c r="AL205" s="47">
        <v>0</v>
      </c>
      <c r="AM205" s="47">
        <v>0</v>
      </c>
      <c r="AN205" s="47">
        <v>0.5421052631578948</v>
      </c>
      <c r="AO205" s="47">
        <v>0</v>
      </c>
      <c r="AP205" s="47">
        <v>0</v>
      </c>
      <c r="AQ205" s="47">
        <v>0</v>
      </c>
      <c r="AR205" s="47">
        <v>0</v>
      </c>
      <c r="AS205" s="47">
        <v>0</v>
      </c>
      <c r="AT205" s="47">
        <v>0</v>
      </c>
      <c r="AU205" s="47">
        <v>0</v>
      </c>
      <c r="AV205" s="47">
        <v>0</v>
      </c>
      <c r="AW205" s="47">
        <v>0</v>
      </c>
      <c r="AX205" s="47">
        <v>0</v>
      </c>
      <c r="AY205" s="47">
        <v>0</v>
      </c>
      <c r="AZ205" s="47">
        <v>0</v>
      </c>
      <c r="BA205" s="47">
        <v>0</v>
      </c>
      <c r="BB205" s="47">
        <v>0</v>
      </c>
      <c r="BC205" s="47">
        <v>0</v>
      </c>
      <c r="BD205" s="47">
        <v>0</v>
      </c>
      <c r="BE205" s="47">
        <v>0</v>
      </c>
      <c r="BF205" s="47">
        <v>0.5421052631578948</v>
      </c>
      <c r="BG205" s="47">
        <v>0</v>
      </c>
      <c r="BH205" s="47">
        <v>0</v>
      </c>
      <c r="BI205" s="47">
        <v>0</v>
      </c>
      <c r="BJ205" s="47">
        <v>0</v>
      </c>
      <c r="BK205" s="47">
        <v>0</v>
      </c>
      <c r="BL205" s="47">
        <v>0</v>
      </c>
      <c r="BM205" s="47">
        <v>0</v>
      </c>
      <c r="BN205" s="47">
        <v>0</v>
      </c>
      <c r="BO205" s="47">
        <v>0</v>
      </c>
      <c r="BP205" s="47">
        <v>0</v>
      </c>
      <c r="BQ205" s="47">
        <v>0</v>
      </c>
      <c r="BR205" s="47">
        <v>0</v>
      </c>
      <c r="BS205" s="47">
        <v>0</v>
      </c>
      <c r="BT205" s="47">
        <v>0</v>
      </c>
      <c r="BU205" s="47">
        <v>0</v>
      </c>
      <c r="BV205" s="47">
        <v>0</v>
      </c>
      <c r="BW205" s="47">
        <v>0</v>
      </c>
      <c r="BX205" s="47">
        <v>0</v>
      </c>
      <c r="BY205" s="47">
        <v>0</v>
      </c>
      <c r="BZ205" s="47">
        <v>0</v>
      </c>
      <c r="CA205" s="47">
        <v>0</v>
      </c>
      <c r="CB205" s="47">
        <v>0</v>
      </c>
      <c r="CC205" s="47">
        <v>0</v>
      </c>
      <c r="CD205" s="47">
        <v>0</v>
      </c>
      <c r="CE205" s="47">
        <v>0</v>
      </c>
      <c r="CF205" s="47">
        <v>0</v>
      </c>
      <c r="CG205" s="47">
        <v>0</v>
      </c>
      <c r="CH205" s="47">
        <v>0</v>
      </c>
      <c r="CI205" s="47">
        <v>0</v>
      </c>
      <c r="CJ205" s="47">
        <v>0</v>
      </c>
      <c r="CK205" s="47">
        <v>0</v>
      </c>
      <c r="CL205" s="47">
        <v>0</v>
      </c>
      <c r="CM205" s="47">
        <v>0</v>
      </c>
      <c r="CN205" s="47">
        <v>0</v>
      </c>
      <c r="CO205" s="47">
        <v>0</v>
      </c>
      <c r="CP205" s="47">
        <v>0</v>
      </c>
      <c r="CQ205" s="47">
        <v>0</v>
      </c>
      <c r="CR205" s="47">
        <v>0</v>
      </c>
      <c r="CS205" s="47">
        <v>0</v>
      </c>
      <c r="CT205" s="47">
        <v>0</v>
      </c>
      <c r="CU205" s="47">
        <v>0</v>
      </c>
      <c r="CV205" s="47">
        <v>0</v>
      </c>
      <c r="CW205" s="47">
        <v>0</v>
      </c>
      <c r="CX205" s="47">
        <v>0</v>
      </c>
      <c r="CY205" s="47">
        <v>0</v>
      </c>
      <c r="CZ205" s="47">
        <v>0</v>
      </c>
      <c r="DA205" s="47">
        <v>0</v>
      </c>
      <c r="DB205" s="47">
        <v>0</v>
      </c>
      <c r="DC205" s="47">
        <v>0</v>
      </c>
      <c r="DD205" s="47">
        <v>0</v>
      </c>
      <c r="DE205" s="47">
        <v>0</v>
      </c>
      <c r="DF205" s="47">
        <v>0</v>
      </c>
      <c r="DG205" s="47">
        <v>0</v>
      </c>
      <c r="DH205" s="47">
        <v>0</v>
      </c>
      <c r="DI205" s="47">
        <v>0</v>
      </c>
      <c r="DJ205" s="47">
        <v>0</v>
      </c>
      <c r="DK205" s="47">
        <v>0</v>
      </c>
      <c r="DL205" s="47">
        <v>0</v>
      </c>
      <c r="DM205" s="47">
        <v>0</v>
      </c>
      <c r="DN205" s="47">
        <v>0</v>
      </c>
      <c r="DO205" s="47">
        <v>0</v>
      </c>
      <c r="DP205" s="47">
        <v>0</v>
      </c>
      <c r="DQ205" s="47">
        <v>0</v>
      </c>
      <c r="DR205" s="47">
        <v>0</v>
      </c>
      <c r="DS205" s="47">
        <v>0</v>
      </c>
      <c r="DT205" s="47">
        <v>0</v>
      </c>
    </row>
    <row r="206" spans="1:126" x14ac:dyDescent="0.25">
      <c r="A206" s="47" t="s">
        <v>482</v>
      </c>
      <c r="B206" s="47" t="s">
        <v>153</v>
      </c>
      <c r="C206" s="47" t="s">
        <v>411</v>
      </c>
      <c r="D206" s="47" t="s">
        <v>411</v>
      </c>
      <c r="E206" s="47"/>
      <c r="F206" s="47" t="s">
        <v>406</v>
      </c>
      <c r="G206" s="47" t="s">
        <v>412</v>
      </c>
      <c r="H206" s="47" t="str">
        <f>=IFERROR(VLOOKUP(A206,'ETPT Format DDG'!A:J,10,FALSE),"")</f>
        <v>0</v>
      </c>
      <c r="I206" s="47" t="str">
        <f>='ETPT Format DDG'!M206</f>
        <v/>
      </c>
      <c r="J206" s="47" t="str">
        <f>='ETPT Format DDG'!D206</f>
        <v/>
      </c>
      <c r="K206" s="47" t="s">
        <v>157</v>
      </c>
      <c r="L206" s="47" t="s">
        <v>431</v>
      </c>
      <c r="M206" s="47"/>
      <c r="N206" s="47">
        <v>0.007894736842105263</v>
      </c>
      <c r="O206" s="47">
        <v>0.007894736842105263</v>
      </c>
      <c r="P206" s="47">
        <v>0</v>
      </c>
      <c r="Q206" s="47">
        <v>0</v>
      </c>
      <c r="R206" s="47">
        <v>0</v>
      </c>
      <c r="S206" s="47">
        <v>0</v>
      </c>
      <c r="T206" s="47">
        <v>0</v>
      </c>
      <c r="U206" s="47">
        <v>0</v>
      </c>
      <c r="V206" s="47">
        <v>0</v>
      </c>
      <c r="W206" s="47">
        <v>0</v>
      </c>
      <c r="X206" s="47">
        <v>0</v>
      </c>
      <c r="Y206" s="47">
        <v>0</v>
      </c>
      <c r="Z206" s="47">
        <v>0</v>
      </c>
      <c r="AA206" s="47">
        <v>0</v>
      </c>
      <c r="AB206" s="47">
        <v>0</v>
      </c>
      <c r="AC206" s="47">
        <v>0</v>
      </c>
      <c r="AD206" s="47">
        <v>0</v>
      </c>
      <c r="AE206" s="47">
        <v>0</v>
      </c>
      <c r="AF206" s="47">
        <v>0</v>
      </c>
      <c r="AG206" s="47">
        <v>0</v>
      </c>
      <c r="AH206" s="47">
        <v>0</v>
      </c>
      <c r="AI206" s="47">
        <v>0</v>
      </c>
      <c r="AJ206" s="47">
        <v>0</v>
      </c>
      <c r="AK206" s="47">
        <v>0</v>
      </c>
      <c r="AL206" s="47">
        <v>0</v>
      </c>
      <c r="AM206" s="47">
        <v>0</v>
      </c>
      <c r="AN206" s="47">
        <v>0.007894736842105263</v>
      </c>
      <c r="AO206" s="47">
        <v>0</v>
      </c>
      <c r="AP206" s="47">
        <v>0</v>
      </c>
      <c r="AQ206" s="47">
        <v>0</v>
      </c>
      <c r="AR206" s="47">
        <v>0</v>
      </c>
      <c r="AS206" s="47">
        <v>0</v>
      </c>
      <c r="AT206" s="47">
        <v>0</v>
      </c>
      <c r="AU206" s="47">
        <v>0</v>
      </c>
      <c r="AV206" s="47">
        <v>0</v>
      </c>
      <c r="AW206" s="47">
        <v>0</v>
      </c>
      <c r="AX206" s="47">
        <v>0</v>
      </c>
      <c r="AY206" s="47">
        <v>0</v>
      </c>
      <c r="AZ206" s="47">
        <v>0</v>
      </c>
      <c r="BA206" s="47">
        <v>0.007894736842105263</v>
      </c>
      <c r="BB206" s="47">
        <v>0</v>
      </c>
      <c r="BC206" s="47">
        <v>0</v>
      </c>
      <c r="BD206" s="47">
        <v>0</v>
      </c>
      <c r="BE206" s="47">
        <v>0</v>
      </c>
      <c r="BF206" s="47">
        <v>0</v>
      </c>
      <c r="BG206" s="47">
        <v>0</v>
      </c>
      <c r="BH206" s="47">
        <v>0</v>
      </c>
      <c r="BI206" s="47">
        <v>0</v>
      </c>
      <c r="BJ206" s="47">
        <v>0</v>
      </c>
      <c r="BK206" s="47">
        <v>0</v>
      </c>
      <c r="BL206" s="47">
        <v>0</v>
      </c>
      <c r="BM206" s="47">
        <v>0</v>
      </c>
      <c r="BN206" s="47">
        <v>0</v>
      </c>
      <c r="BO206" s="47">
        <v>0</v>
      </c>
      <c r="BP206" s="47">
        <v>0</v>
      </c>
      <c r="BQ206" s="47">
        <v>0</v>
      </c>
      <c r="BR206" s="47">
        <v>0</v>
      </c>
      <c r="BS206" s="47">
        <v>0</v>
      </c>
      <c r="BT206" s="47">
        <v>0</v>
      </c>
      <c r="BU206" s="47">
        <v>0</v>
      </c>
      <c r="BV206" s="47">
        <v>0</v>
      </c>
      <c r="BW206" s="47">
        <v>0</v>
      </c>
      <c r="BX206" s="47">
        <v>0</v>
      </c>
      <c r="BY206" s="47">
        <v>0</v>
      </c>
      <c r="BZ206" s="47">
        <v>0</v>
      </c>
      <c r="CA206" s="47">
        <v>0</v>
      </c>
      <c r="CB206" s="47">
        <v>0</v>
      </c>
      <c r="CC206" s="47">
        <v>0</v>
      </c>
      <c r="CD206" s="47">
        <v>0</v>
      </c>
      <c r="CE206" s="47">
        <v>0</v>
      </c>
      <c r="CF206" s="47">
        <v>0</v>
      </c>
      <c r="CG206" s="47">
        <v>0</v>
      </c>
      <c r="CH206" s="47">
        <v>0</v>
      </c>
      <c r="CI206" s="47">
        <v>0</v>
      </c>
      <c r="CJ206" s="47">
        <v>0</v>
      </c>
      <c r="CK206" s="47">
        <v>0</v>
      </c>
      <c r="CL206" s="47">
        <v>0</v>
      </c>
      <c r="CM206" s="47">
        <v>0</v>
      </c>
      <c r="CN206" s="47">
        <v>0</v>
      </c>
      <c r="CO206" s="47">
        <v>0</v>
      </c>
      <c r="CP206" s="47">
        <v>0</v>
      </c>
      <c r="CQ206" s="47">
        <v>0</v>
      </c>
      <c r="CR206" s="47">
        <v>0</v>
      </c>
      <c r="CS206" s="47">
        <v>0</v>
      </c>
      <c r="CT206" s="47">
        <v>0</v>
      </c>
      <c r="CU206" s="47">
        <v>0</v>
      </c>
      <c r="CV206" s="47">
        <v>0</v>
      </c>
      <c r="CW206" s="47">
        <v>0</v>
      </c>
      <c r="CX206" s="47">
        <v>0</v>
      </c>
      <c r="CY206" s="47">
        <v>0</v>
      </c>
      <c r="CZ206" s="47">
        <v>0</v>
      </c>
      <c r="DA206" s="47">
        <v>0</v>
      </c>
      <c r="DB206" s="47">
        <v>0</v>
      </c>
      <c r="DC206" s="47">
        <v>0</v>
      </c>
      <c r="DD206" s="47">
        <v>0</v>
      </c>
      <c r="DE206" s="47">
        <v>0</v>
      </c>
      <c r="DF206" s="47">
        <v>0</v>
      </c>
      <c r="DG206" s="47">
        <v>0</v>
      </c>
      <c r="DH206" s="47">
        <v>0</v>
      </c>
      <c r="DI206" s="47">
        <v>0</v>
      </c>
      <c r="DJ206" s="47">
        <v>0</v>
      </c>
      <c r="DK206" s="47">
        <v>0</v>
      </c>
      <c r="DL206" s="47">
        <v>0</v>
      </c>
      <c r="DM206" s="47">
        <v>0</v>
      </c>
      <c r="DN206" s="47">
        <v>0</v>
      </c>
      <c r="DO206" s="47">
        <v>0</v>
      </c>
      <c r="DP206" s="47">
        <v>0</v>
      </c>
      <c r="DQ206" s="47">
        <v>0</v>
      </c>
      <c r="DR206" s="47">
        <v>0</v>
      </c>
      <c r="DS206" s="47">
        <v>0</v>
      </c>
      <c r="DT206" s="47">
        <v>0</v>
      </c>
    </row>
    <row r="207" spans="1:126" x14ac:dyDescent="0.25">
      <c r="A207" s="47" t="s">
        <v>483</v>
      </c>
      <c r="B207" s="47" t="s">
        <v>153</v>
      </c>
      <c r="C207" s="47" t="s">
        <v>411</v>
      </c>
      <c r="D207" s="47" t="s">
        <v>411</v>
      </c>
      <c r="E207" s="47"/>
      <c r="F207" s="47" t="s">
        <v>406</v>
      </c>
      <c r="G207" s="47" t="s">
        <v>412</v>
      </c>
      <c r="H207" s="47" t="str">
        <f>=IFERROR(VLOOKUP(A207,'ETPT Format DDG'!A:J,10,FALSE),"")</f>
        <v>0</v>
      </c>
      <c r="I207" s="47" t="str">
        <f>='ETPT Format DDG'!M207</f>
        <v/>
      </c>
      <c r="J207" s="47" t="str">
        <f>='ETPT Format DDG'!D207</f>
        <v/>
      </c>
      <c r="K207" s="47" t="s">
        <v>157</v>
      </c>
      <c r="L207" s="47" t="s">
        <v>431</v>
      </c>
      <c r="M207" s="47"/>
      <c r="N207" s="47">
        <v>0.007894736842105263</v>
      </c>
      <c r="O207" s="47">
        <v>0.007894736842105263</v>
      </c>
      <c r="P207" s="47">
        <v>0</v>
      </c>
      <c r="Q207" s="47">
        <v>0</v>
      </c>
      <c r="R207" s="47">
        <v>0</v>
      </c>
      <c r="S207" s="47">
        <v>0</v>
      </c>
      <c r="T207" s="47">
        <v>0</v>
      </c>
      <c r="U207" s="47">
        <v>0.007894736842105263</v>
      </c>
      <c r="V207" s="47">
        <v>0</v>
      </c>
      <c r="W207" s="47">
        <v>0</v>
      </c>
      <c r="X207" s="47">
        <v>0</v>
      </c>
      <c r="Y207" s="47">
        <v>0</v>
      </c>
      <c r="Z207" s="47">
        <v>0</v>
      </c>
      <c r="AA207" s="47">
        <v>0</v>
      </c>
      <c r="AB207" s="47">
        <v>0.007894736842105263</v>
      </c>
      <c r="AC207" s="47">
        <v>0</v>
      </c>
      <c r="AD207" s="47">
        <v>0</v>
      </c>
      <c r="AE207" s="47">
        <v>0</v>
      </c>
      <c r="AF207" s="47">
        <v>0</v>
      </c>
      <c r="AG207" s="47">
        <v>0</v>
      </c>
      <c r="AH207" s="47">
        <v>0</v>
      </c>
      <c r="AI207" s="47">
        <v>0</v>
      </c>
      <c r="AJ207" s="47">
        <v>0</v>
      </c>
      <c r="AK207" s="47">
        <v>0</v>
      </c>
      <c r="AL207" s="47">
        <v>0</v>
      </c>
      <c r="AM207" s="47">
        <v>0</v>
      </c>
      <c r="AN207" s="47">
        <v>0</v>
      </c>
      <c r="AO207" s="47">
        <v>0</v>
      </c>
      <c r="AP207" s="47">
        <v>0</v>
      </c>
      <c r="AQ207" s="47">
        <v>0</v>
      </c>
      <c r="AR207" s="47">
        <v>0</v>
      </c>
      <c r="AS207" s="47">
        <v>0</v>
      </c>
      <c r="AT207" s="47">
        <v>0</v>
      </c>
      <c r="AU207" s="47">
        <v>0</v>
      </c>
      <c r="AV207" s="47">
        <v>0</v>
      </c>
      <c r="AW207" s="47">
        <v>0</v>
      </c>
      <c r="AX207" s="47">
        <v>0</v>
      </c>
      <c r="AY207" s="47">
        <v>0</v>
      </c>
      <c r="AZ207" s="47">
        <v>0</v>
      </c>
      <c r="BA207" s="47">
        <v>0</v>
      </c>
      <c r="BB207" s="47">
        <v>0</v>
      </c>
      <c r="BC207" s="47">
        <v>0</v>
      </c>
      <c r="BD207" s="47">
        <v>0</v>
      </c>
      <c r="BE207" s="47">
        <v>0</v>
      </c>
      <c r="BF207" s="47">
        <v>0</v>
      </c>
      <c r="BG207" s="47">
        <v>0</v>
      </c>
      <c r="BH207" s="47">
        <v>0</v>
      </c>
      <c r="BI207" s="47">
        <v>0</v>
      </c>
      <c r="BJ207" s="47">
        <v>0</v>
      </c>
      <c r="BK207" s="47">
        <v>0</v>
      </c>
      <c r="BL207" s="47">
        <v>0</v>
      </c>
      <c r="BM207" s="47">
        <v>0</v>
      </c>
      <c r="BN207" s="47">
        <v>0</v>
      </c>
      <c r="BO207" s="47">
        <v>0</v>
      </c>
      <c r="BP207" s="47">
        <v>0</v>
      </c>
      <c r="BQ207" s="47">
        <v>0</v>
      </c>
      <c r="BR207" s="47">
        <v>0</v>
      </c>
      <c r="BS207" s="47">
        <v>0</v>
      </c>
      <c r="BT207" s="47">
        <v>0</v>
      </c>
      <c r="BU207" s="47">
        <v>0</v>
      </c>
      <c r="BV207" s="47">
        <v>0</v>
      </c>
      <c r="BW207" s="47">
        <v>0</v>
      </c>
      <c r="BX207" s="47">
        <v>0</v>
      </c>
      <c r="BY207" s="47">
        <v>0</v>
      </c>
      <c r="BZ207" s="47">
        <v>0</v>
      </c>
      <c r="CA207" s="47">
        <v>0</v>
      </c>
      <c r="CB207" s="47">
        <v>0</v>
      </c>
      <c r="CC207" s="47">
        <v>0</v>
      </c>
      <c r="CD207" s="47">
        <v>0</v>
      </c>
      <c r="CE207" s="47">
        <v>0</v>
      </c>
      <c r="CF207" s="47">
        <v>0</v>
      </c>
      <c r="CG207" s="47">
        <v>0</v>
      </c>
      <c r="CH207" s="47">
        <v>0</v>
      </c>
      <c r="CI207" s="47">
        <v>0</v>
      </c>
      <c r="CJ207" s="47">
        <v>0</v>
      </c>
      <c r="CK207" s="47">
        <v>0</v>
      </c>
      <c r="CL207" s="47">
        <v>0</v>
      </c>
      <c r="CM207" s="47">
        <v>0</v>
      </c>
      <c r="CN207" s="47">
        <v>0</v>
      </c>
      <c r="CO207" s="47">
        <v>0</v>
      </c>
      <c r="CP207" s="47">
        <v>0</v>
      </c>
      <c r="CQ207" s="47">
        <v>0</v>
      </c>
      <c r="CR207" s="47">
        <v>0</v>
      </c>
      <c r="CS207" s="47">
        <v>0</v>
      </c>
      <c r="CT207" s="47">
        <v>0</v>
      </c>
      <c r="CU207" s="47">
        <v>0</v>
      </c>
      <c r="CV207" s="47">
        <v>0</v>
      </c>
      <c r="CW207" s="47">
        <v>0</v>
      </c>
      <c r="CX207" s="47">
        <v>0</v>
      </c>
      <c r="CY207" s="47">
        <v>0</v>
      </c>
      <c r="CZ207" s="47">
        <v>0</v>
      </c>
      <c r="DA207" s="47">
        <v>0</v>
      </c>
      <c r="DB207" s="47">
        <v>0</v>
      </c>
      <c r="DC207" s="47">
        <v>0</v>
      </c>
      <c r="DD207" s="47">
        <v>0</v>
      </c>
      <c r="DE207" s="47">
        <v>0</v>
      </c>
      <c r="DF207" s="47">
        <v>0</v>
      </c>
      <c r="DG207" s="47">
        <v>0</v>
      </c>
      <c r="DH207" s="47">
        <v>0</v>
      </c>
      <c r="DI207" s="47">
        <v>0</v>
      </c>
      <c r="DJ207" s="47">
        <v>0</v>
      </c>
      <c r="DK207" s="47">
        <v>0</v>
      </c>
      <c r="DL207" s="47">
        <v>0</v>
      </c>
      <c r="DM207" s="47">
        <v>0</v>
      </c>
      <c r="DN207" s="47">
        <v>0</v>
      </c>
      <c r="DO207" s="47">
        <v>0</v>
      </c>
      <c r="DP207" s="47">
        <v>0</v>
      </c>
      <c r="DQ207" s="47">
        <v>0</v>
      </c>
      <c r="DR207" s="47">
        <v>0</v>
      </c>
      <c r="DS207" s="47">
        <v>0</v>
      </c>
      <c r="DT207" s="47">
        <v>0</v>
      </c>
    </row>
    <row r="208" spans="1:126" x14ac:dyDescent="0.25">
      <c r="A208" s="47" t="s">
        <v>484</v>
      </c>
      <c r="B208" s="47" t="s">
        <v>153</v>
      </c>
      <c r="C208" s="47" t="s">
        <v>411</v>
      </c>
      <c r="D208" s="47" t="s">
        <v>411</v>
      </c>
      <c r="E208" s="47"/>
      <c r="F208" s="47" t="s">
        <v>406</v>
      </c>
      <c r="G208" s="47" t="s">
        <v>415</v>
      </c>
      <c r="H208" s="47" t="str">
        <f>=IFERROR(VLOOKUP(A208,'ETPT Format DDG'!A:J,10,FALSE),"")</f>
        <v>0</v>
      </c>
      <c r="I208" s="47" t="str">
        <f>='ETPT Format DDG'!M208</f>
        <v/>
      </c>
      <c r="J208" s="47" t="str">
        <f>='ETPT Format DDG'!D208</f>
        <v/>
      </c>
      <c r="K208" s="47" t="s">
        <v>157</v>
      </c>
      <c r="L208" s="47" t="s">
        <v>416</v>
      </c>
      <c r="M208" s="47"/>
      <c r="N208" s="47">
        <v>1</v>
      </c>
      <c r="O208" s="47">
        <v>1</v>
      </c>
      <c r="P208" s="47">
        <v>0</v>
      </c>
      <c r="Q208" s="47">
        <v>0</v>
      </c>
      <c r="R208" s="47">
        <v>0</v>
      </c>
      <c r="S208" s="47">
        <v>0</v>
      </c>
      <c r="T208" s="47">
        <v>0</v>
      </c>
      <c r="U208" s="47">
        <v>0</v>
      </c>
      <c r="V208" s="47">
        <v>0</v>
      </c>
      <c r="W208" s="47">
        <v>0</v>
      </c>
      <c r="X208" s="47">
        <v>0</v>
      </c>
      <c r="Y208" s="47">
        <v>0</v>
      </c>
      <c r="Z208" s="47">
        <v>0</v>
      </c>
      <c r="AA208" s="47">
        <v>0</v>
      </c>
      <c r="AB208" s="47">
        <v>0</v>
      </c>
      <c r="AC208" s="47">
        <v>0</v>
      </c>
      <c r="AD208" s="47">
        <v>0</v>
      </c>
      <c r="AE208" s="47">
        <v>0</v>
      </c>
      <c r="AF208" s="47">
        <v>0</v>
      </c>
      <c r="AG208" s="47">
        <v>0</v>
      </c>
      <c r="AH208" s="47">
        <v>0</v>
      </c>
      <c r="AI208" s="47">
        <v>0</v>
      </c>
      <c r="AJ208" s="47">
        <v>0</v>
      </c>
      <c r="AK208" s="47">
        <v>0</v>
      </c>
      <c r="AL208" s="47">
        <v>0</v>
      </c>
      <c r="AM208" s="47">
        <v>0</v>
      </c>
      <c r="AN208" s="47">
        <v>1</v>
      </c>
      <c r="AO208" s="47">
        <v>0</v>
      </c>
      <c r="AP208" s="47">
        <v>0</v>
      </c>
      <c r="AQ208" s="47">
        <v>0</v>
      </c>
      <c r="AR208" s="47">
        <v>0</v>
      </c>
      <c r="AS208" s="47">
        <v>0</v>
      </c>
      <c r="AT208" s="47">
        <v>0</v>
      </c>
      <c r="AU208" s="47">
        <v>0</v>
      </c>
      <c r="AV208" s="47">
        <v>1</v>
      </c>
      <c r="AW208" s="47">
        <v>0</v>
      </c>
      <c r="AX208" s="47">
        <v>0</v>
      </c>
      <c r="AY208" s="47">
        <v>0</v>
      </c>
      <c r="AZ208" s="47">
        <v>0</v>
      </c>
      <c r="BA208" s="47">
        <v>0</v>
      </c>
      <c r="BB208" s="47">
        <v>0</v>
      </c>
      <c r="BC208" s="47">
        <v>0</v>
      </c>
      <c r="BD208" s="47">
        <v>0</v>
      </c>
      <c r="BE208" s="47">
        <v>0</v>
      </c>
      <c r="BF208" s="47">
        <v>0</v>
      </c>
      <c r="BG208" s="47">
        <v>0</v>
      </c>
      <c r="BH208" s="47">
        <v>0</v>
      </c>
      <c r="BI208" s="47">
        <v>0</v>
      </c>
      <c r="BJ208" s="47">
        <v>0</v>
      </c>
      <c r="BK208" s="47">
        <v>0</v>
      </c>
      <c r="BL208" s="47">
        <v>0</v>
      </c>
      <c r="BM208" s="47">
        <v>0</v>
      </c>
      <c r="BN208" s="47">
        <v>0</v>
      </c>
      <c r="BO208" s="47">
        <v>0</v>
      </c>
      <c r="BP208" s="47">
        <v>0</v>
      </c>
      <c r="BQ208" s="47">
        <v>0</v>
      </c>
      <c r="BR208" s="47">
        <v>0</v>
      </c>
      <c r="BS208" s="47">
        <v>0</v>
      </c>
      <c r="BT208" s="47">
        <v>0</v>
      </c>
      <c r="BU208" s="47">
        <v>0</v>
      </c>
      <c r="BV208" s="47">
        <v>0</v>
      </c>
      <c r="BW208" s="47">
        <v>0</v>
      </c>
      <c r="BX208" s="47">
        <v>0</v>
      </c>
      <c r="BY208" s="47">
        <v>0</v>
      </c>
      <c r="BZ208" s="47">
        <v>0</v>
      </c>
      <c r="CA208" s="47">
        <v>0</v>
      </c>
      <c r="CB208" s="47">
        <v>0</v>
      </c>
      <c r="CC208" s="47">
        <v>0</v>
      </c>
      <c r="CD208" s="47">
        <v>0</v>
      </c>
      <c r="CE208" s="47">
        <v>0</v>
      </c>
      <c r="CF208" s="47">
        <v>0</v>
      </c>
      <c r="CG208" s="47">
        <v>0</v>
      </c>
      <c r="CH208" s="47">
        <v>0</v>
      </c>
      <c r="CI208" s="47">
        <v>0</v>
      </c>
      <c r="CJ208" s="47">
        <v>0</v>
      </c>
      <c r="CK208" s="47">
        <v>0</v>
      </c>
      <c r="CL208" s="47">
        <v>0</v>
      </c>
      <c r="CM208" s="47">
        <v>0</v>
      </c>
      <c r="CN208" s="47">
        <v>0</v>
      </c>
      <c r="CO208" s="47">
        <v>0</v>
      </c>
      <c r="CP208" s="47">
        <v>0</v>
      </c>
      <c r="CQ208" s="47">
        <v>0</v>
      </c>
      <c r="CR208" s="47">
        <v>0</v>
      </c>
      <c r="CS208" s="47">
        <v>0</v>
      </c>
      <c r="CT208" s="47">
        <v>0</v>
      </c>
      <c r="CU208" s="47">
        <v>0</v>
      </c>
      <c r="CV208" s="47">
        <v>0</v>
      </c>
      <c r="CW208" s="47">
        <v>0</v>
      </c>
      <c r="CX208" s="47">
        <v>0</v>
      </c>
      <c r="CY208" s="47">
        <v>0</v>
      </c>
      <c r="CZ208" s="47">
        <v>0</v>
      </c>
      <c r="DA208" s="47">
        <v>0</v>
      </c>
      <c r="DB208" s="47">
        <v>0</v>
      </c>
      <c r="DC208" s="47">
        <v>0</v>
      </c>
      <c r="DD208" s="47">
        <v>0</v>
      </c>
      <c r="DE208" s="47">
        <v>0</v>
      </c>
      <c r="DF208" s="47">
        <v>0</v>
      </c>
      <c r="DG208" s="47">
        <v>0</v>
      </c>
      <c r="DH208" s="47">
        <v>0</v>
      </c>
      <c r="DI208" s="47">
        <v>0</v>
      </c>
      <c r="DJ208" s="47">
        <v>0</v>
      </c>
      <c r="DK208" s="47">
        <v>0</v>
      </c>
      <c r="DL208" s="47">
        <v>0</v>
      </c>
      <c r="DM208" s="47">
        <v>0</v>
      </c>
      <c r="DN208" s="47">
        <v>0</v>
      </c>
      <c r="DO208" s="47">
        <v>0</v>
      </c>
      <c r="DP208" s="47">
        <v>0</v>
      </c>
      <c r="DQ208" s="47">
        <v>0</v>
      </c>
      <c r="DR208" s="47">
        <v>0</v>
      </c>
      <c r="DS208" s="47">
        <v>0</v>
      </c>
      <c r="DT208" s="47">
        <v>0</v>
      </c>
    </row>
    <row r="209" spans="1:126" x14ac:dyDescent="0.25">
      <c r="A209" s="47" t="s">
        <v>485</v>
      </c>
      <c r="B209" s="47" t="s">
        <v>153</v>
      </c>
      <c r="C209" s="47" t="s">
        <v>411</v>
      </c>
      <c r="D209" s="47" t="s">
        <v>411</v>
      </c>
      <c r="E209" s="47"/>
      <c r="F209" s="47" t="s">
        <v>406</v>
      </c>
      <c r="G209" s="47" t="s">
        <v>486</v>
      </c>
      <c r="H209" s="47" t="str">
        <f>=IFERROR(VLOOKUP(A209,'ETPT Format DDG'!A:J,10,FALSE),"")</f>
        <v>0</v>
      </c>
      <c r="I209" s="47" t="str">
        <f>='ETPT Format DDG'!M209</f>
        <v/>
      </c>
      <c r="J209" s="47" t="str">
        <f>='ETPT Format DDG'!D209</f>
        <v/>
      </c>
      <c r="K209" s="47" t="s">
        <v>157</v>
      </c>
      <c r="L209" s="47" t="s">
        <v>487</v>
      </c>
      <c r="M209" s="47"/>
      <c r="N209" s="47">
        <v>0.8894736842105263</v>
      </c>
      <c r="O209" s="47">
        <v>0.8894736842105263</v>
      </c>
      <c r="P209" s="47">
        <v>0</v>
      </c>
      <c r="Q209" s="47">
        <v>0</v>
      </c>
      <c r="R209" s="47">
        <v>0</v>
      </c>
      <c r="S209" s="47">
        <v>0</v>
      </c>
      <c r="T209" s="47">
        <v>0</v>
      </c>
      <c r="U209" s="47">
        <v>0.044473684210526596</v>
      </c>
      <c r="V209" s="47">
        <v>0</v>
      </c>
      <c r="W209" s="47">
        <v>0</v>
      </c>
      <c r="X209" s="47">
        <v>0</v>
      </c>
      <c r="Y209" s="47">
        <v>0</v>
      </c>
      <c r="Z209" s="47">
        <v>0.044473684210526596</v>
      </c>
      <c r="AA209" s="47">
        <v>0</v>
      </c>
      <c r="AB209" s="47">
        <v>0</v>
      </c>
      <c r="AC209" s="47">
        <v>0</v>
      </c>
      <c r="AD209" s="47">
        <v>0</v>
      </c>
      <c r="AE209" s="47">
        <v>0</v>
      </c>
      <c r="AF209" s="47">
        <v>0</v>
      </c>
      <c r="AG209" s="47">
        <v>0</v>
      </c>
      <c r="AH209" s="47">
        <v>0</v>
      </c>
      <c r="AI209" s="47">
        <v>0</v>
      </c>
      <c r="AJ209" s="47">
        <v>0</v>
      </c>
      <c r="AK209" s="47">
        <v>0</v>
      </c>
      <c r="AL209" s="47">
        <v>0</v>
      </c>
      <c r="AM209" s="47">
        <v>0</v>
      </c>
      <c r="AN209" s="47">
        <v>0</v>
      </c>
      <c r="AO209" s="47">
        <v>0</v>
      </c>
      <c r="AP209" s="47">
        <v>0</v>
      </c>
      <c r="AQ209" s="47">
        <v>0</v>
      </c>
      <c r="AR209" s="47">
        <v>0</v>
      </c>
      <c r="AS209" s="47">
        <v>0</v>
      </c>
      <c r="AT209" s="47">
        <v>0</v>
      </c>
      <c r="AU209" s="47">
        <v>0</v>
      </c>
      <c r="AV209" s="47">
        <v>0</v>
      </c>
      <c r="AW209" s="47">
        <v>0</v>
      </c>
      <c r="AX209" s="47">
        <v>0</v>
      </c>
      <c r="AY209" s="47">
        <v>0</v>
      </c>
      <c r="AZ209" s="47">
        <v>0</v>
      </c>
      <c r="BA209" s="47">
        <v>0</v>
      </c>
      <c r="BB209" s="47">
        <v>0</v>
      </c>
      <c r="BC209" s="47">
        <v>0</v>
      </c>
      <c r="BD209" s="47">
        <v>0</v>
      </c>
      <c r="BE209" s="47">
        <v>0</v>
      </c>
      <c r="BF209" s="47">
        <v>0</v>
      </c>
      <c r="BG209" s="47">
        <v>0</v>
      </c>
      <c r="BH209" s="47">
        <v>0</v>
      </c>
      <c r="BI209" s="47">
        <v>0</v>
      </c>
      <c r="BJ209" s="47">
        <v>0</v>
      </c>
      <c r="BK209" s="47">
        <v>0</v>
      </c>
      <c r="BL209" s="47">
        <v>0</v>
      </c>
      <c r="BM209" s="47">
        <v>0</v>
      </c>
      <c r="BN209" s="47">
        <v>0</v>
      </c>
      <c r="BO209" s="47">
        <v>0</v>
      </c>
      <c r="BP209" s="47">
        <v>0</v>
      </c>
      <c r="BQ209" s="47">
        <v>0</v>
      </c>
      <c r="BR209" s="47">
        <v>0</v>
      </c>
      <c r="BS209" s="47">
        <v>0</v>
      </c>
      <c r="BT209" s="47">
        <v>0</v>
      </c>
      <c r="BU209" s="47">
        <v>0</v>
      </c>
      <c r="BV209" s="47">
        <v>0</v>
      </c>
      <c r="BW209" s="47">
        <v>0</v>
      </c>
      <c r="BX209" s="47">
        <v>0</v>
      </c>
      <c r="BY209" s="47">
        <v>0</v>
      </c>
      <c r="BZ209" s="47">
        <v>0</v>
      </c>
      <c r="CA209" s="47">
        <v>0</v>
      </c>
      <c r="CB209" s="47">
        <v>0</v>
      </c>
      <c r="CC209" s="47">
        <v>0</v>
      </c>
      <c r="CD209" s="47">
        <v>0</v>
      </c>
      <c r="CE209" s="47">
        <v>0</v>
      </c>
      <c r="CF209" s="47">
        <v>0</v>
      </c>
      <c r="CG209" s="47">
        <v>0</v>
      </c>
      <c r="CH209" s="47">
        <v>0</v>
      </c>
      <c r="CI209" s="47">
        <v>0</v>
      </c>
      <c r="CJ209" s="47">
        <v>0</v>
      </c>
      <c r="CK209" s="47">
        <v>0</v>
      </c>
      <c r="CL209" s="47">
        <v>0</v>
      </c>
      <c r="CM209" s="47">
        <v>0</v>
      </c>
      <c r="CN209" s="47">
        <v>0</v>
      </c>
      <c r="CO209" s="47">
        <v>0</v>
      </c>
      <c r="CP209" s="47">
        <v>0</v>
      </c>
      <c r="CQ209" s="47">
        <v>0</v>
      </c>
      <c r="CR209" s="47">
        <v>0</v>
      </c>
      <c r="CS209" s="47">
        <v>0</v>
      </c>
      <c r="CT209" s="47">
        <v>0.8449999999999946</v>
      </c>
      <c r="CU209" s="47">
        <v>0.8449999999999946</v>
      </c>
      <c r="CV209" s="47">
        <v>0</v>
      </c>
      <c r="CW209" s="47">
        <v>0</v>
      </c>
      <c r="CX209" s="47">
        <v>0</v>
      </c>
      <c r="CY209" s="47">
        <v>0</v>
      </c>
      <c r="CZ209" s="47">
        <v>0</v>
      </c>
      <c r="DA209" s="47">
        <v>0</v>
      </c>
      <c r="DB209" s="47">
        <v>0</v>
      </c>
      <c r="DC209" s="47">
        <v>0</v>
      </c>
      <c r="DD209" s="47">
        <v>0</v>
      </c>
      <c r="DE209" s="47">
        <v>0</v>
      </c>
      <c r="DF209" s="47">
        <v>0</v>
      </c>
      <c r="DG209" s="47">
        <v>0</v>
      </c>
      <c r="DH209" s="47">
        <v>0</v>
      </c>
      <c r="DI209" s="47">
        <v>0</v>
      </c>
      <c r="DJ209" s="47">
        <v>0</v>
      </c>
      <c r="DK209" s="47">
        <v>0</v>
      </c>
      <c r="DL209" s="47">
        <v>0</v>
      </c>
      <c r="DM209" s="47">
        <v>0</v>
      </c>
      <c r="DN209" s="47">
        <v>0</v>
      </c>
      <c r="DO209" s="47">
        <v>0</v>
      </c>
      <c r="DP209" s="47">
        <v>0</v>
      </c>
      <c r="DQ209" s="47">
        <v>0</v>
      </c>
      <c r="DR209" s="47">
        <v>0</v>
      </c>
      <c r="DS209" s="47">
        <v>0</v>
      </c>
      <c r="DT209" s="47">
        <v>0</v>
      </c>
    </row>
    <row r="210" spans="1:126" x14ac:dyDescent="0.25">
      <c r="A210" s="47" t="s">
        <v>488</v>
      </c>
      <c r="B210" s="47" t="s">
        <v>153</v>
      </c>
      <c r="C210" s="47" t="s">
        <v>411</v>
      </c>
      <c r="D210" s="47" t="s">
        <v>411</v>
      </c>
      <c r="E210" s="47"/>
      <c r="F210" s="47" t="s">
        <v>406</v>
      </c>
      <c r="G210" s="47" t="s">
        <v>415</v>
      </c>
      <c r="H210" s="47" t="str">
        <f>=IFERROR(VLOOKUP(A210,'ETPT Format DDG'!A:J,10,FALSE),"")</f>
        <v>0</v>
      </c>
      <c r="I210" s="47" t="str">
        <f>='ETPT Format DDG'!M210</f>
        <v/>
      </c>
      <c r="J210" s="47" t="str">
        <f>='ETPT Format DDG'!D210</f>
        <v/>
      </c>
      <c r="K210" s="47" t="s">
        <v>157</v>
      </c>
      <c r="L210" s="47" t="s">
        <v>416</v>
      </c>
      <c r="M210" s="47"/>
      <c r="N210" s="47"/>
      <c r="O210" s="47">
        <v>0</v>
      </c>
      <c r="P210" s="47">
        <v>0</v>
      </c>
      <c r="Q210" s="47">
        <v>0</v>
      </c>
      <c r="R210" s="47">
        <v>0</v>
      </c>
      <c r="S210" s="47">
        <v>0</v>
      </c>
      <c r="T210" s="47">
        <v>0</v>
      </c>
      <c r="U210" s="47">
        <v>0</v>
      </c>
      <c r="V210" s="47">
        <v>0</v>
      </c>
      <c r="W210" s="47">
        <v>0</v>
      </c>
      <c r="X210" s="47">
        <v>0</v>
      </c>
      <c r="Y210" s="47">
        <v>0</v>
      </c>
      <c r="Z210" s="47">
        <v>0</v>
      </c>
      <c r="AA210" s="47">
        <v>0</v>
      </c>
      <c r="AB210" s="47">
        <v>0</v>
      </c>
      <c r="AC210" s="47">
        <v>0</v>
      </c>
      <c r="AD210" s="47">
        <v>0</v>
      </c>
      <c r="AE210" s="47">
        <v>0</v>
      </c>
      <c r="AF210" s="47">
        <v>0</v>
      </c>
      <c r="AG210" s="47">
        <v>0</v>
      </c>
      <c r="AH210" s="47">
        <v>0</v>
      </c>
      <c r="AI210" s="47">
        <v>0</v>
      </c>
      <c r="AJ210" s="47">
        <v>0</v>
      </c>
      <c r="AK210" s="47">
        <v>0</v>
      </c>
      <c r="AL210" s="47">
        <v>0</v>
      </c>
      <c r="AM210" s="47">
        <v>0</v>
      </c>
      <c r="AN210" s="47">
        <v>0</v>
      </c>
      <c r="AO210" s="47">
        <v>0</v>
      </c>
      <c r="AP210" s="47">
        <v>0</v>
      </c>
      <c r="AQ210" s="47">
        <v>0</v>
      </c>
      <c r="AR210" s="47">
        <v>0</v>
      </c>
      <c r="AS210" s="47">
        <v>0</v>
      </c>
      <c r="AT210" s="47">
        <v>0</v>
      </c>
      <c r="AU210" s="47">
        <v>0</v>
      </c>
      <c r="AV210" s="47">
        <v>0</v>
      </c>
      <c r="AW210" s="47">
        <v>0</v>
      </c>
      <c r="AX210" s="47">
        <v>0</v>
      </c>
      <c r="AY210" s="47">
        <v>0</v>
      </c>
      <c r="AZ210" s="47">
        <v>0</v>
      </c>
      <c r="BA210" s="47">
        <v>0</v>
      </c>
      <c r="BB210" s="47">
        <v>0</v>
      </c>
      <c r="BC210" s="47">
        <v>0</v>
      </c>
      <c r="BD210" s="47">
        <v>0</v>
      </c>
      <c r="BE210" s="47">
        <v>0</v>
      </c>
      <c r="BF210" s="47">
        <v>0</v>
      </c>
      <c r="BG210" s="47">
        <v>0</v>
      </c>
      <c r="BH210" s="47">
        <v>0</v>
      </c>
      <c r="BI210" s="47">
        <v>0</v>
      </c>
      <c r="BJ210" s="47">
        <v>0</v>
      </c>
      <c r="BK210" s="47">
        <v>0</v>
      </c>
      <c r="BL210" s="47">
        <v>0</v>
      </c>
      <c r="BM210" s="47">
        <v>0</v>
      </c>
      <c r="BN210" s="47">
        <v>0</v>
      </c>
      <c r="BO210" s="47">
        <v>0</v>
      </c>
      <c r="BP210" s="47">
        <v>0</v>
      </c>
      <c r="BQ210" s="47">
        <v>0</v>
      </c>
      <c r="BR210" s="47">
        <v>0</v>
      </c>
      <c r="BS210" s="47">
        <v>0</v>
      </c>
      <c r="BT210" s="47">
        <v>0</v>
      </c>
      <c r="BU210" s="47">
        <v>0</v>
      </c>
      <c r="BV210" s="47">
        <v>0</v>
      </c>
      <c r="BW210" s="47">
        <v>0</v>
      </c>
      <c r="BX210" s="47">
        <v>0</v>
      </c>
      <c r="BY210" s="47">
        <v>0</v>
      </c>
      <c r="BZ210" s="47">
        <v>0</v>
      </c>
      <c r="CA210" s="47">
        <v>0</v>
      </c>
      <c r="CB210" s="47">
        <v>0</v>
      </c>
      <c r="CC210" s="47">
        <v>0</v>
      </c>
      <c r="CD210" s="47">
        <v>0</v>
      </c>
      <c r="CE210" s="47">
        <v>0</v>
      </c>
      <c r="CF210" s="47">
        <v>0</v>
      </c>
      <c r="CG210" s="47">
        <v>0</v>
      </c>
      <c r="CH210" s="47">
        <v>0</v>
      </c>
      <c r="CI210" s="47">
        <v>0</v>
      </c>
      <c r="CJ210" s="47">
        <v>0</v>
      </c>
      <c r="CK210" s="47">
        <v>0</v>
      </c>
      <c r="CL210" s="47">
        <v>0</v>
      </c>
      <c r="CM210" s="47">
        <v>0</v>
      </c>
      <c r="CN210" s="47">
        <v>0</v>
      </c>
      <c r="CO210" s="47">
        <v>0</v>
      </c>
      <c r="CP210" s="47">
        <v>0</v>
      </c>
      <c r="CQ210" s="47">
        <v>0</v>
      </c>
      <c r="CR210" s="47">
        <v>0</v>
      </c>
      <c r="CS210" s="47">
        <v>0</v>
      </c>
      <c r="CT210" s="47">
        <v>0</v>
      </c>
      <c r="CU210" s="47">
        <v>0</v>
      </c>
      <c r="CV210" s="47">
        <v>0</v>
      </c>
      <c r="CW210" s="47">
        <v>0</v>
      </c>
      <c r="CX210" s="47">
        <v>0</v>
      </c>
      <c r="CY210" s="47">
        <v>0</v>
      </c>
      <c r="CZ210" s="47">
        <v>0</v>
      </c>
      <c r="DA210" s="47">
        <v>0</v>
      </c>
      <c r="DB210" s="47">
        <v>0</v>
      </c>
      <c r="DC210" s="47">
        <v>0</v>
      </c>
      <c r="DD210" s="47">
        <v>0</v>
      </c>
      <c r="DE210" s="47">
        <v>0</v>
      </c>
      <c r="DF210" s="47">
        <v>0</v>
      </c>
      <c r="DG210" s="47">
        <v>0</v>
      </c>
      <c r="DH210" s="47">
        <v>0</v>
      </c>
      <c r="DI210" s="47">
        <v>0</v>
      </c>
      <c r="DJ210" s="47">
        <v>0</v>
      </c>
      <c r="DK210" s="47">
        <v>0</v>
      </c>
      <c r="DL210" s="47">
        <v>0</v>
      </c>
      <c r="DM210" s="47">
        <v>0</v>
      </c>
      <c r="DN210" s="47">
        <v>0</v>
      </c>
      <c r="DO210" s="47">
        <v>0</v>
      </c>
      <c r="DP210" s="47">
        <v>0</v>
      </c>
      <c r="DQ210" s="47">
        <v>0</v>
      </c>
      <c r="DR210" s="47">
        <v>0</v>
      </c>
      <c r="DS210" s="47">
        <v>0</v>
      </c>
      <c r="DT210" s="47">
        <v>0</v>
      </c>
    </row>
    <row r="211" spans="1:126" x14ac:dyDescent="0.25">
      <c r="A211" s="47" t="s">
        <v>489</v>
      </c>
      <c r="B211" s="47" t="s">
        <v>153</v>
      </c>
      <c r="C211" s="47" t="s">
        <v>411</v>
      </c>
      <c r="D211" s="47" t="s">
        <v>411</v>
      </c>
      <c r="E211" s="47"/>
      <c r="F211" s="47" t="s">
        <v>406</v>
      </c>
      <c r="G211" s="47" t="s">
        <v>419</v>
      </c>
      <c r="H211" s="47" t="str">
        <f>=IFERROR(VLOOKUP(A211,'ETPT Format DDG'!A:J,10,FALSE),"")</f>
        <v>0</v>
      </c>
      <c r="I211" s="47" t="str">
        <f>='ETPT Format DDG'!M211</f>
        <v/>
      </c>
      <c r="J211" s="47" t="str">
        <f>='ETPT Format DDG'!D211</f>
        <v/>
      </c>
      <c r="K211" s="47" t="s">
        <v>157</v>
      </c>
      <c r="L211" s="47" t="s">
        <v>490</v>
      </c>
      <c r="M211" s="47"/>
      <c r="N211" s="47">
        <v>0.31842105263157894</v>
      </c>
      <c r="O211" s="47">
        <v>0.31842105263157894</v>
      </c>
      <c r="P211" s="47">
        <v>0</v>
      </c>
      <c r="Q211" s="47">
        <v>0</v>
      </c>
      <c r="R211" s="47">
        <v>0</v>
      </c>
      <c r="S211" s="47">
        <v>0</v>
      </c>
      <c r="T211" s="47">
        <v>0</v>
      </c>
      <c r="U211" s="47">
        <v>0</v>
      </c>
      <c r="V211" s="47">
        <v>0</v>
      </c>
      <c r="W211" s="47">
        <v>0</v>
      </c>
      <c r="X211" s="47">
        <v>0</v>
      </c>
      <c r="Y211" s="47">
        <v>0</v>
      </c>
      <c r="Z211" s="47">
        <v>0</v>
      </c>
      <c r="AA211" s="47">
        <v>0</v>
      </c>
      <c r="AB211" s="47">
        <v>0</v>
      </c>
      <c r="AC211" s="47">
        <v>0</v>
      </c>
      <c r="AD211" s="47">
        <v>0</v>
      </c>
      <c r="AE211" s="47">
        <v>0</v>
      </c>
      <c r="AF211" s="47">
        <v>0</v>
      </c>
      <c r="AG211" s="47">
        <v>0</v>
      </c>
      <c r="AH211" s="47">
        <v>0</v>
      </c>
      <c r="AI211" s="47">
        <v>0</v>
      </c>
      <c r="AJ211" s="47">
        <v>0</v>
      </c>
      <c r="AK211" s="47">
        <v>0</v>
      </c>
      <c r="AL211" s="47">
        <v>0</v>
      </c>
      <c r="AM211" s="47">
        <v>0</v>
      </c>
      <c r="AN211" s="47">
        <v>0</v>
      </c>
      <c r="AO211" s="47">
        <v>0</v>
      </c>
      <c r="AP211" s="47">
        <v>0</v>
      </c>
      <c r="AQ211" s="47">
        <v>0</v>
      </c>
      <c r="AR211" s="47">
        <v>0</v>
      </c>
      <c r="AS211" s="47">
        <v>0</v>
      </c>
      <c r="AT211" s="47">
        <v>0</v>
      </c>
      <c r="AU211" s="47">
        <v>0</v>
      </c>
      <c r="AV211" s="47">
        <v>0</v>
      </c>
      <c r="AW211" s="47">
        <v>0</v>
      </c>
      <c r="AX211" s="47">
        <v>0</v>
      </c>
      <c r="AY211" s="47">
        <v>0</v>
      </c>
      <c r="AZ211" s="47">
        <v>0</v>
      </c>
      <c r="BA211" s="47">
        <v>0</v>
      </c>
      <c r="BB211" s="47">
        <v>0</v>
      </c>
      <c r="BC211" s="47">
        <v>0</v>
      </c>
      <c r="BD211" s="47">
        <v>0</v>
      </c>
      <c r="BE211" s="47">
        <v>0</v>
      </c>
      <c r="BF211" s="47">
        <v>0</v>
      </c>
      <c r="BG211" s="47">
        <v>0</v>
      </c>
      <c r="BH211" s="47">
        <v>0</v>
      </c>
      <c r="BI211" s="47">
        <v>0</v>
      </c>
      <c r="BJ211" s="47">
        <v>0</v>
      </c>
      <c r="BK211" s="47">
        <v>0</v>
      </c>
      <c r="BL211" s="47">
        <v>0</v>
      </c>
      <c r="BM211" s="47">
        <v>0</v>
      </c>
      <c r="BN211" s="47">
        <v>0</v>
      </c>
      <c r="BO211" s="47">
        <v>0</v>
      </c>
      <c r="BP211" s="47">
        <v>0</v>
      </c>
      <c r="BQ211" s="47">
        <v>0</v>
      </c>
      <c r="BR211" s="47">
        <v>0</v>
      </c>
      <c r="BS211" s="47">
        <v>0</v>
      </c>
      <c r="BT211" s="47">
        <v>0</v>
      </c>
      <c r="BU211" s="47">
        <v>0</v>
      </c>
      <c r="BV211" s="47">
        <v>0</v>
      </c>
      <c r="BW211" s="47">
        <v>0</v>
      </c>
      <c r="BX211" s="47">
        <v>0</v>
      </c>
      <c r="BY211" s="47">
        <v>0</v>
      </c>
      <c r="BZ211" s="47">
        <v>0</v>
      </c>
      <c r="CA211" s="47">
        <v>0</v>
      </c>
      <c r="CB211" s="47">
        <v>0</v>
      </c>
      <c r="CC211" s="47">
        <v>0</v>
      </c>
      <c r="CD211" s="47">
        <v>0</v>
      </c>
      <c r="CE211" s="47">
        <v>0</v>
      </c>
      <c r="CF211" s="47">
        <v>0</v>
      </c>
      <c r="CG211" s="47">
        <v>0</v>
      </c>
      <c r="CH211" s="47">
        <v>0</v>
      </c>
      <c r="CI211" s="47">
        <v>0</v>
      </c>
      <c r="CJ211" s="47">
        <v>0</v>
      </c>
      <c r="CK211" s="47">
        <v>0</v>
      </c>
      <c r="CL211" s="47">
        <v>0</v>
      </c>
      <c r="CM211" s="47">
        <v>0</v>
      </c>
      <c r="CN211" s="47">
        <v>0</v>
      </c>
      <c r="CO211" s="47">
        <v>0</v>
      </c>
      <c r="CP211" s="47">
        <v>0</v>
      </c>
      <c r="CQ211" s="47">
        <v>0</v>
      </c>
      <c r="CR211" s="47">
        <v>0</v>
      </c>
      <c r="CS211" s="47">
        <v>0</v>
      </c>
      <c r="CT211" s="47">
        <v>0.31842105263157894</v>
      </c>
      <c r="CU211" s="47">
        <v>0.31842105263157894</v>
      </c>
      <c r="CV211" s="47">
        <v>0</v>
      </c>
      <c r="CW211" s="47">
        <v>0</v>
      </c>
      <c r="CX211" s="47">
        <v>0</v>
      </c>
      <c r="CY211" s="47">
        <v>0</v>
      </c>
      <c r="CZ211" s="47">
        <v>0</v>
      </c>
      <c r="DA211" s="47">
        <v>0</v>
      </c>
      <c r="DB211" s="47">
        <v>0</v>
      </c>
      <c r="DC211" s="47">
        <v>0</v>
      </c>
      <c r="DD211" s="47">
        <v>0</v>
      </c>
      <c r="DE211" s="47">
        <v>0</v>
      </c>
      <c r="DF211" s="47">
        <v>0</v>
      </c>
      <c r="DG211" s="47">
        <v>0</v>
      </c>
      <c r="DH211" s="47">
        <v>0</v>
      </c>
      <c r="DI211" s="47">
        <v>0</v>
      </c>
      <c r="DJ211" s="47">
        <v>0</v>
      </c>
      <c r="DK211" s="47">
        <v>0</v>
      </c>
      <c r="DL211" s="47">
        <v>0</v>
      </c>
      <c r="DM211" s="47">
        <v>0</v>
      </c>
      <c r="DN211" s="47">
        <v>0</v>
      </c>
      <c r="DO211" s="47">
        <v>0</v>
      </c>
      <c r="DP211" s="47">
        <v>0</v>
      </c>
      <c r="DQ211" s="47">
        <v>0</v>
      </c>
      <c r="DR211" s="47">
        <v>0</v>
      </c>
      <c r="DS211" s="47">
        <v>0</v>
      </c>
      <c r="DT211" s="47">
        <v>0</v>
      </c>
    </row>
    <row r="212" spans="1:126" x14ac:dyDescent="0.25">
      <c r="A212" s="47" t="s">
        <v>491</v>
      </c>
      <c r="B212" s="47" t="s">
        <v>153</v>
      </c>
      <c r="C212" s="47" t="s">
        <v>411</v>
      </c>
      <c r="D212" s="47" t="s">
        <v>411</v>
      </c>
      <c r="E212" s="47"/>
      <c r="F212" s="47" t="s">
        <v>406</v>
      </c>
      <c r="G212" s="47" t="s">
        <v>412</v>
      </c>
      <c r="H212" s="47" t="str">
        <f>=IFERROR(VLOOKUP(A212,'ETPT Format DDG'!A:J,10,FALSE),"")</f>
        <v>0</v>
      </c>
      <c r="I212" s="47" t="str">
        <f>='ETPT Format DDG'!M212</f>
        <v/>
      </c>
      <c r="J212" s="47" t="str">
        <f>='ETPT Format DDG'!D212</f>
        <v/>
      </c>
      <c r="K212" s="47" t="s">
        <v>157</v>
      </c>
      <c r="L212" s="47" t="s">
        <v>487</v>
      </c>
      <c r="M212" s="47"/>
      <c r="N212" s="47">
        <v>0.8894736842105263</v>
      </c>
      <c r="O212" s="47">
        <v>0.8894736842105263</v>
      </c>
      <c r="P212" s="47">
        <v>0.8894736842105263</v>
      </c>
      <c r="Q212" s="47">
        <v>0</v>
      </c>
      <c r="R212" s="47">
        <v>0</v>
      </c>
      <c r="S212" s="47">
        <v>0</v>
      </c>
      <c r="T212" s="47">
        <v>0</v>
      </c>
      <c r="U212" s="47">
        <v>0</v>
      </c>
      <c r="V212" s="47">
        <v>0</v>
      </c>
      <c r="W212" s="47">
        <v>0</v>
      </c>
      <c r="X212" s="47">
        <v>0</v>
      </c>
      <c r="Y212" s="47">
        <v>0</v>
      </c>
      <c r="Z212" s="47">
        <v>0</v>
      </c>
      <c r="AA212" s="47">
        <v>0</v>
      </c>
      <c r="AB212" s="47">
        <v>0</v>
      </c>
      <c r="AC212" s="47">
        <v>0</v>
      </c>
      <c r="AD212" s="47">
        <v>0</v>
      </c>
      <c r="AE212" s="47">
        <v>0</v>
      </c>
      <c r="AF212" s="47">
        <v>0</v>
      </c>
      <c r="AG212" s="47">
        <v>0</v>
      </c>
      <c r="AH212" s="47">
        <v>0</v>
      </c>
      <c r="AI212" s="47">
        <v>0</v>
      </c>
      <c r="AJ212" s="47">
        <v>0</v>
      </c>
      <c r="AK212" s="47">
        <v>0</v>
      </c>
      <c r="AL212" s="47">
        <v>0</v>
      </c>
      <c r="AM212" s="47">
        <v>0</v>
      </c>
      <c r="AN212" s="47">
        <v>0</v>
      </c>
      <c r="AO212" s="47">
        <v>0</v>
      </c>
      <c r="AP212" s="47">
        <v>0</v>
      </c>
      <c r="AQ212" s="47">
        <v>0</v>
      </c>
      <c r="AR212" s="47">
        <v>0</v>
      </c>
      <c r="AS212" s="47">
        <v>0</v>
      </c>
      <c r="AT212" s="47">
        <v>0</v>
      </c>
      <c r="AU212" s="47">
        <v>0</v>
      </c>
      <c r="AV212" s="47">
        <v>0</v>
      </c>
      <c r="AW212" s="47">
        <v>0</v>
      </c>
      <c r="AX212" s="47">
        <v>0</v>
      </c>
      <c r="AY212" s="47">
        <v>0</v>
      </c>
      <c r="AZ212" s="47">
        <v>0</v>
      </c>
      <c r="BA212" s="47">
        <v>0</v>
      </c>
      <c r="BB212" s="47">
        <v>0</v>
      </c>
      <c r="BC212" s="47">
        <v>0</v>
      </c>
      <c r="BD212" s="47">
        <v>0</v>
      </c>
      <c r="BE212" s="47">
        <v>0</v>
      </c>
      <c r="BF212" s="47">
        <v>0</v>
      </c>
      <c r="BG212" s="47">
        <v>0</v>
      </c>
      <c r="BH212" s="47">
        <v>0</v>
      </c>
      <c r="BI212" s="47">
        <v>0</v>
      </c>
      <c r="BJ212" s="47">
        <v>0</v>
      </c>
      <c r="BK212" s="47">
        <v>0</v>
      </c>
      <c r="BL212" s="47">
        <v>0</v>
      </c>
      <c r="BM212" s="47">
        <v>0</v>
      </c>
      <c r="BN212" s="47">
        <v>0</v>
      </c>
      <c r="BO212" s="47">
        <v>0</v>
      </c>
      <c r="BP212" s="47">
        <v>0</v>
      </c>
      <c r="BQ212" s="47">
        <v>0</v>
      </c>
      <c r="BR212" s="47">
        <v>0</v>
      </c>
      <c r="BS212" s="47">
        <v>0</v>
      </c>
      <c r="BT212" s="47">
        <v>0</v>
      </c>
      <c r="BU212" s="47">
        <v>0</v>
      </c>
      <c r="BV212" s="47">
        <v>0</v>
      </c>
      <c r="BW212" s="47">
        <v>0</v>
      </c>
      <c r="BX212" s="47">
        <v>0</v>
      </c>
      <c r="BY212" s="47">
        <v>0</v>
      </c>
      <c r="BZ212" s="47">
        <v>0</v>
      </c>
      <c r="CA212" s="47">
        <v>0</v>
      </c>
      <c r="CB212" s="47">
        <v>0</v>
      </c>
      <c r="CC212" s="47">
        <v>0</v>
      </c>
      <c r="CD212" s="47">
        <v>0</v>
      </c>
      <c r="CE212" s="47">
        <v>0</v>
      </c>
      <c r="CF212" s="47">
        <v>0</v>
      </c>
      <c r="CG212" s="47">
        <v>0</v>
      </c>
      <c r="CH212" s="47">
        <v>0</v>
      </c>
      <c r="CI212" s="47">
        <v>0</v>
      </c>
      <c r="CJ212" s="47">
        <v>0</v>
      </c>
      <c r="CK212" s="47">
        <v>0</v>
      </c>
      <c r="CL212" s="47">
        <v>0</v>
      </c>
      <c r="CM212" s="47">
        <v>0</v>
      </c>
      <c r="CN212" s="47">
        <v>0</v>
      </c>
      <c r="CO212" s="47">
        <v>0</v>
      </c>
      <c r="CP212" s="47">
        <v>0</v>
      </c>
      <c r="CQ212" s="47">
        <v>0</v>
      </c>
      <c r="CR212" s="47">
        <v>0</v>
      </c>
      <c r="CS212" s="47">
        <v>0</v>
      </c>
      <c r="CT212" s="47">
        <v>0</v>
      </c>
      <c r="CU212" s="47">
        <v>0</v>
      </c>
      <c r="CV212" s="47">
        <v>0</v>
      </c>
      <c r="CW212" s="47">
        <v>0</v>
      </c>
      <c r="CX212" s="47">
        <v>0</v>
      </c>
      <c r="CY212" s="47">
        <v>0</v>
      </c>
      <c r="CZ212" s="47">
        <v>0</v>
      </c>
      <c r="DA212" s="47">
        <v>0</v>
      </c>
      <c r="DB212" s="47">
        <v>0</v>
      </c>
      <c r="DC212" s="47">
        <v>0</v>
      </c>
      <c r="DD212" s="47">
        <v>0</v>
      </c>
      <c r="DE212" s="47">
        <v>0</v>
      </c>
      <c r="DF212" s="47">
        <v>0</v>
      </c>
      <c r="DG212" s="47">
        <v>0</v>
      </c>
      <c r="DH212" s="47">
        <v>0</v>
      </c>
      <c r="DI212" s="47">
        <v>0</v>
      </c>
      <c r="DJ212" s="47">
        <v>0</v>
      </c>
      <c r="DK212" s="47">
        <v>0</v>
      </c>
      <c r="DL212" s="47">
        <v>0</v>
      </c>
      <c r="DM212" s="47">
        <v>0</v>
      </c>
      <c r="DN212" s="47">
        <v>0</v>
      </c>
      <c r="DO212" s="47">
        <v>0</v>
      </c>
      <c r="DP212" s="47">
        <v>0</v>
      </c>
      <c r="DQ212" s="47">
        <v>0</v>
      </c>
      <c r="DR212" s="47">
        <v>0</v>
      </c>
      <c r="DS212" s="47">
        <v>0</v>
      </c>
      <c r="DT212" s="47">
        <v>0</v>
      </c>
    </row>
    <row r="213" spans="1:126" x14ac:dyDescent="0.25">
      <c r="A213" s="47" t="s">
        <v>492</v>
      </c>
      <c r="B213" s="47" t="s">
        <v>153</v>
      </c>
      <c r="C213" s="47" t="s">
        <v>411</v>
      </c>
      <c r="D213" s="47" t="s">
        <v>411</v>
      </c>
      <c r="E213" s="47"/>
      <c r="F213" s="47" t="s">
        <v>406</v>
      </c>
      <c r="G213" s="47" t="s">
        <v>412</v>
      </c>
      <c r="H213" s="47" t="str">
        <f>=IFERROR(VLOOKUP(A213,'ETPT Format DDG'!A:J,10,FALSE),"")</f>
        <v>0</v>
      </c>
      <c r="I213" s="47" t="str">
        <f>='ETPT Format DDG'!M213</f>
        <v/>
      </c>
      <c r="J213" s="47" t="str">
        <f>='ETPT Format DDG'!D213</f>
        <v/>
      </c>
      <c r="K213" s="47" t="s">
        <v>157</v>
      </c>
      <c r="L213" s="47" t="s">
        <v>424</v>
      </c>
      <c r="M213" s="47"/>
      <c r="N213" s="47">
        <v>0.19473684210526315</v>
      </c>
      <c r="O213" s="47">
        <v>0.19473684210526315</v>
      </c>
      <c r="P213" s="47">
        <v>0.19473684210526315</v>
      </c>
      <c r="Q213" s="47">
        <v>0</v>
      </c>
      <c r="R213" s="47">
        <v>0</v>
      </c>
      <c r="S213" s="47">
        <v>0</v>
      </c>
      <c r="T213" s="47">
        <v>0</v>
      </c>
      <c r="U213" s="47">
        <v>0</v>
      </c>
      <c r="V213" s="47">
        <v>0</v>
      </c>
      <c r="W213" s="47">
        <v>0</v>
      </c>
      <c r="X213" s="47">
        <v>0</v>
      </c>
      <c r="Y213" s="47">
        <v>0</v>
      </c>
      <c r="Z213" s="47">
        <v>0</v>
      </c>
      <c r="AA213" s="47">
        <v>0</v>
      </c>
      <c r="AB213" s="47">
        <v>0</v>
      </c>
      <c r="AC213" s="47">
        <v>0</v>
      </c>
      <c r="AD213" s="47">
        <v>0</v>
      </c>
      <c r="AE213" s="47">
        <v>0</v>
      </c>
      <c r="AF213" s="47">
        <v>0</v>
      </c>
      <c r="AG213" s="47">
        <v>0</v>
      </c>
      <c r="AH213" s="47">
        <v>0</v>
      </c>
      <c r="AI213" s="47">
        <v>0</v>
      </c>
      <c r="AJ213" s="47">
        <v>0</v>
      </c>
      <c r="AK213" s="47">
        <v>0</v>
      </c>
      <c r="AL213" s="47">
        <v>0</v>
      </c>
      <c r="AM213" s="47">
        <v>0</v>
      </c>
      <c r="AN213" s="47">
        <v>0</v>
      </c>
      <c r="AO213" s="47">
        <v>0</v>
      </c>
      <c r="AP213" s="47">
        <v>0</v>
      </c>
      <c r="AQ213" s="47">
        <v>0</v>
      </c>
      <c r="AR213" s="47">
        <v>0</v>
      </c>
      <c r="AS213" s="47">
        <v>0</v>
      </c>
      <c r="AT213" s="47">
        <v>0</v>
      </c>
      <c r="AU213" s="47">
        <v>0</v>
      </c>
      <c r="AV213" s="47">
        <v>0</v>
      </c>
      <c r="AW213" s="47">
        <v>0</v>
      </c>
      <c r="AX213" s="47">
        <v>0</v>
      </c>
      <c r="AY213" s="47">
        <v>0</v>
      </c>
      <c r="AZ213" s="47">
        <v>0</v>
      </c>
      <c r="BA213" s="47">
        <v>0</v>
      </c>
      <c r="BB213" s="47">
        <v>0</v>
      </c>
      <c r="BC213" s="47">
        <v>0</v>
      </c>
      <c r="BD213" s="47">
        <v>0</v>
      </c>
      <c r="BE213" s="47">
        <v>0</v>
      </c>
      <c r="BF213" s="47">
        <v>0</v>
      </c>
      <c r="BG213" s="47">
        <v>0</v>
      </c>
      <c r="BH213" s="47">
        <v>0</v>
      </c>
      <c r="BI213" s="47">
        <v>0</v>
      </c>
      <c r="BJ213" s="47">
        <v>0</v>
      </c>
      <c r="BK213" s="47">
        <v>0</v>
      </c>
      <c r="BL213" s="47">
        <v>0</v>
      </c>
      <c r="BM213" s="47">
        <v>0</v>
      </c>
      <c r="BN213" s="47">
        <v>0</v>
      </c>
      <c r="BO213" s="47">
        <v>0</v>
      </c>
      <c r="BP213" s="47">
        <v>0</v>
      </c>
      <c r="BQ213" s="47">
        <v>0</v>
      </c>
      <c r="BR213" s="47">
        <v>0</v>
      </c>
      <c r="BS213" s="47">
        <v>0</v>
      </c>
      <c r="BT213" s="47">
        <v>0</v>
      </c>
      <c r="BU213" s="47">
        <v>0</v>
      </c>
      <c r="BV213" s="47">
        <v>0</v>
      </c>
      <c r="BW213" s="47">
        <v>0</v>
      </c>
      <c r="BX213" s="47">
        <v>0</v>
      </c>
      <c r="BY213" s="47">
        <v>0</v>
      </c>
      <c r="BZ213" s="47">
        <v>0</v>
      </c>
      <c r="CA213" s="47">
        <v>0</v>
      </c>
      <c r="CB213" s="47">
        <v>0</v>
      </c>
      <c r="CC213" s="47">
        <v>0</v>
      </c>
      <c r="CD213" s="47">
        <v>0</v>
      </c>
      <c r="CE213" s="47">
        <v>0</v>
      </c>
      <c r="CF213" s="47">
        <v>0</v>
      </c>
      <c r="CG213" s="47">
        <v>0</v>
      </c>
      <c r="CH213" s="47">
        <v>0</v>
      </c>
      <c r="CI213" s="47">
        <v>0</v>
      </c>
      <c r="CJ213" s="47">
        <v>0</v>
      </c>
      <c r="CK213" s="47">
        <v>0</v>
      </c>
      <c r="CL213" s="47">
        <v>0</v>
      </c>
      <c r="CM213" s="47">
        <v>0</v>
      </c>
      <c r="CN213" s="47">
        <v>0</v>
      </c>
      <c r="CO213" s="47">
        <v>0</v>
      </c>
      <c r="CP213" s="47">
        <v>0</v>
      </c>
      <c r="CQ213" s="47">
        <v>0</v>
      </c>
      <c r="CR213" s="47">
        <v>0</v>
      </c>
      <c r="CS213" s="47">
        <v>0</v>
      </c>
      <c r="CT213" s="47">
        <v>0</v>
      </c>
      <c r="CU213" s="47">
        <v>0</v>
      </c>
      <c r="CV213" s="47">
        <v>0</v>
      </c>
      <c r="CW213" s="47">
        <v>0</v>
      </c>
      <c r="CX213" s="47">
        <v>0</v>
      </c>
      <c r="CY213" s="47">
        <v>0</v>
      </c>
      <c r="CZ213" s="47">
        <v>0</v>
      </c>
      <c r="DA213" s="47">
        <v>0</v>
      </c>
      <c r="DB213" s="47">
        <v>0</v>
      </c>
      <c r="DC213" s="47">
        <v>0</v>
      </c>
      <c r="DD213" s="47">
        <v>0</v>
      </c>
      <c r="DE213" s="47">
        <v>0</v>
      </c>
      <c r="DF213" s="47">
        <v>0</v>
      </c>
      <c r="DG213" s="47">
        <v>0</v>
      </c>
      <c r="DH213" s="47">
        <v>0</v>
      </c>
      <c r="DI213" s="47">
        <v>0</v>
      </c>
      <c r="DJ213" s="47">
        <v>0</v>
      </c>
      <c r="DK213" s="47">
        <v>0</v>
      </c>
      <c r="DL213" s="47">
        <v>0</v>
      </c>
      <c r="DM213" s="47">
        <v>0</v>
      </c>
      <c r="DN213" s="47">
        <v>0</v>
      </c>
      <c r="DO213" s="47">
        <v>0</v>
      </c>
      <c r="DP213" s="47">
        <v>0</v>
      </c>
      <c r="DQ213" s="47">
        <v>0</v>
      </c>
      <c r="DR213" s="47">
        <v>0</v>
      </c>
      <c r="DS213" s="47">
        <v>0</v>
      </c>
      <c r="DT213" s="47">
        <v>0</v>
      </c>
    </row>
    <row r="214" spans="1:126" x14ac:dyDescent="0.25">
      <c r="A214" s="47" t="s">
        <v>493</v>
      </c>
      <c r="B214" s="47" t="s">
        <v>153</v>
      </c>
      <c r="C214" s="47" t="s">
        <v>411</v>
      </c>
      <c r="D214" s="47" t="s">
        <v>411</v>
      </c>
      <c r="E214" s="47"/>
      <c r="F214" s="47" t="s">
        <v>406</v>
      </c>
      <c r="G214" s="47" t="s">
        <v>428</v>
      </c>
      <c r="H214" s="47" t="str">
        <f>=IFERROR(VLOOKUP(A214,'ETPT Format DDG'!A:J,10,FALSE),"")</f>
        <v>0</v>
      </c>
      <c r="I214" s="47" t="str">
        <f>='ETPT Format DDG'!M214</f>
        <v/>
      </c>
      <c r="J214" s="47" t="str">
        <f>='ETPT Format DDG'!D214</f>
        <v/>
      </c>
      <c r="K214" s="47" t="s">
        <v>157</v>
      </c>
      <c r="L214" s="47" t="s">
        <v>494</v>
      </c>
      <c r="M214" s="47"/>
      <c r="N214" s="47">
        <v>0.25526315789473686</v>
      </c>
      <c r="O214" s="47">
        <v>0.25526315789473686</v>
      </c>
      <c r="P214" s="47">
        <v>0.25526315789473686</v>
      </c>
      <c r="Q214" s="47">
        <v>0</v>
      </c>
      <c r="R214" s="47">
        <v>0</v>
      </c>
      <c r="S214" s="47">
        <v>0</v>
      </c>
      <c r="T214" s="47">
        <v>0</v>
      </c>
      <c r="U214" s="47">
        <v>0</v>
      </c>
      <c r="V214" s="47">
        <v>0</v>
      </c>
      <c r="W214" s="47">
        <v>0</v>
      </c>
      <c r="X214" s="47">
        <v>0</v>
      </c>
      <c r="Y214" s="47">
        <v>0</v>
      </c>
      <c r="Z214" s="47">
        <v>0</v>
      </c>
      <c r="AA214" s="47">
        <v>0</v>
      </c>
      <c r="AB214" s="47">
        <v>0</v>
      </c>
      <c r="AC214" s="47">
        <v>0</v>
      </c>
      <c r="AD214" s="47">
        <v>0</v>
      </c>
      <c r="AE214" s="47">
        <v>0</v>
      </c>
      <c r="AF214" s="47">
        <v>0</v>
      </c>
      <c r="AG214" s="47">
        <v>0</v>
      </c>
      <c r="AH214" s="47">
        <v>0</v>
      </c>
      <c r="AI214" s="47">
        <v>0</v>
      </c>
      <c r="AJ214" s="47">
        <v>0</v>
      </c>
      <c r="AK214" s="47">
        <v>0</v>
      </c>
      <c r="AL214" s="47">
        <v>0</v>
      </c>
      <c r="AM214" s="47">
        <v>0</v>
      </c>
      <c r="AN214" s="47">
        <v>0</v>
      </c>
      <c r="AO214" s="47">
        <v>0</v>
      </c>
      <c r="AP214" s="47">
        <v>0</v>
      </c>
      <c r="AQ214" s="47">
        <v>0</v>
      </c>
      <c r="AR214" s="47">
        <v>0</v>
      </c>
      <c r="AS214" s="47">
        <v>0</v>
      </c>
      <c r="AT214" s="47">
        <v>0</v>
      </c>
      <c r="AU214" s="47">
        <v>0</v>
      </c>
      <c r="AV214" s="47">
        <v>0</v>
      </c>
      <c r="AW214" s="47">
        <v>0</v>
      </c>
      <c r="AX214" s="47">
        <v>0</v>
      </c>
      <c r="AY214" s="47">
        <v>0</v>
      </c>
      <c r="AZ214" s="47">
        <v>0</v>
      </c>
      <c r="BA214" s="47">
        <v>0</v>
      </c>
      <c r="BB214" s="47">
        <v>0</v>
      </c>
      <c r="BC214" s="47">
        <v>0</v>
      </c>
      <c r="BD214" s="47">
        <v>0</v>
      </c>
      <c r="BE214" s="47">
        <v>0</v>
      </c>
      <c r="BF214" s="47">
        <v>0</v>
      </c>
      <c r="BG214" s="47">
        <v>0</v>
      </c>
      <c r="BH214" s="47">
        <v>0</v>
      </c>
      <c r="BI214" s="47">
        <v>0</v>
      </c>
      <c r="BJ214" s="47">
        <v>0</v>
      </c>
      <c r="BK214" s="47">
        <v>0</v>
      </c>
      <c r="BL214" s="47">
        <v>0</v>
      </c>
      <c r="BM214" s="47">
        <v>0</v>
      </c>
      <c r="BN214" s="47">
        <v>0</v>
      </c>
      <c r="BO214" s="47">
        <v>0</v>
      </c>
      <c r="BP214" s="47">
        <v>0</v>
      </c>
      <c r="BQ214" s="47">
        <v>0</v>
      </c>
      <c r="BR214" s="47">
        <v>0</v>
      </c>
      <c r="BS214" s="47">
        <v>0</v>
      </c>
      <c r="BT214" s="47">
        <v>0</v>
      </c>
      <c r="BU214" s="47">
        <v>0</v>
      </c>
      <c r="BV214" s="47">
        <v>0</v>
      </c>
      <c r="BW214" s="47">
        <v>0</v>
      </c>
      <c r="BX214" s="47">
        <v>0</v>
      </c>
      <c r="BY214" s="47">
        <v>0</v>
      </c>
      <c r="BZ214" s="47">
        <v>0</v>
      </c>
      <c r="CA214" s="47">
        <v>0</v>
      </c>
      <c r="CB214" s="47">
        <v>0</v>
      </c>
      <c r="CC214" s="47">
        <v>0</v>
      </c>
      <c r="CD214" s="47">
        <v>0</v>
      </c>
      <c r="CE214" s="47">
        <v>0</v>
      </c>
      <c r="CF214" s="47">
        <v>0</v>
      </c>
      <c r="CG214" s="47">
        <v>0</v>
      </c>
      <c r="CH214" s="47">
        <v>0</v>
      </c>
      <c r="CI214" s="47">
        <v>0</v>
      </c>
      <c r="CJ214" s="47">
        <v>0</v>
      </c>
      <c r="CK214" s="47">
        <v>0</v>
      </c>
      <c r="CL214" s="47">
        <v>0</v>
      </c>
      <c r="CM214" s="47">
        <v>0</v>
      </c>
      <c r="CN214" s="47">
        <v>0</v>
      </c>
      <c r="CO214" s="47">
        <v>0</v>
      </c>
      <c r="CP214" s="47">
        <v>0</v>
      </c>
      <c r="CQ214" s="47">
        <v>0</v>
      </c>
      <c r="CR214" s="47">
        <v>0</v>
      </c>
      <c r="CS214" s="47">
        <v>0</v>
      </c>
      <c r="CT214" s="47">
        <v>0</v>
      </c>
      <c r="CU214" s="47">
        <v>0</v>
      </c>
      <c r="CV214" s="47">
        <v>0</v>
      </c>
      <c r="CW214" s="47">
        <v>0</v>
      </c>
      <c r="CX214" s="47">
        <v>0</v>
      </c>
      <c r="CY214" s="47">
        <v>0</v>
      </c>
      <c r="CZ214" s="47">
        <v>0</v>
      </c>
      <c r="DA214" s="47">
        <v>0</v>
      </c>
      <c r="DB214" s="47">
        <v>0</v>
      </c>
      <c r="DC214" s="47">
        <v>0</v>
      </c>
      <c r="DD214" s="47">
        <v>0</v>
      </c>
      <c r="DE214" s="47">
        <v>0</v>
      </c>
      <c r="DF214" s="47">
        <v>0</v>
      </c>
      <c r="DG214" s="47">
        <v>0</v>
      </c>
      <c r="DH214" s="47">
        <v>0</v>
      </c>
      <c r="DI214" s="47">
        <v>0</v>
      </c>
      <c r="DJ214" s="47">
        <v>0</v>
      </c>
      <c r="DK214" s="47">
        <v>0</v>
      </c>
      <c r="DL214" s="47">
        <v>0</v>
      </c>
      <c r="DM214" s="47">
        <v>0</v>
      </c>
      <c r="DN214" s="47">
        <v>0</v>
      </c>
      <c r="DO214" s="47">
        <v>0</v>
      </c>
      <c r="DP214" s="47">
        <v>0</v>
      </c>
      <c r="DQ214" s="47">
        <v>0</v>
      </c>
      <c r="DR214" s="47">
        <v>0</v>
      </c>
      <c r="DS214" s="47">
        <v>0</v>
      </c>
      <c r="DT214" s="47">
        <v>0</v>
      </c>
    </row>
    <row r="215" spans="1:126" x14ac:dyDescent="0.25">
      <c r="A215" s="47" t="s">
        <v>495</v>
      </c>
      <c r="B215" s="47" t="s">
        <v>153</v>
      </c>
      <c r="C215" s="47" t="s">
        <v>411</v>
      </c>
      <c r="D215" s="47" t="s">
        <v>411</v>
      </c>
      <c r="E215" s="47"/>
      <c r="F215" s="47" t="s">
        <v>406</v>
      </c>
      <c r="G215" s="47" t="s">
        <v>412</v>
      </c>
      <c r="H215" s="47" t="str">
        <f>=IFERROR(VLOOKUP(A215,'ETPT Format DDG'!A:J,10,FALSE),"")</f>
        <v>0</v>
      </c>
      <c r="I215" s="47" t="str">
        <f>='ETPT Format DDG'!M215</f>
        <v/>
      </c>
      <c r="J215" s="47" t="str">
        <f>='ETPT Format DDG'!D215</f>
        <v/>
      </c>
      <c r="K215" s="47" t="s">
        <v>157</v>
      </c>
      <c r="L215" s="47" t="s">
        <v>496</v>
      </c>
      <c r="M215" s="47"/>
      <c r="N215" s="47">
        <v>0.8526315789473684</v>
      </c>
      <c r="O215" s="47">
        <v>0.8526315789473684</v>
      </c>
      <c r="P215" s="47">
        <v>0.8526315789473684</v>
      </c>
      <c r="Q215" s="47">
        <v>0</v>
      </c>
      <c r="R215" s="47">
        <v>0</v>
      </c>
      <c r="S215" s="47">
        <v>0</v>
      </c>
      <c r="T215" s="47">
        <v>0</v>
      </c>
      <c r="U215" s="47">
        <v>0</v>
      </c>
      <c r="V215" s="47">
        <v>0</v>
      </c>
      <c r="W215" s="47">
        <v>0</v>
      </c>
      <c r="X215" s="47">
        <v>0</v>
      </c>
      <c r="Y215" s="47">
        <v>0</v>
      </c>
      <c r="Z215" s="47">
        <v>0</v>
      </c>
      <c r="AA215" s="47">
        <v>0</v>
      </c>
      <c r="AB215" s="47">
        <v>0</v>
      </c>
      <c r="AC215" s="47">
        <v>0</v>
      </c>
      <c r="AD215" s="47">
        <v>0</v>
      </c>
      <c r="AE215" s="47">
        <v>0</v>
      </c>
      <c r="AF215" s="47">
        <v>0</v>
      </c>
      <c r="AG215" s="47">
        <v>0</v>
      </c>
      <c r="AH215" s="47">
        <v>0</v>
      </c>
      <c r="AI215" s="47">
        <v>0</v>
      </c>
      <c r="AJ215" s="47">
        <v>0</v>
      </c>
      <c r="AK215" s="47">
        <v>0</v>
      </c>
      <c r="AL215" s="47">
        <v>0</v>
      </c>
      <c r="AM215" s="47">
        <v>0</v>
      </c>
      <c r="AN215" s="47">
        <v>0</v>
      </c>
      <c r="AO215" s="47">
        <v>0</v>
      </c>
      <c r="AP215" s="47">
        <v>0</v>
      </c>
      <c r="AQ215" s="47">
        <v>0</v>
      </c>
      <c r="AR215" s="47">
        <v>0</v>
      </c>
      <c r="AS215" s="47">
        <v>0</v>
      </c>
      <c r="AT215" s="47">
        <v>0</v>
      </c>
      <c r="AU215" s="47">
        <v>0</v>
      </c>
      <c r="AV215" s="47">
        <v>0</v>
      </c>
      <c r="AW215" s="47">
        <v>0</v>
      </c>
      <c r="AX215" s="47">
        <v>0</v>
      </c>
      <c r="AY215" s="47">
        <v>0</v>
      </c>
      <c r="AZ215" s="47">
        <v>0</v>
      </c>
      <c r="BA215" s="47">
        <v>0</v>
      </c>
      <c r="BB215" s="47">
        <v>0</v>
      </c>
      <c r="BC215" s="47">
        <v>0</v>
      </c>
      <c r="BD215" s="47">
        <v>0</v>
      </c>
      <c r="BE215" s="47">
        <v>0</v>
      </c>
      <c r="BF215" s="47">
        <v>0</v>
      </c>
      <c r="BG215" s="47">
        <v>0</v>
      </c>
      <c r="BH215" s="47">
        <v>0</v>
      </c>
      <c r="BI215" s="47">
        <v>0</v>
      </c>
      <c r="BJ215" s="47">
        <v>0</v>
      </c>
      <c r="BK215" s="47">
        <v>0</v>
      </c>
      <c r="BL215" s="47">
        <v>0</v>
      </c>
      <c r="BM215" s="47">
        <v>0</v>
      </c>
      <c r="BN215" s="47">
        <v>0</v>
      </c>
      <c r="BO215" s="47">
        <v>0</v>
      </c>
      <c r="BP215" s="47">
        <v>0</v>
      </c>
      <c r="BQ215" s="47">
        <v>0</v>
      </c>
      <c r="BR215" s="47">
        <v>0</v>
      </c>
      <c r="BS215" s="47">
        <v>0</v>
      </c>
      <c r="BT215" s="47">
        <v>0</v>
      </c>
      <c r="BU215" s="47">
        <v>0</v>
      </c>
      <c r="BV215" s="47">
        <v>0</v>
      </c>
      <c r="BW215" s="47">
        <v>0</v>
      </c>
      <c r="BX215" s="47">
        <v>0</v>
      </c>
      <c r="BY215" s="47">
        <v>0</v>
      </c>
      <c r="BZ215" s="47">
        <v>0</v>
      </c>
      <c r="CA215" s="47">
        <v>0</v>
      </c>
      <c r="CB215" s="47">
        <v>0</v>
      </c>
      <c r="CC215" s="47">
        <v>0</v>
      </c>
      <c r="CD215" s="47">
        <v>0</v>
      </c>
      <c r="CE215" s="47">
        <v>0</v>
      </c>
      <c r="CF215" s="47">
        <v>0</v>
      </c>
      <c r="CG215" s="47">
        <v>0</v>
      </c>
      <c r="CH215" s="47">
        <v>0</v>
      </c>
      <c r="CI215" s="47">
        <v>0</v>
      </c>
      <c r="CJ215" s="47">
        <v>0</v>
      </c>
      <c r="CK215" s="47">
        <v>0</v>
      </c>
      <c r="CL215" s="47">
        <v>0</v>
      </c>
      <c r="CM215" s="47">
        <v>0</v>
      </c>
      <c r="CN215" s="47">
        <v>0</v>
      </c>
      <c r="CO215" s="47">
        <v>0</v>
      </c>
      <c r="CP215" s="47">
        <v>0</v>
      </c>
      <c r="CQ215" s="47">
        <v>0</v>
      </c>
      <c r="CR215" s="47">
        <v>0</v>
      </c>
      <c r="CS215" s="47">
        <v>0</v>
      </c>
      <c r="CT215" s="47">
        <v>0</v>
      </c>
      <c r="CU215" s="47">
        <v>0</v>
      </c>
      <c r="CV215" s="47">
        <v>0</v>
      </c>
      <c r="CW215" s="47">
        <v>0</v>
      </c>
      <c r="CX215" s="47">
        <v>0</v>
      </c>
      <c r="CY215" s="47">
        <v>0</v>
      </c>
      <c r="CZ215" s="47">
        <v>0</v>
      </c>
      <c r="DA215" s="47">
        <v>0</v>
      </c>
      <c r="DB215" s="47">
        <v>0</v>
      </c>
      <c r="DC215" s="47">
        <v>0</v>
      </c>
      <c r="DD215" s="47">
        <v>0</v>
      </c>
      <c r="DE215" s="47">
        <v>0</v>
      </c>
      <c r="DF215" s="47">
        <v>0</v>
      </c>
      <c r="DG215" s="47">
        <v>0</v>
      </c>
      <c r="DH215" s="47">
        <v>0</v>
      </c>
      <c r="DI215" s="47">
        <v>0</v>
      </c>
      <c r="DJ215" s="47">
        <v>0</v>
      </c>
      <c r="DK215" s="47">
        <v>0</v>
      </c>
      <c r="DL215" s="47">
        <v>0</v>
      </c>
      <c r="DM215" s="47">
        <v>0</v>
      </c>
      <c r="DN215" s="47">
        <v>0</v>
      </c>
      <c r="DO215" s="47">
        <v>0</v>
      </c>
      <c r="DP215" s="47">
        <v>0</v>
      </c>
      <c r="DQ215" s="47">
        <v>0</v>
      </c>
      <c r="DR215" s="47">
        <v>0</v>
      </c>
      <c r="DS215" s="47">
        <v>0</v>
      </c>
      <c r="DT215" s="47">
        <v>0</v>
      </c>
    </row>
    <row r="216" spans="1:126" x14ac:dyDescent="0.25">
      <c r="A216" s="47" t="s">
        <v>497</v>
      </c>
      <c r="B216" s="47" t="s">
        <v>153</v>
      </c>
      <c r="C216" s="47" t="s">
        <v>411</v>
      </c>
      <c r="D216" s="47" t="s">
        <v>411</v>
      </c>
      <c r="E216" s="47"/>
      <c r="F216" s="47" t="s">
        <v>406</v>
      </c>
      <c r="G216" s="47" t="s">
        <v>412</v>
      </c>
      <c r="H216" s="47" t="str">
        <f>=IFERROR(VLOOKUP(A216,'ETPT Format DDG'!A:J,10,FALSE),"")</f>
        <v>0</v>
      </c>
      <c r="I216" s="47" t="str">
        <f>='ETPT Format DDG'!M216</f>
        <v/>
      </c>
      <c r="J216" s="47" t="str">
        <f>='ETPT Format DDG'!D216</f>
        <v/>
      </c>
      <c r="K216" s="47" t="s">
        <v>157</v>
      </c>
      <c r="L216" s="47" t="s">
        <v>434</v>
      </c>
      <c r="M216" s="47"/>
      <c r="N216" s="47">
        <v>0.7078947368421052</v>
      </c>
      <c r="O216" s="47">
        <v>0</v>
      </c>
      <c r="P216" s="47">
        <v>0</v>
      </c>
      <c r="Q216" s="47">
        <v>0</v>
      </c>
      <c r="R216" s="47">
        <v>0</v>
      </c>
      <c r="S216" s="47">
        <v>0</v>
      </c>
      <c r="T216" s="47">
        <v>0</v>
      </c>
      <c r="U216" s="47">
        <v>0</v>
      </c>
      <c r="V216" s="47">
        <v>0</v>
      </c>
      <c r="W216" s="47">
        <v>0</v>
      </c>
      <c r="X216" s="47">
        <v>0</v>
      </c>
      <c r="Y216" s="47">
        <v>0</v>
      </c>
      <c r="Z216" s="47">
        <v>0</v>
      </c>
      <c r="AA216" s="47">
        <v>0</v>
      </c>
      <c r="AB216" s="47">
        <v>0</v>
      </c>
      <c r="AC216" s="47">
        <v>0</v>
      </c>
      <c r="AD216" s="47">
        <v>0</v>
      </c>
      <c r="AE216" s="47">
        <v>0</v>
      </c>
      <c r="AF216" s="47">
        <v>0</v>
      </c>
      <c r="AG216" s="47">
        <v>0</v>
      </c>
      <c r="AH216" s="47">
        <v>0</v>
      </c>
      <c r="AI216" s="47">
        <v>0</v>
      </c>
      <c r="AJ216" s="47">
        <v>0</v>
      </c>
      <c r="AK216" s="47">
        <v>0</v>
      </c>
      <c r="AL216" s="47">
        <v>0</v>
      </c>
      <c r="AM216" s="47">
        <v>0</v>
      </c>
      <c r="AN216" s="47">
        <v>0</v>
      </c>
      <c r="AO216" s="47">
        <v>0</v>
      </c>
      <c r="AP216" s="47">
        <v>0</v>
      </c>
      <c r="AQ216" s="47">
        <v>0</v>
      </c>
      <c r="AR216" s="47">
        <v>0</v>
      </c>
      <c r="AS216" s="47">
        <v>0</v>
      </c>
      <c r="AT216" s="47">
        <v>0</v>
      </c>
      <c r="AU216" s="47">
        <v>0</v>
      </c>
      <c r="AV216" s="47">
        <v>0</v>
      </c>
      <c r="AW216" s="47">
        <v>0</v>
      </c>
      <c r="AX216" s="47">
        <v>0</v>
      </c>
      <c r="AY216" s="47">
        <v>0</v>
      </c>
      <c r="AZ216" s="47">
        <v>0</v>
      </c>
      <c r="BA216" s="47">
        <v>0</v>
      </c>
      <c r="BB216" s="47">
        <v>0</v>
      </c>
      <c r="BC216" s="47">
        <v>0</v>
      </c>
      <c r="BD216" s="47">
        <v>0</v>
      </c>
      <c r="BE216" s="47">
        <v>0</v>
      </c>
      <c r="BF216" s="47">
        <v>0</v>
      </c>
      <c r="BG216" s="47">
        <v>0</v>
      </c>
      <c r="BH216" s="47">
        <v>0</v>
      </c>
      <c r="BI216" s="47">
        <v>0</v>
      </c>
      <c r="BJ216" s="47">
        <v>0</v>
      </c>
      <c r="BK216" s="47">
        <v>0</v>
      </c>
      <c r="BL216" s="47">
        <v>0</v>
      </c>
      <c r="BM216" s="47">
        <v>0</v>
      </c>
      <c r="BN216" s="47">
        <v>0</v>
      </c>
      <c r="BO216" s="47">
        <v>0</v>
      </c>
      <c r="BP216" s="47">
        <v>0</v>
      </c>
      <c r="BQ216" s="47">
        <v>0</v>
      </c>
      <c r="BR216" s="47">
        <v>0</v>
      </c>
      <c r="BS216" s="47">
        <v>0</v>
      </c>
      <c r="BT216" s="47">
        <v>0</v>
      </c>
      <c r="BU216" s="47">
        <v>0</v>
      </c>
      <c r="BV216" s="47">
        <v>0</v>
      </c>
      <c r="BW216" s="47">
        <v>0</v>
      </c>
      <c r="BX216" s="47">
        <v>0</v>
      </c>
      <c r="BY216" s="47">
        <v>0</v>
      </c>
      <c r="BZ216" s="47">
        <v>0</v>
      </c>
      <c r="CA216" s="47">
        <v>0</v>
      </c>
      <c r="CB216" s="47">
        <v>0</v>
      </c>
      <c r="CC216" s="47">
        <v>0</v>
      </c>
      <c r="CD216" s="47">
        <v>0</v>
      </c>
      <c r="CE216" s="47">
        <v>0</v>
      </c>
      <c r="CF216" s="47">
        <v>0</v>
      </c>
      <c r="CG216" s="47">
        <v>0</v>
      </c>
      <c r="CH216" s="47">
        <v>0</v>
      </c>
      <c r="CI216" s="47">
        <v>0</v>
      </c>
      <c r="CJ216" s="47">
        <v>0</v>
      </c>
      <c r="CK216" s="47">
        <v>0</v>
      </c>
      <c r="CL216" s="47">
        <v>0</v>
      </c>
      <c r="CM216" s="47">
        <v>0</v>
      </c>
      <c r="CN216" s="47">
        <v>0</v>
      </c>
      <c r="CO216" s="47">
        <v>0</v>
      </c>
      <c r="CP216" s="47">
        <v>0</v>
      </c>
      <c r="CQ216" s="47">
        <v>0</v>
      </c>
      <c r="CR216" s="47">
        <v>0</v>
      </c>
      <c r="CS216" s="47">
        <v>0</v>
      </c>
      <c r="CT216" s="47">
        <v>0</v>
      </c>
      <c r="CU216" s="47">
        <v>0</v>
      </c>
      <c r="CV216" s="47">
        <v>0</v>
      </c>
      <c r="CW216" s="47">
        <v>0</v>
      </c>
      <c r="CX216" s="47">
        <v>0</v>
      </c>
      <c r="CY216" s="47">
        <v>0</v>
      </c>
      <c r="CZ216" s="47">
        <v>0</v>
      </c>
      <c r="DA216" s="47">
        <v>0</v>
      </c>
      <c r="DB216" s="47">
        <v>0</v>
      </c>
      <c r="DC216" s="47">
        <v>0</v>
      </c>
      <c r="DD216" s="47">
        <v>0</v>
      </c>
      <c r="DE216" s="47">
        <v>0</v>
      </c>
      <c r="DF216" s="47">
        <v>0</v>
      </c>
      <c r="DG216" s="47">
        <v>0</v>
      </c>
      <c r="DH216" s="47">
        <v>0</v>
      </c>
      <c r="DI216" s="47">
        <v>0</v>
      </c>
      <c r="DJ216" s="47">
        <v>0</v>
      </c>
      <c r="DK216" s="47">
        <v>0</v>
      </c>
      <c r="DL216" s="47">
        <v>0</v>
      </c>
      <c r="DM216" s="47">
        <v>0</v>
      </c>
      <c r="DN216" s="47">
        <v>0</v>
      </c>
      <c r="DO216" s="47">
        <v>0</v>
      </c>
      <c r="DP216" s="47">
        <v>0</v>
      </c>
      <c r="DQ216" s="47">
        <v>0</v>
      </c>
      <c r="DR216" s="47">
        <v>0</v>
      </c>
      <c r="DS216" s="47">
        <v>0</v>
      </c>
      <c r="DT216" s="47">
        <v>0</v>
      </c>
    </row>
    <row r="217" spans="1:126" x14ac:dyDescent="0.25">
      <c r="A217" s="47" t="s">
        <v>498</v>
      </c>
      <c r="B217" s="47" t="s">
        <v>153</v>
      </c>
      <c r="C217" s="47" t="s">
        <v>411</v>
      </c>
      <c r="D217" s="47" t="s">
        <v>411</v>
      </c>
      <c r="E217" s="47"/>
      <c r="F217" s="47" t="s">
        <v>406</v>
      </c>
      <c r="G217" s="47" t="s">
        <v>412</v>
      </c>
      <c r="H217" s="47" t="str">
        <f>=IFERROR(VLOOKUP(A217,'ETPT Format DDG'!A:J,10,FALSE),"")</f>
        <v>0</v>
      </c>
      <c r="I217" s="47" t="str">
        <f>='ETPT Format DDG'!M217</f>
        <v/>
      </c>
      <c r="J217" s="47" t="str">
        <f>='ETPT Format DDG'!D217</f>
        <v/>
      </c>
      <c r="K217" s="47" t="s">
        <v>157</v>
      </c>
      <c r="L217" s="47" t="s">
        <v>239</v>
      </c>
      <c r="M217" s="47"/>
      <c r="N217" s="47">
        <v>0.5421052631578948</v>
      </c>
      <c r="O217" s="47">
        <v>0</v>
      </c>
      <c r="P217" s="47">
        <v>0</v>
      </c>
      <c r="Q217" s="47">
        <v>0</v>
      </c>
      <c r="R217" s="47">
        <v>0</v>
      </c>
      <c r="S217" s="47">
        <v>0</v>
      </c>
      <c r="T217" s="47">
        <v>0</v>
      </c>
      <c r="U217" s="47">
        <v>0</v>
      </c>
      <c r="V217" s="47">
        <v>0</v>
      </c>
      <c r="W217" s="47">
        <v>0</v>
      </c>
      <c r="X217" s="47">
        <v>0</v>
      </c>
      <c r="Y217" s="47">
        <v>0</v>
      </c>
      <c r="Z217" s="47">
        <v>0</v>
      </c>
      <c r="AA217" s="47">
        <v>0</v>
      </c>
      <c r="AB217" s="47">
        <v>0</v>
      </c>
      <c r="AC217" s="47">
        <v>0</v>
      </c>
      <c r="AD217" s="47">
        <v>0</v>
      </c>
      <c r="AE217" s="47">
        <v>0</v>
      </c>
      <c r="AF217" s="47">
        <v>0</v>
      </c>
      <c r="AG217" s="47">
        <v>0</v>
      </c>
      <c r="AH217" s="47">
        <v>0</v>
      </c>
      <c r="AI217" s="47">
        <v>0</v>
      </c>
      <c r="AJ217" s="47">
        <v>0</v>
      </c>
      <c r="AK217" s="47">
        <v>0</v>
      </c>
      <c r="AL217" s="47">
        <v>0</v>
      </c>
      <c r="AM217" s="47">
        <v>0</v>
      </c>
      <c r="AN217" s="47">
        <v>0</v>
      </c>
      <c r="AO217" s="47">
        <v>0</v>
      </c>
      <c r="AP217" s="47">
        <v>0</v>
      </c>
      <c r="AQ217" s="47">
        <v>0</v>
      </c>
      <c r="AR217" s="47">
        <v>0</v>
      </c>
      <c r="AS217" s="47">
        <v>0</v>
      </c>
      <c r="AT217" s="47">
        <v>0</v>
      </c>
      <c r="AU217" s="47">
        <v>0</v>
      </c>
      <c r="AV217" s="47">
        <v>0</v>
      </c>
      <c r="AW217" s="47">
        <v>0</v>
      </c>
      <c r="AX217" s="47">
        <v>0</v>
      </c>
      <c r="AY217" s="47">
        <v>0</v>
      </c>
      <c r="AZ217" s="47">
        <v>0</v>
      </c>
      <c r="BA217" s="47">
        <v>0</v>
      </c>
      <c r="BB217" s="47">
        <v>0</v>
      </c>
      <c r="BC217" s="47">
        <v>0</v>
      </c>
      <c r="BD217" s="47">
        <v>0</v>
      </c>
      <c r="BE217" s="47">
        <v>0</v>
      </c>
      <c r="BF217" s="47">
        <v>0</v>
      </c>
      <c r="BG217" s="47">
        <v>0</v>
      </c>
      <c r="BH217" s="47">
        <v>0</v>
      </c>
      <c r="BI217" s="47">
        <v>0</v>
      </c>
      <c r="BJ217" s="47">
        <v>0</v>
      </c>
      <c r="BK217" s="47">
        <v>0</v>
      </c>
      <c r="BL217" s="47">
        <v>0</v>
      </c>
      <c r="BM217" s="47">
        <v>0</v>
      </c>
      <c r="BN217" s="47">
        <v>0</v>
      </c>
      <c r="BO217" s="47">
        <v>0</v>
      </c>
      <c r="BP217" s="47">
        <v>0</v>
      </c>
      <c r="BQ217" s="47">
        <v>0</v>
      </c>
      <c r="BR217" s="47">
        <v>0</v>
      </c>
      <c r="BS217" s="47">
        <v>0</v>
      </c>
      <c r="BT217" s="47">
        <v>0</v>
      </c>
      <c r="BU217" s="47">
        <v>0</v>
      </c>
      <c r="BV217" s="47">
        <v>0</v>
      </c>
      <c r="BW217" s="47">
        <v>0</v>
      </c>
      <c r="BX217" s="47">
        <v>0</v>
      </c>
      <c r="BY217" s="47">
        <v>0</v>
      </c>
      <c r="BZ217" s="47">
        <v>0</v>
      </c>
      <c r="CA217" s="47">
        <v>0</v>
      </c>
      <c r="CB217" s="47">
        <v>0</v>
      </c>
      <c r="CC217" s="47">
        <v>0</v>
      </c>
      <c r="CD217" s="47">
        <v>0</v>
      </c>
      <c r="CE217" s="47">
        <v>0</v>
      </c>
      <c r="CF217" s="47">
        <v>0</v>
      </c>
      <c r="CG217" s="47">
        <v>0</v>
      </c>
      <c r="CH217" s="47">
        <v>0</v>
      </c>
      <c r="CI217" s="47">
        <v>0</v>
      </c>
      <c r="CJ217" s="47">
        <v>0</v>
      </c>
      <c r="CK217" s="47">
        <v>0</v>
      </c>
      <c r="CL217" s="47">
        <v>0</v>
      </c>
      <c r="CM217" s="47">
        <v>0</v>
      </c>
      <c r="CN217" s="47">
        <v>0</v>
      </c>
      <c r="CO217" s="47">
        <v>0</v>
      </c>
      <c r="CP217" s="47">
        <v>0</v>
      </c>
      <c r="CQ217" s="47">
        <v>0</v>
      </c>
      <c r="CR217" s="47">
        <v>0</v>
      </c>
      <c r="CS217" s="47">
        <v>0</v>
      </c>
      <c r="CT217" s="47">
        <v>0</v>
      </c>
      <c r="CU217" s="47">
        <v>0</v>
      </c>
      <c r="CV217" s="47">
        <v>0</v>
      </c>
      <c r="CW217" s="47">
        <v>0</v>
      </c>
      <c r="CX217" s="47">
        <v>0</v>
      </c>
      <c r="CY217" s="47">
        <v>0</v>
      </c>
      <c r="CZ217" s="47">
        <v>0</v>
      </c>
      <c r="DA217" s="47">
        <v>0</v>
      </c>
      <c r="DB217" s="47">
        <v>0</v>
      </c>
      <c r="DC217" s="47">
        <v>0</v>
      </c>
      <c r="DD217" s="47">
        <v>0</v>
      </c>
      <c r="DE217" s="47">
        <v>0</v>
      </c>
      <c r="DF217" s="47">
        <v>0</v>
      </c>
      <c r="DG217" s="47">
        <v>0</v>
      </c>
      <c r="DH217" s="47">
        <v>0</v>
      </c>
      <c r="DI217" s="47">
        <v>0</v>
      </c>
      <c r="DJ217" s="47">
        <v>0</v>
      </c>
      <c r="DK217" s="47">
        <v>0</v>
      </c>
      <c r="DL217" s="47">
        <v>0</v>
      </c>
      <c r="DM217" s="47">
        <v>0</v>
      </c>
      <c r="DN217" s="47">
        <v>0</v>
      </c>
      <c r="DO217" s="47">
        <v>0</v>
      </c>
      <c r="DP217" s="47">
        <v>0</v>
      </c>
      <c r="DQ217" s="47">
        <v>0</v>
      </c>
      <c r="DR217" s="47">
        <v>0</v>
      </c>
      <c r="DS217" s="47">
        <v>0</v>
      </c>
      <c r="DT217" s="47">
        <v>0</v>
      </c>
    </row>
    <row r="218" spans="1:126" x14ac:dyDescent="0.25">
      <c r="A218" s="47" t="s">
        <v>499</v>
      </c>
      <c r="B218" s="47" t="s">
        <v>153</v>
      </c>
      <c r="C218" s="47" t="s">
        <v>411</v>
      </c>
      <c r="D218" s="47" t="s">
        <v>411</v>
      </c>
      <c r="E218" s="47"/>
      <c r="F218" s="47" t="s">
        <v>406</v>
      </c>
      <c r="G218" s="47" t="s">
        <v>428</v>
      </c>
      <c r="H218" s="47" t="str">
        <f>=IFERROR(VLOOKUP(A218,'ETPT Format DDG'!A:J,10,FALSE),"")</f>
        <v>0</v>
      </c>
      <c r="I218" s="47" t="str">
        <f>='ETPT Format DDG'!M218</f>
        <v/>
      </c>
      <c r="J218" s="47" t="str">
        <f>='ETPT Format DDG'!D218</f>
        <v/>
      </c>
      <c r="K218" s="47" t="s">
        <v>157</v>
      </c>
      <c r="L218" s="47" t="s">
        <v>180</v>
      </c>
      <c r="M218" s="47"/>
      <c r="N218" s="47">
        <v>0.3157894736842105</v>
      </c>
      <c r="O218" s="47">
        <v>0</v>
      </c>
      <c r="P218" s="47">
        <v>0</v>
      </c>
      <c r="Q218" s="47">
        <v>0</v>
      </c>
      <c r="R218" s="47">
        <v>0</v>
      </c>
      <c r="S218" s="47">
        <v>0</v>
      </c>
      <c r="T218" s="47">
        <v>0</v>
      </c>
      <c r="U218" s="47">
        <v>0</v>
      </c>
      <c r="V218" s="47">
        <v>0</v>
      </c>
      <c r="W218" s="47">
        <v>0</v>
      </c>
      <c r="X218" s="47">
        <v>0</v>
      </c>
      <c r="Y218" s="47">
        <v>0</v>
      </c>
      <c r="Z218" s="47">
        <v>0</v>
      </c>
      <c r="AA218" s="47">
        <v>0</v>
      </c>
      <c r="AB218" s="47">
        <v>0</v>
      </c>
      <c r="AC218" s="47">
        <v>0</v>
      </c>
      <c r="AD218" s="47">
        <v>0</v>
      </c>
      <c r="AE218" s="47">
        <v>0</v>
      </c>
      <c r="AF218" s="47">
        <v>0</v>
      </c>
      <c r="AG218" s="47">
        <v>0</v>
      </c>
      <c r="AH218" s="47">
        <v>0</v>
      </c>
      <c r="AI218" s="47">
        <v>0</v>
      </c>
      <c r="AJ218" s="47">
        <v>0</v>
      </c>
      <c r="AK218" s="47">
        <v>0</v>
      </c>
      <c r="AL218" s="47">
        <v>0</v>
      </c>
      <c r="AM218" s="47">
        <v>0</v>
      </c>
      <c r="AN218" s="47">
        <v>0</v>
      </c>
      <c r="AO218" s="47">
        <v>0</v>
      </c>
      <c r="AP218" s="47">
        <v>0</v>
      </c>
      <c r="AQ218" s="47">
        <v>0</v>
      </c>
      <c r="AR218" s="47">
        <v>0</v>
      </c>
      <c r="AS218" s="47">
        <v>0</v>
      </c>
      <c r="AT218" s="47">
        <v>0</v>
      </c>
      <c r="AU218" s="47">
        <v>0</v>
      </c>
      <c r="AV218" s="47">
        <v>0</v>
      </c>
      <c r="AW218" s="47">
        <v>0</v>
      </c>
      <c r="AX218" s="47">
        <v>0</v>
      </c>
      <c r="AY218" s="47">
        <v>0</v>
      </c>
      <c r="AZ218" s="47">
        <v>0</v>
      </c>
      <c r="BA218" s="47">
        <v>0</v>
      </c>
      <c r="BB218" s="47">
        <v>0</v>
      </c>
      <c r="BC218" s="47">
        <v>0</v>
      </c>
      <c r="BD218" s="47">
        <v>0</v>
      </c>
      <c r="BE218" s="47">
        <v>0</v>
      </c>
      <c r="BF218" s="47">
        <v>0</v>
      </c>
      <c r="BG218" s="47">
        <v>0</v>
      </c>
      <c r="BH218" s="47">
        <v>0</v>
      </c>
      <c r="BI218" s="47">
        <v>0</v>
      </c>
      <c r="BJ218" s="47">
        <v>0</v>
      </c>
      <c r="BK218" s="47">
        <v>0</v>
      </c>
      <c r="BL218" s="47">
        <v>0</v>
      </c>
      <c r="BM218" s="47">
        <v>0</v>
      </c>
      <c r="BN218" s="47">
        <v>0</v>
      </c>
      <c r="BO218" s="47">
        <v>0</v>
      </c>
      <c r="BP218" s="47">
        <v>0</v>
      </c>
      <c r="BQ218" s="47">
        <v>0</v>
      </c>
      <c r="BR218" s="47">
        <v>0</v>
      </c>
      <c r="BS218" s="47">
        <v>0</v>
      </c>
      <c r="BT218" s="47">
        <v>0</v>
      </c>
      <c r="BU218" s="47">
        <v>0</v>
      </c>
      <c r="BV218" s="47">
        <v>0</v>
      </c>
      <c r="BW218" s="47">
        <v>0</v>
      </c>
      <c r="BX218" s="47">
        <v>0</v>
      </c>
      <c r="BY218" s="47">
        <v>0</v>
      </c>
      <c r="BZ218" s="47">
        <v>0</v>
      </c>
      <c r="CA218" s="47">
        <v>0</v>
      </c>
      <c r="CB218" s="47">
        <v>0</v>
      </c>
      <c r="CC218" s="47">
        <v>0</v>
      </c>
      <c r="CD218" s="47">
        <v>0</v>
      </c>
      <c r="CE218" s="47">
        <v>0</v>
      </c>
      <c r="CF218" s="47">
        <v>0</v>
      </c>
      <c r="CG218" s="47">
        <v>0</v>
      </c>
      <c r="CH218" s="47">
        <v>0</v>
      </c>
      <c r="CI218" s="47">
        <v>0</v>
      </c>
      <c r="CJ218" s="47">
        <v>0</v>
      </c>
      <c r="CK218" s="47">
        <v>0</v>
      </c>
      <c r="CL218" s="47">
        <v>0</v>
      </c>
      <c r="CM218" s="47">
        <v>0</v>
      </c>
      <c r="CN218" s="47">
        <v>0</v>
      </c>
      <c r="CO218" s="47">
        <v>0</v>
      </c>
      <c r="CP218" s="47">
        <v>0</v>
      </c>
      <c r="CQ218" s="47">
        <v>0</v>
      </c>
      <c r="CR218" s="47">
        <v>0</v>
      </c>
      <c r="CS218" s="47">
        <v>0</v>
      </c>
      <c r="CT218" s="47">
        <v>0</v>
      </c>
      <c r="CU218" s="47">
        <v>0</v>
      </c>
      <c r="CV218" s="47">
        <v>0</v>
      </c>
      <c r="CW218" s="47">
        <v>0</v>
      </c>
      <c r="CX218" s="47">
        <v>0</v>
      </c>
      <c r="CY218" s="47">
        <v>0</v>
      </c>
      <c r="CZ218" s="47">
        <v>0</v>
      </c>
      <c r="DA218" s="47">
        <v>0</v>
      </c>
      <c r="DB218" s="47">
        <v>0</v>
      </c>
      <c r="DC218" s="47">
        <v>0</v>
      </c>
      <c r="DD218" s="47">
        <v>0</v>
      </c>
      <c r="DE218" s="47">
        <v>0</v>
      </c>
      <c r="DF218" s="47">
        <v>0</v>
      </c>
      <c r="DG218" s="47">
        <v>0</v>
      </c>
      <c r="DH218" s="47">
        <v>0</v>
      </c>
      <c r="DI218" s="47">
        <v>0</v>
      </c>
      <c r="DJ218" s="47">
        <v>0</v>
      </c>
      <c r="DK218" s="47">
        <v>0</v>
      </c>
      <c r="DL218" s="47">
        <v>0</v>
      </c>
      <c r="DM218" s="47">
        <v>0</v>
      </c>
      <c r="DN218" s="47">
        <v>0</v>
      </c>
      <c r="DO218" s="47">
        <v>0</v>
      </c>
      <c r="DP218" s="47">
        <v>0</v>
      </c>
      <c r="DQ218" s="47">
        <v>0</v>
      </c>
      <c r="DR218" s="47">
        <v>0</v>
      </c>
      <c r="DS218" s="47">
        <v>0</v>
      </c>
      <c r="DT218" s="47">
        <v>0</v>
      </c>
    </row>
    <row r="219" spans="1:126" x14ac:dyDescent="0.25">
      <c r="A219" s="47" t="s">
        <v>500</v>
      </c>
      <c r="B219" s="47" t="s">
        <v>153</v>
      </c>
      <c r="C219" s="47" t="s">
        <v>411</v>
      </c>
      <c r="D219" s="47" t="s">
        <v>411</v>
      </c>
      <c r="E219" s="47"/>
      <c r="F219" s="47" t="s">
        <v>406</v>
      </c>
      <c r="G219" s="47" t="s">
        <v>412</v>
      </c>
      <c r="H219" s="47" t="str">
        <f>=IFERROR(VLOOKUP(A219,'ETPT Format DDG'!A:J,10,FALSE),"")</f>
        <v>0</v>
      </c>
      <c r="I219" s="47" t="str">
        <f>='ETPT Format DDG'!M219</f>
        <v/>
      </c>
      <c r="J219" s="47" t="str">
        <f>='ETPT Format DDG'!D219</f>
        <v/>
      </c>
      <c r="K219" s="47" t="s">
        <v>157</v>
      </c>
      <c r="L219" s="47" t="s">
        <v>426</v>
      </c>
      <c r="M219" s="47"/>
      <c r="N219" s="47">
        <v>0.881578947368421</v>
      </c>
      <c r="O219" s="47">
        <v>0</v>
      </c>
      <c r="P219" s="47">
        <v>0</v>
      </c>
      <c r="Q219" s="47">
        <v>0</v>
      </c>
      <c r="R219" s="47">
        <v>0</v>
      </c>
      <c r="S219" s="47">
        <v>0</v>
      </c>
      <c r="T219" s="47">
        <v>0</v>
      </c>
      <c r="U219" s="47">
        <v>0</v>
      </c>
      <c r="V219" s="47">
        <v>0</v>
      </c>
      <c r="W219" s="47">
        <v>0</v>
      </c>
      <c r="X219" s="47">
        <v>0</v>
      </c>
      <c r="Y219" s="47">
        <v>0</v>
      </c>
      <c r="Z219" s="47">
        <v>0</v>
      </c>
      <c r="AA219" s="47">
        <v>0</v>
      </c>
      <c r="AB219" s="47">
        <v>0</v>
      </c>
      <c r="AC219" s="47">
        <v>0</v>
      </c>
      <c r="AD219" s="47">
        <v>0</v>
      </c>
      <c r="AE219" s="47">
        <v>0</v>
      </c>
      <c r="AF219" s="47">
        <v>0</v>
      </c>
      <c r="AG219" s="47">
        <v>0</v>
      </c>
      <c r="AH219" s="47">
        <v>0</v>
      </c>
      <c r="AI219" s="47">
        <v>0</v>
      </c>
      <c r="AJ219" s="47">
        <v>0</v>
      </c>
      <c r="AK219" s="47">
        <v>0</v>
      </c>
      <c r="AL219" s="47">
        <v>0</v>
      </c>
      <c r="AM219" s="47">
        <v>0</v>
      </c>
      <c r="AN219" s="47">
        <v>0</v>
      </c>
      <c r="AO219" s="47">
        <v>0</v>
      </c>
      <c r="AP219" s="47">
        <v>0</v>
      </c>
      <c r="AQ219" s="47">
        <v>0</v>
      </c>
      <c r="AR219" s="47">
        <v>0</v>
      </c>
      <c r="AS219" s="47">
        <v>0</v>
      </c>
      <c r="AT219" s="47">
        <v>0</v>
      </c>
      <c r="AU219" s="47">
        <v>0</v>
      </c>
      <c r="AV219" s="47">
        <v>0</v>
      </c>
      <c r="AW219" s="47">
        <v>0</v>
      </c>
      <c r="AX219" s="47">
        <v>0</v>
      </c>
      <c r="AY219" s="47">
        <v>0</v>
      </c>
      <c r="AZ219" s="47">
        <v>0</v>
      </c>
      <c r="BA219" s="47">
        <v>0</v>
      </c>
      <c r="BB219" s="47">
        <v>0</v>
      </c>
      <c r="BC219" s="47">
        <v>0</v>
      </c>
      <c r="BD219" s="47">
        <v>0</v>
      </c>
      <c r="BE219" s="47">
        <v>0</v>
      </c>
      <c r="BF219" s="47">
        <v>0</v>
      </c>
      <c r="BG219" s="47">
        <v>0</v>
      </c>
      <c r="BH219" s="47">
        <v>0</v>
      </c>
      <c r="BI219" s="47">
        <v>0</v>
      </c>
      <c r="BJ219" s="47">
        <v>0</v>
      </c>
      <c r="BK219" s="47">
        <v>0</v>
      </c>
      <c r="BL219" s="47">
        <v>0</v>
      </c>
      <c r="BM219" s="47">
        <v>0</v>
      </c>
      <c r="BN219" s="47">
        <v>0</v>
      </c>
      <c r="BO219" s="47">
        <v>0</v>
      </c>
      <c r="BP219" s="47">
        <v>0</v>
      </c>
      <c r="BQ219" s="47">
        <v>0</v>
      </c>
      <c r="BR219" s="47">
        <v>0</v>
      </c>
      <c r="BS219" s="47">
        <v>0</v>
      </c>
      <c r="BT219" s="47">
        <v>0</v>
      </c>
      <c r="BU219" s="47">
        <v>0</v>
      </c>
      <c r="BV219" s="47">
        <v>0</v>
      </c>
      <c r="BW219" s="47">
        <v>0</v>
      </c>
      <c r="BX219" s="47">
        <v>0</v>
      </c>
      <c r="BY219" s="47">
        <v>0</v>
      </c>
      <c r="BZ219" s="47">
        <v>0</v>
      </c>
      <c r="CA219" s="47">
        <v>0</v>
      </c>
      <c r="CB219" s="47">
        <v>0</v>
      </c>
      <c r="CC219" s="47">
        <v>0</v>
      </c>
      <c r="CD219" s="47">
        <v>0</v>
      </c>
      <c r="CE219" s="47">
        <v>0</v>
      </c>
      <c r="CF219" s="47">
        <v>0</v>
      </c>
      <c r="CG219" s="47">
        <v>0</v>
      </c>
      <c r="CH219" s="47">
        <v>0</v>
      </c>
      <c r="CI219" s="47">
        <v>0</v>
      </c>
      <c r="CJ219" s="47">
        <v>0</v>
      </c>
      <c r="CK219" s="47">
        <v>0</v>
      </c>
      <c r="CL219" s="47">
        <v>0</v>
      </c>
      <c r="CM219" s="47">
        <v>0</v>
      </c>
      <c r="CN219" s="47">
        <v>0</v>
      </c>
      <c r="CO219" s="47">
        <v>0</v>
      </c>
      <c r="CP219" s="47">
        <v>0</v>
      </c>
      <c r="CQ219" s="47">
        <v>0</v>
      </c>
      <c r="CR219" s="47">
        <v>0</v>
      </c>
      <c r="CS219" s="47">
        <v>0</v>
      </c>
      <c r="CT219" s="47">
        <v>0</v>
      </c>
      <c r="CU219" s="47">
        <v>0</v>
      </c>
      <c r="CV219" s="47">
        <v>0</v>
      </c>
      <c r="CW219" s="47">
        <v>0</v>
      </c>
      <c r="CX219" s="47">
        <v>0</v>
      </c>
      <c r="CY219" s="47">
        <v>0</v>
      </c>
      <c r="CZ219" s="47">
        <v>0</v>
      </c>
      <c r="DA219" s="47">
        <v>0</v>
      </c>
      <c r="DB219" s="47">
        <v>0</v>
      </c>
      <c r="DC219" s="47">
        <v>0</v>
      </c>
      <c r="DD219" s="47">
        <v>0</v>
      </c>
      <c r="DE219" s="47">
        <v>0</v>
      </c>
      <c r="DF219" s="47">
        <v>0</v>
      </c>
      <c r="DG219" s="47">
        <v>0</v>
      </c>
      <c r="DH219" s="47">
        <v>0</v>
      </c>
      <c r="DI219" s="47">
        <v>0</v>
      </c>
      <c r="DJ219" s="47">
        <v>0</v>
      </c>
      <c r="DK219" s="47">
        <v>0</v>
      </c>
      <c r="DL219" s="47">
        <v>0</v>
      </c>
      <c r="DM219" s="47">
        <v>0</v>
      </c>
      <c r="DN219" s="47">
        <v>0</v>
      </c>
      <c r="DO219" s="47">
        <v>0</v>
      </c>
      <c r="DP219" s="47">
        <v>0</v>
      </c>
      <c r="DQ219" s="47">
        <v>0</v>
      </c>
      <c r="DR219" s="47">
        <v>0</v>
      </c>
      <c r="DS219" s="47">
        <v>0</v>
      </c>
      <c r="DT219" s="47">
        <v>0</v>
      </c>
    </row>
    <row r="220" spans="1:126" x14ac:dyDescent="0.25">
      <c r="A220" s="47" t="s">
        <v>501</v>
      </c>
      <c r="B220" s="47" t="s">
        <v>153</v>
      </c>
      <c r="C220" s="47" t="s">
        <v>411</v>
      </c>
      <c r="D220" s="47" t="s">
        <v>411</v>
      </c>
      <c r="E220" s="47"/>
      <c r="F220" s="47" t="s">
        <v>406</v>
      </c>
      <c r="G220" s="47" t="s">
        <v>412</v>
      </c>
      <c r="H220" s="47" t="str">
        <f>=IFERROR(VLOOKUP(A220,'ETPT Format DDG'!A:J,10,FALSE),"")</f>
        <v>0</v>
      </c>
      <c r="I220" s="47" t="str">
        <f>='ETPT Format DDG'!M220</f>
        <v/>
      </c>
      <c r="J220" s="47" t="str">
        <f>='ETPT Format DDG'!D220</f>
        <v/>
      </c>
      <c r="K220" s="47" t="s">
        <v>157</v>
      </c>
      <c r="L220" s="47" t="s">
        <v>424</v>
      </c>
      <c r="M220" s="47"/>
      <c r="N220" s="47">
        <v>0.19473684210526315</v>
      </c>
      <c r="O220" s="47">
        <v>0</v>
      </c>
      <c r="P220" s="47">
        <v>0</v>
      </c>
      <c r="Q220" s="47">
        <v>0</v>
      </c>
      <c r="R220" s="47">
        <v>0</v>
      </c>
      <c r="S220" s="47">
        <v>0</v>
      </c>
      <c r="T220" s="47">
        <v>0</v>
      </c>
      <c r="U220" s="47">
        <v>0</v>
      </c>
      <c r="V220" s="47">
        <v>0</v>
      </c>
      <c r="W220" s="47">
        <v>0</v>
      </c>
      <c r="X220" s="47">
        <v>0</v>
      </c>
      <c r="Y220" s="47">
        <v>0</v>
      </c>
      <c r="Z220" s="47">
        <v>0</v>
      </c>
      <c r="AA220" s="47">
        <v>0</v>
      </c>
      <c r="AB220" s="47">
        <v>0</v>
      </c>
      <c r="AC220" s="47">
        <v>0</v>
      </c>
      <c r="AD220" s="47">
        <v>0</v>
      </c>
      <c r="AE220" s="47">
        <v>0</v>
      </c>
      <c r="AF220" s="47">
        <v>0</v>
      </c>
      <c r="AG220" s="47">
        <v>0</v>
      </c>
      <c r="AH220" s="47">
        <v>0</v>
      </c>
      <c r="AI220" s="47">
        <v>0</v>
      </c>
      <c r="AJ220" s="47">
        <v>0</v>
      </c>
      <c r="AK220" s="47">
        <v>0</v>
      </c>
      <c r="AL220" s="47">
        <v>0</v>
      </c>
      <c r="AM220" s="47">
        <v>0</v>
      </c>
      <c r="AN220" s="47">
        <v>0</v>
      </c>
      <c r="AO220" s="47">
        <v>0</v>
      </c>
      <c r="AP220" s="47">
        <v>0</v>
      </c>
      <c r="AQ220" s="47">
        <v>0</v>
      </c>
      <c r="AR220" s="47">
        <v>0</v>
      </c>
      <c r="AS220" s="47">
        <v>0</v>
      </c>
      <c r="AT220" s="47">
        <v>0</v>
      </c>
      <c r="AU220" s="47">
        <v>0</v>
      </c>
      <c r="AV220" s="47">
        <v>0</v>
      </c>
      <c r="AW220" s="47">
        <v>0</v>
      </c>
      <c r="AX220" s="47">
        <v>0</v>
      </c>
      <c r="AY220" s="47">
        <v>0</v>
      </c>
      <c r="AZ220" s="47">
        <v>0</v>
      </c>
      <c r="BA220" s="47">
        <v>0</v>
      </c>
      <c r="BB220" s="47">
        <v>0</v>
      </c>
      <c r="BC220" s="47">
        <v>0</v>
      </c>
      <c r="BD220" s="47">
        <v>0</v>
      </c>
      <c r="BE220" s="47">
        <v>0</v>
      </c>
      <c r="BF220" s="47">
        <v>0</v>
      </c>
      <c r="BG220" s="47">
        <v>0</v>
      </c>
      <c r="BH220" s="47">
        <v>0</v>
      </c>
      <c r="BI220" s="47">
        <v>0</v>
      </c>
      <c r="BJ220" s="47">
        <v>0</v>
      </c>
      <c r="BK220" s="47">
        <v>0</v>
      </c>
      <c r="BL220" s="47">
        <v>0</v>
      </c>
      <c r="BM220" s="47">
        <v>0</v>
      </c>
      <c r="BN220" s="47">
        <v>0</v>
      </c>
      <c r="BO220" s="47">
        <v>0</v>
      </c>
      <c r="BP220" s="47">
        <v>0</v>
      </c>
      <c r="BQ220" s="47">
        <v>0</v>
      </c>
      <c r="BR220" s="47">
        <v>0</v>
      </c>
      <c r="BS220" s="47">
        <v>0</v>
      </c>
      <c r="BT220" s="47">
        <v>0</v>
      </c>
      <c r="BU220" s="47">
        <v>0</v>
      </c>
      <c r="BV220" s="47">
        <v>0</v>
      </c>
      <c r="BW220" s="47">
        <v>0</v>
      </c>
      <c r="BX220" s="47">
        <v>0</v>
      </c>
      <c r="BY220" s="47">
        <v>0</v>
      </c>
      <c r="BZ220" s="47">
        <v>0</v>
      </c>
      <c r="CA220" s="47">
        <v>0</v>
      </c>
      <c r="CB220" s="47">
        <v>0</v>
      </c>
      <c r="CC220" s="47">
        <v>0</v>
      </c>
      <c r="CD220" s="47">
        <v>0</v>
      </c>
      <c r="CE220" s="47">
        <v>0</v>
      </c>
      <c r="CF220" s="47">
        <v>0</v>
      </c>
      <c r="CG220" s="47">
        <v>0</v>
      </c>
      <c r="CH220" s="47">
        <v>0</v>
      </c>
      <c r="CI220" s="47">
        <v>0</v>
      </c>
      <c r="CJ220" s="47">
        <v>0</v>
      </c>
      <c r="CK220" s="47">
        <v>0</v>
      </c>
      <c r="CL220" s="47">
        <v>0</v>
      </c>
      <c r="CM220" s="47">
        <v>0</v>
      </c>
      <c r="CN220" s="47">
        <v>0</v>
      </c>
      <c r="CO220" s="47">
        <v>0</v>
      </c>
      <c r="CP220" s="47">
        <v>0</v>
      </c>
      <c r="CQ220" s="47">
        <v>0</v>
      </c>
      <c r="CR220" s="47">
        <v>0</v>
      </c>
      <c r="CS220" s="47">
        <v>0</v>
      </c>
      <c r="CT220" s="47">
        <v>0</v>
      </c>
      <c r="CU220" s="47">
        <v>0</v>
      </c>
      <c r="CV220" s="47">
        <v>0</v>
      </c>
      <c r="CW220" s="47">
        <v>0</v>
      </c>
      <c r="CX220" s="47">
        <v>0</v>
      </c>
      <c r="CY220" s="47">
        <v>0</v>
      </c>
      <c r="CZ220" s="47">
        <v>0</v>
      </c>
      <c r="DA220" s="47">
        <v>0</v>
      </c>
      <c r="DB220" s="47">
        <v>0</v>
      </c>
      <c r="DC220" s="47">
        <v>0</v>
      </c>
      <c r="DD220" s="47">
        <v>0</v>
      </c>
      <c r="DE220" s="47">
        <v>0</v>
      </c>
      <c r="DF220" s="47">
        <v>0</v>
      </c>
      <c r="DG220" s="47">
        <v>0</v>
      </c>
      <c r="DH220" s="47">
        <v>0</v>
      </c>
      <c r="DI220" s="47">
        <v>0</v>
      </c>
      <c r="DJ220" s="47">
        <v>0</v>
      </c>
      <c r="DK220" s="47">
        <v>0</v>
      </c>
      <c r="DL220" s="47">
        <v>0</v>
      </c>
      <c r="DM220" s="47">
        <v>0</v>
      </c>
      <c r="DN220" s="47">
        <v>0</v>
      </c>
      <c r="DO220" s="47">
        <v>0</v>
      </c>
      <c r="DP220" s="47">
        <v>0</v>
      </c>
      <c r="DQ220" s="47">
        <v>0</v>
      </c>
      <c r="DR220" s="47">
        <v>0</v>
      </c>
      <c r="DS220" s="47">
        <v>0</v>
      </c>
      <c r="DT220" s="47">
        <v>0</v>
      </c>
    </row>
    <row r="221" spans="1:126" x14ac:dyDescent="0.25">
      <c r="A221" s="47" t="s">
        <v>502</v>
      </c>
      <c r="B221" s="47" t="s">
        <v>153</v>
      </c>
      <c r="C221" s="47" t="s">
        <v>411</v>
      </c>
      <c r="D221" s="47" t="s">
        <v>411</v>
      </c>
      <c r="E221" s="47"/>
      <c r="F221" s="47" t="s">
        <v>406</v>
      </c>
      <c r="G221" s="47" t="s">
        <v>412</v>
      </c>
      <c r="H221" s="47" t="str">
        <f>=IFERROR(VLOOKUP(A221,'ETPT Format DDG'!A:J,10,FALSE),"")</f>
        <v>0</v>
      </c>
      <c r="I221" s="47" t="str">
        <f>='ETPT Format DDG'!M221</f>
        <v/>
      </c>
      <c r="J221" s="47" t="str">
        <f>='ETPT Format DDG'!D221</f>
        <v/>
      </c>
      <c r="K221" s="47" t="s">
        <v>157</v>
      </c>
      <c r="L221" s="47" t="s">
        <v>424</v>
      </c>
      <c r="M221" s="47"/>
      <c r="N221" s="47">
        <v>0.19473684210526315</v>
      </c>
      <c r="O221" s="47">
        <v>0</v>
      </c>
      <c r="P221" s="47">
        <v>0</v>
      </c>
      <c r="Q221" s="47">
        <v>0</v>
      </c>
      <c r="R221" s="47">
        <v>0</v>
      </c>
      <c r="S221" s="47">
        <v>0</v>
      </c>
      <c r="T221" s="47">
        <v>0</v>
      </c>
      <c r="U221" s="47">
        <v>0</v>
      </c>
      <c r="V221" s="47">
        <v>0</v>
      </c>
      <c r="W221" s="47">
        <v>0</v>
      </c>
      <c r="X221" s="47">
        <v>0</v>
      </c>
      <c r="Y221" s="47">
        <v>0</v>
      </c>
      <c r="Z221" s="47">
        <v>0</v>
      </c>
      <c r="AA221" s="47">
        <v>0</v>
      </c>
      <c r="AB221" s="47">
        <v>0</v>
      </c>
      <c r="AC221" s="47">
        <v>0</v>
      </c>
      <c r="AD221" s="47">
        <v>0</v>
      </c>
      <c r="AE221" s="47">
        <v>0</v>
      </c>
      <c r="AF221" s="47">
        <v>0</v>
      </c>
      <c r="AG221" s="47">
        <v>0</v>
      </c>
      <c r="AH221" s="47">
        <v>0</v>
      </c>
      <c r="AI221" s="47">
        <v>0</v>
      </c>
      <c r="AJ221" s="47">
        <v>0</v>
      </c>
      <c r="AK221" s="47">
        <v>0</v>
      </c>
      <c r="AL221" s="47">
        <v>0</v>
      </c>
      <c r="AM221" s="47">
        <v>0</v>
      </c>
      <c r="AN221" s="47">
        <v>0</v>
      </c>
      <c r="AO221" s="47">
        <v>0</v>
      </c>
      <c r="AP221" s="47">
        <v>0</v>
      </c>
      <c r="AQ221" s="47">
        <v>0</v>
      </c>
      <c r="AR221" s="47">
        <v>0</v>
      </c>
      <c r="AS221" s="47">
        <v>0</v>
      </c>
      <c r="AT221" s="47">
        <v>0</v>
      </c>
      <c r="AU221" s="47">
        <v>0</v>
      </c>
      <c r="AV221" s="47">
        <v>0</v>
      </c>
      <c r="AW221" s="47">
        <v>0</v>
      </c>
      <c r="AX221" s="47">
        <v>0</v>
      </c>
      <c r="AY221" s="47">
        <v>0</v>
      </c>
      <c r="AZ221" s="47">
        <v>0</v>
      </c>
      <c r="BA221" s="47">
        <v>0</v>
      </c>
      <c r="BB221" s="47">
        <v>0</v>
      </c>
      <c r="BC221" s="47">
        <v>0</v>
      </c>
      <c r="BD221" s="47">
        <v>0</v>
      </c>
      <c r="BE221" s="47">
        <v>0</v>
      </c>
      <c r="BF221" s="47">
        <v>0</v>
      </c>
      <c r="BG221" s="47">
        <v>0</v>
      </c>
      <c r="BH221" s="47">
        <v>0</v>
      </c>
      <c r="BI221" s="47">
        <v>0</v>
      </c>
      <c r="BJ221" s="47">
        <v>0</v>
      </c>
      <c r="BK221" s="47">
        <v>0</v>
      </c>
      <c r="BL221" s="47">
        <v>0</v>
      </c>
      <c r="BM221" s="47">
        <v>0</v>
      </c>
      <c r="BN221" s="47">
        <v>0</v>
      </c>
      <c r="BO221" s="47">
        <v>0</v>
      </c>
      <c r="BP221" s="47">
        <v>0</v>
      </c>
      <c r="BQ221" s="47">
        <v>0</v>
      </c>
      <c r="BR221" s="47">
        <v>0</v>
      </c>
      <c r="BS221" s="47">
        <v>0</v>
      </c>
      <c r="BT221" s="47">
        <v>0</v>
      </c>
      <c r="BU221" s="47">
        <v>0</v>
      </c>
      <c r="BV221" s="47">
        <v>0</v>
      </c>
      <c r="BW221" s="47">
        <v>0</v>
      </c>
      <c r="BX221" s="47">
        <v>0</v>
      </c>
      <c r="BY221" s="47">
        <v>0</v>
      </c>
      <c r="BZ221" s="47">
        <v>0</v>
      </c>
      <c r="CA221" s="47">
        <v>0</v>
      </c>
      <c r="CB221" s="47">
        <v>0</v>
      </c>
      <c r="CC221" s="47">
        <v>0</v>
      </c>
      <c r="CD221" s="47">
        <v>0</v>
      </c>
      <c r="CE221" s="47">
        <v>0</v>
      </c>
      <c r="CF221" s="47">
        <v>0</v>
      </c>
      <c r="CG221" s="47">
        <v>0</v>
      </c>
      <c r="CH221" s="47">
        <v>0</v>
      </c>
      <c r="CI221" s="47">
        <v>0</v>
      </c>
      <c r="CJ221" s="47">
        <v>0</v>
      </c>
      <c r="CK221" s="47">
        <v>0</v>
      </c>
      <c r="CL221" s="47">
        <v>0</v>
      </c>
      <c r="CM221" s="47">
        <v>0</v>
      </c>
      <c r="CN221" s="47">
        <v>0</v>
      </c>
      <c r="CO221" s="47">
        <v>0</v>
      </c>
      <c r="CP221" s="47">
        <v>0</v>
      </c>
      <c r="CQ221" s="47">
        <v>0</v>
      </c>
      <c r="CR221" s="47">
        <v>0</v>
      </c>
      <c r="CS221" s="47">
        <v>0</v>
      </c>
      <c r="CT221" s="47">
        <v>0</v>
      </c>
      <c r="CU221" s="47">
        <v>0</v>
      </c>
      <c r="CV221" s="47">
        <v>0</v>
      </c>
      <c r="CW221" s="47">
        <v>0</v>
      </c>
      <c r="CX221" s="47">
        <v>0</v>
      </c>
      <c r="CY221" s="47">
        <v>0</v>
      </c>
      <c r="CZ221" s="47">
        <v>0</v>
      </c>
      <c r="DA221" s="47">
        <v>0</v>
      </c>
      <c r="DB221" s="47">
        <v>0</v>
      </c>
      <c r="DC221" s="47">
        <v>0</v>
      </c>
      <c r="DD221" s="47">
        <v>0</v>
      </c>
      <c r="DE221" s="47">
        <v>0</v>
      </c>
      <c r="DF221" s="47">
        <v>0</v>
      </c>
      <c r="DG221" s="47">
        <v>0</v>
      </c>
      <c r="DH221" s="47">
        <v>0</v>
      </c>
      <c r="DI221" s="47">
        <v>0</v>
      </c>
      <c r="DJ221" s="47">
        <v>0</v>
      </c>
      <c r="DK221" s="47">
        <v>0</v>
      </c>
      <c r="DL221" s="47">
        <v>0</v>
      </c>
      <c r="DM221" s="47">
        <v>0</v>
      </c>
      <c r="DN221" s="47">
        <v>0</v>
      </c>
      <c r="DO221" s="47">
        <v>0</v>
      </c>
      <c r="DP221" s="47">
        <v>0</v>
      </c>
      <c r="DQ221" s="47">
        <v>0</v>
      </c>
      <c r="DR221" s="47">
        <v>0</v>
      </c>
      <c r="DS221" s="47">
        <v>0</v>
      </c>
      <c r="DT221" s="47">
        <v>0</v>
      </c>
    </row>
    <row r="222" spans="1:126" x14ac:dyDescent="0.25">
      <c r="A222" s="47" t="s">
        <v>503</v>
      </c>
      <c r="B222" s="47" t="s">
        <v>153</v>
      </c>
      <c r="C222" s="47" t="s">
        <v>504</v>
      </c>
      <c r="D222" s="47" t="s">
        <v>504</v>
      </c>
      <c r="E222" s="47"/>
      <c r="F222" s="47" t="s">
        <v>406</v>
      </c>
      <c r="G222" s="47" t="s">
        <v>505</v>
      </c>
      <c r="H222" s="47" t="str">
        <f>=IFERROR(VLOOKUP(A222,'ETPT Format DDG'!A:J,10,FALSE),"")</f>
        <v>0</v>
      </c>
      <c r="I222" s="47" t="str">
        <f>='ETPT Format DDG'!M222</f>
        <v/>
      </c>
      <c r="J222" s="47" t="str">
        <f>='ETPT Format DDG'!D222</f>
        <v/>
      </c>
      <c r="K222" s="47" t="s">
        <v>157</v>
      </c>
      <c r="L222" s="47" t="s">
        <v>494</v>
      </c>
      <c r="M222" s="47"/>
      <c r="N222" s="47">
        <v>0.25526315789473686</v>
      </c>
      <c r="O222" s="47">
        <v>0.25526315789473686</v>
      </c>
      <c r="P222" s="47">
        <v>0.25526315789473686</v>
      </c>
      <c r="Q222" s="47">
        <v>0</v>
      </c>
      <c r="R222" s="47">
        <v>0</v>
      </c>
      <c r="S222" s="47">
        <v>0</v>
      </c>
      <c r="T222" s="47">
        <v>0</v>
      </c>
      <c r="U222" s="47">
        <v>0</v>
      </c>
      <c r="V222" s="47">
        <v>0</v>
      </c>
      <c r="W222" s="47">
        <v>0</v>
      </c>
      <c r="X222" s="47">
        <v>0</v>
      </c>
      <c r="Y222" s="47">
        <v>0</v>
      </c>
      <c r="Z222" s="47">
        <v>0</v>
      </c>
      <c r="AA222" s="47">
        <v>0</v>
      </c>
      <c r="AB222" s="47">
        <v>0</v>
      </c>
      <c r="AC222" s="47">
        <v>0</v>
      </c>
      <c r="AD222" s="47">
        <v>0</v>
      </c>
      <c r="AE222" s="47">
        <v>0</v>
      </c>
      <c r="AF222" s="47">
        <v>0</v>
      </c>
      <c r="AG222" s="47">
        <v>0</v>
      </c>
      <c r="AH222" s="47">
        <v>0</v>
      </c>
      <c r="AI222" s="47">
        <v>0</v>
      </c>
      <c r="AJ222" s="47">
        <v>0</v>
      </c>
      <c r="AK222" s="47">
        <v>0</v>
      </c>
      <c r="AL222" s="47">
        <v>0</v>
      </c>
      <c r="AM222" s="47">
        <v>0</v>
      </c>
      <c r="AN222" s="47">
        <v>0</v>
      </c>
      <c r="AO222" s="47">
        <v>0</v>
      </c>
      <c r="AP222" s="47">
        <v>0</v>
      </c>
      <c r="AQ222" s="47">
        <v>0</v>
      </c>
      <c r="AR222" s="47">
        <v>0</v>
      </c>
      <c r="AS222" s="47">
        <v>0</v>
      </c>
      <c r="AT222" s="47">
        <v>0</v>
      </c>
      <c r="AU222" s="47">
        <v>0</v>
      </c>
      <c r="AV222" s="47">
        <v>0</v>
      </c>
      <c r="AW222" s="47">
        <v>0</v>
      </c>
      <c r="AX222" s="47">
        <v>0</v>
      </c>
      <c r="AY222" s="47">
        <v>0</v>
      </c>
      <c r="AZ222" s="47">
        <v>0</v>
      </c>
      <c r="BA222" s="47">
        <v>0</v>
      </c>
      <c r="BB222" s="47">
        <v>0</v>
      </c>
      <c r="BC222" s="47">
        <v>0</v>
      </c>
      <c r="BD222" s="47">
        <v>0</v>
      </c>
      <c r="BE222" s="47">
        <v>0</v>
      </c>
      <c r="BF222" s="47">
        <v>0</v>
      </c>
      <c r="BG222" s="47">
        <v>0</v>
      </c>
      <c r="BH222" s="47">
        <v>0</v>
      </c>
      <c r="BI222" s="47">
        <v>0</v>
      </c>
      <c r="BJ222" s="47">
        <v>0</v>
      </c>
      <c r="BK222" s="47">
        <v>0</v>
      </c>
      <c r="BL222" s="47">
        <v>0</v>
      </c>
      <c r="BM222" s="47">
        <v>0</v>
      </c>
      <c r="BN222" s="47">
        <v>0</v>
      </c>
      <c r="BO222" s="47">
        <v>0</v>
      </c>
      <c r="BP222" s="47">
        <v>0</v>
      </c>
      <c r="BQ222" s="47">
        <v>0</v>
      </c>
      <c r="BR222" s="47">
        <v>0</v>
      </c>
      <c r="BS222" s="47">
        <v>0</v>
      </c>
      <c r="BT222" s="47">
        <v>0</v>
      </c>
      <c r="BU222" s="47">
        <v>0</v>
      </c>
      <c r="BV222" s="47">
        <v>0</v>
      </c>
      <c r="BW222" s="47">
        <v>0</v>
      </c>
      <c r="BX222" s="47">
        <v>0</v>
      </c>
      <c r="BY222" s="47">
        <v>0</v>
      </c>
      <c r="BZ222" s="47">
        <v>0</v>
      </c>
      <c r="CA222" s="47">
        <v>0</v>
      </c>
      <c r="CB222" s="47">
        <v>0</v>
      </c>
      <c r="CC222" s="47">
        <v>0</v>
      </c>
      <c r="CD222" s="47">
        <v>0</v>
      </c>
      <c r="CE222" s="47">
        <v>0</v>
      </c>
      <c r="CF222" s="47">
        <v>0</v>
      </c>
      <c r="CG222" s="47">
        <v>0</v>
      </c>
      <c r="CH222" s="47">
        <v>0</v>
      </c>
      <c r="CI222" s="47">
        <v>0</v>
      </c>
      <c r="CJ222" s="47">
        <v>0</v>
      </c>
      <c r="CK222" s="47">
        <v>0</v>
      </c>
      <c r="CL222" s="47">
        <v>0</v>
      </c>
      <c r="CM222" s="47">
        <v>0</v>
      </c>
      <c r="CN222" s="47">
        <v>0</v>
      </c>
      <c r="CO222" s="47">
        <v>0</v>
      </c>
      <c r="CP222" s="47">
        <v>0</v>
      </c>
      <c r="CQ222" s="47">
        <v>0</v>
      </c>
      <c r="CR222" s="47">
        <v>0</v>
      </c>
      <c r="CS222" s="47">
        <v>0</v>
      </c>
      <c r="CT222" s="47">
        <v>0</v>
      </c>
      <c r="CU222" s="47">
        <v>0</v>
      </c>
      <c r="CV222" s="47">
        <v>0</v>
      </c>
      <c r="CW222" s="47">
        <v>0</v>
      </c>
      <c r="CX222" s="47">
        <v>0</v>
      </c>
      <c r="CY222" s="47">
        <v>0</v>
      </c>
      <c r="CZ222" s="47">
        <v>0</v>
      </c>
      <c r="DA222" s="47">
        <v>0</v>
      </c>
      <c r="DB222" s="47">
        <v>0</v>
      </c>
      <c r="DC222" s="47">
        <v>0</v>
      </c>
      <c r="DD222" s="47">
        <v>0</v>
      </c>
      <c r="DE222" s="47">
        <v>0</v>
      </c>
      <c r="DF222" s="47">
        <v>0</v>
      </c>
      <c r="DG222" s="47">
        <v>0</v>
      </c>
      <c r="DH222" s="47">
        <v>0</v>
      </c>
      <c r="DI222" s="47">
        <v>0</v>
      </c>
      <c r="DJ222" s="47">
        <v>0</v>
      </c>
      <c r="DK222" s="47">
        <v>0</v>
      </c>
      <c r="DL222" s="47">
        <v>0</v>
      </c>
      <c r="DM222" s="47">
        <v>0</v>
      </c>
      <c r="DN222" s="47">
        <v>0</v>
      </c>
      <c r="DO222" s="47">
        <v>0</v>
      </c>
      <c r="DP222" s="47">
        <v>0</v>
      </c>
      <c r="DQ222" s="47">
        <v>0</v>
      </c>
      <c r="DR222" s="47">
        <v>0</v>
      </c>
      <c r="DS222" s="47">
        <v>0</v>
      </c>
      <c r="DT222" s="47">
        <v>0</v>
      </c>
    </row>
    <row r="223" spans="1:126" x14ac:dyDescent="0.25">
      <c r="A223" s="47" t="s">
        <v>506</v>
      </c>
      <c r="B223" s="47" t="s">
        <v>153</v>
      </c>
      <c r="C223" s="47" t="s">
        <v>504</v>
      </c>
      <c r="D223" s="47" t="s">
        <v>504</v>
      </c>
      <c r="E223" s="47"/>
      <c r="F223" s="47" t="s">
        <v>406</v>
      </c>
      <c r="G223" s="47" t="s">
        <v>412</v>
      </c>
      <c r="H223" s="47" t="str">
        <f>=IFERROR(VLOOKUP(A223,'ETPT Format DDG'!A:J,10,FALSE),"")</f>
        <v>0</v>
      </c>
      <c r="I223" s="47" t="str">
        <f>='ETPT Format DDG'!M223</f>
        <v/>
      </c>
      <c r="J223" s="47" t="str">
        <f>='ETPT Format DDG'!D223</f>
        <v/>
      </c>
      <c r="K223" s="47" t="s">
        <v>157</v>
      </c>
      <c r="L223" s="47" t="s">
        <v>426</v>
      </c>
      <c r="M223" s="47"/>
      <c r="N223" s="47">
        <v>0.881578947368421</v>
      </c>
      <c r="O223" s="47">
        <v>0.881578947368421</v>
      </c>
      <c r="P223" s="47">
        <v>0</v>
      </c>
      <c r="Q223" s="47">
        <v>0</v>
      </c>
      <c r="R223" s="47">
        <v>0</v>
      </c>
      <c r="S223" s="47">
        <v>0</v>
      </c>
      <c r="T223" s="47">
        <v>0</v>
      </c>
      <c r="U223" s="47">
        <v>0</v>
      </c>
      <c r="V223" s="47">
        <v>0</v>
      </c>
      <c r="W223" s="47">
        <v>0</v>
      </c>
      <c r="X223" s="47">
        <v>0</v>
      </c>
      <c r="Y223" s="47">
        <v>0</v>
      </c>
      <c r="Z223" s="47">
        <v>0</v>
      </c>
      <c r="AA223" s="47">
        <v>0</v>
      </c>
      <c r="AB223" s="47">
        <v>0</v>
      </c>
      <c r="AC223" s="47">
        <v>0</v>
      </c>
      <c r="AD223" s="47">
        <v>0</v>
      </c>
      <c r="AE223" s="47">
        <v>0</v>
      </c>
      <c r="AF223" s="47">
        <v>0</v>
      </c>
      <c r="AG223" s="47">
        <v>0</v>
      </c>
      <c r="AH223" s="47">
        <v>0</v>
      </c>
      <c r="AI223" s="47">
        <v>0</v>
      </c>
      <c r="AJ223" s="47">
        <v>0</v>
      </c>
      <c r="AK223" s="47">
        <v>0</v>
      </c>
      <c r="AL223" s="47">
        <v>0</v>
      </c>
      <c r="AM223" s="47">
        <v>0</v>
      </c>
      <c r="AN223" s="47">
        <v>0</v>
      </c>
      <c r="AO223" s="47">
        <v>0</v>
      </c>
      <c r="AP223" s="47">
        <v>0</v>
      </c>
      <c r="AQ223" s="47">
        <v>0</v>
      </c>
      <c r="AR223" s="47">
        <v>0</v>
      </c>
      <c r="AS223" s="47">
        <v>0</v>
      </c>
      <c r="AT223" s="47">
        <v>0</v>
      </c>
      <c r="AU223" s="47">
        <v>0</v>
      </c>
      <c r="AV223" s="47">
        <v>0</v>
      </c>
      <c r="AW223" s="47">
        <v>0</v>
      </c>
      <c r="AX223" s="47">
        <v>0</v>
      </c>
      <c r="AY223" s="47">
        <v>0</v>
      </c>
      <c r="AZ223" s="47">
        <v>0</v>
      </c>
      <c r="BA223" s="47">
        <v>0</v>
      </c>
      <c r="BB223" s="47">
        <v>0</v>
      </c>
      <c r="BC223" s="47">
        <v>0</v>
      </c>
      <c r="BD223" s="47">
        <v>0</v>
      </c>
      <c r="BE223" s="47">
        <v>0</v>
      </c>
      <c r="BF223" s="47">
        <v>0</v>
      </c>
      <c r="BG223" s="47">
        <v>0</v>
      </c>
      <c r="BH223" s="47">
        <v>0</v>
      </c>
      <c r="BI223" s="47">
        <v>0</v>
      </c>
      <c r="BJ223" s="47">
        <v>0</v>
      </c>
      <c r="BK223" s="47">
        <v>0</v>
      </c>
      <c r="BL223" s="47">
        <v>0</v>
      </c>
      <c r="BM223" s="47">
        <v>0</v>
      </c>
      <c r="BN223" s="47">
        <v>0</v>
      </c>
      <c r="BO223" s="47">
        <v>0</v>
      </c>
      <c r="BP223" s="47">
        <v>0</v>
      </c>
      <c r="BQ223" s="47">
        <v>0</v>
      </c>
      <c r="BR223" s="47">
        <v>0</v>
      </c>
      <c r="BS223" s="47">
        <v>0</v>
      </c>
      <c r="BT223" s="47">
        <v>0</v>
      </c>
      <c r="BU223" s="47">
        <v>0</v>
      </c>
      <c r="BV223" s="47">
        <v>0</v>
      </c>
      <c r="BW223" s="47">
        <v>0</v>
      </c>
      <c r="BX223" s="47">
        <v>0</v>
      </c>
      <c r="BY223" s="47">
        <v>0</v>
      </c>
      <c r="BZ223" s="47">
        <v>0</v>
      </c>
      <c r="CA223" s="47">
        <v>0</v>
      </c>
      <c r="CB223" s="47">
        <v>0</v>
      </c>
      <c r="CC223" s="47">
        <v>0</v>
      </c>
      <c r="CD223" s="47">
        <v>0</v>
      </c>
      <c r="CE223" s="47">
        <v>0</v>
      </c>
      <c r="CF223" s="47">
        <v>0</v>
      </c>
      <c r="CG223" s="47">
        <v>0</v>
      </c>
      <c r="CH223" s="47">
        <v>0</v>
      </c>
      <c r="CI223" s="47">
        <v>0</v>
      </c>
      <c r="CJ223" s="47">
        <v>0</v>
      </c>
      <c r="CK223" s="47">
        <v>0</v>
      </c>
      <c r="CL223" s="47">
        <v>0</v>
      </c>
      <c r="CM223" s="47">
        <v>0</v>
      </c>
      <c r="CN223" s="47">
        <v>0</v>
      </c>
      <c r="CO223" s="47">
        <v>0</v>
      </c>
      <c r="CP223" s="47">
        <v>0</v>
      </c>
      <c r="CQ223" s="47">
        <v>0</v>
      </c>
      <c r="CR223" s="47">
        <v>0</v>
      </c>
      <c r="CS223" s="47">
        <v>0</v>
      </c>
      <c r="CT223" s="47">
        <v>0.881578947368421</v>
      </c>
      <c r="CU223" s="47">
        <v>0</v>
      </c>
      <c r="CV223" s="47">
        <v>0</v>
      </c>
      <c r="CW223" s="47">
        <v>0</v>
      </c>
      <c r="CX223" s="47">
        <v>0</v>
      </c>
      <c r="CY223" s="47">
        <v>0</v>
      </c>
      <c r="CZ223" s="47">
        <v>0</v>
      </c>
      <c r="DA223" s="47">
        <v>0</v>
      </c>
      <c r="DB223" s="47">
        <v>0.881578947368421</v>
      </c>
      <c r="DC223" s="47">
        <v>0</v>
      </c>
      <c r="DD223" s="47">
        <v>0</v>
      </c>
      <c r="DE223" s="47">
        <v>0</v>
      </c>
      <c r="DF223" s="47">
        <v>0</v>
      </c>
      <c r="DG223" s="47">
        <v>0</v>
      </c>
      <c r="DH223" s="47">
        <v>0</v>
      </c>
      <c r="DI223" s="47">
        <v>0</v>
      </c>
      <c r="DJ223" s="47">
        <v>0</v>
      </c>
      <c r="DK223" s="47">
        <v>0</v>
      </c>
      <c r="DL223" s="47">
        <v>0</v>
      </c>
      <c r="DM223" s="47">
        <v>0</v>
      </c>
      <c r="DN223" s="47">
        <v>0</v>
      </c>
      <c r="DO223" s="47">
        <v>0</v>
      </c>
      <c r="DP223" s="47">
        <v>0</v>
      </c>
      <c r="DQ223" s="47">
        <v>0</v>
      </c>
      <c r="DR223" s="47">
        <v>0</v>
      </c>
      <c r="DS223" s="47">
        <v>0</v>
      </c>
      <c r="DT223" s="47">
        <v>0</v>
      </c>
    </row>
    <row r="224" spans="1:126" x14ac:dyDescent="0.25">
      <c r="A224" s="47" t="s">
        <v>507</v>
      </c>
      <c r="B224" s="47" t="s">
        <v>153</v>
      </c>
      <c r="C224" s="47" t="s">
        <v>504</v>
      </c>
      <c r="D224" s="47" t="s">
        <v>504</v>
      </c>
      <c r="E224" s="47"/>
      <c r="F224" s="47" t="s">
        <v>406</v>
      </c>
      <c r="G224" s="47" t="s">
        <v>412</v>
      </c>
      <c r="H224" s="47" t="str">
        <f>=IFERROR(VLOOKUP(A224,'ETPT Format DDG'!A:J,10,FALSE),"")</f>
        <v>0</v>
      </c>
      <c r="I224" s="47" t="str">
        <f>='ETPT Format DDG'!M224</f>
        <v/>
      </c>
      <c r="J224" s="47" t="str">
        <f>='ETPT Format DDG'!D224</f>
        <v/>
      </c>
      <c r="K224" s="47" t="s">
        <v>157</v>
      </c>
      <c r="L224" s="47" t="s">
        <v>431</v>
      </c>
      <c r="M224" s="47"/>
      <c r="N224" s="47">
        <v>0.007894736842105263</v>
      </c>
      <c r="O224" s="47">
        <v>0.007894736842105263</v>
      </c>
      <c r="P224" s="47">
        <v>0</v>
      </c>
      <c r="Q224" s="47">
        <v>0</v>
      </c>
      <c r="R224" s="47">
        <v>0</v>
      </c>
      <c r="S224" s="47">
        <v>0</v>
      </c>
      <c r="T224" s="47">
        <v>0</v>
      </c>
      <c r="U224" s="47">
        <v>0</v>
      </c>
      <c r="V224" s="47">
        <v>0</v>
      </c>
      <c r="W224" s="47">
        <v>0</v>
      </c>
      <c r="X224" s="47">
        <v>0</v>
      </c>
      <c r="Y224" s="47">
        <v>0</v>
      </c>
      <c r="Z224" s="47">
        <v>0</v>
      </c>
      <c r="AA224" s="47">
        <v>0</v>
      </c>
      <c r="AB224" s="47">
        <v>0</v>
      </c>
      <c r="AC224" s="47">
        <v>0</v>
      </c>
      <c r="AD224" s="47">
        <v>0</v>
      </c>
      <c r="AE224" s="47">
        <v>0</v>
      </c>
      <c r="AF224" s="47">
        <v>0</v>
      </c>
      <c r="AG224" s="47">
        <v>0</v>
      </c>
      <c r="AH224" s="47">
        <v>0</v>
      </c>
      <c r="AI224" s="47">
        <v>0</v>
      </c>
      <c r="AJ224" s="47">
        <v>0</v>
      </c>
      <c r="AK224" s="47">
        <v>0</v>
      </c>
      <c r="AL224" s="47">
        <v>0</v>
      </c>
      <c r="AM224" s="47">
        <v>0</v>
      </c>
      <c r="AN224" s="47">
        <v>0</v>
      </c>
      <c r="AO224" s="47">
        <v>0</v>
      </c>
      <c r="AP224" s="47">
        <v>0</v>
      </c>
      <c r="AQ224" s="47">
        <v>0</v>
      </c>
      <c r="AR224" s="47">
        <v>0</v>
      </c>
      <c r="AS224" s="47">
        <v>0</v>
      </c>
      <c r="AT224" s="47">
        <v>0</v>
      </c>
      <c r="AU224" s="47">
        <v>0</v>
      </c>
      <c r="AV224" s="47">
        <v>0</v>
      </c>
      <c r="AW224" s="47">
        <v>0</v>
      </c>
      <c r="AX224" s="47">
        <v>0</v>
      </c>
      <c r="AY224" s="47">
        <v>0</v>
      </c>
      <c r="AZ224" s="47">
        <v>0</v>
      </c>
      <c r="BA224" s="47">
        <v>0</v>
      </c>
      <c r="BB224" s="47">
        <v>0</v>
      </c>
      <c r="BC224" s="47">
        <v>0</v>
      </c>
      <c r="BD224" s="47">
        <v>0</v>
      </c>
      <c r="BE224" s="47">
        <v>0</v>
      </c>
      <c r="BF224" s="47">
        <v>0</v>
      </c>
      <c r="BG224" s="47">
        <v>0</v>
      </c>
      <c r="BH224" s="47">
        <v>0</v>
      </c>
      <c r="BI224" s="47">
        <v>0</v>
      </c>
      <c r="BJ224" s="47">
        <v>0</v>
      </c>
      <c r="BK224" s="47">
        <v>0</v>
      </c>
      <c r="BL224" s="47">
        <v>0</v>
      </c>
      <c r="BM224" s="47">
        <v>0</v>
      </c>
      <c r="BN224" s="47">
        <v>0</v>
      </c>
      <c r="BO224" s="47">
        <v>0</v>
      </c>
      <c r="BP224" s="47">
        <v>0</v>
      </c>
      <c r="BQ224" s="47">
        <v>0</v>
      </c>
      <c r="BR224" s="47">
        <v>0</v>
      </c>
      <c r="BS224" s="47">
        <v>0</v>
      </c>
      <c r="BT224" s="47">
        <v>0</v>
      </c>
      <c r="BU224" s="47">
        <v>0</v>
      </c>
      <c r="BV224" s="47">
        <v>0</v>
      </c>
      <c r="BW224" s="47">
        <v>0</v>
      </c>
      <c r="BX224" s="47">
        <v>0</v>
      </c>
      <c r="BY224" s="47">
        <v>0</v>
      </c>
      <c r="BZ224" s="47">
        <v>0</v>
      </c>
      <c r="CA224" s="47">
        <v>0</v>
      </c>
      <c r="CB224" s="47">
        <v>0</v>
      </c>
      <c r="CC224" s="47">
        <v>0</v>
      </c>
      <c r="CD224" s="47">
        <v>0</v>
      </c>
      <c r="CE224" s="47">
        <v>0</v>
      </c>
      <c r="CF224" s="47">
        <v>0</v>
      </c>
      <c r="CG224" s="47">
        <v>0</v>
      </c>
      <c r="CH224" s="47">
        <v>0</v>
      </c>
      <c r="CI224" s="47">
        <v>0</v>
      </c>
      <c r="CJ224" s="47">
        <v>0</v>
      </c>
      <c r="CK224" s="47">
        <v>0</v>
      </c>
      <c r="CL224" s="47">
        <v>0</v>
      </c>
      <c r="CM224" s="47">
        <v>0</v>
      </c>
      <c r="CN224" s="47">
        <v>0</v>
      </c>
      <c r="CO224" s="47">
        <v>0</v>
      </c>
      <c r="CP224" s="47">
        <v>0</v>
      </c>
      <c r="CQ224" s="47">
        <v>0</v>
      </c>
      <c r="CR224" s="47">
        <v>0</v>
      </c>
      <c r="CS224" s="47">
        <v>0</v>
      </c>
      <c r="CT224" s="47">
        <v>0.007894736842105263</v>
      </c>
      <c r="CU224" s="47">
        <v>0</v>
      </c>
      <c r="CV224" s="47">
        <v>0</v>
      </c>
      <c r="CW224" s="47">
        <v>0</v>
      </c>
      <c r="CX224" s="47">
        <v>0</v>
      </c>
      <c r="CY224" s="47">
        <v>0</v>
      </c>
      <c r="CZ224" s="47">
        <v>0</v>
      </c>
      <c r="DA224" s="47">
        <v>0</v>
      </c>
      <c r="DB224" s="47">
        <v>0.007894736842105263</v>
      </c>
      <c r="DC224" s="47">
        <v>0</v>
      </c>
      <c r="DD224" s="47">
        <v>0</v>
      </c>
      <c r="DE224" s="47">
        <v>0</v>
      </c>
      <c r="DF224" s="47">
        <v>0</v>
      </c>
      <c r="DG224" s="47">
        <v>0</v>
      </c>
      <c r="DH224" s="47">
        <v>0</v>
      </c>
      <c r="DI224" s="47">
        <v>0</v>
      </c>
      <c r="DJ224" s="47">
        <v>0</v>
      </c>
      <c r="DK224" s="47">
        <v>0</v>
      </c>
      <c r="DL224" s="47">
        <v>0</v>
      </c>
      <c r="DM224" s="47">
        <v>0</v>
      </c>
      <c r="DN224" s="47">
        <v>0</v>
      </c>
      <c r="DO224" s="47">
        <v>0</v>
      </c>
      <c r="DP224" s="47">
        <v>0</v>
      </c>
      <c r="DQ224" s="47">
        <v>0</v>
      </c>
      <c r="DR224" s="47">
        <v>0</v>
      </c>
      <c r="DS224" s="47">
        <v>0</v>
      </c>
      <c r="DT224" s="47">
        <v>0</v>
      </c>
    </row>
    <row r="225" spans="1:126" x14ac:dyDescent="0.25">
      <c r="A225" s="47" t="s">
        <v>508</v>
      </c>
      <c r="B225" s="47" t="s">
        <v>153</v>
      </c>
      <c r="C225" s="47" t="s">
        <v>504</v>
      </c>
      <c r="D225" s="47" t="s">
        <v>504</v>
      </c>
      <c r="E225" s="47"/>
      <c r="F225" s="47" t="s">
        <v>406</v>
      </c>
      <c r="G225" s="47" t="s">
        <v>412</v>
      </c>
      <c r="H225" s="47" t="str">
        <f>=IFERROR(VLOOKUP(A225,'ETPT Format DDG'!A:J,10,FALSE),"")</f>
        <v>0</v>
      </c>
      <c r="I225" s="47" t="str">
        <f>='ETPT Format DDG'!M225</f>
        <v/>
      </c>
      <c r="J225" s="47" t="str">
        <f>='ETPT Format DDG'!D225</f>
        <v/>
      </c>
      <c r="K225" s="47" t="s">
        <v>157</v>
      </c>
      <c r="L225" s="47" t="s">
        <v>426</v>
      </c>
      <c r="M225" s="47"/>
      <c r="N225" s="47">
        <v>0.881578947368421</v>
      </c>
      <c r="O225" s="47">
        <v>0.881578947368421</v>
      </c>
      <c r="P225" s="47">
        <v>0</v>
      </c>
      <c r="Q225" s="47">
        <v>0</v>
      </c>
      <c r="R225" s="47">
        <v>0</v>
      </c>
      <c r="S225" s="47">
        <v>0</v>
      </c>
      <c r="T225" s="47">
        <v>0</v>
      </c>
      <c r="U225" s="47">
        <v>0</v>
      </c>
      <c r="V225" s="47">
        <v>0</v>
      </c>
      <c r="W225" s="47">
        <v>0</v>
      </c>
      <c r="X225" s="47">
        <v>0</v>
      </c>
      <c r="Y225" s="47">
        <v>0</v>
      </c>
      <c r="Z225" s="47">
        <v>0</v>
      </c>
      <c r="AA225" s="47">
        <v>0</v>
      </c>
      <c r="AB225" s="47">
        <v>0</v>
      </c>
      <c r="AC225" s="47">
        <v>0</v>
      </c>
      <c r="AD225" s="47">
        <v>0</v>
      </c>
      <c r="AE225" s="47">
        <v>0</v>
      </c>
      <c r="AF225" s="47">
        <v>0</v>
      </c>
      <c r="AG225" s="47">
        <v>0</v>
      </c>
      <c r="AH225" s="47">
        <v>0</v>
      </c>
      <c r="AI225" s="47">
        <v>0</v>
      </c>
      <c r="AJ225" s="47">
        <v>0</v>
      </c>
      <c r="AK225" s="47">
        <v>0</v>
      </c>
      <c r="AL225" s="47">
        <v>0</v>
      </c>
      <c r="AM225" s="47">
        <v>0</v>
      </c>
      <c r="AN225" s="47">
        <v>0</v>
      </c>
      <c r="AO225" s="47">
        <v>0</v>
      </c>
      <c r="AP225" s="47">
        <v>0</v>
      </c>
      <c r="AQ225" s="47">
        <v>0</v>
      </c>
      <c r="AR225" s="47">
        <v>0</v>
      </c>
      <c r="AS225" s="47">
        <v>0</v>
      </c>
      <c r="AT225" s="47">
        <v>0</v>
      </c>
      <c r="AU225" s="47">
        <v>0</v>
      </c>
      <c r="AV225" s="47">
        <v>0</v>
      </c>
      <c r="AW225" s="47">
        <v>0</v>
      </c>
      <c r="AX225" s="47">
        <v>0</v>
      </c>
      <c r="AY225" s="47">
        <v>0</v>
      </c>
      <c r="AZ225" s="47">
        <v>0</v>
      </c>
      <c r="BA225" s="47">
        <v>0</v>
      </c>
      <c r="BB225" s="47">
        <v>0</v>
      </c>
      <c r="BC225" s="47">
        <v>0</v>
      </c>
      <c r="BD225" s="47">
        <v>0</v>
      </c>
      <c r="BE225" s="47">
        <v>0</v>
      </c>
      <c r="BF225" s="47">
        <v>0</v>
      </c>
      <c r="BG225" s="47">
        <v>0</v>
      </c>
      <c r="BH225" s="47">
        <v>0</v>
      </c>
      <c r="BI225" s="47">
        <v>0</v>
      </c>
      <c r="BJ225" s="47">
        <v>0</v>
      </c>
      <c r="BK225" s="47">
        <v>0</v>
      </c>
      <c r="BL225" s="47">
        <v>0</v>
      </c>
      <c r="BM225" s="47">
        <v>0</v>
      </c>
      <c r="BN225" s="47">
        <v>0</v>
      </c>
      <c r="BO225" s="47">
        <v>0</v>
      </c>
      <c r="BP225" s="47">
        <v>0</v>
      </c>
      <c r="BQ225" s="47">
        <v>0</v>
      </c>
      <c r="BR225" s="47">
        <v>0</v>
      </c>
      <c r="BS225" s="47">
        <v>0</v>
      </c>
      <c r="BT225" s="47">
        <v>0</v>
      </c>
      <c r="BU225" s="47">
        <v>0</v>
      </c>
      <c r="BV225" s="47">
        <v>0</v>
      </c>
      <c r="BW225" s="47">
        <v>0</v>
      </c>
      <c r="BX225" s="47">
        <v>0</v>
      </c>
      <c r="BY225" s="47">
        <v>0</v>
      </c>
      <c r="BZ225" s="47">
        <v>0</v>
      </c>
      <c r="CA225" s="47">
        <v>0</v>
      </c>
      <c r="CB225" s="47">
        <v>0</v>
      </c>
      <c r="CC225" s="47">
        <v>0</v>
      </c>
      <c r="CD225" s="47">
        <v>0</v>
      </c>
      <c r="CE225" s="47">
        <v>0</v>
      </c>
      <c r="CF225" s="47">
        <v>0</v>
      </c>
      <c r="CG225" s="47">
        <v>0</v>
      </c>
      <c r="CH225" s="47">
        <v>0</v>
      </c>
      <c r="CI225" s="47">
        <v>0</v>
      </c>
      <c r="CJ225" s="47">
        <v>0</v>
      </c>
      <c r="CK225" s="47">
        <v>0</v>
      </c>
      <c r="CL225" s="47">
        <v>0</v>
      </c>
      <c r="CM225" s="47">
        <v>0</v>
      </c>
      <c r="CN225" s="47">
        <v>0</v>
      </c>
      <c r="CO225" s="47">
        <v>0</v>
      </c>
      <c r="CP225" s="47">
        <v>0</v>
      </c>
      <c r="CQ225" s="47">
        <v>0</v>
      </c>
      <c r="CR225" s="47">
        <v>0</v>
      </c>
      <c r="CS225" s="47">
        <v>0</v>
      </c>
      <c r="CT225" s="47">
        <v>0.881578947368421</v>
      </c>
      <c r="CU225" s="47">
        <v>0</v>
      </c>
      <c r="CV225" s="47">
        <v>0</v>
      </c>
      <c r="CW225" s="47">
        <v>0</v>
      </c>
      <c r="CX225" s="47">
        <v>0</v>
      </c>
      <c r="CY225" s="47">
        <v>0</v>
      </c>
      <c r="CZ225" s="47">
        <v>0</v>
      </c>
      <c r="DA225" s="47">
        <v>0</v>
      </c>
      <c r="DB225" s="47">
        <v>0.881578947368421</v>
      </c>
      <c r="DC225" s="47">
        <v>0</v>
      </c>
      <c r="DD225" s="47">
        <v>0</v>
      </c>
      <c r="DE225" s="47">
        <v>0</v>
      </c>
      <c r="DF225" s="47">
        <v>0</v>
      </c>
      <c r="DG225" s="47">
        <v>0</v>
      </c>
      <c r="DH225" s="47">
        <v>0</v>
      </c>
      <c r="DI225" s="47">
        <v>0</v>
      </c>
      <c r="DJ225" s="47">
        <v>0</v>
      </c>
      <c r="DK225" s="47">
        <v>0</v>
      </c>
      <c r="DL225" s="47">
        <v>0</v>
      </c>
      <c r="DM225" s="47">
        <v>0</v>
      </c>
      <c r="DN225" s="47">
        <v>0</v>
      </c>
      <c r="DO225" s="47">
        <v>0</v>
      </c>
      <c r="DP225" s="47">
        <v>0</v>
      </c>
      <c r="DQ225" s="47">
        <v>0</v>
      </c>
      <c r="DR225" s="47">
        <v>0</v>
      </c>
      <c r="DS225" s="47">
        <v>0</v>
      </c>
      <c r="DT225" s="47">
        <v>0</v>
      </c>
    </row>
    <row r="226" spans="1:126" x14ac:dyDescent="0.25">
      <c r="A226" s="47" t="s">
        <v>509</v>
      </c>
      <c r="B226" s="47" t="s">
        <v>153</v>
      </c>
      <c r="C226" s="47" t="s">
        <v>504</v>
      </c>
      <c r="D226" s="47" t="s">
        <v>504</v>
      </c>
      <c r="E226" s="47"/>
      <c r="F226" s="47" t="s">
        <v>406</v>
      </c>
      <c r="G226" s="47" t="s">
        <v>415</v>
      </c>
      <c r="H226" s="47" t="str">
        <f>=IFERROR(VLOOKUP(A226,'ETPT Format DDG'!A:J,10,FALSE),"")</f>
        <v>0</v>
      </c>
      <c r="I226" s="47" t="str">
        <f>='ETPT Format DDG'!M226</f>
        <v/>
      </c>
      <c r="J226" s="47" t="str">
        <f>='ETPT Format DDG'!D226</f>
        <v/>
      </c>
      <c r="K226" s="47" t="s">
        <v>157</v>
      </c>
      <c r="L226" s="47" t="s">
        <v>510</v>
      </c>
      <c r="M226" s="47"/>
      <c r="N226" s="47">
        <v>1</v>
      </c>
      <c r="O226" s="47">
        <v>1</v>
      </c>
      <c r="P226" s="47">
        <v>0</v>
      </c>
      <c r="Q226" s="47">
        <v>0</v>
      </c>
      <c r="R226" s="47">
        <v>0</v>
      </c>
      <c r="S226" s="47">
        <v>0</v>
      </c>
      <c r="T226" s="47">
        <v>0</v>
      </c>
      <c r="U226" s="47">
        <v>0</v>
      </c>
      <c r="V226" s="47">
        <v>0</v>
      </c>
      <c r="W226" s="47">
        <v>0</v>
      </c>
      <c r="X226" s="47">
        <v>0</v>
      </c>
      <c r="Y226" s="47">
        <v>0</v>
      </c>
      <c r="Z226" s="47">
        <v>0</v>
      </c>
      <c r="AA226" s="47">
        <v>0</v>
      </c>
      <c r="AB226" s="47">
        <v>0</v>
      </c>
      <c r="AC226" s="47">
        <v>0</v>
      </c>
      <c r="AD226" s="47">
        <v>0</v>
      </c>
      <c r="AE226" s="47">
        <v>0</v>
      </c>
      <c r="AF226" s="47">
        <v>0</v>
      </c>
      <c r="AG226" s="47">
        <v>0</v>
      </c>
      <c r="AH226" s="47">
        <v>0</v>
      </c>
      <c r="AI226" s="47">
        <v>0</v>
      </c>
      <c r="AJ226" s="47">
        <v>0</v>
      </c>
      <c r="AK226" s="47">
        <v>0</v>
      </c>
      <c r="AL226" s="47">
        <v>0</v>
      </c>
      <c r="AM226" s="47">
        <v>0</v>
      </c>
      <c r="AN226" s="47">
        <v>0</v>
      </c>
      <c r="AO226" s="47">
        <v>0</v>
      </c>
      <c r="AP226" s="47">
        <v>0</v>
      </c>
      <c r="AQ226" s="47">
        <v>0</v>
      </c>
      <c r="AR226" s="47">
        <v>0</v>
      </c>
      <c r="AS226" s="47">
        <v>0</v>
      </c>
      <c r="AT226" s="47">
        <v>0</v>
      </c>
      <c r="AU226" s="47">
        <v>0</v>
      </c>
      <c r="AV226" s="47">
        <v>0</v>
      </c>
      <c r="AW226" s="47">
        <v>0</v>
      </c>
      <c r="AX226" s="47">
        <v>0</v>
      </c>
      <c r="AY226" s="47">
        <v>0</v>
      </c>
      <c r="AZ226" s="47">
        <v>0</v>
      </c>
      <c r="BA226" s="47">
        <v>0</v>
      </c>
      <c r="BB226" s="47">
        <v>0</v>
      </c>
      <c r="BC226" s="47">
        <v>0</v>
      </c>
      <c r="BD226" s="47">
        <v>0</v>
      </c>
      <c r="BE226" s="47">
        <v>0</v>
      </c>
      <c r="BF226" s="47">
        <v>0</v>
      </c>
      <c r="BG226" s="47">
        <v>0</v>
      </c>
      <c r="BH226" s="47">
        <v>0</v>
      </c>
      <c r="BI226" s="47">
        <v>0</v>
      </c>
      <c r="BJ226" s="47">
        <v>0</v>
      </c>
      <c r="BK226" s="47">
        <v>0</v>
      </c>
      <c r="BL226" s="47">
        <v>0</v>
      </c>
      <c r="BM226" s="47">
        <v>0</v>
      </c>
      <c r="BN226" s="47">
        <v>0</v>
      </c>
      <c r="BO226" s="47">
        <v>0</v>
      </c>
      <c r="BP226" s="47">
        <v>0</v>
      </c>
      <c r="BQ226" s="47">
        <v>0</v>
      </c>
      <c r="BR226" s="47">
        <v>0</v>
      </c>
      <c r="BS226" s="47">
        <v>0</v>
      </c>
      <c r="BT226" s="47">
        <v>0</v>
      </c>
      <c r="BU226" s="47">
        <v>0</v>
      </c>
      <c r="BV226" s="47">
        <v>0</v>
      </c>
      <c r="BW226" s="47">
        <v>0</v>
      </c>
      <c r="BX226" s="47">
        <v>0</v>
      </c>
      <c r="BY226" s="47">
        <v>0</v>
      </c>
      <c r="BZ226" s="47">
        <v>0</v>
      </c>
      <c r="CA226" s="47">
        <v>0</v>
      </c>
      <c r="CB226" s="47">
        <v>0</v>
      </c>
      <c r="CC226" s="47">
        <v>0</v>
      </c>
      <c r="CD226" s="47">
        <v>0</v>
      </c>
      <c r="CE226" s="47">
        <v>0</v>
      </c>
      <c r="CF226" s="47">
        <v>0</v>
      </c>
      <c r="CG226" s="47">
        <v>0</v>
      </c>
      <c r="CH226" s="47">
        <v>0</v>
      </c>
      <c r="CI226" s="47">
        <v>0</v>
      </c>
      <c r="CJ226" s="47">
        <v>0</v>
      </c>
      <c r="CK226" s="47">
        <v>0</v>
      </c>
      <c r="CL226" s="47">
        <v>0</v>
      </c>
      <c r="CM226" s="47">
        <v>0</v>
      </c>
      <c r="CN226" s="47">
        <v>0</v>
      </c>
      <c r="CO226" s="47">
        <v>0</v>
      </c>
      <c r="CP226" s="47">
        <v>0</v>
      </c>
      <c r="CQ226" s="47">
        <v>0</v>
      </c>
      <c r="CR226" s="47">
        <v>0</v>
      </c>
      <c r="CS226" s="47">
        <v>0</v>
      </c>
      <c r="CT226" s="47">
        <v>1</v>
      </c>
      <c r="CU226" s="47">
        <v>0</v>
      </c>
      <c r="CV226" s="47">
        <v>0</v>
      </c>
      <c r="CW226" s="47">
        <v>0</v>
      </c>
      <c r="CX226" s="47">
        <v>0</v>
      </c>
      <c r="CY226" s="47">
        <v>0</v>
      </c>
      <c r="CZ226" s="47">
        <v>0</v>
      </c>
      <c r="DA226" s="47">
        <v>0</v>
      </c>
      <c r="DB226" s="47">
        <v>1</v>
      </c>
      <c r="DC226" s="47">
        <v>0</v>
      </c>
      <c r="DD226" s="47">
        <v>0</v>
      </c>
      <c r="DE226" s="47">
        <v>0</v>
      </c>
      <c r="DF226" s="47">
        <v>0</v>
      </c>
      <c r="DG226" s="47">
        <v>0</v>
      </c>
      <c r="DH226" s="47">
        <v>0</v>
      </c>
      <c r="DI226" s="47">
        <v>0</v>
      </c>
      <c r="DJ226" s="47">
        <v>0</v>
      </c>
      <c r="DK226" s="47">
        <v>0</v>
      </c>
      <c r="DL226" s="47">
        <v>0</v>
      </c>
      <c r="DM226" s="47">
        <v>0</v>
      </c>
      <c r="DN226" s="47">
        <v>0</v>
      </c>
      <c r="DO226" s="47">
        <v>0</v>
      </c>
      <c r="DP226" s="47">
        <v>0</v>
      </c>
      <c r="DQ226" s="47">
        <v>0</v>
      </c>
      <c r="DR226" s="47">
        <v>0</v>
      </c>
      <c r="DS226" s="47">
        <v>0</v>
      </c>
      <c r="DT226" s="47">
        <v>0</v>
      </c>
    </row>
    <row r="227" spans="1:126" x14ac:dyDescent="0.25">
      <c r="A227" s="47" t="s">
        <v>511</v>
      </c>
      <c r="B227" s="47" t="s">
        <v>153</v>
      </c>
      <c r="C227" s="47" t="s">
        <v>504</v>
      </c>
      <c r="D227" s="47" t="s">
        <v>504</v>
      </c>
      <c r="E227" s="47"/>
      <c r="F227" s="47" t="s">
        <v>406</v>
      </c>
      <c r="G227" s="47" t="s">
        <v>412</v>
      </c>
      <c r="H227" s="47" t="str">
        <f>=IFERROR(VLOOKUP(A227,'ETPT Format DDG'!A:J,10,FALSE),"")</f>
        <v>0</v>
      </c>
      <c r="I227" s="47" t="str">
        <f>='ETPT Format DDG'!M227</f>
        <v/>
      </c>
      <c r="J227" s="47" t="str">
        <f>='ETPT Format DDG'!D227</f>
        <v/>
      </c>
      <c r="K227" s="47" t="s">
        <v>157</v>
      </c>
      <c r="L227" s="47" t="s">
        <v>431</v>
      </c>
      <c r="M227" s="47"/>
      <c r="N227" s="47">
        <v>0.007894736842105263</v>
      </c>
      <c r="O227" s="47">
        <v>0.007894736842105263</v>
      </c>
      <c r="P227" s="47">
        <v>0</v>
      </c>
      <c r="Q227" s="47">
        <v>0</v>
      </c>
      <c r="R227" s="47">
        <v>0</v>
      </c>
      <c r="S227" s="47">
        <v>0</v>
      </c>
      <c r="T227" s="47">
        <v>0</v>
      </c>
      <c r="U227" s="47">
        <v>0</v>
      </c>
      <c r="V227" s="47">
        <v>0</v>
      </c>
      <c r="W227" s="47">
        <v>0</v>
      </c>
      <c r="X227" s="47">
        <v>0</v>
      </c>
      <c r="Y227" s="47">
        <v>0</v>
      </c>
      <c r="Z227" s="47">
        <v>0</v>
      </c>
      <c r="AA227" s="47">
        <v>0</v>
      </c>
      <c r="AB227" s="47">
        <v>0</v>
      </c>
      <c r="AC227" s="47">
        <v>0</v>
      </c>
      <c r="AD227" s="47">
        <v>0</v>
      </c>
      <c r="AE227" s="47">
        <v>0</v>
      </c>
      <c r="AF227" s="47">
        <v>0</v>
      </c>
      <c r="AG227" s="47">
        <v>0</v>
      </c>
      <c r="AH227" s="47">
        <v>0</v>
      </c>
      <c r="AI227" s="47">
        <v>0</v>
      </c>
      <c r="AJ227" s="47">
        <v>0</v>
      </c>
      <c r="AK227" s="47">
        <v>0</v>
      </c>
      <c r="AL227" s="47">
        <v>0</v>
      </c>
      <c r="AM227" s="47">
        <v>0</v>
      </c>
      <c r="AN227" s="47">
        <v>0</v>
      </c>
      <c r="AO227" s="47">
        <v>0</v>
      </c>
      <c r="AP227" s="47">
        <v>0</v>
      </c>
      <c r="AQ227" s="47">
        <v>0</v>
      </c>
      <c r="AR227" s="47">
        <v>0</v>
      </c>
      <c r="AS227" s="47">
        <v>0</v>
      </c>
      <c r="AT227" s="47">
        <v>0</v>
      </c>
      <c r="AU227" s="47">
        <v>0</v>
      </c>
      <c r="AV227" s="47">
        <v>0</v>
      </c>
      <c r="AW227" s="47">
        <v>0</v>
      </c>
      <c r="AX227" s="47">
        <v>0</v>
      </c>
      <c r="AY227" s="47">
        <v>0</v>
      </c>
      <c r="AZ227" s="47">
        <v>0</v>
      </c>
      <c r="BA227" s="47">
        <v>0</v>
      </c>
      <c r="BB227" s="47">
        <v>0</v>
      </c>
      <c r="BC227" s="47">
        <v>0</v>
      </c>
      <c r="BD227" s="47">
        <v>0</v>
      </c>
      <c r="BE227" s="47">
        <v>0</v>
      </c>
      <c r="BF227" s="47">
        <v>0</v>
      </c>
      <c r="BG227" s="47">
        <v>0</v>
      </c>
      <c r="BH227" s="47">
        <v>0</v>
      </c>
      <c r="BI227" s="47">
        <v>0</v>
      </c>
      <c r="BJ227" s="47">
        <v>0</v>
      </c>
      <c r="BK227" s="47">
        <v>0</v>
      </c>
      <c r="BL227" s="47">
        <v>0</v>
      </c>
      <c r="BM227" s="47">
        <v>0</v>
      </c>
      <c r="BN227" s="47">
        <v>0</v>
      </c>
      <c r="BO227" s="47">
        <v>0</v>
      </c>
      <c r="BP227" s="47">
        <v>0</v>
      </c>
      <c r="BQ227" s="47">
        <v>0</v>
      </c>
      <c r="BR227" s="47">
        <v>0</v>
      </c>
      <c r="BS227" s="47">
        <v>0</v>
      </c>
      <c r="BT227" s="47">
        <v>0</v>
      </c>
      <c r="BU227" s="47">
        <v>0</v>
      </c>
      <c r="BV227" s="47">
        <v>0</v>
      </c>
      <c r="BW227" s="47">
        <v>0</v>
      </c>
      <c r="BX227" s="47">
        <v>0</v>
      </c>
      <c r="BY227" s="47">
        <v>0</v>
      </c>
      <c r="BZ227" s="47">
        <v>0</v>
      </c>
      <c r="CA227" s="47">
        <v>0</v>
      </c>
      <c r="CB227" s="47">
        <v>0</v>
      </c>
      <c r="CC227" s="47">
        <v>0</v>
      </c>
      <c r="CD227" s="47">
        <v>0</v>
      </c>
      <c r="CE227" s="47">
        <v>0</v>
      </c>
      <c r="CF227" s="47">
        <v>0</v>
      </c>
      <c r="CG227" s="47">
        <v>0</v>
      </c>
      <c r="CH227" s="47">
        <v>0</v>
      </c>
      <c r="CI227" s="47">
        <v>0</v>
      </c>
      <c r="CJ227" s="47">
        <v>0</v>
      </c>
      <c r="CK227" s="47">
        <v>0</v>
      </c>
      <c r="CL227" s="47">
        <v>0</v>
      </c>
      <c r="CM227" s="47">
        <v>0</v>
      </c>
      <c r="CN227" s="47">
        <v>0</v>
      </c>
      <c r="CO227" s="47">
        <v>0</v>
      </c>
      <c r="CP227" s="47">
        <v>0</v>
      </c>
      <c r="CQ227" s="47">
        <v>0</v>
      </c>
      <c r="CR227" s="47">
        <v>0</v>
      </c>
      <c r="CS227" s="47">
        <v>0</v>
      </c>
      <c r="CT227" s="47">
        <v>0.007894736842105263</v>
      </c>
      <c r="CU227" s="47">
        <v>0</v>
      </c>
      <c r="CV227" s="47">
        <v>0</v>
      </c>
      <c r="CW227" s="47">
        <v>0</v>
      </c>
      <c r="CX227" s="47">
        <v>0</v>
      </c>
      <c r="CY227" s="47">
        <v>0</v>
      </c>
      <c r="CZ227" s="47">
        <v>0</v>
      </c>
      <c r="DA227" s="47">
        <v>0</v>
      </c>
      <c r="DB227" s="47">
        <v>0.007894736842105263</v>
      </c>
      <c r="DC227" s="47">
        <v>0</v>
      </c>
      <c r="DD227" s="47">
        <v>0</v>
      </c>
      <c r="DE227" s="47">
        <v>0</v>
      </c>
      <c r="DF227" s="47">
        <v>0</v>
      </c>
      <c r="DG227" s="47">
        <v>0</v>
      </c>
      <c r="DH227" s="47">
        <v>0</v>
      </c>
      <c r="DI227" s="47">
        <v>0</v>
      </c>
      <c r="DJ227" s="47">
        <v>0</v>
      </c>
      <c r="DK227" s="47">
        <v>0</v>
      </c>
      <c r="DL227" s="47">
        <v>0</v>
      </c>
      <c r="DM227" s="47">
        <v>0</v>
      </c>
      <c r="DN227" s="47">
        <v>0</v>
      </c>
      <c r="DO227" s="47">
        <v>0</v>
      </c>
      <c r="DP227" s="47">
        <v>0</v>
      </c>
      <c r="DQ227" s="47">
        <v>0</v>
      </c>
      <c r="DR227" s="47">
        <v>0</v>
      </c>
      <c r="DS227" s="47">
        <v>0</v>
      </c>
      <c r="DT227" s="47">
        <v>0</v>
      </c>
    </row>
    <row r="228" spans="1:126" x14ac:dyDescent="0.25">
      <c r="A228" s="47" t="s">
        <v>512</v>
      </c>
      <c r="B228" s="47" t="s">
        <v>153</v>
      </c>
      <c r="C228" s="47" t="s">
        <v>504</v>
      </c>
      <c r="D228" s="47" t="s">
        <v>504</v>
      </c>
      <c r="E228" s="47"/>
      <c r="F228" s="47" t="s">
        <v>406</v>
      </c>
      <c r="G228" s="47" t="s">
        <v>486</v>
      </c>
      <c r="H228" s="47" t="str">
        <f>=IFERROR(VLOOKUP(A228,'ETPT Format DDG'!A:J,10,FALSE),"")</f>
        <v>0</v>
      </c>
      <c r="I228" s="47" t="str">
        <f>='ETPT Format DDG'!M228</f>
        <v/>
      </c>
      <c r="J228" s="47" t="str">
        <f>='ETPT Format DDG'!D228</f>
        <v/>
      </c>
      <c r="K228" s="47" t="s">
        <v>157</v>
      </c>
      <c r="L228" s="47" t="s">
        <v>513</v>
      </c>
      <c r="M228" s="47"/>
      <c r="N228" s="47">
        <v>0.6578947368421053</v>
      </c>
      <c r="O228" s="47">
        <v>0.6578947368421053</v>
      </c>
      <c r="P228" s="47">
        <v>0</v>
      </c>
      <c r="Q228" s="47">
        <v>0</v>
      </c>
      <c r="R228" s="47">
        <v>0</v>
      </c>
      <c r="S228" s="47">
        <v>0</v>
      </c>
      <c r="T228" s="47">
        <v>0</v>
      </c>
      <c r="U228" s="47">
        <v>0</v>
      </c>
      <c r="V228" s="47">
        <v>0</v>
      </c>
      <c r="W228" s="47">
        <v>0</v>
      </c>
      <c r="X228" s="47">
        <v>0</v>
      </c>
      <c r="Y228" s="47">
        <v>0</v>
      </c>
      <c r="Z228" s="47">
        <v>0</v>
      </c>
      <c r="AA228" s="47">
        <v>0</v>
      </c>
      <c r="AB228" s="47">
        <v>0</v>
      </c>
      <c r="AC228" s="47">
        <v>0</v>
      </c>
      <c r="AD228" s="47">
        <v>0</v>
      </c>
      <c r="AE228" s="47">
        <v>0</v>
      </c>
      <c r="AF228" s="47">
        <v>0</v>
      </c>
      <c r="AG228" s="47">
        <v>0</v>
      </c>
      <c r="AH228" s="47">
        <v>0</v>
      </c>
      <c r="AI228" s="47">
        <v>0</v>
      </c>
      <c r="AJ228" s="47">
        <v>0</v>
      </c>
      <c r="AK228" s="47">
        <v>0</v>
      </c>
      <c r="AL228" s="47">
        <v>0</v>
      </c>
      <c r="AM228" s="47">
        <v>0</v>
      </c>
      <c r="AN228" s="47">
        <v>0</v>
      </c>
      <c r="AO228" s="47">
        <v>0</v>
      </c>
      <c r="AP228" s="47">
        <v>0</v>
      </c>
      <c r="AQ228" s="47">
        <v>0</v>
      </c>
      <c r="AR228" s="47">
        <v>0</v>
      </c>
      <c r="AS228" s="47">
        <v>0</v>
      </c>
      <c r="AT228" s="47">
        <v>0</v>
      </c>
      <c r="AU228" s="47">
        <v>0</v>
      </c>
      <c r="AV228" s="47">
        <v>0</v>
      </c>
      <c r="AW228" s="47">
        <v>0</v>
      </c>
      <c r="AX228" s="47">
        <v>0</v>
      </c>
      <c r="AY228" s="47">
        <v>0</v>
      </c>
      <c r="AZ228" s="47">
        <v>0</v>
      </c>
      <c r="BA228" s="47">
        <v>0</v>
      </c>
      <c r="BB228" s="47">
        <v>0</v>
      </c>
      <c r="BC228" s="47">
        <v>0</v>
      </c>
      <c r="BD228" s="47">
        <v>0</v>
      </c>
      <c r="BE228" s="47">
        <v>0</v>
      </c>
      <c r="BF228" s="47">
        <v>0</v>
      </c>
      <c r="BG228" s="47">
        <v>0</v>
      </c>
      <c r="BH228" s="47">
        <v>0</v>
      </c>
      <c r="BI228" s="47">
        <v>0</v>
      </c>
      <c r="BJ228" s="47">
        <v>0</v>
      </c>
      <c r="BK228" s="47">
        <v>0</v>
      </c>
      <c r="BL228" s="47">
        <v>0</v>
      </c>
      <c r="BM228" s="47">
        <v>0</v>
      </c>
      <c r="BN228" s="47">
        <v>0</v>
      </c>
      <c r="BO228" s="47">
        <v>0</v>
      </c>
      <c r="BP228" s="47">
        <v>0</v>
      </c>
      <c r="BQ228" s="47">
        <v>0</v>
      </c>
      <c r="BR228" s="47">
        <v>0</v>
      </c>
      <c r="BS228" s="47">
        <v>0</v>
      </c>
      <c r="BT228" s="47">
        <v>0</v>
      </c>
      <c r="BU228" s="47">
        <v>0</v>
      </c>
      <c r="BV228" s="47">
        <v>0</v>
      </c>
      <c r="BW228" s="47">
        <v>0</v>
      </c>
      <c r="BX228" s="47">
        <v>0</v>
      </c>
      <c r="BY228" s="47">
        <v>0</v>
      </c>
      <c r="BZ228" s="47">
        <v>0</v>
      </c>
      <c r="CA228" s="47">
        <v>0</v>
      </c>
      <c r="CB228" s="47">
        <v>0</v>
      </c>
      <c r="CC228" s="47">
        <v>0</v>
      </c>
      <c r="CD228" s="47">
        <v>0</v>
      </c>
      <c r="CE228" s="47">
        <v>0</v>
      </c>
      <c r="CF228" s="47">
        <v>0</v>
      </c>
      <c r="CG228" s="47">
        <v>0</v>
      </c>
      <c r="CH228" s="47">
        <v>0</v>
      </c>
      <c r="CI228" s="47">
        <v>0</v>
      </c>
      <c r="CJ228" s="47">
        <v>0</v>
      </c>
      <c r="CK228" s="47">
        <v>0</v>
      </c>
      <c r="CL228" s="47">
        <v>0</v>
      </c>
      <c r="CM228" s="47">
        <v>0</v>
      </c>
      <c r="CN228" s="47">
        <v>0</v>
      </c>
      <c r="CO228" s="47">
        <v>0</v>
      </c>
      <c r="CP228" s="47">
        <v>0</v>
      </c>
      <c r="CQ228" s="47">
        <v>0</v>
      </c>
      <c r="CR228" s="47">
        <v>0</v>
      </c>
      <c r="CS228" s="47">
        <v>0</v>
      </c>
      <c r="CT228" s="47">
        <v>0.6578947368421053</v>
      </c>
      <c r="CU228" s="47">
        <v>0.526315789473686</v>
      </c>
      <c r="CV228" s="47">
        <v>0</v>
      </c>
      <c r="CW228" s="47">
        <v>0</v>
      </c>
      <c r="CX228" s="47">
        <v>0</v>
      </c>
      <c r="CY228" s="47">
        <v>0</v>
      </c>
      <c r="CZ228" s="47">
        <v>0</v>
      </c>
      <c r="DA228" s="47">
        <v>0</v>
      </c>
      <c r="DB228" s="47">
        <v>0.1315789473684215</v>
      </c>
      <c r="DC228" s="47">
        <v>0</v>
      </c>
      <c r="DD228" s="47">
        <v>0</v>
      </c>
      <c r="DE228" s="47">
        <v>0</v>
      </c>
      <c r="DF228" s="47">
        <v>0</v>
      </c>
      <c r="DG228" s="47">
        <v>0</v>
      </c>
      <c r="DH228" s="47">
        <v>0</v>
      </c>
      <c r="DI228" s="47">
        <v>0</v>
      </c>
      <c r="DJ228" s="47">
        <v>0</v>
      </c>
      <c r="DK228" s="47">
        <v>0</v>
      </c>
      <c r="DL228" s="47">
        <v>0</v>
      </c>
      <c r="DM228" s="47">
        <v>0</v>
      </c>
      <c r="DN228" s="47">
        <v>0</v>
      </c>
      <c r="DO228" s="47">
        <v>0</v>
      </c>
      <c r="DP228" s="47">
        <v>0</v>
      </c>
      <c r="DQ228" s="47">
        <v>0</v>
      </c>
      <c r="DR228" s="47">
        <v>0</v>
      </c>
      <c r="DS228" s="47">
        <v>0</v>
      </c>
      <c r="DT228" s="47">
        <v>0</v>
      </c>
    </row>
    <row r="229" spans="1:126" x14ac:dyDescent="0.25">
      <c r="A229" s="47" t="s">
        <v>514</v>
      </c>
      <c r="B229" s="47" t="s">
        <v>153</v>
      </c>
      <c r="C229" s="47" t="s">
        <v>504</v>
      </c>
      <c r="D229" s="47" t="s">
        <v>504</v>
      </c>
      <c r="E229" s="47"/>
      <c r="F229" s="47" t="s">
        <v>406</v>
      </c>
      <c r="G229" s="47" t="s">
        <v>486</v>
      </c>
      <c r="H229" s="47" t="str">
        <f>=IFERROR(VLOOKUP(A229,'ETPT Format DDG'!A:J,10,FALSE),"")</f>
        <v>0</v>
      </c>
      <c r="I229" s="47" t="str">
        <f>='ETPT Format DDG'!M229</f>
        <v/>
      </c>
      <c r="J229" s="47" t="str">
        <f>='ETPT Format DDG'!D229</f>
        <v/>
      </c>
      <c r="K229" s="47" t="s">
        <v>157</v>
      </c>
      <c r="L229" s="47" t="s">
        <v>515</v>
      </c>
      <c r="M229" s="47"/>
      <c r="N229" s="47">
        <v>0.3078947368421053</v>
      </c>
      <c r="O229" s="47">
        <v>0.3078947368421053</v>
      </c>
      <c r="P229" s="47">
        <v>0</v>
      </c>
      <c r="Q229" s="47">
        <v>0</v>
      </c>
      <c r="R229" s="47">
        <v>0</v>
      </c>
      <c r="S229" s="47">
        <v>0</v>
      </c>
      <c r="T229" s="47">
        <v>0</v>
      </c>
      <c r="U229" s="47">
        <v>0</v>
      </c>
      <c r="V229" s="47">
        <v>0</v>
      </c>
      <c r="W229" s="47">
        <v>0</v>
      </c>
      <c r="X229" s="47">
        <v>0</v>
      </c>
      <c r="Y229" s="47">
        <v>0</v>
      </c>
      <c r="Z229" s="47">
        <v>0</v>
      </c>
      <c r="AA229" s="47">
        <v>0</v>
      </c>
      <c r="AB229" s="47">
        <v>0</v>
      </c>
      <c r="AC229" s="47">
        <v>0</v>
      </c>
      <c r="AD229" s="47">
        <v>0</v>
      </c>
      <c r="AE229" s="47">
        <v>0</v>
      </c>
      <c r="AF229" s="47">
        <v>0</v>
      </c>
      <c r="AG229" s="47">
        <v>0</v>
      </c>
      <c r="AH229" s="47">
        <v>0</v>
      </c>
      <c r="AI229" s="47">
        <v>0</v>
      </c>
      <c r="AJ229" s="47">
        <v>0</v>
      </c>
      <c r="AK229" s="47">
        <v>0</v>
      </c>
      <c r="AL229" s="47">
        <v>0</v>
      </c>
      <c r="AM229" s="47">
        <v>0</v>
      </c>
      <c r="AN229" s="47">
        <v>0</v>
      </c>
      <c r="AO229" s="47">
        <v>0</v>
      </c>
      <c r="AP229" s="47">
        <v>0</v>
      </c>
      <c r="AQ229" s="47">
        <v>0</v>
      </c>
      <c r="AR229" s="47">
        <v>0</v>
      </c>
      <c r="AS229" s="47">
        <v>0</v>
      </c>
      <c r="AT229" s="47">
        <v>0</v>
      </c>
      <c r="AU229" s="47">
        <v>0</v>
      </c>
      <c r="AV229" s="47">
        <v>0</v>
      </c>
      <c r="AW229" s="47">
        <v>0</v>
      </c>
      <c r="AX229" s="47">
        <v>0</v>
      </c>
      <c r="AY229" s="47">
        <v>0</v>
      </c>
      <c r="AZ229" s="47">
        <v>0</v>
      </c>
      <c r="BA229" s="47">
        <v>0</v>
      </c>
      <c r="BB229" s="47">
        <v>0</v>
      </c>
      <c r="BC229" s="47">
        <v>0</v>
      </c>
      <c r="BD229" s="47">
        <v>0</v>
      </c>
      <c r="BE229" s="47">
        <v>0</v>
      </c>
      <c r="BF229" s="47">
        <v>0</v>
      </c>
      <c r="BG229" s="47">
        <v>0</v>
      </c>
      <c r="BH229" s="47">
        <v>0</v>
      </c>
      <c r="BI229" s="47">
        <v>0</v>
      </c>
      <c r="BJ229" s="47">
        <v>0</v>
      </c>
      <c r="BK229" s="47">
        <v>0</v>
      </c>
      <c r="BL229" s="47">
        <v>0</v>
      </c>
      <c r="BM229" s="47">
        <v>0</v>
      </c>
      <c r="BN229" s="47">
        <v>0</v>
      </c>
      <c r="BO229" s="47">
        <v>0</v>
      </c>
      <c r="BP229" s="47">
        <v>0</v>
      </c>
      <c r="BQ229" s="47">
        <v>0</v>
      </c>
      <c r="BR229" s="47">
        <v>0</v>
      </c>
      <c r="BS229" s="47">
        <v>0</v>
      </c>
      <c r="BT229" s="47">
        <v>0</v>
      </c>
      <c r="BU229" s="47">
        <v>0</v>
      </c>
      <c r="BV229" s="47">
        <v>0</v>
      </c>
      <c r="BW229" s="47">
        <v>0</v>
      </c>
      <c r="BX229" s="47">
        <v>0</v>
      </c>
      <c r="BY229" s="47">
        <v>0</v>
      </c>
      <c r="BZ229" s="47">
        <v>0</v>
      </c>
      <c r="CA229" s="47">
        <v>0</v>
      </c>
      <c r="CB229" s="47">
        <v>0</v>
      </c>
      <c r="CC229" s="47">
        <v>0</v>
      </c>
      <c r="CD229" s="47">
        <v>0</v>
      </c>
      <c r="CE229" s="47">
        <v>0</v>
      </c>
      <c r="CF229" s="47">
        <v>0</v>
      </c>
      <c r="CG229" s="47">
        <v>0</v>
      </c>
      <c r="CH229" s="47">
        <v>0</v>
      </c>
      <c r="CI229" s="47">
        <v>0</v>
      </c>
      <c r="CJ229" s="47">
        <v>0</v>
      </c>
      <c r="CK229" s="47">
        <v>0</v>
      </c>
      <c r="CL229" s="47">
        <v>0</v>
      </c>
      <c r="CM229" s="47">
        <v>0</v>
      </c>
      <c r="CN229" s="47">
        <v>0</v>
      </c>
      <c r="CO229" s="47">
        <v>0</v>
      </c>
      <c r="CP229" s="47">
        <v>0</v>
      </c>
      <c r="CQ229" s="47">
        <v>0</v>
      </c>
      <c r="CR229" s="47">
        <v>0</v>
      </c>
      <c r="CS229" s="47">
        <v>0</v>
      </c>
      <c r="CT229" s="47">
        <v>0.3078947368421053</v>
      </c>
      <c r="CU229" s="47">
        <v>0.18473684210526328</v>
      </c>
      <c r="CV229" s="47">
        <v>0</v>
      </c>
      <c r="CW229" s="47">
        <v>0</v>
      </c>
      <c r="CX229" s="47">
        <v>0</v>
      </c>
      <c r="CY229" s="47">
        <v>0</v>
      </c>
      <c r="CZ229" s="47">
        <v>0</v>
      </c>
      <c r="DA229" s="47">
        <v>0</v>
      </c>
      <c r="DB229" s="47">
        <v>0.12315789473684184</v>
      </c>
      <c r="DC229" s="47">
        <v>0</v>
      </c>
      <c r="DD229" s="47">
        <v>0</v>
      </c>
      <c r="DE229" s="47">
        <v>0</v>
      </c>
      <c r="DF229" s="47">
        <v>0</v>
      </c>
      <c r="DG229" s="47">
        <v>0</v>
      </c>
      <c r="DH229" s="47">
        <v>0</v>
      </c>
      <c r="DI229" s="47">
        <v>0</v>
      </c>
      <c r="DJ229" s="47">
        <v>0</v>
      </c>
      <c r="DK229" s="47">
        <v>0</v>
      </c>
      <c r="DL229" s="47">
        <v>0</v>
      </c>
      <c r="DM229" s="47">
        <v>0</v>
      </c>
      <c r="DN229" s="47">
        <v>0</v>
      </c>
      <c r="DO229" s="47">
        <v>0</v>
      </c>
      <c r="DP229" s="47">
        <v>0</v>
      </c>
      <c r="DQ229" s="47">
        <v>0</v>
      </c>
      <c r="DR229" s="47">
        <v>0</v>
      </c>
      <c r="DS229" s="47">
        <v>0</v>
      </c>
      <c r="DT229" s="47">
        <v>0</v>
      </c>
    </row>
    <row r="230" spans="1:126" x14ac:dyDescent="0.25">
      <c r="A230" s="47" t="s">
        <v>516</v>
      </c>
      <c r="B230" s="47" t="s">
        <v>153</v>
      </c>
      <c r="C230" s="47" t="s">
        <v>504</v>
      </c>
      <c r="D230" s="47" t="s">
        <v>504</v>
      </c>
      <c r="E230" s="47"/>
      <c r="F230" s="47" t="s">
        <v>406</v>
      </c>
      <c r="G230" s="47" t="s">
        <v>412</v>
      </c>
      <c r="H230" s="47" t="str">
        <f>=IFERROR(VLOOKUP(A230,'ETPT Format DDG'!A:J,10,FALSE),"")</f>
        <v>0</v>
      </c>
      <c r="I230" s="47" t="str">
        <f>='ETPT Format DDG'!M230</f>
        <v/>
      </c>
      <c r="J230" s="47" t="str">
        <f>='ETPT Format DDG'!D230</f>
        <v/>
      </c>
      <c r="K230" s="47" t="s">
        <v>157</v>
      </c>
      <c r="L230" s="47" t="s">
        <v>424</v>
      </c>
      <c r="M230" s="47"/>
      <c r="N230" s="47">
        <v>0.19473684210526315</v>
      </c>
      <c r="O230" s="47">
        <v>0.19473684210526315</v>
      </c>
      <c r="P230" s="47">
        <v>0</v>
      </c>
      <c r="Q230" s="47">
        <v>0</v>
      </c>
      <c r="R230" s="47">
        <v>0</v>
      </c>
      <c r="S230" s="47">
        <v>0</v>
      </c>
      <c r="T230" s="47">
        <v>0</v>
      </c>
      <c r="U230" s="47">
        <v>0</v>
      </c>
      <c r="V230" s="47">
        <v>0</v>
      </c>
      <c r="W230" s="47">
        <v>0</v>
      </c>
      <c r="X230" s="47">
        <v>0</v>
      </c>
      <c r="Y230" s="47">
        <v>0</v>
      </c>
      <c r="Z230" s="47">
        <v>0</v>
      </c>
      <c r="AA230" s="47">
        <v>0</v>
      </c>
      <c r="AB230" s="47">
        <v>0</v>
      </c>
      <c r="AC230" s="47">
        <v>0</v>
      </c>
      <c r="AD230" s="47">
        <v>0</v>
      </c>
      <c r="AE230" s="47">
        <v>0</v>
      </c>
      <c r="AF230" s="47">
        <v>0</v>
      </c>
      <c r="AG230" s="47">
        <v>0</v>
      </c>
      <c r="AH230" s="47">
        <v>0</v>
      </c>
      <c r="AI230" s="47">
        <v>0</v>
      </c>
      <c r="AJ230" s="47">
        <v>0</v>
      </c>
      <c r="AK230" s="47">
        <v>0</v>
      </c>
      <c r="AL230" s="47">
        <v>0</v>
      </c>
      <c r="AM230" s="47">
        <v>0</v>
      </c>
      <c r="AN230" s="47">
        <v>0</v>
      </c>
      <c r="AO230" s="47">
        <v>0</v>
      </c>
      <c r="AP230" s="47">
        <v>0</v>
      </c>
      <c r="AQ230" s="47">
        <v>0</v>
      </c>
      <c r="AR230" s="47">
        <v>0</v>
      </c>
      <c r="AS230" s="47">
        <v>0</v>
      </c>
      <c r="AT230" s="47">
        <v>0</v>
      </c>
      <c r="AU230" s="47">
        <v>0</v>
      </c>
      <c r="AV230" s="47">
        <v>0</v>
      </c>
      <c r="AW230" s="47">
        <v>0</v>
      </c>
      <c r="AX230" s="47">
        <v>0</v>
      </c>
      <c r="AY230" s="47">
        <v>0</v>
      </c>
      <c r="AZ230" s="47">
        <v>0</v>
      </c>
      <c r="BA230" s="47">
        <v>0</v>
      </c>
      <c r="BB230" s="47">
        <v>0</v>
      </c>
      <c r="BC230" s="47">
        <v>0</v>
      </c>
      <c r="BD230" s="47">
        <v>0</v>
      </c>
      <c r="BE230" s="47">
        <v>0</v>
      </c>
      <c r="BF230" s="47">
        <v>0</v>
      </c>
      <c r="BG230" s="47">
        <v>0</v>
      </c>
      <c r="BH230" s="47">
        <v>0</v>
      </c>
      <c r="BI230" s="47">
        <v>0</v>
      </c>
      <c r="BJ230" s="47">
        <v>0</v>
      </c>
      <c r="BK230" s="47">
        <v>0</v>
      </c>
      <c r="BL230" s="47">
        <v>0</v>
      </c>
      <c r="BM230" s="47">
        <v>0</v>
      </c>
      <c r="BN230" s="47">
        <v>0</v>
      </c>
      <c r="BO230" s="47">
        <v>0</v>
      </c>
      <c r="BP230" s="47">
        <v>0</v>
      </c>
      <c r="BQ230" s="47">
        <v>0</v>
      </c>
      <c r="BR230" s="47">
        <v>0</v>
      </c>
      <c r="BS230" s="47">
        <v>0</v>
      </c>
      <c r="BT230" s="47">
        <v>0</v>
      </c>
      <c r="BU230" s="47">
        <v>0</v>
      </c>
      <c r="BV230" s="47">
        <v>0</v>
      </c>
      <c r="BW230" s="47">
        <v>0</v>
      </c>
      <c r="BX230" s="47">
        <v>0</v>
      </c>
      <c r="BY230" s="47">
        <v>0</v>
      </c>
      <c r="BZ230" s="47">
        <v>0</v>
      </c>
      <c r="CA230" s="47">
        <v>0</v>
      </c>
      <c r="CB230" s="47">
        <v>0</v>
      </c>
      <c r="CC230" s="47">
        <v>0</v>
      </c>
      <c r="CD230" s="47">
        <v>0</v>
      </c>
      <c r="CE230" s="47">
        <v>0</v>
      </c>
      <c r="CF230" s="47">
        <v>0</v>
      </c>
      <c r="CG230" s="47">
        <v>0</v>
      </c>
      <c r="CH230" s="47">
        <v>0</v>
      </c>
      <c r="CI230" s="47">
        <v>0</v>
      </c>
      <c r="CJ230" s="47">
        <v>0</v>
      </c>
      <c r="CK230" s="47">
        <v>0</v>
      </c>
      <c r="CL230" s="47">
        <v>0</v>
      </c>
      <c r="CM230" s="47">
        <v>0</v>
      </c>
      <c r="CN230" s="47">
        <v>0</v>
      </c>
      <c r="CO230" s="47">
        <v>0</v>
      </c>
      <c r="CP230" s="47">
        <v>0</v>
      </c>
      <c r="CQ230" s="47">
        <v>0</v>
      </c>
      <c r="CR230" s="47">
        <v>0</v>
      </c>
      <c r="CS230" s="47">
        <v>0</v>
      </c>
      <c r="CT230" s="47">
        <v>0.19473684210526315</v>
      </c>
      <c r="CU230" s="47">
        <v>0</v>
      </c>
      <c r="CV230" s="47">
        <v>0</v>
      </c>
      <c r="CW230" s="47">
        <v>0</v>
      </c>
      <c r="CX230" s="47">
        <v>0.19473684210526315</v>
      </c>
      <c r="CY230" s="47">
        <v>0</v>
      </c>
      <c r="CZ230" s="47">
        <v>0</v>
      </c>
      <c r="DA230" s="47">
        <v>0</v>
      </c>
      <c r="DB230" s="47">
        <v>0</v>
      </c>
      <c r="DC230" s="47">
        <v>0</v>
      </c>
      <c r="DD230" s="47">
        <v>0</v>
      </c>
      <c r="DE230" s="47">
        <v>0</v>
      </c>
      <c r="DF230" s="47">
        <v>0</v>
      </c>
      <c r="DG230" s="47">
        <v>0</v>
      </c>
      <c r="DH230" s="47">
        <v>0</v>
      </c>
      <c r="DI230" s="47">
        <v>0</v>
      </c>
      <c r="DJ230" s="47">
        <v>0</v>
      </c>
      <c r="DK230" s="47">
        <v>0</v>
      </c>
      <c r="DL230" s="47">
        <v>0</v>
      </c>
      <c r="DM230" s="47">
        <v>0</v>
      </c>
      <c r="DN230" s="47">
        <v>0</v>
      </c>
      <c r="DO230" s="47">
        <v>0</v>
      </c>
      <c r="DP230" s="47">
        <v>0</v>
      </c>
      <c r="DQ230" s="47">
        <v>0</v>
      </c>
      <c r="DR230" s="47">
        <v>0</v>
      </c>
      <c r="DS230" s="47">
        <v>0</v>
      </c>
      <c r="DT230" s="47">
        <v>0</v>
      </c>
    </row>
    <row r="231" spans="1:126" x14ac:dyDescent="0.25">
      <c r="A231" s="47" t="s">
        <v>517</v>
      </c>
      <c r="B231" s="47" t="s">
        <v>153</v>
      </c>
      <c r="C231" s="47" t="s">
        <v>504</v>
      </c>
      <c r="D231" s="47" t="s">
        <v>504</v>
      </c>
      <c r="E231" s="47"/>
      <c r="F231" s="47" t="s">
        <v>406</v>
      </c>
      <c r="G231" s="47" t="s">
        <v>486</v>
      </c>
      <c r="H231" s="47" t="str">
        <f>=IFERROR(VLOOKUP(A231,'ETPT Format DDG'!A:J,10,FALSE),"")</f>
        <v>0</v>
      </c>
      <c r="I231" s="47" t="str">
        <f>='ETPT Format DDG'!M231</f>
        <v/>
      </c>
      <c r="J231" s="47" t="str">
        <f>='ETPT Format DDG'!D231</f>
        <v/>
      </c>
      <c r="K231" s="47" t="s">
        <v>157</v>
      </c>
      <c r="L231" s="47" t="s">
        <v>518</v>
      </c>
      <c r="M231" s="47"/>
      <c r="N231" s="47">
        <v>0.42894736842105263</v>
      </c>
      <c r="O231" s="47">
        <v>0.42894736842105263</v>
      </c>
      <c r="P231" s="47">
        <v>0</v>
      </c>
      <c r="Q231" s="47">
        <v>0</v>
      </c>
      <c r="R231" s="47">
        <v>0</v>
      </c>
      <c r="S231" s="47">
        <v>0</v>
      </c>
      <c r="T231" s="47">
        <v>0</v>
      </c>
      <c r="U231" s="47">
        <v>0</v>
      </c>
      <c r="V231" s="47">
        <v>0</v>
      </c>
      <c r="W231" s="47">
        <v>0</v>
      </c>
      <c r="X231" s="47">
        <v>0</v>
      </c>
      <c r="Y231" s="47">
        <v>0</v>
      </c>
      <c r="Z231" s="47">
        <v>0</v>
      </c>
      <c r="AA231" s="47">
        <v>0</v>
      </c>
      <c r="AB231" s="47">
        <v>0</v>
      </c>
      <c r="AC231" s="47">
        <v>0</v>
      </c>
      <c r="AD231" s="47">
        <v>0</v>
      </c>
      <c r="AE231" s="47">
        <v>0</v>
      </c>
      <c r="AF231" s="47">
        <v>0</v>
      </c>
      <c r="AG231" s="47">
        <v>0</v>
      </c>
      <c r="AH231" s="47">
        <v>0</v>
      </c>
      <c r="AI231" s="47">
        <v>0</v>
      </c>
      <c r="AJ231" s="47">
        <v>0</v>
      </c>
      <c r="AK231" s="47">
        <v>0</v>
      </c>
      <c r="AL231" s="47">
        <v>0</v>
      </c>
      <c r="AM231" s="47">
        <v>0</v>
      </c>
      <c r="AN231" s="47">
        <v>0</v>
      </c>
      <c r="AO231" s="47">
        <v>0</v>
      </c>
      <c r="AP231" s="47">
        <v>0</v>
      </c>
      <c r="AQ231" s="47">
        <v>0</v>
      </c>
      <c r="AR231" s="47">
        <v>0</v>
      </c>
      <c r="AS231" s="47">
        <v>0</v>
      </c>
      <c r="AT231" s="47">
        <v>0</v>
      </c>
      <c r="AU231" s="47">
        <v>0</v>
      </c>
      <c r="AV231" s="47">
        <v>0</v>
      </c>
      <c r="AW231" s="47">
        <v>0</v>
      </c>
      <c r="AX231" s="47">
        <v>0</v>
      </c>
      <c r="AY231" s="47">
        <v>0</v>
      </c>
      <c r="AZ231" s="47">
        <v>0</v>
      </c>
      <c r="BA231" s="47">
        <v>0</v>
      </c>
      <c r="BB231" s="47">
        <v>0</v>
      </c>
      <c r="BC231" s="47">
        <v>0</v>
      </c>
      <c r="BD231" s="47">
        <v>0</v>
      </c>
      <c r="BE231" s="47">
        <v>0</v>
      </c>
      <c r="BF231" s="47">
        <v>0</v>
      </c>
      <c r="BG231" s="47">
        <v>0</v>
      </c>
      <c r="BH231" s="47">
        <v>0</v>
      </c>
      <c r="BI231" s="47">
        <v>0</v>
      </c>
      <c r="BJ231" s="47">
        <v>0</v>
      </c>
      <c r="BK231" s="47">
        <v>0</v>
      </c>
      <c r="BL231" s="47">
        <v>0</v>
      </c>
      <c r="BM231" s="47">
        <v>0</v>
      </c>
      <c r="BN231" s="47">
        <v>0</v>
      </c>
      <c r="BO231" s="47">
        <v>0</v>
      </c>
      <c r="BP231" s="47">
        <v>0</v>
      </c>
      <c r="BQ231" s="47">
        <v>0</v>
      </c>
      <c r="BR231" s="47">
        <v>0</v>
      </c>
      <c r="BS231" s="47">
        <v>0</v>
      </c>
      <c r="BT231" s="47">
        <v>0</v>
      </c>
      <c r="BU231" s="47">
        <v>0</v>
      </c>
      <c r="BV231" s="47">
        <v>0</v>
      </c>
      <c r="BW231" s="47">
        <v>0</v>
      </c>
      <c r="BX231" s="47">
        <v>0</v>
      </c>
      <c r="BY231" s="47">
        <v>0</v>
      </c>
      <c r="BZ231" s="47">
        <v>0</v>
      </c>
      <c r="CA231" s="47">
        <v>0</v>
      </c>
      <c r="CB231" s="47">
        <v>0</v>
      </c>
      <c r="CC231" s="47">
        <v>0</v>
      </c>
      <c r="CD231" s="47">
        <v>0</v>
      </c>
      <c r="CE231" s="47">
        <v>0</v>
      </c>
      <c r="CF231" s="47">
        <v>0</v>
      </c>
      <c r="CG231" s="47">
        <v>0</v>
      </c>
      <c r="CH231" s="47">
        <v>0</v>
      </c>
      <c r="CI231" s="47">
        <v>0</v>
      </c>
      <c r="CJ231" s="47">
        <v>0</v>
      </c>
      <c r="CK231" s="47">
        <v>0</v>
      </c>
      <c r="CL231" s="47">
        <v>0</v>
      </c>
      <c r="CM231" s="47">
        <v>0</v>
      </c>
      <c r="CN231" s="47">
        <v>0</v>
      </c>
      <c r="CO231" s="47">
        <v>0</v>
      </c>
      <c r="CP231" s="47">
        <v>0</v>
      </c>
      <c r="CQ231" s="47">
        <v>0</v>
      </c>
      <c r="CR231" s="47">
        <v>0</v>
      </c>
      <c r="CS231" s="47">
        <v>0</v>
      </c>
      <c r="CT231" s="47">
        <v>0.42894736842105263</v>
      </c>
      <c r="CU231" s="47">
        <v>0.42894736842105263</v>
      </c>
      <c r="CV231" s="47">
        <v>0</v>
      </c>
      <c r="CW231" s="47">
        <v>0</v>
      </c>
      <c r="CX231" s="47">
        <v>0</v>
      </c>
      <c r="CY231" s="47">
        <v>0</v>
      </c>
      <c r="CZ231" s="47">
        <v>0</v>
      </c>
      <c r="DA231" s="47">
        <v>0</v>
      </c>
      <c r="DB231" s="47">
        <v>0</v>
      </c>
      <c r="DC231" s="47">
        <v>0</v>
      </c>
      <c r="DD231" s="47">
        <v>0</v>
      </c>
      <c r="DE231" s="47">
        <v>0</v>
      </c>
      <c r="DF231" s="47">
        <v>0</v>
      </c>
      <c r="DG231" s="47">
        <v>0</v>
      </c>
      <c r="DH231" s="47">
        <v>0</v>
      </c>
      <c r="DI231" s="47">
        <v>0</v>
      </c>
      <c r="DJ231" s="47">
        <v>0</v>
      </c>
      <c r="DK231" s="47">
        <v>0</v>
      </c>
      <c r="DL231" s="47">
        <v>0</v>
      </c>
      <c r="DM231" s="47">
        <v>0</v>
      </c>
      <c r="DN231" s="47">
        <v>0</v>
      </c>
      <c r="DO231" s="47">
        <v>0</v>
      </c>
      <c r="DP231" s="47">
        <v>0</v>
      </c>
      <c r="DQ231" s="47">
        <v>0</v>
      </c>
      <c r="DR231" s="47">
        <v>0</v>
      </c>
      <c r="DS231" s="47">
        <v>0</v>
      </c>
      <c r="DT231" s="47">
        <v>0</v>
      </c>
    </row>
    <row r="232" spans="1:126" x14ac:dyDescent="0.25">
      <c r="A232" s="47" t="s">
        <v>519</v>
      </c>
      <c r="B232" s="47" t="s">
        <v>153</v>
      </c>
      <c r="C232" s="47" t="s">
        <v>504</v>
      </c>
      <c r="D232" s="47" t="s">
        <v>504</v>
      </c>
      <c r="E232" s="47"/>
      <c r="F232" s="47" t="s">
        <v>406</v>
      </c>
      <c r="G232" s="47" t="s">
        <v>486</v>
      </c>
      <c r="H232" s="47" t="str">
        <f>=IFERROR(VLOOKUP(A232,'ETPT Format DDG'!A:J,10,FALSE),"")</f>
        <v>0</v>
      </c>
      <c r="I232" s="47" t="str">
        <f>='ETPT Format DDG'!M232</f>
        <v/>
      </c>
      <c r="J232" s="47" t="str">
        <f>='ETPT Format DDG'!D232</f>
        <v/>
      </c>
      <c r="K232" s="47" t="s">
        <v>157</v>
      </c>
      <c r="L232" s="47" t="s">
        <v>515</v>
      </c>
      <c r="M232" s="47"/>
      <c r="N232" s="47">
        <v>0.3078947368421053</v>
      </c>
      <c r="O232" s="47">
        <v>0.3078947368421053</v>
      </c>
      <c r="P232" s="47">
        <v>0</v>
      </c>
      <c r="Q232" s="47">
        <v>0</v>
      </c>
      <c r="R232" s="47">
        <v>0</v>
      </c>
      <c r="S232" s="47">
        <v>0</v>
      </c>
      <c r="T232" s="47">
        <v>0</v>
      </c>
      <c r="U232" s="47">
        <v>0</v>
      </c>
      <c r="V232" s="47">
        <v>0</v>
      </c>
      <c r="W232" s="47">
        <v>0</v>
      </c>
      <c r="X232" s="47">
        <v>0</v>
      </c>
      <c r="Y232" s="47">
        <v>0</v>
      </c>
      <c r="Z232" s="47">
        <v>0</v>
      </c>
      <c r="AA232" s="47">
        <v>0</v>
      </c>
      <c r="AB232" s="47">
        <v>0</v>
      </c>
      <c r="AC232" s="47">
        <v>0</v>
      </c>
      <c r="AD232" s="47">
        <v>0</v>
      </c>
      <c r="AE232" s="47">
        <v>0</v>
      </c>
      <c r="AF232" s="47">
        <v>0</v>
      </c>
      <c r="AG232" s="47">
        <v>0</v>
      </c>
      <c r="AH232" s="47">
        <v>0</v>
      </c>
      <c r="AI232" s="47">
        <v>0</v>
      </c>
      <c r="AJ232" s="47">
        <v>0</v>
      </c>
      <c r="AK232" s="47">
        <v>0</v>
      </c>
      <c r="AL232" s="47">
        <v>0</v>
      </c>
      <c r="AM232" s="47">
        <v>0</v>
      </c>
      <c r="AN232" s="47">
        <v>0</v>
      </c>
      <c r="AO232" s="47">
        <v>0</v>
      </c>
      <c r="AP232" s="47">
        <v>0</v>
      </c>
      <c r="AQ232" s="47">
        <v>0</v>
      </c>
      <c r="AR232" s="47">
        <v>0</v>
      </c>
      <c r="AS232" s="47">
        <v>0</v>
      </c>
      <c r="AT232" s="47">
        <v>0</v>
      </c>
      <c r="AU232" s="47">
        <v>0</v>
      </c>
      <c r="AV232" s="47">
        <v>0</v>
      </c>
      <c r="AW232" s="47">
        <v>0</v>
      </c>
      <c r="AX232" s="47">
        <v>0</v>
      </c>
      <c r="AY232" s="47">
        <v>0</v>
      </c>
      <c r="AZ232" s="47">
        <v>0</v>
      </c>
      <c r="BA232" s="47">
        <v>0</v>
      </c>
      <c r="BB232" s="47">
        <v>0</v>
      </c>
      <c r="BC232" s="47">
        <v>0</v>
      </c>
      <c r="BD232" s="47">
        <v>0</v>
      </c>
      <c r="BE232" s="47">
        <v>0</v>
      </c>
      <c r="BF232" s="47">
        <v>0</v>
      </c>
      <c r="BG232" s="47">
        <v>0</v>
      </c>
      <c r="BH232" s="47">
        <v>0</v>
      </c>
      <c r="BI232" s="47">
        <v>0</v>
      </c>
      <c r="BJ232" s="47">
        <v>0</v>
      </c>
      <c r="BK232" s="47">
        <v>0</v>
      </c>
      <c r="BL232" s="47">
        <v>0</v>
      </c>
      <c r="BM232" s="47">
        <v>0</v>
      </c>
      <c r="BN232" s="47">
        <v>0</v>
      </c>
      <c r="BO232" s="47">
        <v>0</v>
      </c>
      <c r="BP232" s="47">
        <v>0</v>
      </c>
      <c r="BQ232" s="47">
        <v>0</v>
      </c>
      <c r="BR232" s="47">
        <v>0</v>
      </c>
      <c r="BS232" s="47">
        <v>0</v>
      </c>
      <c r="BT232" s="47">
        <v>0</v>
      </c>
      <c r="BU232" s="47">
        <v>0</v>
      </c>
      <c r="BV232" s="47">
        <v>0</v>
      </c>
      <c r="BW232" s="47">
        <v>0</v>
      </c>
      <c r="BX232" s="47">
        <v>0</v>
      </c>
      <c r="BY232" s="47">
        <v>0</v>
      </c>
      <c r="BZ232" s="47">
        <v>0</v>
      </c>
      <c r="CA232" s="47">
        <v>0</v>
      </c>
      <c r="CB232" s="47">
        <v>0</v>
      </c>
      <c r="CC232" s="47">
        <v>0</v>
      </c>
      <c r="CD232" s="47">
        <v>0</v>
      </c>
      <c r="CE232" s="47">
        <v>0</v>
      </c>
      <c r="CF232" s="47">
        <v>0</v>
      </c>
      <c r="CG232" s="47">
        <v>0</v>
      </c>
      <c r="CH232" s="47">
        <v>0</v>
      </c>
      <c r="CI232" s="47">
        <v>0</v>
      </c>
      <c r="CJ232" s="47">
        <v>0</v>
      </c>
      <c r="CK232" s="47">
        <v>0</v>
      </c>
      <c r="CL232" s="47">
        <v>0</v>
      </c>
      <c r="CM232" s="47">
        <v>0</v>
      </c>
      <c r="CN232" s="47">
        <v>0</v>
      </c>
      <c r="CO232" s="47">
        <v>0</v>
      </c>
      <c r="CP232" s="47">
        <v>0</v>
      </c>
      <c r="CQ232" s="47">
        <v>0</v>
      </c>
      <c r="CR232" s="47">
        <v>0</v>
      </c>
      <c r="CS232" s="47">
        <v>0</v>
      </c>
      <c r="CT232" s="47">
        <v>0.3078947368421053</v>
      </c>
      <c r="CU232" s="47">
        <v>0.3078947368421053</v>
      </c>
      <c r="CV232" s="47">
        <v>0</v>
      </c>
      <c r="CW232" s="47">
        <v>0</v>
      </c>
      <c r="CX232" s="47">
        <v>0</v>
      </c>
      <c r="CY232" s="47">
        <v>0</v>
      </c>
      <c r="CZ232" s="47">
        <v>0</v>
      </c>
      <c r="DA232" s="47">
        <v>0</v>
      </c>
      <c r="DB232" s="47">
        <v>0</v>
      </c>
      <c r="DC232" s="47">
        <v>0</v>
      </c>
      <c r="DD232" s="47">
        <v>0</v>
      </c>
      <c r="DE232" s="47">
        <v>0</v>
      </c>
      <c r="DF232" s="47">
        <v>0</v>
      </c>
      <c r="DG232" s="47">
        <v>0</v>
      </c>
      <c r="DH232" s="47">
        <v>0</v>
      </c>
      <c r="DI232" s="47">
        <v>0</v>
      </c>
      <c r="DJ232" s="47">
        <v>0</v>
      </c>
      <c r="DK232" s="47">
        <v>0</v>
      </c>
      <c r="DL232" s="47">
        <v>0</v>
      </c>
      <c r="DM232" s="47">
        <v>0</v>
      </c>
      <c r="DN232" s="47">
        <v>0</v>
      </c>
      <c r="DO232" s="47">
        <v>0</v>
      </c>
      <c r="DP232" s="47">
        <v>0</v>
      </c>
      <c r="DQ232" s="47">
        <v>0</v>
      </c>
      <c r="DR232" s="47">
        <v>0</v>
      </c>
      <c r="DS232" s="47">
        <v>0</v>
      </c>
      <c r="DT232" s="47">
        <v>0</v>
      </c>
    </row>
    <row r="233" spans="1:126" x14ac:dyDescent="0.25">
      <c r="A233" s="47" t="s">
        <v>520</v>
      </c>
      <c r="B233" s="47" t="s">
        <v>153</v>
      </c>
      <c r="C233" s="47" t="s">
        <v>504</v>
      </c>
      <c r="D233" s="47" t="s">
        <v>504</v>
      </c>
      <c r="E233" s="47"/>
      <c r="F233" s="47" t="s">
        <v>406</v>
      </c>
      <c r="G233" s="47" t="s">
        <v>486</v>
      </c>
      <c r="H233" s="47" t="str">
        <f>=IFERROR(VLOOKUP(A233,'ETPT Format DDG'!A:J,10,FALSE),"")</f>
        <v>0</v>
      </c>
      <c r="I233" s="47" t="str">
        <f>='ETPT Format DDG'!M233</f>
        <v/>
      </c>
      <c r="J233" s="47" t="str">
        <f>='ETPT Format DDG'!D233</f>
        <v/>
      </c>
      <c r="K233" s="47" t="s">
        <v>157</v>
      </c>
      <c r="L233" s="47" t="s">
        <v>239</v>
      </c>
      <c r="M233" s="47"/>
      <c r="N233" s="47">
        <v>0.5421052631578948</v>
      </c>
      <c r="O233" s="47">
        <v>0.5421052631578948</v>
      </c>
      <c r="P233" s="47">
        <v>0</v>
      </c>
      <c r="Q233" s="47">
        <v>0</v>
      </c>
      <c r="R233" s="47">
        <v>0</v>
      </c>
      <c r="S233" s="47">
        <v>0</v>
      </c>
      <c r="T233" s="47">
        <v>0</v>
      </c>
      <c r="U233" s="47">
        <v>0</v>
      </c>
      <c r="V233" s="47">
        <v>0</v>
      </c>
      <c r="W233" s="47">
        <v>0</v>
      </c>
      <c r="X233" s="47">
        <v>0</v>
      </c>
      <c r="Y233" s="47">
        <v>0</v>
      </c>
      <c r="Z233" s="47">
        <v>0</v>
      </c>
      <c r="AA233" s="47">
        <v>0</v>
      </c>
      <c r="AB233" s="47">
        <v>0</v>
      </c>
      <c r="AC233" s="47">
        <v>0</v>
      </c>
      <c r="AD233" s="47">
        <v>0</v>
      </c>
      <c r="AE233" s="47">
        <v>0</v>
      </c>
      <c r="AF233" s="47">
        <v>0</v>
      </c>
      <c r="AG233" s="47">
        <v>0</v>
      </c>
      <c r="AH233" s="47">
        <v>0</v>
      </c>
      <c r="AI233" s="47">
        <v>0</v>
      </c>
      <c r="AJ233" s="47">
        <v>0</v>
      </c>
      <c r="AK233" s="47">
        <v>0</v>
      </c>
      <c r="AL233" s="47">
        <v>0</v>
      </c>
      <c r="AM233" s="47">
        <v>0</v>
      </c>
      <c r="AN233" s="47">
        <v>0</v>
      </c>
      <c r="AO233" s="47">
        <v>0</v>
      </c>
      <c r="AP233" s="47">
        <v>0</v>
      </c>
      <c r="AQ233" s="47">
        <v>0</v>
      </c>
      <c r="AR233" s="47">
        <v>0</v>
      </c>
      <c r="AS233" s="47">
        <v>0</v>
      </c>
      <c r="AT233" s="47">
        <v>0</v>
      </c>
      <c r="AU233" s="47">
        <v>0</v>
      </c>
      <c r="AV233" s="47">
        <v>0</v>
      </c>
      <c r="AW233" s="47">
        <v>0</v>
      </c>
      <c r="AX233" s="47">
        <v>0</v>
      </c>
      <c r="AY233" s="47">
        <v>0</v>
      </c>
      <c r="AZ233" s="47">
        <v>0</v>
      </c>
      <c r="BA233" s="47">
        <v>0</v>
      </c>
      <c r="BB233" s="47">
        <v>0</v>
      </c>
      <c r="BC233" s="47">
        <v>0</v>
      </c>
      <c r="BD233" s="47">
        <v>0</v>
      </c>
      <c r="BE233" s="47">
        <v>0</v>
      </c>
      <c r="BF233" s="47">
        <v>0</v>
      </c>
      <c r="BG233" s="47">
        <v>0</v>
      </c>
      <c r="BH233" s="47">
        <v>0</v>
      </c>
      <c r="BI233" s="47">
        <v>0</v>
      </c>
      <c r="BJ233" s="47">
        <v>0</v>
      </c>
      <c r="BK233" s="47">
        <v>0</v>
      </c>
      <c r="BL233" s="47">
        <v>0</v>
      </c>
      <c r="BM233" s="47">
        <v>0</v>
      </c>
      <c r="BN233" s="47">
        <v>0</v>
      </c>
      <c r="BO233" s="47">
        <v>0</v>
      </c>
      <c r="BP233" s="47">
        <v>0</v>
      </c>
      <c r="BQ233" s="47">
        <v>0</v>
      </c>
      <c r="BR233" s="47">
        <v>0</v>
      </c>
      <c r="BS233" s="47">
        <v>0</v>
      </c>
      <c r="BT233" s="47">
        <v>0</v>
      </c>
      <c r="BU233" s="47">
        <v>0</v>
      </c>
      <c r="BV233" s="47">
        <v>0</v>
      </c>
      <c r="BW233" s="47">
        <v>0</v>
      </c>
      <c r="BX233" s="47">
        <v>0</v>
      </c>
      <c r="BY233" s="47">
        <v>0</v>
      </c>
      <c r="BZ233" s="47">
        <v>0</v>
      </c>
      <c r="CA233" s="47">
        <v>0</v>
      </c>
      <c r="CB233" s="47">
        <v>0</v>
      </c>
      <c r="CC233" s="47">
        <v>0</v>
      </c>
      <c r="CD233" s="47">
        <v>0</v>
      </c>
      <c r="CE233" s="47">
        <v>0</v>
      </c>
      <c r="CF233" s="47">
        <v>0</v>
      </c>
      <c r="CG233" s="47">
        <v>0</v>
      </c>
      <c r="CH233" s="47">
        <v>0</v>
      </c>
      <c r="CI233" s="47">
        <v>0</v>
      </c>
      <c r="CJ233" s="47">
        <v>0</v>
      </c>
      <c r="CK233" s="47">
        <v>0</v>
      </c>
      <c r="CL233" s="47">
        <v>0</v>
      </c>
      <c r="CM233" s="47">
        <v>0</v>
      </c>
      <c r="CN233" s="47">
        <v>0</v>
      </c>
      <c r="CO233" s="47">
        <v>0</v>
      </c>
      <c r="CP233" s="47">
        <v>0</v>
      </c>
      <c r="CQ233" s="47">
        <v>0</v>
      </c>
      <c r="CR233" s="47">
        <v>0</v>
      </c>
      <c r="CS233" s="47">
        <v>0</v>
      </c>
      <c r="CT233" s="47">
        <v>0.5421052631578948</v>
      </c>
      <c r="CU233" s="47">
        <v>0.5421052631578948</v>
      </c>
      <c r="CV233" s="47">
        <v>0</v>
      </c>
      <c r="CW233" s="47">
        <v>0</v>
      </c>
      <c r="CX233" s="47">
        <v>0</v>
      </c>
      <c r="CY233" s="47">
        <v>0</v>
      </c>
      <c r="CZ233" s="47">
        <v>0</v>
      </c>
      <c r="DA233" s="47">
        <v>0</v>
      </c>
      <c r="DB233" s="47">
        <v>0</v>
      </c>
      <c r="DC233" s="47">
        <v>0</v>
      </c>
      <c r="DD233" s="47">
        <v>0</v>
      </c>
      <c r="DE233" s="47">
        <v>0</v>
      </c>
      <c r="DF233" s="47">
        <v>0</v>
      </c>
      <c r="DG233" s="47">
        <v>0</v>
      </c>
      <c r="DH233" s="47">
        <v>0</v>
      </c>
      <c r="DI233" s="47">
        <v>0</v>
      </c>
      <c r="DJ233" s="47">
        <v>0</v>
      </c>
      <c r="DK233" s="47">
        <v>0</v>
      </c>
      <c r="DL233" s="47">
        <v>0</v>
      </c>
      <c r="DM233" s="47">
        <v>0</v>
      </c>
      <c r="DN233" s="47">
        <v>0</v>
      </c>
      <c r="DO233" s="47">
        <v>0</v>
      </c>
      <c r="DP233" s="47">
        <v>0</v>
      </c>
      <c r="DQ233" s="47">
        <v>0</v>
      </c>
      <c r="DR233" s="47">
        <v>0</v>
      </c>
      <c r="DS233" s="47">
        <v>0</v>
      </c>
      <c r="DT233" s="47">
        <v>0</v>
      </c>
    </row>
    <row r="234" spans="1:126" x14ac:dyDescent="0.25">
      <c r="A234" s="47" t="s">
        <v>521</v>
      </c>
      <c r="B234" s="47" t="s">
        <v>153</v>
      </c>
      <c r="C234" s="47" t="s">
        <v>504</v>
      </c>
      <c r="D234" s="47" t="s">
        <v>504</v>
      </c>
      <c r="E234" s="47"/>
      <c r="F234" s="47" t="s">
        <v>406</v>
      </c>
      <c r="G234" s="47" t="s">
        <v>486</v>
      </c>
      <c r="H234" s="47" t="str">
        <f>=IFERROR(VLOOKUP(A234,'ETPT Format DDG'!A:J,10,FALSE),"")</f>
        <v>0</v>
      </c>
      <c r="I234" s="47" t="str">
        <f>='ETPT Format DDG'!M234</f>
        <v/>
      </c>
      <c r="J234" s="47" t="str">
        <f>='ETPT Format DDG'!D234</f>
        <v/>
      </c>
      <c r="K234" s="47" t="s">
        <v>157</v>
      </c>
      <c r="L234" s="47" t="s">
        <v>487</v>
      </c>
      <c r="M234" s="47"/>
      <c r="N234" s="47">
        <v>0.8565789473684211</v>
      </c>
      <c r="O234" s="47">
        <v>0.8565789473684211</v>
      </c>
      <c r="P234" s="47">
        <v>0</v>
      </c>
      <c r="Q234" s="47">
        <v>0</v>
      </c>
      <c r="R234" s="47">
        <v>0</v>
      </c>
      <c r="S234" s="47">
        <v>0</v>
      </c>
      <c r="T234" s="47">
        <v>0</v>
      </c>
      <c r="U234" s="47">
        <v>0</v>
      </c>
      <c r="V234" s="47">
        <v>0</v>
      </c>
      <c r="W234" s="47">
        <v>0</v>
      </c>
      <c r="X234" s="47">
        <v>0</v>
      </c>
      <c r="Y234" s="47">
        <v>0</v>
      </c>
      <c r="Z234" s="47">
        <v>0</v>
      </c>
      <c r="AA234" s="47">
        <v>0</v>
      </c>
      <c r="AB234" s="47">
        <v>0</v>
      </c>
      <c r="AC234" s="47">
        <v>0</v>
      </c>
      <c r="AD234" s="47">
        <v>0</v>
      </c>
      <c r="AE234" s="47">
        <v>0</v>
      </c>
      <c r="AF234" s="47">
        <v>0</v>
      </c>
      <c r="AG234" s="47">
        <v>0</v>
      </c>
      <c r="AH234" s="47">
        <v>0</v>
      </c>
      <c r="AI234" s="47">
        <v>0</v>
      </c>
      <c r="AJ234" s="47">
        <v>0</v>
      </c>
      <c r="AK234" s="47">
        <v>0</v>
      </c>
      <c r="AL234" s="47">
        <v>0</v>
      </c>
      <c r="AM234" s="47">
        <v>0</v>
      </c>
      <c r="AN234" s="47">
        <v>0</v>
      </c>
      <c r="AO234" s="47">
        <v>0</v>
      </c>
      <c r="AP234" s="47">
        <v>0</v>
      </c>
      <c r="AQ234" s="47">
        <v>0</v>
      </c>
      <c r="AR234" s="47">
        <v>0</v>
      </c>
      <c r="AS234" s="47">
        <v>0</v>
      </c>
      <c r="AT234" s="47">
        <v>0</v>
      </c>
      <c r="AU234" s="47">
        <v>0</v>
      </c>
      <c r="AV234" s="47">
        <v>0</v>
      </c>
      <c r="AW234" s="47">
        <v>0</v>
      </c>
      <c r="AX234" s="47">
        <v>0</v>
      </c>
      <c r="AY234" s="47">
        <v>0</v>
      </c>
      <c r="AZ234" s="47">
        <v>0</v>
      </c>
      <c r="BA234" s="47">
        <v>0</v>
      </c>
      <c r="BB234" s="47">
        <v>0</v>
      </c>
      <c r="BC234" s="47">
        <v>0</v>
      </c>
      <c r="BD234" s="47">
        <v>0</v>
      </c>
      <c r="BE234" s="47">
        <v>0</v>
      </c>
      <c r="BF234" s="47">
        <v>0</v>
      </c>
      <c r="BG234" s="47">
        <v>0</v>
      </c>
      <c r="BH234" s="47">
        <v>0</v>
      </c>
      <c r="BI234" s="47">
        <v>0</v>
      </c>
      <c r="BJ234" s="47">
        <v>0</v>
      </c>
      <c r="BK234" s="47">
        <v>0</v>
      </c>
      <c r="BL234" s="47">
        <v>0</v>
      </c>
      <c r="BM234" s="47">
        <v>0</v>
      </c>
      <c r="BN234" s="47">
        <v>0</v>
      </c>
      <c r="BO234" s="47">
        <v>0</v>
      </c>
      <c r="BP234" s="47">
        <v>0</v>
      </c>
      <c r="BQ234" s="47">
        <v>0</v>
      </c>
      <c r="BR234" s="47">
        <v>0</v>
      </c>
      <c r="BS234" s="47">
        <v>0</v>
      </c>
      <c r="BT234" s="47">
        <v>0</v>
      </c>
      <c r="BU234" s="47">
        <v>0</v>
      </c>
      <c r="BV234" s="47">
        <v>0</v>
      </c>
      <c r="BW234" s="47">
        <v>0</v>
      </c>
      <c r="BX234" s="47">
        <v>0</v>
      </c>
      <c r="BY234" s="47">
        <v>0</v>
      </c>
      <c r="BZ234" s="47">
        <v>0</v>
      </c>
      <c r="CA234" s="47">
        <v>0</v>
      </c>
      <c r="CB234" s="47">
        <v>0</v>
      </c>
      <c r="CC234" s="47">
        <v>0</v>
      </c>
      <c r="CD234" s="47">
        <v>0</v>
      </c>
      <c r="CE234" s="47">
        <v>0</v>
      </c>
      <c r="CF234" s="47">
        <v>0</v>
      </c>
      <c r="CG234" s="47">
        <v>0</v>
      </c>
      <c r="CH234" s="47">
        <v>0</v>
      </c>
      <c r="CI234" s="47">
        <v>0</v>
      </c>
      <c r="CJ234" s="47">
        <v>0</v>
      </c>
      <c r="CK234" s="47">
        <v>0</v>
      </c>
      <c r="CL234" s="47">
        <v>0</v>
      </c>
      <c r="CM234" s="47">
        <v>0</v>
      </c>
      <c r="CN234" s="47">
        <v>0</v>
      </c>
      <c r="CO234" s="47">
        <v>0</v>
      </c>
      <c r="CP234" s="47">
        <v>0</v>
      </c>
      <c r="CQ234" s="47">
        <v>0</v>
      </c>
      <c r="CR234" s="47">
        <v>0</v>
      </c>
      <c r="CS234" s="47">
        <v>0</v>
      </c>
      <c r="CT234" s="47">
        <v>0.8565789473684211</v>
      </c>
      <c r="CU234" s="47">
        <v>0.8565789473684211</v>
      </c>
      <c r="CV234" s="47">
        <v>0</v>
      </c>
      <c r="CW234" s="47">
        <v>0</v>
      </c>
      <c r="CX234" s="47">
        <v>0</v>
      </c>
      <c r="CY234" s="47">
        <v>0</v>
      </c>
      <c r="CZ234" s="47">
        <v>0</v>
      </c>
      <c r="DA234" s="47">
        <v>0</v>
      </c>
      <c r="DB234" s="47">
        <v>0</v>
      </c>
      <c r="DC234" s="47">
        <v>0</v>
      </c>
      <c r="DD234" s="47">
        <v>0</v>
      </c>
      <c r="DE234" s="47">
        <v>0</v>
      </c>
      <c r="DF234" s="47">
        <v>0.03289473684210526</v>
      </c>
      <c r="DG234" s="47">
        <v>0</v>
      </c>
      <c r="DH234" s="47">
        <v>0</v>
      </c>
      <c r="DI234" s="47">
        <v>0</v>
      </c>
      <c r="DJ234" s="47">
        <v>0</v>
      </c>
      <c r="DK234" s="47">
        <v>0</v>
      </c>
      <c r="DL234" s="47">
        <v>0</v>
      </c>
      <c r="DM234" s="47">
        <v>0</v>
      </c>
      <c r="DN234" s="47">
        <v>0.03289473684210526</v>
      </c>
      <c r="DO234" s="47">
        <v>0</v>
      </c>
      <c r="DP234" s="47">
        <v>0</v>
      </c>
      <c r="DQ234" s="47">
        <v>0</v>
      </c>
      <c r="DR234" s="47">
        <v>0</v>
      </c>
      <c r="DS234" s="47">
        <v>0</v>
      </c>
      <c r="DT234" s="47">
        <v>0</v>
      </c>
    </row>
    <row r="235" spans="1:126" x14ac:dyDescent="0.25">
      <c r="A235" s="47" t="s">
        <v>522</v>
      </c>
      <c r="B235" s="47" t="s">
        <v>153</v>
      </c>
      <c r="C235" s="47" t="s">
        <v>504</v>
      </c>
      <c r="D235" s="47" t="s">
        <v>504</v>
      </c>
      <c r="E235" s="47"/>
      <c r="F235" s="47" t="s">
        <v>406</v>
      </c>
      <c r="G235" s="47" t="s">
        <v>486</v>
      </c>
      <c r="H235" s="47" t="str">
        <f>=IFERROR(VLOOKUP(A235,'ETPT Format DDG'!A:J,10,FALSE),"")</f>
        <v>0</v>
      </c>
      <c r="I235" s="47" t="str">
        <f>='ETPT Format DDG'!M235</f>
        <v/>
      </c>
      <c r="J235" s="47" t="str">
        <f>='ETPT Format DDG'!D235</f>
        <v/>
      </c>
      <c r="K235" s="47" t="s">
        <v>157</v>
      </c>
      <c r="L235" s="47" t="s">
        <v>487</v>
      </c>
      <c r="M235" s="47"/>
      <c r="N235" s="47">
        <v>0.8894736842105263</v>
      </c>
      <c r="O235" s="47">
        <v>0.8894736842105263</v>
      </c>
      <c r="P235" s="47">
        <v>0</v>
      </c>
      <c r="Q235" s="47">
        <v>0</v>
      </c>
      <c r="R235" s="47">
        <v>0</v>
      </c>
      <c r="S235" s="47">
        <v>0</v>
      </c>
      <c r="T235" s="47">
        <v>0</v>
      </c>
      <c r="U235" s="47">
        <v>0</v>
      </c>
      <c r="V235" s="47">
        <v>0</v>
      </c>
      <c r="W235" s="47">
        <v>0</v>
      </c>
      <c r="X235" s="47">
        <v>0</v>
      </c>
      <c r="Y235" s="47">
        <v>0</v>
      </c>
      <c r="Z235" s="47">
        <v>0</v>
      </c>
      <c r="AA235" s="47">
        <v>0</v>
      </c>
      <c r="AB235" s="47">
        <v>0</v>
      </c>
      <c r="AC235" s="47">
        <v>0</v>
      </c>
      <c r="AD235" s="47">
        <v>0</v>
      </c>
      <c r="AE235" s="47">
        <v>0</v>
      </c>
      <c r="AF235" s="47">
        <v>0</v>
      </c>
      <c r="AG235" s="47">
        <v>0</v>
      </c>
      <c r="AH235" s="47">
        <v>0</v>
      </c>
      <c r="AI235" s="47">
        <v>0</v>
      </c>
      <c r="AJ235" s="47">
        <v>0</v>
      </c>
      <c r="AK235" s="47">
        <v>0</v>
      </c>
      <c r="AL235" s="47">
        <v>0</v>
      </c>
      <c r="AM235" s="47">
        <v>0</v>
      </c>
      <c r="AN235" s="47">
        <v>0</v>
      </c>
      <c r="AO235" s="47">
        <v>0</v>
      </c>
      <c r="AP235" s="47">
        <v>0</v>
      </c>
      <c r="AQ235" s="47">
        <v>0</v>
      </c>
      <c r="AR235" s="47">
        <v>0</v>
      </c>
      <c r="AS235" s="47">
        <v>0</v>
      </c>
      <c r="AT235" s="47">
        <v>0</v>
      </c>
      <c r="AU235" s="47">
        <v>0</v>
      </c>
      <c r="AV235" s="47">
        <v>0</v>
      </c>
      <c r="AW235" s="47">
        <v>0</v>
      </c>
      <c r="AX235" s="47">
        <v>0</v>
      </c>
      <c r="AY235" s="47">
        <v>0</v>
      </c>
      <c r="AZ235" s="47">
        <v>0</v>
      </c>
      <c r="BA235" s="47">
        <v>0</v>
      </c>
      <c r="BB235" s="47">
        <v>0</v>
      </c>
      <c r="BC235" s="47">
        <v>0</v>
      </c>
      <c r="BD235" s="47">
        <v>0</v>
      </c>
      <c r="BE235" s="47">
        <v>0</v>
      </c>
      <c r="BF235" s="47">
        <v>0</v>
      </c>
      <c r="BG235" s="47">
        <v>0</v>
      </c>
      <c r="BH235" s="47">
        <v>0</v>
      </c>
      <c r="BI235" s="47">
        <v>0</v>
      </c>
      <c r="BJ235" s="47">
        <v>0</v>
      </c>
      <c r="BK235" s="47">
        <v>0</v>
      </c>
      <c r="BL235" s="47">
        <v>0</v>
      </c>
      <c r="BM235" s="47">
        <v>0</v>
      </c>
      <c r="BN235" s="47">
        <v>0</v>
      </c>
      <c r="BO235" s="47">
        <v>0</v>
      </c>
      <c r="BP235" s="47">
        <v>0</v>
      </c>
      <c r="BQ235" s="47">
        <v>0</v>
      </c>
      <c r="BR235" s="47">
        <v>0</v>
      </c>
      <c r="BS235" s="47">
        <v>0</v>
      </c>
      <c r="BT235" s="47">
        <v>0</v>
      </c>
      <c r="BU235" s="47">
        <v>0</v>
      </c>
      <c r="BV235" s="47">
        <v>0</v>
      </c>
      <c r="BW235" s="47">
        <v>0</v>
      </c>
      <c r="BX235" s="47">
        <v>0</v>
      </c>
      <c r="BY235" s="47">
        <v>0</v>
      </c>
      <c r="BZ235" s="47">
        <v>0</v>
      </c>
      <c r="CA235" s="47">
        <v>0</v>
      </c>
      <c r="CB235" s="47">
        <v>0</v>
      </c>
      <c r="CC235" s="47">
        <v>0</v>
      </c>
      <c r="CD235" s="47">
        <v>0</v>
      </c>
      <c r="CE235" s="47">
        <v>0</v>
      </c>
      <c r="CF235" s="47">
        <v>0</v>
      </c>
      <c r="CG235" s="47">
        <v>0</v>
      </c>
      <c r="CH235" s="47">
        <v>0</v>
      </c>
      <c r="CI235" s="47">
        <v>0</v>
      </c>
      <c r="CJ235" s="47">
        <v>0</v>
      </c>
      <c r="CK235" s="47">
        <v>0</v>
      </c>
      <c r="CL235" s="47">
        <v>0</v>
      </c>
      <c r="CM235" s="47">
        <v>0</v>
      </c>
      <c r="CN235" s="47">
        <v>0</v>
      </c>
      <c r="CO235" s="47">
        <v>0</v>
      </c>
      <c r="CP235" s="47">
        <v>0</v>
      </c>
      <c r="CQ235" s="47">
        <v>0</v>
      </c>
      <c r="CR235" s="47">
        <v>0</v>
      </c>
      <c r="CS235" s="47">
        <v>0</v>
      </c>
      <c r="CT235" s="47">
        <v>0.8894736842105263</v>
      </c>
      <c r="CU235" s="47">
        <v>0.8894736842105263</v>
      </c>
      <c r="CV235" s="47">
        <v>0</v>
      </c>
      <c r="CW235" s="47">
        <v>0</v>
      </c>
      <c r="CX235" s="47">
        <v>0</v>
      </c>
      <c r="CY235" s="47">
        <v>0</v>
      </c>
      <c r="CZ235" s="47">
        <v>0</v>
      </c>
      <c r="DA235" s="47">
        <v>0</v>
      </c>
      <c r="DB235" s="47">
        <v>0</v>
      </c>
      <c r="DC235" s="47">
        <v>0</v>
      </c>
      <c r="DD235" s="47">
        <v>0</v>
      </c>
      <c r="DE235" s="47">
        <v>0</v>
      </c>
      <c r="DF235" s="47">
        <v>0</v>
      </c>
      <c r="DG235" s="47">
        <v>0</v>
      </c>
      <c r="DH235" s="47">
        <v>0</v>
      </c>
      <c r="DI235" s="47">
        <v>0</v>
      </c>
      <c r="DJ235" s="47">
        <v>0</v>
      </c>
      <c r="DK235" s="47">
        <v>0</v>
      </c>
      <c r="DL235" s="47">
        <v>0</v>
      </c>
      <c r="DM235" s="47">
        <v>0</v>
      </c>
      <c r="DN235" s="47">
        <v>0</v>
      </c>
      <c r="DO235" s="47">
        <v>0</v>
      </c>
      <c r="DP235" s="47">
        <v>0</v>
      </c>
      <c r="DQ235" s="47">
        <v>0</v>
      </c>
      <c r="DR235" s="47">
        <v>0</v>
      </c>
      <c r="DS235" s="47">
        <v>0</v>
      </c>
      <c r="DT235" s="47">
        <v>0</v>
      </c>
    </row>
    <row r="236" spans="1:126" x14ac:dyDescent="0.25">
      <c r="A236" s="47" t="s">
        <v>523</v>
      </c>
      <c r="B236" s="47" t="s">
        <v>153</v>
      </c>
      <c r="C236" s="47" t="s">
        <v>504</v>
      </c>
      <c r="D236" s="47" t="s">
        <v>504</v>
      </c>
      <c r="E236" s="47"/>
      <c r="F236" s="47" t="s">
        <v>406</v>
      </c>
      <c r="G236" s="47" t="s">
        <v>486</v>
      </c>
      <c r="H236" s="47" t="str">
        <f>=IFERROR(VLOOKUP(A236,'ETPT Format DDG'!A:J,10,FALSE),"")</f>
        <v>0</v>
      </c>
      <c r="I236" s="47" t="str">
        <f>='ETPT Format DDG'!M236</f>
        <v/>
      </c>
      <c r="J236" s="47" t="str">
        <f>='ETPT Format DDG'!D236</f>
        <v/>
      </c>
      <c r="K236" s="47" t="s">
        <v>157</v>
      </c>
      <c r="L236" s="47" t="s">
        <v>487</v>
      </c>
      <c r="M236" s="47"/>
      <c r="N236" s="47">
        <v>0.8894736842105263</v>
      </c>
      <c r="O236" s="47">
        <v>0.8894736842105263</v>
      </c>
      <c r="P236" s="47">
        <v>0</v>
      </c>
      <c r="Q236" s="47">
        <v>0</v>
      </c>
      <c r="R236" s="47">
        <v>0</v>
      </c>
      <c r="S236" s="47">
        <v>0</v>
      </c>
      <c r="T236" s="47">
        <v>0</v>
      </c>
      <c r="U236" s="47">
        <v>0</v>
      </c>
      <c r="V236" s="47">
        <v>0</v>
      </c>
      <c r="W236" s="47">
        <v>0</v>
      </c>
      <c r="X236" s="47">
        <v>0</v>
      </c>
      <c r="Y236" s="47">
        <v>0</v>
      </c>
      <c r="Z236" s="47">
        <v>0</v>
      </c>
      <c r="AA236" s="47">
        <v>0</v>
      </c>
      <c r="AB236" s="47">
        <v>0</v>
      </c>
      <c r="AC236" s="47">
        <v>0</v>
      </c>
      <c r="AD236" s="47">
        <v>0</v>
      </c>
      <c r="AE236" s="47">
        <v>0</v>
      </c>
      <c r="AF236" s="47">
        <v>0</v>
      </c>
      <c r="AG236" s="47">
        <v>0</v>
      </c>
      <c r="AH236" s="47">
        <v>0</v>
      </c>
      <c r="AI236" s="47">
        <v>0</v>
      </c>
      <c r="AJ236" s="47">
        <v>0</v>
      </c>
      <c r="AK236" s="47">
        <v>0</v>
      </c>
      <c r="AL236" s="47">
        <v>0</v>
      </c>
      <c r="AM236" s="47">
        <v>0</v>
      </c>
      <c r="AN236" s="47">
        <v>0</v>
      </c>
      <c r="AO236" s="47">
        <v>0</v>
      </c>
      <c r="AP236" s="47">
        <v>0</v>
      </c>
      <c r="AQ236" s="47">
        <v>0</v>
      </c>
      <c r="AR236" s="47">
        <v>0</v>
      </c>
      <c r="AS236" s="47">
        <v>0</v>
      </c>
      <c r="AT236" s="47">
        <v>0</v>
      </c>
      <c r="AU236" s="47">
        <v>0</v>
      </c>
      <c r="AV236" s="47">
        <v>0</v>
      </c>
      <c r="AW236" s="47">
        <v>0</v>
      </c>
      <c r="AX236" s="47">
        <v>0</v>
      </c>
      <c r="AY236" s="47">
        <v>0</v>
      </c>
      <c r="AZ236" s="47">
        <v>0</v>
      </c>
      <c r="BA236" s="47">
        <v>0</v>
      </c>
      <c r="BB236" s="47">
        <v>0</v>
      </c>
      <c r="BC236" s="47">
        <v>0</v>
      </c>
      <c r="BD236" s="47">
        <v>0</v>
      </c>
      <c r="BE236" s="47">
        <v>0</v>
      </c>
      <c r="BF236" s="47">
        <v>0</v>
      </c>
      <c r="BG236" s="47">
        <v>0</v>
      </c>
      <c r="BH236" s="47">
        <v>0</v>
      </c>
      <c r="BI236" s="47">
        <v>0</v>
      </c>
      <c r="BJ236" s="47">
        <v>0</v>
      </c>
      <c r="BK236" s="47">
        <v>0</v>
      </c>
      <c r="BL236" s="47">
        <v>0</v>
      </c>
      <c r="BM236" s="47">
        <v>0</v>
      </c>
      <c r="BN236" s="47">
        <v>0</v>
      </c>
      <c r="BO236" s="47">
        <v>0</v>
      </c>
      <c r="BP236" s="47">
        <v>0</v>
      </c>
      <c r="BQ236" s="47">
        <v>0</v>
      </c>
      <c r="BR236" s="47">
        <v>0</v>
      </c>
      <c r="BS236" s="47">
        <v>0</v>
      </c>
      <c r="BT236" s="47">
        <v>0</v>
      </c>
      <c r="BU236" s="47">
        <v>0</v>
      </c>
      <c r="BV236" s="47">
        <v>0</v>
      </c>
      <c r="BW236" s="47">
        <v>0</v>
      </c>
      <c r="BX236" s="47">
        <v>0</v>
      </c>
      <c r="BY236" s="47">
        <v>0</v>
      </c>
      <c r="BZ236" s="47">
        <v>0</v>
      </c>
      <c r="CA236" s="47">
        <v>0</v>
      </c>
      <c r="CB236" s="47">
        <v>0</v>
      </c>
      <c r="CC236" s="47">
        <v>0</v>
      </c>
      <c r="CD236" s="47">
        <v>0</v>
      </c>
      <c r="CE236" s="47">
        <v>0</v>
      </c>
      <c r="CF236" s="47">
        <v>0</v>
      </c>
      <c r="CG236" s="47">
        <v>0</v>
      </c>
      <c r="CH236" s="47">
        <v>0</v>
      </c>
      <c r="CI236" s="47">
        <v>0</v>
      </c>
      <c r="CJ236" s="47">
        <v>0</v>
      </c>
      <c r="CK236" s="47">
        <v>0</v>
      </c>
      <c r="CL236" s="47">
        <v>0</v>
      </c>
      <c r="CM236" s="47">
        <v>0</v>
      </c>
      <c r="CN236" s="47">
        <v>0</v>
      </c>
      <c r="CO236" s="47">
        <v>0</v>
      </c>
      <c r="CP236" s="47">
        <v>0</v>
      </c>
      <c r="CQ236" s="47">
        <v>0</v>
      </c>
      <c r="CR236" s="47">
        <v>0</v>
      </c>
      <c r="CS236" s="47">
        <v>0</v>
      </c>
      <c r="CT236" s="47">
        <v>0.8894736842105263</v>
      </c>
      <c r="CU236" s="47">
        <v>0.8894736842105263</v>
      </c>
      <c r="CV236" s="47">
        <v>0</v>
      </c>
      <c r="CW236" s="47">
        <v>0</v>
      </c>
      <c r="CX236" s="47">
        <v>0</v>
      </c>
      <c r="CY236" s="47">
        <v>0</v>
      </c>
      <c r="CZ236" s="47">
        <v>0</v>
      </c>
      <c r="DA236" s="47">
        <v>0</v>
      </c>
      <c r="DB236" s="47">
        <v>0</v>
      </c>
      <c r="DC236" s="47">
        <v>0</v>
      </c>
      <c r="DD236" s="47">
        <v>0</v>
      </c>
      <c r="DE236" s="47">
        <v>0</v>
      </c>
      <c r="DF236" s="47">
        <v>0</v>
      </c>
      <c r="DG236" s="47">
        <v>0</v>
      </c>
      <c r="DH236" s="47">
        <v>0</v>
      </c>
      <c r="DI236" s="47">
        <v>0</v>
      </c>
      <c r="DJ236" s="47">
        <v>0</v>
      </c>
      <c r="DK236" s="47">
        <v>0</v>
      </c>
      <c r="DL236" s="47">
        <v>0</v>
      </c>
      <c r="DM236" s="47">
        <v>0</v>
      </c>
      <c r="DN236" s="47">
        <v>0</v>
      </c>
      <c r="DO236" s="47">
        <v>0</v>
      </c>
      <c r="DP236" s="47">
        <v>0</v>
      </c>
      <c r="DQ236" s="47">
        <v>0</v>
      </c>
      <c r="DR236" s="47">
        <v>0</v>
      </c>
      <c r="DS236" s="47">
        <v>0</v>
      </c>
      <c r="DT236" s="47">
        <v>0</v>
      </c>
    </row>
    <row r="237" spans="1:126" x14ac:dyDescent="0.25">
      <c r="A237" s="47" t="s">
        <v>524</v>
      </c>
      <c r="B237" s="47" t="s">
        <v>153</v>
      </c>
      <c r="C237" s="47" t="s">
        <v>504</v>
      </c>
      <c r="D237" s="47" t="s">
        <v>504</v>
      </c>
      <c r="E237" s="47"/>
      <c r="F237" s="47" t="s">
        <v>406</v>
      </c>
      <c r="G237" s="47" t="s">
        <v>486</v>
      </c>
      <c r="H237" s="47" t="str">
        <f>=IFERROR(VLOOKUP(A237,'ETPT Format DDG'!A:J,10,FALSE),"")</f>
        <v>0</v>
      </c>
      <c r="I237" s="47" t="str">
        <f>='ETPT Format DDG'!M237</f>
        <v/>
      </c>
      <c r="J237" s="47" t="str">
        <f>='ETPT Format DDG'!D237</f>
        <v/>
      </c>
      <c r="K237" s="47" t="s">
        <v>157</v>
      </c>
      <c r="L237" s="47" t="s">
        <v>515</v>
      </c>
      <c r="M237" s="47"/>
      <c r="N237" s="47">
        <v>0.3078947368421053</v>
      </c>
      <c r="O237" s="47">
        <v>0.3078947368421053</v>
      </c>
      <c r="P237" s="47">
        <v>0</v>
      </c>
      <c r="Q237" s="47">
        <v>0</v>
      </c>
      <c r="R237" s="47">
        <v>0</v>
      </c>
      <c r="S237" s="47">
        <v>0</v>
      </c>
      <c r="T237" s="47">
        <v>0</v>
      </c>
      <c r="U237" s="47">
        <v>0</v>
      </c>
      <c r="V237" s="47">
        <v>0</v>
      </c>
      <c r="W237" s="47">
        <v>0</v>
      </c>
      <c r="X237" s="47">
        <v>0</v>
      </c>
      <c r="Y237" s="47">
        <v>0</v>
      </c>
      <c r="Z237" s="47">
        <v>0</v>
      </c>
      <c r="AA237" s="47">
        <v>0</v>
      </c>
      <c r="AB237" s="47">
        <v>0</v>
      </c>
      <c r="AC237" s="47">
        <v>0</v>
      </c>
      <c r="AD237" s="47">
        <v>0</v>
      </c>
      <c r="AE237" s="47">
        <v>0</v>
      </c>
      <c r="AF237" s="47">
        <v>0</v>
      </c>
      <c r="AG237" s="47">
        <v>0</v>
      </c>
      <c r="AH237" s="47">
        <v>0</v>
      </c>
      <c r="AI237" s="47">
        <v>0</v>
      </c>
      <c r="AJ237" s="47">
        <v>0</v>
      </c>
      <c r="AK237" s="47">
        <v>0</v>
      </c>
      <c r="AL237" s="47">
        <v>0</v>
      </c>
      <c r="AM237" s="47">
        <v>0</v>
      </c>
      <c r="AN237" s="47">
        <v>0</v>
      </c>
      <c r="AO237" s="47">
        <v>0</v>
      </c>
      <c r="AP237" s="47">
        <v>0</v>
      </c>
      <c r="AQ237" s="47">
        <v>0</v>
      </c>
      <c r="AR237" s="47">
        <v>0</v>
      </c>
      <c r="AS237" s="47">
        <v>0</v>
      </c>
      <c r="AT237" s="47">
        <v>0</v>
      </c>
      <c r="AU237" s="47">
        <v>0</v>
      </c>
      <c r="AV237" s="47">
        <v>0</v>
      </c>
      <c r="AW237" s="47">
        <v>0</v>
      </c>
      <c r="AX237" s="47">
        <v>0</v>
      </c>
      <c r="AY237" s="47">
        <v>0</v>
      </c>
      <c r="AZ237" s="47">
        <v>0</v>
      </c>
      <c r="BA237" s="47">
        <v>0</v>
      </c>
      <c r="BB237" s="47">
        <v>0</v>
      </c>
      <c r="BC237" s="47">
        <v>0</v>
      </c>
      <c r="BD237" s="47">
        <v>0</v>
      </c>
      <c r="BE237" s="47">
        <v>0</v>
      </c>
      <c r="BF237" s="47">
        <v>0</v>
      </c>
      <c r="BG237" s="47">
        <v>0</v>
      </c>
      <c r="BH237" s="47">
        <v>0</v>
      </c>
      <c r="BI237" s="47">
        <v>0</v>
      </c>
      <c r="BJ237" s="47">
        <v>0</v>
      </c>
      <c r="BK237" s="47">
        <v>0</v>
      </c>
      <c r="BL237" s="47">
        <v>0</v>
      </c>
      <c r="BM237" s="47">
        <v>0</v>
      </c>
      <c r="BN237" s="47">
        <v>0</v>
      </c>
      <c r="BO237" s="47">
        <v>0</v>
      </c>
      <c r="BP237" s="47">
        <v>0</v>
      </c>
      <c r="BQ237" s="47">
        <v>0</v>
      </c>
      <c r="BR237" s="47">
        <v>0</v>
      </c>
      <c r="BS237" s="47">
        <v>0</v>
      </c>
      <c r="BT237" s="47">
        <v>0</v>
      </c>
      <c r="BU237" s="47">
        <v>0</v>
      </c>
      <c r="BV237" s="47">
        <v>0</v>
      </c>
      <c r="BW237" s="47">
        <v>0</v>
      </c>
      <c r="BX237" s="47">
        <v>0</v>
      </c>
      <c r="BY237" s="47">
        <v>0</v>
      </c>
      <c r="BZ237" s="47">
        <v>0</v>
      </c>
      <c r="CA237" s="47">
        <v>0</v>
      </c>
      <c r="CB237" s="47">
        <v>0</v>
      </c>
      <c r="CC237" s="47">
        <v>0</v>
      </c>
      <c r="CD237" s="47">
        <v>0</v>
      </c>
      <c r="CE237" s="47">
        <v>0</v>
      </c>
      <c r="CF237" s="47">
        <v>0</v>
      </c>
      <c r="CG237" s="47">
        <v>0</v>
      </c>
      <c r="CH237" s="47">
        <v>0</v>
      </c>
      <c r="CI237" s="47">
        <v>0</v>
      </c>
      <c r="CJ237" s="47">
        <v>0</v>
      </c>
      <c r="CK237" s="47">
        <v>0</v>
      </c>
      <c r="CL237" s="47">
        <v>0</v>
      </c>
      <c r="CM237" s="47">
        <v>0</v>
      </c>
      <c r="CN237" s="47">
        <v>0</v>
      </c>
      <c r="CO237" s="47">
        <v>0</v>
      </c>
      <c r="CP237" s="47">
        <v>0</v>
      </c>
      <c r="CQ237" s="47">
        <v>0</v>
      </c>
      <c r="CR237" s="47">
        <v>0</v>
      </c>
      <c r="CS237" s="47">
        <v>0</v>
      </c>
      <c r="CT237" s="47">
        <v>0.3078947368421053</v>
      </c>
      <c r="CU237" s="47">
        <v>0.3078947368421053</v>
      </c>
      <c r="CV237" s="47">
        <v>0</v>
      </c>
      <c r="CW237" s="47">
        <v>0</v>
      </c>
      <c r="CX237" s="47">
        <v>0</v>
      </c>
      <c r="CY237" s="47">
        <v>0</v>
      </c>
      <c r="CZ237" s="47">
        <v>0</v>
      </c>
      <c r="DA237" s="47">
        <v>0</v>
      </c>
      <c r="DB237" s="47">
        <v>0</v>
      </c>
      <c r="DC237" s="47">
        <v>0</v>
      </c>
      <c r="DD237" s="47">
        <v>0</v>
      </c>
      <c r="DE237" s="47">
        <v>0</v>
      </c>
      <c r="DF237" s="47">
        <v>0</v>
      </c>
      <c r="DG237" s="47">
        <v>0</v>
      </c>
      <c r="DH237" s="47">
        <v>0</v>
      </c>
      <c r="DI237" s="47">
        <v>0</v>
      </c>
      <c r="DJ237" s="47">
        <v>0</v>
      </c>
      <c r="DK237" s="47">
        <v>0</v>
      </c>
      <c r="DL237" s="47">
        <v>0</v>
      </c>
      <c r="DM237" s="47">
        <v>0</v>
      </c>
      <c r="DN237" s="47">
        <v>0</v>
      </c>
      <c r="DO237" s="47">
        <v>0</v>
      </c>
      <c r="DP237" s="47">
        <v>0</v>
      </c>
      <c r="DQ237" s="47">
        <v>0</v>
      </c>
      <c r="DR237" s="47">
        <v>0</v>
      </c>
      <c r="DS237" s="47">
        <v>0</v>
      </c>
      <c r="DT237" s="47">
        <v>0</v>
      </c>
    </row>
    <row r="238" spans="1:126" x14ac:dyDescent="0.25">
      <c r="A238" s="47" t="s">
        <v>525</v>
      </c>
      <c r="B238" s="47" t="s">
        <v>153</v>
      </c>
      <c r="C238" s="47" t="s">
        <v>504</v>
      </c>
      <c r="D238" s="47" t="s">
        <v>504</v>
      </c>
      <c r="E238" s="47"/>
      <c r="F238" s="47" t="s">
        <v>406</v>
      </c>
      <c r="G238" s="47" t="s">
        <v>486</v>
      </c>
      <c r="H238" s="47" t="str">
        <f>=IFERROR(VLOOKUP(A238,'ETPT Format DDG'!A:J,10,FALSE),"")</f>
        <v>0</v>
      </c>
      <c r="I238" s="47" t="str">
        <f>='ETPT Format DDG'!M238</f>
        <v/>
      </c>
      <c r="J238" s="47" t="str">
        <f>='ETPT Format DDG'!D238</f>
        <v/>
      </c>
      <c r="K238" s="47" t="s">
        <v>157</v>
      </c>
      <c r="L238" s="47" t="s">
        <v>515</v>
      </c>
      <c r="M238" s="47"/>
      <c r="N238" s="47">
        <v>0.3078947368421053</v>
      </c>
      <c r="O238" s="47">
        <v>0.3078947368421053</v>
      </c>
      <c r="P238" s="47">
        <v>0</v>
      </c>
      <c r="Q238" s="47">
        <v>0</v>
      </c>
      <c r="R238" s="47">
        <v>0</v>
      </c>
      <c r="S238" s="47">
        <v>0</v>
      </c>
      <c r="T238" s="47">
        <v>0</v>
      </c>
      <c r="U238" s="47">
        <v>0</v>
      </c>
      <c r="V238" s="47">
        <v>0</v>
      </c>
      <c r="W238" s="47">
        <v>0</v>
      </c>
      <c r="X238" s="47">
        <v>0</v>
      </c>
      <c r="Y238" s="47">
        <v>0</v>
      </c>
      <c r="Z238" s="47">
        <v>0</v>
      </c>
      <c r="AA238" s="47">
        <v>0</v>
      </c>
      <c r="AB238" s="47">
        <v>0</v>
      </c>
      <c r="AC238" s="47">
        <v>0</v>
      </c>
      <c r="AD238" s="47">
        <v>0</v>
      </c>
      <c r="AE238" s="47">
        <v>0</v>
      </c>
      <c r="AF238" s="47">
        <v>0</v>
      </c>
      <c r="AG238" s="47">
        <v>0</v>
      </c>
      <c r="AH238" s="47">
        <v>0</v>
      </c>
      <c r="AI238" s="47">
        <v>0</v>
      </c>
      <c r="AJ238" s="47">
        <v>0</v>
      </c>
      <c r="AK238" s="47">
        <v>0</v>
      </c>
      <c r="AL238" s="47">
        <v>0</v>
      </c>
      <c r="AM238" s="47">
        <v>0</v>
      </c>
      <c r="AN238" s="47">
        <v>0</v>
      </c>
      <c r="AO238" s="47">
        <v>0</v>
      </c>
      <c r="AP238" s="47">
        <v>0</v>
      </c>
      <c r="AQ238" s="47">
        <v>0</v>
      </c>
      <c r="AR238" s="47">
        <v>0</v>
      </c>
      <c r="AS238" s="47">
        <v>0</v>
      </c>
      <c r="AT238" s="47">
        <v>0</v>
      </c>
      <c r="AU238" s="47">
        <v>0</v>
      </c>
      <c r="AV238" s="47">
        <v>0</v>
      </c>
      <c r="AW238" s="47">
        <v>0</v>
      </c>
      <c r="AX238" s="47">
        <v>0</v>
      </c>
      <c r="AY238" s="47">
        <v>0</v>
      </c>
      <c r="AZ238" s="47">
        <v>0</v>
      </c>
      <c r="BA238" s="47">
        <v>0</v>
      </c>
      <c r="BB238" s="47">
        <v>0</v>
      </c>
      <c r="BC238" s="47">
        <v>0</v>
      </c>
      <c r="BD238" s="47">
        <v>0</v>
      </c>
      <c r="BE238" s="47">
        <v>0</v>
      </c>
      <c r="BF238" s="47">
        <v>0</v>
      </c>
      <c r="BG238" s="47">
        <v>0</v>
      </c>
      <c r="BH238" s="47">
        <v>0</v>
      </c>
      <c r="BI238" s="47">
        <v>0</v>
      </c>
      <c r="BJ238" s="47">
        <v>0</v>
      </c>
      <c r="BK238" s="47">
        <v>0</v>
      </c>
      <c r="BL238" s="47">
        <v>0</v>
      </c>
      <c r="BM238" s="47">
        <v>0</v>
      </c>
      <c r="BN238" s="47">
        <v>0</v>
      </c>
      <c r="BO238" s="47">
        <v>0</v>
      </c>
      <c r="BP238" s="47">
        <v>0</v>
      </c>
      <c r="BQ238" s="47">
        <v>0</v>
      </c>
      <c r="BR238" s="47">
        <v>0</v>
      </c>
      <c r="BS238" s="47">
        <v>0</v>
      </c>
      <c r="BT238" s="47">
        <v>0</v>
      </c>
      <c r="BU238" s="47">
        <v>0</v>
      </c>
      <c r="BV238" s="47">
        <v>0</v>
      </c>
      <c r="BW238" s="47">
        <v>0</v>
      </c>
      <c r="BX238" s="47">
        <v>0</v>
      </c>
      <c r="BY238" s="47">
        <v>0</v>
      </c>
      <c r="BZ238" s="47">
        <v>0</v>
      </c>
      <c r="CA238" s="47">
        <v>0</v>
      </c>
      <c r="CB238" s="47">
        <v>0</v>
      </c>
      <c r="CC238" s="47">
        <v>0</v>
      </c>
      <c r="CD238" s="47">
        <v>0</v>
      </c>
      <c r="CE238" s="47">
        <v>0</v>
      </c>
      <c r="CF238" s="47">
        <v>0</v>
      </c>
      <c r="CG238" s="47">
        <v>0</v>
      </c>
      <c r="CH238" s="47">
        <v>0</v>
      </c>
      <c r="CI238" s="47">
        <v>0</v>
      </c>
      <c r="CJ238" s="47">
        <v>0</v>
      </c>
      <c r="CK238" s="47">
        <v>0</v>
      </c>
      <c r="CL238" s="47">
        <v>0</v>
      </c>
      <c r="CM238" s="47">
        <v>0</v>
      </c>
      <c r="CN238" s="47">
        <v>0</v>
      </c>
      <c r="CO238" s="47">
        <v>0</v>
      </c>
      <c r="CP238" s="47">
        <v>0</v>
      </c>
      <c r="CQ238" s="47">
        <v>0</v>
      </c>
      <c r="CR238" s="47">
        <v>0</v>
      </c>
      <c r="CS238" s="47">
        <v>0</v>
      </c>
      <c r="CT238" s="47">
        <v>0.3078947368421053</v>
      </c>
      <c r="CU238" s="47">
        <v>0.3078947368421053</v>
      </c>
      <c r="CV238" s="47">
        <v>0</v>
      </c>
      <c r="CW238" s="47">
        <v>0</v>
      </c>
      <c r="CX238" s="47">
        <v>0</v>
      </c>
      <c r="CY238" s="47">
        <v>0</v>
      </c>
      <c r="CZ238" s="47">
        <v>0</v>
      </c>
      <c r="DA238" s="47">
        <v>0</v>
      </c>
      <c r="DB238" s="47">
        <v>0</v>
      </c>
      <c r="DC238" s="47">
        <v>0</v>
      </c>
      <c r="DD238" s="47">
        <v>0</v>
      </c>
      <c r="DE238" s="47">
        <v>0</v>
      </c>
      <c r="DF238" s="47">
        <v>0</v>
      </c>
      <c r="DG238" s="47">
        <v>0</v>
      </c>
      <c r="DH238" s="47">
        <v>0</v>
      </c>
      <c r="DI238" s="47">
        <v>0</v>
      </c>
      <c r="DJ238" s="47">
        <v>0</v>
      </c>
      <c r="DK238" s="47">
        <v>0</v>
      </c>
      <c r="DL238" s="47">
        <v>0</v>
      </c>
      <c r="DM238" s="47">
        <v>0</v>
      </c>
      <c r="DN238" s="47">
        <v>0</v>
      </c>
      <c r="DO238" s="47">
        <v>0</v>
      </c>
      <c r="DP238" s="47">
        <v>0</v>
      </c>
      <c r="DQ238" s="47">
        <v>0</v>
      </c>
      <c r="DR238" s="47">
        <v>0</v>
      </c>
      <c r="DS238" s="47">
        <v>0</v>
      </c>
      <c r="DT238" s="47">
        <v>0</v>
      </c>
    </row>
    <row r="239" spans="1:126" x14ac:dyDescent="0.25">
      <c r="A239" s="47" t="s">
        <v>526</v>
      </c>
      <c r="B239" s="47" t="s">
        <v>153</v>
      </c>
      <c r="C239" s="47" t="s">
        <v>504</v>
      </c>
      <c r="D239" s="47" t="s">
        <v>504</v>
      </c>
      <c r="E239" s="47"/>
      <c r="F239" s="47" t="s">
        <v>406</v>
      </c>
      <c r="G239" s="47" t="s">
        <v>486</v>
      </c>
      <c r="H239" s="47" t="str">
        <f>=IFERROR(VLOOKUP(A239,'ETPT Format DDG'!A:J,10,FALSE),"")</f>
        <v>0</v>
      </c>
      <c r="I239" s="47" t="str">
        <f>='ETPT Format DDG'!M239</f>
        <v/>
      </c>
      <c r="J239" s="47" t="str">
        <f>='ETPT Format DDG'!D239</f>
        <v/>
      </c>
      <c r="K239" s="47" t="s">
        <v>157</v>
      </c>
      <c r="L239" s="47" t="s">
        <v>515</v>
      </c>
      <c r="M239" s="47"/>
      <c r="N239" s="47">
        <v>0.3078947368421053</v>
      </c>
      <c r="O239" s="47">
        <v>0.3078947368421053</v>
      </c>
      <c r="P239" s="47">
        <v>0</v>
      </c>
      <c r="Q239" s="47">
        <v>0</v>
      </c>
      <c r="R239" s="47">
        <v>0</v>
      </c>
      <c r="S239" s="47">
        <v>0</v>
      </c>
      <c r="T239" s="47">
        <v>0</v>
      </c>
      <c r="U239" s="47">
        <v>0</v>
      </c>
      <c r="V239" s="47">
        <v>0</v>
      </c>
      <c r="W239" s="47">
        <v>0</v>
      </c>
      <c r="X239" s="47">
        <v>0</v>
      </c>
      <c r="Y239" s="47">
        <v>0</v>
      </c>
      <c r="Z239" s="47">
        <v>0</v>
      </c>
      <c r="AA239" s="47">
        <v>0</v>
      </c>
      <c r="AB239" s="47">
        <v>0</v>
      </c>
      <c r="AC239" s="47">
        <v>0</v>
      </c>
      <c r="AD239" s="47">
        <v>0</v>
      </c>
      <c r="AE239" s="47">
        <v>0</v>
      </c>
      <c r="AF239" s="47">
        <v>0</v>
      </c>
      <c r="AG239" s="47">
        <v>0</v>
      </c>
      <c r="AH239" s="47">
        <v>0</v>
      </c>
      <c r="AI239" s="47">
        <v>0</v>
      </c>
      <c r="AJ239" s="47">
        <v>0</v>
      </c>
      <c r="AK239" s="47">
        <v>0</v>
      </c>
      <c r="AL239" s="47">
        <v>0</v>
      </c>
      <c r="AM239" s="47">
        <v>0</v>
      </c>
      <c r="AN239" s="47">
        <v>0</v>
      </c>
      <c r="AO239" s="47">
        <v>0</v>
      </c>
      <c r="AP239" s="47">
        <v>0</v>
      </c>
      <c r="AQ239" s="47">
        <v>0</v>
      </c>
      <c r="AR239" s="47">
        <v>0</v>
      </c>
      <c r="AS239" s="47">
        <v>0</v>
      </c>
      <c r="AT239" s="47">
        <v>0</v>
      </c>
      <c r="AU239" s="47">
        <v>0</v>
      </c>
      <c r="AV239" s="47">
        <v>0</v>
      </c>
      <c r="AW239" s="47">
        <v>0</v>
      </c>
      <c r="AX239" s="47">
        <v>0</v>
      </c>
      <c r="AY239" s="47">
        <v>0</v>
      </c>
      <c r="AZ239" s="47">
        <v>0</v>
      </c>
      <c r="BA239" s="47">
        <v>0</v>
      </c>
      <c r="BB239" s="47">
        <v>0</v>
      </c>
      <c r="BC239" s="47">
        <v>0</v>
      </c>
      <c r="BD239" s="47">
        <v>0</v>
      </c>
      <c r="BE239" s="47">
        <v>0</v>
      </c>
      <c r="BF239" s="47">
        <v>0</v>
      </c>
      <c r="BG239" s="47">
        <v>0</v>
      </c>
      <c r="BH239" s="47">
        <v>0</v>
      </c>
      <c r="BI239" s="47">
        <v>0</v>
      </c>
      <c r="BJ239" s="47">
        <v>0</v>
      </c>
      <c r="BK239" s="47">
        <v>0</v>
      </c>
      <c r="BL239" s="47">
        <v>0</v>
      </c>
      <c r="BM239" s="47">
        <v>0</v>
      </c>
      <c r="BN239" s="47">
        <v>0</v>
      </c>
      <c r="BO239" s="47">
        <v>0</v>
      </c>
      <c r="BP239" s="47">
        <v>0</v>
      </c>
      <c r="BQ239" s="47">
        <v>0</v>
      </c>
      <c r="BR239" s="47">
        <v>0</v>
      </c>
      <c r="BS239" s="47">
        <v>0</v>
      </c>
      <c r="BT239" s="47">
        <v>0</v>
      </c>
      <c r="BU239" s="47">
        <v>0</v>
      </c>
      <c r="BV239" s="47">
        <v>0</v>
      </c>
      <c r="BW239" s="47">
        <v>0</v>
      </c>
      <c r="BX239" s="47">
        <v>0</v>
      </c>
      <c r="BY239" s="47">
        <v>0</v>
      </c>
      <c r="BZ239" s="47">
        <v>0</v>
      </c>
      <c r="CA239" s="47">
        <v>0</v>
      </c>
      <c r="CB239" s="47">
        <v>0</v>
      </c>
      <c r="CC239" s="47">
        <v>0</v>
      </c>
      <c r="CD239" s="47">
        <v>0</v>
      </c>
      <c r="CE239" s="47">
        <v>0</v>
      </c>
      <c r="CF239" s="47">
        <v>0</v>
      </c>
      <c r="CG239" s="47">
        <v>0</v>
      </c>
      <c r="CH239" s="47">
        <v>0</v>
      </c>
      <c r="CI239" s="47">
        <v>0</v>
      </c>
      <c r="CJ239" s="47">
        <v>0</v>
      </c>
      <c r="CK239" s="47">
        <v>0</v>
      </c>
      <c r="CL239" s="47">
        <v>0</v>
      </c>
      <c r="CM239" s="47">
        <v>0</v>
      </c>
      <c r="CN239" s="47">
        <v>0</v>
      </c>
      <c r="CO239" s="47">
        <v>0</v>
      </c>
      <c r="CP239" s="47">
        <v>0</v>
      </c>
      <c r="CQ239" s="47">
        <v>0</v>
      </c>
      <c r="CR239" s="47">
        <v>0</v>
      </c>
      <c r="CS239" s="47">
        <v>0</v>
      </c>
      <c r="CT239" s="47">
        <v>0.3078947368421053</v>
      </c>
      <c r="CU239" s="47">
        <v>0.3078947368421053</v>
      </c>
      <c r="CV239" s="47">
        <v>0</v>
      </c>
      <c r="CW239" s="47">
        <v>0</v>
      </c>
      <c r="CX239" s="47">
        <v>0</v>
      </c>
      <c r="CY239" s="47">
        <v>0</v>
      </c>
      <c r="CZ239" s="47">
        <v>0</v>
      </c>
      <c r="DA239" s="47">
        <v>0</v>
      </c>
      <c r="DB239" s="47">
        <v>0</v>
      </c>
      <c r="DC239" s="47">
        <v>0</v>
      </c>
      <c r="DD239" s="47">
        <v>0</v>
      </c>
      <c r="DE239" s="47">
        <v>0</v>
      </c>
      <c r="DF239" s="47">
        <v>0</v>
      </c>
      <c r="DG239" s="47">
        <v>0</v>
      </c>
      <c r="DH239" s="47">
        <v>0</v>
      </c>
      <c r="DI239" s="47">
        <v>0</v>
      </c>
      <c r="DJ239" s="47">
        <v>0</v>
      </c>
      <c r="DK239" s="47">
        <v>0</v>
      </c>
      <c r="DL239" s="47">
        <v>0</v>
      </c>
      <c r="DM239" s="47">
        <v>0</v>
      </c>
      <c r="DN239" s="47">
        <v>0</v>
      </c>
      <c r="DO239" s="47">
        <v>0</v>
      </c>
      <c r="DP239" s="47">
        <v>0</v>
      </c>
      <c r="DQ239" s="47">
        <v>0</v>
      </c>
      <c r="DR239" s="47">
        <v>0</v>
      </c>
      <c r="DS239" s="47">
        <v>0</v>
      </c>
      <c r="DT239" s="47">
        <v>0</v>
      </c>
    </row>
    <row r="240" spans="1:126" x14ac:dyDescent="0.25">
      <c r="A240" s="47" t="s">
        <v>527</v>
      </c>
      <c r="B240" s="47" t="s">
        <v>153</v>
      </c>
      <c r="C240" s="47" t="s">
        <v>504</v>
      </c>
      <c r="D240" s="47" t="s">
        <v>504</v>
      </c>
      <c r="E240" s="47"/>
      <c r="F240" s="47" t="s">
        <v>406</v>
      </c>
      <c r="G240" s="47" t="s">
        <v>486</v>
      </c>
      <c r="H240" s="47" t="str">
        <f>=IFERROR(VLOOKUP(A240,'ETPT Format DDG'!A:J,10,FALSE),"")</f>
        <v>0</v>
      </c>
      <c r="I240" s="47" t="str">
        <f>='ETPT Format DDG'!M240</f>
        <v/>
      </c>
      <c r="J240" s="47" t="str">
        <f>='ETPT Format DDG'!D240</f>
        <v/>
      </c>
      <c r="K240" s="47" t="s">
        <v>157</v>
      </c>
      <c r="L240" s="47" t="s">
        <v>326</v>
      </c>
      <c r="M240" s="47"/>
      <c r="N240" s="47">
        <v>0</v>
      </c>
      <c r="O240" s="47">
        <v>0</v>
      </c>
      <c r="P240" s="47">
        <v>0</v>
      </c>
      <c r="Q240" s="47">
        <v>0</v>
      </c>
      <c r="R240" s="47">
        <v>0</v>
      </c>
      <c r="S240" s="47">
        <v>0</v>
      </c>
      <c r="T240" s="47">
        <v>0</v>
      </c>
      <c r="U240" s="47">
        <v>0</v>
      </c>
      <c r="V240" s="47">
        <v>0</v>
      </c>
      <c r="W240" s="47">
        <v>0</v>
      </c>
      <c r="X240" s="47">
        <v>0</v>
      </c>
      <c r="Y240" s="47">
        <v>0</v>
      </c>
      <c r="Z240" s="47">
        <v>0</v>
      </c>
      <c r="AA240" s="47">
        <v>0</v>
      </c>
      <c r="AB240" s="47">
        <v>0</v>
      </c>
      <c r="AC240" s="47">
        <v>0</v>
      </c>
      <c r="AD240" s="47">
        <v>0</v>
      </c>
      <c r="AE240" s="47">
        <v>0</v>
      </c>
      <c r="AF240" s="47">
        <v>0</v>
      </c>
      <c r="AG240" s="47">
        <v>0</v>
      </c>
      <c r="AH240" s="47">
        <v>0</v>
      </c>
      <c r="AI240" s="47">
        <v>0</v>
      </c>
      <c r="AJ240" s="47">
        <v>0</v>
      </c>
      <c r="AK240" s="47">
        <v>0</v>
      </c>
      <c r="AL240" s="47">
        <v>0</v>
      </c>
      <c r="AM240" s="47">
        <v>0</v>
      </c>
      <c r="AN240" s="47">
        <v>0</v>
      </c>
      <c r="AO240" s="47">
        <v>0</v>
      </c>
      <c r="AP240" s="47">
        <v>0</v>
      </c>
      <c r="AQ240" s="47">
        <v>0</v>
      </c>
      <c r="AR240" s="47">
        <v>0</v>
      </c>
      <c r="AS240" s="47">
        <v>0</v>
      </c>
      <c r="AT240" s="47">
        <v>0</v>
      </c>
      <c r="AU240" s="47">
        <v>0</v>
      </c>
      <c r="AV240" s="47">
        <v>0</v>
      </c>
      <c r="AW240" s="47">
        <v>0</v>
      </c>
      <c r="AX240" s="47">
        <v>0</v>
      </c>
      <c r="AY240" s="47">
        <v>0</v>
      </c>
      <c r="AZ240" s="47">
        <v>0</v>
      </c>
      <c r="BA240" s="47">
        <v>0</v>
      </c>
      <c r="BB240" s="47">
        <v>0</v>
      </c>
      <c r="BC240" s="47">
        <v>0</v>
      </c>
      <c r="BD240" s="47">
        <v>0</v>
      </c>
      <c r="BE240" s="47">
        <v>0</v>
      </c>
      <c r="BF240" s="47">
        <v>0</v>
      </c>
      <c r="BG240" s="47">
        <v>0</v>
      </c>
      <c r="BH240" s="47">
        <v>0</v>
      </c>
      <c r="BI240" s="47">
        <v>0</v>
      </c>
      <c r="BJ240" s="47">
        <v>0</v>
      </c>
      <c r="BK240" s="47">
        <v>0</v>
      </c>
      <c r="BL240" s="47">
        <v>0</v>
      </c>
      <c r="BM240" s="47">
        <v>0</v>
      </c>
      <c r="BN240" s="47">
        <v>0</v>
      </c>
      <c r="BO240" s="47">
        <v>0</v>
      </c>
      <c r="BP240" s="47">
        <v>0</v>
      </c>
      <c r="BQ240" s="47">
        <v>0</v>
      </c>
      <c r="BR240" s="47">
        <v>0</v>
      </c>
      <c r="BS240" s="47">
        <v>0</v>
      </c>
      <c r="BT240" s="47">
        <v>0</v>
      </c>
      <c r="BU240" s="47">
        <v>0</v>
      </c>
      <c r="BV240" s="47">
        <v>0</v>
      </c>
      <c r="BW240" s="47">
        <v>0</v>
      </c>
      <c r="BX240" s="47">
        <v>0</v>
      </c>
      <c r="BY240" s="47">
        <v>0</v>
      </c>
      <c r="BZ240" s="47">
        <v>0</v>
      </c>
      <c r="CA240" s="47">
        <v>0</v>
      </c>
      <c r="CB240" s="47">
        <v>0</v>
      </c>
      <c r="CC240" s="47">
        <v>0</v>
      </c>
      <c r="CD240" s="47">
        <v>0</v>
      </c>
      <c r="CE240" s="47">
        <v>0</v>
      </c>
      <c r="CF240" s="47">
        <v>0</v>
      </c>
      <c r="CG240" s="47">
        <v>0</v>
      </c>
      <c r="CH240" s="47">
        <v>0</v>
      </c>
      <c r="CI240" s="47">
        <v>0</v>
      </c>
      <c r="CJ240" s="47">
        <v>0</v>
      </c>
      <c r="CK240" s="47">
        <v>0</v>
      </c>
      <c r="CL240" s="47">
        <v>0</v>
      </c>
      <c r="CM240" s="47">
        <v>0</v>
      </c>
      <c r="CN240" s="47">
        <v>0</v>
      </c>
      <c r="CO240" s="47">
        <v>0</v>
      </c>
      <c r="CP240" s="47">
        <v>0</v>
      </c>
      <c r="CQ240" s="47">
        <v>0</v>
      </c>
      <c r="CR240" s="47">
        <v>0</v>
      </c>
      <c r="CS240" s="47">
        <v>0</v>
      </c>
      <c r="CT240" s="47">
        <v>0</v>
      </c>
      <c r="CU240" s="47">
        <v>0</v>
      </c>
      <c r="CV240" s="47">
        <v>0</v>
      </c>
      <c r="CW240" s="47">
        <v>0</v>
      </c>
      <c r="CX240" s="47">
        <v>0</v>
      </c>
      <c r="CY240" s="47">
        <v>0</v>
      </c>
      <c r="CZ240" s="47">
        <v>0</v>
      </c>
      <c r="DA240" s="47">
        <v>0</v>
      </c>
      <c r="DB240" s="47">
        <v>0</v>
      </c>
      <c r="DC240" s="47">
        <v>0</v>
      </c>
      <c r="DD240" s="47">
        <v>0</v>
      </c>
      <c r="DE240" s="47">
        <v>0</v>
      </c>
      <c r="DF240" s="47">
        <v>1</v>
      </c>
      <c r="DG240" s="47">
        <v>0</v>
      </c>
      <c r="DH240" s="47">
        <v>0</v>
      </c>
      <c r="DI240" s="47">
        <v>0</v>
      </c>
      <c r="DJ240" s="47">
        <v>0</v>
      </c>
      <c r="DK240" s="47">
        <v>1</v>
      </c>
      <c r="DL240" s="47">
        <v>0</v>
      </c>
      <c r="DM240" s="47">
        <v>0</v>
      </c>
      <c r="DN240" s="47">
        <v>0</v>
      </c>
      <c r="DO240" s="47">
        <v>0</v>
      </c>
      <c r="DP240" s="47">
        <v>0</v>
      </c>
      <c r="DQ240" s="47">
        <v>0</v>
      </c>
      <c r="DR240" s="47">
        <v>0</v>
      </c>
      <c r="DS240" s="47">
        <v>0</v>
      </c>
      <c r="DT240" s="47">
        <v>0</v>
      </c>
    </row>
    <row r="241" spans="1:126" x14ac:dyDescent="0.25">
      <c r="A241" s="47" t="s">
        <v>528</v>
      </c>
      <c r="B241" s="47" t="s">
        <v>153</v>
      </c>
      <c r="C241" s="47" t="s">
        <v>504</v>
      </c>
      <c r="D241" s="47" t="s">
        <v>504</v>
      </c>
      <c r="E241" s="47"/>
      <c r="F241" s="47" t="s">
        <v>406</v>
      </c>
      <c r="G241" s="47" t="s">
        <v>529</v>
      </c>
      <c r="H241" s="47" t="str">
        <f>=IFERROR(VLOOKUP(A241,'ETPT Format DDG'!A:J,10,FALSE),"")</f>
        <v>0</v>
      </c>
      <c r="I241" s="47" t="str">
        <f>='ETPT Format DDG'!M241</f>
        <v/>
      </c>
      <c r="J241" s="47" t="str">
        <f>='ETPT Format DDG'!D241</f>
        <v/>
      </c>
      <c r="K241" s="47" t="s">
        <v>157</v>
      </c>
      <c r="L241" s="47" t="s">
        <v>467</v>
      </c>
      <c r="M241" s="47"/>
      <c r="N241" s="47">
        <v>0.4868421052631579</v>
      </c>
      <c r="O241" s="47">
        <v>0.4868421052631579</v>
      </c>
      <c r="P241" s="47">
        <v>0</v>
      </c>
      <c r="Q241" s="47">
        <v>0</v>
      </c>
      <c r="R241" s="47">
        <v>0</v>
      </c>
      <c r="S241" s="47">
        <v>0</v>
      </c>
      <c r="T241" s="47">
        <v>0</v>
      </c>
      <c r="U241" s="47">
        <v>0</v>
      </c>
      <c r="V241" s="47">
        <v>0</v>
      </c>
      <c r="W241" s="47">
        <v>0</v>
      </c>
      <c r="X241" s="47">
        <v>0</v>
      </c>
      <c r="Y241" s="47">
        <v>0</v>
      </c>
      <c r="Z241" s="47">
        <v>0</v>
      </c>
      <c r="AA241" s="47">
        <v>0</v>
      </c>
      <c r="AB241" s="47">
        <v>0</v>
      </c>
      <c r="AC241" s="47">
        <v>0</v>
      </c>
      <c r="AD241" s="47">
        <v>0</v>
      </c>
      <c r="AE241" s="47">
        <v>0</v>
      </c>
      <c r="AF241" s="47">
        <v>0</v>
      </c>
      <c r="AG241" s="47">
        <v>0</v>
      </c>
      <c r="AH241" s="47">
        <v>0</v>
      </c>
      <c r="AI241" s="47">
        <v>0</v>
      </c>
      <c r="AJ241" s="47">
        <v>0</v>
      </c>
      <c r="AK241" s="47">
        <v>0</v>
      </c>
      <c r="AL241" s="47">
        <v>0</v>
      </c>
      <c r="AM241" s="47">
        <v>0</v>
      </c>
      <c r="AN241" s="47">
        <v>0</v>
      </c>
      <c r="AO241" s="47">
        <v>0</v>
      </c>
      <c r="AP241" s="47">
        <v>0</v>
      </c>
      <c r="AQ241" s="47">
        <v>0</v>
      </c>
      <c r="AR241" s="47">
        <v>0</v>
      </c>
      <c r="AS241" s="47">
        <v>0</v>
      </c>
      <c r="AT241" s="47">
        <v>0</v>
      </c>
      <c r="AU241" s="47">
        <v>0</v>
      </c>
      <c r="AV241" s="47">
        <v>0</v>
      </c>
      <c r="AW241" s="47">
        <v>0</v>
      </c>
      <c r="AX241" s="47">
        <v>0</v>
      </c>
      <c r="AY241" s="47">
        <v>0</v>
      </c>
      <c r="AZ241" s="47">
        <v>0</v>
      </c>
      <c r="BA241" s="47">
        <v>0</v>
      </c>
      <c r="BB241" s="47">
        <v>0</v>
      </c>
      <c r="BC241" s="47">
        <v>0</v>
      </c>
      <c r="BD241" s="47">
        <v>0</v>
      </c>
      <c r="BE241" s="47">
        <v>0</v>
      </c>
      <c r="BF241" s="47">
        <v>0</v>
      </c>
      <c r="BG241" s="47">
        <v>0</v>
      </c>
      <c r="BH241" s="47">
        <v>0</v>
      </c>
      <c r="BI241" s="47">
        <v>0</v>
      </c>
      <c r="BJ241" s="47">
        <v>0</v>
      </c>
      <c r="BK241" s="47">
        <v>0</v>
      </c>
      <c r="BL241" s="47">
        <v>0</v>
      </c>
      <c r="BM241" s="47">
        <v>0</v>
      </c>
      <c r="BN241" s="47">
        <v>0</v>
      </c>
      <c r="BO241" s="47">
        <v>0</v>
      </c>
      <c r="BP241" s="47">
        <v>0</v>
      </c>
      <c r="BQ241" s="47">
        <v>0</v>
      </c>
      <c r="BR241" s="47">
        <v>0</v>
      </c>
      <c r="BS241" s="47">
        <v>0</v>
      </c>
      <c r="BT241" s="47">
        <v>0</v>
      </c>
      <c r="BU241" s="47">
        <v>0</v>
      </c>
      <c r="BV241" s="47">
        <v>0</v>
      </c>
      <c r="BW241" s="47">
        <v>0</v>
      </c>
      <c r="BX241" s="47">
        <v>0</v>
      </c>
      <c r="BY241" s="47">
        <v>0</v>
      </c>
      <c r="BZ241" s="47">
        <v>0</v>
      </c>
      <c r="CA241" s="47">
        <v>0</v>
      </c>
      <c r="CB241" s="47">
        <v>0</v>
      </c>
      <c r="CC241" s="47">
        <v>0</v>
      </c>
      <c r="CD241" s="47">
        <v>0</v>
      </c>
      <c r="CE241" s="47">
        <v>0</v>
      </c>
      <c r="CF241" s="47">
        <v>0</v>
      </c>
      <c r="CG241" s="47">
        <v>0</v>
      </c>
      <c r="CH241" s="47">
        <v>0</v>
      </c>
      <c r="CI241" s="47">
        <v>0</v>
      </c>
      <c r="CJ241" s="47">
        <v>0</v>
      </c>
      <c r="CK241" s="47">
        <v>0</v>
      </c>
      <c r="CL241" s="47">
        <v>0</v>
      </c>
      <c r="CM241" s="47">
        <v>0</v>
      </c>
      <c r="CN241" s="47">
        <v>0</v>
      </c>
      <c r="CO241" s="47">
        <v>0</v>
      </c>
      <c r="CP241" s="47">
        <v>0</v>
      </c>
      <c r="CQ241" s="47">
        <v>0</v>
      </c>
      <c r="CR241" s="47">
        <v>0</v>
      </c>
      <c r="CS241" s="47">
        <v>0</v>
      </c>
      <c r="CT241" s="47">
        <v>0.4868421052631579</v>
      </c>
      <c r="CU241" s="47">
        <v>0.4868421052631579</v>
      </c>
      <c r="CV241" s="47">
        <v>0</v>
      </c>
      <c r="CW241" s="47">
        <v>0</v>
      </c>
      <c r="CX241" s="47">
        <v>0</v>
      </c>
      <c r="CY241" s="47">
        <v>0</v>
      </c>
      <c r="CZ241" s="47">
        <v>0</v>
      </c>
      <c r="DA241" s="47">
        <v>0</v>
      </c>
      <c r="DB241" s="47">
        <v>0</v>
      </c>
      <c r="DC241" s="47">
        <v>0</v>
      </c>
      <c r="DD241" s="47">
        <v>0</v>
      </c>
      <c r="DE241" s="47">
        <v>0</v>
      </c>
      <c r="DF241" s="47">
        <v>0</v>
      </c>
      <c r="DG241" s="47">
        <v>0</v>
      </c>
      <c r="DH241" s="47">
        <v>0</v>
      </c>
      <c r="DI241" s="47">
        <v>0</v>
      </c>
      <c r="DJ241" s="47">
        <v>0</v>
      </c>
      <c r="DK241" s="47">
        <v>0</v>
      </c>
      <c r="DL241" s="47">
        <v>0</v>
      </c>
      <c r="DM241" s="47">
        <v>0</v>
      </c>
      <c r="DN241" s="47">
        <v>0</v>
      </c>
      <c r="DO241" s="47">
        <v>0</v>
      </c>
      <c r="DP241" s="47">
        <v>0</v>
      </c>
      <c r="DQ241" s="47">
        <v>0</v>
      </c>
      <c r="DR241" s="47">
        <v>0</v>
      </c>
      <c r="DS241" s="47">
        <v>0</v>
      </c>
      <c r="DT241" s="47">
        <v>0</v>
      </c>
    </row>
    <row r="242" spans="1:126" x14ac:dyDescent="0.25">
      <c r="A242" s="47" t="s">
        <v>530</v>
      </c>
      <c r="B242" s="47" t="s">
        <v>153</v>
      </c>
      <c r="C242" s="47" t="s">
        <v>504</v>
      </c>
      <c r="D242" s="47" t="s">
        <v>504</v>
      </c>
      <c r="E242" s="47"/>
      <c r="F242" s="47" t="s">
        <v>406</v>
      </c>
      <c r="G242" s="47" t="s">
        <v>415</v>
      </c>
      <c r="H242" s="47" t="str">
        <f>=IFERROR(VLOOKUP(A242,'ETPT Format DDG'!A:J,10,FALSE),"")</f>
        <v>0</v>
      </c>
      <c r="I242" s="47" t="str">
        <f>='ETPT Format DDG'!M242</f>
        <v/>
      </c>
      <c r="J242" s="47" t="str">
        <f>='ETPT Format DDG'!D242</f>
        <v/>
      </c>
      <c r="K242" s="47" t="s">
        <v>157</v>
      </c>
      <c r="L242" s="47" t="s">
        <v>420</v>
      </c>
      <c r="M242" s="47"/>
      <c r="N242" s="47">
        <v>0.37105263157894736</v>
      </c>
      <c r="O242" s="47">
        <v>0.37105263157894736</v>
      </c>
      <c r="P242" s="47">
        <v>0</v>
      </c>
      <c r="Q242" s="47">
        <v>0</v>
      </c>
      <c r="R242" s="47">
        <v>0</v>
      </c>
      <c r="S242" s="47">
        <v>0</v>
      </c>
      <c r="T242" s="47">
        <v>0</v>
      </c>
      <c r="U242" s="47">
        <v>0</v>
      </c>
      <c r="V242" s="47">
        <v>0</v>
      </c>
      <c r="W242" s="47">
        <v>0</v>
      </c>
      <c r="X242" s="47">
        <v>0</v>
      </c>
      <c r="Y242" s="47">
        <v>0</v>
      </c>
      <c r="Z242" s="47">
        <v>0</v>
      </c>
      <c r="AA242" s="47">
        <v>0</v>
      </c>
      <c r="AB242" s="47">
        <v>0</v>
      </c>
      <c r="AC242" s="47">
        <v>0</v>
      </c>
      <c r="AD242" s="47">
        <v>0</v>
      </c>
      <c r="AE242" s="47">
        <v>0</v>
      </c>
      <c r="AF242" s="47">
        <v>0</v>
      </c>
      <c r="AG242" s="47">
        <v>0</v>
      </c>
      <c r="AH242" s="47">
        <v>0</v>
      </c>
      <c r="AI242" s="47">
        <v>0</v>
      </c>
      <c r="AJ242" s="47">
        <v>0</v>
      </c>
      <c r="AK242" s="47">
        <v>0</v>
      </c>
      <c r="AL242" s="47">
        <v>0</v>
      </c>
      <c r="AM242" s="47">
        <v>0</v>
      </c>
      <c r="AN242" s="47">
        <v>0</v>
      </c>
      <c r="AO242" s="47">
        <v>0</v>
      </c>
      <c r="AP242" s="47">
        <v>0</v>
      </c>
      <c r="AQ242" s="47">
        <v>0</v>
      </c>
      <c r="AR242" s="47">
        <v>0</v>
      </c>
      <c r="AS242" s="47">
        <v>0</v>
      </c>
      <c r="AT242" s="47">
        <v>0</v>
      </c>
      <c r="AU242" s="47">
        <v>0</v>
      </c>
      <c r="AV242" s="47">
        <v>0</v>
      </c>
      <c r="AW242" s="47">
        <v>0</v>
      </c>
      <c r="AX242" s="47">
        <v>0</v>
      </c>
      <c r="AY242" s="47">
        <v>0</v>
      </c>
      <c r="AZ242" s="47">
        <v>0</v>
      </c>
      <c r="BA242" s="47">
        <v>0</v>
      </c>
      <c r="BB242" s="47">
        <v>0</v>
      </c>
      <c r="BC242" s="47">
        <v>0</v>
      </c>
      <c r="BD242" s="47">
        <v>0</v>
      </c>
      <c r="BE242" s="47">
        <v>0</v>
      </c>
      <c r="BF242" s="47">
        <v>0</v>
      </c>
      <c r="BG242" s="47">
        <v>0</v>
      </c>
      <c r="BH242" s="47">
        <v>0</v>
      </c>
      <c r="BI242" s="47">
        <v>0</v>
      </c>
      <c r="BJ242" s="47">
        <v>0</v>
      </c>
      <c r="BK242" s="47">
        <v>0</v>
      </c>
      <c r="BL242" s="47">
        <v>0</v>
      </c>
      <c r="BM242" s="47">
        <v>0</v>
      </c>
      <c r="BN242" s="47">
        <v>0</v>
      </c>
      <c r="BO242" s="47">
        <v>0</v>
      </c>
      <c r="BP242" s="47">
        <v>0</v>
      </c>
      <c r="BQ242" s="47">
        <v>0</v>
      </c>
      <c r="BR242" s="47">
        <v>0</v>
      </c>
      <c r="BS242" s="47">
        <v>0</v>
      </c>
      <c r="BT242" s="47">
        <v>0</v>
      </c>
      <c r="BU242" s="47">
        <v>0</v>
      </c>
      <c r="BV242" s="47">
        <v>0</v>
      </c>
      <c r="BW242" s="47">
        <v>0</v>
      </c>
      <c r="BX242" s="47">
        <v>0</v>
      </c>
      <c r="BY242" s="47">
        <v>0</v>
      </c>
      <c r="BZ242" s="47">
        <v>0</v>
      </c>
      <c r="CA242" s="47">
        <v>0</v>
      </c>
      <c r="CB242" s="47">
        <v>0</v>
      </c>
      <c r="CC242" s="47">
        <v>0</v>
      </c>
      <c r="CD242" s="47">
        <v>0</v>
      </c>
      <c r="CE242" s="47">
        <v>0</v>
      </c>
      <c r="CF242" s="47">
        <v>0</v>
      </c>
      <c r="CG242" s="47">
        <v>0</v>
      </c>
      <c r="CH242" s="47">
        <v>0</v>
      </c>
      <c r="CI242" s="47">
        <v>0</v>
      </c>
      <c r="CJ242" s="47">
        <v>0</v>
      </c>
      <c r="CK242" s="47">
        <v>0</v>
      </c>
      <c r="CL242" s="47">
        <v>0</v>
      </c>
      <c r="CM242" s="47">
        <v>0</v>
      </c>
      <c r="CN242" s="47">
        <v>0</v>
      </c>
      <c r="CO242" s="47">
        <v>0</v>
      </c>
      <c r="CP242" s="47">
        <v>0</v>
      </c>
      <c r="CQ242" s="47">
        <v>0</v>
      </c>
      <c r="CR242" s="47">
        <v>0</v>
      </c>
      <c r="CS242" s="47">
        <v>0</v>
      </c>
      <c r="CT242" s="47">
        <v>0.37105263157894736</v>
      </c>
      <c r="CU242" s="47">
        <v>0.37105263157894736</v>
      </c>
      <c r="CV242" s="47">
        <v>0</v>
      </c>
      <c r="CW242" s="47">
        <v>0</v>
      </c>
      <c r="CX242" s="47">
        <v>0</v>
      </c>
      <c r="CY242" s="47">
        <v>0</v>
      </c>
      <c r="CZ242" s="47">
        <v>0</v>
      </c>
      <c r="DA242" s="47">
        <v>0</v>
      </c>
      <c r="DB242" s="47">
        <v>0</v>
      </c>
      <c r="DC242" s="47">
        <v>0</v>
      </c>
      <c r="DD242" s="47">
        <v>0</v>
      </c>
      <c r="DE242" s="47">
        <v>0</v>
      </c>
      <c r="DF242" s="47">
        <v>0</v>
      </c>
      <c r="DG242" s="47">
        <v>0</v>
      </c>
      <c r="DH242" s="47">
        <v>0</v>
      </c>
      <c r="DI242" s="47">
        <v>0</v>
      </c>
      <c r="DJ242" s="47">
        <v>0</v>
      </c>
      <c r="DK242" s="47">
        <v>0</v>
      </c>
      <c r="DL242" s="47">
        <v>0</v>
      </c>
      <c r="DM242" s="47">
        <v>0</v>
      </c>
      <c r="DN242" s="47">
        <v>0</v>
      </c>
      <c r="DO242" s="47">
        <v>0</v>
      </c>
      <c r="DP242" s="47">
        <v>0</v>
      </c>
      <c r="DQ242" s="47">
        <v>0</v>
      </c>
      <c r="DR242" s="47">
        <v>0</v>
      </c>
      <c r="DS242" s="47">
        <v>0</v>
      </c>
      <c r="DT242" s="47">
        <v>0</v>
      </c>
    </row>
    <row r="243" spans="1:126" x14ac:dyDescent="0.25">
      <c r="A243" s="47" t="s">
        <v>531</v>
      </c>
      <c r="B243" s="47" t="s">
        <v>153</v>
      </c>
      <c r="C243" s="47" t="s">
        <v>504</v>
      </c>
      <c r="D243" s="47" t="s">
        <v>504</v>
      </c>
      <c r="E243" s="47"/>
      <c r="F243" s="47" t="s">
        <v>406</v>
      </c>
      <c r="G243" s="47" t="s">
        <v>415</v>
      </c>
      <c r="H243" s="47" t="str">
        <f>=IFERROR(VLOOKUP(A243,'ETPT Format DDG'!A:J,10,FALSE),"")</f>
        <v>0</v>
      </c>
      <c r="I243" s="47" t="str">
        <f>='ETPT Format DDG'!M243</f>
        <v/>
      </c>
      <c r="J243" s="47" t="str">
        <f>='ETPT Format DDG'!D243</f>
        <v/>
      </c>
      <c r="K243" s="47" t="s">
        <v>157</v>
      </c>
      <c r="L243" s="47" t="s">
        <v>532</v>
      </c>
      <c r="M243" s="47"/>
      <c r="N243" s="47">
        <v>0.3157894736842105</v>
      </c>
      <c r="O243" s="47">
        <v>0.3157894736842105</v>
      </c>
      <c r="P243" s="47">
        <v>0</v>
      </c>
      <c r="Q243" s="47">
        <v>0</v>
      </c>
      <c r="R243" s="47">
        <v>0</v>
      </c>
      <c r="S243" s="47">
        <v>0</v>
      </c>
      <c r="T243" s="47">
        <v>0</v>
      </c>
      <c r="U243" s="47">
        <v>0</v>
      </c>
      <c r="V243" s="47">
        <v>0</v>
      </c>
      <c r="W243" s="47">
        <v>0</v>
      </c>
      <c r="X243" s="47">
        <v>0</v>
      </c>
      <c r="Y243" s="47">
        <v>0</v>
      </c>
      <c r="Z243" s="47">
        <v>0</v>
      </c>
      <c r="AA243" s="47">
        <v>0</v>
      </c>
      <c r="AB243" s="47">
        <v>0</v>
      </c>
      <c r="AC243" s="47">
        <v>0</v>
      </c>
      <c r="AD243" s="47">
        <v>0</v>
      </c>
      <c r="AE243" s="47">
        <v>0</v>
      </c>
      <c r="AF243" s="47">
        <v>0</v>
      </c>
      <c r="AG243" s="47">
        <v>0</v>
      </c>
      <c r="AH243" s="47">
        <v>0</v>
      </c>
      <c r="AI243" s="47">
        <v>0</v>
      </c>
      <c r="AJ243" s="47">
        <v>0</v>
      </c>
      <c r="AK243" s="47">
        <v>0</v>
      </c>
      <c r="AL243" s="47">
        <v>0</v>
      </c>
      <c r="AM243" s="47">
        <v>0</v>
      </c>
      <c r="AN243" s="47">
        <v>0</v>
      </c>
      <c r="AO243" s="47">
        <v>0</v>
      </c>
      <c r="AP243" s="47">
        <v>0</v>
      </c>
      <c r="AQ243" s="47">
        <v>0</v>
      </c>
      <c r="AR243" s="47">
        <v>0</v>
      </c>
      <c r="AS243" s="47">
        <v>0</v>
      </c>
      <c r="AT243" s="47">
        <v>0</v>
      </c>
      <c r="AU243" s="47">
        <v>0</v>
      </c>
      <c r="AV243" s="47">
        <v>0</v>
      </c>
      <c r="AW243" s="47">
        <v>0</v>
      </c>
      <c r="AX243" s="47">
        <v>0</v>
      </c>
      <c r="AY243" s="47">
        <v>0</v>
      </c>
      <c r="AZ243" s="47">
        <v>0</v>
      </c>
      <c r="BA243" s="47">
        <v>0</v>
      </c>
      <c r="BB243" s="47">
        <v>0</v>
      </c>
      <c r="BC243" s="47">
        <v>0</v>
      </c>
      <c r="BD243" s="47">
        <v>0</v>
      </c>
      <c r="BE243" s="47">
        <v>0</v>
      </c>
      <c r="BF243" s="47">
        <v>0</v>
      </c>
      <c r="BG243" s="47">
        <v>0</v>
      </c>
      <c r="BH243" s="47">
        <v>0</v>
      </c>
      <c r="BI243" s="47">
        <v>0</v>
      </c>
      <c r="BJ243" s="47">
        <v>0</v>
      </c>
      <c r="BK243" s="47">
        <v>0</v>
      </c>
      <c r="BL243" s="47">
        <v>0</v>
      </c>
      <c r="BM243" s="47">
        <v>0</v>
      </c>
      <c r="BN243" s="47">
        <v>0</v>
      </c>
      <c r="BO243" s="47">
        <v>0</v>
      </c>
      <c r="BP243" s="47">
        <v>0</v>
      </c>
      <c r="BQ243" s="47">
        <v>0</v>
      </c>
      <c r="BR243" s="47">
        <v>0</v>
      </c>
      <c r="BS243" s="47">
        <v>0</v>
      </c>
      <c r="BT243" s="47">
        <v>0</v>
      </c>
      <c r="BU243" s="47">
        <v>0</v>
      </c>
      <c r="BV243" s="47">
        <v>0</v>
      </c>
      <c r="BW243" s="47">
        <v>0</v>
      </c>
      <c r="BX243" s="47">
        <v>0</v>
      </c>
      <c r="BY243" s="47">
        <v>0</v>
      </c>
      <c r="BZ243" s="47">
        <v>0</v>
      </c>
      <c r="CA243" s="47">
        <v>0</v>
      </c>
      <c r="CB243" s="47">
        <v>0</v>
      </c>
      <c r="CC243" s="47">
        <v>0</v>
      </c>
      <c r="CD243" s="47">
        <v>0</v>
      </c>
      <c r="CE243" s="47">
        <v>0</v>
      </c>
      <c r="CF243" s="47">
        <v>0</v>
      </c>
      <c r="CG243" s="47">
        <v>0</v>
      </c>
      <c r="CH243" s="47">
        <v>0</v>
      </c>
      <c r="CI243" s="47">
        <v>0</v>
      </c>
      <c r="CJ243" s="47">
        <v>0</v>
      </c>
      <c r="CK243" s="47">
        <v>0</v>
      </c>
      <c r="CL243" s="47">
        <v>0</v>
      </c>
      <c r="CM243" s="47">
        <v>0</v>
      </c>
      <c r="CN243" s="47">
        <v>0</v>
      </c>
      <c r="CO243" s="47">
        <v>0</v>
      </c>
      <c r="CP243" s="47">
        <v>0</v>
      </c>
      <c r="CQ243" s="47">
        <v>0</v>
      </c>
      <c r="CR243" s="47">
        <v>0</v>
      </c>
      <c r="CS243" s="47">
        <v>0</v>
      </c>
      <c r="CT243" s="47">
        <v>0.3157894736842105</v>
      </c>
      <c r="CU243" s="47">
        <v>0.3157894736842105</v>
      </c>
      <c r="CV243" s="47">
        <v>0</v>
      </c>
      <c r="CW243" s="47">
        <v>0</v>
      </c>
      <c r="CX243" s="47">
        <v>0</v>
      </c>
      <c r="CY243" s="47">
        <v>0</v>
      </c>
      <c r="CZ243" s="47">
        <v>0</v>
      </c>
      <c r="DA243" s="47">
        <v>0</v>
      </c>
      <c r="DB243" s="47">
        <v>0</v>
      </c>
      <c r="DC243" s="47">
        <v>0</v>
      </c>
      <c r="DD243" s="47">
        <v>0</v>
      </c>
      <c r="DE243" s="47">
        <v>0</v>
      </c>
      <c r="DF243" s="47">
        <v>0</v>
      </c>
      <c r="DG243" s="47">
        <v>0</v>
      </c>
      <c r="DH243" s="47">
        <v>0</v>
      </c>
      <c r="DI243" s="47">
        <v>0</v>
      </c>
      <c r="DJ243" s="47">
        <v>0</v>
      </c>
      <c r="DK243" s="47">
        <v>0</v>
      </c>
      <c r="DL243" s="47">
        <v>0</v>
      </c>
      <c r="DM243" s="47">
        <v>0</v>
      </c>
      <c r="DN243" s="47">
        <v>0</v>
      </c>
      <c r="DO243" s="47">
        <v>0</v>
      </c>
      <c r="DP243" s="47">
        <v>0</v>
      </c>
      <c r="DQ243" s="47">
        <v>0</v>
      </c>
      <c r="DR243" s="47">
        <v>0</v>
      </c>
      <c r="DS243" s="47">
        <v>0</v>
      </c>
      <c r="DT243" s="47">
        <v>0</v>
      </c>
    </row>
    <row r="244" spans="1:126" x14ac:dyDescent="0.25">
      <c r="A244" s="47" t="s">
        <v>533</v>
      </c>
      <c r="B244" s="47" t="s">
        <v>153</v>
      </c>
      <c r="C244" s="47" t="s">
        <v>504</v>
      </c>
      <c r="D244" s="47" t="s">
        <v>504</v>
      </c>
      <c r="E244" s="47"/>
      <c r="F244" s="47" t="s">
        <v>406</v>
      </c>
      <c r="G244" s="47" t="s">
        <v>529</v>
      </c>
      <c r="H244" s="47" t="str">
        <f>=IFERROR(VLOOKUP(A244,'ETPT Format DDG'!A:J,10,FALSE),"")</f>
        <v>0</v>
      </c>
      <c r="I244" s="47" t="str">
        <f>='ETPT Format DDG'!M244</f>
        <v/>
      </c>
      <c r="J244" s="47" t="str">
        <f>='ETPT Format DDG'!D244</f>
        <v/>
      </c>
      <c r="K244" s="47" t="s">
        <v>157</v>
      </c>
      <c r="L244" s="47" t="s">
        <v>534</v>
      </c>
      <c r="M244" s="47"/>
      <c r="N244" s="47">
        <v>1</v>
      </c>
      <c r="O244" s="47">
        <v>1</v>
      </c>
      <c r="P244" s="47">
        <v>0</v>
      </c>
      <c r="Q244" s="47">
        <v>0</v>
      </c>
      <c r="R244" s="47">
        <v>0</v>
      </c>
      <c r="S244" s="47">
        <v>0</v>
      </c>
      <c r="T244" s="47">
        <v>0</v>
      </c>
      <c r="U244" s="47">
        <v>0</v>
      </c>
      <c r="V244" s="47">
        <v>0</v>
      </c>
      <c r="W244" s="47">
        <v>0</v>
      </c>
      <c r="X244" s="47">
        <v>0</v>
      </c>
      <c r="Y244" s="47">
        <v>0</v>
      </c>
      <c r="Z244" s="47">
        <v>0</v>
      </c>
      <c r="AA244" s="47">
        <v>0</v>
      </c>
      <c r="AB244" s="47">
        <v>0</v>
      </c>
      <c r="AC244" s="47">
        <v>0</v>
      </c>
      <c r="AD244" s="47">
        <v>0</v>
      </c>
      <c r="AE244" s="47">
        <v>0</v>
      </c>
      <c r="AF244" s="47">
        <v>0</v>
      </c>
      <c r="AG244" s="47">
        <v>0</v>
      </c>
      <c r="AH244" s="47">
        <v>0</v>
      </c>
      <c r="AI244" s="47">
        <v>0</v>
      </c>
      <c r="AJ244" s="47">
        <v>0</v>
      </c>
      <c r="AK244" s="47">
        <v>0</v>
      </c>
      <c r="AL244" s="47">
        <v>0</v>
      </c>
      <c r="AM244" s="47">
        <v>0</v>
      </c>
      <c r="AN244" s="47">
        <v>0</v>
      </c>
      <c r="AO244" s="47">
        <v>0</v>
      </c>
      <c r="AP244" s="47">
        <v>0</v>
      </c>
      <c r="AQ244" s="47">
        <v>0</v>
      </c>
      <c r="AR244" s="47">
        <v>0</v>
      </c>
      <c r="AS244" s="47">
        <v>0</v>
      </c>
      <c r="AT244" s="47">
        <v>0</v>
      </c>
      <c r="AU244" s="47">
        <v>0</v>
      </c>
      <c r="AV244" s="47">
        <v>0</v>
      </c>
      <c r="AW244" s="47">
        <v>0</v>
      </c>
      <c r="AX244" s="47">
        <v>0</v>
      </c>
      <c r="AY244" s="47">
        <v>0</v>
      </c>
      <c r="AZ244" s="47">
        <v>0</v>
      </c>
      <c r="BA244" s="47">
        <v>0</v>
      </c>
      <c r="BB244" s="47">
        <v>0</v>
      </c>
      <c r="BC244" s="47">
        <v>0</v>
      </c>
      <c r="BD244" s="47">
        <v>0</v>
      </c>
      <c r="BE244" s="47">
        <v>0</v>
      </c>
      <c r="BF244" s="47">
        <v>0</v>
      </c>
      <c r="BG244" s="47">
        <v>0</v>
      </c>
      <c r="BH244" s="47">
        <v>0</v>
      </c>
      <c r="BI244" s="47">
        <v>0</v>
      </c>
      <c r="BJ244" s="47">
        <v>0</v>
      </c>
      <c r="BK244" s="47">
        <v>0</v>
      </c>
      <c r="BL244" s="47">
        <v>0</v>
      </c>
      <c r="BM244" s="47">
        <v>0</v>
      </c>
      <c r="BN244" s="47">
        <v>0</v>
      </c>
      <c r="BO244" s="47">
        <v>0</v>
      </c>
      <c r="BP244" s="47">
        <v>0</v>
      </c>
      <c r="BQ244" s="47">
        <v>0</v>
      </c>
      <c r="BR244" s="47">
        <v>0</v>
      </c>
      <c r="BS244" s="47">
        <v>0</v>
      </c>
      <c r="BT244" s="47">
        <v>0</v>
      </c>
      <c r="BU244" s="47">
        <v>0</v>
      </c>
      <c r="BV244" s="47">
        <v>0</v>
      </c>
      <c r="BW244" s="47">
        <v>0</v>
      </c>
      <c r="BX244" s="47">
        <v>0</v>
      </c>
      <c r="BY244" s="47">
        <v>0</v>
      </c>
      <c r="BZ244" s="47">
        <v>0</v>
      </c>
      <c r="CA244" s="47">
        <v>0</v>
      </c>
      <c r="CB244" s="47">
        <v>0</v>
      </c>
      <c r="CC244" s="47">
        <v>0</v>
      </c>
      <c r="CD244" s="47">
        <v>0</v>
      </c>
      <c r="CE244" s="47">
        <v>0</v>
      </c>
      <c r="CF244" s="47">
        <v>0</v>
      </c>
      <c r="CG244" s="47">
        <v>0</v>
      </c>
      <c r="CH244" s="47">
        <v>0</v>
      </c>
      <c r="CI244" s="47">
        <v>0</v>
      </c>
      <c r="CJ244" s="47">
        <v>0</v>
      </c>
      <c r="CK244" s="47">
        <v>0</v>
      </c>
      <c r="CL244" s="47">
        <v>0</v>
      </c>
      <c r="CM244" s="47">
        <v>0</v>
      </c>
      <c r="CN244" s="47">
        <v>0</v>
      </c>
      <c r="CO244" s="47">
        <v>0</v>
      </c>
      <c r="CP244" s="47">
        <v>0</v>
      </c>
      <c r="CQ244" s="47">
        <v>0</v>
      </c>
      <c r="CR244" s="47">
        <v>0</v>
      </c>
      <c r="CS244" s="47">
        <v>0</v>
      </c>
      <c r="CT244" s="47">
        <v>1</v>
      </c>
      <c r="CU244" s="47">
        <v>1</v>
      </c>
      <c r="CV244" s="47">
        <v>0</v>
      </c>
      <c r="CW244" s="47">
        <v>0</v>
      </c>
      <c r="CX244" s="47">
        <v>0</v>
      </c>
      <c r="CY244" s="47">
        <v>0</v>
      </c>
      <c r="CZ244" s="47">
        <v>0</v>
      </c>
      <c r="DA244" s="47">
        <v>0</v>
      </c>
      <c r="DB244" s="47">
        <v>0</v>
      </c>
      <c r="DC244" s="47">
        <v>0</v>
      </c>
      <c r="DD244" s="47">
        <v>0</v>
      </c>
      <c r="DE244" s="47">
        <v>0</v>
      </c>
      <c r="DF244" s="47">
        <v>0</v>
      </c>
      <c r="DG244" s="47">
        <v>0</v>
      </c>
      <c r="DH244" s="47">
        <v>0</v>
      </c>
      <c r="DI244" s="47">
        <v>0</v>
      </c>
      <c r="DJ244" s="47">
        <v>0</v>
      </c>
      <c r="DK244" s="47">
        <v>0</v>
      </c>
      <c r="DL244" s="47">
        <v>0</v>
      </c>
      <c r="DM244" s="47">
        <v>0</v>
      </c>
      <c r="DN244" s="47">
        <v>0</v>
      </c>
      <c r="DO244" s="47">
        <v>0</v>
      </c>
      <c r="DP244" s="47">
        <v>0</v>
      </c>
      <c r="DQ244" s="47">
        <v>0</v>
      </c>
      <c r="DR244" s="47">
        <v>0</v>
      </c>
      <c r="DS244" s="47">
        <v>0</v>
      </c>
      <c r="DT244" s="47">
        <v>0</v>
      </c>
    </row>
    <row r="245" spans="1:126" x14ac:dyDescent="0.25">
      <c r="A245" s="47" t="s">
        <v>535</v>
      </c>
      <c r="B245" s="47" t="s">
        <v>153</v>
      </c>
      <c r="C245" s="47" t="s">
        <v>504</v>
      </c>
      <c r="D245" s="47" t="s">
        <v>504</v>
      </c>
      <c r="E245" s="47"/>
      <c r="F245" s="47" t="s">
        <v>406</v>
      </c>
      <c r="G245" s="47" t="s">
        <v>412</v>
      </c>
      <c r="H245" s="47" t="str">
        <f>=IFERROR(VLOOKUP(A245,'ETPT Format DDG'!A:J,10,FALSE),"")</f>
        <v>0</v>
      </c>
      <c r="I245" s="47" t="str">
        <f>='ETPT Format DDG'!M245</f>
        <v/>
      </c>
      <c r="J245" s="47" t="str">
        <f>='ETPT Format DDG'!D245</f>
        <v/>
      </c>
      <c r="K245" s="47" t="s">
        <v>157</v>
      </c>
      <c r="L245" s="47" t="s">
        <v>434</v>
      </c>
      <c r="M245" s="47"/>
      <c r="N245" s="47">
        <v>0.7078947368421052</v>
      </c>
      <c r="O245" s="47">
        <v>0.7078947368421052</v>
      </c>
      <c r="P245" s="47">
        <v>0</v>
      </c>
      <c r="Q245" s="47">
        <v>0</v>
      </c>
      <c r="R245" s="47">
        <v>0</v>
      </c>
      <c r="S245" s="47">
        <v>0</v>
      </c>
      <c r="T245" s="47">
        <v>0</v>
      </c>
      <c r="U245" s="47">
        <v>0</v>
      </c>
      <c r="V245" s="47">
        <v>0</v>
      </c>
      <c r="W245" s="47">
        <v>0</v>
      </c>
      <c r="X245" s="47">
        <v>0</v>
      </c>
      <c r="Y245" s="47">
        <v>0</v>
      </c>
      <c r="Z245" s="47">
        <v>0</v>
      </c>
      <c r="AA245" s="47">
        <v>0</v>
      </c>
      <c r="AB245" s="47">
        <v>0</v>
      </c>
      <c r="AC245" s="47">
        <v>0</v>
      </c>
      <c r="AD245" s="47">
        <v>0</v>
      </c>
      <c r="AE245" s="47">
        <v>0</v>
      </c>
      <c r="AF245" s="47">
        <v>0</v>
      </c>
      <c r="AG245" s="47">
        <v>0</v>
      </c>
      <c r="AH245" s="47">
        <v>0</v>
      </c>
      <c r="AI245" s="47">
        <v>0</v>
      </c>
      <c r="AJ245" s="47">
        <v>0</v>
      </c>
      <c r="AK245" s="47">
        <v>0</v>
      </c>
      <c r="AL245" s="47">
        <v>0</v>
      </c>
      <c r="AM245" s="47">
        <v>0</v>
      </c>
      <c r="AN245" s="47">
        <v>0</v>
      </c>
      <c r="AO245" s="47">
        <v>0</v>
      </c>
      <c r="AP245" s="47">
        <v>0</v>
      </c>
      <c r="AQ245" s="47">
        <v>0</v>
      </c>
      <c r="AR245" s="47">
        <v>0</v>
      </c>
      <c r="AS245" s="47">
        <v>0</v>
      </c>
      <c r="AT245" s="47">
        <v>0</v>
      </c>
      <c r="AU245" s="47">
        <v>0</v>
      </c>
      <c r="AV245" s="47">
        <v>0</v>
      </c>
      <c r="AW245" s="47">
        <v>0</v>
      </c>
      <c r="AX245" s="47">
        <v>0</v>
      </c>
      <c r="AY245" s="47">
        <v>0</v>
      </c>
      <c r="AZ245" s="47">
        <v>0</v>
      </c>
      <c r="BA245" s="47">
        <v>0</v>
      </c>
      <c r="BB245" s="47">
        <v>0</v>
      </c>
      <c r="BC245" s="47">
        <v>0</v>
      </c>
      <c r="BD245" s="47">
        <v>0</v>
      </c>
      <c r="BE245" s="47">
        <v>0</v>
      </c>
      <c r="BF245" s="47">
        <v>0</v>
      </c>
      <c r="BG245" s="47">
        <v>0</v>
      </c>
      <c r="BH245" s="47">
        <v>0</v>
      </c>
      <c r="BI245" s="47">
        <v>0</v>
      </c>
      <c r="BJ245" s="47">
        <v>0</v>
      </c>
      <c r="BK245" s="47">
        <v>0</v>
      </c>
      <c r="BL245" s="47">
        <v>0</v>
      </c>
      <c r="BM245" s="47">
        <v>0</v>
      </c>
      <c r="BN245" s="47">
        <v>0</v>
      </c>
      <c r="BO245" s="47">
        <v>0</v>
      </c>
      <c r="BP245" s="47">
        <v>0</v>
      </c>
      <c r="BQ245" s="47">
        <v>0</v>
      </c>
      <c r="BR245" s="47">
        <v>0</v>
      </c>
      <c r="BS245" s="47">
        <v>0</v>
      </c>
      <c r="BT245" s="47">
        <v>0</v>
      </c>
      <c r="BU245" s="47">
        <v>0</v>
      </c>
      <c r="BV245" s="47">
        <v>0</v>
      </c>
      <c r="BW245" s="47">
        <v>0</v>
      </c>
      <c r="BX245" s="47">
        <v>0</v>
      </c>
      <c r="BY245" s="47">
        <v>0</v>
      </c>
      <c r="BZ245" s="47">
        <v>0</v>
      </c>
      <c r="CA245" s="47">
        <v>0</v>
      </c>
      <c r="CB245" s="47">
        <v>0</v>
      </c>
      <c r="CC245" s="47">
        <v>0</v>
      </c>
      <c r="CD245" s="47">
        <v>0</v>
      </c>
      <c r="CE245" s="47">
        <v>0</v>
      </c>
      <c r="CF245" s="47">
        <v>0</v>
      </c>
      <c r="CG245" s="47">
        <v>0</v>
      </c>
      <c r="CH245" s="47">
        <v>0</v>
      </c>
      <c r="CI245" s="47">
        <v>0</v>
      </c>
      <c r="CJ245" s="47">
        <v>0</v>
      </c>
      <c r="CK245" s="47">
        <v>0</v>
      </c>
      <c r="CL245" s="47">
        <v>0</v>
      </c>
      <c r="CM245" s="47">
        <v>0</v>
      </c>
      <c r="CN245" s="47">
        <v>0</v>
      </c>
      <c r="CO245" s="47">
        <v>0</v>
      </c>
      <c r="CP245" s="47">
        <v>0</v>
      </c>
      <c r="CQ245" s="47">
        <v>0</v>
      </c>
      <c r="CR245" s="47">
        <v>0</v>
      </c>
      <c r="CS245" s="47">
        <v>0</v>
      </c>
      <c r="CT245" s="47">
        <v>0.7078947368421052</v>
      </c>
      <c r="CU245" s="47">
        <v>0</v>
      </c>
      <c r="CV245" s="47">
        <v>0</v>
      </c>
      <c r="CW245" s="47">
        <v>0</v>
      </c>
      <c r="CX245" s="47">
        <v>0</v>
      </c>
      <c r="CY245" s="47">
        <v>0</v>
      </c>
      <c r="CZ245" s="47">
        <v>0.7078947368421052</v>
      </c>
      <c r="DA245" s="47">
        <v>0</v>
      </c>
      <c r="DB245" s="47">
        <v>0</v>
      </c>
      <c r="DC245" s="47">
        <v>0</v>
      </c>
      <c r="DD245" s="47">
        <v>0</v>
      </c>
      <c r="DE245" s="47">
        <v>0</v>
      </c>
      <c r="DF245" s="47">
        <v>0</v>
      </c>
      <c r="DG245" s="47">
        <v>0</v>
      </c>
      <c r="DH245" s="47">
        <v>0</v>
      </c>
      <c r="DI245" s="47">
        <v>0</v>
      </c>
      <c r="DJ245" s="47">
        <v>0</v>
      </c>
      <c r="DK245" s="47">
        <v>0</v>
      </c>
      <c r="DL245" s="47">
        <v>0</v>
      </c>
      <c r="DM245" s="47">
        <v>0</v>
      </c>
      <c r="DN245" s="47">
        <v>0</v>
      </c>
      <c r="DO245" s="47">
        <v>0</v>
      </c>
      <c r="DP245" s="47">
        <v>0</v>
      </c>
      <c r="DQ245" s="47">
        <v>0</v>
      </c>
      <c r="DR245" s="47">
        <v>0</v>
      </c>
      <c r="DS245" s="47">
        <v>0</v>
      </c>
      <c r="DT245" s="47">
        <v>0</v>
      </c>
    </row>
    <row r="246" spans="1:126" x14ac:dyDescent="0.25">
      <c r="A246" s="47" t="s">
        <v>536</v>
      </c>
      <c r="B246" s="47" t="s">
        <v>153</v>
      </c>
      <c r="C246" s="47" t="s">
        <v>504</v>
      </c>
      <c r="D246" s="47" t="s">
        <v>504</v>
      </c>
      <c r="E246" s="47"/>
      <c r="F246" s="47" t="s">
        <v>406</v>
      </c>
      <c r="G246" s="47" t="s">
        <v>415</v>
      </c>
      <c r="H246" s="47" t="str">
        <f>=IFERROR(VLOOKUP(A246,'ETPT Format DDG'!A:J,10,FALSE),"")</f>
        <v>0</v>
      </c>
      <c r="I246" s="47" t="str">
        <f>='ETPT Format DDG'!M246</f>
        <v/>
      </c>
      <c r="J246" s="47" t="str">
        <f>='ETPT Format DDG'!D246</f>
        <v/>
      </c>
      <c r="K246" s="47" t="s">
        <v>157</v>
      </c>
      <c r="L246" s="47" t="s">
        <v>239</v>
      </c>
      <c r="M246" s="47"/>
      <c r="N246" s="47">
        <v>0.5421052631578948</v>
      </c>
      <c r="O246" s="47">
        <v>0.5421052631578948</v>
      </c>
      <c r="P246" s="47">
        <v>0</v>
      </c>
      <c r="Q246" s="47">
        <v>0</v>
      </c>
      <c r="R246" s="47">
        <v>0</v>
      </c>
      <c r="S246" s="47">
        <v>0</v>
      </c>
      <c r="T246" s="47">
        <v>0</v>
      </c>
      <c r="U246" s="47">
        <v>0</v>
      </c>
      <c r="V246" s="47">
        <v>0</v>
      </c>
      <c r="W246" s="47">
        <v>0</v>
      </c>
      <c r="X246" s="47">
        <v>0</v>
      </c>
      <c r="Y246" s="47">
        <v>0</v>
      </c>
      <c r="Z246" s="47">
        <v>0</v>
      </c>
      <c r="AA246" s="47">
        <v>0</v>
      </c>
      <c r="AB246" s="47">
        <v>0</v>
      </c>
      <c r="AC246" s="47">
        <v>0</v>
      </c>
      <c r="AD246" s="47">
        <v>0</v>
      </c>
      <c r="AE246" s="47">
        <v>0</v>
      </c>
      <c r="AF246" s="47">
        <v>0</v>
      </c>
      <c r="AG246" s="47">
        <v>0</v>
      </c>
      <c r="AH246" s="47">
        <v>0</v>
      </c>
      <c r="AI246" s="47">
        <v>0</v>
      </c>
      <c r="AJ246" s="47">
        <v>0</v>
      </c>
      <c r="AK246" s="47">
        <v>0</v>
      </c>
      <c r="AL246" s="47">
        <v>0</v>
      </c>
      <c r="AM246" s="47">
        <v>0</v>
      </c>
      <c r="AN246" s="47">
        <v>0</v>
      </c>
      <c r="AO246" s="47">
        <v>0</v>
      </c>
      <c r="AP246" s="47">
        <v>0</v>
      </c>
      <c r="AQ246" s="47">
        <v>0</v>
      </c>
      <c r="AR246" s="47">
        <v>0</v>
      </c>
      <c r="AS246" s="47">
        <v>0</v>
      </c>
      <c r="AT246" s="47">
        <v>0</v>
      </c>
      <c r="AU246" s="47">
        <v>0</v>
      </c>
      <c r="AV246" s="47">
        <v>0</v>
      </c>
      <c r="AW246" s="47">
        <v>0</v>
      </c>
      <c r="AX246" s="47">
        <v>0</v>
      </c>
      <c r="AY246" s="47">
        <v>0</v>
      </c>
      <c r="AZ246" s="47">
        <v>0</v>
      </c>
      <c r="BA246" s="47">
        <v>0</v>
      </c>
      <c r="BB246" s="47">
        <v>0</v>
      </c>
      <c r="BC246" s="47">
        <v>0</v>
      </c>
      <c r="BD246" s="47">
        <v>0</v>
      </c>
      <c r="BE246" s="47">
        <v>0</v>
      </c>
      <c r="BF246" s="47">
        <v>0</v>
      </c>
      <c r="BG246" s="47">
        <v>0</v>
      </c>
      <c r="BH246" s="47">
        <v>0</v>
      </c>
      <c r="BI246" s="47">
        <v>0</v>
      </c>
      <c r="BJ246" s="47">
        <v>0</v>
      </c>
      <c r="BK246" s="47">
        <v>0</v>
      </c>
      <c r="BL246" s="47">
        <v>0</v>
      </c>
      <c r="BM246" s="47">
        <v>0</v>
      </c>
      <c r="BN246" s="47">
        <v>0</v>
      </c>
      <c r="BO246" s="47">
        <v>0</v>
      </c>
      <c r="BP246" s="47">
        <v>0</v>
      </c>
      <c r="BQ246" s="47">
        <v>0</v>
      </c>
      <c r="BR246" s="47">
        <v>0</v>
      </c>
      <c r="BS246" s="47">
        <v>0</v>
      </c>
      <c r="BT246" s="47">
        <v>0</v>
      </c>
      <c r="BU246" s="47">
        <v>0</v>
      </c>
      <c r="BV246" s="47">
        <v>0</v>
      </c>
      <c r="BW246" s="47">
        <v>0</v>
      </c>
      <c r="BX246" s="47">
        <v>0</v>
      </c>
      <c r="BY246" s="47">
        <v>0</v>
      </c>
      <c r="BZ246" s="47">
        <v>0</v>
      </c>
      <c r="CA246" s="47">
        <v>0</v>
      </c>
      <c r="CB246" s="47">
        <v>0</v>
      </c>
      <c r="CC246" s="47">
        <v>0</v>
      </c>
      <c r="CD246" s="47">
        <v>0</v>
      </c>
      <c r="CE246" s="47">
        <v>0</v>
      </c>
      <c r="CF246" s="47">
        <v>0</v>
      </c>
      <c r="CG246" s="47">
        <v>0</v>
      </c>
      <c r="CH246" s="47">
        <v>0</v>
      </c>
      <c r="CI246" s="47">
        <v>0</v>
      </c>
      <c r="CJ246" s="47">
        <v>0</v>
      </c>
      <c r="CK246" s="47">
        <v>0</v>
      </c>
      <c r="CL246" s="47">
        <v>0</v>
      </c>
      <c r="CM246" s="47">
        <v>0</v>
      </c>
      <c r="CN246" s="47">
        <v>0</v>
      </c>
      <c r="CO246" s="47">
        <v>0</v>
      </c>
      <c r="CP246" s="47">
        <v>0</v>
      </c>
      <c r="CQ246" s="47">
        <v>0</v>
      </c>
      <c r="CR246" s="47">
        <v>0</v>
      </c>
      <c r="CS246" s="47">
        <v>0</v>
      </c>
      <c r="CT246" s="47">
        <v>0.5421052631578948</v>
      </c>
      <c r="CU246" s="47">
        <v>0</v>
      </c>
      <c r="CV246" s="47">
        <v>0</v>
      </c>
      <c r="CW246" s="47">
        <v>0</v>
      </c>
      <c r="CX246" s="47">
        <v>0</v>
      </c>
      <c r="CY246" s="47">
        <v>0</v>
      </c>
      <c r="CZ246" s="47">
        <v>0.5421052631578948</v>
      </c>
      <c r="DA246" s="47">
        <v>0</v>
      </c>
      <c r="DB246" s="47">
        <v>0</v>
      </c>
      <c r="DC246" s="47">
        <v>0</v>
      </c>
      <c r="DD246" s="47">
        <v>0</v>
      </c>
      <c r="DE246" s="47">
        <v>0</v>
      </c>
      <c r="DF246" s="47">
        <v>0</v>
      </c>
      <c r="DG246" s="47">
        <v>0</v>
      </c>
      <c r="DH246" s="47">
        <v>0</v>
      </c>
      <c r="DI246" s="47">
        <v>0</v>
      </c>
      <c r="DJ246" s="47">
        <v>0</v>
      </c>
      <c r="DK246" s="47">
        <v>0</v>
      </c>
      <c r="DL246" s="47">
        <v>0</v>
      </c>
      <c r="DM246" s="47">
        <v>0</v>
      </c>
      <c r="DN246" s="47">
        <v>0</v>
      </c>
      <c r="DO246" s="47">
        <v>0</v>
      </c>
      <c r="DP246" s="47">
        <v>0</v>
      </c>
      <c r="DQ246" s="47">
        <v>0</v>
      </c>
      <c r="DR246" s="47">
        <v>0</v>
      </c>
      <c r="DS246" s="47">
        <v>0</v>
      </c>
      <c r="DT246" s="47">
        <v>0</v>
      </c>
    </row>
    <row r="247" spans="1:126" x14ac:dyDescent="0.25">
      <c r="A247" s="47" t="s">
        <v>537</v>
      </c>
      <c r="B247" s="47" t="s">
        <v>153</v>
      </c>
      <c r="C247" s="47" t="s">
        <v>504</v>
      </c>
      <c r="D247" s="47" t="s">
        <v>504</v>
      </c>
      <c r="E247" s="47"/>
      <c r="F247" s="47" t="s">
        <v>406</v>
      </c>
      <c r="G247" s="47" t="s">
        <v>415</v>
      </c>
      <c r="H247" s="47" t="str">
        <f>=IFERROR(VLOOKUP(A247,'ETPT Format DDG'!A:J,10,FALSE),"")</f>
        <v>0</v>
      </c>
      <c r="I247" s="47" t="str">
        <f>='ETPT Format DDG'!M247</f>
        <v/>
      </c>
      <c r="J247" s="47" t="str">
        <f>='ETPT Format DDG'!D247</f>
        <v/>
      </c>
      <c r="K247" s="47" t="s">
        <v>157</v>
      </c>
      <c r="L247" s="47" t="s">
        <v>538</v>
      </c>
      <c r="M247" s="47"/>
      <c r="N247" s="47">
        <v>0.8289473684210527</v>
      </c>
      <c r="O247" s="47">
        <v>0.8289473684210527</v>
      </c>
      <c r="P247" s="47">
        <v>0</v>
      </c>
      <c r="Q247" s="47">
        <v>0</v>
      </c>
      <c r="R247" s="47">
        <v>0</v>
      </c>
      <c r="S247" s="47">
        <v>0</v>
      </c>
      <c r="T247" s="47">
        <v>0</v>
      </c>
      <c r="U247" s="47">
        <v>0</v>
      </c>
      <c r="V247" s="47">
        <v>0</v>
      </c>
      <c r="W247" s="47">
        <v>0</v>
      </c>
      <c r="X247" s="47">
        <v>0</v>
      </c>
      <c r="Y247" s="47">
        <v>0</v>
      </c>
      <c r="Z247" s="47">
        <v>0</v>
      </c>
      <c r="AA247" s="47">
        <v>0</v>
      </c>
      <c r="AB247" s="47">
        <v>0</v>
      </c>
      <c r="AC247" s="47">
        <v>0</v>
      </c>
      <c r="AD247" s="47">
        <v>0</v>
      </c>
      <c r="AE247" s="47">
        <v>0</v>
      </c>
      <c r="AF247" s="47">
        <v>0</v>
      </c>
      <c r="AG247" s="47">
        <v>0</v>
      </c>
      <c r="AH247" s="47">
        <v>0</v>
      </c>
      <c r="AI247" s="47">
        <v>0</v>
      </c>
      <c r="AJ247" s="47">
        <v>0</v>
      </c>
      <c r="AK247" s="47">
        <v>0</v>
      </c>
      <c r="AL247" s="47">
        <v>0</v>
      </c>
      <c r="AM247" s="47">
        <v>0</v>
      </c>
      <c r="AN247" s="47">
        <v>0</v>
      </c>
      <c r="AO247" s="47">
        <v>0</v>
      </c>
      <c r="AP247" s="47">
        <v>0</v>
      </c>
      <c r="AQ247" s="47">
        <v>0</v>
      </c>
      <c r="AR247" s="47">
        <v>0</v>
      </c>
      <c r="AS247" s="47">
        <v>0</v>
      </c>
      <c r="AT247" s="47">
        <v>0</v>
      </c>
      <c r="AU247" s="47">
        <v>0</v>
      </c>
      <c r="AV247" s="47">
        <v>0</v>
      </c>
      <c r="AW247" s="47">
        <v>0</v>
      </c>
      <c r="AX247" s="47">
        <v>0</v>
      </c>
      <c r="AY247" s="47">
        <v>0</v>
      </c>
      <c r="AZ247" s="47">
        <v>0</v>
      </c>
      <c r="BA247" s="47">
        <v>0</v>
      </c>
      <c r="BB247" s="47">
        <v>0</v>
      </c>
      <c r="BC247" s="47">
        <v>0</v>
      </c>
      <c r="BD247" s="47">
        <v>0</v>
      </c>
      <c r="BE247" s="47">
        <v>0</v>
      </c>
      <c r="BF247" s="47">
        <v>0</v>
      </c>
      <c r="BG247" s="47">
        <v>0</v>
      </c>
      <c r="BH247" s="47">
        <v>0</v>
      </c>
      <c r="BI247" s="47">
        <v>0</v>
      </c>
      <c r="BJ247" s="47">
        <v>0</v>
      </c>
      <c r="BK247" s="47">
        <v>0</v>
      </c>
      <c r="BL247" s="47">
        <v>0</v>
      </c>
      <c r="BM247" s="47">
        <v>0</v>
      </c>
      <c r="BN247" s="47">
        <v>0</v>
      </c>
      <c r="BO247" s="47">
        <v>0</v>
      </c>
      <c r="BP247" s="47">
        <v>0</v>
      </c>
      <c r="BQ247" s="47">
        <v>0</v>
      </c>
      <c r="BR247" s="47">
        <v>0</v>
      </c>
      <c r="BS247" s="47">
        <v>0</v>
      </c>
      <c r="BT247" s="47">
        <v>0</v>
      </c>
      <c r="BU247" s="47">
        <v>0</v>
      </c>
      <c r="BV247" s="47">
        <v>0</v>
      </c>
      <c r="BW247" s="47">
        <v>0</v>
      </c>
      <c r="BX247" s="47">
        <v>0</v>
      </c>
      <c r="BY247" s="47">
        <v>0</v>
      </c>
      <c r="BZ247" s="47">
        <v>0</v>
      </c>
      <c r="CA247" s="47">
        <v>0</v>
      </c>
      <c r="CB247" s="47">
        <v>0</v>
      </c>
      <c r="CC247" s="47">
        <v>0</v>
      </c>
      <c r="CD247" s="47">
        <v>0</v>
      </c>
      <c r="CE247" s="47">
        <v>0</v>
      </c>
      <c r="CF247" s="47">
        <v>0</v>
      </c>
      <c r="CG247" s="47">
        <v>0</v>
      </c>
      <c r="CH247" s="47">
        <v>0</v>
      </c>
      <c r="CI247" s="47">
        <v>0</v>
      </c>
      <c r="CJ247" s="47">
        <v>0</v>
      </c>
      <c r="CK247" s="47">
        <v>0</v>
      </c>
      <c r="CL247" s="47">
        <v>0</v>
      </c>
      <c r="CM247" s="47">
        <v>0</v>
      </c>
      <c r="CN247" s="47">
        <v>0</v>
      </c>
      <c r="CO247" s="47">
        <v>0</v>
      </c>
      <c r="CP247" s="47">
        <v>0</v>
      </c>
      <c r="CQ247" s="47">
        <v>0</v>
      </c>
      <c r="CR247" s="47">
        <v>0</v>
      </c>
      <c r="CS247" s="47">
        <v>0</v>
      </c>
      <c r="CT247" s="47">
        <v>0.8289473684210527</v>
      </c>
      <c r="CU247" s="47">
        <v>0</v>
      </c>
      <c r="CV247" s="47">
        <v>0</v>
      </c>
      <c r="CW247" s="47">
        <v>0</v>
      </c>
      <c r="CX247" s="47">
        <v>0</v>
      </c>
      <c r="CY247" s="47">
        <v>0</v>
      </c>
      <c r="CZ247" s="47">
        <v>0.8289473684210527</v>
      </c>
      <c r="DA247" s="47">
        <v>0</v>
      </c>
      <c r="DB247" s="47">
        <v>0</v>
      </c>
      <c r="DC247" s="47">
        <v>0</v>
      </c>
      <c r="DD247" s="47">
        <v>0</v>
      </c>
      <c r="DE247" s="47">
        <v>0</v>
      </c>
      <c r="DF247" s="47">
        <v>0</v>
      </c>
      <c r="DG247" s="47">
        <v>0</v>
      </c>
      <c r="DH247" s="47">
        <v>0</v>
      </c>
      <c r="DI247" s="47">
        <v>0</v>
      </c>
      <c r="DJ247" s="47">
        <v>0</v>
      </c>
      <c r="DK247" s="47">
        <v>0</v>
      </c>
      <c r="DL247" s="47">
        <v>0</v>
      </c>
      <c r="DM247" s="47">
        <v>0</v>
      </c>
      <c r="DN247" s="47">
        <v>0</v>
      </c>
      <c r="DO247" s="47">
        <v>0</v>
      </c>
      <c r="DP247" s="47">
        <v>0</v>
      </c>
      <c r="DQ247" s="47">
        <v>0</v>
      </c>
      <c r="DR247" s="47">
        <v>0</v>
      </c>
      <c r="DS247" s="47">
        <v>0</v>
      </c>
      <c r="DT247" s="47">
        <v>0</v>
      </c>
    </row>
    <row r="248" spans="1:126" x14ac:dyDescent="0.25">
      <c r="A248" s="47" t="s">
        <v>539</v>
      </c>
      <c r="B248" s="47" t="s">
        <v>153</v>
      </c>
      <c r="C248" s="47" t="s">
        <v>504</v>
      </c>
      <c r="D248" s="47" t="s">
        <v>504</v>
      </c>
      <c r="E248" s="47"/>
      <c r="F248" s="47" t="s">
        <v>406</v>
      </c>
      <c r="G248" s="47" t="s">
        <v>419</v>
      </c>
      <c r="H248" s="47" t="str">
        <f>=IFERROR(VLOOKUP(A248,'ETPT Format DDG'!A:J,10,FALSE),"")</f>
        <v>0</v>
      </c>
      <c r="I248" s="47" t="str">
        <f>='ETPT Format DDG'!M248</f>
        <v/>
      </c>
      <c r="J248" s="47" t="str">
        <f>='ETPT Format DDG'!D248</f>
        <v/>
      </c>
      <c r="K248" s="47" t="s">
        <v>157</v>
      </c>
      <c r="L248" s="47" t="s">
        <v>490</v>
      </c>
      <c r="M248" s="47"/>
      <c r="N248" s="47">
        <v>0.31842105263157894</v>
      </c>
      <c r="O248" s="47">
        <v>0.31842105263157894</v>
      </c>
      <c r="P248" s="47">
        <v>0</v>
      </c>
      <c r="Q248" s="47">
        <v>0</v>
      </c>
      <c r="R248" s="47">
        <v>0</v>
      </c>
      <c r="S248" s="47">
        <v>0</v>
      </c>
      <c r="T248" s="47">
        <v>0</v>
      </c>
      <c r="U248" s="47">
        <v>0</v>
      </c>
      <c r="V248" s="47">
        <v>0</v>
      </c>
      <c r="W248" s="47">
        <v>0</v>
      </c>
      <c r="X248" s="47">
        <v>0</v>
      </c>
      <c r="Y248" s="47">
        <v>0</v>
      </c>
      <c r="Z248" s="47">
        <v>0</v>
      </c>
      <c r="AA248" s="47">
        <v>0</v>
      </c>
      <c r="AB248" s="47">
        <v>0</v>
      </c>
      <c r="AC248" s="47">
        <v>0</v>
      </c>
      <c r="AD248" s="47">
        <v>0</v>
      </c>
      <c r="AE248" s="47">
        <v>0</v>
      </c>
      <c r="AF248" s="47">
        <v>0</v>
      </c>
      <c r="AG248" s="47">
        <v>0</v>
      </c>
      <c r="AH248" s="47">
        <v>0</v>
      </c>
      <c r="AI248" s="47">
        <v>0</v>
      </c>
      <c r="AJ248" s="47">
        <v>0</v>
      </c>
      <c r="AK248" s="47">
        <v>0</v>
      </c>
      <c r="AL248" s="47">
        <v>0</v>
      </c>
      <c r="AM248" s="47">
        <v>0</v>
      </c>
      <c r="AN248" s="47">
        <v>0</v>
      </c>
      <c r="AO248" s="47">
        <v>0</v>
      </c>
      <c r="AP248" s="47">
        <v>0</v>
      </c>
      <c r="AQ248" s="47">
        <v>0</v>
      </c>
      <c r="AR248" s="47">
        <v>0</v>
      </c>
      <c r="AS248" s="47">
        <v>0</v>
      </c>
      <c r="AT248" s="47">
        <v>0</v>
      </c>
      <c r="AU248" s="47">
        <v>0</v>
      </c>
      <c r="AV248" s="47">
        <v>0</v>
      </c>
      <c r="AW248" s="47">
        <v>0</v>
      </c>
      <c r="AX248" s="47">
        <v>0</v>
      </c>
      <c r="AY248" s="47">
        <v>0</v>
      </c>
      <c r="AZ248" s="47">
        <v>0</v>
      </c>
      <c r="BA248" s="47">
        <v>0</v>
      </c>
      <c r="BB248" s="47">
        <v>0</v>
      </c>
      <c r="BC248" s="47">
        <v>0</v>
      </c>
      <c r="BD248" s="47">
        <v>0</v>
      </c>
      <c r="BE248" s="47">
        <v>0</v>
      </c>
      <c r="BF248" s="47">
        <v>0</v>
      </c>
      <c r="BG248" s="47">
        <v>0</v>
      </c>
      <c r="BH248" s="47">
        <v>0</v>
      </c>
      <c r="BI248" s="47">
        <v>0</v>
      </c>
      <c r="BJ248" s="47">
        <v>0</v>
      </c>
      <c r="BK248" s="47">
        <v>0</v>
      </c>
      <c r="BL248" s="47">
        <v>0</v>
      </c>
      <c r="BM248" s="47">
        <v>0</v>
      </c>
      <c r="BN248" s="47">
        <v>0</v>
      </c>
      <c r="BO248" s="47">
        <v>0</v>
      </c>
      <c r="BP248" s="47">
        <v>0</v>
      </c>
      <c r="BQ248" s="47">
        <v>0</v>
      </c>
      <c r="BR248" s="47">
        <v>0</v>
      </c>
      <c r="BS248" s="47">
        <v>0</v>
      </c>
      <c r="BT248" s="47">
        <v>0</v>
      </c>
      <c r="BU248" s="47">
        <v>0</v>
      </c>
      <c r="BV248" s="47">
        <v>0</v>
      </c>
      <c r="BW248" s="47">
        <v>0</v>
      </c>
      <c r="BX248" s="47">
        <v>0</v>
      </c>
      <c r="BY248" s="47">
        <v>0</v>
      </c>
      <c r="BZ248" s="47">
        <v>0</v>
      </c>
      <c r="CA248" s="47">
        <v>0</v>
      </c>
      <c r="CB248" s="47">
        <v>0</v>
      </c>
      <c r="CC248" s="47">
        <v>0</v>
      </c>
      <c r="CD248" s="47">
        <v>0</v>
      </c>
      <c r="CE248" s="47">
        <v>0</v>
      </c>
      <c r="CF248" s="47">
        <v>0</v>
      </c>
      <c r="CG248" s="47">
        <v>0</v>
      </c>
      <c r="CH248" s="47">
        <v>0</v>
      </c>
      <c r="CI248" s="47">
        <v>0</v>
      </c>
      <c r="CJ248" s="47">
        <v>0</v>
      </c>
      <c r="CK248" s="47">
        <v>0</v>
      </c>
      <c r="CL248" s="47">
        <v>0</v>
      </c>
      <c r="CM248" s="47">
        <v>0</v>
      </c>
      <c r="CN248" s="47">
        <v>0</v>
      </c>
      <c r="CO248" s="47">
        <v>0</v>
      </c>
      <c r="CP248" s="47">
        <v>0</v>
      </c>
      <c r="CQ248" s="47">
        <v>0</v>
      </c>
      <c r="CR248" s="47">
        <v>0</v>
      </c>
      <c r="CS248" s="47">
        <v>0</v>
      </c>
      <c r="CT248" s="47">
        <v>0.31842105263157894</v>
      </c>
      <c r="CU248" s="47">
        <v>0</v>
      </c>
      <c r="CV248" s="47">
        <v>0</v>
      </c>
      <c r="CW248" s="47">
        <v>0</v>
      </c>
      <c r="CX248" s="47">
        <v>0</v>
      </c>
      <c r="CY248" s="47">
        <v>0</v>
      </c>
      <c r="CZ248" s="47">
        <v>0.31842105263157894</v>
      </c>
      <c r="DA248" s="47">
        <v>0</v>
      </c>
      <c r="DB248" s="47">
        <v>0</v>
      </c>
      <c r="DC248" s="47">
        <v>0</v>
      </c>
      <c r="DD248" s="47">
        <v>0</v>
      </c>
      <c r="DE248" s="47">
        <v>0</v>
      </c>
      <c r="DF248" s="47">
        <v>0</v>
      </c>
      <c r="DG248" s="47">
        <v>0</v>
      </c>
      <c r="DH248" s="47">
        <v>0</v>
      </c>
      <c r="DI248" s="47">
        <v>0</v>
      </c>
      <c r="DJ248" s="47">
        <v>0</v>
      </c>
      <c r="DK248" s="47">
        <v>0</v>
      </c>
      <c r="DL248" s="47">
        <v>0</v>
      </c>
      <c r="DM248" s="47">
        <v>0</v>
      </c>
      <c r="DN248" s="47">
        <v>0</v>
      </c>
      <c r="DO248" s="47">
        <v>0</v>
      </c>
      <c r="DP248" s="47">
        <v>0</v>
      </c>
      <c r="DQ248" s="47">
        <v>0</v>
      </c>
      <c r="DR248" s="47">
        <v>0</v>
      </c>
      <c r="DS248" s="47">
        <v>0</v>
      </c>
      <c r="DT248" s="47">
        <v>0</v>
      </c>
    </row>
    <row r="249" spans="1:126" x14ac:dyDescent="0.25">
      <c r="A249" s="47" t="s">
        <v>540</v>
      </c>
      <c r="B249" s="47" t="s">
        <v>153</v>
      </c>
      <c r="C249" s="47" t="s">
        <v>504</v>
      </c>
      <c r="D249" s="47" t="s">
        <v>504</v>
      </c>
      <c r="E249" s="47"/>
      <c r="F249" s="47" t="s">
        <v>406</v>
      </c>
      <c r="G249" s="47" t="s">
        <v>412</v>
      </c>
      <c r="H249" s="47" t="str">
        <f>=IFERROR(VLOOKUP(A249,'ETPT Format DDG'!A:J,10,FALSE),"")</f>
        <v>0</v>
      </c>
      <c r="I249" s="47" t="str">
        <f>='ETPT Format DDG'!M249</f>
        <v/>
      </c>
      <c r="J249" s="47" t="str">
        <f>='ETPT Format DDG'!D249</f>
        <v/>
      </c>
      <c r="K249" s="47" t="s">
        <v>157</v>
      </c>
      <c r="L249" s="47" t="s">
        <v>424</v>
      </c>
      <c r="M249" s="47"/>
      <c r="N249" s="47">
        <v>0.19473684210526315</v>
      </c>
      <c r="O249" s="47">
        <v>0.19473684210526315</v>
      </c>
      <c r="P249" s="47">
        <v>0</v>
      </c>
      <c r="Q249" s="47">
        <v>0</v>
      </c>
      <c r="R249" s="47">
        <v>0</v>
      </c>
      <c r="S249" s="47">
        <v>0</v>
      </c>
      <c r="T249" s="47">
        <v>0</v>
      </c>
      <c r="U249" s="47">
        <v>0</v>
      </c>
      <c r="V249" s="47">
        <v>0</v>
      </c>
      <c r="W249" s="47">
        <v>0</v>
      </c>
      <c r="X249" s="47">
        <v>0</v>
      </c>
      <c r="Y249" s="47">
        <v>0</v>
      </c>
      <c r="Z249" s="47">
        <v>0</v>
      </c>
      <c r="AA249" s="47">
        <v>0</v>
      </c>
      <c r="AB249" s="47">
        <v>0</v>
      </c>
      <c r="AC249" s="47">
        <v>0</v>
      </c>
      <c r="AD249" s="47">
        <v>0</v>
      </c>
      <c r="AE249" s="47">
        <v>0</v>
      </c>
      <c r="AF249" s="47">
        <v>0</v>
      </c>
      <c r="AG249" s="47">
        <v>0</v>
      </c>
      <c r="AH249" s="47">
        <v>0</v>
      </c>
      <c r="AI249" s="47">
        <v>0</v>
      </c>
      <c r="AJ249" s="47">
        <v>0</v>
      </c>
      <c r="AK249" s="47">
        <v>0</v>
      </c>
      <c r="AL249" s="47">
        <v>0</v>
      </c>
      <c r="AM249" s="47">
        <v>0</v>
      </c>
      <c r="AN249" s="47">
        <v>0</v>
      </c>
      <c r="AO249" s="47">
        <v>0</v>
      </c>
      <c r="AP249" s="47">
        <v>0</v>
      </c>
      <c r="AQ249" s="47">
        <v>0</v>
      </c>
      <c r="AR249" s="47">
        <v>0</v>
      </c>
      <c r="AS249" s="47">
        <v>0</v>
      </c>
      <c r="AT249" s="47">
        <v>0</v>
      </c>
      <c r="AU249" s="47">
        <v>0</v>
      </c>
      <c r="AV249" s="47">
        <v>0</v>
      </c>
      <c r="AW249" s="47">
        <v>0</v>
      </c>
      <c r="AX249" s="47">
        <v>0</v>
      </c>
      <c r="AY249" s="47">
        <v>0</v>
      </c>
      <c r="AZ249" s="47">
        <v>0</v>
      </c>
      <c r="BA249" s="47">
        <v>0</v>
      </c>
      <c r="BB249" s="47">
        <v>0</v>
      </c>
      <c r="BC249" s="47">
        <v>0</v>
      </c>
      <c r="BD249" s="47">
        <v>0</v>
      </c>
      <c r="BE249" s="47">
        <v>0</v>
      </c>
      <c r="BF249" s="47">
        <v>0</v>
      </c>
      <c r="BG249" s="47">
        <v>0</v>
      </c>
      <c r="BH249" s="47">
        <v>0</v>
      </c>
      <c r="BI249" s="47">
        <v>0</v>
      </c>
      <c r="BJ249" s="47">
        <v>0</v>
      </c>
      <c r="BK249" s="47">
        <v>0</v>
      </c>
      <c r="BL249" s="47">
        <v>0</v>
      </c>
      <c r="BM249" s="47">
        <v>0</v>
      </c>
      <c r="BN249" s="47">
        <v>0</v>
      </c>
      <c r="BO249" s="47">
        <v>0.19473684210526315</v>
      </c>
      <c r="BP249" s="47">
        <v>0</v>
      </c>
      <c r="BQ249" s="47">
        <v>0</v>
      </c>
      <c r="BR249" s="47">
        <v>0</v>
      </c>
      <c r="BS249" s="47">
        <v>0</v>
      </c>
      <c r="BT249" s="47">
        <v>0</v>
      </c>
      <c r="BU249" s="47">
        <v>0</v>
      </c>
      <c r="BV249" s="47">
        <v>0</v>
      </c>
      <c r="BW249" s="47">
        <v>0</v>
      </c>
      <c r="BX249" s="47">
        <v>0</v>
      </c>
      <c r="BY249" s="47">
        <v>0</v>
      </c>
      <c r="BZ249" s="47">
        <v>0</v>
      </c>
      <c r="CA249" s="47">
        <v>0</v>
      </c>
      <c r="CB249" s="47">
        <v>0</v>
      </c>
      <c r="CC249" s="47">
        <v>0</v>
      </c>
      <c r="CD249" s="47">
        <v>0</v>
      </c>
      <c r="CE249" s="47">
        <v>0</v>
      </c>
      <c r="CF249" s="47">
        <v>0</v>
      </c>
      <c r="CG249" s="47">
        <v>0</v>
      </c>
      <c r="CH249" s="47">
        <v>0</v>
      </c>
      <c r="CI249" s="47">
        <v>0</v>
      </c>
      <c r="CJ249" s="47">
        <v>0</v>
      </c>
      <c r="CK249" s="47">
        <v>0</v>
      </c>
      <c r="CL249" s="47">
        <v>0</v>
      </c>
      <c r="CM249" s="47">
        <v>0</v>
      </c>
      <c r="CN249" s="47">
        <v>0</v>
      </c>
      <c r="CO249" s="47">
        <v>0</v>
      </c>
      <c r="CP249" s="47">
        <v>0</v>
      </c>
      <c r="CQ249" s="47">
        <v>0</v>
      </c>
      <c r="CR249" s="47">
        <v>0</v>
      </c>
      <c r="CS249" s="47">
        <v>0</v>
      </c>
      <c r="CT249" s="47">
        <v>0</v>
      </c>
      <c r="CU249" s="47">
        <v>0</v>
      </c>
      <c r="CV249" s="47">
        <v>0</v>
      </c>
      <c r="CW249" s="47">
        <v>0</v>
      </c>
      <c r="CX249" s="47">
        <v>0</v>
      </c>
      <c r="CY249" s="47">
        <v>0</v>
      </c>
      <c r="CZ249" s="47">
        <v>0</v>
      </c>
      <c r="DA249" s="47">
        <v>0</v>
      </c>
      <c r="DB249" s="47">
        <v>0</v>
      </c>
      <c r="DC249" s="47">
        <v>0</v>
      </c>
      <c r="DD249" s="47">
        <v>0</v>
      </c>
      <c r="DE249" s="47">
        <v>0</v>
      </c>
      <c r="DF249" s="47">
        <v>0</v>
      </c>
      <c r="DG249" s="47">
        <v>0</v>
      </c>
      <c r="DH249" s="47">
        <v>0</v>
      </c>
      <c r="DI249" s="47">
        <v>0</v>
      </c>
      <c r="DJ249" s="47">
        <v>0</v>
      </c>
      <c r="DK249" s="47">
        <v>0</v>
      </c>
      <c r="DL249" s="47">
        <v>0</v>
      </c>
      <c r="DM249" s="47">
        <v>0</v>
      </c>
      <c r="DN249" s="47">
        <v>0</v>
      </c>
      <c r="DO249" s="47">
        <v>0</v>
      </c>
      <c r="DP249" s="47">
        <v>0</v>
      </c>
      <c r="DQ249" s="47">
        <v>0</v>
      </c>
      <c r="DR249" s="47">
        <v>0</v>
      </c>
      <c r="DS249" s="47">
        <v>0</v>
      </c>
      <c r="DT249" s="47">
        <v>0</v>
      </c>
    </row>
    <row r="250" spans="1:126" x14ac:dyDescent="0.25">
      <c r="A250" s="47" t="s">
        <v>541</v>
      </c>
      <c r="B250" s="47" t="s">
        <v>153</v>
      </c>
      <c r="C250" s="47" t="s">
        <v>504</v>
      </c>
      <c r="D250" s="47" t="s">
        <v>504</v>
      </c>
      <c r="E250" s="47"/>
      <c r="F250" s="47" t="s">
        <v>406</v>
      </c>
      <c r="G250" s="47" t="s">
        <v>419</v>
      </c>
      <c r="H250" s="47" t="str">
        <f>=IFERROR(VLOOKUP(A250,'ETPT Format DDG'!A:J,10,FALSE),"")</f>
        <v>0</v>
      </c>
      <c r="I250" s="47" t="str">
        <f>='ETPT Format DDG'!M250</f>
        <v/>
      </c>
      <c r="J250" s="47" t="str">
        <f>='ETPT Format DDG'!D250</f>
        <v/>
      </c>
      <c r="K250" s="47" t="s">
        <v>157</v>
      </c>
      <c r="L250" s="47" t="s">
        <v>180</v>
      </c>
      <c r="M250" s="47"/>
      <c r="N250" s="47">
        <v>0.3157894736842105</v>
      </c>
      <c r="O250" s="47">
        <v>0.3157894736842105</v>
      </c>
      <c r="P250" s="47">
        <v>0</v>
      </c>
      <c r="Q250" s="47">
        <v>0</v>
      </c>
      <c r="R250" s="47">
        <v>0</v>
      </c>
      <c r="S250" s="47">
        <v>0</v>
      </c>
      <c r="T250" s="47">
        <v>0</v>
      </c>
      <c r="U250" s="47">
        <v>0</v>
      </c>
      <c r="V250" s="47">
        <v>0</v>
      </c>
      <c r="W250" s="47">
        <v>0</v>
      </c>
      <c r="X250" s="47">
        <v>0</v>
      </c>
      <c r="Y250" s="47">
        <v>0</v>
      </c>
      <c r="Z250" s="47">
        <v>0</v>
      </c>
      <c r="AA250" s="47">
        <v>0</v>
      </c>
      <c r="AB250" s="47">
        <v>0</v>
      </c>
      <c r="AC250" s="47">
        <v>0</v>
      </c>
      <c r="AD250" s="47">
        <v>0</v>
      </c>
      <c r="AE250" s="47">
        <v>0</v>
      </c>
      <c r="AF250" s="47">
        <v>0</v>
      </c>
      <c r="AG250" s="47">
        <v>0</v>
      </c>
      <c r="AH250" s="47">
        <v>0</v>
      </c>
      <c r="AI250" s="47">
        <v>0</v>
      </c>
      <c r="AJ250" s="47">
        <v>0</v>
      </c>
      <c r="AK250" s="47">
        <v>0</v>
      </c>
      <c r="AL250" s="47">
        <v>0</v>
      </c>
      <c r="AM250" s="47">
        <v>0</v>
      </c>
      <c r="AN250" s="47">
        <v>0</v>
      </c>
      <c r="AO250" s="47">
        <v>0</v>
      </c>
      <c r="AP250" s="47">
        <v>0</v>
      </c>
      <c r="AQ250" s="47">
        <v>0</v>
      </c>
      <c r="AR250" s="47">
        <v>0</v>
      </c>
      <c r="AS250" s="47">
        <v>0</v>
      </c>
      <c r="AT250" s="47">
        <v>0</v>
      </c>
      <c r="AU250" s="47">
        <v>0</v>
      </c>
      <c r="AV250" s="47">
        <v>0</v>
      </c>
      <c r="AW250" s="47">
        <v>0</v>
      </c>
      <c r="AX250" s="47">
        <v>0</v>
      </c>
      <c r="AY250" s="47">
        <v>0</v>
      </c>
      <c r="AZ250" s="47">
        <v>0</v>
      </c>
      <c r="BA250" s="47">
        <v>0</v>
      </c>
      <c r="BB250" s="47">
        <v>0</v>
      </c>
      <c r="BC250" s="47">
        <v>0</v>
      </c>
      <c r="BD250" s="47">
        <v>0</v>
      </c>
      <c r="BE250" s="47">
        <v>0</v>
      </c>
      <c r="BF250" s="47">
        <v>0</v>
      </c>
      <c r="BG250" s="47">
        <v>0</v>
      </c>
      <c r="BH250" s="47">
        <v>0</v>
      </c>
      <c r="BI250" s="47">
        <v>0</v>
      </c>
      <c r="BJ250" s="47">
        <v>0</v>
      </c>
      <c r="BK250" s="47">
        <v>0</v>
      </c>
      <c r="BL250" s="47">
        <v>0</v>
      </c>
      <c r="BM250" s="47">
        <v>0</v>
      </c>
      <c r="BN250" s="47">
        <v>0</v>
      </c>
      <c r="BO250" s="47">
        <v>0</v>
      </c>
      <c r="BP250" s="47">
        <v>0</v>
      </c>
      <c r="BQ250" s="47">
        <v>0</v>
      </c>
      <c r="BR250" s="47">
        <v>0</v>
      </c>
      <c r="BS250" s="47">
        <v>0</v>
      </c>
      <c r="BT250" s="47">
        <v>0</v>
      </c>
      <c r="BU250" s="47">
        <v>0</v>
      </c>
      <c r="BV250" s="47">
        <v>0</v>
      </c>
      <c r="BW250" s="47">
        <v>0</v>
      </c>
      <c r="BX250" s="47">
        <v>0</v>
      </c>
      <c r="BY250" s="47">
        <v>0</v>
      </c>
      <c r="BZ250" s="47">
        <v>0</v>
      </c>
      <c r="CA250" s="47">
        <v>0</v>
      </c>
      <c r="CB250" s="47">
        <v>0</v>
      </c>
      <c r="CC250" s="47">
        <v>0</v>
      </c>
      <c r="CD250" s="47">
        <v>0</v>
      </c>
      <c r="CE250" s="47">
        <v>0</v>
      </c>
      <c r="CF250" s="47">
        <v>0</v>
      </c>
      <c r="CG250" s="47">
        <v>0</v>
      </c>
      <c r="CH250" s="47">
        <v>0</v>
      </c>
      <c r="CI250" s="47">
        <v>0</v>
      </c>
      <c r="CJ250" s="47">
        <v>0</v>
      </c>
      <c r="CK250" s="47">
        <v>0</v>
      </c>
      <c r="CL250" s="47">
        <v>0</v>
      </c>
      <c r="CM250" s="47">
        <v>0</v>
      </c>
      <c r="CN250" s="47">
        <v>0</v>
      </c>
      <c r="CO250" s="47">
        <v>0</v>
      </c>
      <c r="CP250" s="47">
        <v>0</v>
      </c>
      <c r="CQ250" s="47">
        <v>0</v>
      </c>
      <c r="CR250" s="47">
        <v>0</v>
      </c>
      <c r="CS250" s="47">
        <v>0</v>
      </c>
      <c r="CT250" s="47">
        <v>0.3157894736842105</v>
      </c>
      <c r="CU250" s="47">
        <v>0.3157894736842105</v>
      </c>
      <c r="CV250" s="47">
        <v>0</v>
      </c>
      <c r="CW250" s="47">
        <v>0</v>
      </c>
      <c r="CX250" s="47">
        <v>0</v>
      </c>
      <c r="CY250" s="47">
        <v>0</v>
      </c>
      <c r="CZ250" s="47">
        <v>0</v>
      </c>
      <c r="DA250" s="47">
        <v>0</v>
      </c>
      <c r="DB250" s="47">
        <v>0</v>
      </c>
      <c r="DC250" s="47">
        <v>0</v>
      </c>
      <c r="DD250" s="47">
        <v>0</v>
      </c>
      <c r="DE250" s="47">
        <v>0</v>
      </c>
      <c r="DF250" s="47">
        <v>0</v>
      </c>
      <c r="DG250" s="47">
        <v>0</v>
      </c>
      <c r="DH250" s="47">
        <v>0</v>
      </c>
      <c r="DI250" s="47">
        <v>0</v>
      </c>
      <c r="DJ250" s="47">
        <v>0</v>
      </c>
      <c r="DK250" s="47">
        <v>0</v>
      </c>
      <c r="DL250" s="47">
        <v>0</v>
      </c>
      <c r="DM250" s="47">
        <v>0</v>
      </c>
      <c r="DN250" s="47">
        <v>0</v>
      </c>
      <c r="DO250" s="47">
        <v>0</v>
      </c>
      <c r="DP250" s="47">
        <v>0</v>
      </c>
      <c r="DQ250" s="47">
        <v>0</v>
      </c>
      <c r="DR250" s="47">
        <v>0</v>
      </c>
      <c r="DS250" s="47">
        <v>0</v>
      </c>
      <c r="DT250" s="47">
        <v>0</v>
      </c>
    </row>
    <row r="251" spans="1:126" x14ac:dyDescent="0.25">
      <c r="A251" s="47" t="s">
        <v>542</v>
      </c>
      <c r="B251" s="47" t="s">
        <v>153</v>
      </c>
      <c r="C251" s="47" t="s">
        <v>543</v>
      </c>
      <c r="D251" s="47" t="s">
        <v>543</v>
      </c>
      <c r="E251" s="47"/>
      <c r="F251" s="47" t="s">
        <v>406</v>
      </c>
      <c r="G251" s="47" t="s">
        <v>544</v>
      </c>
      <c r="H251" s="47" t="str">
        <f>=IFERROR(VLOOKUP(A251,'ETPT Format DDG'!A:J,10,FALSE),"")</f>
        <v>0</v>
      </c>
      <c r="I251" s="47" t="str">
        <f>='ETPT Format DDG'!M251</f>
        <v/>
      </c>
      <c r="J251" s="47" t="str">
        <f>='ETPT Format DDG'!D251</f>
        <v/>
      </c>
      <c r="K251" s="47" t="s">
        <v>157</v>
      </c>
      <c r="L251" s="47" t="s">
        <v>545</v>
      </c>
      <c r="M251" s="47"/>
      <c r="N251" s="47">
        <v>0.2</v>
      </c>
      <c r="O251" s="47">
        <v>0.2</v>
      </c>
      <c r="P251" s="47">
        <v>0</v>
      </c>
      <c r="Q251" s="47">
        <v>0</v>
      </c>
      <c r="R251" s="47">
        <v>0</v>
      </c>
      <c r="S251" s="47">
        <v>0</v>
      </c>
      <c r="T251" s="47">
        <v>0</v>
      </c>
      <c r="U251" s="47">
        <v>0</v>
      </c>
      <c r="V251" s="47">
        <v>0</v>
      </c>
      <c r="W251" s="47">
        <v>0</v>
      </c>
      <c r="X251" s="47">
        <v>0</v>
      </c>
      <c r="Y251" s="47">
        <v>0</v>
      </c>
      <c r="Z251" s="47">
        <v>0</v>
      </c>
      <c r="AA251" s="47">
        <v>0</v>
      </c>
      <c r="AB251" s="47">
        <v>0</v>
      </c>
      <c r="AC251" s="47">
        <v>0</v>
      </c>
      <c r="AD251" s="47">
        <v>0</v>
      </c>
      <c r="AE251" s="47">
        <v>0</v>
      </c>
      <c r="AF251" s="47">
        <v>0</v>
      </c>
      <c r="AG251" s="47">
        <v>0</v>
      </c>
      <c r="AH251" s="47">
        <v>0</v>
      </c>
      <c r="AI251" s="47">
        <v>0</v>
      </c>
      <c r="AJ251" s="47">
        <v>0</v>
      </c>
      <c r="AK251" s="47">
        <v>0</v>
      </c>
      <c r="AL251" s="47">
        <v>0</v>
      </c>
      <c r="AM251" s="47">
        <v>0</v>
      </c>
      <c r="AN251" s="47">
        <v>0</v>
      </c>
      <c r="AO251" s="47">
        <v>0</v>
      </c>
      <c r="AP251" s="47">
        <v>0</v>
      </c>
      <c r="AQ251" s="47">
        <v>0</v>
      </c>
      <c r="AR251" s="47">
        <v>0</v>
      </c>
      <c r="AS251" s="47">
        <v>0</v>
      </c>
      <c r="AT251" s="47">
        <v>0</v>
      </c>
      <c r="AU251" s="47">
        <v>0</v>
      </c>
      <c r="AV251" s="47">
        <v>0</v>
      </c>
      <c r="AW251" s="47">
        <v>0</v>
      </c>
      <c r="AX251" s="47">
        <v>0</v>
      </c>
      <c r="AY251" s="47">
        <v>0</v>
      </c>
      <c r="AZ251" s="47">
        <v>0</v>
      </c>
      <c r="BA251" s="47">
        <v>0</v>
      </c>
      <c r="BB251" s="47">
        <v>0</v>
      </c>
      <c r="BC251" s="47">
        <v>0</v>
      </c>
      <c r="BD251" s="47">
        <v>0</v>
      </c>
      <c r="BE251" s="47">
        <v>0</v>
      </c>
      <c r="BF251" s="47">
        <v>0</v>
      </c>
      <c r="BG251" s="47">
        <v>0</v>
      </c>
      <c r="BH251" s="47">
        <v>0</v>
      </c>
      <c r="BI251" s="47">
        <v>0</v>
      </c>
      <c r="BJ251" s="47">
        <v>0</v>
      </c>
      <c r="BK251" s="47">
        <v>0</v>
      </c>
      <c r="BL251" s="47">
        <v>0</v>
      </c>
      <c r="BM251" s="47">
        <v>0</v>
      </c>
      <c r="BN251" s="47">
        <v>0</v>
      </c>
      <c r="BO251" s="47">
        <v>0</v>
      </c>
      <c r="BP251" s="47">
        <v>0</v>
      </c>
      <c r="BQ251" s="47">
        <v>0</v>
      </c>
      <c r="BR251" s="47">
        <v>0</v>
      </c>
      <c r="BS251" s="47">
        <v>0</v>
      </c>
      <c r="BT251" s="47">
        <v>0</v>
      </c>
      <c r="BU251" s="47">
        <v>0</v>
      </c>
      <c r="BV251" s="47">
        <v>0</v>
      </c>
      <c r="BW251" s="47">
        <v>0</v>
      </c>
      <c r="BX251" s="47">
        <v>0</v>
      </c>
      <c r="BY251" s="47">
        <v>0</v>
      </c>
      <c r="BZ251" s="47">
        <v>0</v>
      </c>
      <c r="CA251" s="47">
        <v>0</v>
      </c>
      <c r="CB251" s="47">
        <v>0</v>
      </c>
      <c r="CC251" s="47">
        <v>0</v>
      </c>
      <c r="CD251" s="47">
        <v>0</v>
      </c>
      <c r="CE251" s="47">
        <v>0</v>
      </c>
      <c r="CF251" s="47">
        <v>0</v>
      </c>
      <c r="CG251" s="47">
        <v>0</v>
      </c>
      <c r="CH251" s="47">
        <v>0</v>
      </c>
      <c r="CI251" s="47">
        <v>0</v>
      </c>
      <c r="CJ251" s="47">
        <v>0</v>
      </c>
      <c r="CK251" s="47">
        <v>0</v>
      </c>
      <c r="CL251" s="47">
        <v>0</v>
      </c>
      <c r="CM251" s="47">
        <v>0</v>
      </c>
      <c r="CN251" s="47">
        <v>0</v>
      </c>
      <c r="CO251" s="47">
        <v>0</v>
      </c>
      <c r="CP251" s="47">
        <v>0</v>
      </c>
      <c r="CQ251" s="47">
        <v>0</v>
      </c>
      <c r="CR251" s="47">
        <v>0</v>
      </c>
      <c r="CS251" s="47">
        <v>0</v>
      </c>
      <c r="CT251" s="47">
        <v>0.2</v>
      </c>
      <c r="CU251" s="47">
        <v>0.2</v>
      </c>
      <c r="CV251" s="47">
        <v>0</v>
      </c>
      <c r="CW251" s="47">
        <v>0</v>
      </c>
      <c r="CX251" s="47">
        <v>0</v>
      </c>
      <c r="CY251" s="47">
        <v>0</v>
      </c>
      <c r="CZ251" s="47">
        <v>0</v>
      </c>
      <c r="DA251" s="47">
        <v>0</v>
      </c>
      <c r="DB251" s="47">
        <v>0</v>
      </c>
      <c r="DC251" s="47">
        <v>0</v>
      </c>
      <c r="DD251" s="47">
        <v>0</v>
      </c>
      <c r="DE251" s="47">
        <v>0</v>
      </c>
      <c r="DF251" s="47">
        <v>0</v>
      </c>
      <c r="DG251" s="47">
        <v>0</v>
      </c>
      <c r="DH251" s="47">
        <v>0</v>
      </c>
      <c r="DI251" s="47">
        <v>0</v>
      </c>
      <c r="DJ251" s="47">
        <v>0</v>
      </c>
      <c r="DK251" s="47">
        <v>0</v>
      </c>
      <c r="DL251" s="47">
        <v>0</v>
      </c>
      <c r="DM251" s="47">
        <v>0</v>
      </c>
      <c r="DN251" s="47">
        <v>0</v>
      </c>
      <c r="DO251" s="47">
        <v>0</v>
      </c>
      <c r="DP251" s="47">
        <v>0</v>
      </c>
      <c r="DQ251" s="47">
        <v>0</v>
      </c>
      <c r="DR251" s="47">
        <v>0</v>
      </c>
      <c r="DS251" s="47">
        <v>0</v>
      </c>
      <c r="DT251" s="47">
        <v>0</v>
      </c>
    </row>
    <row r="252" spans="1:126" x14ac:dyDescent="0.25">
      <c r="A252" s="47" t="s">
        <v>546</v>
      </c>
      <c r="B252" s="47" t="s">
        <v>153</v>
      </c>
      <c r="C252" s="47" t="s">
        <v>543</v>
      </c>
      <c r="D252" s="47" t="s">
        <v>543</v>
      </c>
      <c r="E252" s="47"/>
      <c r="F252" s="47" t="s">
        <v>406</v>
      </c>
      <c r="G252" s="47" t="s">
        <v>412</v>
      </c>
      <c r="H252" s="47" t="str">
        <f>=IFERROR(VLOOKUP(A252,'ETPT Format DDG'!A:J,10,FALSE),"")</f>
        <v>0</v>
      </c>
      <c r="I252" s="47" t="str">
        <f>='ETPT Format DDG'!M252</f>
        <v/>
      </c>
      <c r="J252" s="47" t="str">
        <f>='ETPT Format DDG'!D252</f>
        <v/>
      </c>
      <c r="K252" s="47" t="s">
        <v>157</v>
      </c>
      <c r="L252" s="47" t="s">
        <v>547</v>
      </c>
      <c r="M252" s="47"/>
      <c r="N252" s="47">
        <v>0.4868421052631579</v>
      </c>
      <c r="O252" s="47">
        <v>0.4868421052631579</v>
      </c>
      <c r="P252" s="47">
        <v>0</v>
      </c>
      <c r="Q252" s="47">
        <v>0</v>
      </c>
      <c r="R252" s="47">
        <v>0</v>
      </c>
      <c r="S252" s="47">
        <v>0</v>
      </c>
      <c r="T252" s="47">
        <v>0</v>
      </c>
      <c r="U252" s="47">
        <v>0</v>
      </c>
      <c r="V252" s="47">
        <v>0</v>
      </c>
      <c r="W252" s="47">
        <v>0</v>
      </c>
      <c r="X252" s="47">
        <v>0</v>
      </c>
      <c r="Y252" s="47">
        <v>0</v>
      </c>
      <c r="Z252" s="47">
        <v>0</v>
      </c>
      <c r="AA252" s="47">
        <v>0</v>
      </c>
      <c r="AB252" s="47">
        <v>0</v>
      </c>
      <c r="AC252" s="47">
        <v>0</v>
      </c>
      <c r="AD252" s="47">
        <v>0</v>
      </c>
      <c r="AE252" s="47">
        <v>0</v>
      </c>
      <c r="AF252" s="47">
        <v>0</v>
      </c>
      <c r="AG252" s="47">
        <v>0</v>
      </c>
      <c r="AH252" s="47">
        <v>0</v>
      </c>
      <c r="AI252" s="47">
        <v>0</v>
      </c>
      <c r="AJ252" s="47">
        <v>0</v>
      </c>
      <c r="AK252" s="47">
        <v>0</v>
      </c>
      <c r="AL252" s="47">
        <v>0</v>
      </c>
      <c r="AM252" s="47">
        <v>0</v>
      </c>
      <c r="AN252" s="47">
        <v>0</v>
      </c>
      <c r="AO252" s="47">
        <v>0</v>
      </c>
      <c r="AP252" s="47">
        <v>0</v>
      </c>
      <c r="AQ252" s="47">
        <v>0</v>
      </c>
      <c r="AR252" s="47">
        <v>0</v>
      </c>
      <c r="AS252" s="47">
        <v>0</v>
      </c>
      <c r="AT252" s="47">
        <v>0</v>
      </c>
      <c r="AU252" s="47">
        <v>0</v>
      </c>
      <c r="AV252" s="47">
        <v>0</v>
      </c>
      <c r="AW252" s="47">
        <v>0</v>
      </c>
      <c r="AX252" s="47">
        <v>0</v>
      </c>
      <c r="AY252" s="47">
        <v>0</v>
      </c>
      <c r="AZ252" s="47">
        <v>0</v>
      </c>
      <c r="BA252" s="47">
        <v>0</v>
      </c>
      <c r="BB252" s="47">
        <v>0</v>
      </c>
      <c r="BC252" s="47">
        <v>0</v>
      </c>
      <c r="BD252" s="47">
        <v>0</v>
      </c>
      <c r="BE252" s="47">
        <v>0</v>
      </c>
      <c r="BF252" s="47">
        <v>0</v>
      </c>
      <c r="BG252" s="47">
        <v>0</v>
      </c>
      <c r="BH252" s="47">
        <v>0</v>
      </c>
      <c r="BI252" s="47">
        <v>0</v>
      </c>
      <c r="BJ252" s="47">
        <v>0</v>
      </c>
      <c r="BK252" s="47">
        <v>0</v>
      </c>
      <c r="BL252" s="47">
        <v>0</v>
      </c>
      <c r="BM252" s="47">
        <v>0</v>
      </c>
      <c r="BN252" s="47">
        <v>0</v>
      </c>
      <c r="BO252" s="47">
        <v>0</v>
      </c>
      <c r="BP252" s="47">
        <v>0</v>
      </c>
      <c r="BQ252" s="47">
        <v>0</v>
      </c>
      <c r="BR252" s="47">
        <v>0</v>
      </c>
      <c r="BS252" s="47">
        <v>0</v>
      </c>
      <c r="BT252" s="47">
        <v>0</v>
      </c>
      <c r="BU252" s="47">
        <v>0</v>
      </c>
      <c r="BV252" s="47">
        <v>0</v>
      </c>
      <c r="BW252" s="47">
        <v>0</v>
      </c>
      <c r="BX252" s="47">
        <v>0</v>
      </c>
      <c r="BY252" s="47">
        <v>0</v>
      </c>
      <c r="BZ252" s="47">
        <v>0</v>
      </c>
      <c r="CA252" s="47">
        <v>0</v>
      </c>
      <c r="CB252" s="47">
        <v>0</v>
      </c>
      <c r="CC252" s="47">
        <v>0</v>
      </c>
      <c r="CD252" s="47">
        <v>0</v>
      </c>
      <c r="CE252" s="47">
        <v>0</v>
      </c>
      <c r="CF252" s="47">
        <v>0.4868421052631579</v>
      </c>
      <c r="CG252" s="47">
        <v>0.4868421052631579</v>
      </c>
      <c r="CH252" s="47">
        <v>0</v>
      </c>
      <c r="CI252" s="47">
        <v>0</v>
      </c>
      <c r="CJ252" s="47">
        <v>0</v>
      </c>
      <c r="CK252" s="47">
        <v>0</v>
      </c>
      <c r="CL252" s="47">
        <v>0</v>
      </c>
      <c r="CM252" s="47">
        <v>0</v>
      </c>
      <c r="CN252" s="47">
        <v>0</v>
      </c>
      <c r="CO252" s="47">
        <v>0</v>
      </c>
      <c r="CP252" s="47">
        <v>0</v>
      </c>
      <c r="CQ252" s="47">
        <v>0</v>
      </c>
      <c r="CR252" s="47">
        <v>0</v>
      </c>
      <c r="CS252" s="47">
        <v>0</v>
      </c>
      <c r="CT252" s="47">
        <v>0</v>
      </c>
      <c r="CU252" s="47">
        <v>0</v>
      </c>
      <c r="CV252" s="47">
        <v>0</v>
      </c>
      <c r="CW252" s="47">
        <v>0</v>
      </c>
      <c r="CX252" s="47">
        <v>0</v>
      </c>
      <c r="CY252" s="47">
        <v>0</v>
      </c>
      <c r="CZ252" s="47">
        <v>0</v>
      </c>
      <c r="DA252" s="47">
        <v>0</v>
      </c>
      <c r="DB252" s="47">
        <v>0</v>
      </c>
      <c r="DC252" s="47">
        <v>0</v>
      </c>
      <c r="DD252" s="47">
        <v>0</v>
      </c>
      <c r="DE252" s="47">
        <v>0</v>
      </c>
      <c r="DF252" s="47">
        <v>0</v>
      </c>
      <c r="DG252" s="47">
        <v>0</v>
      </c>
      <c r="DH252" s="47">
        <v>0</v>
      </c>
      <c r="DI252" s="47">
        <v>0</v>
      </c>
      <c r="DJ252" s="47">
        <v>0</v>
      </c>
      <c r="DK252" s="47">
        <v>0</v>
      </c>
      <c r="DL252" s="47">
        <v>0</v>
      </c>
      <c r="DM252" s="47">
        <v>0</v>
      </c>
      <c r="DN252" s="47">
        <v>0</v>
      </c>
      <c r="DO252" s="47">
        <v>0</v>
      </c>
      <c r="DP252" s="47">
        <v>0</v>
      </c>
      <c r="DQ252" s="47">
        <v>0</v>
      </c>
      <c r="DR252" s="47">
        <v>0</v>
      </c>
      <c r="DS252" s="47">
        <v>0</v>
      </c>
      <c r="DT252" s="47">
        <v>0</v>
      </c>
    </row>
    <row r="253" spans="1:126" x14ac:dyDescent="0.25">
      <c r="A253" s="47" t="s">
        <v>548</v>
      </c>
      <c r="B253" s="47" t="s">
        <v>153</v>
      </c>
      <c r="C253" s="47" t="s">
        <v>543</v>
      </c>
      <c r="D253" s="47" t="s">
        <v>543</v>
      </c>
      <c r="E253" s="47"/>
      <c r="F253" s="47" t="s">
        <v>406</v>
      </c>
      <c r="G253" s="47" t="s">
        <v>415</v>
      </c>
      <c r="H253" s="47" t="str">
        <f>=IFERROR(VLOOKUP(A253,'ETPT Format DDG'!A:J,10,FALSE),"")</f>
        <v>0</v>
      </c>
      <c r="I253" s="47" t="str">
        <f>='ETPT Format DDG'!M253</f>
        <v/>
      </c>
      <c r="J253" s="47" t="str">
        <f>='ETPT Format DDG'!D253</f>
        <v/>
      </c>
      <c r="K253" s="47" t="s">
        <v>157</v>
      </c>
      <c r="L253" s="47" t="s">
        <v>549</v>
      </c>
      <c r="M253" s="47"/>
      <c r="N253" s="47">
        <v>0.07105263157894737</v>
      </c>
      <c r="O253" s="47">
        <v>0.07105263157894737</v>
      </c>
      <c r="P253" s="47">
        <v>0</v>
      </c>
      <c r="Q253" s="47">
        <v>0</v>
      </c>
      <c r="R253" s="47">
        <v>0</v>
      </c>
      <c r="S253" s="47">
        <v>0</v>
      </c>
      <c r="T253" s="47">
        <v>0</v>
      </c>
      <c r="U253" s="47">
        <v>0</v>
      </c>
      <c r="V253" s="47">
        <v>0</v>
      </c>
      <c r="W253" s="47">
        <v>0</v>
      </c>
      <c r="X253" s="47">
        <v>0</v>
      </c>
      <c r="Y253" s="47">
        <v>0</v>
      </c>
      <c r="Z253" s="47">
        <v>0</v>
      </c>
      <c r="AA253" s="47">
        <v>0</v>
      </c>
      <c r="AB253" s="47">
        <v>0</v>
      </c>
      <c r="AC253" s="47">
        <v>0</v>
      </c>
      <c r="AD253" s="47">
        <v>0</v>
      </c>
      <c r="AE253" s="47">
        <v>0</v>
      </c>
      <c r="AF253" s="47">
        <v>0</v>
      </c>
      <c r="AG253" s="47">
        <v>0</v>
      </c>
      <c r="AH253" s="47">
        <v>0</v>
      </c>
      <c r="AI253" s="47">
        <v>0</v>
      </c>
      <c r="AJ253" s="47">
        <v>0</v>
      </c>
      <c r="AK253" s="47">
        <v>0</v>
      </c>
      <c r="AL253" s="47">
        <v>0</v>
      </c>
      <c r="AM253" s="47">
        <v>0</v>
      </c>
      <c r="AN253" s="47">
        <v>0</v>
      </c>
      <c r="AO253" s="47">
        <v>0</v>
      </c>
      <c r="AP253" s="47">
        <v>0</v>
      </c>
      <c r="AQ253" s="47">
        <v>0</v>
      </c>
      <c r="AR253" s="47">
        <v>0</v>
      </c>
      <c r="AS253" s="47">
        <v>0</v>
      </c>
      <c r="AT253" s="47">
        <v>0</v>
      </c>
      <c r="AU253" s="47">
        <v>0</v>
      </c>
      <c r="AV253" s="47">
        <v>0</v>
      </c>
      <c r="AW253" s="47">
        <v>0</v>
      </c>
      <c r="AX253" s="47">
        <v>0</v>
      </c>
      <c r="AY253" s="47">
        <v>0</v>
      </c>
      <c r="AZ253" s="47">
        <v>0</v>
      </c>
      <c r="BA253" s="47">
        <v>0</v>
      </c>
      <c r="BB253" s="47">
        <v>0</v>
      </c>
      <c r="BC253" s="47">
        <v>0</v>
      </c>
      <c r="BD253" s="47">
        <v>0</v>
      </c>
      <c r="BE253" s="47">
        <v>0</v>
      </c>
      <c r="BF253" s="47">
        <v>0</v>
      </c>
      <c r="BG253" s="47">
        <v>0</v>
      </c>
      <c r="BH253" s="47">
        <v>0</v>
      </c>
      <c r="BI253" s="47">
        <v>0</v>
      </c>
      <c r="BJ253" s="47">
        <v>0</v>
      </c>
      <c r="BK253" s="47">
        <v>0</v>
      </c>
      <c r="BL253" s="47">
        <v>0</v>
      </c>
      <c r="BM253" s="47">
        <v>0</v>
      </c>
      <c r="BN253" s="47">
        <v>0</v>
      </c>
      <c r="BO253" s="47">
        <v>0</v>
      </c>
      <c r="BP253" s="47">
        <v>0</v>
      </c>
      <c r="BQ253" s="47">
        <v>0</v>
      </c>
      <c r="BR253" s="47">
        <v>0</v>
      </c>
      <c r="BS253" s="47">
        <v>0</v>
      </c>
      <c r="BT253" s="47">
        <v>0</v>
      </c>
      <c r="BU253" s="47">
        <v>0</v>
      </c>
      <c r="BV253" s="47">
        <v>0</v>
      </c>
      <c r="BW253" s="47">
        <v>0</v>
      </c>
      <c r="BX253" s="47">
        <v>0</v>
      </c>
      <c r="BY253" s="47">
        <v>0</v>
      </c>
      <c r="BZ253" s="47">
        <v>0</v>
      </c>
      <c r="CA253" s="47">
        <v>0</v>
      </c>
      <c r="CB253" s="47">
        <v>0</v>
      </c>
      <c r="CC253" s="47">
        <v>0</v>
      </c>
      <c r="CD253" s="47">
        <v>0</v>
      </c>
      <c r="CE253" s="47">
        <v>0</v>
      </c>
      <c r="CF253" s="47">
        <v>0</v>
      </c>
      <c r="CG253" s="47">
        <v>0</v>
      </c>
      <c r="CH253" s="47">
        <v>0</v>
      </c>
      <c r="CI253" s="47">
        <v>0</v>
      </c>
      <c r="CJ253" s="47">
        <v>0</v>
      </c>
      <c r="CK253" s="47">
        <v>0</v>
      </c>
      <c r="CL253" s="47">
        <v>0</v>
      </c>
      <c r="CM253" s="47">
        <v>0</v>
      </c>
      <c r="CN253" s="47">
        <v>0</v>
      </c>
      <c r="CO253" s="47">
        <v>0</v>
      </c>
      <c r="CP253" s="47">
        <v>0</v>
      </c>
      <c r="CQ253" s="47">
        <v>0</v>
      </c>
      <c r="CR253" s="47">
        <v>0</v>
      </c>
      <c r="CS253" s="47">
        <v>0</v>
      </c>
      <c r="CT253" s="47">
        <v>0.07105263157894737</v>
      </c>
      <c r="CU253" s="47">
        <v>0</v>
      </c>
      <c r="CV253" s="47">
        <v>0</v>
      </c>
      <c r="CW253" s="47">
        <v>0</v>
      </c>
      <c r="CX253" s="47">
        <v>0</v>
      </c>
      <c r="CY253" s="47">
        <v>0</v>
      </c>
      <c r="CZ253" s="47">
        <v>0</v>
      </c>
      <c r="DA253" s="47">
        <v>0</v>
      </c>
      <c r="DB253" s="47">
        <v>0</v>
      </c>
      <c r="DC253" s="47">
        <v>0</v>
      </c>
      <c r="DD253" s="47">
        <v>0</v>
      </c>
      <c r="DE253" s="47">
        <v>0.07105263157894737</v>
      </c>
      <c r="DF253" s="47">
        <v>0.07105263157894737</v>
      </c>
      <c r="DG253" s="47">
        <v>0</v>
      </c>
      <c r="DH253" s="47">
        <v>0</v>
      </c>
      <c r="DI253" s="47">
        <v>0</v>
      </c>
      <c r="DJ253" s="47">
        <v>0</v>
      </c>
      <c r="DK253" s="47">
        <v>0</v>
      </c>
      <c r="DL253" s="47">
        <v>0</v>
      </c>
      <c r="DM253" s="47">
        <v>0</v>
      </c>
      <c r="DN253" s="47">
        <v>0.07105263157894737</v>
      </c>
      <c r="DO253" s="47">
        <v>0</v>
      </c>
      <c r="DP253" s="47">
        <v>0</v>
      </c>
      <c r="DQ253" s="47">
        <v>0</v>
      </c>
      <c r="DR253" s="47">
        <v>0</v>
      </c>
      <c r="DS253" s="47">
        <v>0</v>
      </c>
      <c r="DT253" s="47">
        <v>0</v>
      </c>
    </row>
    <row r="254" spans="1:126" x14ac:dyDescent="0.25">
      <c r="A254" s="47" t="s">
        <v>550</v>
      </c>
      <c r="B254" s="47" t="s">
        <v>153</v>
      </c>
      <c r="C254" s="47" t="s">
        <v>543</v>
      </c>
      <c r="D254" s="47" t="s">
        <v>543</v>
      </c>
      <c r="E254" s="47"/>
      <c r="F254" s="47" t="s">
        <v>406</v>
      </c>
      <c r="G254" s="47" t="s">
        <v>412</v>
      </c>
      <c r="H254" s="47" t="str">
        <f>=IFERROR(VLOOKUP(A254,'ETPT Format DDG'!A:J,10,FALSE),"")</f>
        <v>0</v>
      </c>
      <c r="I254" s="47" t="str">
        <f>='ETPT Format DDG'!M254</f>
        <v/>
      </c>
      <c r="J254" s="47" t="str">
        <f>='ETPT Format DDG'!D254</f>
        <v/>
      </c>
      <c r="K254" s="47" t="s">
        <v>157</v>
      </c>
      <c r="L254" s="47" t="s">
        <v>431</v>
      </c>
      <c r="M254" s="47"/>
      <c r="N254" s="47">
        <v>0.007894736842105263</v>
      </c>
      <c r="O254" s="47">
        <v>0.007894736842105263</v>
      </c>
      <c r="P254" s="47">
        <v>0</v>
      </c>
      <c r="Q254" s="47">
        <v>0</v>
      </c>
      <c r="R254" s="47">
        <v>0</v>
      </c>
      <c r="S254" s="47">
        <v>0</v>
      </c>
      <c r="T254" s="47">
        <v>0</v>
      </c>
      <c r="U254" s="47">
        <v>0</v>
      </c>
      <c r="V254" s="47">
        <v>0</v>
      </c>
      <c r="W254" s="47">
        <v>0</v>
      </c>
      <c r="X254" s="47">
        <v>0</v>
      </c>
      <c r="Y254" s="47">
        <v>0</v>
      </c>
      <c r="Z254" s="47">
        <v>0</v>
      </c>
      <c r="AA254" s="47">
        <v>0</v>
      </c>
      <c r="AB254" s="47">
        <v>0</v>
      </c>
      <c r="AC254" s="47">
        <v>0</v>
      </c>
      <c r="AD254" s="47">
        <v>0</v>
      </c>
      <c r="AE254" s="47">
        <v>0</v>
      </c>
      <c r="AF254" s="47">
        <v>0</v>
      </c>
      <c r="AG254" s="47">
        <v>0</v>
      </c>
      <c r="AH254" s="47">
        <v>0</v>
      </c>
      <c r="AI254" s="47">
        <v>0</v>
      </c>
      <c r="AJ254" s="47">
        <v>0</v>
      </c>
      <c r="AK254" s="47">
        <v>0</v>
      </c>
      <c r="AL254" s="47">
        <v>0</v>
      </c>
      <c r="AM254" s="47">
        <v>0</v>
      </c>
      <c r="AN254" s="47">
        <v>0</v>
      </c>
      <c r="AO254" s="47">
        <v>0</v>
      </c>
      <c r="AP254" s="47">
        <v>0</v>
      </c>
      <c r="AQ254" s="47">
        <v>0</v>
      </c>
      <c r="AR254" s="47">
        <v>0</v>
      </c>
      <c r="AS254" s="47">
        <v>0</v>
      </c>
      <c r="AT254" s="47">
        <v>0</v>
      </c>
      <c r="AU254" s="47">
        <v>0</v>
      </c>
      <c r="AV254" s="47">
        <v>0</v>
      </c>
      <c r="AW254" s="47">
        <v>0</v>
      </c>
      <c r="AX254" s="47">
        <v>0</v>
      </c>
      <c r="AY254" s="47">
        <v>0</v>
      </c>
      <c r="AZ254" s="47">
        <v>0</v>
      </c>
      <c r="BA254" s="47">
        <v>0</v>
      </c>
      <c r="BB254" s="47">
        <v>0</v>
      </c>
      <c r="BC254" s="47">
        <v>0</v>
      </c>
      <c r="BD254" s="47">
        <v>0</v>
      </c>
      <c r="BE254" s="47">
        <v>0</v>
      </c>
      <c r="BF254" s="47">
        <v>0</v>
      </c>
      <c r="BG254" s="47">
        <v>0</v>
      </c>
      <c r="BH254" s="47">
        <v>0</v>
      </c>
      <c r="BI254" s="47">
        <v>0</v>
      </c>
      <c r="BJ254" s="47">
        <v>0</v>
      </c>
      <c r="BK254" s="47">
        <v>0</v>
      </c>
      <c r="BL254" s="47">
        <v>0</v>
      </c>
      <c r="BM254" s="47">
        <v>0</v>
      </c>
      <c r="BN254" s="47">
        <v>0</v>
      </c>
      <c r="BO254" s="47">
        <v>0</v>
      </c>
      <c r="BP254" s="47">
        <v>0</v>
      </c>
      <c r="BQ254" s="47">
        <v>0</v>
      </c>
      <c r="BR254" s="47">
        <v>0</v>
      </c>
      <c r="BS254" s="47">
        <v>0</v>
      </c>
      <c r="BT254" s="47">
        <v>0</v>
      </c>
      <c r="BU254" s="47">
        <v>0</v>
      </c>
      <c r="BV254" s="47">
        <v>0</v>
      </c>
      <c r="BW254" s="47">
        <v>0</v>
      </c>
      <c r="BX254" s="47">
        <v>0</v>
      </c>
      <c r="BY254" s="47">
        <v>0</v>
      </c>
      <c r="BZ254" s="47">
        <v>0</v>
      </c>
      <c r="CA254" s="47">
        <v>0</v>
      </c>
      <c r="CB254" s="47">
        <v>0</v>
      </c>
      <c r="CC254" s="47">
        <v>0</v>
      </c>
      <c r="CD254" s="47">
        <v>0</v>
      </c>
      <c r="CE254" s="47">
        <v>0</v>
      </c>
      <c r="CF254" s="47">
        <v>0</v>
      </c>
      <c r="CG254" s="47">
        <v>0</v>
      </c>
      <c r="CH254" s="47">
        <v>0</v>
      </c>
      <c r="CI254" s="47">
        <v>0</v>
      </c>
      <c r="CJ254" s="47">
        <v>0</v>
      </c>
      <c r="CK254" s="47">
        <v>0</v>
      </c>
      <c r="CL254" s="47">
        <v>0</v>
      </c>
      <c r="CM254" s="47">
        <v>0</v>
      </c>
      <c r="CN254" s="47">
        <v>0</v>
      </c>
      <c r="CO254" s="47">
        <v>0</v>
      </c>
      <c r="CP254" s="47">
        <v>0</v>
      </c>
      <c r="CQ254" s="47">
        <v>0</v>
      </c>
      <c r="CR254" s="47">
        <v>0</v>
      </c>
      <c r="CS254" s="47">
        <v>0</v>
      </c>
      <c r="CT254" s="47">
        <v>0.007894736842105263</v>
      </c>
      <c r="CU254" s="47">
        <v>0</v>
      </c>
      <c r="CV254" s="47">
        <v>0</v>
      </c>
      <c r="CW254" s="47">
        <v>0</v>
      </c>
      <c r="CX254" s="47">
        <v>0</v>
      </c>
      <c r="CY254" s="47">
        <v>0</v>
      </c>
      <c r="CZ254" s="47">
        <v>0</v>
      </c>
      <c r="DA254" s="47">
        <v>0</v>
      </c>
      <c r="DB254" s="47">
        <v>0</v>
      </c>
      <c r="DC254" s="47">
        <v>0</v>
      </c>
      <c r="DD254" s="47">
        <v>0.007894736842105263</v>
      </c>
      <c r="DE254" s="47">
        <v>0</v>
      </c>
      <c r="DF254" s="47">
        <v>0</v>
      </c>
      <c r="DG254" s="47">
        <v>0</v>
      </c>
      <c r="DH254" s="47">
        <v>0</v>
      </c>
      <c r="DI254" s="47">
        <v>0</v>
      </c>
      <c r="DJ254" s="47">
        <v>0</v>
      </c>
      <c r="DK254" s="47">
        <v>0</v>
      </c>
      <c r="DL254" s="47">
        <v>0</v>
      </c>
      <c r="DM254" s="47">
        <v>0</v>
      </c>
      <c r="DN254" s="47">
        <v>0</v>
      </c>
      <c r="DO254" s="47">
        <v>0</v>
      </c>
      <c r="DP254" s="47">
        <v>0</v>
      </c>
      <c r="DQ254" s="47">
        <v>0</v>
      </c>
      <c r="DR254" s="47">
        <v>0</v>
      </c>
      <c r="DS254" s="47">
        <v>0</v>
      </c>
      <c r="DT254" s="47">
        <v>0</v>
      </c>
    </row>
    <row r="255" spans="1:126" x14ac:dyDescent="0.25">
      <c r="A255" s="47" t="s">
        <v>551</v>
      </c>
      <c r="B255" s="47" t="s">
        <v>153</v>
      </c>
      <c r="C255" s="47" t="s">
        <v>552</v>
      </c>
      <c r="D255" s="47" t="s">
        <v>552</v>
      </c>
      <c r="E255" s="47"/>
      <c r="F255" s="47" t="s">
        <v>406</v>
      </c>
      <c r="G255" s="47" t="s">
        <v>505</v>
      </c>
      <c r="H255" s="47" t="str">
        <f>=IFERROR(VLOOKUP(A255,'ETPT Format DDG'!A:J,10,FALSE),"")</f>
        <v>0</v>
      </c>
      <c r="I255" s="47" t="str">
        <f>='ETPT Format DDG'!M255</f>
        <v/>
      </c>
      <c r="J255" s="47" t="str">
        <f>='ETPT Format DDG'!D255</f>
        <v/>
      </c>
      <c r="K255" s="47" t="s">
        <v>157</v>
      </c>
      <c r="L255" s="47" t="s">
        <v>553</v>
      </c>
      <c r="M255" s="47"/>
      <c r="N255" s="47">
        <v>0.3447368421052632</v>
      </c>
      <c r="O255" s="47">
        <v>0.3447368421052632</v>
      </c>
      <c r="P255" s="47">
        <v>0</v>
      </c>
      <c r="Q255" s="47">
        <v>0</v>
      </c>
      <c r="R255" s="47">
        <v>0</v>
      </c>
      <c r="S255" s="47">
        <v>0</v>
      </c>
      <c r="T255" s="47">
        <v>0</v>
      </c>
      <c r="U255" s="47">
        <v>0</v>
      </c>
      <c r="V255" s="47">
        <v>0</v>
      </c>
      <c r="W255" s="47">
        <v>0</v>
      </c>
      <c r="X255" s="47">
        <v>0</v>
      </c>
      <c r="Y255" s="47">
        <v>0</v>
      </c>
      <c r="Z255" s="47">
        <v>0</v>
      </c>
      <c r="AA255" s="47">
        <v>0</v>
      </c>
      <c r="AB255" s="47">
        <v>0</v>
      </c>
      <c r="AC255" s="47">
        <v>0</v>
      </c>
      <c r="AD255" s="47">
        <v>0</v>
      </c>
      <c r="AE255" s="47">
        <v>0</v>
      </c>
      <c r="AF255" s="47">
        <v>0</v>
      </c>
      <c r="AG255" s="47">
        <v>0</v>
      </c>
      <c r="AH255" s="47">
        <v>0</v>
      </c>
      <c r="AI255" s="47">
        <v>0</v>
      </c>
      <c r="AJ255" s="47">
        <v>0</v>
      </c>
      <c r="AK255" s="47">
        <v>0</v>
      </c>
      <c r="AL255" s="47">
        <v>0</v>
      </c>
      <c r="AM255" s="47">
        <v>0</v>
      </c>
      <c r="AN255" s="47">
        <v>0</v>
      </c>
      <c r="AO255" s="47">
        <v>0</v>
      </c>
      <c r="AP255" s="47">
        <v>0</v>
      </c>
      <c r="AQ255" s="47">
        <v>0</v>
      </c>
      <c r="AR255" s="47">
        <v>0</v>
      </c>
      <c r="AS255" s="47">
        <v>0</v>
      </c>
      <c r="AT255" s="47">
        <v>0</v>
      </c>
      <c r="AU255" s="47">
        <v>0</v>
      </c>
      <c r="AV255" s="47">
        <v>0</v>
      </c>
      <c r="AW255" s="47">
        <v>0</v>
      </c>
      <c r="AX255" s="47">
        <v>0</v>
      </c>
      <c r="AY255" s="47">
        <v>0</v>
      </c>
      <c r="AZ255" s="47">
        <v>0</v>
      </c>
      <c r="BA255" s="47">
        <v>0</v>
      </c>
      <c r="BB255" s="47">
        <v>0</v>
      </c>
      <c r="BC255" s="47">
        <v>0</v>
      </c>
      <c r="BD255" s="47">
        <v>0</v>
      </c>
      <c r="BE255" s="47">
        <v>0</v>
      </c>
      <c r="BF255" s="47">
        <v>0</v>
      </c>
      <c r="BG255" s="47">
        <v>0</v>
      </c>
      <c r="BH255" s="47">
        <v>0</v>
      </c>
      <c r="BI255" s="47">
        <v>0</v>
      </c>
      <c r="BJ255" s="47">
        <v>0</v>
      </c>
      <c r="BK255" s="47">
        <v>0</v>
      </c>
      <c r="BL255" s="47">
        <v>0</v>
      </c>
      <c r="BM255" s="47">
        <v>0</v>
      </c>
      <c r="BN255" s="47">
        <v>0</v>
      </c>
      <c r="BO255" s="47">
        <v>0</v>
      </c>
      <c r="BP255" s="47">
        <v>0</v>
      </c>
      <c r="BQ255" s="47">
        <v>0</v>
      </c>
      <c r="BR255" s="47">
        <v>0</v>
      </c>
      <c r="BS255" s="47">
        <v>0</v>
      </c>
      <c r="BT255" s="47">
        <v>0</v>
      </c>
      <c r="BU255" s="47">
        <v>0</v>
      </c>
      <c r="BV255" s="47">
        <v>0</v>
      </c>
      <c r="BW255" s="47">
        <v>0</v>
      </c>
      <c r="BX255" s="47">
        <v>0</v>
      </c>
      <c r="BY255" s="47">
        <v>0</v>
      </c>
      <c r="BZ255" s="47">
        <v>0</v>
      </c>
      <c r="CA255" s="47">
        <v>0</v>
      </c>
      <c r="CB255" s="47">
        <v>0</v>
      </c>
      <c r="CC255" s="47">
        <v>0</v>
      </c>
      <c r="CD255" s="47">
        <v>0</v>
      </c>
      <c r="CE255" s="47">
        <v>0</v>
      </c>
      <c r="CF255" s="47">
        <v>0</v>
      </c>
      <c r="CG255" s="47">
        <v>0</v>
      </c>
      <c r="CH255" s="47">
        <v>0</v>
      </c>
      <c r="CI255" s="47">
        <v>0</v>
      </c>
      <c r="CJ255" s="47">
        <v>0</v>
      </c>
      <c r="CK255" s="47">
        <v>0</v>
      </c>
      <c r="CL255" s="47">
        <v>0</v>
      </c>
      <c r="CM255" s="47">
        <v>0</v>
      </c>
      <c r="CN255" s="47">
        <v>0</v>
      </c>
      <c r="CO255" s="47">
        <v>0</v>
      </c>
      <c r="CP255" s="47">
        <v>0</v>
      </c>
      <c r="CQ255" s="47">
        <v>0</v>
      </c>
      <c r="CR255" s="47">
        <v>0</v>
      </c>
      <c r="CS255" s="47">
        <v>0</v>
      </c>
      <c r="CT255" s="47">
        <v>0.3447368421052632</v>
      </c>
      <c r="CU255" s="47">
        <v>0.3447368421052632</v>
      </c>
      <c r="CV255" s="47">
        <v>0</v>
      </c>
      <c r="CW255" s="47">
        <v>0</v>
      </c>
      <c r="CX255" s="47">
        <v>0</v>
      </c>
      <c r="CY255" s="47">
        <v>0</v>
      </c>
      <c r="CZ255" s="47">
        <v>0</v>
      </c>
      <c r="DA255" s="47">
        <v>0</v>
      </c>
      <c r="DB255" s="47">
        <v>0</v>
      </c>
      <c r="DC255" s="47">
        <v>0</v>
      </c>
      <c r="DD255" s="47">
        <v>0</v>
      </c>
      <c r="DE255" s="47">
        <v>0</v>
      </c>
      <c r="DF255" s="47">
        <v>0</v>
      </c>
      <c r="DG255" s="47">
        <v>0</v>
      </c>
      <c r="DH255" s="47">
        <v>0</v>
      </c>
      <c r="DI255" s="47">
        <v>0</v>
      </c>
      <c r="DJ255" s="47">
        <v>0</v>
      </c>
      <c r="DK255" s="47">
        <v>0</v>
      </c>
      <c r="DL255" s="47">
        <v>0</v>
      </c>
      <c r="DM255" s="47">
        <v>0</v>
      </c>
      <c r="DN255" s="47">
        <v>0</v>
      </c>
      <c r="DO255" s="47">
        <v>0</v>
      </c>
      <c r="DP255" s="47">
        <v>0</v>
      </c>
      <c r="DQ255" s="47">
        <v>0</v>
      </c>
      <c r="DR255" s="47">
        <v>0</v>
      </c>
      <c r="DS255" s="47">
        <v>0</v>
      </c>
      <c r="DT255" s="47">
        <v>0</v>
      </c>
    </row>
    <row r="256" spans="1:126" x14ac:dyDescent="0.25">
      <c r="A256" s="47" t="s">
        <v>554</v>
      </c>
      <c r="B256" s="47" t="s">
        <v>153</v>
      </c>
      <c r="C256" s="47" t="s">
        <v>552</v>
      </c>
      <c r="D256" s="47" t="s">
        <v>552</v>
      </c>
      <c r="E256" s="47"/>
      <c r="F256" s="47" t="s">
        <v>406</v>
      </c>
      <c r="G256" s="47" t="s">
        <v>505</v>
      </c>
      <c r="H256" s="47" t="str">
        <f>=IFERROR(VLOOKUP(A256,'ETPT Format DDG'!A:J,10,FALSE),"")</f>
        <v>0</v>
      </c>
      <c r="I256" s="47" t="str">
        <f>='ETPT Format DDG'!M256</f>
        <v/>
      </c>
      <c r="J256" s="47" t="str">
        <f>='ETPT Format DDG'!D256</f>
        <v/>
      </c>
      <c r="K256" s="47" t="s">
        <v>157</v>
      </c>
      <c r="L256" s="47" t="s">
        <v>180</v>
      </c>
      <c r="M256" s="47"/>
      <c r="N256" s="47">
        <v>0.3157894736842105</v>
      </c>
      <c r="O256" s="47">
        <v>0.3157894736842105</v>
      </c>
      <c r="P256" s="47">
        <v>0</v>
      </c>
      <c r="Q256" s="47">
        <v>0</v>
      </c>
      <c r="R256" s="47">
        <v>0</v>
      </c>
      <c r="S256" s="47">
        <v>0</v>
      </c>
      <c r="T256" s="47">
        <v>0</v>
      </c>
      <c r="U256" s="47">
        <v>0</v>
      </c>
      <c r="V256" s="47">
        <v>0</v>
      </c>
      <c r="W256" s="47">
        <v>0</v>
      </c>
      <c r="X256" s="47">
        <v>0</v>
      </c>
      <c r="Y256" s="47">
        <v>0</v>
      </c>
      <c r="Z256" s="47">
        <v>0</v>
      </c>
      <c r="AA256" s="47">
        <v>0</v>
      </c>
      <c r="AB256" s="47">
        <v>0</v>
      </c>
      <c r="AC256" s="47">
        <v>0</v>
      </c>
      <c r="AD256" s="47">
        <v>0</v>
      </c>
      <c r="AE256" s="47">
        <v>0</v>
      </c>
      <c r="AF256" s="47">
        <v>0</v>
      </c>
      <c r="AG256" s="47">
        <v>0</v>
      </c>
      <c r="AH256" s="47">
        <v>0</v>
      </c>
      <c r="AI256" s="47">
        <v>0</v>
      </c>
      <c r="AJ256" s="47">
        <v>0</v>
      </c>
      <c r="AK256" s="47">
        <v>0</v>
      </c>
      <c r="AL256" s="47">
        <v>0</v>
      </c>
      <c r="AM256" s="47">
        <v>0</v>
      </c>
      <c r="AN256" s="47">
        <v>0</v>
      </c>
      <c r="AO256" s="47">
        <v>0</v>
      </c>
      <c r="AP256" s="47">
        <v>0</v>
      </c>
      <c r="AQ256" s="47">
        <v>0</v>
      </c>
      <c r="AR256" s="47">
        <v>0</v>
      </c>
      <c r="AS256" s="47">
        <v>0</v>
      </c>
      <c r="AT256" s="47">
        <v>0</v>
      </c>
      <c r="AU256" s="47">
        <v>0</v>
      </c>
      <c r="AV256" s="47">
        <v>0</v>
      </c>
      <c r="AW256" s="47">
        <v>0</v>
      </c>
      <c r="AX256" s="47">
        <v>0</v>
      </c>
      <c r="AY256" s="47">
        <v>0</v>
      </c>
      <c r="AZ256" s="47">
        <v>0</v>
      </c>
      <c r="BA256" s="47">
        <v>0</v>
      </c>
      <c r="BB256" s="47">
        <v>0</v>
      </c>
      <c r="BC256" s="47">
        <v>0</v>
      </c>
      <c r="BD256" s="47">
        <v>0</v>
      </c>
      <c r="BE256" s="47">
        <v>0</v>
      </c>
      <c r="BF256" s="47">
        <v>0</v>
      </c>
      <c r="BG256" s="47">
        <v>0</v>
      </c>
      <c r="BH256" s="47">
        <v>0</v>
      </c>
      <c r="BI256" s="47">
        <v>0</v>
      </c>
      <c r="BJ256" s="47">
        <v>0</v>
      </c>
      <c r="BK256" s="47">
        <v>0</v>
      </c>
      <c r="BL256" s="47">
        <v>0</v>
      </c>
      <c r="BM256" s="47">
        <v>0</v>
      </c>
      <c r="BN256" s="47">
        <v>0</v>
      </c>
      <c r="BO256" s="47">
        <v>0</v>
      </c>
      <c r="BP256" s="47">
        <v>0</v>
      </c>
      <c r="BQ256" s="47">
        <v>0</v>
      </c>
      <c r="BR256" s="47">
        <v>0</v>
      </c>
      <c r="BS256" s="47">
        <v>0</v>
      </c>
      <c r="BT256" s="47">
        <v>0</v>
      </c>
      <c r="BU256" s="47">
        <v>0</v>
      </c>
      <c r="BV256" s="47">
        <v>0</v>
      </c>
      <c r="BW256" s="47">
        <v>0</v>
      </c>
      <c r="BX256" s="47">
        <v>0</v>
      </c>
      <c r="BY256" s="47">
        <v>0</v>
      </c>
      <c r="BZ256" s="47">
        <v>0</v>
      </c>
      <c r="CA256" s="47">
        <v>0</v>
      </c>
      <c r="CB256" s="47">
        <v>0</v>
      </c>
      <c r="CC256" s="47">
        <v>0</v>
      </c>
      <c r="CD256" s="47">
        <v>0</v>
      </c>
      <c r="CE256" s="47">
        <v>0</v>
      </c>
      <c r="CF256" s="47">
        <v>0</v>
      </c>
      <c r="CG256" s="47">
        <v>0</v>
      </c>
      <c r="CH256" s="47">
        <v>0</v>
      </c>
      <c r="CI256" s="47">
        <v>0</v>
      </c>
      <c r="CJ256" s="47">
        <v>0</v>
      </c>
      <c r="CK256" s="47">
        <v>0</v>
      </c>
      <c r="CL256" s="47">
        <v>0</v>
      </c>
      <c r="CM256" s="47">
        <v>0</v>
      </c>
      <c r="CN256" s="47">
        <v>0</v>
      </c>
      <c r="CO256" s="47">
        <v>0</v>
      </c>
      <c r="CP256" s="47">
        <v>0</v>
      </c>
      <c r="CQ256" s="47">
        <v>0</v>
      </c>
      <c r="CR256" s="47">
        <v>0</v>
      </c>
      <c r="CS256" s="47">
        <v>0</v>
      </c>
      <c r="CT256" s="47">
        <v>0.3157894736842105</v>
      </c>
      <c r="CU256" s="47">
        <v>0.3157894736842105</v>
      </c>
      <c r="CV256" s="47">
        <v>0</v>
      </c>
      <c r="CW256" s="47">
        <v>0</v>
      </c>
      <c r="CX256" s="47">
        <v>0</v>
      </c>
      <c r="CY256" s="47">
        <v>0</v>
      </c>
      <c r="CZ256" s="47">
        <v>0</v>
      </c>
      <c r="DA256" s="47">
        <v>0</v>
      </c>
      <c r="DB256" s="47">
        <v>0</v>
      </c>
      <c r="DC256" s="47">
        <v>0</v>
      </c>
      <c r="DD256" s="47">
        <v>0</v>
      </c>
      <c r="DE256" s="47">
        <v>0</v>
      </c>
      <c r="DF256" s="47">
        <v>0</v>
      </c>
      <c r="DG256" s="47">
        <v>0</v>
      </c>
      <c r="DH256" s="47">
        <v>0</v>
      </c>
      <c r="DI256" s="47">
        <v>0</v>
      </c>
      <c r="DJ256" s="47">
        <v>0</v>
      </c>
      <c r="DK256" s="47">
        <v>0</v>
      </c>
      <c r="DL256" s="47">
        <v>0</v>
      </c>
      <c r="DM256" s="47">
        <v>0</v>
      </c>
      <c r="DN256" s="47">
        <v>0</v>
      </c>
      <c r="DO256" s="47">
        <v>0</v>
      </c>
      <c r="DP256" s="47">
        <v>0</v>
      </c>
      <c r="DQ256" s="47">
        <v>0</v>
      </c>
      <c r="DR256" s="47">
        <v>0</v>
      </c>
      <c r="DS256" s="47">
        <v>0</v>
      </c>
      <c r="DT256" s="47">
        <v>0</v>
      </c>
    </row>
    <row r="257" spans="1:126" x14ac:dyDescent="0.25">
      <c r="A257" s="47" t="s">
        <v>555</v>
      </c>
      <c r="B257" s="47" t="s">
        <v>153</v>
      </c>
      <c r="C257" s="47" t="s">
        <v>552</v>
      </c>
      <c r="D257" s="47" t="s">
        <v>552</v>
      </c>
      <c r="E257" s="47"/>
      <c r="F257" s="47" t="s">
        <v>406</v>
      </c>
      <c r="G257" s="47" t="s">
        <v>505</v>
      </c>
      <c r="H257" s="47" t="str">
        <f>=IFERROR(VLOOKUP(A257,'ETPT Format DDG'!A:J,10,FALSE),"")</f>
        <v>0</v>
      </c>
      <c r="I257" s="47" t="str">
        <f>='ETPT Format DDG'!M257</f>
        <v/>
      </c>
      <c r="J257" s="47" t="str">
        <f>='ETPT Format DDG'!D257</f>
        <v/>
      </c>
      <c r="K257" s="47" t="s">
        <v>157</v>
      </c>
      <c r="L257" s="47" t="s">
        <v>556</v>
      </c>
      <c r="M257" s="47"/>
      <c r="N257" s="47">
        <v>0.0868421052631579</v>
      </c>
      <c r="O257" s="47">
        <v>0.0868421052631579</v>
      </c>
      <c r="P257" s="47">
        <v>0</v>
      </c>
      <c r="Q257" s="47">
        <v>0</v>
      </c>
      <c r="R257" s="47">
        <v>0</v>
      </c>
      <c r="S257" s="47">
        <v>0</v>
      </c>
      <c r="T257" s="47">
        <v>0</v>
      </c>
      <c r="U257" s="47">
        <v>0</v>
      </c>
      <c r="V257" s="47">
        <v>0</v>
      </c>
      <c r="W257" s="47">
        <v>0</v>
      </c>
      <c r="X257" s="47">
        <v>0</v>
      </c>
      <c r="Y257" s="47">
        <v>0</v>
      </c>
      <c r="Z257" s="47">
        <v>0</v>
      </c>
      <c r="AA257" s="47">
        <v>0</v>
      </c>
      <c r="AB257" s="47">
        <v>0</v>
      </c>
      <c r="AC257" s="47">
        <v>0</v>
      </c>
      <c r="AD257" s="47">
        <v>0</v>
      </c>
      <c r="AE257" s="47">
        <v>0</v>
      </c>
      <c r="AF257" s="47">
        <v>0</v>
      </c>
      <c r="AG257" s="47">
        <v>0</v>
      </c>
      <c r="AH257" s="47">
        <v>0</v>
      </c>
      <c r="AI257" s="47">
        <v>0</v>
      </c>
      <c r="AJ257" s="47">
        <v>0</v>
      </c>
      <c r="AK257" s="47">
        <v>0</v>
      </c>
      <c r="AL257" s="47">
        <v>0</v>
      </c>
      <c r="AM257" s="47">
        <v>0</v>
      </c>
      <c r="AN257" s="47">
        <v>0</v>
      </c>
      <c r="AO257" s="47">
        <v>0</v>
      </c>
      <c r="AP257" s="47">
        <v>0</v>
      </c>
      <c r="AQ257" s="47">
        <v>0</v>
      </c>
      <c r="AR257" s="47">
        <v>0</v>
      </c>
      <c r="AS257" s="47">
        <v>0</v>
      </c>
      <c r="AT257" s="47">
        <v>0</v>
      </c>
      <c r="AU257" s="47">
        <v>0</v>
      </c>
      <c r="AV257" s="47">
        <v>0</v>
      </c>
      <c r="AW257" s="47">
        <v>0</v>
      </c>
      <c r="AX257" s="47">
        <v>0</v>
      </c>
      <c r="AY257" s="47">
        <v>0</v>
      </c>
      <c r="AZ257" s="47">
        <v>0</v>
      </c>
      <c r="BA257" s="47">
        <v>0</v>
      </c>
      <c r="BB257" s="47">
        <v>0</v>
      </c>
      <c r="BC257" s="47">
        <v>0</v>
      </c>
      <c r="BD257" s="47">
        <v>0</v>
      </c>
      <c r="BE257" s="47">
        <v>0</v>
      </c>
      <c r="BF257" s="47">
        <v>0</v>
      </c>
      <c r="BG257" s="47">
        <v>0</v>
      </c>
      <c r="BH257" s="47">
        <v>0</v>
      </c>
      <c r="BI257" s="47">
        <v>0</v>
      </c>
      <c r="BJ257" s="47">
        <v>0</v>
      </c>
      <c r="BK257" s="47">
        <v>0</v>
      </c>
      <c r="BL257" s="47">
        <v>0</v>
      </c>
      <c r="BM257" s="47">
        <v>0</v>
      </c>
      <c r="BN257" s="47">
        <v>0</v>
      </c>
      <c r="BO257" s="47">
        <v>0</v>
      </c>
      <c r="BP257" s="47">
        <v>0</v>
      </c>
      <c r="BQ257" s="47">
        <v>0</v>
      </c>
      <c r="BR257" s="47">
        <v>0</v>
      </c>
      <c r="BS257" s="47">
        <v>0</v>
      </c>
      <c r="BT257" s="47">
        <v>0</v>
      </c>
      <c r="BU257" s="47">
        <v>0</v>
      </c>
      <c r="BV257" s="47">
        <v>0</v>
      </c>
      <c r="BW257" s="47">
        <v>0</v>
      </c>
      <c r="BX257" s="47">
        <v>0</v>
      </c>
      <c r="BY257" s="47">
        <v>0</v>
      </c>
      <c r="BZ257" s="47">
        <v>0</v>
      </c>
      <c r="CA257" s="47">
        <v>0</v>
      </c>
      <c r="CB257" s="47">
        <v>0</v>
      </c>
      <c r="CC257" s="47">
        <v>0</v>
      </c>
      <c r="CD257" s="47">
        <v>0</v>
      </c>
      <c r="CE257" s="47">
        <v>0</v>
      </c>
      <c r="CF257" s="47">
        <v>0</v>
      </c>
      <c r="CG257" s="47">
        <v>0</v>
      </c>
      <c r="CH257" s="47">
        <v>0</v>
      </c>
      <c r="CI257" s="47">
        <v>0</v>
      </c>
      <c r="CJ257" s="47">
        <v>0</v>
      </c>
      <c r="CK257" s="47">
        <v>0</v>
      </c>
      <c r="CL257" s="47">
        <v>0</v>
      </c>
      <c r="CM257" s="47">
        <v>0</v>
      </c>
      <c r="CN257" s="47">
        <v>0</v>
      </c>
      <c r="CO257" s="47">
        <v>0</v>
      </c>
      <c r="CP257" s="47">
        <v>0</v>
      </c>
      <c r="CQ257" s="47">
        <v>0</v>
      </c>
      <c r="CR257" s="47">
        <v>0</v>
      </c>
      <c r="CS257" s="47">
        <v>0</v>
      </c>
      <c r="CT257" s="47">
        <v>0.0868421052631579</v>
      </c>
      <c r="CU257" s="47">
        <v>0.0868421052631579</v>
      </c>
      <c r="CV257" s="47">
        <v>0</v>
      </c>
      <c r="CW257" s="47">
        <v>0</v>
      </c>
      <c r="CX257" s="47">
        <v>0</v>
      </c>
      <c r="CY257" s="47">
        <v>0</v>
      </c>
      <c r="CZ257" s="47">
        <v>0</v>
      </c>
      <c r="DA257" s="47">
        <v>0</v>
      </c>
      <c r="DB257" s="47">
        <v>0</v>
      </c>
      <c r="DC257" s="47">
        <v>0</v>
      </c>
      <c r="DD257" s="47">
        <v>0</v>
      </c>
      <c r="DE257" s="47">
        <v>0</v>
      </c>
      <c r="DF257" s="47">
        <v>0</v>
      </c>
      <c r="DG257" s="47">
        <v>0</v>
      </c>
      <c r="DH257" s="47">
        <v>0</v>
      </c>
      <c r="DI257" s="47">
        <v>0</v>
      </c>
      <c r="DJ257" s="47">
        <v>0</v>
      </c>
      <c r="DK257" s="47">
        <v>0</v>
      </c>
      <c r="DL257" s="47">
        <v>0</v>
      </c>
      <c r="DM257" s="47">
        <v>0</v>
      </c>
      <c r="DN257" s="47">
        <v>0</v>
      </c>
      <c r="DO257" s="47">
        <v>0</v>
      </c>
      <c r="DP257" s="47">
        <v>0</v>
      </c>
      <c r="DQ257" s="47">
        <v>0</v>
      </c>
      <c r="DR257" s="47">
        <v>0</v>
      </c>
      <c r="DS257" s="47">
        <v>0</v>
      </c>
      <c r="DT257" s="47">
        <v>0</v>
      </c>
    </row>
    <row r="258" spans="1:126" x14ac:dyDescent="0.25">
      <c r="A258" s="47" t="s">
        <v>557</v>
      </c>
      <c r="B258" s="47" t="s">
        <v>153</v>
      </c>
      <c r="C258" s="47" t="s">
        <v>552</v>
      </c>
      <c r="D258" s="47" t="s">
        <v>552</v>
      </c>
      <c r="E258" s="47"/>
      <c r="F258" s="47" t="s">
        <v>406</v>
      </c>
      <c r="G258" s="47" t="s">
        <v>415</v>
      </c>
      <c r="H258" s="47" t="str">
        <f>=IFERROR(VLOOKUP(A258,'ETPT Format DDG'!A:J,10,FALSE),"")</f>
        <v>0</v>
      </c>
      <c r="I258" s="47" t="str">
        <f>='ETPT Format DDG'!M258</f>
        <v/>
      </c>
      <c r="J258" s="47" t="str">
        <f>='ETPT Format DDG'!D258</f>
        <v/>
      </c>
      <c r="K258" s="47" t="s">
        <v>157</v>
      </c>
      <c r="L258" s="47" t="s">
        <v>558</v>
      </c>
      <c r="M258" s="47"/>
      <c r="N258" s="47">
        <v>0.02631578947368421</v>
      </c>
      <c r="O258" s="47">
        <v>0.02631578947368421</v>
      </c>
      <c r="P258" s="47">
        <v>0</v>
      </c>
      <c r="Q258" s="47">
        <v>0</v>
      </c>
      <c r="R258" s="47">
        <v>0</v>
      </c>
      <c r="S258" s="47">
        <v>0</v>
      </c>
      <c r="T258" s="47">
        <v>0</v>
      </c>
      <c r="U258" s="47">
        <v>0</v>
      </c>
      <c r="V258" s="47">
        <v>0</v>
      </c>
      <c r="W258" s="47">
        <v>0</v>
      </c>
      <c r="X258" s="47">
        <v>0</v>
      </c>
      <c r="Y258" s="47">
        <v>0</v>
      </c>
      <c r="Z258" s="47">
        <v>0</v>
      </c>
      <c r="AA258" s="47">
        <v>0</v>
      </c>
      <c r="AB258" s="47">
        <v>0</v>
      </c>
      <c r="AC258" s="47">
        <v>0</v>
      </c>
      <c r="AD258" s="47">
        <v>0</v>
      </c>
      <c r="AE258" s="47">
        <v>0</v>
      </c>
      <c r="AF258" s="47">
        <v>0</v>
      </c>
      <c r="AG258" s="47">
        <v>0</v>
      </c>
      <c r="AH258" s="47">
        <v>0</v>
      </c>
      <c r="AI258" s="47">
        <v>0</v>
      </c>
      <c r="AJ258" s="47">
        <v>0</v>
      </c>
      <c r="AK258" s="47">
        <v>0</v>
      </c>
      <c r="AL258" s="47">
        <v>0</v>
      </c>
      <c r="AM258" s="47">
        <v>0</v>
      </c>
      <c r="AN258" s="47">
        <v>0</v>
      </c>
      <c r="AO258" s="47">
        <v>0</v>
      </c>
      <c r="AP258" s="47">
        <v>0</v>
      </c>
      <c r="AQ258" s="47">
        <v>0</v>
      </c>
      <c r="AR258" s="47">
        <v>0</v>
      </c>
      <c r="AS258" s="47">
        <v>0</v>
      </c>
      <c r="AT258" s="47">
        <v>0</v>
      </c>
      <c r="AU258" s="47">
        <v>0</v>
      </c>
      <c r="AV258" s="47">
        <v>0</v>
      </c>
      <c r="AW258" s="47">
        <v>0</v>
      </c>
      <c r="AX258" s="47">
        <v>0</v>
      </c>
      <c r="AY258" s="47">
        <v>0</v>
      </c>
      <c r="AZ258" s="47">
        <v>0</v>
      </c>
      <c r="BA258" s="47">
        <v>0</v>
      </c>
      <c r="BB258" s="47">
        <v>0</v>
      </c>
      <c r="BC258" s="47">
        <v>0</v>
      </c>
      <c r="BD258" s="47">
        <v>0</v>
      </c>
      <c r="BE258" s="47">
        <v>0</v>
      </c>
      <c r="BF258" s="47">
        <v>0</v>
      </c>
      <c r="BG258" s="47">
        <v>0</v>
      </c>
      <c r="BH258" s="47">
        <v>0</v>
      </c>
      <c r="BI258" s="47">
        <v>0</v>
      </c>
      <c r="BJ258" s="47">
        <v>0</v>
      </c>
      <c r="BK258" s="47">
        <v>0</v>
      </c>
      <c r="BL258" s="47">
        <v>0</v>
      </c>
      <c r="BM258" s="47">
        <v>0</v>
      </c>
      <c r="BN258" s="47">
        <v>0</v>
      </c>
      <c r="BO258" s="47">
        <v>0</v>
      </c>
      <c r="BP258" s="47">
        <v>0</v>
      </c>
      <c r="BQ258" s="47">
        <v>0</v>
      </c>
      <c r="BR258" s="47">
        <v>0</v>
      </c>
      <c r="BS258" s="47">
        <v>0</v>
      </c>
      <c r="BT258" s="47">
        <v>0</v>
      </c>
      <c r="BU258" s="47">
        <v>0</v>
      </c>
      <c r="BV258" s="47">
        <v>0</v>
      </c>
      <c r="BW258" s="47">
        <v>0</v>
      </c>
      <c r="BX258" s="47">
        <v>0</v>
      </c>
      <c r="BY258" s="47">
        <v>0</v>
      </c>
      <c r="BZ258" s="47">
        <v>0</v>
      </c>
      <c r="CA258" s="47">
        <v>0</v>
      </c>
      <c r="CB258" s="47">
        <v>0</v>
      </c>
      <c r="CC258" s="47">
        <v>0</v>
      </c>
      <c r="CD258" s="47">
        <v>0</v>
      </c>
      <c r="CE258" s="47">
        <v>0</v>
      </c>
      <c r="CF258" s="47">
        <v>0</v>
      </c>
      <c r="CG258" s="47">
        <v>0</v>
      </c>
      <c r="CH258" s="47">
        <v>0</v>
      </c>
      <c r="CI258" s="47">
        <v>0</v>
      </c>
      <c r="CJ258" s="47">
        <v>0</v>
      </c>
      <c r="CK258" s="47">
        <v>0</v>
      </c>
      <c r="CL258" s="47">
        <v>0</v>
      </c>
      <c r="CM258" s="47">
        <v>0</v>
      </c>
      <c r="CN258" s="47">
        <v>0</v>
      </c>
      <c r="CO258" s="47">
        <v>0</v>
      </c>
      <c r="CP258" s="47">
        <v>0</v>
      </c>
      <c r="CQ258" s="47">
        <v>0</v>
      </c>
      <c r="CR258" s="47">
        <v>0</v>
      </c>
      <c r="CS258" s="47">
        <v>0</v>
      </c>
      <c r="CT258" s="47">
        <v>0.02631578947368421</v>
      </c>
      <c r="CU258" s="47">
        <v>0.02631578947368421</v>
      </c>
      <c r="CV258" s="47">
        <v>0</v>
      </c>
      <c r="CW258" s="47">
        <v>0</v>
      </c>
      <c r="CX258" s="47">
        <v>0</v>
      </c>
      <c r="CY258" s="47">
        <v>0</v>
      </c>
      <c r="CZ258" s="47">
        <v>0</v>
      </c>
      <c r="DA258" s="47">
        <v>0</v>
      </c>
      <c r="DB258" s="47">
        <v>0</v>
      </c>
      <c r="DC258" s="47">
        <v>0</v>
      </c>
      <c r="DD258" s="47">
        <v>0</v>
      </c>
      <c r="DE258" s="47">
        <v>0</v>
      </c>
      <c r="DF258" s="47">
        <v>0</v>
      </c>
      <c r="DG258" s="47">
        <v>0</v>
      </c>
      <c r="DH258" s="47">
        <v>0</v>
      </c>
      <c r="DI258" s="47">
        <v>0</v>
      </c>
      <c r="DJ258" s="47">
        <v>0</v>
      </c>
      <c r="DK258" s="47">
        <v>0</v>
      </c>
      <c r="DL258" s="47">
        <v>0</v>
      </c>
      <c r="DM258" s="47">
        <v>0</v>
      </c>
      <c r="DN258" s="47">
        <v>0</v>
      </c>
      <c r="DO258" s="47">
        <v>0</v>
      </c>
      <c r="DP258" s="47">
        <v>0</v>
      </c>
      <c r="DQ258" s="47">
        <v>0</v>
      </c>
      <c r="DR258" s="47">
        <v>0</v>
      </c>
      <c r="DS258" s="47">
        <v>0</v>
      </c>
      <c r="DT258" s="47">
        <v>0</v>
      </c>
    </row>
    <row r="259" spans="1:126" x14ac:dyDescent="0.25">
      <c r="A259" s="47" t="s">
        <v>559</v>
      </c>
      <c r="B259" s="47" t="s">
        <v>153</v>
      </c>
      <c r="C259" s="47" t="s">
        <v>552</v>
      </c>
      <c r="D259" s="47" t="s">
        <v>552</v>
      </c>
      <c r="E259" s="47"/>
      <c r="F259" s="47" t="s">
        <v>406</v>
      </c>
      <c r="G259" s="47" t="s">
        <v>529</v>
      </c>
      <c r="H259" s="47" t="str">
        <f>=IFERROR(VLOOKUP(A259,'ETPT Format DDG'!A:J,10,FALSE),"")</f>
        <v>0</v>
      </c>
      <c r="I259" s="47" t="str">
        <f>='ETPT Format DDG'!M259</f>
        <v/>
      </c>
      <c r="J259" s="47" t="str">
        <f>='ETPT Format DDG'!D259</f>
        <v/>
      </c>
      <c r="K259" s="47" t="s">
        <v>157</v>
      </c>
      <c r="L259" s="47" t="s">
        <v>560</v>
      </c>
      <c r="M259" s="47"/>
      <c r="N259" s="47">
        <v>0.8000000000000057</v>
      </c>
      <c r="O259" s="47">
        <v>0.8000000000000057</v>
      </c>
      <c r="P259" s="47">
        <v>0</v>
      </c>
      <c r="Q259" s="47">
        <v>0</v>
      </c>
      <c r="R259" s="47">
        <v>0</v>
      </c>
      <c r="S259" s="47">
        <v>0</v>
      </c>
      <c r="T259" s="47">
        <v>0</v>
      </c>
      <c r="U259" s="47">
        <v>0</v>
      </c>
      <c r="V259" s="47">
        <v>0</v>
      </c>
      <c r="W259" s="47">
        <v>0</v>
      </c>
      <c r="X259" s="47">
        <v>0</v>
      </c>
      <c r="Y259" s="47">
        <v>0</v>
      </c>
      <c r="Z259" s="47">
        <v>0</v>
      </c>
      <c r="AA259" s="47">
        <v>0</v>
      </c>
      <c r="AB259" s="47">
        <v>0</v>
      </c>
      <c r="AC259" s="47">
        <v>0</v>
      </c>
      <c r="AD259" s="47">
        <v>0</v>
      </c>
      <c r="AE259" s="47">
        <v>0</v>
      </c>
      <c r="AF259" s="47">
        <v>0</v>
      </c>
      <c r="AG259" s="47">
        <v>0</v>
      </c>
      <c r="AH259" s="47">
        <v>0</v>
      </c>
      <c r="AI259" s="47">
        <v>0</v>
      </c>
      <c r="AJ259" s="47">
        <v>0</v>
      </c>
      <c r="AK259" s="47">
        <v>0</v>
      </c>
      <c r="AL259" s="47">
        <v>0</v>
      </c>
      <c r="AM259" s="47">
        <v>0</v>
      </c>
      <c r="AN259" s="47">
        <v>0</v>
      </c>
      <c r="AO259" s="47">
        <v>0</v>
      </c>
      <c r="AP259" s="47">
        <v>0</v>
      </c>
      <c r="AQ259" s="47">
        <v>0</v>
      </c>
      <c r="AR259" s="47">
        <v>0</v>
      </c>
      <c r="AS259" s="47">
        <v>0</v>
      </c>
      <c r="AT259" s="47">
        <v>0</v>
      </c>
      <c r="AU259" s="47">
        <v>0</v>
      </c>
      <c r="AV259" s="47">
        <v>0</v>
      </c>
      <c r="AW259" s="47">
        <v>0</v>
      </c>
      <c r="AX259" s="47">
        <v>0</v>
      </c>
      <c r="AY259" s="47">
        <v>0</v>
      </c>
      <c r="AZ259" s="47">
        <v>0</v>
      </c>
      <c r="BA259" s="47">
        <v>0</v>
      </c>
      <c r="BB259" s="47">
        <v>0</v>
      </c>
      <c r="BC259" s="47">
        <v>0</v>
      </c>
      <c r="BD259" s="47">
        <v>0</v>
      </c>
      <c r="BE259" s="47">
        <v>0</v>
      </c>
      <c r="BF259" s="47">
        <v>0</v>
      </c>
      <c r="BG259" s="47">
        <v>0</v>
      </c>
      <c r="BH259" s="47">
        <v>0</v>
      </c>
      <c r="BI259" s="47">
        <v>0</v>
      </c>
      <c r="BJ259" s="47">
        <v>0</v>
      </c>
      <c r="BK259" s="47">
        <v>0</v>
      </c>
      <c r="BL259" s="47">
        <v>0</v>
      </c>
      <c r="BM259" s="47">
        <v>0</v>
      </c>
      <c r="BN259" s="47">
        <v>0</v>
      </c>
      <c r="BO259" s="47">
        <v>0</v>
      </c>
      <c r="BP259" s="47">
        <v>0</v>
      </c>
      <c r="BQ259" s="47">
        <v>0</v>
      </c>
      <c r="BR259" s="47">
        <v>0</v>
      </c>
      <c r="BS259" s="47">
        <v>0</v>
      </c>
      <c r="BT259" s="47">
        <v>0</v>
      </c>
      <c r="BU259" s="47">
        <v>0</v>
      </c>
      <c r="BV259" s="47">
        <v>0</v>
      </c>
      <c r="BW259" s="47">
        <v>0</v>
      </c>
      <c r="BX259" s="47">
        <v>0</v>
      </c>
      <c r="BY259" s="47">
        <v>0</v>
      </c>
      <c r="BZ259" s="47">
        <v>0</v>
      </c>
      <c r="CA259" s="47">
        <v>0</v>
      </c>
      <c r="CB259" s="47">
        <v>0</v>
      </c>
      <c r="CC259" s="47">
        <v>0</v>
      </c>
      <c r="CD259" s="47">
        <v>0</v>
      </c>
      <c r="CE259" s="47">
        <v>0</v>
      </c>
      <c r="CF259" s="47">
        <v>0</v>
      </c>
      <c r="CG259" s="47">
        <v>0</v>
      </c>
      <c r="CH259" s="47">
        <v>0</v>
      </c>
      <c r="CI259" s="47">
        <v>0</v>
      </c>
      <c r="CJ259" s="47">
        <v>0</v>
      </c>
      <c r="CK259" s="47">
        <v>0</v>
      </c>
      <c r="CL259" s="47">
        <v>0</v>
      </c>
      <c r="CM259" s="47">
        <v>0</v>
      </c>
      <c r="CN259" s="47">
        <v>0</v>
      </c>
      <c r="CO259" s="47">
        <v>0</v>
      </c>
      <c r="CP259" s="47">
        <v>0</v>
      </c>
      <c r="CQ259" s="47">
        <v>0</v>
      </c>
      <c r="CR259" s="47">
        <v>0</v>
      </c>
      <c r="CS259" s="47">
        <v>0</v>
      </c>
      <c r="CT259" s="47">
        <v>0.8000000000000057</v>
      </c>
      <c r="CU259" s="47">
        <v>0.8000000000000057</v>
      </c>
      <c r="CV259" s="47">
        <v>0</v>
      </c>
      <c r="CW259" s="47">
        <v>0</v>
      </c>
      <c r="CX259" s="47">
        <v>0</v>
      </c>
      <c r="CY259" s="47">
        <v>0</v>
      </c>
      <c r="CZ259" s="47">
        <v>0</v>
      </c>
      <c r="DA259" s="47">
        <v>0</v>
      </c>
      <c r="DB259" s="47">
        <v>0</v>
      </c>
      <c r="DC259" s="47">
        <v>0</v>
      </c>
      <c r="DD259" s="47">
        <v>0</v>
      </c>
      <c r="DE259" s="47">
        <v>0</v>
      </c>
      <c r="DF259" s="47">
        <v>0</v>
      </c>
      <c r="DG259" s="47">
        <v>0</v>
      </c>
      <c r="DH259" s="47">
        <v>0</v>
      </c>
      <c r="DI259" s="47">
        <v>0</v>
      </c>
      <c r="DJ259" s="47">
        <v>0</v>
      </c>
      <c r="DK259" s="47">
        <v>0</v>
      </c>
      <c r="DL259" s="47">
        <v>0</v>
      </c>
      <c r="DM259" s="47">
        <v>0</v>
      </c>
      <c r="DN259" s="47">
        <v>0</v>
      </c>
      <c r="DO259" s="47">
        <v>0</v>
      </c>
      <c r="DP259" s="47">
        <v>0</v>
      </c>
      <c r="DQ259" s="47">
        <v>0</v>
      </c>
      <c r="DR259" s="47">
        <v>0</v>
      </c>
      <c r="DS259" s="47">
        <v>0</v>
      </c>
      <c r="DT259" s="47">
        <v>0</v>
      </c>
    </row>
    <row r="260" spans="1:126" x14ac:dyDescent="0.25">
      <c r="A260" s="47" t="s">
        <v>561</v>
      </c>
      <c r="B260" s="47" t="s">
        <v>153</v>
      </c>
      <c r="C260" s="47" t="s">
        <v>552</v>
      </c>
      <c r="D260" s="47" t="s">
        <v>552</v>
      </c>
      <c r="E260" s="47"/>
      <c r="F260" s="47" t="s">
        <v>406</v>
      </c>
      <c r="G260" s="47" t="s">
        <v>415</v>
      </c>
      <c r="H260" s="47" t="str">
        <f>=IFERROR(VLOOKUP(A260,'ETPT Format DDG'!A:J,10,FALSE),"")</f>
        <v>0</v>
      </c>
      <c r="I260" s="47" t="str">
        <f>='ETPT Format DDG'!M260</f>
        <v/>
      </c>
      <c r="J260" s="47" t="str">
        <f>='ETPT Format DDG'!D260</f>
        <v/>
      </c>
      <c r="K260" s="47" t="s">
        <v>157</v>
      </c>
      <c r="L260" s="47" t="s">
        <v>558</v>
      </c>
      <c r="M260" s="47"/>
      <c r="N260" s="47">
        <v>0.02631578947368421</v>
      </c>
      <c r="O260" s="47">
        <v>0.02631578947368421</v>
      </c>
      <c r="P260" s="47">
        <v>0</v>
      </c>
      <c r="Q260" s="47">
        <v>0</v>
      </c>
      <c r="R260" s="47">
        <v>0</v>
      </c>
      <c r="S260" s="47">
        <v>0</v>
      </c>
      <c r="T260" s="47">
        <v>0</v>
      </c>
      <c r="U260" s="47">
        <v>0</v>
      </c>
      <c r="V260" s="47">
        <v>0</v>
      </c>
      <c r="W260" s="47">
        <v>0</v>
      </c>
      <c r="X260" s="47">
        <v>0</v>
      </c>
      <c r="Y260" s="47">
        <v>0</v>
      </c>
      <c r="Z260" s="47">
        <v>0</v>
      </c>
      <c r="AA260" s="47">
        <v>0</v>
      </c>
      <c r="AB260" s="47">
        <v>0</v>
      </c>
      <c r="AC260" s="47">
        <v>0</v>
      </c>
      <c r="AD260" s="47">
        <v>0</v>
      </c>
      <c r="AE260" s="47">
        <v>0</v>
      </c>
      <c r="AF260" s="47">
        <v>0</v>
      </c>
      <c r="AG260" s="47">
        <v>0</v>
      </c>
      <c r="AH260" s="47">
        <v>0</v>
      </c>
      <c r="AI260" s="47">
        <v>0</v>
      </c>
      <c r="AJ260" s="47">
        <v>0</v>
      </c>
      <c r="AK260" s="47">
        <v>0</v>
      </c>
      <c r="AL260" s="47">
        <v>0</v>
      </c>
      <c r="AM260" s="47">
        <v>0</v>
      </c>
      <c r="AN260" s="47">
        <v>0</v>
      </c>
      <c r="AO260" s="47">
        <v>0</v>
      </c>
      <c r="AP260" s="47">
        <v>0</v>
      </c>
      <c r="AQ260" s="47">
        <v>0</v>
      </c>
      <c r="AR260" s="47">
        <v>0</v>
      </c>
      <c r="AS260" s="47">
        <v>0</v>
      </c>
      <c r="AT260" s="47">
        <v>0</v>
      </c>
      <c r="AU260" s="47">
        <v>0</v>
      </c>
      <c r="AV260" s="47">
        <v>0</v>
      </c>
      <c r="AW260" s="47">
        <v>0</v>
      </c>
      <c r="AX260" s="47">
        <v>0</v>
      </c>
      <c r="AY260" s="47">
        <v>0</v>
      </c>
      <c r="AZ260" s="47">
        <v>0</v>
      </c>
      <c r="BA260" s="47">
        <v>0</v>
      </c>
      <c r="BB260" s="47">
        <v>0</v>
      </c>
      <c r="BC260" s="47">
        <v>0</v>
      </c>
      <c r="BD260" s="47">
        <v>0</v>
      </c>
      <c r="BE260" s="47">
        <v>0</v>
      </c>
      <c r="BF260" s="47">
        <v>0</v>
      </c>
      <c r="BG260" s="47">
        <v>0</v>
      </c>
      <c r="BH260" s="47">
        <v>0</v>
      </c>
      <c r="BI260" s="47">
        <v>0</v>
      </c>
      <c r="BJ260" s="47">
        <v>0</v>
      </c>
      <c r="BK260" s="47">
        <v>0</v>
      </c>
      <c r="BL260" s="47">
        <v>0</v>
      </c>
      <c r="BM260" s="47">
        <v>0</v>
      </c>
      <c r="BN260" s="47">
        <v>0</v>
      </c>
      <c r="BO260" s="47">
        <v>0</v>
      </c>
      <c r="BP260" s="47">
        <v>0</v>
      </c>
      <c r="BQ260" s="47">
        <v>0</v>
      </c>
      <c r="BR260" s="47">
        <v>0</v>
      </c>
      <c r="BS260" s="47">
        <v>0</v>
      </c>
      <c r="BT260" s="47">
        <v>0</v>
      </c>
      <c r="BU260" s="47">
        <v>0</v>
      </c>
      <c r="BV260" s="47">
        <v>0</v>
      </c>
      <c r="BW260" s="47">
        <v>0</v>
      </c>
      <c r="BX260" s="47">
        <v>0</v>
      </c>
      <c r="BY260" s="47">
        <v>0</v>
      </c>
      <c r="BZ260" s="47">
        <v>0</v>
      </c>
      <c r="CA260" s="47">
        <v>0</v>
      </c>
      <c r="CB260" s="47">
        <v>0</v>
      </c>
      <c r="CC260" s="47">
        <v>0</v>
      </c>
      <c r="CD260" s="47">
        <v>0</v>
      </c>
      <c r="CE260" s="47">
        <v>0</v>
      </c>
      <c r="CF260" s="47">
        <v>0</v>
      </c>
      <c r="CG260" s="47">
        <v>0</v>
      </c>
      <c r="CH260" s="47">
        <v>0</v>
      </c>
      <c r="CI260" s="47">
        <v>0</v>
      </c>
      <c r="CJ260" s="47">
        <v>0</v>
      </c>
      <c r="CK260" s="47">
        <v>0</v>
      </c>
      <c r="CL260" s="47">
        <v>0</v>
      </c>
      <c r="CM260" s="47">
        <v>0</v>
      </c>
      <c r="CN260" s="47">
        <v>0</v>
      </c>
      <c r="CO260" s="47">
        <v>0</v>
      </c>
      <c r="CP260" s="47">
        <v>0</v>
      </c>
      <c r="CQ260" s="47">
        <v>0</v>
      </c>
      <c r="CR260" s="47">
        <v>0</v>
      </c>
      <c r="CS260" s="47">
        <v>0</v>
      </c>
      <c r="CT260" s="47">
        <v>0.02631578947368421</v>
      </c>
      <c r="CU260" s="47">
        <v>0.02631578947368421</v>
      </c>
      <c r="CV260" s="47">
        <v>0</v>
      </c>
      <c r="CW260" s="47">
        <v>0</v>
      </c>
      <c r="CX260" s="47">
        <v>0</v>
      </c>
      <c r="CY260" s="47">
        <v>0</v>
      </c>
      <c r="CZ260" s="47">
        <v>0</v>
      </c>
      <c r="DA260" s="47">
        <v>0</v>
      </c>
      <c r="DB260" s="47">
        <v>0</v>
      </c>
      <c r="DC260" s="47">
        <v>0</v>
      </c>
      <c r="DD260" s="47">
        <v>0</v>
      </c>
      <c r="DE260" s="47">
        <v>0</v>
      </c>
      <c r="DF260" s="47">
        <v>0</v>
      </c>
      <c r="DG260" s="47">
        <v>0</v>
      </c>
      <c r="DH260" s="47">
        <v>0</v>
      </c>
      <c r="DI260" s="47">
        <v>0</v>
      </c>
      <c r="DJ260" s="47">
        <v>0</v>
      </c>
      <c r="DK260" s="47">
        <v>0</v>
      </c>
      <c r="DL260" s="47">
        <v>0</v>
      </c>
      <c r="DM260" s="47">
        <v>0</v>
      </c>
      <c r="DN260" s="47">
        <v>0</v>
      </c>
      <c r="DO260" s="47">
        <v>0</v>
      </c>
      <c r="DP260" s="47">
        <v>0</v>
      </c>
      <c r="DQ260" s="47">
        <v>0</v>
      </c>
      <c r="DR260" s="47">
        <v>0</v>
      </c>
      <c r="DS260" s="47">
        <v>0</v>
      </c>
      <c r="DT260" s="47">
        <v>0</v>
      </c>
    </row>
    <row r="261" spans="1:126" x14ac:dyDescent="0.25">
      <c r="A261" s="47" t="s">
        <v>562</v>
      </c>
      <c r="B261" s="47" t="s">
        <v>153</v>
      </c>
      <c r="C261" s="47" t="s">
        <v>552</v>
      </c>
      <c r="D261" s="47" t="s">
        <v>552</v>
      </c>
      <c r="E261" s="47"/>
      <c r="F261" s="47" t="s">
        <v>406</v>
      </c>
      <c r="G261" s="47" t="s">
        <v>563</v>
      </c>
      <c r="H261" s="47" t="str">
        <f>=IFERROR(VLOOKUP(A261,'ETPT Format DDG'!A:J,10,FALSE),"")</f>
        <v>0</v>
      </c>
      <c r="I261" s="47" t="str">
        <f>='ETPT Format DDG'!M261</f>
        <v/>
      </c>
      <c r="J261" s="47" t="str">
        <f>='ETPT Format DDG'!D261</f>
        <v/>
      </c>
      <c r="K261" s="47" t="s">
        <v>157</v>
      </c>
      <c r="L261" s="47" t="s">
        <v>564</v>
      </c>
      <c r="M261" s="47"/>
      <c r="N261" s="47">
        <v>1</v>
      </c>
      <c r="O261" s="47">
        <v>1</v>
      </c>
      <c r="P261" s="47">
        <v>0</v>
      </c>
      <c r="Q261" s="47">
        <v>0</v>
      </c>
      <c r="R261" s="47">
        <v>0</v>
      </c>
      <c r="S261" s="47">
        <v>0</v>
      </c>
      <c r="T261" s="47">
        <v>0</v>
      </c>
      <c r="U261" s="47">
        <v>0</v>
      </c>
      <c r="V261" s="47">
        <v>0</v>
      </c>
      <c r="W261" s="47">
        <v>0</v>
      </c>
      <c r="X261" s="47">
        <v>0</v>
      </c>
      <c r="Y261" s="47">
        <v>0</v>
      </c>
      <c r="Z261" s="47">
        <v>0</v>
      </c>
      <c r="AA261" s="47">
        <v>0</v>
      </c>
      <c r="AB261" s="47">
        <v>0</v>
      </c>
      <c r="AC261" s="47">
        <v>0</v>
      </c>
      <c r="AD261" s="47">
        <v>0</v>
      </c>
      <c r="AE261" s="47">
        <v>0</v>
      </c>
      <c r="AF261" s="47">
        <v>0</v>
      </c>
      <c r="AG261" s="47">
        <v>0</v>
      </c>
      <c r="AH261" s="47">
        <v>0</v>
      </c>
      <c r="AI261" s="47">
        <v>0</v>
      </c>
      <c r="AJ261" s="47">
        <v>0</v>
      </c>
      <c r="AK261" s="47">
        <v>0</v>
      </c>
      <c r="AL261" s="47">
        <v>0</v>
      </c>
      <c r="AM261" s="47">
        <v>0</v>
      </c>
      <c r="AN261" s="47">
        <v>0</v>
      </c>
      <c r="AO261" s="47">
        <v>0</v>
      </c>
      <c r="AP261" s="47">
        <v>0</v>
      </c>
      <c r="AQ261" s="47">
        <v>0</v>
      </c>
      <c r="AR261" s="47">
        <v>0</v>
      </c>
      <c r="AS261" s="47">
        <v>0</v>
      </c>
      <c r="AT261" s="47">
        <v>0</v>
      </c>
      <c r="AU261" s="47">
        <v>0</v>
      </c>
      <c r="AV261" s="47">
        <v>0</v>
      </c>
      <c r="AW261" s="47">
        <v>0</v>
      </c>
      <c r="AX261" s="47">
        <v>0</v>
      </c>
      <c r="AY261" s="47">
        <v>0</v>
      </c>
      <c r="AZ261" s="47">
        <v>0</v>
      </c>
      <c r="BA261" s="47">
        <v>0</v>
      </c>
      <c r="BB261" s="47">
        <v>0</v>
      </c>
      <c r="BC261" s="47">
        <v>0</v>
      </c>
      <c r="BD261" s="47">
        <v>0</v>
      </c>
      <c r="BE261" s="47">
        <v>0</v>
      </c>
      <c r="BF261" s="47">
        <v>0</v>
      </c>
      <c r="BG261" s="47">
        <v>0</v>
      </c>
      <c r="BH261" s="47">
        <v>0</v>
      </c>
      <c r="BI261" s="47">
        <v>0</v>
      </c>
      <c r="BJ261" s="47">
        <v>0</v>
      </c>
      <c r="BK261" s="47">
        <v>0</v>
      </c>
      <c r="BL261" s="47">
        <v>0</v>
      </c>
      <c r="BM261" s="47">
        <v>0</v>
      </c>
      <c r="BN261" s="47">
        <v>0</v>
      </c>
      <c r="BO261" s="47">
        <v>0</v>
      </c>
      <c r="BP261" s="47">
        <v>0</v>
      </c>
      <c r="BQ261" s="47">
        <v>0</v>
      </c>
      <c r="BR261" s="47">
        <v>0</v>
      </c>
      <c r="BS261" s="47">
        <v>0</v>
      </c>
      <c r="BT261" s="47">
        <v>0</v>
      </c>
      <c r="BU261" s="47">
        <v>0</v>
      </c>
      <c r="BV261" s="47">
        <v>0</v>
      </c>
      <c r="BW261" s="47">
        <v>0</v>
      </c>
      <c r="BX261" s="47">
        <v>0</v>
      </c>
      <c r="BY261" s="47">
        <v>0</v>
      </c>
      <c r="BZ261" s="47">
        <v>0</v>
      </c>
      <c r="CA261" s="47">
        <v>0</v>
      </c>
      <c r="CB261" s="47">
        <v>0</v>
      </c>
      <c r="CC261" s="47">
        <v>0</v>
      </c>
      <c r="CD261" s="47">
        <v>0</v>
      </c>
      <c r="CE261" s="47">
        <v>0</v>
      </c>
      <c r="CF261" s="47">
        <v>0</v>
      </c>
      <c r="CG261" s="47">
        <v>0</v>
      </c>
      <c r="CH261" s="47">
        <v>0</v>
      </c>
      <c r="CI261" s="47">
        <v>0</v>
      </c>
      <c r="CJ261" s="47">
        <v>0</v>
      </c>
      <c r="CK261" s="47">
        <v>0</v>
      </c>
      <c r="CL261" s="47">
        <v>0</v>
      </c>
      <c r="CM261" s="47">
        <v>0</v>
      </c>
      <c r="CN261" s="47">
        <v>0</v>
      </c>
      <c r="CO261" s="47">
        <v>0</v>
      </c>
      <c r="CP261" s="47">
        <v>0</v>
      </c>
      <c r="CQ261" s="47">
        <v>0</v>
      </c>
      <c r="CR261" s="47">
        <v>0</v>
      </c>
      <c r="CS261" s="47">
        <v>0</v>
      </c>
      <c r="CT261" s="47">
        <v>1</v>
      </c>
      <c r="CU261" s="47">
        <v>0</v>
      </c>
      <c r="CV261" s="47">
        <v>0</v>
      </c>
      <c r="CW261" s="47">
        <v>0</v>
      </c>
      <c r="CX261" s="47">
        <v>0</v>
      </c>
      <c r="CY261" s="47">
        <v>0</v>
      </c>
      <c r="CZ261" s="47">
        <v>0</v>
      </c>
      <c r="DA261" s="47">
        <v>1</v>
      </c>
      <c r="DB261" s="47">
        <v>0</v>
      </c>
      <c r="DC261" s="47">
        <v>0</v>
      </c>
      <c r="DD261" s="47">
        <v>0</v>
      </c>
      <c r="DE261" s="47">
        <v>0</v>
      </c>
      <c r="DF261" s="47">
        <v>0</v>
      </c>
      <c r="DG261" s="47">
        <v>0</v>
      </c>
      <c r="DH261" s="47">
        <v>0</v>
      </c>
      <c r="DI261" s="47">
        <v>0</v>
      </c>
      <c r="DJ261" s="47">
        <v>0</v>
      </c>
      <c r="DK261" s="47">
        <v>0</v>
      </c>
      <c r="DL261" s="47">
        <v>0</v>
      </c>
      <c r="DM261" s="47">
        <v>0</v>
      </c>
      <c r="DN261" s="47">
        <v>0</v>
      </c>
      <c r="DO261" s="47">
        <v>0</v>
      </c>
      <c r="DP261" s="47">
        <v>0</v>
      </c>
      <c r="DQ261" s="47">
        <v>0</v>
      </c>
      <c r="DR261" s="47">
        <v>0</v>
      </c>
      <c r="DS261" s="47">
        <v>0</v>
      </c>
      <c r="DT261" s="47">
        <v>0</v>
      </c>
    </row>
    <row r="262" spans="1:126" x14ac:dyDescent="0.25">
      <c r="A262" s="47" t="s">
        <v>565</v>
      </c>
      <c r="B262" s="47" t="s">
        <v>153</v>
      </c>
      <c r="C262" s="47" t="s">
        <v>552</v>
      </c>
      <c r="D262" s="47" t="s">
        <v>552</v>
      </c>
      <c r="E262" s="47"/>
      <c r="F262" s="47" t="s">
        <v>406</v>
      </c>
      <c r="G262" s="47" t="s">
        <v>505</v>
      </c>
      <c r="H262" s="47" t="str">
        <f>=IFERROR(VLOOKUP(A262,'ETPT Format DDG'!A:J,10,FALSE),"")</f>
        <v>0</v>
      </c>
      <c r="I262" s="47" t="str">
        <f>='ETPT Format DDG'!M262</f>
        <v/>
      </c>
      <c r="J262" s="47" t="str">
        <f>='ETPT Format DDG'!D262</f>
        <v/>
      </c>
      <c r="K262" s="47" t="s">
        <v>157</v>
      </c>
      <c r="L262" s="47" t="s">
        <v>180</v>
      </c>
      <c r="M262" s="47"/>
      <c r="N262" s="47">
        <v>0.3157894736842105</v>
      </c>
      <c r="O262" s="47">
        <v>0.3157894736842105</v>
      </c>
      <c r="P262" s="47">
        <v>0</v>
      </c>
      <c r="Q262" s="47">
        <v>0</v>
      </c>
      <c r="R262" s="47">
        <v>0</v>
      </c>
      <c r="S262" s="47">
        <v>0</v>
      </c>
      <c r="T262" s="47">
        <v>0</v>
      </c>
      <c r="U262" s="47">
        <v>0</v>
      </c>
      <c r="V262" s="47">
        <v>0</v>
      </c>
      <c r="W262" s="47">
        <v>0</v>
      </c>
      <c r="X262" s="47">
        <v>0</v>
      </c>
      <c r="Y262" s="47">
        <v>0</v>
      </c>
      <c r="Z262" s="47">
        <v>0</v>
      </c>
      <c r="AA262" s="47">
        <v>0</v>
      </c>
      <c r="AB262" s="47">
        <v>0</v>
      </c>
      <c r="AC262" s="47">
        <v>0</v>
      </c>
      <c r="AD262" s="47">
        <v>0</v>
      </c>
      <c r="AE262" s="47">
        <v>0</v>
      </c>
      <c r="AF262" s="47">
        <v>0</v>
      </c>
      <c r="AG262" s="47">
        <v>0</v>
      </c>
      <c r="AH262" s="47">
        <v>0</v>
      </c>
      <c r="AI262" s="47">
        <v>0</v>
      </c>
      <c r="AJ262" s="47">
        <v>0</v>
      </c>
      <c r="AK262" s="47">
        <v>0</v>
      </c>
      <c r="AL262" s="47">
        <v>0</v>
      </c>
      <c r="AM262" s="47">
        <v>0</v>
      </c>
      <c r="AN262" s="47">
        <v>0</v>
      </c>
      <c r="AO262" s="47">
        <v>0</v>
      </c>
      <c r="AP262" s="47">
        <v>0</v>
      </c>
      <c r="AQ262" s="47">
        <v>0</v>
      </c>
      <c r="AR262" s="47">
        <v>0</v>
      </c>
      <c r="AS262" s="47">
        <v>0</v>
      </c>
      <c r="AT262" s="47">
        <v>0</v>
      </c>
      <c r="AU262" s="47">
        <v>0</v>
      </c>
      <c r="AV262" s="47">
        <v>0</v>
      </c>
      <c r="AW262" s="47">
        <v>0</v>
      </c>
      <c r="AX262" s="47">
        <v>0</v>
      </c>
      <c r="AY262" s="47">
        <v>0</v>
      </c>
      <c r="AZ262" s="47">
        <v>0</v>
      </c>
      <c r="BA262" s="47">
        <v>0</v>
      </c>
      <c r="BB262" s="47">
        <v>0</v>
      </c>
      <c r="BC262" s="47">
        <v>0</v>
      </c>
      <c r="BD262" s="47">
        <v>0</v>
      </c>
      <c r="BE262" s="47">
        <v>0</v>
      </c>
      <c r="BF262" s="47">
        <v>0</v>
      </c>
      <c r="BG262" s="47">
        <v>0</v>
      </c>
      <c r="BH262" s="47">
        <v>0</v>
      </c>
      <c r="BI262" s="47">
        <v>0</v>
      </c>
      <c r="BJ262" s="47">
        <v>0</v>
      </c>
      <c r="BK262" s="47">
        <v>0</v>
      </c>
      <c r="BL262" s="47">
        <v>0</v>
      </c>
      <c r="BM262" s="47">
        <v>0</v>
      </c>
      <c r="BN262" s="47">
        <v>0</v>
      </c>
      <c r="BO262" s="47">
        <v>0</v>
      </c>
      <c r="BP262" s="47">
        <v>0</v>
      </c>
      <c r="BQ262" s="47">
        <v>0</v>
      </c>
      <c r="BR262" s="47">
        <v>0</v>
      </c>
      <c r="BS262" s="47">
        <v>0</v>
      </c>
      <c r="BT262" s="47">
        <v>0</v>
      </c>
      <c r="BU262" s="47">
        <v>0</v>
      </c>
      <c r="BV262" s="47">
        <v>0</v>
      </c>
      <c r="BW262" s="47">
        <v>0</v>
      </c>
      <c r="BX262" s="47">
        <v>0</v>
      </c>
      <c r="BY262" s="47">
        <v>0</v>
      </c>
      <c r="BZ262" s="47">
        <v>0</v>
      </c>
      <c r="CA262" s="47">
        <v>0</v>
      </c>
      <c r="CB262" s="47">
        <v>0</v>
      </c>
      <c r="CC262" s="47">
        <v>0</v>
      </c>
      <c r="CD262" s="47">
        <v>0</v>
      </c>
      <c r="CE262" s="47">
        <v>0</v>
      </c>
      <c r="CF262" s="47">
        <v>0</v>
      </c>
      <c r="CG262" s="47">
        <v>0</v>
      </c>
      <c r="CH262" s="47">
        <v>0</v>
      </c>
      <c r="CI262" s="47">
        <v>0</v>
      </c>
      <c r="CJ262" s="47">
        <v>0</v>
      </c>
      <c r="CK262" s="47">
        <v>0</v>
      </c>
      <c r="CL262" s="47">
        <v>0</v>
      </c>
      <c r="CM262" s="47">
        <v>0</v>
      </c>
      <c r="CN262" s="47">
        <v>0</v>
      </c>
      <c r="CO262" s="47">
        <v>0</v>
      </c>
      <c r="CP262" s="47">
        <v>0</v>
      </c>
      <c r="CQ262" s="47">
        <v>0</v>
      </c>
      <c r="CR262" s="47">
        <v>0</v>
      </c>
      <c r="CS262" s="47">
        <v>0</v>
      </c>
      <c r="CT262" s="47">
        <v>0.3157894736842105</v>
      </c>
      <c r="CU262" s="47">
        <v>0.3157894736842105</v>
      </c>
      <c r="CV262" s="47">
        <v>0</v>
      </c>
      <c r="CW262" s="47">
        <v>0</v>
      </c>
      <c r="CX262" s="47">
        <v>0</v>
      </c>
      <c r="CY262" s="47">
        <v>0</v>
      </c>
      <c r="CZ262" s="47">
        <v>0</v>
      </c>
      <c r="DA262" s="47">
        <v>0</v>
      </c>
      <c r="DB262" s="47">
        <v>0</v>
      </c>
      <c r="DC262" s="47">
        <v>0</v>
      </c>
      <c r="DD262" s="47">
        <v>0</v>
      </c>
      <c r="DE262" s="47">
        <v>0</v>
      </c>
      <c r="DF262" s="47">
        <v>0</v>
      </c>
      <c r="DG262" s="47">
        <v>0</v>
      </c>
      <c r="DH262" s="47">
        <v>0</v>
      </c>
      <c r="DI262" s="47">
        <v>0</v>
      </c>
      <c r="DJ262" s="47">
        <v>0</v>
      </c>
      <c r="DK262" s="47">
        <v>0</v>
      </c>
      <c r="DL262" s="47">
        <v>0</v>
      </c>
      <c r="DM262" s="47">
        <v>0</v>
      </c>
      <c r="DN262" s="47">
        <v>0</v>
      </c>
      <c r="DO262" s="47">
        <v>0</v>
      </c>
      <c r="DP262" s="47">
        <v>0</v>
      </c>
      <c r="DQ262" s="47">
        <v>0</v>
      </c>
      <c r="DR262" s="47">
        <v>0</v>
      </c>
      <c r="DS262" s="47">
        <v>0</v>
      </c>
      <c r="DT262" s="47">
        <v>0</v>
      </c>
    </row>
    <row r="263" spans="1:126" x14ac:dyDescent="0.25">
      <c r="A263" s="47" t="s">
        <v>566</v>
      </c>
      <c r="B263" s="47" t="s">
        <v>153</v>
      </c>
      <c r="C263" s="47" t="s">
        <v>552</v>
      </c>
      <c r="D263" s="47" t="s">
        <v>552</v>
      </c>
      <c r="E263" s="47"/>
      <c r="F263" s="47" t="s">
        <v>406</v>
      </c>
      <c r="G263" s="47" t="s">
        <v>505</v>
      </c>
      <c r="H263" s="47" t="str">
        <f>=IFERROR(VLOOKUP(A263,'ETPT Format DDG'!A:J,10,FALSE),"")</f>
        <v>0</v>
      </c>
      <c r="I263" s="47" t="str">
        <f>='ETPT Format DDG'!M263</f>
        <v/>
      </c>
      <c r="J263" s="47" t="str">
        <f>='ETPT Format DDG'!D263</f>
        <v/>
      </c>
      <c r="K263" s="47" t="s">
        <v>157</v>
      </c>
      <c r="L263" s="47" t="s">
        <v>180</v>
      </c>
      <c r="M263" s="47"/>
      <c r="N263" s="47">
        <v>0.3157894736842105</v>
      </c>
      <c r="O263" s="47">
        <v>0.3157894736842105</v>
      </c>
      <c r="P263" s="47">
        <v>0</v>
      </c>
      <c r="Q263" s="47">
        <v>0</v>
      </c>
      <c r="R263" s="47">
        <v>0</v>
      </c>
      <c r="S263" s="47">
        <v>0</v>
      </c>
      <c r="T263" s="47">
        <v>0</v>
      </c>
      <c r="U263" s="47">
        <v>0</v>
      </c>
      <c r="V263" s="47">
        <v>0</v>
      </c>
      <c r="W263" s="47">
        <v>0</v>
      </c>
      <c r="X263" s="47">
        <v>0</v>
      </c>
      <c r="Y263" s="47">
        <v>0</v>
      </c>
      <c r="Z263" s="47">
        <v>0</v>
      </c>
      <c r="AA263" s="47">
        <v>0</v>
      </c>
      <c r="AB263" s="47">
        <v>0</v>
      </c>
      <c r="AC263" s="47">
        <v>0</v>
      </c>
      <c r="AD263" s="47">
        <v>0</v>
      </c>
      <c r="AE263" s="47">
        <v>0</v>
      </c>
      <c r="AF263" s="47">
        <v>0</v>
      </c>
      <c r="AG263" s="47">
        <v>0</v>
      </c>
      <c r="AH263" s="47">
        <v>0</v>
      </c>
      <c r="AI263" s="47">
        <v>0</v>
      </c>
      <c r="AJ263" s="47">
        <v>0</v>
      </c>
      <c r="AK263" s="47">
        <v>0</v>
      </c>
      <c r="AL263" s="47">
        <v>0</v>
      </c>
      <c r="AM263" s="47">
        <v>0</v>
      </c>
      <c r="AN263" s="47">
        <v>0</v>
      </c>
      <c r="AO263" s="47">
        <v>0</v>
      </c>
      <c r="AP263" s="47">
        <v>0</v>
      </c>
      <c r="AQ263" s="47">
        <v>0</v>
      </c>
      <c r="AR263" s="47">
        <v>0</v>
      </c>
      <c r="AS263" s="47">
        <v>0</v>
      </c>
      <c r="AT263" s="47">
        <v>0</v>
      </c>
      <c r="AU263" s="47">
        <v>0</v>
      </c>
      <c r="AV263" s="47">
        <v>0</v>
      </c>
      <c r="AW263" s="47">
        <v>0</v>
      </c>
      <c r="AX263" s="47">
        <v>0</v>
      </c>
      <c r="AY263" s="47">
        <v>0</v>
      </c>
      <c r="AZ263" s="47">
        <v>0</v>
      </c>
      <c r="BA263" s="47">
        <v>0</v>
      </c>
      <c r="BB263" s="47">
        <v>0</v>
      </c>
      <c r="BC263" s="47">
        <v>0</v>
      </c>
      <c r="BD263" s="47">
        <v>0</v>
      </c>
      <c r="BE263" s="47">
        <v>0</v>
      </c>
      <c r="BF263" s="47">
        <v>0</v>
      </c>
      <c r="BG263" s="47">
        <v>0</v>
      </c>
      <c r="BH263" s="47">
        <v>0</v>
      </c>
      <c r="BI263" s="47">
        <v>0</v>
      </c>
      <c r="BJ263" s="47">
        <v>0</v>
      </c>
      <c r="BK263" s="47">
        <v>0</v>
      </c>
      <c r="BL263" s="47">
        <v>0</v>
      </c>
      <c r="BM263" s="47">
        <v>0</v>
      </c>
      <c r="BN263" s="47">
        <v>0</v>
      </c>
      <c r="BO263" s="47">
        <v>0.3157894736842105</v>
      </c>
      <c r="BP263" s="47">
        <v>0</v>
      </c>
      <c r="BQ263" s="47">
        <v>0</v>
      </c>
      <c r="BR263" s="47">
        <v>0</v>
      </c>
      <c r="BS263" s="47">
        <v>0</v>
      </c>
      <c r="BT263" s="47">
        <v>0</v>
      </c>
      <c r="BU263" s="47">
        <v>0</v>
      </c>
      <c r="BV263" s="47">
        <v>0</v>
      </c>
      <c r="BW263" s="47">
        <v>0</v>
      </c>
      <c r="BX263" s="47">
        <v>0</v>
      </c>
      <c r="BY263" s="47">
        <v>0</v>
      </c>
      <c r="BZ263" s="47">
        <v>0</v>
      </c>
      <c r="CA263" s="47">
        <v>0</v>
      </c>
      <c r="CB263" s="47">
        <v>0</v>
      </c>
      <c r="CC263" s="47">
        <v>0</v>
      </c>
      <c r="CD263" s="47">
        <v>0</v>
      </c>
      <c r="CE263" s="47">
        <v>0</v>
      </c>
      <c r="CF263" s="47">
        <v>0</v>
      </c>
      <c r="CG263" s="47">
        <v>0</v>
      </c>
      <c r="CH263" s="47">
        <v>0</v>
      </c>
      <c r="CI263" s="47">
        <v>0</v>
      </c>
      <c r="CJ263" s="47">
        <v>0</v>
      </c>
      <c r="CK263" s="47">
        <v>0</v>
      </c>
      <c r="CL263" s="47">
        <v>0</v>
      </c>
      <c r="CM263" s="47">
        <v>0</v>
      </c>
      <c r="CN263" s="47">
        <v>0</v>
      </c>
      <c r="CO263" s="47">
        <v>0</v>
      </c>
      <c r="CP263" s="47">
        <v>0</v>
      </c>
      <c r="CQ263" s="47">
        <v>0</v>
      </c>
      <c r="CR263" s="47">
        <v>0</v>
      </c>
      <c r="CS263" s="47">
        <v>0</v>
      </c>
      <c r="CT263" s="47">
        <v>0</v>
      </c>
      <c r="CU263" s="47">
        <v>0</v>
      </c>
      <c r="CV263" s="47">
        <v>0</v>
      </c>
      <c r="CW263" s="47">
        <v>0</v>
      </c>
      <c r="CX263" s="47">
        <v>0</v>
      </c>
      <c r="CY263" s="47">
        <v>0</v>
      </c>
      <c r="CZ263" s="47">
        <v>0</v>
      </c>
      <c r="DA263" s="47">
        <v>0</v>
      </c>
      <c r="DB263" s="47">
        <v>0</v>
      </c>
      <c r="DC263" s="47">
        <v>0</v>
      </c>
      <c r="DD263" s="47">
        <v>0</v>
      </c>
      <c r="DE263" s="47">
        <v>0</v>
      </c>
      <c r="DF263" s="47">
        <v>0</v>
      </c>
      <c r="DG263" s="47">
        <v>0</v>
      </c>
      <c r="DH263" s="47">
        <v>0</v>
      </c>
      <c r="DI263" s="47">
        <v>0</v>
      </c>
      <c r="DJ263" s="47">
        <v>0</v>
      </c>
      <c r="DK263" s="47">
        <v>0</v>
      </c>
      <c r="DL263" s="47">
        <v>0</v>
      </c>
      <c r="DM263" s="47">
        <v>0</v>
      </c>
      <c r="DN263" s="47">
        <v>0</v>
      </c>
      <c r="DO263" s="47">
        <v>0</v>
      </c>
      <c r="DP263" s="47">
        <v>0</v>
      </c>
      <c r="DQ263" s="47">
        <v>0</v>
      </c>
      <c r="DR263" s="47">
        <v>0</v>
      </c>
      <c r="DS263" s="47">
        <v>0</v>
      </c>
      <c r="DT263" s="47">
        <v>0</v>
      </c>
    </row>
    <row r="264" spans="1:126" x14ac:dyDescent="0.25">
      <c r="A264" s="47" t="s">
        <v>567</v>
      </c>
      <c r="B264" s="47" t="s">
        <v>153</v>
      </c>
      <c r="C264" s="47" t="s">
        <v>552</v>
      </c>
      <c r="D264" s="47" t="s">
        <v>552</v>
      </c>
      <c r="E264" s="47"/>
      <c r="F264" s="47" t="s">
        <v>406</v>
      </c>
      <c r="G264" s="47" t="s">
        <v>415</v>
      </c>
      <c r="H264" s="47" t="str">
        <f>=IFERROR(VLOOKUP(A264,'ETPT Format DDG'!A:J,10,FALSE),"")</f>
        <v>0</v>
      </c>
      <c r="I264" s="47" t="str">
        <f>='ETPT Format DDG'!M264</f>
        <v/>
      </c>
      <c r="J264" s="47" t="str">
        <f>='ETPT Format DDG'!D264</f>
        <v/>
      </c>
      <c r="K264" s="47" t="s">
        <v>157</v>
      </c>
      <c r="L264" s="47" t="s">
        <v>560</v>
      </c>
      <c r="M264" s="47"/>
      <c r="N264" s="47">
        <v>0.3157894736842105</v>
      </c>
      <c r="O264" s="47">
        <v>0.3157894736842105</v>
      </c>
      <c r="P264" s="47">
        <v>0</v>
      </c>
      <c r="Q264" s="47">
        <v>0</v>
      </c>
      <c r="R264" s="47">
        <v>0</v>
      </c>
      <c r="S264" s="47">
        <v>0</v>
      </c>
      <c r="T264" s="47">
        <v>0</v>
      </c>
      <c r="U264" s="47">
        <v>0</v>
      </c>
      <c r="V264" s="47">
        <v>0</v>
      </c>
      <c r="W264" s="47">
        <v>0</v>
      </c>
      <c r="X264" s="47">
        <v>0</v>
      </c>
      <c r="Y264" s="47">
        <v>0</v>
      </c>
      <c r="Z264" s="47">
        <v>0</v>
      </c>
      <c r="AA264" s="47">
        <v>0</v>
      </c>
      <c r="AB264" s="47">
        <v>0</v>
      </c>
      <c r="AC264" s="47">
        <v>0</v>
      </c>
      <c r="AD264" s="47">
        <v>0</v>
      </c>
      <c r="AE264" s="47">
        <v>0.3157894736842105</v>
      </c>
      <c r="AF264" s="47">
        <v>0</v>
      </c>
      <c r="AG264" s="47">
        <v>0</v>
      </c>
      <c r="AH264" s="47">
        <v>0</v>
      </c>
      <c r="AI264" s="47">
        <v>0</v>
      </c>
      <c r="AJ264" s="47">
        <v>0.3157894736842105</v>
      </c>
      <c r="AK264" s="47">
        <v>0</v>
      </c>
      <c r="AL264" s="47">
        <v>0</v>
      </c>
      <c r="AM264" s="47">
        <v>0</v>
      </c>
      <c r="AN264" s="47">
        <v>0</v>
      </c>
      <c r="AO264" s="47">
        <v>0</v>
      </c>
      <c r="AP264" s="47">
        <v>0</v>
      </c>
      <c r="AQ264" s="47">
        <v>0</v>
      </c>
      <c r="AR264" s="47">
        <v>0</v>
      </c>
      <c r="AS264" s="47">
        <v>0</v>
      </c>
      <c r="AT264" s="47">
        <v>0</v>
      </c>
      <c r="AU264" s="47">
        <v>0</v>
      </c>
      <c r="AV264" s="47">
        <v>0</v>
      </c>
      <c r="AW264" s="47">
        <v>0</v>
      </c>
      <c r="AX264" s="47">
        <v>0</v>
      </c>
      <c r="AY264" s="47">
        <v>0</v>
      </c>
      <c r="AZ264" s="47">
        <v>0</v>
      </c>
      <c r="BA264" s="47">
        <v>0</v>
      </c>
      <c r="BB264" s="47">
        <v>0</v>
      </c>
      <c r="BC264" s="47">
        <v>0</v>
      </c>
      <c r="BD264" s="47">
        <v>0</v>
      </c>
      <c r="BE264" s="47">
        <v>0</v>
      </c>
      <c r="BF264" s="47">
        <v>0</v>
      </c>
      <c r="BG264" s="47">
        <v>0</v>
      </c>
      <c r="BH264" s="47">
        <v>0</v>
      </c>
      <c r="BI264" s="47">
        <v>0</v>
      </c>
      <c r="BJ264" s="47">
        <v>0</v>
      </c>
      <c r="BK264" s="47">
        <v>0</v>
      </c>
      <c r="BL264" s="47">
        <v>0</v>
      </c>
      <c r="BM264" s="47">
        <v>0</v>
      </c>
      <c r="BN264" s="47">
        <v>0</v>
      </c>
      <c r="BO264" s="47">
        <v>0</v>
      </c>
      <c r="BP264" s="47">
        <v>0</v>
      </c>
      <c r="BQ264" s="47">
        <v>0</v>
      </c>
      <c r="BR264" s="47">
        <v>0</v>
      </c>
      <c r="BS264" s="47">
        <v>0</v>
      </c>
      <c r="BT264" s="47">
        <v>0</v>
      </c>
      <c r="BU264" s="47">
        <v>0</v>
      </c>
      <c r="BV264" s="47">
        <v>0</v>
      </c>
      <c r="BW264" s="47">
        <v>0</v>
      </c>
      <c r="BX264" s="47">
        <v>0</v>
      </c>
      <c r="BY264" s="47">
        <v>0</v>
      </c>
      <c r="BZ264" s="47">
        <v>0</v>
      </c>
      <c r="CA264" s="47">
        <v>0</v>
      </c>
      <c r="CB264" s="47">
        <v>0</v>
      </c>
      <c r="CC264" s="47">
        <v>0</v>
      </c>
      <c r="CD264" s="47">
        <v>0</v>
      </c>
      <c r="CE264" s="47">
        <v>0</v>
      </c>
      <c r="CF264" s="47">
        <v>0</v>
      </c>
      <c r="CG264" s="47">
        <v>0</v>
      </c>
      <c r="CH264" s="47">
        <v>0</v>
      </c>
      <c r="CI264" s="47">
        <v>0</v>
      </c>
      <c r="CJ264" s="47">
        <v>0</v>
      </c>
      <c r="CK264" s="47">
        <v>0</v>
      </c>
      <c r="CL264" s="47">
        <v>0</v>
      </c>
      <c r="CM264" s="47">
        <v>0</v>
      </c>
      <c r="CN264" s="47">
        <v>0</v>
      </c>
      <c r="CO264" s="47">
        <v>0</v>
      </c>
      <c r="CP264" s="47">
        <v>0</v>
      </c>
      <c r="CQ264" s="47">
        <v>0</v>
      </c>
      <c r="CR264" s="47">
        <v>0</v>
      </c>
      <c r="CS264" s="47">
        <v>0</v>
      </c>
      <c r="CT264" s="47">
        <v>0</v>
      </c>
      <c r="CU264" s="47">
        <v>0</v>
      </c>
      <c r="CV264" s="47">
        <v>0</v>
      </c>
      <c r="CW264" s="47">
        <v>0</v>
      </c>
      <c r="CX264" s="47">
        <v>0</v>
      </c>
      <c r="CY264" s="47">
        <v>0</v>
      </c>
      <c r="CZ264" s="47">
        <v>0</v>
      </c>
      <c r="DA264" s="47">
        <v>0</v>
      </c>
      <c r="DB264" s="47">
        <v>0</v>
      </c>
      <c r="DC264" s="47">
        <v>0</v>
      </c>
      <c r="DD264" s="47">
        <v>0</v>
      </c>
      <c r="DE264" s="47">
        <v>0</v>
      </c>
      <c r="DF264" s="47">
        <v>0</v>
      </c>
      <c r="DG264" s="47">
        <v>0</v>
      </c>
      <c r="DH264" s="47">
        <v>0</v>
      </c>
      <c r="DI264" s="47">
        <v>0</v>
      </c>
      <c r="DJ264" s="47">
        <v>0</v>
      </c>
      <c r="DK264" s="47">
        <v>0</v>
      </c>
      <c r="DL264" s="47">
        <v>0</v>
      </c>
      <c r="DM264" s="47">
        <v>0</v>
      </c>
      <c r="DN264" s="47">
        <v>0</v>
      </c>
      <c r="DO264" s="47">
        <v>0</v>
      </c>
      <c r="DP264" s="47">
        <v>0</v>
      </c>
      <c r="DQ264" s="47">
        <v>0</v>
      </c>
      <c r="DR264" s="47">
        <v>0</v>
      </c>
      <c r="DS264" s="47">
        <v>0</v>
      </c>
      <c r="DT264" s="47">
        <v>0</v>
      </c>
    </row>
    <row r="265" spans="1:126" x14ac:dyDescent="0.25">
      <c r="A265" s="47" t="s">
        <v>568</v>
      </c>
      <c r="B265" s="47" t="s">
        <v>153</v>
      </c>
      <c r="C265" s="47" t="s">
        <v>552</v>
      </c>
      <c r="D265" s="47" t="s">
        <v>552</v>
      </c>
      <c r="E265" s="47"/>
      <c r="F265" s="47" t="s">
        <v>406</v>
      </c>
      <c r="G265" s="47" t="s">
        <v>412</v>
      </c>
      <c r="H265" s="47" t="str">
        <f>=IFERROR(VLOOKUP(A265,'ETPT Format DDG'!A:J,10,FALSE),"")</f>
        <v>0</v>
      </c>
      <c r="I265" s="47" t="str">
        <f>='ETPT Format DDG'!M265</f>
        <v/>
      </c>
      <c r="J265" s="47" t="str">
        <f>='ETPT Format DDG'!D265</f>
        <v/>
      </c>
      <c r="K265" s="47" t="s">
        <v>157</v>
      </c>
      <c r="L265" s="47" t="s">
        <v>569</v>
      </c>
      <c r="M265" s="47"/>
      <c r="N265" s="47">
        <v>0.3157894736842105</v>
      </c>
      <c r="O265" s="47">
        <v>0.3157894736842105</v>
      </c>
      <c r="P265" s="47">
        <v>0</v>
      </c>
      <c r="Q265" s="47">
        <v>0</v>
      </c>
      <c r="R265" s="47">
        <v>0</v>
      </c>
      <c r="S265" s="47">
        <v>0</v>
      </c>
      <c r="T265" s="47">
        <v>0</v>
      </c>
      <c r="U265" s="47">
        <v>0</v>
      </c>
      <c r="V265" s="47">
        <v>0</v>
      </c>
      <c r="W265" s="47">
        <v>0</v>
      </c>
      <c r="X265" s="47">
        <v>0</v>
      </c>
      <c r="Y265" s="47">
        <v>0</v>
      </c>
      <c r="Z265" s="47">
        <v>0</v>
      </c>
      <c r="AA265" s="47">
        <v>0</v>
      </c>
      <c r="AB265" s="47">
        <v>0</v>
      </c>
      <c r="AC265" s="47">
        <v>0</v>
      </c>
      <c r="AD265" s="47">
        <v>0</v>
      </c>
      <c r="AE265" s="47">
        <v>0.3157894736842105</v>
      </c>
      <c r="AF265" s="47">
        <v>0</v>
      </c>
      <c r="AG265" s="47">
        <v>0</v>
      </c>
      <c r="AH265" s="47">
        <v>0</v>
      </c>
      <c r="AI265" s="47">
        <v>0</v>
      </c>
      <c r="AJ265" s="47">
        <v>0</v>
      </c>
      <c r="AK265" s="47">
        <v>0</v>
      </c>
      <c r="AL265" s="47">
        <v>0</v>
      </c>
      <c r="AM265" s="47">
        <v>0</v>
      </c>
      <c r="AN265" s="47">
        <v>0</v>
      </c>
      <c r="AO265" s="47">
        <v>0</v>
      </c>
      <c r="AP265" s="47">
        <v>0</v>
      </c>
      <c r="AQ265" s="47">
        <v>0</v>
      </c>
      <c r="AR265" s="47">
        <v>0</v>
      </c>
      <c r="AS265" s="47">
        <v>0</v>
      </c>
      <c r="AT265" s="47">
        <v>0</v>
      </c>
      <c r="AU265" s="47">
        <v>0</v>
      </c>
      <c r="AV265" s="47">
        <v>0</v>
      </c>
      <c r="AW265" s="47">
        <v>0</v>
      </c>
      <c r="AX265" s="47">
        <v>0</v>
      </c>
      <c r="AY265" s="47">
        <v>0</v>
      </c>
      <c r="AZ265" s="47">
        <v>0</v>
      </c>
      <c r="BA265" s="47">
        <v>0</v>
      </c>
      <c r="BB265" s="47">
        <v>0</v>
      </c>
      <c r="BC265" s="47">
        <v>0</v>
      </c>
      <c r="BD265" s="47">
        <v>0</v>
      </c>
      <c r="BE265" s="47">
        <v>0</v>
      </c>
      <c r="BF265" s="47">
        <v>0</v>
      </c>
      <c r="BG265" s="47">
        <v>0</v>
      </c>
      <c r="BH265" s="47">
        <v>0</v>
      </c>
      <c r="BI265" s="47">
        <v>0</v>
      </c>
      <c r="BJ265" s="47">
        <v>0</v>
      </c>
      <c r="BK265" s="47">
        <v>0</v>
      </c>
      <c r="BL265" s="47">
        <v>0</v>
      </c>
      <c r="BM265" s="47">
        <v>0</v>
      </c>
      <c r="BN265" s="47">
        <v>0</v>
      </c>
      <c r="BO265" s="47">
        <v>0</v>
      </c>
      <c r="BP265" s="47">
        <v>0</v>
      </c>
      <c r="BQ265" s="47">
        <v>0</v>
      </c>
      <c r="BR265" s="47">
        <v>0</v>
      </c>
      <c r="BS265" s="47">
        <v>0</v>
      </c>
      <c r="BT265" s="47">
        <v>0</v>
      </c>
      <c r="BU265" s="47">
        <v>0</v>
      </c>
      <c r="BV265" s="47">
        <v>0</v>
      </c>
      <c r="BW265" s="47">
        <v>0</v>
      </c>
      <c r="BX265" s="47">
        <v>0</v>
      </c>
      <c r="BY265" s="47">
        <v>0</v>
      </c>
      <c r="BZ265" s="47">
        <v>0</v>
      </c>
      <c r="CA265" s="47">
        <v>0</v>
      </c>
      <c r="CB265" s="47">
        <v>0</v>
      </c>
      <c r="CC265" s="47">
        <v>0</v>
      </c>
      <c r="CD265" s="47">
        <v>0</v>
      </c>
      <c r="CE265" s="47">
        <v>0</v>
      </c>
      <c r="CF265" s="47">
        <v>0</v>
      </c>
      <c r="CG265" s="47">
        <v>0</v>
      </c>
      <c r="CH265" s="47">
        <v>0</v>
      </c>
      <c r="CI265" s="47">
        <v>0</v>
      </c>
      <c r="CJ265" s="47">
        <v>0</v>
      </c>
      <c r="CK265" s="47">
        <v>0</v>
      </c>
      <c r="CL265" s="47">
        <v>0</v>
      </c>
      <c r="CM265" s="47">
        <v>0</v>
      </c>
      <c r="CN265" s="47">
        <v>0</v>
      </c>
      <c r="CO265" s="47">
        <v>0</v>
      </c>
      <c r="CP265" s="47">
        <v>0</v>
      </c>
      <c r="CQ265" s="47">
        <v>0</v>
      </c>
      <c r="CR265" s="47">
        <v>0</v>
      </c>
      <c r="CS265" s="47">
        <v>0</v>
      </c>
      <c r="CT265" s="47">
        <v>0</v>
      </c>
      <c r="CU265" s="47">
        <v>0</v>
      </c>
      <c r="CV265" s="47">
        <v>0</v>
      </c>
      <c r="CW265" s="47">
        <v>0</v>
      </c>
      <c r="CX265" s="47">
        <v>0</v>
      </c>
      <c r="CY265" s="47">
        <v>0</v>
      </c>
      <c r="CZ265" s="47">
        <v>0</v>
      </c>
      <c r="DA265" s="47">
        <v>0</v>
      </c>
      <c r="DB265" s="47">
        <v>0</v>
      </c>
      <c r="DC265" s="47">
        <v>0</v>
      </c>
      <c r="DD265" s="47">
        <v>0</v>
      </c>
      <c r="DE265" s="47">
        <v>0</v>
      </c>
      <c r="DF265" s="47">
        <v>0</v>
      </c>
      <c r="DG265" s="47">
        <v>0</v>
      </c>
      <c r="DH265" s="47">
        <v>0</v>
      </c>
      <c r="DI265" s="47">
        <v>0</v>
      </c>
      <c r="DJ265" s="47">
        <v>0</v>
      </c>
      <c r="DK265" s="47">
        <v>0</v>
      </c>
      <c r="DL265" s="47">
        <v>0</v>
      </c>
      <c r="DM265" s="47">
        <v>0</v>
      </c>
      <c r="DN265" s="47">
        <v>0</v>
      </c>
      <c r="DO265" s="47">
        <v>0</v>
      </c>
      <c r="DP265" s="47">
        <v>0</v>
      </c>
      <c r="DQ265" s="47">
        <v>0</v>
      </c>
      <c r="DR265" s="47">
        <v>0</v>
      </c>
      <c r="DS265" s="47">
        <v>0</v>
      </c>
      <c r="DT265" s="47">
        <v>0</v>
      </c>
    </row>
    <row r="266" spans="1:126" x14ac:dyDescent="0.25">
      <c r="A266" s="47" t="s">
        <v>570</v>
      </c>
      <c r="B266" s="47" t="s">
        <v>153</v>
      </c>
      <c r="C266" s="47" t="s">
        <v>552</v>
      </c>
      <c r="D266" s="47" t="s">
        <v>552</v>
      </c>
      <c r="E266" s="47"/>
      <c r="F266" s="47" t="s">
        <v>406</v>
      </c>
      <c r="G266" s="47" t="s">
        <v>412</v>
      </c>
      <c r="H266" s="47" t="str">
        <f>=IFERROR(VLOOKUP(A266,'ETPT Format DDG'!A:J,10,FALSE),"")</f>
        <v>0</v>
      </c>
      <c r="I266" s="47" t="str">
        <f>='ETPT Format DDG'!M266</f>
        <v/>
      </c>
      <c r="J266" s="47" t="str">
        <f>='ETPT Format DDG'!D266</f>
        <v/>
      </c>
      <c r="K266" s="47" t="s">
        <v>157</v>
      </c>
      <c r="L266" s="47" t="s">
        <v>571</v>
      </c>
      <c r="M266" s="47"/>
      <c r="N266" s="47">
        <v>1</v>
      </c>
      <c r="O266" s="47">
        <v>1</v>
      </c>
      <c r="P266" s="47">
        <v>0</v>
      </c>
      <c r="Q266" s="47">
        <v>0</v>
      </c>
      <c r="R266" s="47">
        <v>0</v>
      </c>
      <c r="S266" s="47">
        <v>0</v>
      </c>
      <c r="T266" s="47">
        <v>0</v>
      </c>
      <c r="U266" s="47">
        <v>0</v>
      </c>
      <c r="V266" s="47">
        <v>0</v>
      </c>
      <c r="W266" s="47">
        <v>0</v>
      </c>
      <c r="X266" s="47">
        <v>0</v>
      </c>
      <c r="Y266" s="47">
        <v>0</v>
      </c>
      <c r="Z266" s="47">
        <v>0</v>
      </c>
      <c r="AA266" s="47">
        <v>0</v>
      </c>
      <c r="AB266" s="47">
        <v>0</v>
      </c>
      <c r="AC266" s="47">
        <v>0</v>
      </c>
      <c r="AD266" s="47">
        <v>0</v>
      </c>
      <c r="AE266" s="47">
        <v>1</v>
      </c>
      <c r="AF266" s="47">
        <v>0</v>
      </c>
      <c r="AG266" s="47">
        <v>0</v>
      </c>
      <c r="AH266" s="47">
        <v>0</v>
      </c>
      <c r="AI266" s="47">
        <v>0</v>
      </c>
      <c r="AJ266" s="47">
        <v>0</v>
      </c>
      <c r="AK266" s="47">
        <v>0</v>
      </c>
      <c r="AL266" s="47">
        <v>0</v>
      </c>
      <c r="AM266" s="47">
        <v>0</v>
      </c>
      <c r="AN266" s="47">
        <v>0</v>
      </c>
      <c r="AO266" s="47">
        <v>0</v>
      </c>
      <c r="AP266" s="47">
        <v>0</v>
      </c>
      <c r="AQ266" s="47">
        <v>0</v>
      </c>
      <c r="AR266" s="47">
        <v>0</v>
      </c>
      <c r="AS266" s="47">
        <v>0</v>
      </c>
      <c r="AT266" s="47">
        <v>0</v>
      </c>
      <c r="AU266" s="47">
        <v>0</v>
      </c>
      <c r="AV266" s="47">
        <v>0</v>
      </c>
      <c r="AW266" s="47">
        <v>0</v>
      </c>
      <c r="AX266" s="47">
        <v>0</v>
      </c>
      <c r="AY266" s="47">
        <v>0</v>
      </c>
      <c r="AZ266" s="47">
        <v>0</v>
      </c>
      <c r="BA266" s="47">
        <v>0</v>
      </c>
      <c r="BB266" s="47">
        <v>0</v>
      </c>
      <c r="BC266" s="47">
        <v>0</v>
      </c>
      <c r="BD266" s="47">
        <v>0</v>
      </c>
      <c r="BE266" s="47">
        <v>0</v>
      </c>
      <c r="BF266" s="47">
        <v>0</v>
      </c>
      <c r="BG266" s="47">
        <v>0</v>
      </c>
      <c r="BH266" s="47">
        <v>0</v>
      </c>
      <c r="BI266" s="47">
        <v>0</v>
      </c>
      <c r="BJ266" s="47">
        <v>0</v>
      </c>
      <c r="BK266" s="47">
        <v>0</v>
      </c>
      <c r="BL266" s="47">
        <v>0</v>
      </c>
      <c r="BM266" s="47">
        <v>0</v>
      </c>
      <c r="BN266" s="47">
        <v>0</v>
      </c>
      <c r="BO266" s="47">
        <v>0</v>
      </c>
      <c r="BP266" s="47">
        <v>0</v>
      </c>
      <c r="BQ266" s="47">
        <v>0</v>
      </c>
      <c r="BR266" s="47">
        <v>0</v>
      </c>
      <c r="BS266" s="47">
        <v>0</v>
      </c>
      <c r="BT266" s="47">
        <v>0</v>
      </c>
      <c r="BU266" s="47">
        <v>0</v>
      </c>
      <c r="BV266" s="47">
        <v>0</v>
      </c>
      <c r="BW266" s="47">
        <v>0</v>
      </c>
      <c r="BX266" s="47">
        <v>0</v>
      </c>
      <c r="BY266" s="47">
        <v>0</v>
      </c>
      <c r="BZ266" s="47">
        <v>0</v>
      </c>
      <c r="CA266" s="47">
        <v>0</v>
      </c>
      <c r="CB266" s="47">
        <v>0</v>
      </c>
      <c r="CC266" s="47">
        <v>0</v>
      </c>
      <c r="CD266" s="47">
        <v>0</v>
      </c>
      <c r="CE266" s="47">
        <v>0</v>
      </c>
      <c r="CF266" s="47">
        <v>0</v>
      </c>
      <c r="CG266" s="47">
        <v>0</v>
      </c>
      <c r="CH266" s="47">
        <v>0</v>
      </c>
      <c r="CI266" s="47">
        <v>0</v>
      </c>
      <c r="CJ266" s="47">
        <v>0</v>
      </c>
      <c r="CK266" s="47">
        <v>0</v>
      </c>
      <c r="CL266" s="47">
        <v>0</v>
      </c>
      <c r="CM266" s="47">
        <v>0</v>
      </c>
      <c r="CN266" s="47">
        <v>0</v>
      </c>
      <c r="CO266" s="47">
        <v>0</v>
      </c>
      <c r="CP266" s="47">
        <v>0</v>
      </c>
      <c r="CQ266" s="47">
        <v>0</v>
      </c>
      <c r="CR266" s="47">
        <v>0</v>
      </c>
      <c r="CS266" s="47">
        <v>0</v>
      </c>
      <c r="CT266" s="47">
        <v>0</v>
      </c>
      <c r="CU266" s="47">
        <v>0</v>
      </c>
      <c r="CV266" s="47">
        <v>0</v>
      </c>
      <c r="CW266" s="47">
        <v>0</v>
      </c>
      <c r="CX266" s="47">
        <v>0</v>
      </c>
      <c r="CY266" s="47">
        <v>0</v>
      </c>
      <c r="CZ266" s="47">
        <v>0</v>
      </c>
      <c r="DA266" s="47">
        <v>0</v>
      </c>
      <c r="DB266" s="47">
        <v>0</v>
      </c>
      <c r="DC266" s="47">
        <v>0</v>
      </c>
      <c r="DD266" s="47">
        <v>0</v>
      </c>
      <c r="DE266" s="47">
        <v>0</v>
      </c>
      <c r="DF266" s="47">
        <v>0</v>
      </c>
      <c r="DG266" s="47">
        <v>0</v>
      </c>
      <c r="DH266" s="47">
        <v>0</v>
      </c>
      <c r="DI266" s="47">
        <v>0</v>
      </c>
      <c r="DJ266" s="47">
        <v>0</v>
      </c>
      <c r="DK266" s="47">
        <v>0</v>
      </c>
      <c r="DL266" s="47">
        <v>0</v>
      </c>
      <c r="DM266" s="47">
        <v>0</v>
      </c>
      <c r="DN266" s="47">
        <v>0</v>
      </c>
      <c r="DO266" s="47">
        <v>0</v>
      </c>
      <c r="DP266" s="47">
        <v>0</v>
      </c>
      <c r="DQ266" s="47">
        <v>0</v>
      </c>
      <c r="DR266" s="47">
        <v>0</v>
      </c>
      <c r="DS266" s="47">
        <v>0</v>
      </c>
      <c r="DT266" s="47">
        <v>0</v>
      </c>
    </row>
    <row r="267" spans="1:126" x14ac:dyDescent="0.25">
      <c r="A267" s="47" t="s">
        <v>572</v>
      </c>
      <c r="B267" s="47" t="s">
        <v>153</v>
      </c>
      <c r="C267" s="47" t="s">
        <v>552</v>
      </c>
      <c r="D267" s="47" t="s">
        <v>552</v>
      </c>
      <c r="E267" s="47"/>
      <c r="F267" s="47" t="s">
        <v>406</v>
      </c>
      <c r="G267" s="47" t="s">
        <v>505</v>
      </c>
      <c r="H267" s="47" t="str">
        <f>=IFERROR(VLOOKUP(A267,'ETPT Format DDG'!A:J,10,FALSE),"")</f>
        <v>0</v>
      </c>
      <c r="I267" s="47" t="str">
        <f>='ETPT Format DDG'!M267</f>
        <v/>
      </c>
      <c r="J267" s="47" t="str">
        <f>='ETPT Format DDG'!D267</f>
        <v/>
      </c>
      <c r="K267" s="47" t="s">
        <v>157</v>
      </c>
      <c r="L267" s="47" t="s">
        <v>534</v>
      </c>
      <c r="M267" s="47"/>
      <c r="N267" s="47">
        <v>1</v>
      </c>
      <c r="O267" s="47">
        <v>1</v>
      </c>
      <c r="P267" s="47">
        <v>0</v>
      </c>
      <c r="Q267" s="47">
        <v>0</v>
      </c>
      <c r="R267" s="47">
        <v>0</v>
      </c>
      <c r="S267" s="47">
        <v>0</v>
      </c>
      <c r="T267" s="47">
        <v>0</v>
      </c>
      <c r="U267" s="47">
        <v>0</v>
      </c>
      <c r="V267" s="47">
        <v>0</v>
      </c>
      <c r="W267" s="47">
        <v>0</v>
      </c>
      <c r="X267" s="47">
        <v>0</v>
      </c>
      <c r="Y267" s="47">
        <v>0</v>
      </c>
      <c r="Z267" s="47">
        <v>0</v>
      </c>
      <c r="AA267" s="47">
        <v>0</v>
      </c>
      <c r="AB267" s="47">
        <v>0</v>
      </c>
      <c r="AC267" s="47">
        <v>0</v>
      </c>
      <c r="AD267" s="47">
        <v>0</v>
      </c>
      <c r="AE267" s="47">
        <v>1</v>
      </c>
      <c r="AF267" s="47">
        <v>0</v>
      </c>
      <c r="AG267" s="47">
        <v>0</v>
      </c>
      <c r="AH267" s="47">
        <v>0</v>
      </c>
      <c r="AI267" s="47">
        <v>0</v>
      </c>
      <c r="AJ267" s="47">
        <v>0</v>
      </c>
      <c r="AK267" s="47">
        <v>0</v>
      </c>
      <c r="AL267" s="47">
        <v>0</v>
      </c>
      <c r="AM267" s="47">
        <v>0</v>
      </c>
      <c r="AN267" s="47">
        <v>0</v>
      </c>
      <c r="AO267" s="47">
        <v>0</v>
      </c>
      <c r="AP267" s="47">
        <v>0</v>
      </c>
      <c r="AQ267" s="47">
        <v>0</v>
      </c>
      <c r="AR267" s="47">
        <v>0</v>
      </c>
      <c r="AS267" s="47">
        <v>0</v>
      </c>
      <c r="AT267" s="47">
        <v>0</v>
      </c>
      <c r="AU267" s="47">
        <v>0</v>
      </c>
      <c r="AV267" s="47">
        <v>0</v>
      </c>
      <c r="AW267" s="47">
        <v>0</v>
      </c>
      <c r="AX267" s="47">
        <v>0</v>
      </c>
      <c r="AY267" s="47">
        <v>0</v>
      </c>
      <c r="AZ267" s="47">
        <v>0</v>
      </c>
      <c r="BA267" s="47">
        <v>0</v>
      </c>
      <c r="BB267" s="47">
        <v>0</v>
      </c>
      <c r="BC267" s="47">
        <v>0</v>
      </c>
      <c r="BD267" s="47">
        <v>0</v>
      </c>
      <c r="BE267" s="47">
        <v>0</v>
      </c>
      <c r="BF267" s="47">
        <v>0</v>
      </c>
      <c r="BG267" s="47">
        <v>0</v>
      </c>
      <c r="BH267" s="47">
        <v>0</v>
      </c>
      <c r="BI267" s="47">
        <v>0</v>
      </c>
      <c r="BJ267" s="47">
        <v>0</v>
      </c>
      <c r="BK267" s="47">
        <v>0</v>
      </c>
      <c r="BL267" s="47">
        <v>0</v>
      </c>
      <c r="BM267" s="47">
        <v>0</v>
      </c>
      <c r="BN267" s="47">
        <v>0</v>
      </c>
      <c r="BO267" s="47">
        <v>0</v>
      </c>
      <c r="BP267" s="47">
        <v>0</v>
      </c>
      <c r="BQ267" s="47">
        <v>0</v>
      </c>
      <c r="BR267" s="47">
        <v>0</v>
      </c>
      <c r="BS267" s="47">
        <v>0</v>
      </c>
      <c r="BT267" s="47">
        <v>0</v>
      </c>
      <c r="BU267" s="47">
        <v>0</v>
      </c>
      <c r="BV267" s="47">
        <v>0</v>
      </c>
      <c r="BW267" s="47">
        <v>0</v>
      </c>
      <c r="BX267" s="47">
        <v>0</v>
      </c>
      <c r="BY267" s="47">
        <v>0</v>
      </c>
      <c r="BZ267" s="47">
        <v>0</v>
      </c>
      <c r="CA267" s="47">
        <v>0</v>
      </c>
      <c r="CB267" s="47">
        <v>0</v>
      </c>
      <c r="CC267" s="47">
        <v>0</v>
      </c>
      <c r="CD267" s="47">
        <v>0</v>
      </c>
      <c r="CE267" s="47">
        <v>0</v>
      </c>
      <c r="CF267" s="47">
        <v>0</v>
      </c>
      <c r="CG267" s="47">
        <v>0</v>
      </c>
      <c r="CH267" s="47">
        <v>0</v>
      </c>
      <c r="CI267" s="47">
        <v>0</v>
      </c>
      <c r="CJ267" s="47">
        <v>0</v>
      </c>
      <c r="CK267" s="47">
        <v>0</v>
      </c>
      <c r="CL267" s="47">
        <v>0</v>
      </c>
      <c r="CM267" s="47">
        <v>0</v>
      </c>
      <c r="CN267" s="47">
        <v>0</v>
      </c>
      <c r="CO267" s="47">
        <v>0</v>
      </c>
      <c r="CP267" s="47">
        <v>0</v>
      </c>
      <c r="CQ267" s="47">
        <v>0</v>
      </c>
      <c r="CR267" s="47">
        <v>0</v>
      </c>
      <c r="CS267" s="47">
        <v>0</v>
      </c>
      <c r="CT267" s="47">
        <v>0</v>
      </c>
      <c r="CU267" s="47">
        <v>0</v>
      </c>
      <c r="CV267" s="47">
        <v>0</v>
      </c>
      <c r="CW267" s="47">
        <v>0</v>
      </c>
      <c r="CX267" s="47">
        <v>0</v>
      </c>
      <c r="CY267" s="47">
        <v>0</v>
      </c>
      <c r="CZ267" s="47">
        <v>0</v>
      </c>
      <c r="DA267" s="47">
        <v>0</v>
      </c>
      <c r="DB267" s="47">
        <v>0</v>
      </c>
      <c r="DC267" s="47">
        <v>0</v>
      </c>
      <c r="DD267" s="47">
        <v>0</v>
      </c>
      <c r="DE267" s="47">
        <v>0</v>
      </c>
      <c r="DF267" s="47">
        <v>0</v>
      </c>
      <c r="DG267" s="47">
        <v>0</v>
      </c>
      <c r="DH267" s="47">
        <v>0</v>
      </c>
      <c r="DI267" s="47">
        <v>0</v>
      </c>
      <c r="DJ267" s="47">
        <v>0</v>
      </c>
      <c r="DK267" s="47">
        <v>0</v>
      </c>
      <c r="DL267" s="47">
        <v>0</v>
      </c>
      <c r="DM267" s="47">
        <v>0</v>
      </c>
      <c r="DN267" s="47">
        <v>0</v>
      </c>
      <c r="DO267" s="47">
        <v>0</v>
      </c>
      <c r="DP267" s="47">
        <v>0</v>
      </c>
      <c r="DQ267" s="47">
        <v>0</v>
      </c>
      <c r="DR267" s="47">
        <v>0</v>
      </c>
      <c r="DS267" s="47">
        <v>0</v>
      </c>
      <c r="DT267" s="47">
        <v>0</v>
      </c>
    </row>
    <row r="268" spans="1:126" x14ac:dyDescent="0.25">
      <c r="A268" s="47" t="s">
        <v>573</v>
      </c>
      <c r="B268" s="47" t="s">
        <v>153</v>
      </c>
      <c r="C268" s="47" t="s">
        <v>552</v>
      </c>
      <c r="D268" s="47" t="s">
        <v>552</v>
      </c>
      <c r="E268" s="47"/>
      <c r="F268" s="47" t="s">
        <v>406</v>
      </c>
      <c r="G268" s="47" t="s">
        <v>415</v>
      </c>
      <c r="H268" s="47" t="str">
        <f>=IFERROR(VLOOKUP(A268,'ETPT Format DDG'!A:J,10,FALSE),"")</f>
        <v>0</v>
      </c>
      <c r="I268" s="47" t="str">
        <f>='ETPT Format DDG'!M268</f>
        <v/>
      </c>
      <c r="J268" s="47" t="str">
        <f>='ETPT Format DDG'!D268</f>
        <v/>
      </c>
      <c r="K268" s="47" t="s">
        <v>157</v>
      </c>
      <c r="L268" s="47" t="s">
        <v>558</v>
      </c>
      <c r="M268" s="47"/>
      <c r="N268" s="47">
        <v>0.02631578947368421</v>
      </c>
      <c r="O268" s="47">
        <v>0.02631578947368421</v>
      </c>
      <c r="P268" s="47">
        <v>0</v>
      </c>
      <c r="Q268" s="47">
        <v>0</v>
      </c>
      <c r="R268" s="47">
        <v>0</v>
      </c>
      <c r="S268" s="47">
        <v>0</v>
      </c>
      <c r="T268" s="47">
        <v>0</v>
      </c>
      <c r="U268" s="47">
        <v>0</v>
      </c>
      <c r="V268" s="47">
        <v>0</v>
      </c>
      <c r="W268" s="47">
        <v>0</v>
      </c>
      <c r="X268" s="47">
        <v>0</v>
      </c>
      <c r="Y268" s="47">
        <v>0</v>
      </c>
      <c r="Z268" s="47">
        <v>0</v>
      </c>
      <c r="AA268" s="47">
        <v>0</v>
      </c>
      <c r="AB268" s="47">
        <v>0</v>
      </c>
      <c r="AC268" s="47">
        <v>0</v>
      </c>
      <c r="AD268" s="47">
        <v>0</v>
      </c>
      <c r="AE268" s="47">
        <v>0.023684210526315794</v>
      </c>
      <c r="AF268" s="47">
        <v>0</v>
      </c>
      <c r="AG268" s="47">
        <v>0</v>
      </c>
      <c r="AH268" s="47">
        <v>0</v>
      </c>
      <c r="AI268" s="47">
        <v>0</v>
      </c>
      <c r="AJ268" s="47">
        <v>0</v>
      </c>
      <c r="AK268" s="47">
        <v>0</v>
      </c>
      <c r="AL268" s="47">
        <v>0</v>
      </c>
      <c r="AM268" s="47">
        <v>0</v>
      </c>
      <c r="AN268" s="47">
        <v>0</v>
      </c>
      <c r="AO268" s="47">
        <v>0</v>
      </c>
      <c r="AP268" s="47">
        <v>0</v>
      </c>
      <c r="AQ268" s="47">
        <v>0</v>
      </c>
      <c r="AR268" s="47">
        <v>0</v>
      </c>
      <c r="AS268" s="47">
        <v>0</v>
      </c>
      <c r="AT268" s="47">
        <v>0</v>
      </c>
      <c r="AU268" s="47">
        <v>0</v>
      </c>
      <c r="AV268" s="47">
        <v>0</v>
      </c>
      <c r="AW268" s="47">
        <v>0</v>
      </c>
      <c r="AX268" s="47">
        <v>0</v>
      </c>
      <c r="AY268" s="47">
        <v>0</v>
      </c>
      <c r="AZ268" s="47">
        <v>0</v>
      </c>
      <c r="BA268" s="47">
        <v>0</v>
      </c>
      <c r="BB268" s="47">
        <v>0</v>
      </c>
      <c r="BC268" s="47">
        <v>0</v>
      </c>
      <c r="BD268" s="47">
        <v>0</v>
      </c>
      <c r="BE268" s="47">
        <v>0</v>
      </c>
      <c r="BF268" s="47">
        <v>0</v>
      </c>
      <c r="BG268" s="47">
        <v>0</v>
      </c>
      <c r="BH268" s="47">
        <v>0</v>
      </c>
      <c r="BI268" s="47">
        <v>0</v>
      </c>
      <c r="BJ268" s="47">
        <v>0</v>
      </c>
      <c r="BK268" s="47">
        <v>0</v>
      </c>
      <c r="BL268" s="47">
        <v>0</v>
      </c>
      <c r="BM268" s="47">
        <v>0</v>
      </c>
      <c r="BN268" s="47">
        <v>0</v>
      </c>
      <c r="BO268" s="47">
        <v>0</v>
      </c>
      <c r="BP268" s="47">
        <v>0</v>
      </c>
      <c r="BQ268" s="47">
        <v>0</v>
      </c>
      <c r="BR268" s="47">
        <v>0</v>
      </c>
      <c r="BS268" s="47">
        <v>0</v>
      </c>
      <c r="BT268" s="47">
        <v>0</v>
      </c>
      <c r="BU268" s="47">
        <v>0</v>
      </c>
      <c r="BV268" s="47">
        <v>0</v>
      </c>
      <c r="BW268" s="47">
        <v>0</v>
      </c>
      <c r="BX268" s="47">
        <v>0</v>
      </c>
      <c r="BY268" s="47">
        <v>0</v>
      </c>
      <c r="BZ268" s="47">
        <v>0</v>
      </c>
      <c r="CA268" s="47">
        <v>0</v>
      </c>
      <c r="CB268" s="47">
        <v>0</v>
      </c>
      <c r="CC268" s="47">
        <v>0</v>
      </c>
      <c r="CD268" s="47">
        <v>0</v>
      </c>
      <c r="CE268" s="47">
        <v>0</v>
      </c>
      <c r="CF268" s="47">
        <v>0</v>
      </c>
      <c r="CG268" s="47">
        <v>0</v>
      </c>
      <c r="CH268" s="47">
        <v>0</v>
      </c>
      <c r="CI268" s="47">
        <v>0</v>
      </c>
      <c r="CJ268" s="47">
        <v>0</v>
      </c>
      <c r="CK268" s="47">
        <v>0</v>
      </c>
      <c r="CL268" s="47">
        <v>0</v>
      </c>
      <c r="CM268" s="47">
        <v>0</v>
      </c>
      <c r="CN268" s="47">
        <v>0</v>
      </c>
      <c r="CO268" s="47">
        <v>0</v>
      </c>
      <c r="CP268" s="47">
        <v>0</v>
      </c>
      <c r="CQ268" s="47">
        <v>0</v>
      </c>
      <c r="CR268" s="47">
        <v>0</v>
      </c>
      <c r="CS268" s="47">
        <v>0</v>
      </c>
      <c r="CT268" s="47">
        <v>0.0026315789473684206</v>
      </c>
      <c r="CU268" s="47">
        <v>0</v>
      </c>
      <c r="CV268" s="47">
        <v>0</v>
      </c>
      <c r="CW268" s="47">
        <v>0</v>
      </c>
      <c r="CX268" s="47">
        <v>0</v>
      </c>
      <c r="CY268" s="47">
        <v>0</v>
      </c>
      <c r="CZ268" s="47">
        <v>0.0026315789473684206</v>
      </c>
      <c r="DA268" s="47">
        <v>0</v>
      </c>
      <c r="DB268" s="47">
        <v>0</v>
      </c>
      <c r="DC268" s="47">
        <v>0</v>
      </c>
      <c r="DD268" s="47">
        <v>0</v>
      </c>
      <c r="DE268" s="47">
        <v>0</v>
      </c>
      <c r="DF268" s="47">
        <v>0</v>
      </c>
      <c r="DG268" s="47">
        <v>0</v>
      </c>
      <c r="DH268" s="47">
        <v>0</v>
      </c>
      <c r="DI268" s="47">
        <v>0</v>
      </c>
      <c r="DJ268" s="47">
        <v>0</v>
      </c>
      <c r="DK268" s="47">
        <v>0</v>
      </c>
      <c r="DL268" s="47">
        <v>0</v>
      </c>
      <c r="DM268" s="47">
        <v>0</v>
      </c>
      <c r="DN268" s="47">
        <v>0</v>
      </c>
      <c r="DO268" s="47">
        <v>0</v>
      </c>
      <c r="DP268" s="47">
        <v>0</v>
      </c>
      <c r="DQ268" s="47">
        <v>0</v>
      </c>
      <c r="DR268" s="47">
        <v>0</v>
      </c>
      <c r="DS268" s="47">
        <v>0</v>
      </c>
      <c r="DT268" s="47">
        <v>0</v>
      </c>
    </row>
    <row r="269" spans="1:126" x14ac:dyDescent="0.25">
      <c r="A269" s="47" t="s">
        <v>574</v>
      </c>
      <c r="B269" s="47" t="s">
        <v>153</v>
      </c>
      <c r="C269" s="47" t="s">
        <v>552</v>
      </c>
      <c r="D269" s="47" t="s">
        <v>552</v>
      </c>
      <c r="E269" s="47"/>
      <c r="F269" s="47" t="s">
        <v>406</v>
      </c>
      <c r="G269" s="47" t="s">
        <v>415</v>
      </c>
      <c r="H269" s="47" t="str">
        <f>=IFERROR(VLOOKUP(A269,'ETPT Format DDG'!A:J,10,FALSE),"")</f>
        <v>0</v>
      </c>
      <c r="I269" s="47" t="str">
        <f>='ETPT Format DDG'!M269</f>
        <v/>
      </c>
      <c r="J269" s="47" t="str">
        <f>='ETPT Format DDG'!D269</f>
        <v/>
      </c>
      <c r="K269" s="47" t="s">
        <v>157</v>
      </c>
      <c r="L269" s="47" t="s">
        <v>560</v>
      </c>
      <c r="M269" s="47"/>
      <c r="N269" s="47">
        <v>1</v>
      </c>
      <c r="O269" s="47">
        <v>1</v>
      </c>
      <c r="P269" s="47">
        <v>0</v>
      </c>
      <c r="Q269" s="47">
        <v>0</v>
      </c>
      <c r="R269" s="47">
        <v>0</v>
      </c>
      <c r="S269" s="47">
        <v>0</v>
      </c>
      <c r="T269" s="47">
        <v>0</v>
      </c>
      <c r="U269" s="47">
        <v>0</v>
      </c>
      <c r="V269" s="47">
        <v>0</v>
      </c>
      <c r="W269" s="47">
        <v>0</v>
      </c>
      <c r="X269" s="47">
        <v>0</v>
      </c>
      <c r="Y269" s="47">
        <v>0</v>
      </c>
      <c r="Z269" s="47">
        <v>0</v>
      </c>
      <c r="AA269" s="47">
        <v>0</v>
      </c>
      <c r="AB269" s="47">
        <v>0</v>
      </c>
      <c r="AC269" s="47">
        <v>0</v>
      </c>
      <c r="AD269" s="47">
        <v>0</v>
      </c>
      <c r="AE269" s="47">
        <v>1</v>
      </c>
      <c r="AF269" s="47">
        <v>1</v>
      </c>
      <c r="AG269" s="47">
        <v>0</v>
      </c>
      <c r="AH269" s="47">
        <v>0</v>
      </c>
      <c r="AI269" s="47">
        <v>0</v>
      </c>
      <c r="AJ269" s="47">
        <v>0</v>
      </c>
      <c r="AK269" s="47">
        <v>0</v>
      </c>
      <c r="AL269" s="47">
        <v>0</v>
      </c>
      <c r="AM269" s="47">
        <v>0</v>
      </c>
      <c r="AN269" s="47">
        <v>0</v>
      </c>
      <c r="AO269" s="47">
        <v>0</v>
      </c>
      <c r="AP269" s="47">
        <v>0</v>
      </c>
      <c r="AQ269" s="47">
        <v>0</v>
      </c>
      <c r="AR269" s="47">
        <v>0</v>
      </c>
      <c r="AS269" s="47">
        <v>0</v>
      </c>
      <c r="AT269" s="47">
        <v>0</v>
      </c>
      <c r="AU269" s="47">
        <v>0</v>
      </c>
      <c r="AV269" s="47">
        <v>0</v>
      </c>
      <c r="AW269" s="47">
        <v>0</v>
      </c>
      <c r="AX269" s="47">
        <v>0</v>
      </c>
      <c r="AY269" s="47">
        <v>0</v>
      </c>
      <c r="AZ269" s="47">
        <v>0</v>
      </c>
      <c r="BA269" s="47">
        <v>0</v>
      </c>
      <c r="BB269" s="47">
        <v>0</v>
      </c>
      <c r="BC269" s="47">
        <v>0</v>
      </c>
      <c r="BD269" s="47">
        <v>0</v>
      </c>
      <c r="BE269" s="47">
        <v>0</v>
      </c>
      <c r="BF269" s="47">
        <v>0</v>
      </c>
      <c r="BG269" s="47">
        <v>0</v>
      </c>
      <c r="BH269" s="47">
        <v>0</v>
      </c>
      <c r="BI269" s="47">
        <v>0</v>
      </c>
      <c r="BJ269" s="47">
        <v>0</v>
      </c>
      <c r="BK269" s="47">
        <v>0</v>
      </c>
      <c r="BL269" s="47">
        <v>0</v>
      </c>
      <c r="BM269" s="47">
        <v>0</v>
      </c>
      <c r="BN269" s="47">
        <v>0</v>
      </c>
      <c r="BO269" s="47">
        <v>0</v>
      </c>
      <c r="BP269" s="47">
        <v>0</v>
      </c>
      <c r="BQ269" s="47">
        <v>0</v>
      </c>
      <c r="BR269" s="47">
        <v>0</v>
      </c>
      <c r="BS269" s="47">
        <v>0</v>
      </c>
      <c r="BT269" s="47">
        <v>0</v>
      </c>
      <c r="BU269" s="47">
        <v>0</v>
      </c>
      <c r="BV269" s="47">
        <v>0</v>
      </c>
      <c r="BW269" s="47">
        <v>0</v>
      </c>
      <c r="BX269" s="47">
        <v>0</v>
      </c>
      <c r="BY269" s="47">
        <v>0</v>
      </c>
      <c r="BZ269" s="47">
        <v>0</v>
      </c>
      <c r="CA269" s="47">
        <v>0</v>
      </c>
      <c r="CB269" s="47">
        <v>0</v>
      </c>
      <c r="CC269" s="47">
        <v>0</v>
      </c>
      <c r="CD269" s="47">
        <v>0</v>
      </c>
      <c r="CE269" s="47">
        <v>0</v>
      </c>
      <c r="CF269" s="47">
        <v>0</v>
      </c>
      <c r="CG269" s="47">
        <v>0</v>
      </c>
      <c r="CH269" s="47">
        <v>0</v>
      </c>
      <c r="CI269" s="47">
        <v>0</v>
      </c>
      <c r="CJ269" s="47">
        <v>0</v>
      </c>
      <c r="CK269" s="47">
        <v>0</v>
      </c>
      <c r="CL269" s="47">
        <v>0</v>
      </c>
      <c r="CM269" s="47">
        <v>0</v>
      </c>
      <c r="CN269" s="47">
        <v>0</v>
      </c>
      <c r="CO269" s="47">
        <v>0</v>
      </c>
      <c r="CP269" s="47">
        <v>0</v>
      </c>
      <c r="CQ269" s="47">
        <v>0</v>
      </c>
      <c r="CR269" s="47">
        <v>0</v>
      </c>
      <c r="CS269" s="47">
        <v>0</v>
      </c>
      <c r="CT269" s="47">
        <v>0</v>
      </c>
      <c r="CU269" s="47">
        <v>0</v>
      </c>
      <c r="CV269" s="47">
        <v>0</v>
      </c>
      <c r="CW269" s="47">
        <v>0</v>
      </c>
      <c r="CX269" s="47">
        <v>0</v>
      </c>
      <c r="CY269" s="47">
        <v>0</v>
      </c>
      <c r="CZ269" s="47">
        <v>0</v>
      </c>
      <c r="DA269" s="47">
        <v>0</v>
      </c>
      <c r="DB269" s="47">
        <v>0</v>
      </c>
      <c r="DC269" s="47">
        <v>0</v>
      </c>
      <c r="DD269" s="47">
        <v>0</v>
      </c>
      <c r="DE269" s="47">
        <v>0</v>
      </c>
      <c r="DF269" s="47">
        <v>0</v>
      </c>
      <c r="DG269" s="47">
        <v>0</v>
      </c>
      <c r="DH269" s="47">
        <v>0</v>
      </c>
      <c r="DI269" s="47">
        <v>0</v>
      </c>
      <c r="DJ269" s="47">
        <v>0</v>
      </c>
      <c r="DK269" s="47">
        <v>0</v>
      </c>
      <c r="DL269" s="47">
        <v>0</v>
      </c>
      <c r="DM269" s="47">
        <v>0</v>
      </c>
      <c r="DN269" s="47">
        <v>0</v>
      </c>
      <c r="DO269" s="47">
        <v>0</v>
      </c>
      <c r="DP269" s="47">
        <v>0</v>
      </c>
      <c r="DQ269" s="47">
        <v>0</v>
      </c>
      <c r="DR269" s="47">
        <v>0</v>
      </c>
      <c r="DS269" s="47">
        <v>0</v>
      </c>
      <c r="DT269" s="47">
        <v>0</v>
      </c>
    </row>
    <row r="270" spans="1:126" x14ac:dyDescent="0.25">
      <c r="A270" s="47" t="s">
        <v>575</v>
      </c>
      <c r="B270" s="47" t="s">
        <v>153</v>
      </c>
      <c r="C270" s="47" t="s">
        <v>552</v>
      </c>
      <c r="D270" s="47" t="s">
        <v>552</v>
      </c>
      <c r="E270" s="47"/>
      <c r="F270" s="47" t="s">
        <v>406</v>
      </c>
      <c r="G270" s="47" t="s">
        <v>415</v>
      </c>
      <c r="H270" s="47" t="str">
        <f>=IFERROR(VLOOKUP(A270,'ETPT Format DDG'!A:J,10,FALSE),"")</f>
        <v>0</v>
      </c>
      <c r="I270" s="47" t="str">
        <f>='ETPT Format DDG'!M270</f>
        <v/>
      </c>
      <c r="J270" s="47" t="str">
        <f>='ETPT Format DDG'!D270</f>
        <v/>
      </c>
      <c r="K270" s="47" t="s">
        <v>157</v>
      </c>
      <c r="L270" s="47" t="s">
        <v>560</v>
      </c>
      <c r="M270" s="47"/>
      <c r="N270" s="47">
        <v>0.8000000000000057</v>
      </c>
      <c r="O270" s="47">
        <v>0.8000000000000057</v>
      </c>
      <c r="P270" s="47">
        <v>0</v>
      </c>
      <c r="Q270" s="47">
        <v>0</v>
      </c>
      <c r="R270" s="47">
        <v>0</v>
      </c>
      <c r="S270" s="47">
        <v>0</v>
      </c>
      <c r="T270" s="47">
        <v>0</v>
      </c>
      <c r="U270" s="47">
        <v>0</v>
      </c>
      <c r="V270" s="47">
        <v>0</v>
      </c>
      <c r="W270" s="47">
        <v>0</v>
      </c>
      <c r="X270" s="47">
        <v>0</v>
      </c>
      <c r="Y270" s="47">
        <v>0</v>
      </c>
      <c r="Z270" s="47">
        <v>0</v>
      </c>
      <c r="AA270" s="47">
        <v>0</v>
      </c>
      <c r="AB270" s="47">
        <v>0</v>
      </c>
      <c r="AC270" s="47">
        <v>0</v>
      </c>
      <c r="AD270" s="47">
        <v>0</v>
      </c>
      <c r="AE270" s="47">
        <v>0.8000000000000057</v>
      </c>
      <c r="AF270" s="47">
        <v>0.8000000000000057</v>
      </c>
      <c r="AG270" s="47">
        <v>0</v>
      </c>
      <c r="AH270" s="47">
        <v>0</v>
      </c>
      <c r="AI270" s="47">
        <v>0</v>
      </c>
      <c r="AJ270" s="47">
        <v>0</v>
      </c>
      <c r="AK270" s="47">
        <v>0</v>
      </c>
      <c r="AL270" s="47">
        <v>0</v>
      </c>
      <c r="AM270" s="47">
        <v>0</v>
      </c>
      <c r="AN270" s="47">
        <v>0</v>
      </c>
      <c r="AO270" s="47">
        <v>0</v>
      </c>
      <c r="AP270" s="47">
        <v>0</v>
      </c>
      <c r="AQ270" s="47">
        <v>0</v>
      </c>
      <c r="AR270" s="47">
        <v>0</v>
      </c>
      <c r="AS270" s="47">
        <v>0</v>
      </c>
      <c r="AT270" s="47">
        <v>0</v>
      </c>
      <c r="AU270" s="47">
        <v>0</v>
      </c>
      <c r="AV270" s="47">
        <v>0</v>
      </c>
      <c r="AW270" s="47">
        <v>0</v>
      </c>
      <c r="AX270" s="47">
        <v>0</v>
      </c>
      <c r="AY270" s="47">
        <v>0</v>
      </c>
      <c r="AZ270" s="47">
        <v>0</v>
      </c>
      <c r="BA270" s="47">
        <v>0</v>
      </c>
      <c r="BB270" s="47">
        <v>0</v>
      </c>
      <c r="BC270" s="47">
        <v>0</v>
      </c>
      <c r="BD270" s="47">
        <v>0</v>
      </c>
      <c r="BE270" s="47">
        <v>0</v>
      </c>
      <c r="BF270" s="47">
        <v>0</v>
      </c>
      <c r="BG270" s="47">
        <v>0</v>
      </c>
      <c r="BH270" s="47">
        <v>0</v>
      </c>
      <c r="BI270" s="47">
        <v>0</v>
      </c>
      <c r="BJ270" s="47">
        <v>0</v>
      </c>
      <c r="BK270" s="47">
        <v>0</v>
      </c>
      <c r="BL270" s="47">
        <v>0</v>
      </c>
      <c r="BM270" s="47">
        <v>0</v>
      </c>
      <c r="BN270" s="47">
        <v>0</v>
      </c>
      <c r="BO270" s="47">
        <v>0</v>
      </c>
      <c r="BP270" s="47">
        <v>0</v>
      </c>
      <c r="BQ270" s="47">
        <v>0</v>
      </c>
      <c r="BR270" s="47">
        <v>0</v>
      </c>
      <c r="BS270" s="47">
        <v>0</v>
      </c>
      <c r="BT270" s="47">
        <v>0</v>
      </c>
      <c r="BU270" s="47">
        <v>0</v>
      </c>
      <c r="BV270" s="47">
        <v>0</v>
      </c>
      <c r="BW270" s="47">
        <v>0</v>
      </c>
      <c r="BX270" s="47">
        <v>0</v>
      </c>
      <c r="BY270" s="47">
        <v>0</v>
      </c>
      <c r="BZ270" s="47">
        <v>0</v>
      </c>
      <c r="CA270" s="47">
        <v>0</v>
      </c>
      <c r="CB270" s="47">
        <v>0</v>
      </c>
      <c r="CC270" s="47">
        <v>0</v>
      </c>
      <c r="CD270" s="47">
        <v>0</v>
      </c>
      <c r="CE270" s="47">
        <v>0</v>
      </c>
      <c r="CF270" s="47">
        <v>0</v>
      </c>
      <c r="CG270" s="47">
        <v>0</v>
      </c>
      <c r="CH270" s="47">
        <v>0</v>
      </c>
      <c r="CI270" s="47">
        <v>0</v>
      </c>
      <c r="CJ270" s="47">
        <v>0</v>
      </c>
      <c r="CK270" s="47">
        <v>0</v>
      </c>
      <c r="CL270" s="47">
        <v>0</v>
      </c>
      <c r="CM270" s="47">
        <v>0</v>
      </c>
      <c r="CN270" s="47">
        <v>0</v>
      </c>
      <c r="CO270" s="47">
        <v>0</v>
      </c>
      <c r="CP270" s="47">
        <v>0</v>
      </c>
      <c r="CQ270" s="47">
        <v>0</v>
      </c>
      <c r="CR270" s="47">
        <v>0</v>
      </c>
      <c r="CS270" s="47">
        <v>0</v>
      </c>
      <c r="CT270" s="47">
        <v>0</v>
      </c>
      <c r="CU270" s="47">
        <v>0</v>
      </c>
      <c r="CV270" s="47">
        <v>0</v>
      </c>
      <c r="CW270" s="47">
        <v>0</v>
      </c>
      <c r="CX270" s="47">
        <v>0</v>
      </c>
      <c r="CY270" s="47">
        <v>0</v>
      </c>
      <c r="CZ270" s="47">
        <v>0</v>
      </c>
      <c r="DA270" s="47">
        <v>0</v>
      </c>
      <c r="DB270" s="47">
        <v>0</v>
      </c>
      <c r="DC270" s="47">
        <v>0</v>
      </c>
      <c r="DD270" s="47">
        <v>0</v>
      </c>
      <c r="DE270" s="47">
        <v>0</v>
      </c>
      <c r="DF270" s="47">
        <v>0</v>
      </c>
      <c r="DG270" s="47">
        <v>0</v>
      </c>
      <c r="DH270" s="47">
        <v>0</v>
      </c>
      <c r="DI270" s="47">
        <v>0</v>
      </c>
      <c r="DJ270" s="47">
        <v>0</v>
      </c>
      <c r="DK270" s="47">
        <v>0</v>
      </c>
      <c r="DL270" s="47">
        <v>0</v>
      </c>
      <c r="DM270" s="47">
        <v>0</v>
      </c>
      <c r="DN270" s="47">
        <v>0</v>
      </c>
      <c r="DO270" s="47">
        <v>0</v>
      </c>
      <c r="DP270" s="47">
        <v>0</v>
      </c>
      <c r="DQ270" s="47">
        <v>0</v>
      </c>
      <c r="DR270" s="47">
        <v>0</v>
      </c>
      <c r="DS270" s="47">
        <v>0</v>
      </c>
      <c r="DT270" s="47">
        <v>0</v>
      </c>
    </row>
    <row r="271" spans="1:126" x14ac:dyDescent="0.25">
      <c r="A271" s="47" t="s">
        <v>576</v>
      </c>
      <c r="B271" s="47" t="s">
        <v>153</v>
      </c>
      <c r="C271" s="47" t="s">
        <v>552</v>
      </c>
      <c r="D271" s="47" t="s">
        <v>552</v>
      </c>
      <c r="E271" s="47"/>
      <c r="F271" s="47" t="s">
        <v>406</v>
      </c>
      <c r="G271" s="47" t="s">
        <v>486</v>
      </c>
      <c r="H271" s="47" t="str">
        <f>=IFERROR(VLOOKUP(A271,'ETPT Format DDG'!A:J,10,FALSE),"")</f>
        <v>0</v>
      </c>
      <c r="I271" s="47" t="str">
        <f>='ETPT Format DDG'!M271</f>
        <v/>
      </c>
      <c r="J271" s="47" t="str">
        <f>='ETPT Format DDG'!D271</f>
        <v/>
      </c>
      <c r="K271" s="47" t="s">
        <v>157</v>
      </c>
      <c r="L271" s="47" t="s">
        <v>487</v>
      </c>
      <c r="M271" s="47"/>
      <c r="N271" s="47">
        <v>0.8894736842105263</v>
      </c>
      <c r="O271" s="47">
        <v>0.8894736842105263</v>
      </c>
      <c r="P271" s="47">
        <v>0</v>
      </c>
      <c r="Q271" s="47">
        <v>0</v>
      </c>
      <c r="R271" s="47">
        <v>0</v>
      </c>
      <c r="S271" s="47">
        <v>0</v>
      </c>
      <c r="T271" s="47">
        <v>0</v>
      </c>
      <c r="U271" s="47">
        <v>0</v>
      </c>
      <c r="V271" s="47">
        <v>0</v>
      </c>
      <c r="W271" s="47">
        <v>0</v>
      </c>
      <c r="X271" s="47">
        <v>0</v>
      </c>
      <c r="Y271" s="47">
        <v>0</v>
      </c>
      <c r="Z271" s="47">
        <v>0</v>
      </c>
      <c r="AA271" s="47">
        <v>0</v>
      </c>
      <c r="AB271" s="47">
        <v>0</v>
      </c>
      <c r="AC271" s="47">
        <v>0</v>
      </c>
      <c r="AD271" s="47">
        <v>0</v>
      </c>
      <c r="AE271" s="47">
        <v>0</v>
      </c>
      <c r="AF271" s="47">
        <v>0</v>
      </c>
      <c r="AG271" s="47">
        <v>0</v>
      </c>
      <c r="AH271" s="47">
        <v>0</v>
      </c>
      <c r="AI271" s="47">
        <v>0</v>
      </c>
      <c r="AJ271" s="47">
        <v>0</v>
      </c>
      <c r="AK271" s="47">
        <v>0</v>
      </c>
      <c r="AL271" s="47">
        <v>0</v>
      </c>
      <c r="AM271" s="47">
        <v>0</v>
      </c>
      <c r="AN271" s="47">
        <v>0</v>
      </c>
      <c r="AO271" s="47">
        <v>0</v>
      </c>
      <c r="AP271" s="47">
        <v>0</v>
      </c>
      <c r="AQ271" s="47">
        <v>0</v>
      </c>
      <c r="AR271" s="47">
        <v>0</v>
      </c>
      <c r="AS271" s="47">
        <v>0</v>
      </c>
      <c r="AT271" s="47">
        <v>0</v>
      </c>
      <c r="AU271" s="47">
        <v>0</v>
      </c>
      <c r="AV271" s="47">
        <v>0</v>
      </c>
      <c r="AW271" s="47">
        <v>0</v>
      </c>
      <c r="AX271" s="47">
        <v>0</v>
      </c>
      <c r="AY271" s="47">
        <v>0</v>
      </c>
      <c r="AZ271" s="47">
        <v>0</v>
      </c>
      <c r="BA271" s="47">
        <v>0</v>
      </c>
      <c r="BB271" s="47">
        <v>0</v>
      </c>
      <c r="BC271" s="47">
        <v>0</v>
      </c>
      <c r="BD271" s="47">
        <v>0</v>
      </c>
      <c r="BE271" s="47">
        <v>0</v>
      </c>
      <c r="BF271" s="47">
        <v>0</v>
      </c>
      <c r="BG271" s="47">
        <v>0</v>
      </c>
      <c r="BH271" s="47">
        <v>0</v>
      </c>
      <c r="BI271" s="47">
        <v>0</v>
      </c>
      <c r="BJ271" s="47">
        <v>0</v>
      </c>
      <c r="BK271" s="47">
        <v>0</v>
      </c>
      <c r="BL271" s="47">
        <v>0</v>
      </c>
      <c r="BM271" s="47">
        <v>0</v>
      </c>
      <c r="BN271" s="47">
        <v>0</v>
      </c>
      <c r="BO271" s="47">
        <v>0</v>
      </c>
      <c r="BP271" s="47">
        <v>0</v>
      </c>
      <c r="BQ271" s="47">
        <v>0</v>
      </c>
      <c r="BR271" s="47">
        <v>0</v>
      </c>
      <c r="BS271" s="47">
        <v>0</v>
      </c>
      <c r="BT271" s="47">
        <v>0</v>
      </c>
      <c r="BU271" s="47">
        <v>0</v>
      </c>
      <c r="BV271" s="47">
        <v>0</v>
      </c>
      <c r="BW271" s="47">
        <v>0</v>
      </c>
      <c r="BX271" s="47">
        <v>0</v>
      </c>
      <c r="BY271" s="47">
        <v>0</v>
      </c>
      <c r="BZ271" s="47">
        <v>0</v>
      </c>
      <c r="CA271" s="47">
        <v>0</v>
      </c>
      <c r="CB271" s="47">
        <v>0</v>
      </c>
      <c r="CC271" s="47">
        <v>0</v>
      </c>
      <c r="CD271" s="47">
        <v>0</v>
      </c>
      <c r="CE271" s="47">
        <v>0</v>
      </c>
      <c r="CF271" s="47">
        <v>0</v>
      </c>
      <c r="CG271" s="47">
        <v>0</v>
      </c>
      <c r="CH271" s="47">
        <v>0</v>
      </c>
      <c r="CI271" s="47">
        <v>0</v>
      </c>
      <c r="CJ271" s="47">
        <v>0</v>
      </c>
      <c r="CK271" s="47">
        <v>0</v>
      </c>
      <c r="CL271" s="47">
        <v>0</v>
      </c>
      <c r="CM271" s="47">
        <v>0</v>
      </c>
      <c r="CN271" s="47">
        <v>0</v>
      </c>
      <c r="CO271" s="47">
        <v>0</v>
      </c>
      <c r="CP271" s="47">
        <v>0</v>
      </c>
      <c r="CQ271" s="47">
        <v>0</v>
      </c>
      <c r="CR271" s="47">
        <v>0</v>
      </c>
      <c r="CS271" s="47">
        <v>0</v>
      </c>
      <c r="CT271" s="47">
        <v>0.8894736842105263</v>
      </c>
      <c r="CU271" s="47">
        <v>0.8894736842105263</v>
      </c>
      <c r="CV271" s="47">
        <v>0</v>
      </c>
      <c r="CW271" s="47">
        <v>0</v>
      </c>
      <c r="CX271" s="47">
        <v>0</v>
      </c>
      <c r="CY271" s="47">
        <v>0</v>
      </c>
      <c r="CZ271" s="47">
        <v>0</v>
      </c>
      <c r="DA271" s="47">
        <v>0</v>
      </c>
      <c r="DB271" s="47">
        <v>0</v>
      </c>
      <c r="DC271" s="47">
        <v>0</v>
      </c>
      <c r="DD271" s="47">
        <v>0</v>
      </c>
      <c r="DE271" s="47">
        <v>0</v>
      </c>
      <c r="DF271" s="47">
        <v>0</v>
      </c>
      <c r="DG271" s="47">
        <v>0</v>
      </c>
      <c r="DH271" s="47">
        <v>0</v>
      </c>
      <c r="DI271" s="47">
        <v>0</v>
      </c>
      <c r="DJ271" s="47">
        <v>0</v>
      </c>
      <c r="DK271" s="47">
        <v>0</v>
      </c>
      <c r="DL271" s="47">
        <v>0</v>
      </c>
      <c r="DM271" s="47">
        <v>0</v>
      </c>
      <c r="DN271" s="47">
        <v>0</v>
      </c>
      <c r="DO271" s="47">
        <v>0</v>
      </c>
      <c r="DP271" s="47">
        <v>0</v>
      </c>
      <c r="DQ271" s="47">
        <v>0</v>
      </c>
      <c r="DR271" s="47">
        <v>0</v>
      </c>
      <c r="DS271" s="47">
        <v>0</v>
      </c>
      <c r="DT271" s="47">
        <v>0</v>
      </c>
    </row>
    <row r="272" spans="1:126" x14ac:dyDescent="0.25">
      <c r="A272" s="47" t="s">
        <v>577</v>
      </c>
      <c r="B272" s="47" t="s">
        <v>153</v>
      </c>
      <c r="C272" s="47" t="s">
        <v>552</v>
      </c>
      <c r="D272" s="47" t="s">
        <v>552</v>
      </c>
      <c r="E272" s="47"/>
      <c r="F272" s="47" t="s">
        <v>406</v>
      </c>
      <c r="G272" s="47" t="s">
        <v>412</v>
      </c>
      <c r="H272" s="47" t="str">
        <f>=IFERROR(VLOOKUP(A272,'ETPT Format DDG'!A:J,10,FALSE),"")</f>
        <v>0</v>
      </c>
      <c r="I272" s="47" t="str">
        <f>='ETPT Format DDG'!M272</f>
        <v/>
      </c>
      <c r="J272" s="47" t="str">
        <f>='ETPT Format DDG'!D272</f>
        <v/>
      </c>
      <c r="K272" s="47" t="s">
        <v>157</v>
      </c>
      <c r="L272" s="47" t="s">
        <v>578</v>
      </c>
      <c r="M272" s="47"/>
      <c r="N272" s="47">
        <v>1</v>
      </c>
      <c r="O272" s="47">
        <v>1</v>
      </c>
      <c r="P272" s="47">
        <v>0</v>
      </c>
      <c r="Q272" s="47">
        <v>0</v>
      </c>
      <c r="R272" s="47">
        <v>0</v>
      </c>
      <c r="S272" s="47">
        <v>0</v>
      </c>
      <c r="T272" s="47">
        <v>0</v>
      </c>
      <c r="U272" s="47">
        <v>0</v>
      </c>
      <c r="V272" s="47">
        <v>0</v>
      </c>
      <c r="W272" s="47">
        <v>0</v>
      </c>
      <c r="X272" s="47">
        <v>0</v>
      </c>
      <c r="Y272" s="47">
        <v>0</v>
      </c>
      <c r="Z272" s="47">
        <v>0</v>
      </c>
      <c r="AA272" s="47">
        <v>0</v>
      </c>
      <c r="AB272" s="47">
        <v>0</v>
      </c>
      <c r="AC272" s="47">
        <v>0</v>
      </c>
      <c r="AD272" s="47">
        <v>0</v>
      </c>
      <c r="AE272" s="47">
        <v>1</v>
      </c>
      <c r="AF272" s="47">
        <v>0</v>
      </c>
      <c r="AG272" s="47">
        <v>0</v>
      </c>
      <c r="AH272" s="47">
        <v>0</v>
      </c>
      <c r="AI272" s="47">
        <v>0</v>
      </c>
      <c r="AJ272" s="47">
        <v>0</v>
      </c>
      <c r="AK272" s="47">
        <v>0</v>
      </c>
      <c r="AL272" s="47">
        <v>0</v>
      </c>
      <c r="AM272" s="47">
        <v>0</v>
      </c>
      <c r="AN272" s="47">
        <v>0</v>
      </c>
      <c r="AO272" s="47">
        <v>0</v>
      </c>
      <c r="AP272" s="47">
        <v>0</v>
      </c>
      <c r="AQ272" s="47">
        <v>0</v>
      </c>
      <c r="AR272" s="47">
        <v>0</v>
      </c>
      <c r="AS272" s="47">
        <v>0</v>
      </c>
      <c r="AT272" s="47">
        <v>0</v>
      </c>
      <c r="AU272" s="47">
        <v>0</v>
      </c>
      <c r="AV272" s="47">
        <v>0</v>
      </c>
      <c r="AW272" s="47">
        <v>0</v>
      </c>
      <c r="AX272" s="47">
        <v>0</v>
      </c>
      <c r="AY272" s="47">
        <v>0</v>
      </c>
      <c r="AZ272" s="47">
        <v>0</v>
      </c>
      <c r="BA272" s="47">
        <v>0</v>
      </c>
      <c r="BB272" s="47">
        <v>0</v>
      </c>
      <c r="BC272" s="47">
        <v>0</v>
      </c>
      <c r="BD272" s="47">
        <v>0</v>
      </c>
      <c r="BE272" s="47">
        <v>0</v>
      </c>
      <c r="BF272" s="47">
        <v>0</v>
      </c>
      <c r="BG272" s="47">
        <v>0</v>
      </c>
      <c r="BH272" s="47">
        <v>0</v>
      </c>
      <c r="BI272" s="47">
        <v>0</v>
      </c>
      <c r="BJ272" s="47">
        <v>0</v>
      </c>
      <c r="BK272" s="47">
        <v>0</v>
      </c>
      <c r="BL272" s="47">
        <v>0</v>
      </c>
      <c r="BM272" s="47">
        <v>0</v>
      </c>
      <c r="BN272" s="47">
        <v>0</v>
      </c>
      <c r="BO272" s="47">
        <v>0</v>
      </c>
      <c r="BP272" s="47">
        <v>0</v>
      </c>
      <c r="BQ272" s="47">
        <v>0</v>
      </c>
      <c r="BR272" s="47">
        <v>0</v>
      </c>
      <c r="BS272" s="47">
        <v>0</v>
      </c>
      <c r="BT272" s="47">
        <v>0</v>
      </c>
      <c r="BU272" s="47">
        <v>0</v>
      </c>
      <c r="BV272" s="47">
        <v>0</v>
      </c>
      <c r="BW272" s="47">
        <v>0</v>
      </c>
      <c r="BX272" s="47">
        <v>0</v>
      </c>
      <c r="BY272" s="47">
        <v>0</v>
      </c>
      <c r="BZ272" s="47">
        <v>0</v>
      </c>
      <c r="CA272" s="47">
        <v>0</v>
      </c>
      <c r="CB272" s="47">
        <v>0</v>
      </c>
      <c r="CC272" s="47">
        <v>0</v>
      </c>
      <c r="CD272" s="47">
        <v>0</v>
      </c>
      <c r="CE272" s="47">
        <v>0</v>
      </c>
      <c r="CF272" s="47">
        <v>0</v>
      </c>
      <c r="CG272" s="47">
        <v>0</v>
      </c>
      <c r="CH272" s="47">
        <v>0</v>
      </c>
      <c r="CI272" s="47">
        <v>0</v>
      </c>
      <c r="CJ272" s="47">
        <v>0</v>
      </c>
      <c r="CK272" s="47">
        <v>0</v>
      </c>
      <c r="CL272" s="47">
        <v>0</v>
      </c>
      <c r="CM272" s="47">
        <v>0</v>
      </c>
      <c r="CN272" s="47">
        <v>0</v>
      </c>
      <c r="CO272" s="47">
        <v>0</v>
      </c>
      <c r="CP272" s="47">
        <v>0</v>
      </c>
      <c r="CQ272" s="47">
        <v>0</v>
      </c>
      <c r="CR272" s="47">
        <v>0</v>
      </c>
      <c r="CS272" s="47">
        <v>0</v>
      </c>
      <c r="CT272" s="47">
        <v>0</v>
      </c>
      <c r="CU272" s="47">
        <v>0</v>
      </c>
      <c r="CV272" s="47">
        <v>0</v>
      </c>
      <c r="CW272" s="47">
        <v>0</v>
      </c>
      <c r="CX272" s="47">
        <v>0</v>
      </c>
      <c r="CY272" s="47">
        <v>0</v>
      </c>
      <c r="CZ272" s="47">
        <v>0</v>
      </c>
      <c r="DA272" s="47">
        <v>0</v>
      </c>
      <c r="DB272" s="47">
        <v>0</v>
      </c>
      <c r="DC272" s="47">
        <v>0</v>
      </c>
      <c r="DD272" s="47">
        <v>0</v>
      </c>
      <c r="DE272" s="47">
        <v>0</v>
      </c>
      <c r="DF272" s="47">
        <v>0</v>
      </c>
      <c r="DG272" s="47">
        <v>0</v>
      </c>
      <c r="DH272" s="47">
        <v>0</v>
      </c>
      <c r="DI272" s="47">
        <v>0</v>
      </c>
      <c r="DJ272" s="47">
        <v>0</v>
      </c>
      <c r="DK272" s="47">
        <v>0</v>
      </c>
      <c r="DL272" s="47">
        <v>0</v>
      </c>
      <c r="DM272" s="47">
        <v>0</v>
      </c>
      <c r="DN272" s="47">
        <v>0</v>
      </c>
      <c r="DO272" s="47">
        <v>0</v>
      </c>
      <c r="DP272" s="47">
        <v>0</v>
      </c>
      <c r="DQ272" s="47">
        <v>0</v>
      </c>
      <c r="DR272" s="47">
        <v>0</v>
      </c>
      <c r="DS272" s="47">
        <v>0</v>
      </c>
      <c r="DT272" s="47">
        <v>0</v>
      </c>
    </row>
    <row r="273" spans="1:126" x14ac:dyDescent="0.25">
      <c r="A273" s="47" t="s">
        <v>579</v>
      </c>
      <c r="B273" s="47" t="s">
        <v>153</v>
      </c>
      <c r="C273" s="47" t="s">
        <v>552</v>
      </c>
      <c r="D273" s="47" t="s">
        <v>552</v>
      </c>
      <c r="E273" s="47"/>
      <c r="F273" s="47" t="s">
        <v>406</v>
      </c>
      <c r="G273" s="47" t="s">
        <v>412</v>
      </c>
      <c r="H273" s="47" t="str">
        <f>=IFERROR(VLOOKUP(A273,'ETPT Format DDG'!A:J,10,FALSE),"")</f>
        <v>0</v>
      </c>
      <c r="I273" s="47" t="str">
        <f>='ETPT Format DDG'!M273</f>
        <v/>
      </c>
      <c r="J273" s="47" t="str">
        <f>='ETPT Format DDG'!D273</f>
        <v/>
      </c>
      <c r="K273" s="47" t="s">
        <v>157</v>
      </c>
      <c r="L273" s="47" t="s">
        <v>487</v>
      </c>
      <c r="M273" s="47"/>
      <c r="N273" s="47">
        <v>0.8894736842105263</v>
      </c>
      <c r="O273" s="47">
        <v>0.8894736842105263</v>
      </c>
      <c r="P273" s="47">
        <v>0</v>
      </c>
      <c r="Q273" s="47">
        <v>0</v>
      </c>
      <c r="R273" s="47">
        <v>0</v>
      </c>
      <c r="S273" s="47">
        <v>0</v>
      </c>
      <c r="T273" s="47">
        <v>0</v>
      </c>
      <c r="U273" s="47">
        <v>0</v>
      </c>
      <c r="V273" s="47">
        <v>0</v>
      </c>
      <c r="W273" s="47">
        <v>0</v>
      </c>
      <c r="X273" s="47">
        <v>0</v>
      </c>
      <c r="Y273" s="47">
        <v>0</v>
      </c>
      <c r="Z273" s="47">
        <v>0</v>
      </c>
      <c r="AA273" s="47">
        <v>0</v>
      </c>
      <c r="AB273" s="47">
        <v>0</v>
      </c>
      <c r="AC273" s="47">
        <v>0</v>
      </c>
      <c r="AD273" s="47">
        <v>0</v>
      </c>
      <c r="AE273" s="47">
        <v>0.7115789473684255</v>
      </c>
      <c r="AF273" s="47">
        <v>0</v>
      </c>
      <c r="AG273" s="47">
        <v>0</v>
      </c>
      <c r="AH273" s="47">
        <v>0</v>
      </c>
      <c r="AI273" s="47">
        <v>0</v>
      </c>
      <c r="AJ273" s="47">
        <v>0</v>
      </c>
      <c r="AK273" s="47">
        <v>0</v>
      </c>
      <c r="AL273" s="47">
        <v>0</v>
      </c>
      <c r="AM273" s="47">
        <v>0</v>
      </c>
      <c r="AN273" s="47">
        <v>0</v>
      </c>
      <c r="AO273" s="47">
        <v>0</v>
      </c>
      <c r="AP273" s="47">
        <v>0</v>
      </c>
      <c r="AQ273" s="47">
        <v>0</v>
      </c>
      <c r="AR273" s="47">
        <v>0</v>
      </c>
      <c r="AS273" s="47">
        <v>0</v>
      </c>
      <c r="AT273" s="47">
        <v>0</v>
      </c>
      <c r="AU273" s="47">
        <v>0</v>
      </c>
      <c r="AV273" s="47">
        <v>0</v>
      </c>
      <c r="AW273" s="47">
        <v>0</v>
      </c>
      <c r="AX273" s="47">
        <v>0</v>
      </c>
      <c r="AY273" s="47">
        <v>0</v>
      </c>
      <c r="AZ273" s="47">
        <v>0</v>
      </c>
      <c r="BA273" s="47">
        <v>0</v>
      </c>
      <c r="BB273" s="47">
        <v>0</v>
      </c>
      <c r="BC273" s="47">
        <v>0</v>
      </c>
      <c r="BD273" s="47">
        <v>0</v>
      </c>
      <c r="BE273" s="47">
        <v>0</v>
      </c>
      <c r="BF273" s="47">
        <v>0</v>
      </c>
      <c r="BG273" s="47">
        <v>0</v>
      </c>
      <c r="BH273" s="47">
        <v>0</v>
      </c>
      <c r="BI273" s="47">
        <v>0</v>
      </c>
      <c r="BJ273" s="47">
        <v>0</v>
      </c>
      <c r="BK273" s="47">
        <v>0</v>
      </c>
      <c r="BL273" s="47">
        <v>0</v>
      </c>
      <c r="BM273" s="47">
        <v>0</v>
      </c>
      <c r="BN273" s="47">
        <v>0</v>
      </c>
      <c r="BO273" s="47">
        <v>0</v>
      </c>
      <c r="BP273" s="47">
        <v>0</v>
      </c>
      <c r="BQ273" s="47">
        <v>0</v>
      </c>
      <c r="BR273" s="47">
        <v>0</v>
      </c>
      <c r="BS273" s="47">
        <v>0</v>
      </c>
      <c r="BT273" s="47">
        <v>0</v>
      </c>
      <c r="BU273" s="47">
        <v>0</v>
      </c>
      <c r="BV273" s="47">
        <v>0</v>
      </c>
      <c r="BW273" s="47">
        <v>0</v>
      </c>
      <c r="BX273" s="47">
        <v>0</v>
      </c>
      <c r="BY273" s="47">
        <v>0</v>
      </c>
      <c r="BZ273" s="47">
        <v>0</v>
      </c>
      <c r="CA273" s="47">
        <v>0</v>
      </c>
      <c r="CB273" s="47">
        <v>0</v>
      </c>
      <c r="CC273" s="47">
        <v>0</v>
      </c>
      <c r="CD273" s="47">
        <v>0</v>
      </c>
      <c r="CE273" s="47">
        <v>0</v>
      </c>
      <c r="CF273" s="47">
        <v>0</v>
      </c>
      <c r="CG273" s="47">
        <v>0</v>
      </c>
      <c r="CH273" s="47">
        <v>0</v>
      </c>
      <c r="CI273" s="47">
        <v>0</v>
      </c>
      <c r="CJ273" s="47">
        <v>0</v>
      </c>
      <c r="CK273" s="47">
        <v>0</v>
      </c>
      <c r="CL273" s="47">
        <v>0</v>
      </c>
      <c r="CM273" s="47">
        <v>0</v>
      </c>
      <c r="CN273" s="47">
        <v>0</v>
      </c>
      <c r="CO273" s="47">
        <v>0</v>
      </c>
      <c r="CP273" s="47">
        <v>0</v>
      </c>
      <c r="CQ273" s="47">
        <v>0</v>
      </c>
      <c r="CR273" s="47">
        <v>0</v>
      </c>
      <c r="CS273" s="47">
        <v>0</v>
      </c>
      <c r="CT273" s="47">
        <v>0.17789473684210638</v>
      </c>
      <c r="CU273" s="47">
        <v>0</v>
      </c>
      <c r="CV273" s="47">
        <v>0</v>
      </c>
      <c r="CW273" s="47">
        <v>0</v>
      </c>
      <c r="CX273" s="47">
        <v>0</v>
      </c>
      <c r="CY273" s="47">
        <v>0</v>
      </c>
      <c r="CZ273" s="47">
        <v>0</v>
      </c>
      <c r="DA273" s="47">
        <v>0.17789473684210638</v>
      </c>
      <c r="DB273" s="47">
        <v>0</v>
      </c>
      <c r="DC273" s="47">
        <v>0</v>
      </c>
      <c r="DD273" s="47">
        <v>0</v>
      </c>
      <c r="DE273" s="47">
        <v>0</v>
      </c>
      <c r="DF273" s="47">
        <v>0</v>
      </c>
      <c r="DG273" s="47">
        <v>0</v>
      </c>
      <c r="DH273" s="47">
        <v>0</v>
      </c>
      <c r="DI273" s="47">
        <v>0</v>
      </c>
      <c r="DJ273" s="47">
        <v>0</v>
      </c>
      <c r="DK273" s="47">
        <v>0</v>
      </c>
      <c r="DL273" s="47">
        <v>0</v>
      </c>
      <c r="DM273" s="47">
        <v>0</v>
      </c>
      <c r="DN273" s="47">
        <v>0</v>
      </c>
      <c r="DO273" s="47">
        <v>0</v>
      </c>
      <c r="DP273" s="47">
        <v>0</v>
      </c>
      <c r="DQ273" s="47">
        <v>0</v>
      </c>
      <c r="DR273" s="47">
        <v>0</v>
      </c>
      <c r="DS273" s="47">
        <v>0</v>
      </c>
      <c r="DT273" s="47">
        <v>0</v>
      </c>
    </row>
    <row r="274" spans="1:126" x14ac:dyDescent="0.25">
      <c r="A274" s="47" t="s">
        <v>580</v>
      </c>
      <c r="B274" s="47" t="s">
        <v>153</v>
      </c>
      <c r="C274" s="47" t="s">
        <v>552</v>
      </c>
      <c r="D274" s="47" t="s">
        <v>552</v>
      </c>
      <c r="E274" s="47"/>
      <c r="F274" s="47" t="s">
        <v>406</v>
      </c>
      <c r="G274" s="47" t="s">
        <v>415</v>
      </c>
      <c r="H274" s="47" t="str">
        <f>=IFERROR(VLOOKUP(A274,'ETPT Format DDG'!A:J,10,FALSE),"")</f>
        <v>0</v>
      </c>
      <c r="I274" s="47" t="str">
        <f>='ETPT Format DDG'!M274</f>
        <v/>
      </c>
      <c r="J274" s="47" t="str">
        <f>='ETPT Format DDG'!D274</f>
        <v/>
      </c>
      <c r="K274" s="47" t="s">
        <v>157</v>
      </c>
      <c r="L274" s="47" t="s">
        <v>560</v>
      </c>
      <c r="M274" s="47"/>
      <c r="N274" s="47">
        <v>1</v>
      </c>
      <c r="O274" s="47">
        <v>1</v>
      </c>
      <c r="P274" s="47">
        <v>0</v>
      </c>
      <c r="Q274" s="47">
        <v>0</v>
      </c>
      <c r="R274" s="47">
        <v>0</v>
      </c>
      <c r="S274" s="47">
        <v>0</v>
      </c>
      <c r="T274" s="47">
        <v>0</v>
      </c>
      <c r="U274" s="47">
        <v>0</v>
      </c>
      <c r="V274" s="47">
        <v>0</v>
      </c>
      <c r="W274" s="47">
        <v>0</v>
      </c>
      <c r="X274" s="47">
        <v>0</v>
      </c>
      <c r="Y274" s="47">
        <v>0</v>
      </c>
      <c r="Z274" s="47">
        <v>0</v>
      </c>
      <c r="AA274" s="47">
        <v>0</v>
      </c>
      <c r="AB274" s="47">
        <v>0</v>
      </c>
      <c r="AC274" s="47">
        <v>0</v>
      </c>
      <c r="AD274" s="47">
        <v>0</v>
      </c>
      <c r="AE274" s="47">
        <v>1</v>
      </c>
      <c r="AF274" s="47">
        <v>0</v>
      </c>
      <c r="AG274" s="47">
        <v>0</v>
      </c>
      <c r="AH274" s="47">
        <v>0</v>
      </c>
      <c r="AI274" s="47">
        <v>0</v>
      </c>
      <c r="AJ274" s="47">
        <v>0</v>
      </c>
      <c r="AK274" s="47">
        <v>0</v>
      </c>
      <c r="AL274" s="47">
        <v>0</v>
      </c>
      <c r="AM274" s="47">
        <v>0</v>
      </c>
      <c r="AN274" s="47">
        <v>0</v>
      </c>
      <c r="AO274" s="47">
        <v>0</v>
      </c>
      <c r="AP274" s="47">
        <v>0</v>
      </c>
      <c r="AQ274" s="47">
        <v>0</v>
      </c>
      <c r="AR274" s="47">
        <v>0</v>
      </c>
      <c r="AS274" s="47">
        <v>0</v>
      </c>
      <c r="AT274" s="47">
        <v>0</v>
      </c>
      <c r="AU274" s="47">
        <v>0</v>
      </c>
      <c r="AV274" s="47">
        <v>0</v>
      </c>
      <c r="AW274" s="47">
        <v>0</v>
      </c>
      <c r="AX274" s="47">
        <v>0</v>
      </c>
      <c r="AY274" s="47">
        <v>0</v>
      </c>
      <c r="AZ274" s="47">
        <v>0</v>
      </c>
      <c r="BA274" s="47">
        <v>0</v>
      </c>
      <c r="BB274" s="47">
        <v>0</v>
      </c>
      <c r="BC274" s="47">
        <v>0</v>
      </c>
      <c r="BD274" s="47">
        <v>0</v>
      </c>
      <c r="BE274" s="47">
        <v>0</v>
      </c>
      <c r="BF274" s="47">
        <v>0</v>
      </c>
      <c r="BG274" s="47">
        <v>0</v>
      </c>
      <c r="BH274" s="47">
        <v>0</v>
      </c>
      <c r="BI274" s="47">
        <v>0</v>
      </c>
      <c r="BJ274" s="47">
        <v>0</v>
      </c>
      <c r="BK274" s="47">
        <v>0</v>
      </c>
      <c r="BL274" s="47">
        <v>0</v>
      </c>
      <c r="BM274" s="47">
        <v>0</v>
      </c>
      <c r="BN274" s="47">
        <v>0</v>
      </c>
      <c r="BO274" s="47">
        <v>0</v>
      </c>
      <c r="BP274" s="47">
        <v>0</v>
      </c>
      <c r="BQ274" s="47">
        <v>0</v>
      </c>
      <c r="BR274" s="47">
        <v>0</v>
      </c>
      <c r="BS274" s="47">
        <v>0</v>
      </c>
      <c r="BT274" s="47">
        <v>0</v>
      </c>
      <c r="BU274" s="47">
        <v>0</v>
      </c>
      <c r="BV274" s="47">
        <v>0</v>
      </c>
      <c r="BW274" s="47">
        <v>0</v>
      </c>
      <c r="BX274" s="47">
        <v>0</v>
      </c>
      <c r="BY274" s="47">
        <v>0</v>
      </c>
      <c r="BZ274" s="47">
        <v>0</v>
      </c>
      <c r="CA274" s="47">
        <v>0</v>
      </c>
      <c r="CB274" s="47">
        <v>0</v>
      </c>
      <c r="CC274" s="47">
        <v>0</v>
      </c>
      <c r="CD274" s="47">
        <v>0</v>
      </c>
      <c r="CE274" s="47">
        <v>0</v>
      </c>
      <c r="CF274" s="47">
        <v>0</v>
      </c>
      <c r="CG274" s="47">
        <v>0</v>
      </c>
      <c r="CH274" s="47">
        <v>0</v>
      </c>
      <c r="CI274" s="47">
        <v>0</v>
      </c>
      <c r="CJ274" s="47">
        <v>0</v>
      </c>
      <c r="CK274" s="47">
        <v>0</v>
      </c>
      <c r="CL274" s="47">
        <v>0</v>
      </c>
      <c r="CM274" s="47">
        <v>0</v>
      </c>
      <c r="CN274" s="47">
        <v>0</v>
      </c>
      <c r="CO274" s="47">
        <v>0</v>
      </c>
      <c r="CP274" s="47">
        <v>0</v>
      </c>
      <c r="CQ274" s="47">
        <v>0</v>
      </c>
      <c r="CR274" s="47">
        <v>0</v>
      </c>
      <c r="CS274" s="47">
        <v>0</v>
      </c>
      <c r="CT274" s="47">
        <v>0</v>
      </c>
      <c r="CU274" s="47">
        <v>0</v>
      </c>
      <c r="CV274" s="47">
        <v>0</v>
      </c>
      <c r="CW274" s="47">
        <v>0</v>
      </c>
      <c r="CX274" s="47">
        <v>0</v>
      </c>
      <c r="CY274" s="47">
        <v>0</v>
      </c>
      <c r="CZ274" s="47">
        <v>0</v>
      </c>
      <c r="DA274" s="47">
        <v>0</v>
      </c>
      <c r="DB274" s="47">
        <v>0</v>
      </c>
      <c r="DC274" s="47">
        <v>0</v>
      </c>
      <c r="DD274" s="47">
        <v>0</v>
      </c>
      <c r="DE274" s="47">
        <v>0</v>
      </c>
      <c r="DF274" s="47">
        <v>0</v>
      </c>
      <c r="DG274" s="47">
        <v>0</v>
      </c>
      <c r="DH274" s="47">
        <v>0</v>
      </c>
      <c r="DI274" s="47">
        <v>0</v>
      </c>
      <c r="DJ274" s="47">
        <v>0</v>
      </c>
      <c r="DK274" s="47">
        <v>0</v>
      </c>
      <c r="DL274" s="47">
        <v>0</v>
      </c>
      <c r="DM274" s="47">
        <v>0</v>
      </c>
      <c r="DN274" s="47">
        <v>0</v>
      </c>
      <c r="DO274" s="47">
        <v>0</v>
      </c>
      <c r="DP274" s="47">
        <v>0</v>
      </c>
      <c r="DQ274" s="47">
        <v>0</v>
      </c>
      <c r="DR274" s="47">
        <v>0</v>
      </c>
      <c r="DS274" s="47">
        <v>0</v>
      </c>
      <c r="DT274" s="47">
        <v>0</v>
      </c>
    </row>
    <row r="275" spans="1:126" x14ac:dyDescent="0.25">
      <c r="A275" s="47" t="s">
        <v>581</v>
      </c>
      <c r="B275" s="47" t="s">
        <v>153</v>
      </c>
      <c r="C275" s="47" t="s">
        <v>552</v>
      </c>
      <c r="D275" s="47" t="s">
        <v>552</v>
      </c>
      <c r="E275" s="47"/>
      <c r="F275" s="47" t="s">
        <v>406</v>
      </c>
      <c r="G275" s="47" t="s">
        <v>412</v>
      </c>
      <c r="H275" s="47" t="str">
        <f>=IFERROR(VLOOKUP(A275,'ETPT Format DDG'!A:J,10,FALSE),"")</f>
        <v>0</v>
      </c>
      <c r="I275" s="47" t="str">
        <f>='ETPT Format DDG'!M275</f>
        <v/>
      </c>
      <c r="J275" s="47" t="str">
        <f>='ETPT Format DDG'!D275</f>
        <v/>
      </c>
      <c r="K275" s="47" t="s">
        <v>157</v>
      </c>
      <c r="L275" s="47" t="s">
        <v>571</v>
      </c>
      <c r="M275" s="47"/>
      <c r="N275" s="47">
        <v>1</v>
      </c>
      <c r="O275" s="47">
        <v>1</v>
      </c>
      <c r="P275" s="47">
        <v>0</v>
      </c>
      <c r="Q275" s="47">
        <v>0</v>
      </c>
      <c r="R275" s="47">
        <v>0</v>
      </c>
      <c r="S275" s="47">
        <v>0</v>
      </c>
      <c r="T275" s="47">
        <v>0</v>
      </c>
      <c r="U275" s="47">
        <v>0</v>
      </c>
      <c r="V275" s="47">
        <v>0</v>
      </c>
      <c r="W275" s="47">
        <v>0</v>
      </c>
      <c r="X275" s="47">
        <v>0</v>
      </c>
      <c r="Y275" s="47">
        <v>0</v>
      </c>
      <c r="Z275" s="47">
        <v>0</v>
      </c>
      <c r="AA275" s="47">
        <v>0</v>
      </c>
      <c r="AB275" s="47">
        <v>0</v>
      </c>
      <c r="AC275" s="47">
        <v>0</v>
      </c>
      <c r="AD275" s="47">
        <v>0</v>
      </c>
      <c r="AE275" s="47">
        <v>1</v>
      </c>
      <c r="AF275" s="47">
        <v>0</v>
      </c>
      <c r="AG275" s="47">
        <v>1</v>
      </c>
      <c r="AH275" s="47">
        <v>0</v>
      </c>
      <c r="AI275" s="47">
        <v>0</v>
      </c>
      <c r="AJ275" s="47">
        <v>0</v>
      </c>
      <c r="AK275" s="47">
        <v>0</v>
      </c>
      <c r="AL275" s="47">
        <v>0</v>
      </c>
      <c r="AM275" s="47">
        <v>0</v>
      </c>
      <c r="AN275" s="47">
        <v>0</v>
      </c>
      <c r="AO275" s="47">
        <v>0</v>
      </c>
      <c r="AP275" s="47">
        <v>0</v>
      </c>
      <c r="AQ275" s="47">
        <v>0</v>
      </c>
      <c r="AR275" s="47">
        <v>0</v>
      </c>
      <c r="AS275" s="47">
        <v>0</v>
      </c>
      <c r="AT275" s="47">
        <v>0</v>
      </c>
      <c r="AU275" s="47">
        <v>0</v>
      </c>
      <c r="AV275" s="47">
        <v>0</v>
      </c>
      <c r="AW275" s="47">
        <v>0</v>
      </c>
      <c r="AX275" s="47">
        <v>0</v>
      </c>
      <c r="AY275" s="47">
        <v>0</v>
      </c>
      <c r="AZ275" s="47">
        <v>0</v>
      </c>
      <c r="BA275" s="47">
        <v>0</v>
      </c>
      <c r="BB275" s="47">
        <v>0</v>
      </c>
      <c r="BC275" s="47">
        <v>0</v>
      </c>
      <c r="BD275" s="47">
        <v>0</v>
      </c>
      <c r="BE275" s="47">
        <v>0</v>
      </c>
      <c r="BF275" s="47">
        <v>0</v>
      </c>
      <c r="BG275" s="47">
        <v>0</v>
      </c>
      <c r="BH275" s="47">
        <v>0</v>
      </c>
      <c r="BI275" s="47">
        <v>0</v>
      </c>
      <c r="BJ275" s="47">
        <v>0</v>
      </c>
      <c r="BK275" s="47">
        <v>0</v>
      </c>
      <c r="BL275" s="47">
        <v>0</v>
      </c>
      <c r="BM275" s="47">
        <v>0</v>
      </c>
      <c r="BN275" s="47">
        <v>0</v>
      </c>
      <c r="BO275" s="47">
        <v>0</v>
      </c>
      <c r="BP275" s="47">
        <v>0</v>
      </c>
      <c r="BQ275" s="47">
        <v>0</v>
      </c>
      <c r="BR275" s="47">
        <v>0</v>
      </c>
      <c r="BS275" s="47">
        <v>0</v>
      </c>
      <c r="BT275" s="47">
        <v>0</v>
      </c>
      <c r="BU275" s="47">
        <v>0</v>
      </c>
      <c r="BV275" s="47">
        <v>0</v>
      </c>
      <c r="BW275" s="47">
        <v>0</v>
      </c>
      <c r="BX275" s="47">
        <v>0</v>
      </c>
      <c r="BY275" s="47">
        <v>0</v>
      </c>
      <c r="BZ275" s="47">
        <v>0</v>
      </c>
      <c r="CA275" s="47">
        <v>0</v>
      </c>
      <c r="CB275" s="47">
        <v>0</v>
      </c>
      <c r="CC275" s="47">
        <v>0</v>
      </c>
      <c r="CD275" s="47">
        <v>0</v>
      </c>
      <c r="CE275" s="47">
        <v>0</v>
      </c>
      <c r="CF275" s="47">
        <v>0</v>
      </c>
      <c r="CG275" s="47">
        <v>0</v>
      </c>
      <c r="CH275" s="47">
        <v>0</v>
      </c>
      <c r="CI275" s="47">
        <v>0</v>
      </c>
      <c r="CJ275" s="47">
        <v>0</v>
      </c>
      <c r="CK275" s="47">
        <v>0</v>
      </c>
      <c r="CL275" s="47">
        <v>0</v>
      </c>
      <c r="CM275" s="47">
        <v>0</v>
      </c>
      <c r="CN275" s="47">
        <v>0</v>
      </c>
      <c r="CO275" s="47">
        <v>0</v>
      </c>
      <c r="CP275" s="47">
        <v>0</v>
      </c>
      <c r="CQ275" s="47">
        <v>0</v>
      </c>
      <c r="CR275" s="47">
        <v>0</v>
      </c>
      <c r="CS275" s="47">
        <v>0</v>
      </c>
      <c r="CT275" s="47">
        <v>0</v>
      </c>
      <c r="CU275" s="47">
        <v>0</v>
      </c>
      <c r="CV275" s="47">
        <v>0</v>
      </c>
      <c r="CW275" s="47">
        <v>0</v>
      </c>
      <c r="CX275" s="47">
        <v>0</v>
      </c>
      <c r="CY275" s="47">
        <v>0</v>
      </c>
      <c r="CZ275" s="47">
        <v>0</v>
      </c>
      <c r="DA275" s="47">
        <v>0</v>
      </c>
      <c r="DB275" s="47">
        <v>0</v>
      </c>
      <c r="DC275" s="47">
        <v>0</v>
      </c>
      <c r="DD275" s="47">
        <v>0</v>
      </c>
      <c r="DE275" s="47">
        <v>0</v>
      </c>
      <c r="DF275" s="47">
        <v>0</v>
      </c>
      <c r="DG275" s="47">
        <v>0</v>
      </c>
      <c r="DH275" s="47">
        <v>0</v>
      </c>
      <c r="DI275" s="47">
        <v>0</v>
      </c>
      <c r="DJ275" s="47">
        <v>0</v>
      </c>
      <c r="DK275" s="47">
        <v>0</v>
      </c>
      <c r="DL275" s="47">
        <v>0</v>
      </c>
      <c r="DM275" s="47">
        <v>0</v>
      </c>
      <c r="DN275" s="47">
        <v>0</v>
      </c>
      <c r="DO275" s="47">
        <v>0</v>
      </c>
      <c r="DP275" s="47">
        <v>0</v>
      </c>
      <c r="DQ275" s="47">
        <v>0</v>
      </c>
      <c r="DR275" s="47">
        <v>0</v>
      </c>
      <c r="DS275" s="47">
        <v>0</v>
      </c>
      <c r="DT275" s="47">
        <v>0</v>
      </c>
    </row>
    <row r="276" spans="1:126" x14ac:dyDescent="0.25">
      <c r="A276" s="47" t="s">
        <v>582</v>
      </c>
      <c r="B276" s="47" t="s">
        <v>153</v>
      </c>
      <c r="C276" s="47" t="s">
        <v>552</v>
      </c>
      <c r="D276" s="47" t="s">
        <v>552</v>
      </c>
      <c r="E276" s="47"/>
      <c r="F276" s="47" t="s">
        <v>406</v>
      </c>
      <c r="G276" s="47" t="s">
        <v>415</v>
      </c>
      <c r="H276" s="47" t="str">
        <f>=IFERROR(VLOOKUP(A276,'ETPT Format DDG'!A:J,10,FALSE),"")</f>
        <v>0</v>
      </c>
      <c r="I276" s="47" t="str">
        <f>='ETPT Format DDG'!M276</f>
        <v/>
      </c>
      <c r="J276" s="47" t="str">
        <f>='ETPT Format DDG'!D276</f>
        <v/>
      </c>
      <c r="K276" s="47" t="s">
        <v>157</v>
      </c>
      <c r="L276" s="47" t="s">
        <v>560</v>
      </c>
      <c r="M276" s="47"/>
      <c r="N276" s="47">
        <v>1</v>
      </c>
      <c r="O276" s="47">
        <v>1</v>
      </c>
      <c r="P276" s="47">
        <v>0</v>
      </c>
      <c r="Q276" s="47">
        <v>0</v>
      </c>
      <c r="R276" s="47">
        <v>0</v>
      </c>
      <c r="S276" s="47">
        <v>0</v>
      </c>
      <c r="T276" s="47">
        <v>0</v>
      </c>
      <c r="U276" s="47">
        <v>0</v>
      </c>
      <c r="V276" s="47">
        <v>0</v>
      </c>
      <c r="W276" s="47">
        <v>0</v>
      </c>
      <c r="X276" s="47">
        <v>0</v>
      </c>
      <c r="Y276" s="47">
        <v>0</v>
      </c>
      <c r="Z276" s="47">
        <v>0</v>
      </c>
      <c r="AA276" s="47">
        <v>0</v>
      </c>
      <c r="AB276" s="47">
        <v>0</v>
      </c>
      <c r="AC276" s="47">
        <v>0</v>
      </c>
      <c r="AD276" s="47">
        <v>0</v>
      </c>
      <c r="AE276" s="47">
        <v>1</v>
      </c>
      <c r="AF276" s="47">
        <v>0</v>
      </c>
      <c r="AG276" s="47">
        <v>1</v>
      </c>
      <c r="AH276" s="47">
        <v>0</v>
      </c>
      <c r="AI276" s="47">
        <v>0</v>
      </c>
      <c r="AJ276" s="47">
        <v>0</v>
      </c>
      <c r="AK276" s="47">
        <v>0</v>
      </c>
      <c r="AL276" s="47">
        <v>0</v>
      </c>
      <c r="AM276" s="47">
        <v>0</v>
      </c>
      <c r="AN276" s="47">
        <v>0</v>
      </c>
      <c r="AO276" s="47">
        <v>0</v>
      </c>
      <c r="AP276" s="47">
        <v>0</v>
      </c>
      <c r="AQ276" s="47">
        <v>0</v>
      </c>
      <c r="AR276" s="47">
        <v>0</v>
      </c>
      <c r="AS276" s="47">
        <v>0</v>
      </c>
      <c r="AT276" s="47">
        <v>0</v>
      </c>
      <c r="AU276" s="47">
        <v>0</v>
      </c>
      <c r="AV276" s="47">
        <v>0</v>
      </c>
      <c r="AW276" s="47">
        <v>0</v>
      </c>
      <c r="AX276" s="47">
        <v>0</v>
      </c>
      <c r="AY276" s="47">
        <v>0</v>
      </c>
      <c r="AZ276" s="47">
        <v>0</v>
      </c>
      <c r="BA276" s="47">
        <v>0</v>
      </c>
      <c r="BB276" s="47">
        <v>0</v>
      </c>
      <c r="BC276" s="47">
        <v>0</v>
      </c>
      <c r="BD276" s="47">
        <v>0</v>
      </c>
      <c r="BE276" s="47">
        <v>0</v>
      </c>
      <c r="BF276" s="47">
        <v>0</v>
      </c>
      <c r="BG276" s="47">
        <v>0</v>
      </c>
      <c r="BH276" s="47">
        <v>0</v>
      </c>
      <c r="BI276" s="47">
        <v>0</v>
      </c>
      <c r="BJ276" s="47">
        <v>0</v>
      </c>
      <c r="BK276" s="47">
        <v>0</v>
      </c>
      <c r="BL276" s="47">
        <v>0</v>
      </c>
      <c r="BM276" s="47">
        <v>0</v>
      </c>
      <c r="BN276" s="47">
        <v>0</v>
      </c>
      <c r="BO276" s="47">
        <v>0</v>
      </c>
      <c r="BP276" s="47">
        <v>0</v>
      </c>
      <c r="BQ276" s="47">
        <v>0</v>
      </c>
      <c r="BR276" s="47">
        <v>0</v>
      </c>
      <c r="BS276" s="47">
        <v>0</v>
      </c>
      <c r="BT276" s="47">
        <v>0</v>
      </c>
      <c r="BU276" s="47">
        <v>0</v>
      </c>
      <c r="BV276" s="47">
        <v>0</v>
      </c>
      <c r="BW276" s="47">
        <v>0</v>
      </c>
      <c r="BX276" s="47">
        <v>0</v>
      </c>
      <c r="BY276" s="47">
        <v>0</v>
      </c>
      <c r="BZ276" s="47">
        <v>0</v>
      </c>
      <c r="CA276" s="47">
        <v>0</v>
      </c>
      <c r="CB276" s="47">
        <v>0</v>
      </c>
      <c r="CC276" s="47">
        <v>0</v>
      </c>
      <c r="CD276" s="47">
        <v>0</v>
      </c>
      <c r="CE276" s="47">
        <v>0</v>
      </c>
      <c r="CF276" s="47">
        <v>0</v>
      </c>
      <c r="CG276" s="47">
        <v>0</v>
      </c>
      <c r="CH276" s="47">
        <v>0</v>
      </c>
      <c r="CI276" s="47">
        <v>0</v>
      </c>
      <c r="CJ276" s="47">
        <v>0</v>
      </c>
      <c r="CK276" s="47">
        <v>0</v>
      </c>
      <c r="CL276" s="47">
        <v>0</v>
      </c>
      <c r="CM276" s="47">
        <v>0</v>
      </c>
      <c r="CN276" s="47">
        <v>0</v>
      </c>
      <c r="CO276" s="47">
        <v>0</v>
      </c>
      <c r="CP276" s="47">
        <v>0</v>
      </c>
      <c r="CQ276" s="47">
        <v>0</v>
      </c>
      <c r="CR276" s="47">
        <v>0</v>
      </c>
      <c r="CS276" s="47">
        <v>0</v>
      </c>
      <c r="CT276" s="47">
        <v>0</v>
      </c>
      <c r="CU276" s="47">
        <v>0</v>
      </c>
      <c r="CV276" s="47">
        <v>0</v>
      </c>
      <c r="CW276" s="47">
        <v>0</v>
      </c>
      <c r="CX276" s="47">
        <v>0</v>
      </c>
      <c r="CY276" s="47">
        <v>0</v>
      </c>
      <c r="CZ276" s="47">
        <v>0</v>
      </c>
      <c r="DA276" s="47">
        <v>0</v>
      </c>
      <c r="DB276" s="47">
        <v>0</v>
      </c>
      <c r="DC276" s="47">
        <v>0</v>
      </c>
      <c r="DD276" s="47">
        <v>0</v>
      </c>
      <c r="DE276" s="47">
        <v>0</v>
      </c>
      <c r="DF276" s="47">
        <v>0</v>
      </c>
      <c r="DG276" s="47">
        <v>0</v>
      </c>
      <c r="DH276" s="47">
        <v>0</v>
      </c>
      <c r="DI276" s="47">
        <v>0</v>
      </c>
      <c r="DJ276" s="47">
        <v>0</v>
      </c>
      <c r="DK276" s="47">
        <v>0</v>
      </c>
      <c r="DL276" s="47">
        <v>0</v>
      </c>
      <c r="DM276" s="47">
        <v>0</v>
      </c>
      <c r="DN276" s="47">
        <v>0</v>
      </c>
      <c r="DO276" s="47">
        <v>0</v>
      </c>
      <c r="DP276" s="47">
        <v>0</v>
      </c>
      <c r="DQ276" s="47">
        <v>0</v>
      </c>
      <c r="DR276" s="47">
        <v>0</v>
      </c>
      <c r="DS276" s="47">
        <v>0</v>
      </c>
      <c r="DT276" s="47">
        <v>0</v>
      </c>
    </row>
    <row r="277" spans="1:126" x14ac:dyDescent="0.25">
      <c r="A277" s="47" t="s">
        <v>583</v>
      </c>
      <c r="B277" s="47" t="s">
        <v>153</v>
      </c>
      <c r="C277" s="47" t="s">
        <v>552</v>
      </c>
      <c r="D277" s="47" t="s">
        <v>552</v>
      </c>
      <c r="E277" s="47"/>
      <c r="F277" s="47" t="s">
        <v>406</v>
      </c>
      <c r="G277" s="47" t="s">
        <v>412</v>
      </c>
      <c r="H277" s="47" t="str">
        <f>=IFERROR(VLOOKUP(A277,'ETPT Format DDG'!A:J,10,FALSE),"")</f>
        <v>0</v>
      </c>
      <c r="I277" s="47" t="str">
        <f>='ETPT Format DDG'!M277</f>
        <v/>
      </c>
      <c r="J277" s="47" t="str">
        <f>='ETPT Format DDG'!D277</f>
        <v/>
      </c>
      <c r="K277" s="47" t="s">
        <v>157</v>
      </c>
      <c r="L277" s="47" t="s">
        <v>434</v>
      </c>
      <c r="M277" s="47"/>
      <c r="N277" s="47">
        <v>0.7078947368421052</v>
      </c>
      <c r="O277" s="47">
        <v>0.7078947368421052</v>
      </c>
      <c r="P277" s="47">
        <v>0</v>
      </c>
      <c r="Q277" s="47">
        <v>0</v>
      </c>
      <c r="R277" s="47">
        <v>0</v>
      </c>
      <c r="S277" s="47">
        <v>0</v>
      </c>
      <c r="T277" s="47">
        <v>0</v>
      </c>
      <c r="U277" s="47">
        <v>0</v>
      </c>
      <c r="V277" s="47">
        <v>0</v>
      </c>
      <c r="W277" s="47">
        <v>0</v>
      </c>
      <c r="X277" s="47">
        <v>0</v>
      </c>
      <c r="Y277" s="47">
        <v>0</v>
      </c>
      <c r="Z277" s="47">
        <v>0</v>
      </c>
      <c r="AA277" s="47">
        <v>0</v>
      </c>
      <c r="AB277" s="47">
        <v>0</v>
      </c>
      <c r="AC277" s="47">
        <v>0</v>
      </c>
      <c r="AD277" s="47">
        <v>0</v>
      </c>
      <c r="AE277" s="47">
        <v>0.7078947368421052</v>
      </c>
      <c r="AF277" s="47">
        <v>0.7078947368421052</v>
      </c>
      <c r="AG277" s="47">
        <v>0</v>
      </c>
      <c r="AH277" s="47">
        <v>0</v>
      </c>
      <c r="AI277" s="47">
        <v>0</v>
      </c>
      <c r="AJ277" s="47">
        <v>0</v>
      </c>
      <c r="AK277" s="47">
        <v>0</v>
      </c>
      <c r="AL277" s="47">
        <v>0</v>
      </c>
      <c r="AM277" s="47">
        <v>0</v>
      </c>
      <c r="AN277" s="47">
        <v>0</v>
      </c>
      <c r="AO277" s="47">
        <v>0</v>
      </c>
      <c r="AP277" s="47">
        <v>0</v>
      </c>
      <c r="AQ277" s="47">
        <v>0</v>
      </c>
      <c r="AR277" s="47">
        <v>0</v>
      </c>
      <c r="AS277" s="47">
        <v>0</v>
      </c>
      <c r="AT277" s="47">
        <v>0</v>
      </c>
      <c r="AU277" s="47">
        <v>0</v>
      </c>
      <c r="AV277" s="47">
        <v>0</v>
      </c>
      <c r="AW277" s="47">
        <v>0</v>
      </c>
      <c r="AX277" s="47">
        <v>0</v>
      </c>
      <c r="AY277" s="47">
        <v>0</v>
      </c>
      <c r="AZ277" s="47">
        <v>0</v>
      </c>
      <c r="BA277" s="47">
        <v>0</v>
      </c>
      <c r="BB277" s="47">
        <v>0</v>
      </c>
      <c r="BC277" s="47">
        <v>0</v>
      </c>
      <c r="BD277" s="47">
        <v>0</v>
      </c>
      <c r="BE277" s="47">
        <v>0</v>
      </c>
      <c r="BF277" s="47">
        <v>0</v>
      </c>
      <c r="BG277" s="47">
        <v>0</v>
      </c>
      <c r="BH277" s="47">
        <v>0</v>
      </c>
      <c r="BI277" s="47">
        <v>0</v>
      </c>
      <c r="BJ277" s="47">
        <v>0</v>
      </c>
      <c r="BK277" s="47">
        <v>0</v>
      </c>
      <c r="BL277" s="47">
        <v>0</v>
      </c>
      <c r="BM277" s="47">
        <v>0</v>
      </c>
      <c r="BN277" s="47">
        <v>0</v>
      </c>
      <c r="BO277" s="47">
        <v>0</v>
      </c>
      <c r="BP277" s="47">
        <v>0</v>
      </c>
      <c r="BQ277" s="47">
        <v>0</v>
      </c>
      <c r="BR277" s="47">
        <v>0</v>
      </c>
      <c r="BS277" s="47">
        <v>0</v>
      </c>
      <c r="BT277" s="47">
        <v>0</v>
      </c>
      <c r="BU277" s="47">
        <v>0</v>
      </c>
      <c r="BV277" s="47">
        <v>0</v>
      </c>
      <c r="BW277" s="47">
        <v>0</v>
      </c>
      <c r="BX277" s="47">
        <v>0</v>
      </c>
      <c r="BY277" s="47">
        <v>0</v>
      </c>
      <c r="BZ277" s="47">
        <v>0</v>
      </c>
      <c r="CA277" s="47">
        <v>0</v>
      </c>
      <c r="CB277" s="47">
        <v>0</v>
      </c>
      <c r="CC277" s="47">
        <v>0</v>
      </c>
      <c r="CD277" s="47">
        <v>0</v>
      </c>
      <c r="CE277" s="47">
        <v>0</v>
      </c>
      <c r="CF277" s="47">
        <v>0</v>
      </c>
      <c r="CG277" s="47">
        <v>0</v>
      </c>
      <c r="CH277" s="47">
        <v>0</v>
      </c>
      <c r="CI277" s="47">
        <v>0</v>
      </c>
      <c r="CJ277" s="47">
        <v>0</v>
      </c>
      <c r="CK277" s="47">
        <v>0</v>
      </c>
      <c r="CL277" s="47">
        <v>0</v>
      </c>
      <c r="CM277" s="47">
        <v>0</v>
      </c>
      <c r="CN277" s="47">
        <v>0</v>
      </c>
      <c r="CO277" s="47">
        <v>0</v>
      </c>
      <c r="CP277" s="47">
        <v>0</v>
      </c>
      <c r="CQ277" s="47">
        <v>0</v>
      </c>
      <c r="CR277" s="47">
        <v>0</v>
      </c>
      <c r="CS277" s="47">
        <v>0</v>
      </c>
      <c r="CT277" s="47">
        <v>0</v>
      </c>
      <c r="CU277" s="47">
        <v>0</v>
      </c>
      <c r="CV277" s="47">
        <v>0</v>
      </c>
      <c r="CW277" s="47">
        <v>0</v>
      </c>
      <c r="CX277" s="47">
        <v>0</v>
      </c>
      <c r="CY277" s="47">
        <v>0</v>
      </c>
      <c r="CZ277" s="47">
        <v>0</v>
      </c>
      <c r="DA277" s="47">
        <v>0</v>
      </c>
      <c r="DB277" s="47">
        <v>0</v>
      </c>
      <c r="DC277" s="47">
        <v>0</v>
      </c>
      <c r="DD277" s="47">
        <v>0</v>
      </c>
      <c r="DE277" s="47">
        <v>0</v>
      </c>
      <c r="DF277" s="47">
        <v>0</v>
      </c>
      <c r="DG277" s="47">
        <v>0</v>
      </c>
      <c r="DH277" s="47">
        <v>0</v>
      </c>
      <c r="DI277" s="47">
        <v>0</v>
      </c>
      <c r="DJ277" s="47">
        <v>0</v>
      </c>
      <c r="DK277" s="47">
        <v>0</v>
      </c>
      <c r="DL277" s="47">
        <v>0</v>
      </c>
      <c r="DM277" s="47">
        <v>0</v>
      </c>
      <c r="DN277" s="47">
        <v>0</v>
      </c>
      <c r="DO277" s="47">
        <v>0</v>
      </c>
      <c r="DP277" s="47">
        <v>0</v>
      </c>
      <c r="DQ277" s="47">
        <v>0</v>
      </c>
      <c r="DR277" s="47">
        <v>0</v>
      </c>
      <c r="DS277" s="47">
        <v>0</v>
      </c>
      <c r="DT277" s="47">
        <v>0</v>
      </c>
    </row>
    <row r="278" spans="1:126" x14ac:dyDescent="0.25">
      <c r="A278" s="47" t="s">
        <v>584</v>
      </c>
      <c r="B278" s="47" t="s">
        <v>153</v>
      </c>
      <c r="C278" s="47" t="s">
        <v>552</v>
      </c>
      <c r="D278" s="47" t="s">
        <v>552</v>
      </c>
      <c r="E278" s="47"/>
      <c r="F278" s="47" t="s">
        <v>406</v>
      </c>
      <c r="G278" s="47" t="s">
        <v>415</v>
      </c>
      <c r="H278" s="47" t="str">
        <f>=IFERROR(VLOOKUP(A278,'ETPT Format DDG'!A:J,10,FALSE),"")</f>
        <v>0</v>
      </c>
      <c r="I278" s="47" t="str">
        <f>='ETPT Format DDG'!M278</f>
        <v/>
      </c>
      <c r="J278" s="47" t="str">
        <f>='ETPT Format DDG'!D278</f>
        <v/>
      </c>
      <c r="K278" s="47" t="s">
        <v>157</v>
      </c>
      <c r="L278" s="47" t="s">
        <v>560</v>
      </c>
      <c r="M278" s="47"/>
      <c r="N278" s="47">
        <v>1</v>
      </c>
      <c r="O278" s="47">
        <v>1</v>
      </c>
      <c r="P278" s="47">
        <v>0</v>
      </c>
      <c r="Q278" s="47">
        <v>0</v>
      </c>
      <c r="R278" s="47">
        <v>0</v>
      </c>
      <c r="S278" s="47">
        <v>0</v>
      </c>
      <c r="T278" s="47">
        <v>0</v>
      </c>
      <c r="U278" s="47">
        <v>0</v>
      </c>
      <c r="V278" s="47">
        <v>0</v>
      </c>
      <c r="W278" s="47">
        <v>0</v>
      </c>
      <c r="X278" s="47">
        <v>0</v>
      </c>
      <c r="Y278" s="47">
        <v>0</v>
      </c>
      <c r="Z278" s="47">
        <v>0</v>
      </c>
      <c r="AA278" s="47">
        <v>0</v>
      </c>
      <c r="AB278" s="47">
        <v>0</v>
      </c>
      <c r="AC278" s="47">
        <v>0</v>
      </c>
      <c r="AD278" s="47">
        <v>0</v>
      </c>
      <c r="AE278" s="47">
        <v>1</v>
      </c>
      <c r="AF278" s="47">
        <v>0</v>
      </c>
      <c r="AG278" s="47">
        <v>0</v>
      </c>
      <c r="AH278" s="47">
        <v>0</v>
      </c>
      <c r="AI278" s="47">
        <v>0</v>
      </c>
      <c r="AJ278" s="47">
        <v>0</v>
      </c>
      <c r="AK278" s="47">
        <v>1</v>
      </c>
      <c r="AL278" s="47">
        <v>0</v>
      </c>
      <c r="AM278" s="47">
        <v>0</v>
      </c>
      <c r="AN278" s="47">
        <v>0</v>
      </c>
      <c r="AO278" s="47">
        <v>0</v>
      </c>
      <c r="AP278" s="47">
        <v>0</v>
      </c>
      <c r="AQ278" s="47">
        <v>0</v>
      </c>
      <c r="AR278" s="47">
        <v>0</v>
      </c>
      <c r="AS278" s="47">
        <v>0</v>
      </c>
      <c r="AT278" s="47">
        <v>0</v>
      </c>
      <c r="AU278" s="47">
        <v>0</v>
      </c>
      <c r="AV278" s="47">
        <v>0</v>
      </c>
      <c r="AW278" s="47">
        <v>0</v>
      </c>
      <c r="AX278" s="47">
        <v>0</v>
      </c>
      <c r="AY278" s="47">
        <v>0</v>
      </c>
      <c r="AZ278" s="47">
        <v>0</v>
      </c>
      <c r="BA278" s="47">
        <v>0</v>
      </c>
      <c r="BB278" s="47">
        <v>0</v>
      </c>
      <c r="BC278" s="47">
        <v>0</v>
      </c>
      <c r="BD278" s="47">
        <v>0</v>
      </c>
      <c r="BE278" s="47">
        <v>0</v>
      </c>
      <c r="BF278" s="47">
        <v>0</v>
      </c>
      <c r="BG278" s="47">
        <v>0</v>
      </c>
      <c r="BH278" s="47">
        <v>0</v>
      </c>
      <c r="BI278" s="47">
        <v>0</v>
      </c>
      <c r="BJ278" s="47">
        <v>0</v>
      </c>
      <c r="BK278" s="47">
        <v>0</v>
      </c>
      <c r="BL278" s="47">
        <v>0</v>
      </c>
      <c r="BM278" s="47">
        <v>0</v>
      </c>
      <c r="BN278" s="47">
        <v>0</v>
      </c>
      <c r="BO278" s="47">
        <v>0</v>
      </c>
      <c r="BP278" s="47">
        <v>0</v>
      </c>
      <c r="BQ278" s="47">
        <v>0</v>
      </c>
      <c r="BR278" s="47">
        <v>0</v>
      </c>
      <c r="BS278" s="47">
        <v>0</v>
      </c>
      <c r="BT278" s="47">
        <v>0</v>
      </c>
      <c r="BU278" s="47">
        <v>0</v>
      </c>
      <c r="BV278" s="47">
        <v>0</v>
      </c>
      <c r="BW278" s="47">
        <v>0</v>
      </c>
      <c r="BX278" s="47">
        <v>0</v>
      </c>
      <c r="BY278" s="47">
        <v>0</v>
      </c>
      <c r="BZ278" s="47">
        <v>0</v>
      </c>
      <c r="CA278" s="47">
        <v>0</v>
      </c>
      <c r="CB278" s="47">
        <v>0</v>
      </c>
      <c r="CC278" s="47">
        <v>0</v>
      </c>
      <c r="CD278" s="47">
        <v>0</v>
      </c>
      <c r="CE278" s="47">
        <v>0</v>
      </c>
      <c r="CF278" s="47">
        <v>0</v>
      </c>
      <c r="CG278" s="47">
        <v>0</v>
      </c>
      <c r="CH278" s="47">
        <v>0</v>
      </c>
      <c r="CI278" s="47">
        <v>0</v>
      </c>
      <c r="CJ278" s="47">
        <v>0</v>
      </c>
      <c r="CK278" s="47">
        <v>0</v>
      </c>
      <c r="CL278" s="47">
        <v>0</v>
      </c>
      <c r="CM278" s="47">
        <v>0</v>
      </c>
      <c r="CN278" s="47">
        <v>0</v>
      </c>
      <c r="CO278" s="47">
        <v>0</v>
      </c>
      <c r="CP278" s="47">
        <v>0</v>
      </c>
      <c r="CQ278" s="47">
        <v>0</v>
      </c>
      <c r="CR278" s="47">
        <v>0</v>
      </c>
      <c r="CS278" s="47">
        <v>0</v>
      </c>
      <c r="CT278" s="47">
        <v>0</v>
      </c>
      <c r="CU278" s="47">
        <v>0</v>
      </c>
      <c r="CV278" s="47">
        <v>0</v>
      </c>
      <c r="CW278" s="47">
        <v>0</v>
      </c>
      <c r="CX278" s="47">
        <v>0</v>
      </c>
      <c r="CY278" s="47">
        <v>0</v>
      </c>
      <c r="CZ278" s="47">
        <v>0</v>
      </c>
      <c r="DA278" s="47">
        <v>0</v>
      </c>
      <c r="DB278" s="47">
        <v>0</v>
      </c>
      <c r="DC278" s="47">
        <v>0</v>
      </c>
      <c r="DD278" s="47">
        <v>0</v>
      </c>
      <c r="DE278" s="47">
        <v>0</v>
      </c>
      <c r="DF278" s="47">
        <v>0</v>
      </c>
      <c r="DG278" s="47">
        <v>0</v>
      </c>
      <c r="DH278" s="47">
        <v>0</v>
      </c>
      <c r="DI278" s="47">
        <v>0</v>
      </c>
      <c r="DJ278" s="47">
        <v>0</v>
      </c>
      <c r="DK278" s="47">
        <v>0</v>
      </c>
      <c r="DL278" s="47">
        <v>0</v>
      </c>
      <c r="DM278" s="47">
        <v>0</v>
      </c>
      <c r="DN278" s="47">
        <v>0</v>
      </c>
      <c r="DO278" s="47">
        <v>0</v>
      </c>
      <c r="DP278" s="47">
        <v>0</v>
      </c>
      <c r="DQ278" s="47">
        <v>0</v>
      </c>
      <c r="DR278" s="47">
        <v>0</v>
      </c>
      <c r="DS278" s="47">
        <v>0</v>
      </c>
      <c r="DT278" s="47">
        <v>0</v>
      </c>
    </row>
    <row r="279" spans="1:126" x14ac:dyDescent="0.25">
      <c r="A279" s="47" t="s">
        <v>585</v>
      </c>
      <c r="B279" s="47" t="s">
        <v>153</v>
      </c>
      <c r="C279" s="47" t="s">
        <v>552</v>
      </c>
      <c r="D279" s="47" t="s">
        <v>552</v>
      </c>
      <c r="E279" s="47"/>
      <c r="F279" s="47" t="s">
        <v>406</v>
      </c>
      <c r="G279" s="47" t="s">
        <v>412</v>
      </c>
      <c r="H279" s="47" t="str">
        <f>=IFERROR(VLOOKUP(A279,'ETPT Format DDG'!A:J,10,FALSE),"")</f>
        <v>0</v>
      </c>
      <c r="I279" s="47" t="str">
        <f>='ETPT Format DDG'!M279</f>
        <v/>
      </c>
      <c r="J279" s="47" t="str">
        <f>='ETPT Format DDG'!D279</f>
        <v/>
      </c>
      <c r="K279" s="47" t="s">
        <v>157</v>
      </c>
      <c r="L279" s="47" t="s">
        <v>424</v>
      </c>
      <c r="M279" s="47"/>
      <c r="N279" s="47">
        <v>0.19473684210526315</v>
      </c>
      <c r="O279" s="47">
        <v>0.19473684210526315</v>
      </c>
      <c r="P279" s="47">
        <v>0</v>
      </c>
      <c r="Q279" s="47">
        <v>0</v>
      </c>
      <c r="R279" s="47">
        <v>0</v>
      </c>
      <c r="S279" s="47">
        <v>0</v>
      </c>
      <c r="T279" s="47">
        <v>0</v>
      </c>
      <c r="U279" s="47">
        <v>0</v>
      </c>
      <c r="V279" s="47">
        <v>0</v>
      </c>
      <c r="W279" s="47">
        <v>0</v>
      </c>
      <c r="X279" s="47">
        <v>0</v>
      </c>
      <c r="Y279" s="47">
        <v>0</v>
      </c>
      <c r="Z279" s="47">
        <v>0</v>
      </c>
      <c r="AA279" s="47">
        <v>0</v>
      </c>
      <c r="AB279" s="47">
        <v>0</v>
      </c>
      <c r="AC279" s="47">
        <v>0</v>
      </c>
      <c r="AD279" s="47">
        <v>0</v>
      </c>
      <c r="AE279" s="47">
        <v>0.19473684210526315</v>
      </c>
      <c r="AF279" s="47">
        <v>0</v>
      </c>
      <c r="AG279" s="47">
        <v>0</v>
      </c>
      <c r="AH279" s="47">
        <v>0</v>
      </c>
      <c r="AI279" s="47">
        <v>0</v>
      </c>
      <c r="AJ279" s="47">
        <v>0</v>
      </c>
      <c r="AK279" s="47">
        <v>0</v>
      </c>
      <c r="AL279" s="47">
        <v>0</v>
      </c>
      <c r="AM279" s="47">
        <v>0.19473684210526315</v>
      </c>
      <c r="AN279" s="47">
        <v>0</v>
      </c>
      <c r="AO279" s="47">
        <v>0</v>
      </c>
      <c r="AP279" s="47">
        <v>0</v>
      </c>
      <c r="AQ279" s="47">
        <v>0</v>
      </c>
      <c r="AR279" s="47">
        <v>0</v>
      </c>
      <c r="AS279" s="47">
        <v>0</v>
      </c>
      <c r="AT279" s="47">
        <v>0</v>
      </c>
      <c r="AU279" s="47">
        <v>0</v>
      </c>
      <c r="AV279" s="47">
        <v>0</v>
      </c>
      <c r="AW279" s="47">
        <v>0</v>
      </c>
      <c r="AX279" s="47">
        <v>0</v>
      </c>
      <c r="AY279" s="47">
        <v>0</v>
      </c>
      <c r="AZ279" s="47">
        <v>0</v>
      </c>
      <c r="BA279" s="47">
        <v>0</v>
      </c>
      <c r="BB279" s="47">
        <v>0</v>
      </c>
      <c r="BC279" s="47">
        <v>0</v>
      </c>
      <c r="BD279" s="47">
        <v>0</v>
      </c>
      <c r="BE279" s="47">
        <v>0</v>
      </c>
      <c r="BF279" s="47">
        <v>0</v>
      </c>
      <c r="BG279" s="47">
        <v>0</v>
      </c>
      <c r="BH279" s="47">
        <v>0</v>
      </c>
      <c r="BI279" s="47">
        <v>0</v>
      </c>
      <c r="BJ279" s="47">
        <v>0</v>
      </c>
      <c r="BK279" s="47">
        <v>0</v>
      </c>
      <c r="BL279" s="47">
        <v>0</v>
      </c>
      <c r="BM279" s="47">
        <v>0</v>
      </c>
      <c r="BN279" s="47">
        <v>0</v>
      </c>
      <c r="BO279" s="47">
        <v>0</v>
      </c>
      <c r="BP279" s="47">
        <v>0</v>
      </c>
      <c r="BQ279" s="47">
        <v>0</v>
      </c>
      <c r="BR279" s="47">
        <v>0</v>
      </c>
      <c r="BS279" s="47">
        <v>0</v>
      </c>
      <c r="BT279" s="47">
        <v>0</v>
      </c>
      <c r="BU279" s="47">
        <v>0</v>
      </c>
      <c r="BV279" s="47">
        <v>0</v>
      </c>
      <c r="BW279" s="47">
        <v>0</v>
      </c>
      <c r="BX279" s="47">
        <v>0</v>
      </c>
      <c r="BY279" s="47">
        <v>0</v>
      </c>
      <c r="BZ279" s="47">
        <v>0</v>
      </c>
      <c r="CA279" s="47">
        <v>0</v>
      </c>
      <c r="CB279" s="47">
        <v>0</v>
      </c>
      <c r="CC279" s="47">
        <v>0</v>
      </c>
      <c r="CD279" s="47">
        <v>0</v>
      </c>
      <c r="CE279" s="47">
        <v>0</v>
      </c>
      <c r="CF279" s="47">
        <v>0</v>
      </c>
      <c r="CG279" s="47">
        <v>0</v>
      </c>
      <c r="CH279" s="47">
        <v>0</v>
      </c>
      <c r="CI279" s="47">
        <v>0</v>
      </c>
      <c r="CJ279" s="47">
        <v>0</v>
      </c>
      <c r="CK279" s="47">
        <v>0</v>
      </c>
      <c r="CL279" s="47">
        <v>0</v>
      </c>
      <c r="CM279" s="47">
        <v>0</v>
      </c>
      <c r="CN279" s="47">
        <v>0</v>
      </c>
      <c r="CO279" s="47">
        <v>0</v>
      </c>
      <c r="CP279" s="47">
        <v>0</v>
      </c>
      <c r="CQ279" s="47">
        <v>0</v>
      </c>
      <c r="CR279" s="47">
        <v>0</v>
      </c>
      <c r="CS279" s="47">
        <v>0</v>
      </c>
      <c r="CT279" s="47">
        <v>0</v>
      </c>
      <c r="CU279" s="47">
        <v>0</v>
      </c>
      <c r="CV279" s="47">
        <v>0</v>
      </c>
      <c r="CW279" s="47">
        <v>0</v>
      </c>
      <c r="CX279" s="47">
        <v>0</v>
      </c>
      <c r="CY279" s="47">
        <v>0</v>
      </c>
      <c r="CZ279" s="47">
        <v>0</v>
      </c>
      <c r="DA279" s="47">
        <v>0</v>
      </c>
      <c r="DB279" s="47">
        <v>0</v>
      </c>
      <c r="DC279" s="47">
        <v>0</v>
      </c>
      <c r="DD279" s="47">
        <v>0</v>
      </c>
      <c r="DE279" s="47">
        <v>0</v>
      </c>
      <c r="DF279" s="47">
        <v>0</v>
      </c>
      <c r="DG279" s="47">
        <v>0</v>
      </c>
      <c r="DH279" s="47">
        <v>0</v>
      </c>
      <c r="DI279" s="47">
        <v>0</v>
      </c>
      <c r="DJ279" s="47">
        <v>0</v>
      </c>
      <c r="DK279" s="47">
        <v>0</v>
      </c>
      <c r="DL279" s="47">
        <v>0</v>
      </c>
      <c r="DM279" s="47">
        <v>0</v>
      </c>
      <c r="DN279" s="47">
        <v>0</v>
      </c>
      <c r="DO279" s="47">
        <v>0</v>
      </c>
      <c r="DP279" s="47">
        <v>0</v>
      </c>
      <c r="DQ279" s="47">
        <v>0</v>
      </c>
      <c r="DR279" s="47">
        <v>0</v>
      </c>
      <c r="DS279" s="47">
        <v>0</v>
      </c>
      <c r="DT279" s="47">
        <v>0</v>
      </c>
    </row>
    <row r="280" spans="1:126" x14ac:dyDescent="0.25">
      <c r="A280" s="47" t="s">
        <v>586</v>
      </c>
      <c r="B280" s="47" t="s">
        <v>153</v>
      </c>
      <c r="C280" s="47" t="s">
        <v>552</v>
      </c>
      <c r="D280" s="47" t="s">
        <v>552</v>
      </c>
      <c r="E280" s="47"/>
      <c r="F280" s="47" t="s">
        <v>406</v>
      </c>
      <c r="G280" s="47" t="s">
        <v>486</v>
      </c>
      <c r="H280" s="47" t="str">
        <f>=IFERROR(VLOOKUP(A280,'ETPT Format DDG'!A:J,10,FALSE),"")</f>
        <v>0</v>
      </c>
      <c r="I280" s="47" t="str">
        <f>='ETPT Format DDG'!M280</f>
        <v/>
      </c>
      <c r="J280" s="47" t="str">
        <f>='ETPT Format DDG'!D280</f>
        <v/>
      </c>
      <c r="K280" s="47" t="s">
        <v>157</v>
      </c>
      <c r="L280" s="47" t="s">
        <v>560</v>
      </c>
      <c r="M280" s="47"/>
      <c r="N280" s="47">
        <v>1</v>
      </c>
      <c r="O280" s="47">
        <v>1</v>
      </c>
      <c r="P280" s="47">
        <v>0</v>
      </c>
      <c r="Q280" s="47">
        <v>0</v>
      </c>
      <c r="R280" s="47">
        <v>0</v>
      </c>
      <c r="S280" s="47">
        <v>0</v>
      </c>
      <c r="T280" s="47">
        <v>0</v>
      </c>
      <c r="U280" s="47">
        <v>0</v>
      </c>
      <c r="V280" s="47">
        <v>0</v>
      </c>
      <c r="W280" s="47">
        <v>0</v>
      </c>
      <c r="X280" s="47">
        <v>0</v>
      </c>
      <c r="Y280" s="47">
        <v>0</v>
      </c>
      <c r="Z280" s="47">
        <v>0</v>
      </c>
      <c r="AA280" s="47">
        <v>0</v>
      </c>
      <c r="AB280" s="47">
        <v>0</v>
      </c>
      <c r="AC280" s="47">
        <v>0</v>
      </c>
      <c r="AD280" s="47">
        <v>0</v>
      </c>
      <c r="AE280" s="47">
        <v>0</v>
      </c>
      <c r="AF280" s="47">
        <v>0</v>
      </c>
      <c r="AG280" s="47">
        <v>0</v>
      </c>
      <c r="AH280" s="47">
        <v>0</v>
      </c>
      <c r="AI280" s="47">
        <v>0</v>
      </c>
      <c r="AJ280" s="47">
        <v>0</v>
      </c>
      <c r="AK280" s="47">
        <v>0</v>
      </c>
      <c r="AL280" s="47">
        <v>0</v>
      </c>
      <c r="AM280" s="47">
        <v>0</v>
      </c>
      <c r="AN280" s="47">
        <v>0</v>
      </c>
      <c r="AO280" s="47">
        <v>0</v>
      </c>
      <c r="AP280" s="47">
        <v>0</v>
      </c>
      <c r="AQ280" s="47">
        <v>0</v>
      </c>
      <c r="AR280" s="47">
        <v>0</v>
      </c>
      <c r="AS280" s="47">
        <v>0</v>
      </c>
      <c r="AT280" s="47">
        <v>0</v>
      </c>
      <c r="AU280" s="47">
        <v>0</v>
      </c>
      <c r="AV280" s="47">
        <v>0</v>
      </c>
      <c r="AW280" s="47">
        <v>0</v>
      </c>
      <c r="AX280" s="47">
        <v>0</v>
      </c>
      <c r="AY280" s="47">
        <v>0</v>
      </c>
      <c r="AZ280" s="47">
        <v>0</v>
      </c>
      <c r="BA280" s="47">
        <v>0</v>
      </c>
      <c r="BB280" s="47">
        <v>0</v>
      </c>
      <c r="BC280" s="47">
        <v>0</v>
      </c>
      <c r="BD280" s="47">
        <v>0</v>
      </c>
      <c r="BE280" s="47">
        <v>0</v>
      </c>
      <c r="BF280" s="47">
        <v>0</v>
      </c>
      <c r="BG280" s="47">
        <v>0</v>
      </c>
      <c r="BH280" s="47">
        <v>0</v>
      </c>
      <c r="BI280" s="47">
        <v>0</v>
      </c>
      <c r="BJ280" s="47">
        <v>0</v>
      </c>
      <c r="BK280" s="47">
        <v>0</v>
      </c>
      <c r="BL280" s="47">
        <v>0</v>
      </c>
      <c r="BM280" s="47">
        <v>0</v>
      </c>
      <c r="BN280" s="47">
        <v>0</v>
      </c>
      <c r="BO280" s="47">
        <v>0</v>
      </c>
      <c r="BP280" s="47">
        <v>0</v>
      </c>
      <c r="BQ280" s="47">
        <v>0</v>
      </c>
      <c r="BR280" s="47">
        <v>0</v>
      </c>
      <c r="BS280" s="47">
        <v>0</v>
      </c>
      <c r="BT280" s="47">
        <v>0</v>
      </c>
      <c r="BU280" s="47">
        <v>0</v>
      </c>
      <c r="BV280" s="47">
        <v>0</v>
      </c>
      <c r="BW280" s="47">
        <v>0</v>
      </c>
      <c r="BX280" s="47">
        <v>0</v>
      </c>
      <c r="BY280" s="47">
        <v>0</v>
      </c>
      <c r="BZ280" s="47">
        <v>0</v>
      </c>
      <c r="CA280" s="47">
        <v>0</v>
      </c>
      <c r="CB280" s="47">
        <v>0</v>
      </c>
      <c r="CC280" s="47">
        <v>0</v>
      </c>
      <c r="CD280" s="47">
        <v>0</v>
      </c>
      <c r="CE280" s="47">
        <v>0</v>
      </c>
      <c r="CF280" s="47">
        <v>0</v>
      </c>
      <c r="CG280" s="47">
        <v>0</v>
      </c>
      <c r="CH280" s="47">
        <v>0</v>
      </c>
      <c r="CI280" s="47">
        <v>0</v>
      </c>
      <c r="CJ280" s="47">
        <v>0</v>
      </c>
      <c r="CK280" s="47">
        <v>0</v>
      </c>
      <c r="CL280" s="47">
        <v>0</v>
      </c>
      <c r="CM280" s="47">
        <v>0</v>
      </c>
      <c r="CN280" s="47">
        <v>0</v>
      </c>
      <c r="CO280" s="47">
        <v>0</v>
      </c>
      <c r="CP280" s="47">
        <v>0</v>
      </c>
      <c r="CQ280" s="47">
        <v>0</v>
      </c>
      <c r="CR280" s="47">
        <v>0</v>
      </c>
      <c r="CS280" s="47">
        <v>0</v>
      </c>
      <c r="CT280" s="47">
        <v>1</v>
      </c>
      <c r="CU280" s="47">
        <v>0.8000000000000057</v>
      </c>
      <c r="CV280" s="47">
        <v>0</v>
      </c>
      <c r="CW280" s="47">
        <v>0</v>
      </c>
      <c r="CX280" s="47">
        <v>0</v>
      </c>
      <c r="CY280" s="47">
        <v>0</v>
      </c>
      <c r="CZ280" s="47">
        <v>0</v>
      </c>
      <c r="DA280" s="47">
        <v>0</v>
      </c>
      <c r="DB280" s="47">
        <v>0.20000000000000143</v>
      </c>
      <c r="DC280" s="47">
        <v>0</v>
      </c>
      <c r="DD280" s="47">
        <v>0</v>
      </c>
      <c r="DE280" s="47">
        <v>0</v>
      </c>
      <c r="DF280" s="47">
        <v>0</v>
      </c>
      <c r="DG280" s="47">
        <v>0</v>
      </c>
      <c r="DH280" s="47">
        <v>0</v>
      </c>
      <c r="DI280" s="47">
        <v>0</v>
      </c>
      <c r="DJ280" s="47">
        <v>0</v>
      </c>
      <c r="DK280" s="47">
        <v>0</v>
      </c>
      <c r="DL280" s="47">
        <v>0</v>
      </c>
      <c r="DM280" s="47">
        <v>0</v>
      </c>
      <c r="DN280" s="47">
        <v>0</v>
      </c>
      <c r="DO280" s="47">
        <v>0</v>
      </c>
      <c r="DP280" s="47">
        <v>0</v>
      </c>
      <c r="DQ280" s="47">
        <v>0</v>
      </c>
      <c r="DR280" s="47">
        <v>0</v>
      </c>
      <c r="DS280" s="47">
        <v>0</v>
      </c>
      <c r="DT280" s="47">
        <v>0</v>
      </c>
    </row>
    <row r="281" spans="1:126" x14ac:dyDescent="0.25">
      <c r="A281" s="47" t="s">
        <v>587</v>
      </c>
      <c r="B281" s="47" t="s">
        <v>153</v>
      </c>
      <c r="C281" s="47" t="s">
        <v>552</v>
      </c>
      <c r="D281" s="47" t="s">
        <v>552</v>
      </c>
      <c r="E281" s="47"/>
      <c r="F281" s="47" t="s">
        <v>406</v>
      </c>
      <c r="G281" s="47" t="s">
        <v>412</v>
      </c>
      <c r="H281" s="47" t="str">
        <f>=IFERROR(VLOOKUP(A281,'ETPT Format DDG'!A:J,10,FALSE),"")</f>
        <v>0</v>
      </c>
      <c r="I281" s="47" t="str">
        <f>='ETPT Format DDG'!M281</f>
        <v/>
      </c>
      <c r="J281" s="47" t="str">
        <f>='ETPT Format DDG'!D281</f>
        <v/>
      </c>
      <c r="K281" s="47" t="s">
        <v>157</v>
      </c>
      <c r="L281" s="47" t="s">
        <v>560</v>
      </c>
      <c r="M281" s="47"/>
      <c r="N281" s="47">
        <v>1</v>
      </c>
      <c r="O281" s="47">
        <v>1</v>
      </c>
      <c r="P281" s="47">
        <v>0</v>
      </c>
      <c r="Q281" s="47">
        <v>0</v>
      </c>
      <c r="R281" s="47">
        <v>0</v>
      </c>
      <c r="S281" s="47">
        <v>0</v>
      </c>
      <c r="T281" s="47">
        <v>0</v>
      </c>
      <c r="U281" s="47">
        <v>0</v>
      </c>
      <c r="V281" s="47">
        <v>0</v>
      </c>
      <c r="W281" s="47">
        <v>0</v>
      </c>
      <c r="X281" s="47">
        <v>0</v>
      </c>
      <c r="Y281" s="47">
        <v>0</v>
      </c>
      <c r="Z281" s="47">
        <v>0</v>
      </c>
      <c r="AA281" s="47">
        <v>0</v>
      </c>
      <c r="AB281" s="47">
        <v>0</v>
      </c>
      <c r="AC281" s="47">
        <v>0</v>
      </c>
      <c r="AD281" s="47">
        <v>0</v>
      </c>
      <c r="AE281" s="47">
        <v>0</v>
      </c>
      <c r="AF281" s="47">
        <v>0</v>
      </c>
      <c r="AG281" s="47">
        <v>0</v>
      </c>
      <c r="AH281" s="47">
        <v>0</v>
      </c>
      <c r="AI281" s="47">
        <v>0</v>
      </c>
      <c r="AJ281" s="47">
        <v>0</v>
      </c>
      <c r="AK281" s="47">
        <v>0</v>
      </c>
      <c r="AL281" s="47">
        <v>0</v>
      </c>
      <c r="AM281" s="47">
        <v>0</v>
      </c>
      <c r="AN281" s="47">
        <v>0</v>
      </c>
      <c r="AO281" s="47">
        <v>0</v>
      </c>
      <c r="AP281" s="47">
        <v>0</v>
      </c>
      <c r="AQ281" s="47">
        <v>0</v>
      </c>
      <c r="AR281" s="47">
        <v>0</v>
      </c>
      <c r="AS281" s="47">
        <v>0</v>
      </c>
      <c r="AT281" s="47">
        <v>0</v>
      </c>
      <c r="AU281" s="47">
        <v>0</v>
      </c>
      <c r="AV281" s="47">
        <v>0</v>
      </c>
      <c r="AW281" s="47">
        <v>0</v>
      </c>
      <c r="AX281" s="47">
        <v>0</v>
      </c>
      <c r="AY281" s="47">
        <v>0</v>
      </c>
      <c r="AZ281" s="47">
        <v>0</v>
      </c>
      <c r="BA281" s="47">
        <v>0</v>
      </c>
      <c r="BB281" s="47">
        <v>0</v>
      </c>
      <c r="BC281" s="47">
        <v>0</v>
      </c>
      <c r="BD281" s="47">
        <v>0</v>
      </c>
      <c r="BE281" s="47">
        <v>0</v>
      </c>
      <c r="BF281" s="47">
        <v>0</v>
      </c>
      <c r="BG281" s="47">
        <v>0</v>
      </c>
      <c r="BH281" s="47">
        <v>0</v>
      </c>
      <c r="BI281" s="47">
        <v>0</v>
      </c>
      <c r="BJ281" s="47">
        <v>0</v>
      </c>
      <c r="BK281" s="47">
        <v>0</v>
      </c>
      <c r="BL281" s="47">
        <v>0</v>
      </c>
      <c r="BM281" s="47">
        <v>0</v>
      </c>
      <c r="BN281" s="47">
        <v>0</v>
      </c>
      <c r="BO281" s="47">
        <v>0</v>
      </c>
      <c r="BP281" s="47">
        <v>0</v>
      </c>
      <c r="BQ281" s="47">
        <v>0</v>
      </c>
      <c r="BR281" s="47">
        <v>0</v>
      </c>
      <c r="BS281" s="47">
        <v>0</v>
      </c>
      <c r="BT281" s="47">
        <v>0</v>
      </c>
      <c r="BU281" s="47">
        <v>0</v>
      </c>
      <c r="BV281" s="47">
        <v>0</v>
      </c>
      <c r="BW281" s="47">
        <v>0</v>
      </c>
      <c r="BX281" s="47">
        <v>0</v>
      </c>
      <c r="BY281" s="47">
        <v>0</v>
      </c>
      <c r="BZ281" s="47">
        <v>0</v>
      </c>
      <c r="CA281" s="47">
        <v>0</v>
      </c>
      <c r="CB281" s="47">
        <v>0</v>
      </c>
      <c r="CC281" s="47">
        <v>0</v>
      </c>
      <c r="CD281" s="47">
        <v>0</v>
      </c>
      <c r="CE281" s="47">
        <v>0</v>
      </c>
      <c r="CF281" s="47">
        <v>0</v>
      </c>
      <c r="CG281" s="47">
        <v>0</v>
      </c>
      <c r="CH281" s="47">
        <v>0</v>
      </c>
      <c r="CI281" s="47">
        <v>0</v>
      </c>
      <c r="CJ281" s="47">
        <v>0</v>
      </c>
      <c r="CK281" s="47">
        <v>0</v>
      </c>
      <c r="CL281" s="47">
        <v>0</v>
      </c>
      <c r="CM281" s="47">
        <v>0</v>
      </c>
      <c r="CN281" s="47">
        <v>0</v>
      </c>
      <c r="CO281" s="47">
        <v>0</v>
      </c>
      <c r="CP281" s="47">
        <v>0</v>
      </c>
      <c r="CQ281" s="47">
        <v>0</v>
      </c>
      <c r="CR281" s="47">
        <v>0</v>
      </c>
      <c r="CS281" s="47">
        <v>0</v>
      </c>
      <c r="CT281" s="47">
        <v>1</v>
      </c>
      <c r="CU281" s="47">
        <v>0</v>
      </c>
      <c r="CV281" s="47">
        <v>0</v>
      </c>
      <c r="CW281" s="47">
        <v>0</v>
      </c>
      <c r="CX281" s="47">
        <v>0</v>
      </c>
      <c r="CY281" s="47">
        <v>0</v>
      </c>
      <c r="CZ281" s="47">
        <v>0</v>
      </c>
      <c r="DA281" s="47">
        <v>0</v>
      </c>
      <c r="DB281" s="47">
        <v>1</v>
      </c>
      <c r="DC281" s="47">
        <v>0</v>
      </c>
      <c r="DD281" s="47">
        <v>0</v>
      </c>
      <c r="DE281" s="47">
        <v>0</v>
      </c>
      <c r="DF281" s="47">
        <v>0</v>
      </c>
      <c r="DG281" s="47">
        <v>0</v>
      </c>
      <c r="DH281" s="47">
        <v>0</v>
      </c>
      <c r="DI281" s="47">
        <v>0</v>
      </c>
      <c r="DJ281" s="47">
        <v>0</v>
      </c>
      <c r="DK281" s="47">
        <v>0</v>
      </c>
      <c r="DL281" s="47">
        <v>0</v>
      </c>
      <c r="DM281" s="47">
        <v>0</v>
      </c>
      <c r="DN281" s="47">
        <v>0</v>
      </c>
      <c r="DO281" s="47">
        <v>0</v>
      </c>
      <c r="DP281" s="47">
        <v>0</v>
      </c>
      <c r="DQ281" s="47">
        <v>0</v>
      </c>
      <c r="DR281" s="47">
        <v>0</v>
      </c>
      <c r="DS281" s="47">
        <v>0</v>
      </c>
      <c r="DT281" s="47">
        <v>0</v>
      </c>
    </row>
    <row r="282" spans="1:126" x14ac:dyDescent="0.25">
      <c r="A282" s="47" t="s">
        <v>588</v>
      </c>
      <c r="B282" s="47" t="s">
        <v>153</v>
      </c>
      <c r="C282" s="47" t="s">
        <v>552</v>
      </c>
      <c r="D282" s="47" t="s">
        <v>552</v>
      </c>
      <c r="E282" s="47"/>
      <c r="F282" s="47" t="s">
        <v>406</v>
      </c>
      <c r="G282" s="47" t="s">
        <v>412</v>
      </c>
      <c r="H282" s="47" t="str">
        <f>=IFERROR(VLOOKUP(A282,'ETPT Format DDG'!A:J,10,FALSE),"")</f>
        <v>0</v>
      </c>
      <c r="I282" s="47" t="str">
        <f>='ETPT Format DDG'!M282</f>
        <v/>
      </c>
      <c r="J282" s="47" t="str">
        <f>='ETPT Format DDG'!D282</f>
        <v/>
      </c>
      <c r="K282" s="47" t="s">
        <v>157</v>
      </c>
      <c r="L282" s="47" t="s">
        <v>487</v>
      </c>
      <c r="M282" s="47"/>
      <c r="N282" s="47">
        <v>0.8894736842105263</v>
      </c>
      <c r="O282" s="47">
        <v>0.8894736842105263</v>
      </c>
      <c r="P282" s="47">
        <v>0</v>
      </c>
      <c r="Q282" s="47">
        <v>0</v>
      </c>
      <c r="R282" s="47">
        <v>0</v>
      </c>
      <c r="S282" s="47">
        <v>0</v>
      </c>
      <c r="T282" s="47">
        <v>0</v>
      </c>
      <c r="U282" s="47">
        <v>0</v>
      </c>
      <c r="V282" s="47">
        <v>0</v>
      </c>
      <c r="W282" s="47">
        <v>0</v>
      </c>
      <c r="X282" s="47">
        <v>0</v>
      </c>
      <c r="Y282" s="47">
        <v>0</v>
      </c>
      <c r="Z282" s="47">
        <v>0</v>
      </c>
      <c r="AA282" s="47">
        <v>0</v>
      </c>
      <c r="AB282" s="47">
        <v>0</v>
      </c>
      <c r="AC282" s="47">
        <v>0</v>
      </c>
      <c r="AD282" s="47">
        <v>0</v>
      </c>
      <c r="AE282" s="47">
        <v>0</v>
      </c>
      <c r="AF282" s="47">
        <v>0</v>
      </c>
      <c r="AG282" s="47">
        <v>0</v>
      </c>
      <c r="AH282" s="47">
        <v>0</v>
      </c>
      <c r="AI282" s="47">
        <v>0</v>
      </c>
      <c r="AJ282" s="47">
        <v>0</v>
      </c>
      <c r="AK282" s="47">
        <v>0</v>
      </c>
      <c r="AL282" s="47">
        <v>0</v>
      </c>
      <c r="AM282" s="47">
        <v>0</v>
      </c>
      <c r="AN282" s="47">
        <v>0</v>
      </c>
      <c r="AO282" s="47">
        <v>0</v>
      </c>
      <c r="AP282" s="47">
        <v>0</v>
      </c>
      <c r="AQ282" s="47">
        <v>0</v>
      </c>
      <c r="AR282" s="47">
        <v>0</v>
      </c>
      <c r="AS282" s="47">
        <v>0</v>
      </c>
      <c r="AT282" s="47">
        <v>0</v>
      </c>
      <c r="AU282" s="47">
        <v>0</v>
      </c>
      <c r="AV282" s="47">
        <v>0</v>
      </c>
      <c r="AW282" s="47">
        <v>0</v>
      </c>
      <c r="AX282" s="47">
        <v>0</v>
      </c>
      <c r="AY282" s="47">
        <v>0</v>
      </c>
      <c r="AZ282" s="47">
        <v>0</v>
      </c>
      <c r="BA282" s="47">
        <v>0</v>
      </c>
      <c r="BB282" s="47">
        <v>0</v>
      </c>
      <c r="BC282" s="47">
        <v>0</v>
      </c>
      <c r="BD282" s="47">
        <v>0</v>
      </c>
      <c r="BE282" s="47">
        <v>0</v>
      </c>
      <c r="BF282" s="47">
        <v>0</v>
      </c>
      <c r="BG282" s="47">
        <v>0</v>
      </c>
      <c r="BH282" s="47">
        <v>0</v>
      </c>
      <c r="BI282" s="47">
        <v>0</v>
      </c>
      <c r="BJ282" s="47">
        <v>0</v>
      </c>
      <c r="BK282" s="47">
        <v>0</v>
      </c>
      <c r="BL282" s="47">
        <v>0</v>
      </c>
      <c r="BM282" s="47">
        <v>0</v>
      </c>
      <c r="BN282" s="47">
        <v>0</v>
      </c>
      <c r="BO282" s="47">
        <v>0</v>
      </c>
      <c r="BP282" s="47">
        <v>0</v>
      </c>
      <c r="BQ282" s="47">
        <v>0</v>
      </c>
      <c r="BR282" s="47">
        <v>0</v>
      </c>
      <c r="BS282" s="47">
        <v>0</v>
      </c>
      <c r="BT282" s="47">
        <v>0</v>
      </c>
      <c r="BU282" s="47">
        <v>0</v>
      </c>
      <c r="BV282" s="47">
        <v>0</v>
      </c>
      <c r="BW282" s="47">
        <v>0</v>
      </c>
      <c r="BX282" s="47">
        <v>0</v>
      </c>
      <c r="BY282" s="47">
        <v>0</v>
      </c>
      <c r="BZ282" s="47">
        <v>0</v>
      </c>
      <c r="CA282" s="47">
        <v>0</v>
      </c>
      <c r="CB282" s="47">
        <v>0</v>
      </c>
      <c r="CC282" s="47">
        <v>0</v>
      </c>
      <c r="CD282" s="47">
        <v>0</v>
      </c>
      <c r="CE282" s="47">
        <v>0</v>
      </c>
      <c r="CF282" s="47">
        <v>0</v>
      </c>
      <c r="CG282" s="47">
        <v>0</v>
      </c>
      <c r="CH282" s="47">
        <v>0</v>
      </c>
      <c r="CI282" s="47">
        <v>0</v>
      </c>
      <c r="CJ282" s="47">
        <v>0</v>
      </c>
      <c r="CK282" s="47">
        <v>0</v>
      </c>
      <c r="CL282" s="47">
        <v>0</v>
      </c>
      <c r="CM282" s="47">
        <v>0</v>
      </c>
      <c r="CN282" s="47">
        <v>0</v>
      </c>
      <c r="CO282" s="47">
        <v>0</v>
      </c>
      <c r="CP282" s="47">
        <v>0</v>
      </c>
      <c r="CQ282" s="47">
        <v>0</v>
      </c>
      <c r="CR282" s="47">
        <v>0</v>
      </c>
      <c r="CS282" s="47">
        <v>0</v>
      </c>
      <c r="CT282" s="47">
        <v>0.8894736842105263</v>
      </c>
      <c r="CU282" s="47">
        <v>0</v>
      </c>
      <c r="CV282" s="47">
        <v>0</v>
      </c>
      <c r="CW282" s="47">
        <v>0</v>
      </c>
      <c r="CX282" s="47">
        <v>0</v>
      </c>
      <c r="CY282" s="47">
        <v>0</v>
      </c>
      <c r="CZ282" s="47">
        <v>0</v>
      </c>
      <c r="DA282" s="47">
        <v>0</v>
      </c>
      <c r="DB282" s="47">
        <v>0.8894736842105263</v>
      </c>
      <c r="DC282" s="47">
        <v>0</v>
      </c>
      <c r="DD282" s="47">
        <v>0</v>
      </c>
      <c r="DE282" s="47">
        <v>0</v>
      </c>
      <c r="DF282" s="47">
        <v>0</v>
      </c>
      <c r="DG282" s="47">
        <v>0</v>
      </c>
      <c r="DH282" s="47">
        <v>0</v>
      </c>
      <c r="DI282" s="47">
        <v>0</v>
      </c>
      <c r="DJ282" s="47">
        <v>0</v>
      </c>
      <c r="DK282" s="47">
        <v>0</v>
      </c>
      <c r="DL282" s="47">
        <v>0</v>
      </c>
      <c r="DM282" s="47">
        <v>0</v>
      </c>
      <c r="DN282" s="47">
        <v>0</v>
      </c>
      <c r="DO282" s="47">
        <v>0</v>
      </c>
      <c r="DP282" s="47">
        <v>0</v>
      </c>
      <c r="DQ282" s="47">
        <v>0</v>
      </c>
      <c r="DR282" s="47">
        <v>0</v>
      </c>
      <c r="DS282" s="47">
        <v>0</v>
      </c>
      <c r="DT282" s="47">
        <v>0</v>
      </c>
    </row>
    <row r="283" spans="1:126" x14ac:dyDescent="0.25">
      <c r="A283" s="47" t="s">
        <v>589</v>
      </c>
      <c r="B283" s="47" t="s">
        <v>153</v>
      </c>
      <c r="C283" s="47" t="s">
        <v>552</v>
      </c>
      <c r="D283" s="47" t="s">
        <v>552</v>
      </c>
      <c r="E283" s="47"/>
      <c r="F283" s="47" t="s">
        <v>406</v>
      </c>
      <c r="G283" s="47" t="s">
        <v>415</v>
      </c>
      <c r="H283" s="47" t="str">
        <f>=IFERROR(VLOOKUP(A283,'ETPT Format DDG'!A:J,10,FALSE),"")</f>
        <v>0</v>
      </c>
      <c r="I283" s="47" t="str">
        <f>='ETPT Format DDG'!M283</f>
        <v/>
      </c>
      <c r="J283" s="47" t="str">
        <f>='ETPT Format DDG'!D283</f>
        <v/>
      </c>
      <c r="K283" s="47" t="s">
        <v>157</v>
      </c>
      <c r="L283" s="47" t="s">
        <v>560</v>
      </c>
      <c r="M283" s="47"/>
      <c r="N283" s="47">
        <v>1</v>
      </c>
      <c r="O283" s="47">
        <v>1</v>
      </c>
      <c r="P283" s="47">
        <v>0</v>
      </c>
      <c r="Q283" s="47">
        <v>0</v>
      </c>
      <c r="R283" s="47">
        <v>0</v>
      </c>
      <c r="S283" s="47">
        <v>0</v>
      </c>
      <c r="T283" s="47">
        <v>0</v>
      </c>
      <c r="U283" s="47">
        <v>0</v>
      </c>
      <c r="V283" s="47">
        <v>0</v>
      </c>
      <c r="W283" s="47">
        <v>0</v>
      </c>
      <c r="X283" s="47">
        <v>0</v>
      </c>
      <c r="Y283" s="47">
        <v>0</v>
      </c>
      <c r="Z283" s="47">
        <v>0</v>
      </c>
      <c r="AA283" s="47">
        <v>0</v>
      </c>
      <c r="AB283" s="47">
        <v>0</v>
      </c>
      <c r="AC283" s="47">
        <v>0</v>
      </c>
      <c r="AD283" s="47">
        <v>0</v>
      </c>
      <c r="AE283" s="47">
        <v>0</v>
      </c>
      <c r="AF283" s="47">
        <v>0</v>
      </c>
      <c r="AG283" s="47">
        <v>0</v>
      </c>
      <c r="AH283" s="47">
        <v>0</v>
      </c>
      <c r="AI283" s="47">
        <v>0</v>
      </c>
      <c r="AJ283" s="47">
        <v>0</v>
      </c>
      <c r="AK283" s="47">
        <v>0</v>
      </c>
      <c r="AL283" s="47">
        <v>0</v>
      </c>
      <c r="AM283" s="47">
        <v>0</v>
      </c>
      <c r="AN283" s="47">
        <v>0</v>
      </c>
      <c r="AO283" s="47">
        <v>0</v>
      </c>
      <c r="AP283" s="47">
        <v>0</v>
      </c>
      <c r="AQ283" s="47">
        <v>0</v>
      </c>
      <c r="AR283" s="47">
        <v>0</v>
      </c>
      <c r="AS283" s="47">
        <v>0</v>
      </c>
      <c r="AT283" s="47">
        <v>0</v>
      </c>
      <c r="AU283" s="47">
        <v>0</v>
      </c>
      <c r="AV283" s="47">
        <v>0</v>
      </c>
      <c r="AW283" s="47">
        <v>0</v>
      </c>
      <c r="AX283" s="47">
        <v>0</v>
      </c>
      <c r="AY283" s="47">
        <v>0</v>
      </c>
      <c r="AZ283" s="47">
        <v>0</v>
      </c>
      <c r="BA283" s="47">
        <v>0</v>
      </c>
      <c r="BB283" s="47">
        <v>0</v>
      </c>
      <c r="BC283" s="47">
        <v>0</v>
      </c>
      <c r="BD283" s="47">
        <v>0</v>
      </c>
      <c r="BE283" s="47">
        <v>0</v>
      </c>
      <c r="BF283" s="47">
        <v>0</v>
      </c>
      <c r="BG283" s="47">
        <v>0</v>
      </c>
      <c r="BH283" s="47">
        <v>0</v>
      </c>
      <c r="BI283" s="47">
        <v>0</v>
      </c>
      <c r="BJ283" s="47">
        <v>0</v>
      </c>
      <c r="BK283" s="47">
        <v>0</v>
      </c>
      <c r="BL283" s="47">
        <v>0</v>
      </c>
      <c r="BM283" s="47">
        <v>0</v>
      </c>
      <c r="BN283" s="47">
        <v>0</v>
      </c>
      <c r="BO283" s="47">
        <v>0</v>
      </c>
      <c r="BP283" s="47">
        <v>0</v>
      </c>
      <c r="BQ283" s="47">
        <v>0</v>
      </c>
      <c r="BR283" s="47">
        <v>0</v>
      </c>
      <c r="BS283" s="47">
        <v>0</v>
      </c>
      <c r="BT283" s="47">
        <v>0</v>
      </c>
      <c r="BU283" s="47">
        <v>0</v>
      </c>
      <c r="BV283" s="47">
        <v>0</v>
      </c>
      <c r="BW283" s="47">
        <v>0</v>
      </c>
      <c r="BX283" s="47">
        <v>0</v>
      </c>
      <c r="BY283" s="47">
        <v>0</v>
      </c>
      <c r="BZ283" s="47">
        <v>0</v>
      </c>
      <c r="CA283" s="47">
        <v>0</v>
      </c>
      <c r="CB283" s="47">
        <v>0</v>
      </c>
      <c r="CC283" s="47">
        <v>0</v>
      </c>
      <c r="CD283" s="47">
        <v>0</v>
      </c>
      <c r="CE283" s="47">
        <v>0</v>
      </c>
      <c r="CF283" s="47">
        <v>0</v>
      </c>
      <c r="CG283" s="47">
        <v>0</v>
      </c>
      <c r="CH283" s="47">
        <v>0</v>
      </c>
      <c r="CI283" s="47">
        <v>0</v>
      </c>
      <c r="CJ283" s="47">
        <v>0</v>
      </c>
      <c r="CK283" s="47">
        <v>0</v>
      </c>
      <c r="CL283" s="47">
        <v>0</v>
      </c>
      <c r="CM283" s="47">
        <v>0</v>
      </c>
      <c r="CN283" s="47">
        <v>0</v>
      </c>
      <c r="CO283" s="47">
        <v>0</v>
      </c>
      <c r="CP283" s="47">
        <v>0</v>
      </c>
      <c r="CQ283" s="47">
        <v>0</v>
      </c>
      <c r="CR283" s="47">
        <v>0</v>
      </c>
      <c r="CS283" s="47">
        <v>0</v>
      </c>
      <c r="CT283" s="47">
        <v>1</v>
      </c>
      <c r="CU283" s="47">
        <v>0</v>
      </c>
      <c r="CV283" s="47">
        <v>0</v>
      </c>
      <c r="CW283" s="47">
        <v>0</v>
      </c>
      <c r="CX283" s="47">
        <v>0</v>
      </c>
      <c r="CY283" s="47">
        <v>0</v>
      </c>
      <c r="CZ283" s="47">
        <v>0</v>
      </c>
      <c r="DA283" s="47">
        <v>0</v>
      </c>
      <c r="DB283" s="47">
        <v>1</v>
      </c>
      <c r="DC283" s="47">
        <v>0</v>
      </c>
      <c r="DD283" s="47">
        <v>0</v>
      </c>
      <c r="DE283" s="47">
        <v>0</v>
      </c>
      <c r="DF283" s="47">
        <v>0</v>
      </c>
      <c r="DG283" s="47">
        <v>0</v>
      </c>
      <c r="DH283" s="47">
        <v>0</v>
      </c>
      <c r="DI283" s="47">
        <v>0</v>
      </c>
      <c r="DJ283" s="47">
        <v>0</v>
      </c>
      <c r="DK283" s="47">
        <v>0</v>
      </c>
      <c r="DL283" s="47">
        <v>0</v>
      </c>
      <c r="DM283" s="47">
        <v>0</v>
      </c>
      <c r="DN283" s="47">
        <v>0</v>
      </c>
      <c r="DO283" s="47">
        <v>0</v>
      </c>
      <c r="DP283" s="47">
        <v>0</v>
      </c>
      <c r="DQ283" s="47">
        <v>0</v>
      </c>
      <c r="DR283" s="47">
        <v>0</v>
      </c>
      <c r="DS283" s="47">
        <v>0</v>
      </c>
      <c r="DT283" s="47">
        <v>0</v>
      </c>
    </row>
    <row r="284" spans="1:126" x14ac:dyDescent="0.25">
      <c r="A284" s="47" t="s">
        <v>590</v>
      </c>
      <c r="B284" s="47" t="s">
        <v>153</v>
      </c>
      <c r="C284" s="47" t="s">
        <v>552</v>
      </c>
      <c r="D284" s="47" t="s">
        <v>552</v>
      </c>
      <c r="E284" s="47"/>
      <c r="F284" s="47" t="s">
        <v>406</v>
      </c>
      <c r="G284" s="47" t="s">
        <v>412</v>
      </c>
      <c r="H284" s="47" t="str">
        <f>=IFERROR(VLOOKUP(A284,'ETPT Format DDG'!A:J,10,FALSE),"")</f>
        <v>0</v>
      </c>
      <c r="I284" s="47" t="str">
        <f>='ETPT Format DDG'!M284</f>
        <v/>
      </c>
      <c r="J284" s="47" t="str">
        <f>='ETPT Format DDG'!D284</f>
        <v/>
      </c>
      <c r="K284" s="47" t="s">
        <v>157</v>
      </c>
      <c r="L284" s="47" t="s">
        <v>560</v>
      </c>
      <c r="M284" s="47"/>
      <c r="N284" s="47">
        <v>1</v>
      </c>
      <c r="O284" s="47">
        <v>1</v>
      </c>
      <c r="P284" s="47">
        <v>0</v>
      </c>
      <c r="Q284" s="47">
        <v>0</v>
      </c>
      <c r="R284" s="47">
        <v>0</v>
      </c>
      <c r="S284" s="47">
        <v>0</v>
      </c>
      <c r="T284" s="47">
        <v>0</v>
      </c>
      <c r="U284" s="47">
        <v>0</v>
      </c>
      <c r="V284" s="47">
        <v>0</v>
      </c>
      <c r="W284" s="47">
        <v>0</v>
      </c>
      <c r="X284" s="47">
        <v>0</v>
      </c>
      <c r="Y284" s="47">
        <v>0</v>
      </c>
      <c r="Z284" s="47">
        <v>0</v>
      </c>
      <c r="AA284" s="47">
        <v>0</v>
      </c>
      <c r="AB284" s="47">
        <v>0</v>
      </c>
      <c r="AC284" s="47">
        <v>0</v>
      </c>
      <c r="AD284" s="47">
        <v>0</v>
      </c>
      <c r="AE284" s="47">
        <v>0</v>
      </c>
      <c r="AF284" s="47">
        <v>0</v>
      </c>
      <c r="AG284" s="47">
        <v>0</v>
      </c>
      <c r="AH284" s="47">
        <v>0</v>
      </c>
      <c r="AI284" s="47">
        <v>0</v>
      </c>
      <c r="AJ284" s="47">
        <v>0</v>
      </c>
      <c r="AK284" s="47">
        <v>0</v>
      </c>
      <c r="AL284" s="47">
        <v>0</v>
      </c>
      <c r="AM284" s="47">
        <v>0</v>
      </c>
      <c r="AN284" s="47">
        <v>0</v>
      </c>
      <c r="AO284" s="47">
        <v>0</v>
      </c>
      <c r="AP284" s="47">
        <v>0</v>
      </c>
      <c r="AQ284" s="47">
        <v>0</v>
      </c>
      <c r="AR284" s="47">
        <v>0</v>
      </c>
      <c r="AS284" s="47">
        <v>0</v>
      </c>
      <c r="AT284" s="47">
        <v>0</v>
      </c>
      <c r="AU284" s="47">
        <v>0</v>
      </c>
      <c r="AV284" s="47">
        <v>0</v>
      </c>
      <c r="AW284" s="47">
        <v>0</v>
      </c>
      <c r="AX284" s="47">
        <v>0</v>
      </c>
      <c r="AY284" s="47">
        <v>0</v>
      </c>
      <c r="AZ284" s="47">
        <v>0</v>
      </c>
      <c r="BA284" s="47">
        <v>0</v>
      </c>
      <c r="BB284" s="47">
        <v>0</v>
      </c>
      <c r="BC284" s="47">
        <v>0</v>
      </c>
      <c r="BD284" s="47">
        <v>0</v>
      </c>
      <c r="BE284" s="47">
        <v>0</v>
      </c>
      <c r="BF284" s="47">
        <v>0</v>
      </c>
      <c r="BG284" s="47">
        <v>0</v>
      </c>
      <c r="BH284" s="47">
        <v>0</v>
      </c>
      <c r="BI284" s="47">
        <v>0</v>
      </c>
      <c r="BJ284" s="47">
        <v>0</v>
      </c>
      <c r="BK284" s="47">
        <v>0</v>
      </c>
      <c r="BL284" s="47">
        <v>0</v>
      </c>
      <c r="BM284" s="47">
        <v>0</v>
      </c>
      <c r="BN284" s="47">
        <v>0</v>
      </c>
      <c r="BO284" s="47">
        <v>0</v>
      </c>
      <c r="BP284" s="47">
        <v>0</v>
      </c>
      <c r="BQ284" s="47">
        <v>0</v>
      </c>
      <c r="BR284" s="47">
        <v>0</v>
      </c>
      <c r="BS284" s="47">
        <v>0</v>
      </c>
      <c r="BT284" s="47">
        <v>0</v>
      </c>
      <c r="BU284" s="47">
        <v>0</v>
      </c>
      <c r="BV284" s="47">
        <v>0</v>
      </c>
      <c r="BW284" s="47">
        <v>0</v>
      </c>
      <c r="BX284" s="47">
        <v>0</v>
      </c>
      <c r="BY284" s="47">
        <v>0</v>
      </c>
      <c r="BZ284" s="47">
        <v>0</v>
      </c>
      <c r="CA284" s="47">
        <v>0</v>
      </c>
      <c r="CB284" s="47">
        <v>0</v>
      </c>
      <c r="CC284" s="47">
        <v>0</v>
      </c>
      <c r="CD284" s="47">
        <v>0</v>
      </c>
      <c r="CE284" s="47">
        <v>0</v>
      </c>
      <c r="CF284" s="47">
        <v>0</v>
      </c>
      <c r="CG284" s="47">
        <v>0</v>
      </c>
      <c r="CH284" s="47">
        <v>0</v>
      </c>
      <c r="CI284" s="47">
        <v>0</v>
      </c>
      <c r="CJ284" s="47">
        <v>0</v>
      </c>
      <c r="CK284" s="47">
        <v>0</v>
      </c>
      <c r="CL284" s="47">
        <v>0</v>
      </c>
      <c r="CM284" s="47">
        <v>0</v>
      </c>
      <c r="CN284" s="47">
        <v>0</v>
      </c>
      <c r="CO284" s="47">
        <v>0</v>
      </c>
      <c r="CP284" s="47">
        <v>0</v>
      </c>
      <c r="CQ284" s="47">
        <v>0</v>
      </c>
      <c r="CR284" s="47">
        <v>0</v>
      </c>
      <c r="CS284" s="47">
        <v>0</v>
      </c>
      <c r="CT284" s="47">
        <v>1</v>
      </c>
      <c r="CU284" s="47">
        <v>0</v>
      </c>
      <c r="CV284" s="47">
        <v>0</v>
      </c>
      <c r="CW284" s="47">
        <v>0</v>
      </c>
      <c r="CX284" s="47">
        <v>0</v>
      </c>
      <c r="CY284" s="47">
        <v>0</v>
      </c>
      <c r="CZ284" s="47">
        <v>0</v>
      </c>
      <c r="DA284" s="47">
        <v>0</v>
      </c>
      <c r="DB284" s="47">
        <v>1</v>
      </c>
      <c r="DC284" s="47">
        <v>0</v>
      </c>
      <c r="DD284" s="47">
        <v>0</v>
      </c>
      <c r="DE284" s="47">
        <v>0</v>
      </c>
      <c r="DF284" s="47">
        <v>0</v>
      </c>
      <c r="DG284" s="47">
        <v>0</v>
      </c>
      <c r="DH284" s="47">
        <v>0</v>
      </c>
      <c r="DI284" s="47">
        <v>0</v>
      </c>
      <c r="DJ284" s="47">
        <v>0</v>
      </c>
      <c r="DK284" s="47">
        <v>0</v>
      </c>
      <c r="DL284" s="47">
        <v>0</v>
      </c>
      <c r="DM284" s="47">
        <v>0</v>
      </c>
      <c r="DN284" s="47">
        <v>0</v>
      </c>
      <c r="DO284" s="47">
        <v>0</v>
      </c>
      <c r="DP284" s="47">
        <v>0</v>
      </c>
      <c r="DQ284" s="47">
        <v>0</v>
      </c>
      <c r="DR284" s="47">
        <v>0</v>
      </c>
      <c r="DS284" s="47">
        <v>0</v>
      </c>
      <c r="DT284" s="47">
        <v>0</v>
      </c>
    </row>
    <row r="285" spans="1:126" x14ac:dyDescent="0.25">
      <c r="A285" s="47" t="s">
        <v>591</v>
      </c>
      <c r="B285" s="47" t="s">
        <v>153</v>
      </c>
      <c r="C285" s="47" t="s">
        <v>552</v>
      </c>
      <c r="D285" s="47" t="s">
        <v>552</v>
      </c>
      <c r="E285" s="47"/>
      <c r="F285" s="47" t="s">
        <v>406</v>
      </c>
      <c r="G285" s="47" t="s">
        <v>412</v>
      </c>
      <c r="H285" s="47" t="str">
        <f>=IFERROR(VLOOKUP(A285,'ETPT Format DDG'!A:J,10,FALSE),"")</f>
        <v>0</v>
      </c>
      <c r="I285" s="47" t="str">
        <f>='ETPT Format DDG'!M285</f>
        <v/>
      </c>
      <c r="J285" s="47" t="str">
        <f>='ETPT Format DDG'!D285</f>
        <v/>
      </c>
      <c r="K285" s="47" t="s">
        <v>157</v>
      </c>
      <c r="L285" s="47" t="s">
        <v>431</v>
      </c>
      <c r="M285" s="47"/>
      <c r="N285" s="47">
        <v>0.007894736842105263</v>
      </c>
      <c r="O285" s="47">
        <v>0.007894736842105263</v>
      </c>
      <c r="P285" s="47">
        <v>0</v>
      </c>
      <c r="Q285" s="47">
        <v>0</v>
      </c>
      <c r="R285" s="47">
        <v>0</v>
      </c>
      <c r="S285" s="47">
        <v>0</v>
      </c>
      <c r="T285" s="47">
        <v>0</v>
      </c>
      <c r="U285" s="47">
        <v>0</v>
      </c>
      <c r="V285" s="47">
        <v>0</v>
      </c>
      <c r="W285" s="47">
        <v>0</v>
      </c>
      <c r="X285" s="47">
        <v>0</v>
      </c>
      <c r="Y285" s="47">
        <v>0</v>
      </c>
      <c r="Z285" s="47">
        <v>0</v>
      </c>
      <c r="AA285" s="47">
        <v>0</v>
      </c>
      <c r="AB285" s="47">
        <v>0</v>
      </c>
      <c r="AC285" s="47">
        <v>0</v>
      </c>
      <c r="AD285" s="47">
        <v>0</v>
      </c>
      <c r="AE285" s="47">
        <v>0</v>
      </c>
      <c r="AF285" s="47">
        <v>0</v>
      </c>
      <c r="AG285" s="47">
        <v>0</v>
      </c>
      <c r="AH285" s="47">
        <v>0</v>
      </c>
      <c r="AI285" s="47">
        <v>0</v>
      </c>
      <c r="AJ285" s="47">
        <v>0</v>
      </c>
      <c r="AK285" s="47">
        <v>0</v>
      </c>
      <c r="AL285" s="47">
        <v>0</v>
      </c>
      <c r="AM285" s="47">
        <v>0</v>
      </c>
      <c r="AN285" s="47">
        <v>0</v>
      </c>
      <c r="AO285" s="47">
        <v>0</v>
      </c>
      <c r="AP285" s="47">
        <v>0</v>
      </c>
      <c r="AQ285" s="47">
        <v>0</v>
      </c>
      <c r="AR285" s="47">
        <v>0</v>
      </c>
      <c r="AS285" s="47">
        <v>0</v>
      </c>
      <c r="AT285" s="47">
        <v>0</v>
      </c>
      <c r="AU285" s="47">
        <v>0</v>
      </c>
      <c r="AV285" s="47">
        <v>0</v>
      </c>
      <c r="AW285" s="47">
        <v>0</v>
      </c>
      <c r="AX285" s="47">
        <v>0</v>
      </c>
      <c r="AY285" s="47">
        <v>0</v>
      </c>
      <c r="AZ285" s="47">
        <v>0</v>
      </c>
      <c r="BA285" s="47">
        <v>0</v>
      </c>
      <c r="BB285" s="47">
        <v>0</v>
      </c>
      <c r="BC285" s="47">
        <v>0</v>
      </c>
      <c r="BD285" s="47">
        <v>0</v>
      </c>
      <c r="BE285" s="47">
        <v>0</v>
      </c>
      <c r="BF285" s="47">
        <v>0</v>
      </c>
      <c r="BG285" s="47">
        <v>0</v>
      </c>
      <c r="BH285" s="47">
        <v>0</v>
      </c>
      <c r="BI285" s="47">
        <v>0</v>
      </c>
      <c r="BJ285" s="47">
        <v>0</v>
      </c>
      <c r="BK285" s="47">
        <v>0</v>
      </c>
      <c r="BL285" s="47">
        <v>0</v>
      </c>
      <c r="BM285" s="47">
        <v>0</v>
      </c>
      <c r="BN285" s="47">
        <v>0</v>
      </c>
      <c r="BO285" s="47">
        <v>0</v>
      </c>
      <c r="BP285" s="47">
        <v>0</v>
      </c>
      <c r="BQ285" s="47">
        <v>0</v>
      </c>
      <c r="BR285" s="47">
        <v>0</v>
      </c>
      <c r="BS285" s="47">
        <v>0</v>
      </c>
      <c r="BT285" s="47">
        <v>0</v>
      </c>
      <c r="BU285" s="47">
        <v>0</v>
      </c>
      <c r="BV285" s="47">
        <v>0</v>
      </c>
      <c r="BW285" s="47">
        <v>0</v>
      </c>
      <c r="BX285" s="47">
        <v>0</v>
      </c>
      <c r="BY285" s="47">
        <v>0</v>
      </c>
      <c r="BZ285" s="47">
        <v>0</v>
      </c>
      <c r="CA285" s="47">
        <v>0</v>
      </c>
      <c r="CB285" s="47">
        <v>0</v>
      </c>
      <c r="CC285" s="47">
        <v>0</v>
      </c>
      <c r="CD285" s="47">
        <v>0</v>
      </c>
      <c r="CE285" s="47">
        <v>0</v>
      </c>
      <c r="CF285" s="47">
        <v>0</v>
      </c>
      <c r="CG285" s="47">
        <v>0</v>
      </c>
      <c r="CH285" s="47">
        <v>0</v>
      </c>
      <c r="CI285" s="47">
        <v>0</v>
      </c>
      <c r="CJ285" s="47">
        <v>0</v>
      </c>
      <c r="CK285" s="47">
        <v>0</v>
      </c>
      <c r="CL285" s="47">
        <v>0</v>
      </c>
      <c r="CM285" s="47">
        <v>0</v>
      </c>
      <c r="CN285" s="47">
        <v>0</v>
      </c>
      <c r="CO285" s="47">
        <v>0</v>
      </c>
      <c r="CP285" s="47">
        <v>0</v>
      </c>
      <c r="CQ285" s="47">
        <v>0</v>
      </c>
      <c r="CR285" s="47">
        <v>0</v>
      </c>
      <c r="CS285" s="47">
        <v>0</v>
      </c>
      <c r="CT285" s="47">
        <v>0.007894736842105263</v>
      </c>
      <c r="CU285" s="47">
        <v>0</v>
      </c>
      <c r="CV285" s="47">
        <v>0</v>
      </c>
      <c r="CW285" s="47">
        <v>0</v>
      </c>
      <c r="CX285" s="47">
        <v>0</v>
      </c>
      <c r="CY285" s="47">
        <v>0</v>
      </c>
      <c r="CZ285" s="47">
        <v>0</v>
      </c>
      <c r="DA285" s="47">
        <v>0</v>
      </c>
      <c r="DB285" s="47">
        <v>0.007894736842105263</v>
      </c>
      <c r="DC285" s="47">
        <v>0</v>
      </c>
      <c r="DD285" s="47">
        <v>0</v>
      </c>
      <c r="DE285" s="47">
        <v>0</v>
      </c>
      <c r="DF285" s="47">
        <v>0</v>
      </c>
      <c r="DG285" s="47">
        <v>0</v>
      </c>
      <c r="DH285" s="47">
        <v>0</v>
      </c>
      <c r="DI285" s="47">
        <v>0</v>
      </c>
      <c r="DJ285" s="47">
        <v>0</v>
      </c>
      <c r="DK285" s="47">
        <v>0</v>
      </c>
      <c r="DL285" s="47">
        <v>0</v>
      </c>
      <c r="DM285" s="47">
        <v>0</v>
      </c>
      <c r="DN285" s="47">
        <v>0</v>
      </c>
      <c r="DO285" s="47">
        <v>0</v>
      </c>
      <c r="DP285" s="47">
        <v>0</v>
      </c>
      <c r="DQ285" s="47">
        <v>0</v>
      </c>
      <c r="DR285" s="47">
        <v>0</v>
      </c>
      <c r="DS285" s="47">
        <v>0</v>
      </c>
      <c r="DT285" s="47">
        <v>0</v>
      </c>
    </row>
    <row r="286" spans="1:126" x14ac:dyDescent="0.25">
      <c r="A286" s="47" t="s">
        <v>592</v>
      </c>
      <c r="B286" s="47" t="s">
        <v>153</v>
      </c>
      <c r="C286" s="47" t="s">
        <v>552</v>
      </c>
      <c r="D286" s="47" t="s">
        <v>552</v>
      </c>
      <c r="E286" s="47"/>
      <c r="F286" s="47" t="s">
        <v>406</v>
      </c>
      <c r="G286" s="47" t="s">
        <v>415</v>
      </c>
      <c r="H286" s="47" t="str">
        <f>=IFERROR(VLOOKUP(A286,'ETPT Format DDG'!A:J,10,FALSE),"")</f>
        <v>0</v>
      </c>
      <c r="I286" s="47" t="str">
        <f>='ETPT Format DDG'!M286</f>
        <v/>
      </c>
      <c r="J286" s="47" t="str">
        <f>='ETPT Format DDG'!D286</f>
        <v/>
      </c>
      <c r="K286" s="47" t="s">
        <v>157</v>
      </c>
      <c r="L286" s="47" t="s">
        <v>363</v>
      </c>
      <c r="M286" s="47"/>
      <c r="N286" s="47">
        <v>1</v>
      </c>
      <c r="O286" s="47">
        <v>1</v>
      </c>
      <c r="P286" s="47">
        <v>0</v>
      </c>
      <c r="Q286" s="47">
        <v>0</v>
      </c>
      <c r="R286" s="47">
        <v>0</v>
      </c>
      <c r="S286" s="47">
        <v>0</v>
      </c>
      <c r="T286" s="47">
        <v>0</v>
      </c>
      <c r="U286" s="47">
        <v>0</v>
      </c>
      <c r="V286" s="47">
        <v>0</v>
      </c>
      <c r="W286" s="47">
        <v>0</v>
      </c>
      <c r="X286" s="47">
        <v>0</v>
      </c>
      <c r="Y286" s="47">
        <v>0</v>
      </c>
      <c r="Z286" s="47">
        <v>0</v>
      </c>
      <c r="AA286" s="47">
        <v>0</v>
      </c>
      <c r="AB286" s="47">
        <v>0</v>
      </c>
      <c r="AC286" s="47">
        <v>0</v>
      </c>
      <c r="AD286" s="47">
        <v>0</v>
      </c>
      <c r="AE286" s="47">
        <v>0</v>
      </c>
      <c r="AF286" s="47">
        <v>0</v>
      </c>
      <c r="AG286" s="47">
        <v>0</v>
      </c>
      <c r="AH286" s="47">
        <v>0</v>
      </c>
      <c r="AI286" s="47">
        <v>0</v>
      </c>
      <c r="AJ286" s="47">
        <v>0</v>
      </c>
      <c r="AK286" s="47">
        <v>0</v>
      </c>
      <c r="AL286" s="47">
        <v>0</v>
      </c>
      <c r="AM286" s="47">
        <v>0</v>
      </c>
      <c r="AN286" s="47">
        <v>0</v>
      </c>
      <c r="AO286" s="47">
        <v>0</v>
      </c>
      <c r="AP286" s="47">
        <v>0</v>
      </c>
      <c r="AQ286" s="47">
        <v>0</v>
      </c>
      <c r="AR286" s="47">
        <v>0</v>
      </c>
      <c r="AS286" s="47">
        <v>0</v>
      </c>
      <c r="AT286" s="47">
        <v>0</v>
      </c>
      <c r="AU286" s="47">
        <v>0</v>
      </c>
      <c r="AV286" s="47">
        <v>0</v>
      </c>
      <c r="AW286" s="47">
        <v>0</v>
      </c>
      <c r="AX286" s="47">
        <v>0</v>
      </c>
      <c r="AY286" s="47">
        <v>0</v>
      </c>
      <c r="AZ286" s="47">
        <v>0</v>
      </c>
      <c r="BA286" s="47">
        <v>0</v>
      </c>
      <c r="BB286" s="47">
        <v>0</v>
      </c>
      <c r="BC286" s="47">
        <v>0</v>
      </c>
      <c r="BD286" s="47">
        <v>0</v>
      </c>
      <c r="BE286" s="47">
        <v>0</v>
      </c>
      <c r="BF286" s="47">
        <v>0</v>
      </c>
      <c r="BG286" s="47">
        <v>0</v>
      </c>
      <c r="BH286" s="47">
        <v>0</v>
      </c>
      <c r="BI286" s="47">
        <v>0</v>
      </c>
      <c r="BJ286" s="47">
        <v>0</v>
      </c>
      <c r="BK286" s="47">
        <v>0</v>
      </c>
      <c r="BL286" s="47">
        <v>0</v>
      </c>
      <c r="BM286" s="47">
        <v>0</v>
      </c>
      <c r="BN286" s="47">
        <v>0</v>
      </c>
      <c r="BO286" s="47">
        <v>0</v>
      </c>
      <c r="BP286" s="47">
        <v>0</v>
      </c>
      <c r="BQ286" s="47">
        <v>0</v>
      </c>
      <c r="BR286" s="47">
        <v>0</v>
      </c>
      <c r="BS286" s="47">
        <v>0</v>
      </c>
      <c r="BT286" s="47">
        <v>0</v>
      </c>
      <c r="BU286" s="47">
        <v>0</v>
      </c>
      <c r="BV286" s="47">
        <v>0</v>
      </c>
      <c r="BW286" s="47">
        <v>0</v>
      </c>
      <c r="BX286" s="47">
        <v>0</v>
      </c>
      <c r="BY286" s="47">
        <v>0</v>
      </c>
      <c r="BZ286" s="47">
        <v>0</v>
      </c>
      <c r="CA286" s="47">
        <v>0</v>
      </c>
      <c r="CB286" s="47">
        <v>0</v>
      </c>
      <c r="CC286" s="47">
        <v>0</v>
      </c>
      <c r="CD286" s="47">
        <v>0</v>
      </c>
      <c r="CE286" s="47">
        <v>0</v>
      </c>
      <c r="CF286" s="47">
        <v>0</v>
      </c>
      <c r="CG286" s="47">
        <v>0</v>
      </c>
      <c r="CH286" s="47">
        <v>0</v>
      </c>
      <c r="CI286" s="47">
        <v>0</v>
      </c>
      <c r="CJ286" s="47">
        <v>0</v>
      </c>
      <c r="CK286" s="47">
        <v>0</v>
      </c>
      <c r="CL286" s="47">
        <v>0</v>
      </c>
      <c r="CM286" s="47">
        <v>0</v>
      </c>
      <c r="CN286" s="47">
        <v>0</v>
      </c>
      <c r="CO286" s="47">
        <v>0</v>
      </c>
      <c r="CP286" s="47">
        <v>0</v>
      </c>
      <c r="CQ286" s="47">
        <v>0</v>
      </c>
      <c r="CR286" s="47">
        <v>0</v>
      </c>
      <c r="CS286" s="47">
        <v>0</v>
      </c>
      <c r="CT286" s="47">
        <v>1</v>
      </c>
      <c r="CU286" s="47">
        <v>0</v>
      </c>
      <c r="CV286" s="47">
        <v>0</v>
      </c>
      <c r="CW286" s="47">
        <v>0</v>
      </c>
      <c r="CX286" s="47">
        <v>0</v>
      </c>
      <c r="CY286" s="47">
        <v>0</v>
      </c>
      <c r="CZ286" s="47">
        <v>0</v>
      </c>
      <c r="DA286" s="47">
        <v>0</v>
      </c>
      <c r="DB286" s="47">
        <v>1</v>
      </c>
      <c r="DC286" s="47">
        <v>0</v>
      </c>
      <c r="DD286" s="47">
        <v>0</v>
      </c>
      <c r="DE286" s="47">
        <v>0</v>
      </c>
      <c r="DF286" s="47">
        <v>0</v>
      </c>
      <c r="DG286" s="47">
        <v>0</v>
      </c>
      <c r="DH286" s="47">
        <v>0</v>
      </c>
      <c r="DI286" s="47">
        <v>0</v>
      </c>
      <c r="DJ286" s="47">
        <v>0</v>
      </c>
      <c r="DK286" s="47">
        <v>0</v>
      </c>
      <c r="DL286" s="47">
        <v>0</v>
      </c>
      <c r="DM286" s="47">
        <v>0</v>
      </c>
      <c r="DN286" s="47">
        <v>0</v>
      </c>
      <c r="DO286" s="47">
        <v>0</v>
      </c>
      <c r="DP286" s="47">
        <v>0</v>
      </c>
      <c r="DQ286" s="47">
        <v>0</v>
      </c>
      <c r="DR286" s="47">
        <v>0</v>
      </c>
      <c r="DS286" s="47">
        <v>0</v>
      </c>
      <c r="DT286" s="47">
        <v>0</v>
      </c>
    </row>
    <row r="287" spans="1:126" x14ac:dyDescent="0.25">
      <c r="A287" s="47" t="s">
        <v>593</v>
      </c>
      <c r="B287" s="47" t="s">
        <v>153</v>
      </c>
      <c r="C287" s="47" t="s">
        <v>552</v>
      </c>
      <c r="D287" s="47" t="s">
        <v>552</v>
      </c>
      <c r="E287" s="47"/>
      <c r="F287" s="47" t="s">
        <v>406</v>
      </c>
      <c r="G287" s="47" t="s">
        <v>412</v>
      </c>
      <c r="H287" s="47" t="str">
        <f>=IFERROR(VLOOKUP(A287,'ETPT Format DDG'!A:J,10,FALSE),"")</f>
        <v>0</v>
      </c>
      <c r="I287" s="47" t="str">
        <f>='ETPT Format DDG'!M287</f>
        <v/>
      </c>
      <c r="J287" s="47" t="str">
        <f>='ETPT Format DDG'!D287</f>
        <v/>
      </c>
      <c r="K287" s="47" t="s">
        <v>157</v>
      </c>
      <c r="L287" s="47" t="s">
        <v>545</v>
      </c>
      <c r="M287" s="47"/>
      <c r="N287" s="47">
        <v>0.2</v>
      </c>
      <c r="O287" s="47">
        <v>0.2</v>
      </c>
      <c r="P287" s="47">
        <v>0</v>
      </c>
      <c r="Q287" s="47">
        <v>0</v>
      </c>
      <c r="R287" s="47">
        <v>0</v>
      </c>
      <c r="S287" s="47">
        <v>0</v>
      </c>
      <c r="T287" s="47">
        <v>0</v>
      </c>
      <c r="U287" s="47">
        <v>0</v>
      </c>
      <c r="V287" s="47">
        <v>0</v>
      </c>
      <c r="W287" s="47">
        <v>0</v>
      </c>
      <c r="X287" s="47">
        <v>0</v>
      </c>
      <c r="Y287" s="47">
        <v>0</v>
      </c>
      <c r="Z287" s="47">
        <v>0</v>
      </c>
      <c r="AA287" s="47">
        <v>0</v>
      </c>
      <c r="AB287" s="47">
        <v>0</v>
      </c>
      <c r="AC287" s="47">
        <v>0</v>
      </c>
      <c r="AD287" s="47">
        <v>0</v>
      </c>
      <c r="AE287" s="47">
        <v>0</v>
      </c>
      <c r="AF287" s="47">
        <v>0</v>
      </c>
      <c r="AG287" s="47">
        <v>0</v>
      </c>
      <c r="AH287" s="47">
        <v>0</v>
      </c>
      <c r="AI287" s="47">
        <v>0</v>
      </c>
      <c r="AJ287" s="47">
        <v>0</v>
      </c>
      <c r="AK287" s="47">
        <v>0</v>
      </c>
      <c r="AL287" s="47">
        <v>0</v>
      </c>
      <c r="AM287" s="47">
        <v>0</v>
      </c>
      <c r="AN287" s="47">
        <v>0</v>
      </c>
      <c r="AO287" s="47">
        <v>0</v>
      </c>
      <c r="AP287" s="47">
        <v>0</v>
      </c>
      <c r="AQ287" s="47">
        <v>0</v>
      </c>
      <c r="AR287" s="47">
        <v>0</v>
      </c>
      <c r="AS287" s="47">
        <v>0</v>
      </c>
      <c r="AT287" s="47">
        <v>0</v>
      </c>
      <c r="AU287" s="47">
        <v>0</v>
      </c>
      <c r="AV287" s="47">
        <v>0</v>
      </c>
      <c r="AW287" s="47">
        <v>0</v>
      </c>
      <c r="AX287" s="47">
        <v>0</v>
      </c>
      <c r="AY287" s="47">
        <v>0</v>
      </c>
      <c r="AZ287" s="47">
        <v>0</v>
      </c>
      <c r="BA287" s="47">
        <v>0</v>
      </c>
      <c r="BB287" s="47">
        <v>0</v>
      </c>
      <c r="BC287" s="47">
        <v>0</v>
      </c>
      <c r="BD287" s="47">
        <v>0</v>
      </c>
      <c r="BE287" s="47">
        <v>0</v>
      </c>
      <c r="BF287" s="47">
        <v>0</v>
      </c>
      <c r="BG287" s="47">
        <v>0</v>
      </c>
      <c r="BH287" s="47">
        <v>0</v>
      </c>
      <c r="BI287" s="47">
        <v>0</v>
      </c>
      <c r="BJ287" s="47">
        <v>0</v>
      </c>
      <c r="BK287" s="47">
        <v>0</v>
      </c>
      <c r="BL287" s="47">
        <v>0</v>
      </c>
      <c r="BM287" s="47">
        <v>0</v>
      </c>
      <c r="BN287" s="47">
        <v>0</v>
      </c>
      <c r="BO287" s="47">
        <v>0</v>
      </c>
      <c r="BP287" s="47">
        <v>0</v>
      </c>
      <c r="BQ287" s="47">
        <v>0</v>
      </c>
      <c r="BR287" s="47">
        <v>0</v>
      </c>
      <c r="BS287" s="47">
        <v>0</v>
      </c>
      <c r="BT287" s="47">
        <v>0</v>
      </c>
      <c r="BU287" s="47">
        <v>0</v>
      </c>
      <c r="BV287" s="47">
        <v>0</v>
      </c>
      <c r="BW287" s="47">
        <v>0</v>
      </c>
      <c r="BX287" s="47">
        <v>0</v>
      </c>
      <c r="BY287" s="47">
        <v>0</v>
      </c>
      <c r="BZ287" s="47">
        <v>0</v>
      </c>
      <c r="CA287" s="47">
        <v>0</v>
      </c>
      <c r="CB287" s="47">
        <v>0</v>
      </c>
      <c r="CC287" s="47">
        <v>0</v>
      </c>
      <c r="CD287" s="47">
        <v>0</v>
      </c>
      <c r="CE287" s="47">
        <v>0</v>
      </c>
      <c r="CF287" s="47">
        <v>0</v>
      </c>
      <c r="CG287" s="47">
        <v>0</v>
      </c>
      <c r="CH287" s="47">
        <v>0</v>
      </c>
      <c r="CI287" s="47">
        <v>0</v>
      </c>
      <c r="CJ287" s="47">
        <v>0</v>
      </c>
      <c r="CK287" s="47">
        <v>0</v>
      </c>
      <c r="CL287" s="47">
        <v>0</v>
      </c>
      <c r="CM287" s="47">
        <v>0</v>
      </c>
      <c r="CN287" s="47">
        <v>0</v>
      </c>
      <c r="CO287" s="47">
        <v>0</v>
      </c>
      <c r="CP287" s="47">
        <v>0</v>
      </c>
      <c r="CQ287" s="47">
        <v>0</v>
      </c>
      <c r="CR287" s="47">
        <v>0</v>
      </c>
      <c r="CS287" s="47">
        <v>0</v>
      </c>
      <c r="CT287" s="47">
        <v>0.2</v>
      </c>
      <c r="CU287" s="47">
        <v>0</v>
      </c>
      <c r="CV287" s="47">
        <v>0</v>
      </c>
      <c r="CW287" s="47">
        <v>0</v>
      </c>
      <c r="CX287" s="47">
        <v>0</v>
      </c>
      <c r="CY287" s="47">
        <v>0</v>
      </c>
      <c r="CZ287" s="47">
        <v>0</v>
      </c>
      <c r="DA287" s="47">
        <v>0</v>
      </c>
      <c r="DB287" s="47">
        <v>0.2</v>
      </c>
      <c r="DC287" s="47">
        <v>0</v>
      </c>
      <c r="DD287" s="47">
        <v>0</v>
      </c>
      <c r="DE287" s="47">
        <v>0</v>
      </c>
      <c r="DF287" s="47">
        <v>0</v>
      </c>
      <c r="DG287" s="47">
        <v>0</v>
      </c>
      <c r="DH287" s="47">
        <v>0</v>
      </c>
      <c r="DI287" s="47">
        <v>0</v>
      </c>
      <c r="DJ287" s="47">
        <v>0</v>
      </c>
      <c r="DK287" s="47">
        <v>0</v>
      </c>
      <c r="DL287" s="47">
        <v>0</v>
      </c>
      <c r="DM287" s="47">
        <v>0</v>
      </c>
      <c r="DN287" s="47">
        <v>0</v>
      </c>
      <c r="DO287" s="47">
        <v>0</v>
      </c>
      <c r="DP287" s="47">
        <v>0</v>
      </c>
      <c r="DQ287" s="47">
        <v>0</v>
      </c>
      <c r="DR287" s="47">
        <v>0</v>
      </c>
      <c r="DS287" s="47">
        <v>0</v>
      </c>
      <c r="DT287" s="47">
        <v>0</v>
      </c>
    </row>
    <row r="288" spans="1:126" x14ac:dyDescent="0.25">
      <c r="A288" s="47" t="s">
        <v>594</v>
      </c>
      <c r="B288" s="47" t="s">
        <v>153</v>
      </c>
      <c r="C288" s="47" t="s">
        <v>552</v>
      </c>
      <c r="D288" s="47" t="s">
        <v>552</v>
      </c>
      <c r="E288" s="47"/>
      <c r="F288" s="47" t="s">
        <v>406</v>
      </c>
      <c r="G288" s="47" t="s">
        <v>415</v>
      </c>
      <c r="H288" s="47" t="str">
        <f>=IFERROR(VLOOKUP(A288,'ETPT Format DDG'!A:J,10,FALSE),"")</f>
        <v>0</v>
      </c>
      <c r="I288" s="47" t="str">
        <f>='ETPT Format DDG'!M288</f>
        <v/>
      </c>
      <c r="J288" s="47" t="str">
        <f>='ETPT Format DDG'!D288</f>
        <v/>
      </c>
      <c r="K288" s="47" t="s">
        <v>157</v>
      </c>
      <c r="L288" s="47" t="s">
        <v>560</v>
      </c>
      <c r="M288" s="47"/>
      <c r="N288" s="47">
        <v>1</v>
      </c>
      <c r="O288" s="47">
        <v>1</v>
      </c>
      <c r="P288" s="47">
        <v>0</v>
      </c>
      <c r="Q288" s="47">
        <v>0</v>
      </c>
      <c r="R288" s="47">
        <v>0</v>
      </c>
      <c r="S288" s="47">
        <v>0</v>
      </c>
      <c r="T288" s="47">
        <v>0</v>
      </c>
      <c r="U288" s="47">
        <v>0</v>
      </c>
      <c r="V288" s="47">
        <v>0</v>
      </c>
      <c r="W288" s="47">
        <v>0</v>
      </c>
      <c r="X288" s="47">
        <v>0</v>
      </c>
      <c r="Y288" s="47">
        <v>0</v>
      </c>
      <c r="Z288" s="47">
        <v>0</v>
      </c>
      <c r="AA288" s="47">
        <v>0</v>
      </c>
      <c r="AB288" s="47">
        <v>0</v>
      </c>
      <c r="AC288" s="47">
        <v>0</v>
      </c>
      <c r="AD288" s="47">
        <v>0</v>
      </c>
      <c r="AE288" s="47">
        <v>0</v>
      </c>
      <c r="AF288" s="47">
        <v>0</v>
      </c>
      <c r="AG288" s="47">
        <v>0</v>
      </c>
      <c r="AH288" s="47">
        <v>0</v>
      </c>
      <c r="AI288" s="47">
        <v>0</v>
      </c>
      <c r="AJ288" s="47">
        <v>0</v>
      </c>
      <c r="AK288" s="47">
        <v>0</v>
      </c>
      <c r="AL288" s="47">
        <v>0</v>
      </c>
      <c r="AM288" s="47">
        <v>0</v>
      </c>
      <c r="AN288" s="47">
        <v>0</v>
      </c>
      <c r="AO288" s="47">
        <v>0</v>
      </c>
      <c r="AP288" s="47">
        <v>0</v>
      </c>
      <c r="AQ288" s="47">
        <v>0</v>
      </c>
      <c r="AR288" s="47">
        <v>0</v>
      </c>
      <c r="AS288" s="47">
        <v>0</v>
      </c>
      <c r="AT288" s="47">
        <v>0</v>
      </c>
      <c r="AU288" s="47">
        <v>0</v>
      </c>
      <c r="AV288" s="47">
        <v>0</v>
      </c>
      <c r="AW288" s="47">
        <v>0</v>
      </c>
      <c r="AX288" s="47">
        <v>0</v>
      </c>
      <c r="AY288" s="47">
        <v>0</v>
      </c>
      <c r="AZ288" s="47">
        <v>0</v>
      </c>
      <c r="BA288" s="47">
        <v>0</v>
      </c>
      <c r="BB288" s="47">
        <v>0</v>
      </c>
      <c r="BC288" s="47">
        <v>0</v>
      </c>
      <c r="BD288" s="47">
        <v>0</v>
      </c>
      <c r="BE288" s="47">
        <v>0</v>
      </c>
      <c r="BF288" s="47">
        <v>0</v>
      </c>
      <c r="BG288" s="47">
        <v>0</v>
      </c>
      <c r="BH288" s="47">
        <v>0</v>
      </c>
      <c r="BI288" s="47">
        <v>0</v>
      </c>
      <c r="BJ288" s="47">
        <v>0</v>
      </c>
      <c r="BK288" s="47">
        <v>0</v>
      </c>
      <c r="BL288" s="47">
        <v>0</v>
      </c>
      <c r="BM288" s="47">
        <v>0</v>
      </c>
      <c r="BN288" s="47">
        <v>0</v>
      </c>
      <c r="BO288" s="47">
        <v>0</v>
      </c>
      <c r="BP288" s="47">
        <v>0</v>
      </c>
      <c r="BQ288" s="47">
        <v>0</v>
      </c>
      <c r="BR288" s="47">
        <v>0</v>
      </c>
      <c r="BS288" s="47">
        <v>0</v>
      </c>
      <c r="BT288" s="47">
        <v>0</v>
      </c>
      <c r="BU288" s="47">
        <v>0</v>
      </c>
      <c r="BV288" s="47">
        <v>0</v>
      </c>
      <c r="BW288" s="47">
        <v>0</v>
      </c>
      <c r="BX288" s="47">
        <v>0</v>
      </c>
      <c r="BY288" s="47">
        <v>0</v>
      </c>
      <c r="BZ288" s="47">
        <v>0</v>
      </c>
      <c r="CA288" s="47">
        <v>0</v>
      </c>
      <c r="CB288" s="47">
        <v>0</v>
      </c>
      <c r="CC288" s="47">
        <v>0</v>
      </c>
      <c r="CD288" s="47">
        <v>0</v>
      </c>
      <c r="CE288" s="47">
        <v>0</v>
      </c>
      <c r="CF288" s="47">
        <v>0</v>
      </c>
      <c r="CG288" s="47">
        <v>0</v>
      </c>
      <c r="CH288" s="47">
        <v>0</v>
      </c>
      <c r="CI288" s="47">
        <v>0</v>
      </c>
      <c r="CJ288" s="47">
        <v>0</v>
      </c>
      <c r="CK288" s="47">
        <v>0</v>
      </c>
      <c r="CL288" s="47">
        <v>0</v>
      </c>
      <c r="CM288" s="47">
        <v>0</v>
      </c>
      <c r="CN288" s="47">
        <v>0</v>
      </c>
      <c r="CO288" s="47">
        <v>0</v>
      </c>
      <c r="CP288" s="47">
        <v>0</v>
      </c>
      <c r="CQ288" s="47">
        <v>0</v>
      </c>
      <c r="CR288" s="47">
        <v>0</v>
      </c>
      <c r="CS288" s="47">
        <v>0</v>
      </c>
      <c r="CT288" s="47">
        <v>1</v>
      </c>
      <c r="CU288" s="47">
        <v>0</v>
      </c>
      <c r="CV288" s="47">
        <v>0</v>
      </c>
      <c r="CW288" s="47">
        <v>0</v>
      </c>
      <c r="CX288" s="47">
        <v>0</v>
      </c>
      <c r="CY288" s="47">
        <v>0</v>
      </c>
      <c r="CZ288" s="47">
        <v>0</v>
      </c>
      <c r="DA288" s="47">
        <v>0</v>
      </c>
      <c r="DB288" s="47">
        <v>1</v>
      </c>
      <c r="DC288" s="47">
        <v>0</v>
      </c>
      <c r="DD288" s="47">
        <v>0</v>
      </c>
      <c r="DE288" s="47">
        <v>0</v>
      </c>
      <c r="DF288" s="47">
        <v>0</v>
      </c>
      <c r="DG288" s="47">
        <v>0</v>
      </c>
      <c r="DH288" s="47">
        <v>0</v>
      </c>
      <c r="DI288" s="47">
        <v>0</v>
      </c>
      <c r="DJ288" s="47">
        <v>0</v>
      </c>
      <c r="DK288" s="47">
        <v>0</v>
      </c>
      <c r="DL288" s="47">
        <v>0</v>
      </c>
      <c r="DM288" s="47">
        <v>0</v>
      </c>
      <c r="DN288" s="47">
        <v>0</v>
      </c>
      <c r="DO288" s="47">
        <v>0</v>
      </c>
      <c r="DP288" s="47">
        <v>0</v>
      </c>
      <c r="DQ288" s="47">
        <v>0</v>
      </c>
      <c r="DR288" s="47">
        <v>0</v>
      </c>
      <c r="DS288" s="47">
        <v>0</v>
      </c>
      <c r="DT288" s="47">
        <v>0</v>
      </c>
    </row>
    <row r="289" spans="1:126" x14ac:dyDescent="0.25">
      <c r="A289" s="47" t="s">
        <v>595</v>
      </c>
      <c r="B289" s="47" t="s">
        <v>153</v>
      </c>
      <c r="C289" s="47" t="s">
        <v>552</v>
      </c>
      <c r="D289" s="47" t="s">
        <v>552</v>
      </c>
      <c r="E289" s="47"/>
      <c r="F289" s="47" t="s">
        <v>406</v>
      </c>
      <c r="G289" s="47" t="s">
        <v>412</v>
      </c>
      <c r="H289" s="47" t="str">
        <f>=IFERROR(VLOOKUP(A289,'ETPT Format DDG'!A:J,10,FALSE),"")</f>
        <v>0</v>
      </c>
      <c r="I289" s="47" t="str">
        <f>='ETPT Format DDG'!M289</f>
        <v/>
      </c>
      <c r="J289" s="47" t="str">
        <f>='ETPT Format DDG'!D289</f>
        <v/>
      </c>
      <c r="K289" s="47" t="s">
        <v>157</v>
      </c>
      <c r="L289" s="47" t="s">
        <v>434</v>
      </c>
      <c r="M289" s="47"/>
      <c r="N289" s="47">
        <v>0.7078947368421052</v>
      </c>
      <c r="O289" s="47">
        <v>0.7078947368421052</v>
      </c>
      <c r="P289" s="47">
        <v>0</v>
      </c>
      <c r="Q289" s="47">
        <v>0</v>
      </c>
      <c r="R289" s="47">
        <v>0</v>
      </c>
      <c r="S289" s="47">
        <v>0</v>
      </c>
      <c r="T289" s="47">
        <v>0</v>
      </c>
      <c r="U289" s="47">
        <v>0</v>
      </c>
      <c r="V289" s="47">
        <v>0</v>
      </c>
      <c r="W289" s="47">
        <v>0</v>
      </c>
      <c r="X289" s="47">
        <v>0</v>
      </c>
      <c r="Y289" s="47">
        <v>0</v>
      </c>
      <c r="Z289" s="47">
        <v>0</v>
      </c>
      <c r="AA289" s="47">
        <v>0</v>
      </c>
      <c r="AB289" s="47">
        <v>0</v>
      </c>
      <c r="AC289" s="47">
        <v>0</v>
      </c>
      <c r="AD289" s="47">
        <v>0</v>
      </c>
      <c r="AE289" s="47">
        <v>0</v>
      </c>
      <c r="AF289" s="47">
        <v>0</v>
      </c>
      <c r="AG289" s="47">
        <v>0</v>
      </c>
      <c r="AH289" s="47">
        <v>0</v>
      </c>
      <c r="AI289" s="47">
        <v>0</v>
      </c>
      <c r="AJ289" s="47">
        <v>0</v>
      </c>
      <c r="AK289" s="47">
        <v>0</v>
      </c>
      <c r="AL289" s="47">
        <v>0</v>
      </c>
      <c r="AM289" s="47">
        <v>0</v>
      </c>
      <c r="AN289" s="47">
        <v>0</v>
      </c>
      <c r="AO289" s="47">
        <v>0</v>
      </c>
      <c r="AP289" s="47">
        <v>0</v>
      </c>
      <c r="AQ289" s="47">
        <v>0</v>
      </c>
      <c r="AR289" s="47">
        <v>0</v>
      </c>
      <c r="AS289" s="47">
        <v>0</v>
      </c>
      <c r="AT289" s="47">
        <v>0</v>
      </c>
      <c r="AU289" s="47">
        <v>0</v>
      </c>
      <c r="AV289" s="47">
        <v>0</v>
      </c>
      <c r="AW289" s="47">
        <v>0</v>
      </c>
      <c r="AX289" s="47">
        <v>0</v>
      </c>
      <c r="AY289" s="47">
        <v>0</v>
      </c>
      <c r="AZ289" s="47">
        <v>0</v>
      </c>
      <c r="BA289" s="47">
        <v>0</v>
      </c>
      <c r="BB289" s="47">
        <v>0</v>
      </c>
      <c r="BC289" s="47">
        <v>0</v>
      </c>
      <c r="BD289" s="47">
        <v>0</v>
      </c>
      <c r="BE289" s="47">
        <v>0</v>
      </c>
      <c r="BF289" s="47">
        <v>0</v>
      </c>
      <c r="BG289" s="47">
        <v>0</v>
      </c>
      <c r="BH289" s="47">
        <v>0</v>
      </c>
      <c r="BI289" s="47">
        <v>0</v>
      </c>
      <c r="BJ289" s="47">
        <v>0</v>
      </c>
      <c r="BK289" s="47">
        <v>0</v>
      </c>
      <c r="BL289" s="47">
        <v>0</v>
      </c>
      <c r="BM289" s="47">
        <v>0</v>
      </c>
      <c r="BN289" s="47">
        <v>0</v>
      </c>
      <c r="BO289" s="47">
        <v>0</v>
      </c>
      <c r="BP289" s="47">
        <v>0</v>
      </c>
      <c r="BQ289" s="47">
        <v>0</v>
      </c>
      <c r="BR289" s="47">
        <v>0</v>
      </c>
      <c r="BS289" s="47">
        <v>0</v>
      </c>
      <c r="BT289" s="47">
        <v>0</v>
      </c>
      <c r="BU289" s="47">
        <v>0</v>
      </c>
      <c r="BV289" s="47">
        <v>0</v>
      </c>
      <c r="BW289" s="47">
        <v>0</v>
      </c>
      <c r="BX289" s="47">
        <v>0</v>
      </c>
      <c r="BY289" s="47">
        <v>0</v>
      </c>
      <c r="BZ289" s="47">
        <v>0</v>
      </c>
      <c r="CA289" s="47">
        <v>0</v>
      </c>
      <c r="CB289" s="47">
        <v>0</v>
      </c>
      <c r="CC289" s="47">
        <v>0</v>
      </c>
      <c r="CD289" s="47">
        <v>0</v>
      </c>
      <c r="CE289" s="47">
        <v>0</v>
      </c>
      <c r="CF289" s="47">
        <v>0</v>
      </c>
      <c r="CG289" s="47">
        <v>0</v>
      </c>
      <c r="CH289" s="47">
        <v>0</v>
      </c>
      <c r="CI289" s="47">
        <v>0</v>
      </c>
      <c r="CJ289" s="47">
        <v>0</v>
      </c>
      <c r="CK289" s="47">
        <v>0</v>
      </c>
      <c r="CL289" s="47">
        <v>0</v>
      </c>
      <c r="CM289" s="47">
        <v>0</v>
      </c>
      <c r="CN289" s="47">
        <v>0</v>
      </c>
      <c r="CO289" s="47">
        <v>0</v>
      </c>
      <c r="CP289" s="47">
        <v>0</v>
      </c>
      <c r="CQ289" s="47">
        <v>0</v>
      </c>
      <c r="CR289" s="47">
        <v>0</v>
      </c>
      <c r="CS289" s="47">
        <v>0</v>
      </c>
      <c r="CT289" s="47">
        <v>0.7078947368421052</v>
      </c>
      <c r="CU289" s="47">
        <v>0</v>
      </c>
      <c r="CV289" s="47">
        <v>0</v>
      </c>
      <c r="CW289" s="47">
        <v>0</v>
      </c>
      <c r="CX289" s="47">
        <v>0</v>
      </c>
      <c r="CY289" s="47">
        <v>0</v>
      </c>
      <c r="CZ289" s="47">
        <v>0</v>
      </c>
      <c r="DA289" s="47">
        <v>0</v>
      </c>
      <c r="DB289" s="47">
        <v>0.7078947368421052</v>
      </c>
      <c r="DC289" s="47">
        <v>0</v>
      </c>
      <c r="DD289" s="47">
        <v>0</v>
      </c>
      <c r="DE289" s="47">
        <v>0</v>
      </c>
      <c r="DF289" s="47">
        <v>0</v>
      </c>
      <c r="DG289" s="47">
        <v>0</v>
      </c>
      <c r="DH289" s="47">
        <v>0</v>
      </c>
      <c r="DI289" s="47">
        <v>0</v>
      </c>
      <c r="DJ289" s="47">
        <v>0</v>
      </c>
      <c r="DK289" s="47">
        <v>0</v>
      </c>
      <c r="DL289" s="47">
        <v>0</v>
      </c>
      <c r="DM289" s="47">
        <v>0</v>
      </c>
      <c r="DN289" s="47">
        <v>0</v>
      </c>
      <c r="DO289" s="47">
        <v>0</v>
      </c>
      <c r="DP289" s="47">
        <v>0</v>
      </c>
      <c r="DQ289" s="47">
        <v>0</v>
      </c>
      <c r="DR289" s="47">
        <v>0</v>
      </c>
      <c r="DS289" s="47">
        <v>0</v>
      </c>
      <c r="DT289" s="47">
        <v>0</v>
      </c>
    </row>
    <row r="290" spans="1:126" x14ac:dyDescent="0.25">
      <c r="A290" s="47" t="s">
        <v>596</v>
      </c>
      <c r="B290" s="47" t="s">
        <v>153</v>
      </c>
      <c r="C290" s="47" t="s">
        <v>552</v>
      </c>
      <c r="D290" s="47" t="s">
        <v>552</v>
      </c>
      <c r="E290" s="47"/>
      <c r="F290" s="47" t="s">
        <v>406</v>
      </c>
      <c r="G290" s="47" t="s">
        <v>412</v>
      </c>
      <c r="H290" s="47" t="str">
        <f>=IFERROR(VLOOKUP(A290,'ETPT Format DDG'!A:J,10,FALSE),"")</f>
        <v>0</v>
      </c>
      <c r="I290" s="47" t="str">
        <f>='ETPT Format DDG'!M290</f>
        <v/>
      </c>
      <c r="J290" s="47" t="str">
        <f>='ETPT Format DDG'!D290</f>
        <v/>
      </c>
      <c r="K290" s="47" t="s">
        <v>157</v>
      </c>
      <c r="L290" s="47" t="s">
        <v>560</v>
      </c>
      <c r="M290" s="47"/>
      <c r="N290" s="47">
        <v>1</v>
      </c>
      <c r="O290" s="47">
        <v>1</v>
      </c>
      <c r="P290" s="47">
        <v>0</v>
      </c>
      <c r="Q290" s="47">
        <v>0</v>
      </c>
      <c r="R290" s="47">
        <v>0</v>
      </c>
      <c r="S290" s="47">
        <v>0</v>
      </c>
      <c r="T290" s="47">
        <v>0</v>
      </c>
      <c r="U290" s="47">
        <v>0</v>
      </c>
      <c r="V290" s="47">
        <v>0</v>
      </c>
      <c r="W290" s="47">
        <v>0</v>
      </c>
      <c r="X290" s="47">
        <v>0</v>
      </c>
      <c r="Y290" s="47">
        <v>0</v>
      </c>
      <c r="Z290" s="47">
        <v>0</v>
      </c>
      <c r="AA290" s="47">
        <v>0</v>
      </c>
      <c r="AB290" s="47">
        <v>0</v>
      </c>
      <c r="AC290" s="47">
        <v>0</v>
      </c>
      <c r="AD290" s="47">
        <v>0</v>
      </c>
      <c r="AE290" s="47">
        <v>0</v>
      </c>
      <c r="AF290" s="47">
        <v>0</v>
      </c>
      <c r="AG290" s="47">
        <v>0</v>
      </c>
      <c r="AH290" s="47">
        <v>0</v>
      </c>
      <c r="AI290" s="47">
        <v>0</v>
      </c>
      <c r="AJ290" s="47">
        <v>0</v>
      </c>
      <c r="AK290" s="47">
        <v>0</v>
      </c>
      <c r="AL290" s="47">
        <v>0</v>
      </c>
      <c r="AM290" s="47">
        <v>0</v>
      </c>
      <c r="AN290" s="47">
        <v>0</v>
      </c>
      <c r="AO290" s="47">
        <v>0</v>
      </c>
      <c r="AP290" s="47">
        <v>0</v>
      </c>
      <c r="AQ290" s="47">
        <v>0</v>
      </c>
      <c r="AR290" s="47">
        <v>0</v>
      </c>
      <c r="AS290" s="47">
        <v>0</v>
      </c>
      <c r="AT290" s="47">
        <v>0</v>
      </c>
      <c r="AU290" s="47">
        <v>0</v>
      </c>
      <c r="AV290" s="47">
        <v>0</v>
      </c>
      <c r="AW290" s="47">
        <v>0</v>
      </c>
      <c r="AX290" s="47">
        <v>0</v>
      </c>
      <c r="AY290" s="47">
        <v>0</v>
      </c>
      <c r="AZ290" s="47">
        <v>0</v>
      </c>
      <c r="BA290" s="47">
        <v>0</v>
      </c>
      <c r="BB290" s="47">
        <v>0</v>
      </c>
      <c r="BC290" s="47">
        <v>0</v>
      </c>
      <c r="BD290" s="47">
        <v>0</v>
      </c>
      <c r="BE290" s="47">
        <v>0</v>
      </c>
      <c r="BF290" s="47">
        <v>0</v>
      </c>
      <c r="BG290" s="47">
        <v>0</v>
      </c>
      <c r="BH290" s="47">
        <v>0</v>
      </c>
      <c r="BI290" s="47">
        <v>0</v>
      </c>
      <c r="BJ290" s="47">
        <v>0</v>
      </c>
      <c r="BK290" s="47">
        <v>0</v>
      </c>
      <c r="BL290" s="47">
        <v>0</v>
      </c>
      <c r="BM290" s="47">
        <v>0</v>
      </c>
      <c r="BN290" s="47">
        <v>0</v>
      </c>
      <c r="BO290" s="47">
        <v>0</v>
      </c>
      <c r="BP290" s="47">
        <v>0</v>
      </c>
      <c r="BQ290" s="47">
        <v>0</v>
      </c>
      <c r="BR290" s="47">
        <v>0</v>
      </c>
      <c r="BS290" s="47">
        <v>0</v>
      </c>
      <c r="BT290" s="47">
        <v>0</v>
      </c>
      <c r="BU290" s="47">
        <v>0</v>
      </c>
      <c r="BV290" s="47">
        <v>0</v>
      </c>
      <c r="BW290" s="47">
        <v>0</v>
      </c>
      <c r="BX290" s="47">
        <v>0</v>
      </c>
      <c r="BY290" s="47">
        <v>0</v>
      </c>
      <c r="BZ290" s="47">
        <v>0</v>
      </c>
      <c r="CA290" s="47">
        <v>0</v>
      </c>
      <c r="CB290" s="47">
        <v>0</v>
      </c>
      <c r="CC290" s="47">
        <v>0</v>
      </c>
      <c r="CD290" s="47">
        <v>0</v>
      </c>
      <c r="CE290" s="47">
        <v>0</v>
      </c>
      <c r="CF290" s="47">
        <v>0</v>
      </c>
      <c r="CG290" s="47">
        <v>0</v>
      </c>
      <c r="CH290" s="47">
        <v>0</v>
      </c>
      <c r="CI290" s="47">
        <v>0</v>
      </c>
      <c r="CJ290" s="47">
        <v>0</v>
      </c>
      <c r="CK290" s="47">
        <v>0</v>
      </c>
      <c r="CL290" s="47">
        <v>0</v>
      </c>
      <c r="CM290" s="47">
        <v>0</v>
      </c>
      <c r="CN290" s="47">
        <v>0</v>
      </c>
      <c r="CO290" s="47">
        <v>0</v>
      </c>
      <c r="CP290" s="47">
        <v>0</v>
      </c>
      <c r="CQ290" s="47">
        <v>0</v>
      </c>
      <c r="CR290" s="47">
        <v>0</v>
      </c>
      <c r="CS290" s="47">
        <v>0</v>
      </c>
      <c r="CT290" s="47">
        <v>1</v>
      </c>
      <c r="CU290" s="47">
        <v>0</v>
      </c>
      <c r="CV290" s="47">
        <v>0</v>
      </c>
      <c r="CW290" s="47">
        <v>0</v>
      </c>
      <c r="CX290" s="47">
        <v>0</v>
      </c>
      <c r="CY290" s="47">
        <v>0</v>
      </c>
      <c r="CZ290" s="47">
        <v>0</v>
      </c>
      <c r="DA290" s="47">
        <v>0</v>
      </c>
      <c r="DB290" s="47">
        <v>1</v>
      </c>
      <c r="DC290" s="47">
        <v>0</v>
      </c>
      <c r="DD290" s="47">
        <v>0</v>
      </c>
      <c r="DE290" s="47">
        <v>0</v>
      </c>
      <c r="DF290" s="47">
        <v>0</v>
      </c>
      <c r="DG290" s="47">
        <v>0</v>
      </c>
      <c r="DH290" s="47">
        <v>0</v>
      </c>
      <c r="DI290" s="47">
        <v>0</v>
      </c>
      <c r="DJ290" s="47">
        <v>0</v>
      </c>
      <c r="DK290" s="47">
        <v>0</v>
      </c>
      <c r="DL290" s="47">
        <v>0</v>
      </c>
      <c r="DM290" s="47">
        <v>0</v>
      </c>
      <c r="DN290" s="47">
        <v>0</v>
      </c>
      <c r="DO290" s="47">
        <v>0</v>
      </c>
      <c r="DP290" s="47">
        <v>0</v>
      </c>
      <c r="DQ290" s="47">
        <v>0</v>
      </c>
      <c r="DR290" s="47">
        <v>0</v>
      </c>
      <c r="DS290" s="47">
        <v>0</v>
      </c>
      <c r="DT290" s="47">
        <v>0</v>
      </c>
    </row>
    <row r="291" spans="1:126" x14ac:dyDescent="0.25">
      <c r="A291" s="47" t="s">
        <v>597</v>
      </c>
      <c r="B291" s="47" t="s">
        <v>153</v>
      </c>
      <c r="C291" s="47" t="s">
        <v>552</v>
      </c>
      <c r="D291" s="47" t="s">
        <v>552</v>
      </c>
      <c r="E291" s="47"/>
      <c r="F291" s="47" t="s">
        <v>406</v>
      </c>
      <c r="G291" s="47" t="s">
        <v>415</v>
      </c>
      <c r="H291" s="47" t="str">
        <f>=IFERROR(VLOOKUP(A291,'ETPT Format DDG'!A:J,10,FALSE),"")</f>
        <v>0</v>
      </c>
      <c r="I291" s="47" t="str">
        <f>='ETPT Format DDG'!M291</f>
        <v/>
      </c>
      <c r="J291" s="47" t="str">
        <f>='ETPT Format DDG'!D291</f>
        <v/>
      </c>
      <c r="K291" s="47" t="s">
        <v>157</v>
      </c>
      <c r="L291" s="47" t="s">
        <v>560</v>
      </c>
      <c r="M291" s="47"/>
      <c r="N291" s="47">
        <v>0.8000000000000057</v>
      </c>
      <c r="O291" s="47">
        <v>0.8000000000000057</v>
      </c>
      <c r="P291" s="47">
        <v>0</v>
      </c>
      <c r="Q291" s="47">
        <v>0</v>
      </c>
      <c r="R291" s="47">
        <v>0</v>
      </c>
      <c r="S291" s="47">
        <v>0</v>
      </c>
      <c r="T291" s="47">
        <v>0</v>
      </c>
      <c r="U291" s="47">
        <v>0</v>
      </c>
      <c r="V291" s="47">
        <v>0</v>
      </c>
      <c r="W291" s="47">
        <v>0</v>
      </c>
      <c r="X291" s="47">
        <v>0</v>
      </c>
      <c r="Y291" s="47">
        <v>0</v>
      </c>
      <c r="Z291" s="47">
        <v>0</v>
      </c>
      <c r="AA291" s="47">
        <v>0</v>
      </c>
      <c r="AB291" s="47">
        <v>0</v>
      </c>
      <c r="AC291" s="47">
        <v>0</v>
      </c>
      <c r="AD291" s="47">
        <v>0</v>
      </c>
      <c r="AE291" s="47">
        <v>0</v>
      </c>
      <c r="AF291" s="47">
        <v>0</v>
      </c>
      <c r="AG291" s="47">
        <v>0</v>
      </c>
      <c r="AH291" s="47">
        <v>0</v>
      </c>
      <c r="AI291" s="47">
        <v>0</v>
      </c>
      <c r="AJ291" s="47">
        <v>0</v>
      </c>
      <c r="AK291" s="47">
        <v>0</v>
      </c>
      <c r="AL291" s="47">
        <v>0</v>
      </c>
      <c r="AM291" s="47">
        <v>0</v>
      </c>
      <c r="AN291" s="47">
        <v>0</v>
      </c>
      <c r="AO291" s="47">
        <v>0</v>
      </c>
      <c r="AP291" s="47">
        <v>0</v>
      </c>
      <c r="AQ291" s="47">
        <v>0</v>
      </c>
      <c r="AR291" s="47">
        <v>0</v>
      </c>
      <c r="AS291" s="47">
        <v>0</v>
      </c>
      <c r="AT291" s="47">
        <v>0</v>
      </c>
      <c r="AU291" s="47">
        <v>0</v>
      </c>
      <c r="AV291" s="47">
        <v>0</v>
      </c>
      <c r="AW291" s="47">
        <v>0</v>
      </c>
      <c r="AX291" s="47">
        <v>0</v>
      </c>
      <c r="AY291" s="47">
        <v>0</v>
      </c>
      <c r="AZ291" s="47">
        <v>0</v>
      </c>
      <c r="BA291" s="47">
        <v>0</v>
      </c>
      <c r="BB291" s="47">
        <v>0</v>
      </c>
      <c r="BC291" s="47">
        <v>0</v>
      </c>
      <c r="BD291" s="47">
        <v>0</v>
      </c>
      <c r="BE291" s="47">
        <v>0</v>
      </c>
      <c r="BF291" s="47">
        <v>0</v>
      </c>
      <c r="BG291" s="47">
        <v>0</v>
      </c>
      <c r="BH291" s="47">
        <v>0</v>
      </c>
      <c r="BI291" s="47">
        <v>0</v>
      </c>
      <c r="BJ291" s="47">
        <v>0</v>
      </c>
      <c r="BK291" s="47">
        <v>0</v>
      </c>
      <c r="BL291" s="47">
        <v>0</v>
      </c>
      <c r="BM291" s="47">
        <v>0</v>
      </c>
      <c r="BN291" s="47">
        <v>0</v>
      </c>
      <c r="BO291" s="47">
        <v>0</v>
      </c>
      <c r="BP291" s="47">
        <v>0</v>
      </c>
      <c r="BQ291" s="47">
        <v>0</v>
      </c>
      <c r="BR291" s="47">
        <v>0</v>
      </c>
      <c r="BS291" s="47">
        <v>0</v>
      </c>
      <c r="BT291" s="47">
        <v>0</v>
      </c>
      <c r="BU291" s="47">
        <v>0</v>
      </c>
      <c r="BV291" s="47">
        <v>0</v>
      </c>
      <c r="BW291" s="47">
        <v>0</v>
      </c>
      <c r="BX291" s="47">
        <v>0</v>
      </c>
      <c r="BY291" s="47">
        <v>0</v>
      </c>
      <c r="BZ291" s="47">
        <v>0</v>
      </c>
      <c r="CA291" s="47">
        <v>0</v>
      </c>
      <c r="CB291" s="47">
        <v>0</v>
      </c>
      <c r="CC291" s="47">
        <v>0</v>
      </c>
      <c r="CD291" s="47">
        <v>0</v>
      </c>
      <c r="CE291" s="47">
        <v>0</v>
      </c>
      <c r="CF291" s="47">
        <v>0</v>
      </c>
      <c r="CG291" s="47">
        <v>0</v>
      </c>
      <c r="CH291" s="47">
        <v>0</v>
      </c>
      <c r="CI291" s="47">
        <v>0</v>
      </c>
      <c r="CJ291" s="47">
        <v>0</v>
      </c>
      <c r="CK291" s="47">
        <v>0</v>
      </c>
      <c r="CL291" s="47">
        <v>0</v>
      </c>
      <c r="CM291" s="47">
        <v>0</v>
      </c>
      <c r="CN291" s="47">
        <v>0</v>
      </c>
      <c r="CO291" s="47">
        <v>0</v>
      </c>
      <c r="CP291" s="47">
        <v>0</v>
      </c>
      <c r="CQ291" s="47">
        <v>0</v>
      </c>
      <c r="CR291" s="47">
        <v>0</v>
      </c>
      <c r="CS291" s="47">
        <v>0</v>
      </c>
      <c r="CT291" s="47">
        <v>0.8000000000000057</v>
      </c>
      <c r="CU291" s="47">
        <v>0</v>
      </c>
      <c r="CV291" s="47">
        <v>0</v>
      </c>
      <c r="CW291" s="47">
        <v>0</v>
      </c>
      <c r="CX291" s="47">
        <v>0</v>
      </c>
      <c r="CY291" s="47">
        <v>0</v>
      </c>
      <c r="CZ291" s="47">
        <v>0</v>
      </c>
      <c r="DA291" s="47">
        <v>0</v>
      </c>
      <c r="DB291" s="47">
        <v>0.8000000000000057</v>
      </c>
      <c r="DC291" s="47">
        <v>0</v>
      </c>
      <c r="DD291" s="47">
        <v>0</v>
      </c>
      <c r="DE291" s="47">
        <v>0</v>
      </c>
      <c r="DF291" s="47">
        <v>0</v>
      </c>
      <c r="DG291" s="47">
        <v>0</v>
      </c>
      <c r="DH291" s="47">
        <v>0</v>
      </c>
      <c r="DI291" s="47">
        <v>0</v>
      </c>
      <c r="DJ291" s="47">
        <v>0</v>
      </c>
      <c r="DK291" s="47">
        <v>0</v>
      </c>
      <c r="DL291" s="47">
        <v>0</v>
      </c>
      <c r="DM291" s="47">
        <v>0</v>
      </c>
      <c r="DN291" s="47">
        <v>0</v>
      </c>
      <c r="DO291" s="47">
        <v>0</v>
      </c>
      <c r="DP291" s="47">
        <v>0</v>
      </c>
      <c r="DQ291" s="47">
        <v>0</v>
      </c>
      <c r="DR291" s="47">
        <v>0</v>
      </c>
      <c r="DS291" s="47">
        <v>0</v>
      </c>
      <c r="DT291" s="47">
        <v>0</v>
      </c>
    </row>
    <row r="292" spans="1:126" x14ac:dyDescent="0.25">
      <c r="A292" s="47" t="s">
        <v>598</v>
      </c>
      <c r="B292" s="47" t="s">
        <v>153</v>
      </c>
      <c r="C292" s="47" t="s">
        <v>552</v>
      </c>
      <c r="D292" s="47" t="s">
        <v>552</v>
      </c>
      <c r="E292" s="47"/>
      <c r="F292" s="47" t="s">
        <v>406</v>
      </c>
      <c r="G292" s="47" t="s">
        <v>412</v>
      </c>
      <c r="H292" s="47" t="str">
        <f>=IFERROR(VLOOKUP(A292,'ETPT Format DDG'!A:J,10,FALSE),"")</f>
        <v>0</v>
      </c>
      <c r="I292" s="47" t="str">
        <f>='ETPT Format DDG'!M292</f>
        <v/>
      </c>
      <c r="J292" s="47" t="str">
        <f>='ETPT Format DDG'!D292</f>
        <v/>
      </c>
      <c r="K292" s="47" t="s">
        <v>157</v>
      </c>
      <c r="L292" s="47" t="s">
        <v>239</v>
      </c>
      <c r="M292" s="47"/>
      <c r="N292" s="47">
        <v>0.5421052631578948</v>
      </c>
      <c r="O292" s="47">
        <v>0.5421052631578948</v>
      </c>
      <c r="P292" s="47">
        <v>0</v>
      </c>
      <c r="Q292" s="47">
        <v>0</v>
      </c>
      <c r="R292" s="47">
        <v>0</v>
      </c>
      <c r="S292" s="47">
        <v>0</v>
      </c>
      <c r="T292" s="47">
        <v>0</v>
      </c>
      <c r="U292" s="47">
        <v>0</v>
      </c>
      <c r="V292" s="47">
        <v>0</v>
      </c>
      <c r="W292" s="47">
        <v>0</v>
      </c>
      <c r="X292" s="47">
        <v>0</v>
      </c>
      <c r="Y292" s="47">
        <v>0</v>
      </c>
      <c r="Z292" s="47">
        <v>0</v>
      </c>
      <c r="AA292" s="47">
        <v>0</v>
      </c>
      <c r="AB292" s="47">
        <v>0</v>
      </c>
      <c r="AC292" s="47">
        <v>0</v>
      </c>
      <c r="AD292" s="47">
        <v>0</v>
      </c>
      <c r="AE292" s="47">
        <v>0.5421052631578948</v>
      </c>
      <c r="AF292" s="47">
        <v>0.5421052631578948</v>
      </c>
      <c r="AG292" s="47">
        <v>0</v>
      </c>
      <c r="AH292" s="47">
        <v>0</v>
      </c>
      <c r="AI292" s="47">
        <v>0</v>
      </c>
      <c r="AJ292" s="47">
        <v>0</v>
      </c>
      <c r="AK292" s="47">
        <v>0</v>
      </c>
      <c r="AL292" s="47">
        <v>0</v>
      </c>
      <c r="AM292" s="47">
        <v>0</v>
      </c>
      <c r="AN292" s="47">
        <v>0</v>
      </c>
      <c r="AO292" s="47">
        <v>0</v>
      </c>
      <c r="AP292" s="47">
        <v>0</v>
      </c>
      <c r="AQ292" s="47">
        <v>0</v>
      </c>
      <c r="AR292" s="47">
        <v>0</v>
      </c>
      <c r="AS292" s="47">
        <v>0</v>
      </c>
      <c r="AT292" s="47">
        <v>0</v>
      </c>
      <c r="AU292" s="47">
        <v>0</v>
      </c>
      <c r="AV292" s="47">
        <v>0</v>
      </c>
      <c r="AW292" s="47">
        <v>0</v>
      </c>
      <c r="AX292" s="47">
        <v>0</v>
      </c>
      <c r="AY292" s="47">
        <v>0</v>
      </c>
      <c r="AZ292" s="47">
        <v>0</v>
      </c>
      <c r="BA292" s="47">
        <v>0</v>
      </c>
      <c r="BB292" s="47">
        <v>0</v>
      </c>
      <c r="BC292" s="47">
        <v>0</v>
      </c>
      <c r="BD292" s="47">
        <v>0</v>
      </c>
      <c r="BE292" s="47">
        <v>0</v>
      </c>
      <c r="BF292" s="47">
        <v>0</v>
      </c>
      <c r="BG292" s="47">
        <v>0</v>
      </c>
      <c r="BH292" s="47">
        <v>0</v>
      </c>
      <c r="BI292" s="47">
        <v>0</v>
      </c>
      <c r="BJ292" s="47">
        <v>0</v>
      </c>
      <c r="BK292" s="47">
        <v>0</v>
      </c>
      <c r="BL292" s="47">
        <v>0</v>
      </c>
      <c r="BM292" s="47">
        <v>0</v>
      </c>
      <c r="BN292" s="47">
        <v>0</v>
      </c>
      <c r="BO292" s="47">
        <v>0</v>
      </c>
      <c r="BP292" s="47">
        <v>0</v>
      </c>
      <c r="BQ292" s="47">
        <v>0</v>
      </c>
      <c r="BR292" s="47">
        <v>0</v>
      </c>
      <c r="BS292" s="47">
        <v>0</v>
      </c>
      <c r="BT292" s="47">
        <v>0</v>
      </c>
      <c r="BU292" s="47">
        <v>0</v>
      </c>
      <c r="BV292" s="47">
        <v>0</v>
      </c>
      <c r="BW292" s="47">
        <v>0</v>
      </c>
      <c r="BX292" s="47">
        <v>0</v>
      </c>
      <c r="BY292" s="47">
        <v>0</v>
      </c>
      <c r="BZ292" s="47">
        <v>0</v>
      </c>
      <c r="CA292" s="47">
        <v>0</v>
      </c>
      <c r="CB292" s="47">
        <v>0</v>
      </c>
      <c r="CC292" s="47">
        <v>0</v>
      </c>
      <c r="CD292" s="47">
        <v>0</v>
      </c>
      <c r="CE292" s="47">
        <v>0</v>
      </c>
      <c r="CF292" s="47">
        <v>0</v>
      </c>
      <c r="CG292" s="47">
        <v>0</v>
      </c>
      <c r="CH292" s="47">
        <v>0</v>
      </c>
      <c r="CI292" s="47">
        <v>0</v>
      </c>
      <c r="CJ292" s="47">
        <v>0</v>
      </c>
      <c r="CK292" s="47">
        <v>0</v>
      </c>
      <c r="CL292" s="47">
        <v>0</v>
      </c>
      <c r="CM292" s="47">
        <v>0</v>
      </c>
      <c r="CN292" s="47">
        <v>0</v>
      </c>
      <c r="CO292" s="47">
        <v>0</v>
      </c>
      <c r="CP292" s="47">
        <v>0</v>
      </c>
      <c r="CQ292" s="47">
        <v>0</v>
      </c>
      <c r="CR292" s="47">
        <v>0</v>
      </c>
      <c r="CS292" s="47">
        <v>0</v>
      </c>
      <c r="CT292" s="47">
        <v>0</v>
      </c>
      <c r="CU292" s="47">
        <v>0</v>
      </c>
      <c r="CV292" s="47">
        <v>0</v>
      </c>
      <c r="CW292" s="47">
        <v>0</v>
      </c>
      <c r="CX292" s="47">
        <v>0</v>
      </c>
      <c r="CY292" s="47">
        <v>0</v>
      </c>
      <c r="CZ292" s="47">
        <v>0</v>
      </c>
      <c r="DA292" s="47">
        <v>0</v>
      </c>
      <c r="DB292" s="47">
        <v>0</v>
      </c>
      <c r="DC292" s="47">
        <v>0</v>
      </c>
      <c r="DD292" s="47">
        <v>0</v>
      </c>
      <c r="DE292" s="47">
        <v>0</v>
      </c>
      <c r="DF292" s="47">
        <v>0</v>
      </c>
      <c r="DG292" s="47">
        <v>0</v>
      </c>
      <c r="DH292" s="47">
        <v>0</v>
      </c>
      <c r="DI292" s="47">
        <v>0</v>
      </c>
      <c r="DJ292" s="47">
        <v>0</v>
      </c>
      <c r="DK292" s="47">
        <v>0</v>
      </c>
      <c r="DL292" s="47">
        <v>0</v>
      </c>
      <c r="DM292" s="47">
        <v>0</v>
      </c>
      <c r="DN292" s="47">
        <v>0</v>
      </c>
      <c r="DO292" s="47">
        <v>0</v>
      </c>
      <c r="DP292" s="47">
        <v>0</v>
      </c>
      <c r="DQ292" s="47">
        <v>0</v>
      </c>
      <c r="DR292" s="47">
        <v>0</v>
      </c>
      <c r="DS292" s="47">
        <v>0</v>
      </c>
      <c r="DT292" s="47">
        <v>0</v>
      </c>
    </row>
    <row r="293" spans="1:126" x14ac:dyDescent="0.25">
      <c r="A293" s="47" t="s">
        <v>599</v>
      </c>
      <c r="B293" s="47" t="s">
        <v>153</v>
      </c>
      <c r="C293" s="47" t="s">
        <v>552</v>
      </c>
      <c r="D293" s="47" t="s">
        <v>552</v>
      </c>
      <c r="E293" s="47"/>
      <c r="F293" s="47" t="s">
        <v>406</v>
      </c>
      <c r="G293" s="47" t="s">
        <v>415</v>
      </c>
      <c r="H293" s="47" t="str">
        <f>=IFERROR(VLOOKUP(A293,'ETPT Format DDG'!A:J,10,FALSE),"")</f>
        <v>0</v>
      </c>
      <c r="I293" s="47" t="str">
        <f>='ETPT Format DDG'!M293</f>
        <v/>
      </c>
      <c r="J293" s="47" t="str">
        <f>='ETPT Format DDG'!D293</f>
        <v/>
      </c>
      <c r="K293" s="47" t="s">
        <v>157</v>
      </c>
      <c r="L293" s="47" t="s">
        <v>560</v>
      </c>
      <c r="M293" s="47"/>
      <c r="N293" s="47">
        <v>0.8000000000000057</v>
      </c>
      <c r="O293" s="47">
        <v>0.8000000000000057</v>
      </c>
      <c r="P293" s="47">
        <v>0</v>
      </c>
      <c r="Q293" s="47">
        <v>0</v>
      </c>
      <c r="R293" s="47">
        <v>0</v>
      </c>
      <c r="S293" s="47">
        <v>0</v>
      </c>
      <c r="T293" s="47">
        <v>0</v>
      </c>
      <c r="U293" s="47">
        <v>0</v>
      </c>
      <c r="V293" s="47">
        <v>0</v>
      </c>
      <c r="W293" s="47">
        <v>0</v>
      </c>
      <c r="X293" s="47">
        <v>0</v>
      </c>
      <c r="Y293" s="47">
        <v>0</v>
      </c>
      <c r="Z293" s="47">
        <v>0</v>
      </c>
      <c r="AA293" s="47">
        <v>0</v>
      </c>
      <c r="AB293" s="47">
        <v>0</v>
      </c>
      <c r="AC293" s="47">
        <v>0</v>
      </c>
      <c r="AD293" s="47">
        <v>0</v>
      </c>
      <c r="AE293" s="47">
        <v>0.8000000000000057</v>
      </c>
      <c r="AF293" s="47">
        <v>0</v>
      </c>
      <c r="AG293" s="47">
        <v>0</v>
      </c>
      <c r="AH293" s="47">
        <v>0</v>
      </c>
      <c r="AI293" s="47">
        <v>0</v>
      </c>
      <c r="AJ293" s="47">
        <v>0.8000000000000057</v>
      </c>
      <c r="AK293" s="47">
        <v>0</v>
      </c>
      <c r="AL293" s="47">
        <v>0</v>
      </c>
      <c r="AM293" s="47">
        <v>0</v>
      </c>
      <c r="AN293" s="47">
        <v>0</v>
      </c>
      <c r="AO293" s="47">
        <v>0</v>
      </c>
      <c r="AP293" s="47">
        <v>0</v>
      </c>
      <c r="AQ293" s="47">
        <v>0</v>
      </c>
      <c r="AR293" s="47">
        <v>0</v>
      </c>
      <c r="AS293" s="47">
        <v>0</v>
      </c>
      <c r="AT293" s="47">
        <v>0</v>
      </c>
      <c r="AU293" s="47">
        <v>0</v>
      </c>
      <c r="AV293" s="47">
        <v>0</v>
      </c>
      <c r="AW293" s="47">
        <v>0</v>
      </c>
      <c r="AX293" s="47">
        <v>0</v>
      </c>
      <c r="AY293" s="47">
        <v>0</v>
      </c>
      <c r="AZ293" s="47">
        <v>0</v>
      </c>
      <c r="BA293" s="47">
        <v>0</v>
      </c>
      <c r="BB293" s="47">
        <v>0</v>
      </c>
      <c r="BC293" s="47">
        <v>0</v>
      </c>
      <c r="BD293" s="47">
        <v>0</v>
      </c>
      <c r="BE293" s="47">
        <v>0</v>
      </c>
      <c r="BF293" s="47">
        <v>0</v>
      </c>
      <c r="BG293" s="47">
        <v>0</v>
      </c>
      <c r="BH293" s="47">
        <v>0</v>
      </c>
      <c r="BI293" s="47">
        <v>0</v>
      </c>
      <c r="BJ293" s="47">
        <v>0</v>
      </c>
      <c r="BK293" s="47">
        <v>0</v>
      </c>
      <c r="BL293" s="47">
        <v>0</v>
      </c>
      <c r="BM293" s="47">
        <v>0</v>
      </c>
      <c r="BN293" s="47">
        <v>0</v>
      </c>
      <c r="BO293" s="47">
        <v>0</v>
      </c>
      <c r="BP293" s="47">
        <v>0</v>
      </c>
      <c r="BQ293" s="47">
        <v>0</v>
      </c>
      <c r="BR293" s="47">
        <v>0</v>
      </c>
      <c r="BS293" s="47">
        <v>0</v>
      </c>
      <c r="BT293" s="47">
        <v>0</v>
      </c>
      <c r="BU293" s="47">
        <v>0</v>
      </c>
      <c r="BV293" s="47">
        <v>0</v>
      </c>
      <c r="BW293" s="47">
        <v>0</v>
      </c>
      <c r="BX293" s="47">
        <v>0</v>
      </c>
      <c r="BY293" s="47">
        <v>0</v>
      </c>
      <c r="BZ293" s="47">
        <v>0</v>
      </c>
      <c r="CA293" s="47">
        <v>0</v>
      </c>
      <c r="CB293" s="47">
        <v>0</v>
      </c>
      <c r="CC293" s="47">
        <v>0</v>
      </c>
      <c r="CD293" s="47">
        <v>0</v>
      </c>
      <c r="CE293" s="47">
        <v>0</v>
      </c>
      <c r="CF293" s="47">
        <v>0</v>
      </c>
      <c r="CG293" s="47">
        <v>0</v>
      </c>
      <c r="CH293" s="47">
        <v>0</v>
      </c>
      <c r="CI293" s="47">
        <v>0</v>
      </c>
      <c r="CJ293" s="47">
        <v>0</v>
      </c>
      <c r="CK293" s="47">
        <v>0</v>
      </c>
      <c r="CL293" s="47">
        <v>0</v>
      </c>
      <c r="CM293" s="47">
        <v>0</v>
      </c>
      <c r="CN293" s="47">
        <v>0</v>
      </c>
      <c r="CO293" s="47">
        <v>0</v>
      </c>
      <c r="CP293" s="47">
        <v>0</v>
      </c>
      <c r="CQ293" s="47">
        <v>0</v>
      </c>
      <c r="CR293" s="47">
        <v>0</v>
      </c>
      <c r="CS293" s="47">
        <v>0</v>
      </c>
      <c r="CT293" s="47">
        <v>0</v>
      </c>
      <c r="CU293" s="47">
        <v>0</v>
      </c>
      <c r="CV293" s="47">
        <v>0</v>
      </c>
      <c r="CW293" s="47">
        <v>0</v>
      </c>
      <c r="CX293" s="47">
        <v>0</v>
      </c>
      <c r="CY293" s="47">
        <v>0</v>
      </c>
      <c r="CZ293" s="47">
        <v>0</v>
      </c>
      <c r="DA293" s="47">
        <v>0</v>
      </c>
      <c r="DB293" s="47">
        <v>0</v>
      </c>
      <c r="DC293" s="47">
        <v>0</v>
      </c>
      <c r="DD293" s="47">
        <v>0</v>
      </c>
      <c r="DE293" s="47">
        <v>0</v>
      </c>
      <c r="DF293" s="47">
        <v>0</v>
      </c>
      <c r="DG293" s="47">
        <v>0</v>
      </c>
      <c r="DH293" s="47">
        <v>0</v>
      </c>
      <c r="DI293" s="47">
        <v>0</v>
      </c>
      <c r="DJ293" s="47">
        <v>0</v>
      </c>
      <c r="DK293" s="47">
        <v>0</v>
      </c>
      <c r="DL293" s="47">
        <v>0</v>
      </c>
      <c r="DM293" s="47">
        <v>0</v>
      </c>
      <c r="DN293" s="47">
        <v>0</v>
      </c>
      <c r="DO293" s="47">
        <v>0</v>
      </c>
      <c r="DP293" s="47">
        <v>0</v>
      </c>
      <c r="DQ293" s="47">
        <v>0</v>
      </c>
      <c r="DR293" s="47">
        <v>0</v>
      </c>
      <c r="DS293" s="47">
        <v>0</v>
      </c>
      <c r="DT293" s="47">
        <v>0</v>
      </c>
    </row>
    <row r="294" spans="1:126" x14ac:dyDescent="0.25">
      <c r="A294" s="47" t="s">
        <v>600</v>
      </c>
      <c r="B294" s="47" t="s">
        <v>153</v>
      </c>
      <c r="C294" s="47" t="s">
        <v>552</v>
      </c>
      <c r="D294" s="47" t="s">
        <v>552</v>
      </c>
      <c r="E294" s="47"/>
      <c r="F294" s="47" t="s">
        <v>406</v>
      </c>
      <c r="G294" s="47" t="s">
        <v>428</v>
      </c>
      <c r="H294" s="47" t="str">
        <f>=IFERROR(VLOOKUP(A294,'ETPT Format DDG'!A:J,10,FALSE),"")</f>
        <v>0</v>
      </c>
      <c r="I294" s="47" t="str">
        <f>='ETPT Format DDG'!M294</f>
        <v/>
      </c>
      <c r="J294" s="47" t="str">
        <f>='ETPT Format DDG'!D294</f>
        <v/>
      </c>
      <c r="K294" s="47" t="s">
        <v>157</v>
      </c>
      <c r="L294" s="47" t="s">
        <v>490</v>
      </c>
      <c r="M294" s="47"/>
      <c r="N294" s="47">
        <v>0.31842105263157894</v>
      </c>
      <c r="O294" s="47">
        <v>0.31842105263157894</v>
      </c>
      <c r="P294" s="47">
        <v>0</v>
      </c>
      <c r="Q294" s="47">
        <v>0</v>
      </c>
      <c r="R294" s="47">
        <v>0</v>
      </c>
      <c r="S294" s="47">
        <v>0</v>
      </c>
      <c r="T294" s="47">
        <v>0</v>
      </c>
      <c r="U294" s="47">
        <v>0</v>
      </c>
      <c r="V294" s="47">
        <v>0</v>
      </c>
      <c r="W294" s="47">
        <v>0</v>
      </c>
      <c r="X294" s="47">
        <v>0</v>
      </c>
      <c r="Y294" s="47">
        <v>0</v>
      </c>
      <c r="Z294" s="47">
        <v>0</v>
      </c>
      <c r="AA294" s="47">
        <v>0</v>
      </c>
      <c r="AB294" s="47">
        <v>0</v>
      </c>
      <c r="AC294" s="47">
        <v>0</v>
      </c>
      <c r="AD294" s="47">
        <v>0</v>
      </c>
      <c r="AE294" s="47">
        <v>0.31842105263157894</v>
      </c>
      <c r="AF294" s="47">
        <v>0</v>
      </c>
      <c r="AG294" s="47">
        <v>0</v>
      </c>
      <c r="AH294" s="47">
        <v>0</v>
      </c>
      <c r="AI294" s="47">
        <v>0</v>
      </c>
      <c r="AJ294" s="47">
        <v>0</v>
      </c>
      <c r="AK294" s="47">
        <v>0</v>
      </c>
      <c r="AL294" s="47">
        <v>0</v>
      </c>
      <c r="AM294" s="47">
        <v>0</v>
      </c>
      <c r="AN294" s="47">
        <v>0</v>
      </c>
      <c r="AO294" s="47">
        <v>0</v>
      </c>
      <c r="AP294" s="47">
        <v>0</v>
      </c>
      <c r="AQ294" s="47">
        <v>0</v>
      </c>
      <c r="AR294" s="47">
        <v>0</v>
      </c>
      <c r="AS294" s="47">
        <v>0</v>
      </c>
      <c r="AT294" s="47">
        <v>0</v>
      </c>
      <c r="AU294" s="47">
        <v>0</v>
      </c>
      <c r="AV294" s="47">
        <v>0</v>
      </c>
      <c r="AW294" s="47">
        <v>0</v>
      </c>
      <c r="AX294" s="47">
        <v>0</v>
      </c>
      <c r="AY294" s="47">
        <v>0</v>
      </c>
      <c r="AZ294" s="47">
        <v>0</v>
      </c>
      <c r="BA294" s="47">
        <v>0</v>
      </c>
      <c r="BB294" s="47">
        <v>0</v>
      </c>
      <c r="BC294" s="47">
        <v>0</v>
      </c>
      <c r="BD294" s="47">
        <v>0</v>
      </c>
      <c r="BE294" s="47">
        <v>0</v>
      </c>
      <c r="BF294" s="47">
        <v>0</v>
      </c>
      <c r="BG294" s="47">
        <v>0</v>
      </c>
      <c r="BH294" s="47">
        <v>0</v>
      </c>
      <c r="BI294" s="47">
        <v>0</v>
      </c>
      <c r="BJ294" s="47">
        <v>0</v>
      </c>
      <c r="BK294" s="47">
        <v>0</v>
      </c>
      <c r="BL294" s="47">
        <v>0</v>
      </c>
      <c r="BM294" s="47">
        <v>0</v>
      </c>
      <c r="BN294" s="47">
        <v>0</v>
      </c>
      <c r="BO294" s="47">
        <v>0</v>
      </c>
      <c r="BP294" s="47">
        <v>0</v>
      </c>
      <c r="BQ294" s="47">
        <v>0</v>
      </c>
      <c r="BR294" s="47">
        <v>0</v>
      </c>
      <c r="BS294" s="47">
        <v>0</v>
      </c>
      <c r="BT294" s="47">
        <v>0</v>
      </c>
      <c r="BU294" s="47">
        <v>0</v>
      </c>
      <c r="BV294" s="47">
        <v>0</v>
      </c>
      <c r="BW294" s="47">
        <v>0</v>
      </c>
      <c r="BX294" s="47">
        <v>0</v>
      </c>
      <c r="BY294" s="47">
        <v>0</v>
      </c>
      <c r="BZ294" s="47">
        <v>0</v>
      </c>
      <c r="CA294" s="47">
        <v>0</v>
      </c>
      <c r="CB294" s="47">
        <v>0</v>
      </c>
      <c r="CC294" s="47">
        <v>0</v>
      </c>
      <c r="CD294" s="47">
        <v>0</v>
      </c>
      <c r="CE294" s="47">
        <v>0</v>
      </c>
      <c r="CF294" s="47">
        <v>0</v>
      </c>
      <c r="CG294" s="47">
        <v>0</v>
      </c>
      <c r="CH294" s="47">
        <v>0</v>
      </c>
      <c r="CI294" s="47">
        <v>0</v>
      </c>
      <c r="CJ294" s="47">
        <v>0</v>
      </c>
      <c r="CK294" s="47">
        <v>0</v>
      </c>
      <c r="CL294" s="47">
        <v>0</v>
      </c>
      <c r="CM294" s="47">
        <v>0</v>
      </c>
      <c r="CN294" s="47">
        <v>0</v>
      </c>
      <c r="CO294" s="47">
        <v>0</v>
      </c>
      <c r="CP294" s="47">
        <v>0</v>
      </c>
      <c r="CQ294" s="47">
        <v>0</v>
      </c>
      <c r="CR294" s="47">
        <v>0</v>
      </c>
      <c r="CS294" s="47">
        <v>0</v>
      </c>
      <c r="CT294" s="47">
        <v>0</v>
      </c>
      <c r="CU294" s="47">
        <v>0</v>
      </c>
      <c r="CV294" s="47">
        <v>0</v>
      </c>
      <c r="CW294" s="47">
        <v>0</v>
      </c>
      <c r="CX294" s="47">
        <v>0</v>
      </c>
      <c r="CY294" s="47">
        <v>0</v>
      </c>
      <c r="CZ294" s="47">
        <v>0</v>
      </c>
      <c r="DA294" s="47">
        <v>0</v>
      </c>
      <c r="DB294" s="47">
        <v>0</v>
      </c>
      <c r="DC294" s="47">
        <v>0</v>
      </c>
      <c r="DD294" s="47">
        <v>0</v>
      </c>
      <c r="DE294" s="47">
        <v>0</v>
      </c>
      <c r="DF294" s="47">
        <v>0</v>
      </c>
      <c r="DG294" s="47">
        <v>0</v>
      </c>
      <c r="DH294" s="47">
        <v>0</v>
      </c>
      <c r="DI294" s="47">
        <v>0</v>
      </c>
      <c r="DJ294" s="47">
        <v>0</v>
      </c>
      <c r="DK294" s="47">
        <v>0</v>
      </c>
      <c r="DL294" s="47">
        <v>0</v>
      </c>
      <c r="DM294" s="47">
        <v>0</v>
      </c>
      <c r="DN294" s="47">
        <v>0</v>
      </c>
      <c r="DO294" s="47">
        <v>0</v>
      </c>
      <c r="DP294" s="47">
        <v>0</v>
      </c>
      <c r="DQ294" s="47">
        <v>0</v>
      </c>
      <c r="DR294" s="47">
        <v>0</v>
      </c>
      <c r="DS294" s="47">
        <v>0</v>
      </c>
      <c r="DT294" s="47">
        <v>0</v>
      </c>
    </row>
    <row r="295" spans="1:126" x14ac:dyDescent="0.25">
      <c r="A295" s="47" t="s">
        <v>601</v>
      </c>
      <c r="B295" s="47" t="s">
        <v>153</v>
      </c>
      <c r="C295" s="47" t="s">
        <v>552</v>
      </c>
      <c r="D295" s="47" t="s">
        <v>552</v>
      </c>
      <c r="E295" s="47"/>
      <c r="F295" s="47" t="s">
        <v>406</v>
      </c>
      <c r="G295" s="47" t="s">
        <v>486</v>
      </c>
      <c r="H295" s="47" t="str">
        <f>=IFERROR(VLOOKUP(A295,'ETPT Format DDG'!A:J,10,FALSE),"")</f>
        <v>0</v>
      </c>
      <c r="I295" s="47" t="str">
        <f>='ETPT Format DDG'!M295</f>
        <v/>
      </c>
      <c r="J295" s="47" t="str">
        <f>='ETPT Format DDG'!D295</f>
        <v/>
      </c>
      <c r="K295" s="47" t="s">
        <v>157</v>
      </c>
      <c r="L295" s="47" t="s">
        <v>487</v>
      </c>
      <c r="M295" s="47"/>
      <c r="N295" s="47">
        <v>0.8894736842105263</v>
      </c>
      <c r="O295" s="47">
        <v>0.8894736842105263</v>
      </c>
      <c r="P295" s="47">
        <v>0</v>
      </c>
      <c r="Q295" s="47">
        <v>0</v>
      </c>
      <c r="R295" s="47">
        <v>0</v>
      </c>
      <c r="S295" s="47">
        <v>0</v>
      </c>
      <c r="T295" s="47">
        <v>0</v>
      </c>
      <c r="U295" s="47">
        <v>0</v>
      </c>
      <c r="V295" s="47">
        <v>0</v>
      </c>
      <c r="W295" s="47">
        <v>0</v>
      </c>
      <c r="X295" s="47">
        <v>0</v>
      </c>
      <c r="Y295" s="47">
        <v>0</v>
      </c>
      <c r="Z295" s="47">
        <v>0</v>
      </c>
      <c r="AA295" s="47">
        <v>0</v>
      </c>
      <c r="AB295" s="47">
        <v>0</v>
      </c>
      <c r="AC295" s="47">
        <v>0</v>
      </c>
      <c r="AD295" s="47">
        <v>0</v>
      </c>
      <c r="AE295" s="47">
        <v>0</v>
      </c>
      <c r="AF295" s="47">
        <v>0</v>
      </c>
      <c r="AG295" s="47">
        <v>0</v>
      </c>
      <c r="AH295" s="47">
        <v>0</v>
      </c>
      <c r="AI295" s="47">
        <v>0</v>
      </c>
      <c r="AJ295" s="47">
        <v>0</v>
      </c>
      <c r="AK295" s="47">
        <v>0</v>
      </c>
      <c r="AL295" s="47">
        <v>0</v>
      </c>
      <c r="AM295" s="47">
        <v>0</v>
      </c>
      <c r="AN295" s="47">
        <v>0</v>
      </c>
      <c r="AO295" s="47">
        <v>0</v>
      </c>
      <c r="AP295" s="47">
        <v>0</v>
      </c>
      <c r="AQ295" s="47">
        <v>0</v>
      </c>
      <c r="AR295" s="47">
        <v>0</v>
      </c>
      <c r="AS295" s="47">
        <v>0</v>
      </c>
      <c r="AT295" s="47">
        <v>0</v>
      </c>
      <c r="AU295" s="47">
        <v>0</v>
      </c>
      <c r="AV295" s="47">
        <v>0</v>
      </c>
      <c r="AW295" s="47">
        <v>0</v>
      </c>
      <c r="AX295" s="47">
        <v>0</v>
      </c>
      <c r="AY295" s="47">
        <v>0</v>
      </c>
      <c r="AZ295" s="47">
        <v>0</v>
      </c>
      <c r="BA295" s="47">
        <v>0</v>
      </c>
      <c r="BB295" s="47">
        <v>0</v>
      </c>
      <c r="BC295" s="47">
        <v>0</v>
      </c>
      <c r="BD295" s="47">
        <v>0</v>
      </c>
      <c r="BE295" s="47">
        <v>0</v>
      </c>
      <c r="BF295" s="47">
        <v>0</v>
      </c>
      <c r="BG295" s="47">
        <v>0</v>
      </c>
      <c r="BH295" s="47">
        <v>0</v>
      </c>
      <c r="BI295" s="47">
        <v>0</v>
      </c>
      <c r="BJ295" s="47">
        <v>0</v>
      </c>
      <c r="BK295" s="47">
        <v>0</v>
      </c>
      <c r="BL295" s="47">
        <v>0</v>
      </c>
      <c r="BM295" s="47">
        <v>0</v>
      </c>
      <c r="BN295" s="47">
        <v>0</v>
      </c>
      <c r="BO295" s="47">
        <v>0</v>
      </c>
      <c r="BP295" s="47">
        <v>0</v>
      </c>
      <c r="BQ295" s="47">
        <v>0</v>
      </c>
      <c r="BR295" s="47">
        <v>0</v>
      </c>
      <c r="BS295" s="47">
        <v>0</v>
      </c>
      <c r="BT295" s="47">
        <v>0</v>
      </c>
      <c r="BU295" s="47">
        <v>0</v>
      </c>
      <c r="BV295" s="47">
        <v>0</v>
      </c>
      <c r="BW295" s="47">
        <v>0</v>
      </c>
      <c r="BX295" s="47">
        <v>0</v>
      </c>
      <c r="BY295" s="47">
        <v>0</v>
      </c>
      <c r="BZ295" s="47">
        <v>0</v>
      </c>
      <c r="CA295" s="47">
        <v>0</v>
      </c>
      <c r="CB295" s="47">
        <v>0</v>
      </c>
      <c r="CC295" s="47">
        <v>0</v>
      </c>
      <c r="CD295" s="47">
        <v>0</v>
      </c>
      <c r="CE295" s="47">
        <v>0</v>
      </c>
      <c r="CF295" s="47">
        <v>0</v>
      </c>
      <c r="CG295" s="47">
        <v>0</v>
      </c>
      <c r="CH295" s="47">
        <v>0</v>
      </c>
      <c r="CI295" s="47">
        <v>0</v>
      </c>
      <c r="CJ295" s="47">
        <v>0</v>
      </c>
      <c r="CK295" s="47">
        <v>0</v>
      </c>
      <c r="CL295" s="47">
        <v>0</v>
      </c>
      <c r="CM295" s="47">
        <v>0</v>
      </c>
      <c r="CN295" s="47">
        <v>0</v>
      </c>
      <c r="CO295" s="47">
        <v>0</v>
      </c>
      <c r="CP295" s="47">
        <v>0</v>
      </c>
      <c r="CQ295" s="47">
        <v>0</v>
      </c>
      <c r="CR295" s="47">
        <v>0</v>
      </c>
      <c r="CS295" s="47">
        <v>0</v>
      </c>
      <c r="CT295" s="47">
        <v>0.8894736842105263</v>
      </c>
      <c r="CU295" s="47">
        <v>0.8894736842105263</v>
      </c>
      <c r="CV295" s="47">
        <v>0</v>
      </c>
      <c r="CW295" s="47">
        <v>0</v>
      </c>
      <c r="CX295" s="47">
        <v>0</v>
      </c>
      <c r="CY295" s="47">
        <v>0</v>
      </c>
      <c r="CZ295" s="47">
        <v>0</v>
      </c>
      <c r="DA295" s="47">
        <v>0</v>
      </c>
      <c r="DB295" s="47">
        <v>0</v>
      </c>
      <c r="DC295" s="47">
        <v>0</v>
      </c>
      <c r="DD295" s="47">
        <v>0</v>
      </c>
      <c r="DE295" s="47">
        <v>0</v>
      </c>
      <c r="DF295" s="47">
        <v>0</v>
      </c>
      <c r="DG295" s="47">
        <v>0</v>
      </c>
      <c r="DH295" s="47">
        <v>0</v>
      </c>
      <c r="DI295" s="47">
        <v>0</v>
      </c>
      <c r="DJ295" s="47">
        <v>0</v>
      </c>
      <c r="DK295" s="47">
        <v>0</v>
      </c>
      <c r="DL295" s="47">
        <v>0</v>
      </c>
      <c r="DM295" s="47">
        <v>0</v>
      </c>
      <c r="DN295" s="47">
        <v>0</v>
      </c>
      <c r="DO295" s="47">
        <v>0</v>
      </c>
      <c r="DP295" s="47">
        <v>0</v>
      </c>
      <c r="DQ295" s="47">
        <v>0</v>
      </c>
      <c r="DR295" s="47">
        <v>0</v>
      </c>
      <c r="DS295" s="47">
        <v>0</v>
      </c>
      <c r="DT295" s="47">
        <v>0</v>
      </c>
    </row>
    <row r="296" spans="1:126" x14ac:dyDescent="0.25">
      <c r="A296" s="47" t="s">
        <v>602</v>
      </c>
      <c r="B296" s="47" t="s">
        <v>153</v>
      </c>
      <c r="C296" s="47" t="s">
        <v>552</v>
      </c>
      <c r="D296" s="47" t="s">
        <v>552</v>
      </c>
      <c r="E296" s="47"/>
      <c r="F296" s="47" t="s">
        <v>406</v>
      </c>
      <c r="G296" s="47" t="s">
        <v>412</v>
      </c>
      <c r="H296" s="47" t="str">
        <f>=IFERROR(VLOOKUP(A296,'ETPT Format DDG'!A:J,10,FALSE),"")</f>
        <v>0</v>
      </c>
      <c r="I296" s="47" t="str">
        <f>='ETPT Format DDG'!M296</f>
        <v/>
      </c>
      <c r="J296" s="47" t="str">
        <f>='ETPT Format DDG'!D296</f>
        <v/>
      </c>
      <c r="K296" s="47" t="s">
        <v>157</v>
      </c>
      <c r="L296" s="47" t="s">
        <v>603</v>
      </c>
      <c r="M296" s="47"/>
      <c r="N296" s="47">
        <v>1</v>
      </c>
      <c r="O296" s="47">
        <v>1</v>
      </c>
      <c r="P296" s="47">
        <v>0</v>
      </c>
      <c r="Q296" s="47">
        <v>0</v>
      </c>
      <c r="R296" s="47">
        <v>0</v>
      </c>
      <c r="S296" s="47">
        <v>0</v>
      </c>
      <c r="T296" s="47">
        <v>0</v>
      </c>
      <c r="U296" s="47">
        <v>0</v>
      </c>
      <c r="V296" s="47">
        <v>0</v>
      </c>
      <c r="W296" s="47">
        <v>0</v>
      </c>
      <c r="X296" s="47">
        <v>0</v>
      </c>
      <c r="Y296" s="47">
        <v>0</v>
      </c>
      <c r="Z296" s="47">
        <v>0</v>
      </c>
      <c r="AA296" s="47">
        <v>0</v>
      </c>
      <c r="AB296" s="47">
        <v>0</v>
      </c>
      <c r="AC296" s="47">
        <v>0</v>
      </c>
      <c r="AD296" s="47">
        <v>0</v>
      </c>
      <c r="AE296" s="47">
        <v>1</v>
      </c>
      <c r="AF296" s="47">
        <v>1</v>
      </c>
      <c r="AG296" s="47">
        <v>0</v>
      </c>
      <c r="AH296" s="47">
        <v>0</v>
      </c>
      <c r="AI296" s="47">
        <v>0</v>
      </c>
      <c r="AJ296" s="47">
        <v>0</v>
      </c>
      <c r="AK296" s="47">
        <v>0</v>
      </c>
      <c r="AL296" s="47">
        <v>0</v>
      </c>
      <c r="AM296" s="47">
        <v>0</v>
      </c>
      <c r="AN296" s="47">
        <v>0</v>
      </c>
      <c r="AO296" s="47">
        <v>0</v>
      </c>
      <c r="AP296" s="47">
        <v>0</v>
      </c>
      <c r="AQ296" s="47">
        <v>0</v>
      </c>
      <c r="AR296" s="47">
        <v>0</v>
      </c>
      <c r="AS296" s="47">
        <v>0</v>
      </c>
      <c r="AT296" s="47">
        <v>0</v>
      </c>
      <c r="AU296" s="47">
        <v>0</v>
      </c>
      <c r="AV296" s="47">
        <v>0</v>
      </c>
      <c r="AW296" s="47">
        <v>0</v>
      </c>
      <c r="AX296" s="47">
        <v>0</v>
      </c>
      <c r="AY296" s="47">
        <v>0</v>
      </c>
      <c r="AZ296" s="47">
        <v>0</v>
      </c>
      <c r="BA296" s="47">
        <v>0</v>
      </c>
      <c r="BB296" s="47">
        <v>0</v>
      </c>
      <c r="BC296" s="47">
        <v>0</v>
      </c>
      <c r="BD296" s="47">
        <v>0</v>
      </c>
      <c r="BE296" s="47">
        <v>0</v>
      </c>
      <c r="BF296" s="47">
        <v>0</v>
      </c>
      <c r="BG296" s="47">
        <v>0</v>
      </c>
      <c r="BH296" s="47">
        <v>0</v>
      </c>
      <c r="BI296" s="47">
        <v>0</v>
      </c>
      <c r="BJ296" s="47">
        <v>0</v>
      </c>
      <c r="BK296" s="47">
        <v>0</v>
      </c>
      <c r="BL296" s="47">
        <v>0</v>
      </c>
      <c r="BM296" s="47">
        <v>0</v>
      </c>
      <c r="BN296" s="47">
        <v>0</v>
      </c>
      <c r="BO296" s="47">
        <v>0</v>
      </c>
      <c r="BP296" s="47">
        <v>0</v>
      </c>
      <c r="BQ296" s="47">
        <v>0</v>
      </c>
      <c r="BR296" s="47">
        <v>0</v>
      </c>
      <c r="BS296" s="47">
        <v>0</v>
      </c>
      <c r="BT296" s="47">
        <v>0</v>
      </c>
      <c r="BU296" s="47">
        <v>0</v>
      </c>
      <c r="BV296" s="47">
        <v>0</v>
      </c>
      <c r="BW296" s="47">
        <v>0</v>
      </c>
      <c r="BX296" s="47">
        <v>0</v>
      </c>
      <c r="BY296" s="47">
        <v>0</v>
      </c>
      <c r="BZ296" s="47">
        <v>0</v>
      </c>
      <c r="CA296" s="47">
        <v>0</v>
      </c>
      <c r="CB296" s="47">
        <v>0</v>
      </c>
      <c r="CC296" s="47">
        <v>0</v>
      </c>
      <c r="CD296" s="47">
        <v>0</v>
      </c>
      <c r="CE296" s="47">
        <v>0</v>
      </c>
      <c r="CF296" s="47">
        <v>0</v>
      </c>
      <c r="CG296" s="47">
        <v>0</v>
      </c>
      <c r="CH296" s="47">
        <v>0</v>
      </c>
      <c r="CI296" s="47">
        <v>0</v>
      </c>
      <c r="CJ296" s="47">
        <v>0</v>
      </c>
      <c r="CK296" s="47">
        <v>0</v>
      </c>
      <c r="CL296" s="47">
        <v>0</v>
      </c>
      <c r="CM296" s="47">
        <v>0</v>
      </c>
      <c r="CN296" s="47">
        <v>0</v>
      </c>
      <c r="CO296" s="47">
        <v>0</v>
      </c>
      <c r="CP296" s="47">
        <v>0</v>
      </c>
      <c r="CQ296" s="47">
        <v>0</v>
      </c>
      <c r="CR296" s="47">
        <v>0</v>
      </c>
      <c r="CS296" s="47">
        <v>0</v>
      </c>
      <c r="CT296" s="47">
        <v>0</v>
      </c>
      <c r="CU296" s="47">
        <v>0</v>
      </c>
      <c r="CV296" s="47">
        <v>0</v>
      </c>
      <c r="CW296" s="47">
        <v>0</v>
      </c>
      <c r="CX296" s="47">
        <v>0</v>
      </c>
      <c r="CY296" s="47">
        <v>0</v>
      </c>
      <c r="CZ296" s="47">
        <v>0</v>
      </c>
      <c r="DA296" s="47">
        <v>0</v>
      </c>
      <c r="DB296" s="47">
        <v>0</v>
      </c>
      <c r="DC296" s="47">
        <v>0</v>
      </c>
      <c r="DD296" s="47">
        <v>0</v>
      </c>
      <c r="DE296" s="47">
        <v>0</v>
      </c>
      <c r="DF296" s="47">
        <v>0</v>
      </c>
      <c r="DG296" s="47">
        <v>0</v>
      </c>
      <c r="DH296" s="47">
        <v>0</v>
      </c>
      <c r="DI296" s="47">
        <v>0</v>
      </c>
      <c r="DJ296" s="47">
        <v>0</v>
      </c>
      <c r="DK296" s="47">
        <v>0</v>
      </c>
      <c r="DL296" s="47">
        <v>0</v>
      </c>
      <c r="DM296" s="47">
        <v>0</v>
      </c>
      <c r="DN296" s="47">
        <v>0</v>
      </c>
      <c r="DO296" s="47">
        <v>0</v>
      </c>
      <c r="DP296" s="47">
        <v>0</v>
      </c>
      <c r="DQ296" s="47">
        <v>0</v>
      </c>
      <c r="DR296" s="47">
        <v>0</v>
      </c>
      <c r="DS296" s="47">
        <v>0</v>
      </c>
      <c r="DT296" s="47">
        <v>0</v>
      </c>
    </row>
    <row r="297" spans="1:126" x14ac:dyDescent="0.25">
      <c r="A297" s="47" t="s">
        <v>604</v>
      </c>
      <c r="B297" s="47" t="s">
        <v>153</v>
      </c>
      <c r="C297" s="47" t="s">
        <v>552</v>
      </c>
      <c r="D297" s="47" t="s">
        <v>552</v>
      </c>
      <c r="E297" s="47"/>
      <c r="F297" s="47" t="s">
        <v>406</v>
      </c>
      <c r="G297" s="47" t="s">
        <v>412</v>
      </c>
      <c r="H297" s="47" t="str">
        <f>=IFERROR(VLOOKUP(A297,'ETPT Format DDG'!A:J,10,FALSE),"")</f>
        <v>0</v>
      </c>
      <c r="I297" s="47" t="str">
        <f>='ETPT Format DDG'!M297</f>
        <v/>
      </c>
      <c r="J297" s="47" t="str">
        <f>='ETPT Format DDG'!D297</f>
        <v/>
      </c>
      <c r="K297" s="47" t="s">
        <v>157</v>
      </c>
      <c r="L297" s="47" t="s">
        <v>571</v>
      </c>
      <c r="M297" s="47"/>
      <c r="N297" s="47">
        <v>1</v>
      </c>
      <c r="O297" s="47">
        <v>1</v>
      </c>
      <c r="P297" s="47">
        <v>0</v>
      </c>
      <c r="Q297" s="47">
        <v>0</v>
      </c>
      <c r="R297" s="47">
        <v>0</v>
      </c>
      <c r="S297" s="47">
        <v>0</v>
      </c>
      <c r="T297" s="47">
        <v>0</v>
      </c>
      <c r="U297" s="47">
        <v>0</v>
      </c>
      <c r="V297" s="47">
        <v>0</v>
      </c>
      <c r="W297" s="47">
        <v>0</v>
      </c>
      <c r="X297" s="47">
        <v>0</v>
      </c>
      <c r="Y297" s="47">
        <v>0</v>
      </c>
      <c r="Z297" s="47">
        <v>0</v>
      </c>
      <c r="AA297" s="47">
        <v>0</v>
      </c>
      <c r="AB297" s="47">
        <v>0</v>
      </c>
      <c r="AC297" s="47">
        <v>0</v>
      </c>
      <c r="AD297" s="47">
        <v>0</v>
      </c>
      <c r="AE297" s="47">
        <v>1</v>
      </c>
      <c r="AF297" s="47">
        <v>1</v>
      </c>
      <c r="AG297" s="47">
        <v>0</v>
      </c>
      <c r="AH297" s="47">
        <v>0</v>
      </c>
      <c r="AI297" s="47">
        <v>0</v>
      </c>
      <c r="AJ297" s="47">
        <v>0</v>
      </c>
      <c r="AK297" s="47">
        <v>0</v>
      </c>
      <c r="AL297" s="47">
        <v>0</v>
      </c>
      <c r="AM297" s="47">
        <v>0</v>
      </c>
      <c r="AN297" s="47">
        <v>0</v>
      </c>
      <c r="AO297" s="47">
        <v>0</v>
      </c>
      <c r="AP297" s="47">
        <v>0</v>
      </c>
      <c r="AQ297" s="47">
        <v>0</v>
      </c>
      <c r="AR297" s="47">
        <v>0</v>
      </c>
      <c r="AS297" s="47">
        <v>0</v>
      </c>
      <c r="AT297" s="47">
        <v>0</v>
      </c>
      <c r="AU297" s="47">
        <v>0</v>
      </c>
      <c r="AV297" s="47">
        <v>0</v>
      </c>
      <c r="AW297" s="47">
        <v>0</v>
      </c>
      <c r="AX297" s="47">
        <v>0</v>
      </c>
      <c r="AY297" s="47">
        <v>0</v>
      </c>
      <c r="AZ297" s="47">
        <v>0</v>
      </c>
      <c r="BA297" s="47">
        <v>0</v>
      </c>
      <c r="BB297" s="47">
        <v>0</v>
      </c>
      <c r="BC297" s="47">
        <v>0</v>
      </c>
      <c r="BD297" s="47">
        <v>0</v>
      </c>
      <c r="BE297" s="47">
        <v>0</v>
      </c>
      <c r="BF297" s="47">
        <v>0</v>
      </c>
      <c r="BG297" s="47">
        <v>0</v>
      </c>
      <c r="BH297" s="47">
        <v>0</v>
      </c>
      <c r="BI297" s="47">
        <v>0</v>
      </c>
      <c r="BJ297" s="47">
        <v>0</v>
      </c>
      <c r="BK297" s="47">
        <v>0</v>
      </c>
      <c r="BL297" s="47">
        <v>0</v>
      </c>
      <c r="BM297" s="47">
        <v>0</v>
      </c>
      <c r="BN297" s="47">
        <v>0</v>
      </c>
      <c r="BO297" s="47">
        <v>0</v>
      </c>
      <c r="BP297" s="47">
        <v>0</v>
      </c>
      <c r="BQ297" s="47">
        <v>0</v>
      </c>
      <c r="BR297" s="47">
        <v>0</v>
      </c>
      <c r="BS297" s="47">
        <v>0</v>
      </c>
      <c r="BT297" s="47">
        <v>0</v>
      </c>
      <c r="BU297" s="47">
        <v>0</v>
      </c>
      <c r="BV297" s="47">
        <v>0</v>
      </c>
      <c r="BW297" s="47">
        <v>0</v>
      </c>
      <c r="BX297" s="47">
        <v>0</v>
      </c>
      <c r="BY297" s="47">
        <v>0</v>
      </c>
      <c r="BZ297" s="47">
        <v>0</v>
      </c>
      <c r="CA297" s="47">
        <v>0</v>
      </c>
      <c r="CB297" s="47">
        <v>0</v>
      </c>
      <c r="CC297" s="47">
        <v>0</v>
      </c>
      <c r="CD297" s="47">
        <v>0</v>
      </c>
      <c r="CE297" s="47">
        <v>0</v>
      </c>
      <c r="CF297" s="47">
        <v>0</v>
      </c>
      <c r="CG297" s="47">
        <v>0</v>
      </c>
      <c r="CH297" s="47">
        <v>0</v>
      </c>
      <c r="CI297" s="47">
        <v>0</v>
      </c>
      <c r="CJ297" s="47">
        <v>0</v>
      </c>
      <c r="CK297" s="47">
        <v>0</v>
      </c>
      <c r="CL297" s="47">
        <v>0</v>
      </c>
      <c r="CM297" s="47">
        <v>0</v>
      </c>
      <c r="CN297" s="47">
        <v>0</v>
      </c>
      <c r="CO297" s="47">
        <v>0</v>
      </c>
      <c r="CP297" s="47">
        <v>0</v>
      </c>
      <c r="CQ297" s="47">
        <v>0</v>
      </c>
      <c r="CR297" s="47">
        <v>0</v>
      </c>
      <c r="CS297" s="47">
        <v>0</v>
      </c>
      <c r="CT297" s="47">
        <v>0</v>
      </c>
      <c r="CU297" s="47">
        <v>0</v>
      </c>
      <c r="CV297" s="47">
        <v>0</v>
      </c>
      <c r="CW297" s="47">
        <v>0</v>
      </c>
      <c r="CX297" s="47">
        <v>0</v>
      </c>
      <c r="CY297" s="47">
        <v>0</v>
      </c>
      <c r="CZ297" s="47">
        <v>0</v>
      </c>
      <c r="DA297" s="47">
        <v>0</v>
      </c>
      <c r="DB297" s="47">
        <v>0</v>
      </c>
      <c r="DC297" s="47">
        <v>0</v>
      </c>
      <c r="DD297" s="47">
        <v>0</v>
      </c>
      <c r="DE297" s="47">
        <v>0</v>
      </c>
      <c r="DF297" s="47">
        <v>0</v>
      </c>
      <c r="DG297" s="47">
        <v>0</v>
      </c>
      <c r="DH297" s="47">
        <v>0</v>
      </c>
      <c r="DI297" s="47">
        <v>0</v>
      </c>
      <c r="DJ297" s="47">
        <v>0</v>
      </c>
      <c r="DK297" s="47">
        <v>0</v>
      </c>
      <c r="DL297" s="47">
        <v>0</v>
      </c>
      <c r="DM297" s="47">
        <v>0</v>
      </c>
      <c r="DN297" s="47">
        <v>0</v>
      </c>
      <c r="DO297" s="47">
        <v>0</v>
      </c>
      <c r="DP297" s="47">
        <v>0</v>
      </c>
      <c r="DQ297" s="47">
        <v>0</v>
      </c>
      <c r="DR297" s="47">
        <v>0</v>
      </c>
      <c r="DS297" s="47">
        <v>0</v>
      </c>
      <c r="DT297" s="47">
        <v>0</v>
      </c>
    </row>
    <row r="298" spans="1:126" x14ac:dyDescent="0.25">
      <c r="A298" s="47" t="s">
        <v>605</v>
      </c>
      <c r="B298" s="47" t="s">
        <v>153</v>
      </c>
      <c r="C298" s="47" t="s">
        <v>552</v>
      </c>
      <c r="D298" s="47" t="s">
        <v>552</v>
      </c>
      <c r="E298" s="47"/>
      <c r="F298" s="47" t="s">
        <v>406</v>
      </c>
      <c r="G298" s="47" t="s">
        <v>415</v>
      </c>
      <c r="H298" s="47" t="str">
        <f>=IFERROR(VLOOKUP(A298,'ETPT Format DDG'!A:J,10,FALSE),"")</f>
        <v>0</v>
      </c>
      <c r="I298" s="47" t="str">
        <f>='ETPT Format DDG'!M298</f>
        <v/>
      </c>
      <c r="J298" s="47" t="str">
        <f>='ETPT Format DDG'!D298</f>
        <v/>
      </c>
      <c r="K298" s="47" t="s">
        <v>157</v>
      </c>
      <c r="L298" s="47" t="s">
        <v>606</v>
      </c>
      <c r="M298" s="47"/>
      <c r="N298" s="47">
        <v>1</v>
      </c>
      <c r="O298" s="47">
        <v>1</v>
      </c>
      <c r="P298" s="47">
        <v>0</v>
      </c>
      <c r="Q298" s="47">
        <v>0</v>
      </c>
      <c r="R298" s="47">
        <v>0</v>
      </c>
      <c r="S298" s="47">
        <v>0</v>
      </c>
      <c r="T298" s="47">
        <v>0</v>
      </c>
      <c r="U298" s="47">
        <v>0</v>
      </c>
      <c r="V298" s="47">
        <v>0</v>
      </c>
      <c r="W298" s="47">
        <v>0</v>
      </c>
      <c r="X298" s="47">
        <v>0</v>
      </c>
      <c r="Y298" s="47">
        <v>0</v>
      </c>
      <c r="Z298" s="47">
        <v>0</v>
      </c>
      <c r="AA298" s="47">
        <v>0</v>
      </c>
      <c r="AB298" s="47">
        <v>0</v>
      </c>
      <c r="AC298" s="47">
        <v>0</v>
      </c>
      <c r="AD298" s="47">
        <v>0</v>
      </c>
      <c r="AE298" s="47">
        <v>1</v>
      </c>
      <c r="AF298" s="47">
        <v>1</v>
      </c>
      <c r="AG298" s="47">
        <v>0</v>
      </c>
      <c r="AH298" s="47">
        <v>0</v>
      </c>
      <c r="AI298" s="47">
        <v>0</v>
      </c>
      <c r="AJ298" s="47">
        <v>0</v>
      </c>
      <c r="AK298" s="47">
        <v>0</v>
      </c>
      <c r="AL298" s="47">
        <v>0</v>
      </c>
      <c r="AM298" s="47">
        <v>0</v>
      </c>
      <c r="AN298" s="47">
        <v>0</v>
      </c>
      <c r="AO298" s="47">
        <v>0</v>
      </c>
      <c r="AP298" s="47">
        <v>0</v>
      </c>
      <c r="AQ298" s="47">
        <v>0</v>
      </c>
      <c r="AR298" s="47">
        <v>0</v>
      </c>
      <c r="AS298" s="47">
        <v>0</v>
      </c>
      <c r="AT298" s="47">
        <v>0</v>
      </c>
      <c r="AU298" s="47">
        <v>0</v>
      </c>
      <c r="AV298" s="47">
        <v>0</v>
      </c>
      <c r="AW298" s="47">
        <v>0</v>
      </c>
      <c r="AX298" s="47">
        <v>0</v>
      </c>
      <c r="AY298" s="47">
        <v>0</v>
      </c>
      <c r="AZ298" s="47">
        <v>0</v>
      </c>
      <c r="BA298" s="47">
        <v>0</v>
      </c>
      <c r="BB298" s="47">
        <v>0</v>
      </c>
      <c r="BC298" s="47">
        <v>0</v>
      </c>
      <c r="BD298" s="47">
        <v>0</v>
      </c>
      <c r="BE298" s="47">
        <v>0</v>
      </c>
      <c r="BF298" s="47">
        <v>0</v>
      </c>
      <c r="BG298" s="47">
        <v>0</v>
      </c>
      <c r="BH298" s="47">
        <v>0</v>
      </c>
      <c r="BI298" s="47">
        <v>0</v>
      </c>
      <c r="BJ298" s="47">
        <v>0</v>
      </c>
      <c r="BK298" s="47">
        <v>0</v>
      </c>
      <c r="BL298" s="47">
        <v>0</v>
      </c>
      <c r="BM298" s="47">
        <v>0</v>
      </c>
      <c r="BN298" s="47">
        <v>0</v>
      </c>
      <c r="BO298" s="47">
        <v>0</v>
      </c>
      <c r="BP298" s="47">
        <v>0</v>
      </c>
      <c r="BQ298" s="47">
        <v>0</v>
      </c>
      <c r="BR298" s="47">
        <v>0</v>
      </c>
      <c r="BS298" s="47">
        <v>0</v>
      </c>
      <c r="BT298" s="47">
        <v>0</v>
      </c>
      <c r="BU298" s="47">
        <v>0</v>
      </c>
      <c r="BV298" s="47">
        <v>0</v>
      </c>
      <c r="BW298" s="47">
        <v>0</v>
      </c>
      <c r="BX298" s="47">
        <v>0</v>
      </c>
      <c r="BY298" s="47">
        <v>0</v>
      </c>
      <c r="BZ298" s="47">
        <v>0</v>
      </c>
      <c r="CA298" s="47">
        <v>0</v>
      </c>
      <c r="CB298" s="47">
        <v>0</v>
      </c>
      <c r="CC298" s="47">
        <v>0</v>
      </c>
      <c r="CD298" s="47">
        <v>0</v>
      </c>
      <c r="CE298" s="47">
        <v>0</v>
      </c>
      <c r="CF298" s="47">
        <v>0</v>
      </c>
      <c r="CG298" s="47">
        <v>0</v>
      </c>
      <c r="CH298" s="47">
        <v>0</v>
      </c>
      <c r="CI298" s="47">
        <v>0</v>
      </c>
      <c r="CJ298" s="47">
        <v>0</v>
      </c>
      <c r="CK298" s="47">
        <v>0</v>
      </c>
      <c r="CL298" s="47">
        <v>0</v>
      </c>
      <c r="CM298" s="47">
        <v>0</v>
      </c>
      <c r="CN298" s="47">
        <v>0</v>
      </c>
      <c r="CO298" s="47">
        <v>0</v>
      </c>
      <c r="CP298" s="47">
        <v>0</v>
      </c>
      <c r="CQ298" s="47">
        <v>0</v>
      </c>
      <c r="CR298" s="47">
        <v>0</v>
      </c>
      <c r="CS298" s="47">
        <v>0</v>
      </c>
      <c r="CT298" s="47">
        <v>0</v>
      </c>
      <c r="CU298" s="47">
        <v>0</v>
      </c>
      <c r="CV298" s="47">
        <v>0</v>
      </c>
      <c r="CW298" s="47">
        <v>0</v>
      </c>
      <c r="CX298" s="47">
        <v>0</v>
      </c>
      <c r="CY298" s="47">
        <v>0</v>
      </c>
      <c r="CZ298" s="47">
        <v>0</v>
      </c>
      <c r="DA298" s="47">
        <v>0</v>
      </c>
      <c r="DB298" s="47">
        <v>0</v>
      </c>
      <c r="DC298" s="47">
        <v>0</v>
      </c>
      <c r="DD298" s="47">
        <v>0</v>
      </c>
      <c r="DE298" s="47">
        <v>0</v>
      </c>
      <c r="DF298" s="47">
        <v>0</v>
      </c>
      <c r="DG298" s="47">
        <v>0</v>
      </c>
      <c r="DH298" s="47">
        <v>0</v>
      </c>
      <c r="DI298" s="47">
        <v>0</v>
      </c>
      <c r="DJ298" s="47">
        <v>0</v>
      </c>
      <c r="DK298" s="47">
        <v>0</v>
      </c>
      <c r="DL298" s="47">
        <v>0</v>
      </c>
      <c r="DM298" s="47">
        <v>0</v>
      </c>
      <c r="DN298" s="47">
        <v>0</v>
      </c>
      <c r="DO298" s="47">
        <v>0</v>
      </c>
      <c r="DP298" s="47">
        <v>0</v>
      </c>
      <c r="DQ298" s="47">
        <v>0</v>
      </c>
      <c r="DR298" s="47">
        <v>0</v>
      </c>
      <c r="DS298" s="47">
        <v>0</v>
      </c>
      <c r="DT298" s="47">
        <v>0</v>
      </c>
    </row>
    <row r="299" spans="1:126" x14ac:dyDescent="0.25">
      <c r="A299" s="47" t="s">
        <v>607</v>
      </c>
      <c r="B299" s="47" t="s">
        <v>153</v>
      </c>
      <c r="C299" s="47" t="s">
        <v>552</v>
      </c>
      <c r="D299" s="47" t="s">
        <v>552</v>
      </c>
      <c r="E299" s="47"/>
      <c r="F299" s="47" t="s">
        <v>406</v>
      </c>
      <c r="G299" s="47" t="s">
        <v>412</v>
      </c>
      <c r="H299" s="47" t="str">
        <f>=IFERROR(VLOOKUP(A299,'ETPT Format DDG'!A:J,10,FALSE),"")</f>
        <v>0</v>
      </c>
      <c r="I299" s="47" t="str">
        <f>='ETPT Format DDG'!M299</f>
        <v/>
      </c>
      <c r="J299" s="47" t="str">
        <f>='ETPT Format DDG'!D299</f>
        <v/>
      </c>
      <c r="K299" s="47" t="s">
        <v>157</v>
      </c>
      <c r="L299" s="47" t="s">
        <v>424</v>
      </c>
      <c r="M299" s="47"/>
      <c r="N299" s="47">
        <v>0.19473684210526315</v>
      </c>
      <c r="O299" s="47">
        <v>0.19473684210526315</v>
      </c>
      <c r="P299" s="47">
        <v>0</v>
      </c>
      <c r="Q299" s="47">
        <v>0</v>
      </c>
      <c r="R299" s="47">
        <v>0</v>
      </c>
      <c r="S299" s="47">
        <v>0</v>
      </c>
      <c r="T299" s="47">
        <v>0</v>
      </c>
      <c r="U299" s="47">
        <v>0</v>
      </c>
      <c r="V299" s="47">
        <v>0</v>
      </c>
      <c r="W299" s="47">
        <v>0</v>
      </c>
      <c r="X299" s="47">
        <v>0</v>
      </c>
      <c r="Y299" s="47">
        <v>0</v>
      </c>
      <c r="Z299" s="47">
        <v>0</v>
      </c>
      <c r="AA299" s="47">
        <v>0</v>
      </c>
      <c r="AB299" s="47">
        <v>0</v>
      </c>
      <c r="AC299" s="47">
        <v>0</v>
      </c>
      <c r="AD299" s="47">
        <v>0</v>
      </c>
      <c r="AE299" s="47">
        <v>0.19473684210526315</v>
      </c>
      <c r="AF299" s="47">
        <v>0</v>
      </c>
      <c r="AG299" s="47">
        <v>0</v>
      </c>
      <c r="AH299" s="47">
        <v>0</v>
      </c>
      <c r="AI299" s="47">
        <v>0</v>
      </c>
      <c r="AJ299" s="47">
        <v>0</v>
      </c>
      <c r="AK299" s="47">
        <v>0.19473684210526315</v>
      </c>
      <c r="AL299" s="47">
        <v>0</v>
      </c>
      <c r="AM299" s="47">
        <v>0</v>
      </c>
      <c r="AN299" s="47">
        <v>0</v>
      </c>
      <c r="AO299" s="47">
        <v>0</v>
      </c>
      <c r="AP299" s="47">
        <v>0</v>
      </c>
      <c r="AQ299" s="47">
        <v>0</v>
      </c>
      <c r="AR299" s="47">
        <v>0</v>
      </c>
      <c r="AS299" s="47">
        <v>0</v>
      </c>
      <c r="AT299" s="47">
        <v>0</v>
      </c>
      <c r="AU299" s="47">
        <v>0</v>
      </c>
      <c r="AV299" s="47">
        <v>0</v>
      </c>
      <c r="AW299" s="47">
        <v>0</v>
      </c>
      <c r="AX299" s="47">
        <v>0</v>
      </c>
      <c r="AY299" s="47">
        <v>0</v>
      </c>
      <c r="AZ299" s="47">
        <v>0</v>
      </c>
      <c r="BA299" s="47">
        <v>0</v>
      </c>
      <c r="BB299" s="47">
        <v>0</v>
      </c>
      <c r="BC299" s="47">
        <v>0</v>
      </c>
      <c r="BD299" s="47">
        <v>0</v>
      </c>
      <c r="BE299" s="47">
        <v>0</v>
      </c>
      <c r="BF299" s="47">
        <v>0</v>
      </c>
      <c r="BG299" s="47">
        <v>0</v>
      </c>
      <c r="BH299" s="47">
        <v>0</v>
      </c>
      <c r="BI299" s="47">
        <v>0</v>
      </c>
      <c r="BJ299" s="47">
        <v>0</v>
      </c>
      <c r="BK299" s="47">
        <v>0</v>
      </c>
      <c r="BL299" s="47">
        <v>0</v>
      </c>
      <c r="BM299" s="47">
        <v>0</v>
      </c>
      <c r="BN299" s="47">
        <v>0</v>
      </c>
      <c r="BO299" s="47">
        <v>0</v>
      </c>
      <c r="BP299" s="47">
        <v>0</v>
      </c>
      <c r="BQ299" s="47">
        <v>0</v>
      </c>
      <c r="BR299" s="47">
        <v>0</v>
      </c>
      <c r="BS299" s="47">
        <v>0</v>
      </c>
      <c r="BT299" s="47">
        <v>0</v>
      </c>
      <c r="BU299" s="47">
        <v>0</v>
      </c>
      <c r="BV299" s="47">
        <v>0</v>
      </c>
      <c r="BW299" s="47">
        <v>0</v>
      </c>
      <c r="BX299" s="47">
        <v>0</v>
      </c>
      <c r="BY299" s="47">
        <v>0</v>
      </c>
      <c r="BZ299" s="47">
        <v>0</v>
      </c>
      <c r="CA299" s="47">
        <v>0</v>
      </c>
      <c r="CB299" s="47">
        <v>0</v>
      </c>
      <c r="CC299" s="47">
        <v>0</v>
      </c>
      <c r="CD299" s="47">
        <v>0</v>
      </c>
      <c r="CE299" s="47">
        <v>0</v>
      </c>
      <c r="CF299" s="47">
        <v>0</v>
      </c>
      <c r="CG299" s="47">
        <v>0</v>
      </c>
      <c r="CH299" s="47">
        <v>0</v>
      </c>
      <c r="CI299" s="47">
        <v>0</v>
      </c>
      <c r="CJ299" s="47">
        <v>0</v>
      </c>
      <c r="CK299" s="47">
        <v>0</v>
      </c>
      <c r="CL299" s="47">
        <v>0</v>
      </c>
      <c r="CM299" s="47">
        <v>0</v>
      </c>
      <c r="CN299" s="47">
        <v>0</v>
      </c>
      <c r="CO299" s="47">
        <v>0</v>
      </c>
      <c r="CP299" s="47">
        <v>0</v>
      </c>
      <c r="CQ299" s="47">
        <v>0</v>
      </c>
      <c r="CR299" s="47">
        <v>0</v>
      </c>
      <c r="CS299" s="47">
        <v>0</v>
      </c>
      <c r="CT299" s="47">
        <v>0</v>
      </c>
      <c r="CU299" s="47">
        <v>0</v>
      </c>
      <c r="CV299" s="47">
        <v>0</v>
      </c>
      <c r="CW299" s="47">
        <v>0</v>
      </c>
      <c r="CX299" s="47">
        <v>0</v>
      </c>
      <c r="CY299" s="47">
        <v>0</v>
      </c>
      <c r="CZ299" s="47">
        <v>0</v>
      </c>
      <c r="DA299" s="47">
        <v>0</v>
      </c>
      <c r="DB299" s="47">
        <v>0</v>
      </c>
      <c r="DC299" s="47">
        <v>0</v>
      </c>
      <c r="DD299" s="47">
        <v>0</v>
      </c>
      <c r="DE299" s="47">
        <v>0</v>
      </c>
      <c r="DF299" s="47">
        <v>0</v>
      </c>
      <c r="DG299" s="47">
        <v>0</v>
      </c>
      <c r="DH299" s="47">
        <v>0</v>
      </c>
      <c r="DI299" s="47">
        <v>0</v>
      </c>
      <c r="DJ299" s="47">
        <v>0</v>
      </c>
      <c r="DK299" s="47">
        <v>0</v>
      </c>
      <c r="DL299" s="47">
        <v>0</v>
      </c>
      <c r="DM299" s="47">
        <v>0</v>
      </c>
      <c r="DN299" s="47">
        <v>0</v>
      </c>
      <c r="DO299" s="47">
        <v>0</v>
      </c>
      <c r="DP299" s="47">
        <v>0</v>
      </c>
      <c r="DQ299" s="47">
        <v>0</v>
      </c>
      <c r="DR299" s="47">
        <v>0</v>
      </c>
      <c r="DS299" s="47">
        <v>0</v>
      </c>
      <c r="DT299" s="47">
        <v>0</v>
      </c>
    </row>
    <row r="300" spans="1:126" x14ac:dyDescent="0.25">
      <c r="A300" s="47" t="s">
        <v>608</v>
      </c>
      <c r="B300" s="47" t="s">
        <v>153</v>
      </c>
      <c r="C300" s="47" t="s">
        <v>552</v>
      </c>
      <c r="D300" s="47" t="s">
        <v>552</v>
      </c>
      <c r="E300" s="47"/>
      <c r="F300" s="47" t="s">
        <v>406</v>
      </c>
      <c r="G300" s="47" t="s">
        <v>415</v>
      </c>
      <c r="H300" s="47" t="str">
        <f>=IFERROR(VLOOKUP(A300,'ETPT Format DDG'!A:J,10,FALSE),"")</f>
        <v>0</v>
      </c>
      <c r="I300" s="47" t="str">
        <f>='ETPT Format DDG'!M300</f>
        <v/>
      </c>
      <c r="J300" s="47" t="str">
        <f>='ETPT Format DDG'!D300</f>
        <v/>
      </c>
      <c r="K300" s="47" t="s">
        <v>157</v>
      </c>
      <c r="L300" s="47" t="s">
        <v>560</v>
      </c>
      <c r="M300" s="47"/>
      <c r="N300" s="47">
        <v>1</v>
      </c>
      <c r="O300" s="47">
        <v>1</v>
      </c>
      <c r="P300" s="47">
        <v>0</v>
      </c>
      <c r="Q300" s="47">
        <v>0</v>
      </c>
      <c r="R300" s="47">
        <v>0</v>
      </c>
      <c r="S300" s="47">
        <v>0</v>
      </c>
      <c r="T300" s="47">
        <v>0</v>
      </c>
      <c r="U300" s="47">
        <v>0</v>
      </c>
      <c r="V300" s="47">
        <v>0</v>
      </c>
      <c r="W300" s="47">
        <v>0</v>
      </c>
      <c r="X300" s="47">
        <v>0</v>
      </c>
      <c r="Y300" s="47">
        <v>0</v>
      </c>
      <c r="Z300" s="47">
        <v>0</v>
      </c>
      <c r="AA300" s="47">
        <v>0</v>
      </c>
      <c r="AB300" s="47">
        <v>0</v>
      </c>
      <c r="AC300" s="47">
        <v>0</v>
      </c>
      <c r="AD300" s="47">
        <v>0</v>
      </c>
      <c r="AE300" s="47">
        <v>0.5999999999999962</v>
      </c>
      <c r="AF300" s="47">
        <v>0</v>
      </c>
      <c r="AG300" s="47">
        <v>0</v>
      </c>
      <c r="AH300" s="47">
        <v>0</v>
      </c>
      <c r="AI300" s="47">
        <v>0</v>
      </c>
      <c r="AJ300" s="47">
        <v>0.2999999999999981</v>
      </c>
      <c r="AK300" s="47">
        <v>0</v>
      </c>
      <c r="AL300" s="47">
        <v>0</v>
      </c>
      <c r="AM300" s="47">
        <v>0.2999999999999981</v>
      </c>
      <c r="AN300" s="47">
        <v>0</v>
      </c>
      <c r="AO300" s="47">
        <v>0</v>
      </c>
      <c r="AP300" s="47">
        <v>0</v>
      </c>
      <c r="AQ300" s="47">
        <v>0</v>
      </c>
      <c r="AR300" s="47">
        <v>0</v>
      </c>
      <c r="AS300" s="47">
        <v>0</v>
      </c>
      <c r="AT300" s="47">
        <v>0</v>
      </c>
      <c r="AU300" s="47">
        <v>0</v>
      </c>
      <c r="AV300" s="47">
        <v>0</v>
      </c>
      <c r="AW300" s="47">
        <v>0</v>
      </c>
      <c r="AX300" s="47">
        <v>0</v>
      </c>
      <c r="AY300" s="47">
        <v>0</v>
      </c>
      <c r="AZ300" s="47">
        <v>0</v>
      </c>
      <c r="BA300" s="47">
        <v>0</v>
      </c>
      <c r="BB300" s="47">
        <v>0</v>
      </c>
      <c r="BC300" s="47">
        <v>0</v>
      </c>
      <c r="BD300" s="47">
        <v>0</v>
      </c>
      <c r="BE300" s="47">
        <v>0</v>
      </c>
      <c r="BF300" s="47">
        <v>0</v>
      </c>
      <c r="BG300" s="47">
        <v>0</v>
      </c>
      <c r="BH300" s="47">
        <v>0</v>
      </c>
      <c r="BI300" s="47">
        <v>0</v>
      </c>
      <c r="BJ300" s="47">
        <v>0</v>
      </c>
      <c r="BK300" s="47">
        <v>0</v>
      </c>
      <c r="BL300" s="47">
        <v>0</v>
      </c>
      <c r="BM300" s="47">
        <v>0</v>
      </c>
      <c r="BN300" s="47">
        <v>0</v>
      </c>
      <c r="BO300" s="47">
        <v>0</v>
      </c>
      <c r="BP300" s="47">
        <v>0</v>
      </c>
      <c r="BQ300" s="47">
        <v>0</v>
      </c>
      <c r="BR300" s="47">
        <v>0</v>
      </c>
      <c r="BS300" s="47">
        <v>0</v>
      </c>
      <c r="BT300" s="47">
        <v>0</v>
      </c>
      <c r="BU300" s="47">
        <v>0</v>
      </c>
      <c r="BV300" s="47">
        <v>0</v>
      </c>
      <c r="BW300" s="47">
        <v>0</v>
      </c>
      <c r="BX300" s="47">
        <v>0</v>
      </c>
      <c r="BY300" s="47">
        <v>0</v>
      </c>
      <c r="BZ300" s="47">
        <v>0</v>
      </c>
      <c r="CA300" s="47">
        <v>0</v>
      </c>
      <c r="CB300" s="47">
        <v>0</v>
      </c>
      <c r="CC300" s="47">
        <v>0</v>
      </c>
      <c r="CD300" s="47">
        <v>0</v>
      </c>
      <c r="CE300" s="47">
        <v>0</v>
      </c>
      <c r="CF300" s="47">
        <v>0</v>
      </c>
      <c r="CG300" s="47">
        <v>0</v>
      </c>
      <c r="CH300" s="47">
        <v>0</v>
      </c>
      <c r="CI300" s="47">
        <v>0</v>
      </c>
      <c r="CJ300" s="47">
        <v>0</v>
      </c>
      <c r="CK300" s="47">
        <v>0</v>
      </c>
      <c r="CL300" s="47">
        <v>0</v>
      </c>
      <c r="CM300" s="47">
        <v>0</v>
      </c>
      <c r="CN300" s="47">
        <v>0</v>
      </c>
      <c r="CO300" s="47">
        <v>0</v>
      </c>
      <c r="CP300" s="47">
        <v>0</v>
      </c>
      <c r="CQ300" s="47">
        <v>0</v>
      </c>
      <c r="CR300" s="47">
        <v>0</v>
      </c>
      <c r="CS300" s="47">
        <v>0</v>
      </c>
      <c r="CT300" s="47">
        <v>0.40000000000000285</v>
      </c>
      <c r="CU300" s="47">
        <v>0.10000000000000071</v>
      </c>
      <c r="CV300" s="47">
        <v>0</v>
      </c>
      <c r="CW300" s="47">
        <v>0</v>
      </c>
      <c r="CX300" s="47">
        <v>0</v>
      </c>
      <c r="CY300" s="47">
        <v>0</v>
      </c>
      <c r="CZ300" s="47">
        <v>0</v>
      </c>
      <c r="DA300" s="47">
        <v>0.2999999999999981</v>
      </c>
      <c r="DB300" s="47">
        <v>0</v>
      </c>
      <c r="DC300" s="47">
        <v>0</v>
      </c>
      <c r="DD300" s="47">
        <v>0</v>
      </c>
      <c r="DE300" s="47">
        <v>0</v>
      </c>
      <c r="DF300" s="47">
        <v>0</v>
      </c>
      <c r="DG300" s="47">
        <v>0</v>
      </c>
      <c r="DH300" s="47">
        <v>0</v>
      </c>
      <c r="DI300" s="47">
        <v>0</v>
      </c>
      <c r="DJ300" s="47">
        <v>0</v>
      </c>
      <c r="DK300" s="47">
        <v>0</v>
      </c>
      <c r="DL300" s="47">
        <v>0</v>
      </c>
      <c r="DM300" s="47">
        <v>0</v>
      </c>
      <c r="DN300" s="47">
        <v>0</v>
      </c>
      <c r="DO300" s="47">
        <v>0</v>
      </c>
      <c r="DP300" s="47">
        <v>0</v>
      </c>
      <c r="DQ300" s="47">
        <v>0</v>
      </c>
      <c r="DR300" s="47">
        <v>0</v>
      </c>
      <c r="DS300" s="47">
        <v>0</v>
      </c>
      <c r="DT300" s="47">
        <v>0</v>
      </c>
    </row>
    <row r="301" spans="1:126" x14ac:dyDescent="0.25">
      <c r="A301" s="47" t="s">
        <v>609</v>
      </c>
      <c r="B301" s="47" t="s">
        <v>153</v>
      </c>
      <c r="C301" s="47" t="s">
        <v>552</v>
      </c>
      <c r="D301" s="47" t="s">
        <v>552</v>
      </c>
      <c r="E301" s="47"/>
      <c r="F301" s="47" t="s">
        <v>406</v>
      </c>
      <c r="G301" s="47" t="s">
        <v>412</v>
      </c>
      <c r="H301" s="47" t="str">
        <f>=IFERROR(VLOOKUP(A301,'ETPT Format DDG'!A:J,10,FALSE),"")</f>
        <v>0</v>
      </c>
      <c r="I301" s="47" t="str">
        <f>='ETPT Format DDG'!M301</f>
        <v/>
      </c>
      <c r="J301" s="47" t="str">
        <f>='ETPT Format DDG'!D301</f>
        <v/>
      </c>
      <c r="K301" s="47" t="s">
        <v>157</v>
      </c>
      <c r="L301" s="47" t="s">
        <v>560</v>
      </c>
      <c r="M301" s="47"/>
      <c r="N301" s="47">
        <v>1</v>
      </c>
      <c r="O301" s="47">
        <v>1</v>
      </c>
      <c r="P301" s="47">
        <v>0</v>
      </c>
      <c r="Q301" s="47">
        <v>0</v>
      </c>
      <c r="R301" s="47">
        <v>0</v>
      </c>
      <c r="S301" s="47">
        <v>0</v>
      </c>
      <c r="T301" s="47">
        <v>0</v>
      </c>
      <c r="U301" s="47">
        <v>0</v>
      </c>
      <c r="V301" s="47">
        <v>0</v>
      </c>
      <c r="W301" s="47">
        <v>0</v>
      </c>
      <c r="X301" s="47">
        <v>0</v>
      </c>
      <c r="Y301" s="47">
        <v>0</v>
      </c>
      <c r="Z301" s="47">
        <v>0</v>
      </c>
      <c r="AA301" s="47">
        <v>0</v>
      </c>
      <c r="AB301" s="47">
        <v>0</v>
      </c>
      <c r="AC301" s="47">
        <v>0</v>
      </c>
      <c r="AD301" s="47">
        <v>0</v>
      </c>
      <c r="AE301" s="47">
        <v>1</v>
      </c>
      <c r="AF301" s="47">
        <v>0</v>
      </c>
      <c r="AG301" s="47">
        <v>0</v>
      </c>
      <c r="AH301" s="47">
        <v>0</v>
      </c>
      <c r="AI301" s="47">
        <v>0</v>
      </c>
      <c r="AJ301" s="47">
        <v>0</v>
      </c>
      <c r="AK301" s="47">
        <v>0</v>
      </c>
      <c r="AL301" s="47">
        <v>0</v>
      </c>
      <c r="AM301" s="47">
        <v>0</v>
      </c>
      <c r="AN301" s="47">
        <v>0</v>
      </c>
      <c r="AO301" s="47">
        <v>0</v>
      </c>
      <c r="AP301" s="47">
        <v>0</v>
      </c>
      <c r="AQ301" s="47">
        <v>0</v>
      </c>
      <c r="AR301" s="47">
        <v>0</v>
      </c>
      <c r="AS301" s="47">
        <v>0</v>
      </c>
      <c r="AT301" s="47">
        <v>0</v>
      </c>
      <c r="AU301" s="47">
        <v>0</v>
      </c>
      <c r="AV301" s="47">
        <v>0</v>
      </c>
      <c r="AW301" s="47">
        <v>0</v>
      </c>
      <c r="AX301" s="47">
        <v>0</v>
      </c>
      <c r="AY301" s="47">
        <v>0</v>
      </c>
      <c r="AZ301" s="47">
        <v>0</v>
      </c>
      <c r="BA301" s="47">
        <v>0</v>
      </c>
      <c r="BB301" s="47">
        <v>0</v>
      </c>
      <c r="BC301" s="47">
        <v>0</v>
      </c>
      <c r="BD301" s="47">
        <v>0</v>
      </c>
      <c r="BE301" s="47">
        <v>0</v>
      </c>
      <c r="BF301" s="47">
        <v>0</v>
      </c>
      <c r="BG301" s="47">
        <v>0</v>
      </c>
      <c r="BH301" s="47">
        <v>0</v>
      </c>
      <c r="BI301" s="47">
        <v>0</v>
      </c>
      <c r="BJ301" s="47">
        <v>0</v>
      </c>
      <c r="BK301" s="47">
        <v>0</v>
      </c>
      <c r="BL301" s="47">
        <v>0</v>
      </c>
      <c r="BM301" s="47">
        <v>0</v>
      </c>
      <c r="BN301" s="47">
        <v>0</v>
      </c>
      <c r="BO301" s="47">
        <v>0</v>
      </c>
      <c r="BP301" s="47">
        <v>0</v>
      </c>
      <c r="BQ301" s="47">
        <v>0</v>
      </c>
      <c r="BR301" s="47">
        <v>0</v>
      </c>
      <c r="BS301" s="47">
        <v>0</v>
      </c>
      <c r="BT301" s="47">
        <v>0</v>
      </c>
      <c r="BU301" s="47">
        <v>0</v>
      </c>
      <c r="BV301" s="47">
        <v>0</v>
      </c>
      <c r="BW301" s="47">
        <v>0</v>
      </c>
      <c r="BX301" s="47">
        <v>0</v>
      </c>
      <c r="BY301" s="47">
        <v>0</v>
      </c>
      <c r="BZ301" s="47">
        <v>0</v>
      </c>
      <c r="CA301" s="47">
        <v>0</v>
      </c>
      <c r="CB301" s="47">
        <v>0</v>
      </c>
      <c r="CC301" s="47">
        <v>0</v>
      </c>
      <c r="CD301" s="47">
        <v>0</v>
      </c>
      <c r="CE301" s="47">
        <v>0</v>
      </c>
      <c r="CF301" s="47">
        <v>0</v>
      </c>
      <c r="CG301" s="47">
        <v>0</v>
      </c>
      <c r="CH301" s="47">
        <v>0</v>
      </c>
      <c r="CI301" s="47">
        <v>0</v>
      </c>
      <c r="CJ301" s="47">
        <v>0</v>
      </c>
      <c r="CK301" s="47">
        <v>0</v>
      </c>
      <c r="CL301" s="47">
        <v>0</v>
      </c>
      <c r="CM301" s="47">
        <v>0</v>
      </c>
      <c r="CN301" s="47">
        <v>0</v>
      </c>
      <c r="CO301" s="47">
        <v>0</v>
      </c>
      <c r="CP301" s="47">
        <v>0</v>
      </c>
      <c r="CQ301" s="47">
        <v>0</v>
      </c>
      <c r="CR301" s="47">
        <v>0</v>
      </c>
      <c r="CS301" s="47">
        <v>0</v>
      </c>
      <c r="CT301" s="47">
        <v>0</v>
      </c>
      <c r="CU301" s="47">
        <v>0</v>
      </c>
      <c r="CV301" s="47">
        <v>0</v>
      </c>
      <c r="CW301" s="47">
        <v>0</v>
      </c>
      <c r="CX301" s="47">
        <v>0</v>
      </c>
      <c r="CY301" s="47">
        <v>0</v>
      </c>
      <c r="CZ301" s="47">
        <v>0</v>
      </c>
      <c r="DA301" s="47">
        <v>0</v>
      </c>
      <c r="DB301" s="47">
        <v>0</v>
      </c>
      <c r="DC301" s="47">
        <v>0</v>
      </c>
      <c r="DD301" s="47">
        <v>0</v>
      </c>
      <c r="DE301" s="47">
        <v>0</v>
      </c>
      <c r="DF301" s="47">
        <v>0</v>
      </c>
      <c r="DG301" s="47">
        <v>0</v>
      </c>
      <c r="DH301" s="47">
        <v>0</v>
      </c>
      <c r="DI301" s="47">
        <v>0</v>
      </c>
      <c r="DJ301" s="47">
        <v>0</v>
      </c>
      <c r="DK301" s="47">
        <v>0</v>
      </c>
      <c r="DL301" s="47">
        <v>0</v>
      </c>
      <c r="DM301" s="47">
        <v>0</v>
      </c>
      <c r="DN301" s="47">
        <v>0</v>
      </c>
      <c r="DO301" s="47">
        <v>0</v>
      </c>
      <c r="DP301" s="47">
        <v>0</v>
      </c>
      <c r="DQ301" s="47">
        <v>0</v>
      </c>
      <c r="DR301" s="47">
        <v>0</v>
      </c>
      <c r="DS301" s="47">
        <v>0</v>
      </c>
      <c r="DT301" s="47">
        <v>0</v>
      </c>
    </row>
    <row r="302" spans="1:126" x14ac:dyDescent="0.25">
      <c r="A302" s="47" t="s">
        <v>610</v>
      </c>
      <c r="B302" s="47" t="s">
        <v>153</v>
      </c>
      <c r="C302" s="47" t="s">
        <v>552</v>
      </c>
      <c r="D302" s="47" t="s">
        <v>552</v>
      </c>
      <c r="E302" s="47"/>
      <c r="F302" s="47" t="s">
        <v>406</v>
      </c>
      <c r="G302" s="47" t="s">
        <v>415</v>
      </c>
      <c r="H302" s="47" t="str">
        <f>=IFERROR(VLOOKUP(A302,'ETPT Format DDG'!A:J,10,FALSE),"")</f>
        <v>0</v>
      </c>
      <c r="I302" s="47" t="str">
        <f>='ETPT Format DDG'!M302</f>
        <v/>
      </c>
      <c r="J302" s="47" t="str">
        <f>='ETPT Format DDG'!D302</f>
        <v/>
      </c>
      <c r="K302" s="47" t="s">
        <v>157</v>
      </c>
      <c r="L302" s="47" t="s">
        <v>560</v>
      </c>
      <c r="M302" s="47"/>
      <c r="N302" s="47">
        <v>0.8000000000000057</v>
      </c>
      <c r="O302" s="47">
        <v>0.8000000000000057</v>
      </c>
      <c r="P302" s="47">
        <v>0</v>
      </c>
      <c r="Q302" s="47">
        <v>0</v>
      </c>
      <c r="R302" s="47">
        <v>0</v>
      </c>
      <c r="S302" s="47">
        <v>0</v>
      </c>
      <c r="T302" s="47">
        <v>0</v>
      </c>
      <c r="U302" s="47">
        <v>0</v>
      </c>
      <c r="V302" s="47">
        <v>0</v>
      </c>
      <c r="W302" s="47">
        <v>0</v>
      </c>
      <c r="X302" s="47">
        <v>0</v>
      </c>
      <c r="Y302" s="47">
        <v>0</v>
      </c>
      <c r="Z302" s="47">
        <v>0</v>
      </c>
      <c r="AA302" s="47">
        <v>0</v>
      </c>
      <c r="AB302" s="47">
        <v>0</v>
      </c>
      <c r="AC302" s="47">
        <v>0</v>
      </c>
      <c r="AD302" s="47">
        <v>0</v>
      </c>
      <c r="AE302" s="47">
        <v>0.8000000000000057</v>
      </c>
      <c r="AF302" s="47">
        <v>0</v>
      </c>
      <c r="AG302" s="47">
        <v>0</v>
      </c>
      <c r="AH302" s="47">
        <v>0</v>
      </c>
      <c r="AI302" s="47">
        <v>0</v>
      </c>
      <c r="AJ302" s="47">
        <v>0</v>
      </c>
      <c r="AK302" s="47">
        <v>0</v>
      </c>
      <c r="AL302" s="47">
        <v>0</v>
      </c>
      <c r="AM302" s="47">
        <v>0</v>
      </c>
      <c r="AN302" s="47">
        <v>0</v>
      </c>
      <c r="AO302" s="47">
        <v>0</v>
      </c>
      <c r="AP302" s="47">
        <v>0</v>
      </c>
      <c r="AQ302" s="47">
        <v>0</v>
      </c>
      <c r="AR302" s="47">
        <v>0</v>
      </c>
      <c r="AS302" s="47">
        <v>0</v>
      </c>
      <c r="AT302" s="47">
        <v>0</v>
      </c>
      <c r="AU302" s="47">
        <v>0</v>
      </c>
      <c r="AV302" s="47">
        <v>0</v>
      </c>
      <c r="AW302" s="47">
        <v>0</v>
      </c>
      <c r="AX302" s="47">
        <v>0</v>
      </c>
      <c r="AY302" s="47">
        <v>0</v>
      </c>
      <c r="AZ302" s="47">
        <v>0</v>
      </c>
      <c r="BA302" s="47">
        <v>0</v>
      </c>
      <c r="BB302" s="47">
        <v>0</v>
      </c>
      <c r="BC302" s="47">
        <v>0</v>
      </c>
      <c r="BD302" s="47">
        <v>0</v>
      </c>
      <c r="BE302" s="47">
        <v>0</v>
      </c>
      <c r="BF302" s="47">
        <v>0</v>
      </c>
      <c r="BG302" s="47">
        <v>0</v>
      </c>
      <c r="BH302" s="47">
        <v>0</v>
      </c>
      <c r="BI302" s="47">
        <v>0</v>
      </c>
      <c r="BJ302" s="47">
        <v>0</v>
      </c>
      <c r="BK302" s="47">
        <v>0</v>
      </c>
      <c r="BL302" s="47">
        <v>0</v>
      </c>
      <c r="BM302" s="47">
        <v>0</v>
      </c>
      <c r="BN302" s="47">
        <v>0</v>
      </c>
      <c r="BO302" s="47">
        <v>0</v>
      </c>
      <c r="BP302" s="47">
        <v>0</v>
      </c>
      <c r="BQ302" s="47">
        <v>0</v>
      </c>
      <c r="BR302" s="47">
        <v>0</v>
      </c>
      <c r="BS302" s="47">
        <v>0</v>
      </c>
      <c r="BT302" s="47">
        <v>0</v>
      </c>
      <c r="BU302" s="47">
        <v>0</v>
      </c>
      <c r="BV302" s="47">
        <v>0</v>
      </c>
      <c r="BW302" s="47">
        <v>0</v>
      </c>
      <c r="BX302" s="47">
        <v>0</v>
      </c>
      <c r="BY302" s="47">
        <v>0</v>
      </c>
      <c r="BZ302" s="47">
        <v>0</v>
      </c>
      <c r="CA302" s="47">
        <v>0</v>
      </c>
      <c r="CB302" s="47">
        <v>0</v>
      </c>
      <c r="CC302" s="47">
        <v>0</v>
      </c>
      <c r="CD302" s="47">
        <v>0</v>
      </c>
      <c r="CE302" s="47">
        <v>0</v>
      </c>
      <c r="CF302" s="47">
        <v>0</v>
      </c>
      <c r="CG302" s="47">
        <v>0</v>
      </c>
      <c r="CH302" s="47">
        <v>0</v>
      </c>
      <c r="CI302" s="47">
        <v>0</v>
      </c>
      <c r="CJ302" s="47">
        <v>0</v>
      </c>
      <c r="CK302" s="47">
        <v>0</v>
      </c>
      <c r="CL302" s="47">
        <v>0</v>
      </c>
      <c r="CM302" s="47">
        <v>0</v>
      </c>
      <c r="CN302" s="47">
        <v>0</v>
      </c>
      <c r="CO302" s="47">
        <v>0</v>
      </c>
      <c r="CP302" s="47">
        <v>0</v>
      </c>
      <c r="CQ302" s="47">
        <v>0</v>
      </c>
      <c r="CR302" s="47">
        <v>0</v>
      </c>
      <c r="CS302" s="47">
        <v>0</v>
      </c>
      <c r="CT302" s="47">
        <v>0</v>
      </c>
      <c r="CU302" s="47">
        <v>0</v>
      </c>
      <c r="CV302" s="47">
        <v>0</v>
      </c>
      <c r="CW302" s="47">
        <v>0</v>
      </c>
      <c r="CX302" s="47">
        <v>0</v>
      </c>
      <c r="CY302" s="47">
        <v>0</v>
      </c>
      <c r="CZ302" s="47">
        <v>0</v>
      </c>
      <c r="DA302" s="47">
        <v>0</v>
      </c>
      <c r="DB302" s="47">
        <v>0</v>
      </c>
      <c r="DC302" s="47">
        <v>0</v>
      </c>
      <c r="DD302" s="47">
        <v>0</v>
      </c>
      <c r="DE302" s="47">
        <v>0</v>
      </c>
      <c r="DF302" s="47">
        <v>0</v>
      </c>
      <c r="DG302" s="47">
        <v>0</v>
      </c>
      <c r="DH302" s="47">
        <v>0</v>
      </c>
      <c r="DI302" s="47">
        <v>0</v>
      </c>
      <c r="DJ302" s="47">
        <v>0</v>
      </c>
      <c r="DK302" s="47">
        <v>0</v>
      </c>
      <c r="DL302" s="47">
        <v>0</v>
      </c>
      <c r="DM302" s="47">
        <v>0</v>
      </c>
      <c r="DN302" s="47">
        <v>0</v>
      </c>
      <c r="DO302" s="47">
        <v>0</v>
      </c>
      <c r="DP302" s="47">
        <v>0</v>
      </c>
      <c r="DQ302" s="47">
        <v>0</v>
      </c>
      <c r="DR302" s="47">
        <v>0</v>
      </c>
      <c r="DS302" s="47">
        <v>0</v>
      </c>
      <c r="DT302" s="47">
        <v>0</v>
      </c>
    </row>
    <row r="303" spans="1:126" x14ac:dyDescent="0.25">
      <c r="A303" s="47" t="s">
        <v>611</v>
      </c>
      <c r="B303" s="47" t="s">
        <v>153</v>
      </c>
      <c r="C303" s="47" t="s">
        <v>552</v>
      </c>
      <c r="D303" s="47" t="s">
        <v>552</v>
      </c>
      <c r="E303" s="47"/>
      <c r="F303" s="47" t="s">
        <v>406</v>
      </c>
      <c r="G303" s="47" t="s">
        <v>455</v>
      </c>
      <c r="H303" s="47" t="str">
        <f>=IFERROR(VLOOKUP(A303,'ETPT Format DDG'!A:J,10,FALSE),"")</f>
        <v>0</v>
      </c>
      <c r="I303" s="47" t="str">
        <f>='ETPT Format DDG'!M303</f>
        <v/>
      </c>
      <c r="J303" s="47" t="str">
        <f>='ETPT Format DDG'!D303</f>
        <v/>
      </c>
      <c r="K303" s="47" t="s">
        <v>157</v>
      </c>
      <c r="L303" s="47" t="s">
        <v>545</v>
      </c>
      <c r="M303" s="47"/>
      <c r="N303" s="47">
        <v>0.2</v>
      </c>
      <c r="O303" s="47">
        <v>0.2</v>
      </c>
      <c r="P303" s="47">
        <v>0</v>
      </c>
      <c r="Q303" s="47">
        <v>0</v>
      </c>
      <c r="R303" s="47">
        <v>0</v>
      </c>
      <c r="S303" s="47">
        <v>0</v>
      </c>
      <c r="T303" s="47">
        <v>0</v>
      </c>
      <c r="U303" s="47">
        <v>0</v>
      </c>
      <c r="V303" s="47">
        <v>0</v>
      </c>
      <c r="W303" s="47">
        <v>0</v>
      </c>
      <c r="X303" s="47">
        <v>0</v>
      </c>
      <c r="Y303" s="47">
        <v>0</v>
      </c>
      <c r="Z303" s="47">
        <v>0</v>
      </c>
      <c r="AA303" s="47">
        <v>0</v>
      </c>
      <c r="AB303" s="47">
        <v>0</v>
      </c>
      <c r="AC303" s="47">
        <v>0</v>
      </c>
      <c r="AD303" s="47">
        <v>0</v>
      </c>
      <c r="AE303" s="47">
        <v>0.2</v>
      </c>
      <c r="AF303" s="47">
        <v>0</v>
      </c>
      <c r="AG303" s="47">
        <v>0</v>
      </c>
      <c r="AH303" s="47">
        <v>0</v>
      </c>
      <c r="AI303" s="47">
        <v>0</v>
      </c>
      <c r="AJ303" s="47">
        <v>0</v>
      </c>
      <c r="AK303" s="47">
        <v>0</v>
      </c>
      <c r="AL303" s="47">
        <v>0</v>
      </c>
      <c r="AM303" s="47">
        <v>0</v>
      </c>
      <c r="AN303" s="47">
        <v>0</v>
      </c>
      <c r="AO303" s="47">
        <v>0</v>
      </c>
      <c r="AP303" s="47">
        <v>0</v>
      </c>
      <c r="AQ303" s="47">
        <v>0</v>
      </c>
      <c r="AR303" s="47">
        <v>0</v>
      </c>
      <c r="AS303" s="47">
        <v>0</v>
      </c>
      <c r="AT303" s="47">
        <v>0</v>
      </c>
      <c r="AU303" s="47">
        <v>0</v>
      </c>
      <c r="AV303" s="47">
        <v>0</v>
      </c>
      <c r="AW303" s="47">
        <v>0</v>
      </c>
      <c r="AX303" s="47">
        <v>0</v>
      </c>
      <c r="AY303" s="47">
        <v>0</v>
      </c>
      <c r="AZ303" s="47">
        <v>0</v>
      </c>
      <c r="BA303" s="47">
        <v>0</v>
      </c>
      <c r="BB303" s="47">
        <v>0</v>
      </c>
      <c r="BC303" s="47">
        <v>0</v>
      </c>
      <c r="BD303" s="47">
        <v>0</v>
      </c>
      <c r="BE303" s="47">
        <v>0</v>
      </c>
      <c r="BF303" s="47">
        <v>0</v>
      </c>
      <c r="BG303" s="47">
        <v>0</v>
      </c>
      <c r="BH303" s="47">
        <v>0</v>
      </c>
      <c r="BI303" s="47">
        <v>0</v>
      </c>
      <c r="BJ303" s="47">
        <v>0</v>
      </c>
      <c r="BK303" s="47">
        <v>0</v>
      </c>
      <c r="BL303" s="47">
        <v>0</v>
      </c>
      <c r="BM303" s="47">
        <v>0</v>
      </c>
      <c r="BN303" s="47">
        <v>0</v>
      </c>
      <c r="BO303" s="47">
        <v>0</v>
      </c>
      <c r="BP303" s="47">
        <v>0</v>
      </c>
      <c r="BQ303" s="47">
        <v>0</v>
      </c>
      <c r="BR303" s="47">
        <v>0</v>
      </c>
      <c r="BS303" s="47">
        <v>0</v>
      </c>
      <c r="BT303" s="47">
        <v>0</v>
      </c>
      <c r="BU303" s="47">
        <v>0</v>
      </c>
      <c r="BV303" s="47">
        <v>0</v>
      </c>
      <c r="BW303" s="47">
        <v>0</v>
      </c>
      <c r="BX303" s="47">
        <v>0</v>
      </c>
      <c r="BY303" s="47">
        <v>0</v>
      </c>
      <c r="BZ303" s="47">
        <v>0</v>
      </c>
      <c r="CA303" s="47">
        <v>0</v>
      </c>
      <c r="CB303" s="47">
        <v>0</v>
      </c>
      <c r="CC303" s="47">
        <v>0</v>
      </c>
      <c r="CD303" s="47">
        <v>0</v>
      </c>
      <c r="CE303" s="47">
        <v>0</v>
      </c>
      <c r="CF303" s="47">
        <v>0</v>
      </c>
      <c r="CG303" s="47">
        <v>0</v>
      </c>
      <c r="CH303" s="47">
        <v>0</v>
      </c>
      <c r="CI303" s="47">
        <v>0</v>
      </c>
      <c r="CJ303" s="47">
        <v>0</v>
      </c>
      <c r="CK303" s="47">
        <v>0</v>
      </c>
      <c r="CL303" s="47">
        <v>0</v>
      </c>
      <c r="CM303" s="47">
        <v>0</v>
      </c>
      <c r="CN303" s="47">
        <v>0</v>
      </c>
      <c r="CO303" s="47">
        <v>0</v>
      </c>
      <c r="CP303" s="47">
        <v>0</v>
      </c>
      <c r="CQ303" s="47">
        <v>0</v>
      </c>
      <c r="CR303" s="47">
        <v>0</v>
      </c>
      <c r="CS303" s="47">
        <v>0</v>
      </c>
      <c r="CT303" s="47">
        <v>0</v>
      </c>
      <c r="CU303" s="47">
        <v>0</v>
      </c>
      <c r="CV303" s="47">
        <v>0</v>
      </c>
      <c r="CW303" s="47">
        <v>0</v>
      </c>
      <c r="CX303" s="47">
        <v>0</v>
      </c>
      <c r="CY303" s="47">
        <v>0</v>
      </c>
      <c r="CZ303" s="47">
        <v>0</v>
      </c>
      <c r="DA303" s="47">
        <v>0</v>
      </c>
      <c r="DB303" s="47">
        <v>0</v>
      </c>
      <c r="DC303" s="47">
        <v>0</v>
      </c>
      <c r="DD303" s="47">
        <v>0</v>
      </c>
      <c r="DE303" s="47">
        <v>0</v>
      </c>
      <c r="DF303" s="47">
        <v>0</v>
      </c>
      <c r="DG303" s="47">
        <v>0</v>
      </c>
      <c r="DH303" s="47">
        <v>0</v>
      </c>
      <c r="DI303" s="47">
        <v>0</v>
      </c>
      <c r="DJ303" s="47">
        <v>0</v>
      </c>
      <c r="DK303" s="47">
        <v>0</v>
      </c>
      <c r="DL303" s="47">
        <v>0</v>
      </c>
      <c r="DM303" s="47">
        <v>0</v>
      </c>
      <c r="DN303" s="47">
        <v>0</v>
      </c>
      <c r="DO303" s="47">
        <v>0</v>
      </c>
      <c r="DP303" s="47">
        <v>0</v>
      </c>
      <c r="DQ303" s="47">
        <v>0</v>
      </c>
      <c r="DR303" s="47">
        <v>0</v>
      </c>
      <c r="DS303" s="47">
        <v>0</v>
      </c>
      <c r="DT303" s="47">
        <v>0</v>
      </c>
    </row>
    <row r="304" spans="1:126" x14ac:dyDescent="0.25">
      <c r="A304" s="47" t="s">
        <v>612</v>
      </c>
      <c r="B304" s="47" t="s">
        <v>153</v>
      </c>
      <c r="C304" s="47" t="s">
        <v>552</v>
      </c>
      <c r="D304" s="47" t="s">
        <v>552</v>
      </c>
      <c r="E304" s="47"/>
      <c r="F304" s="47" t="s">
        <v>406</v>
      </c>
      <c r="G304" s="47" t="s">
        <v>613</v>
      </c>
      <c r="H304" s="47" t="str">
        <f>=IFERROR(VLOOKUP(A304,'ETPT Format DDG'!A:J,10,FALSE),"")</f>
        <v>0</v>
      </c>
      <c r="I304" s="47" t="str">
        <f>='ETPT Format DDG'!M304</f>
        <v/>
      </c>
      <c r="J304" s="47" t="str">
        <f>='ETPT Format DDG'!D304</f>
        <v/>
      </c>
      <c r="K304" s="47" t="s">
        <v>157</v>
      </c>
      <c r="L304" s="47" t="s">
        <v>363</v>
      </c>
      <c r="M304" s="47"/>
      <c r="N304" s="47">
        <v>1</v>
      </c>
      <c r="O304" s="47">
        <v>1</v>
      </c>
      <c r="P304" s="47">
        <v>0</v>
      </c>
      <c r="Q304" s="47">
        <v>0</v>
      </c>
      <c r="R304" s="47">
        <v>0</v>
      </c>
      <c r="S304" s="47">
        <v>0</v>
      </c>
      <c r="T304" s="47">
        <v>0</v>
      </c>
      <c r="U304" s="47">
        <v>0</v>
      </c>
      <c r="V304" s="47">
        <v>0</v>
      </c>
      <c r="W304" s="47">
        <v>0</v>
      </c>
      <c r="X304" s="47">
        <v>0</v>
      </c>
      <c r="Y304" s="47">
        <v>0</v>
      </c>
      <c r="Z304" s="47">
        <v>0</v>
      </c>
      <c r="AA304" s="47">
        <v>0</v>
      </c>
      <c r="AB304" s="47">
        <v>0</v>
      </c>
      <c r="AC304" s="47">
        <v>0</v>
      </c>
      <c r="AD304" s="47">
        <v>0</v>
      </c>
      <c r="AE304" s="47">
        <v>0</v>
      </c>
      <c r="AF304" s="47">
        <v>0</v>
      </c>
      <c r="AG304" s="47">
        <v>0</v>
      </c>
      <c r="AH304" s="47">
        <v>0</v>
      </c>
      <c r="AI304" s="47">
        <v>0</v>
      </c>
      <c r="AJ304" s="47">
        <v>0</v>
      </c>
      <c r="AK304" s="47">
        <v>0</v>
      </c>
      <c r="AL304" s="47">
        <v>0</v>
      </c>
      <c r="AM304" s="47">
        <v>0</v>
      </c>
      <c r="AN304" s="47">
        <v>0</v>
      </c>
      <c r="AO304" s="47">
        <v>0</v>
      </c>
      <c r="AP304" s="47">
        <v>0</v>
      </c>
      <c r="AQ304" s="47">
        <v>0</v>
      </c>
      <c r="AR304" s="47">
        <v>0</v>
      </c>
      <c r="AS304" s="47">
        <v>0</v>
      </c>
      <c r="AT304" s="47">
        <v>0</v>
      </c>
      <c r="AU304" s="47">
        <v>0</v>
      </c>
      <c r="AV304" s="47">
        <v>0</v>
      </c>
      <c r="AW304" s="47">
        <v>0</v>
      </c>
      <c r="AX304" s="47">
        <v>0</v>
      </c>
      <c r="AY304" s="47">
        <v>0</v>
      </c>
      <c r="AZ304" s="47">
        <v>0</v>
      </c>
      <c r="BA304" s="47">
        <v>0</v>
      </c>
      <c r="BB304" s="47">
        <v>0</v>
      </c>
      <c r="BC304" s="47">
        <v>0</v>
      </c>
      <c r="BD304" s="47">
        <v>0</v>
      </c>
      <c r="BE304" s="47">
        <v>0</v>
      </c>
      <c r="BF304" s="47">
        <v>0</v>
      </c>
      <c r="BG304" s="47">
        <v>0</v>
      </c>
      <c r="BH304" s="47">
        <v>0</v>
      </c>
      <c r="BI304" s="47">
        <v>0</v>
      </c>
      <c r="BJ304" s="47">
        <v>0</v>
      </c>
      <c r="BK304" s="47">
        <v>0</v>
      </c>
      <c r="BL304" s="47">
        <v>0</v>
      </c>
      <c r="BM304" s="47">
        <v>0</v>
      </c>
      <c r="BN304" s="47">
        <v>0</v>
      </c>
      <c r="BO304" s="47">
        <v>0</v>
      </c>
      <c r="BP304" s="47">
        <v>0</v>
      </c>
      <c r="BQ304" s="47">
        <v>0</v>
      </c>
      <c r="BR304" s="47">
        <v>0</v>
      </c>
      <c r="BS304" s="47">
        <v>0</v>
      </c>
      <c r="BT304" s="47">
        <v>0</v>
      </c>
      <c r="BU304" s="47">
        <v>0</v>
      </c>
      <c r="BV304" s="47">
        <v>0</v>
      </c>
      <c r="BW304" s="47">
        <v>0</v>
      </c>
      <c r="BX304" s="47">
        <v>0</v>
      </c>
      <c r="BY304" s="47">
        <v>0</v>
      </c>
      <c r="BZ304" s="47">
        <v>0</v>
      </c>
      <c r="CA304" s="47">
        <v>0</v>
      </c>
      <c r="CB304" s="47">
        <v>0</v>
      </c>
      <c r="CC304" s="47">
        <v>0</v>
      </c>
      <c r="CD304" s="47">
        <v>0</v>
      </c>
      <c r="CE304" s="47">
        <v>0</v>
      </c>
      <c r="CF304" s="47">
        <v>0</v>
      </c>
      <c r="CG304" s="47">
        <v>0</v>
      </c>
      <c r="CH304" s="47">
        <v>0</v>
      </c>
      <c r="CI304" s="47">
        <v>0</v>
      </c>
      <c r="CJ304" s="47">
        <v>0</v>
      </c>
      <c r="CK304" s="47">
        <v>0</v>
      </c>
      <c r="CL304" s="47">
        <v>0</v>
      </c>
      <c r="CM304" s="47">
        <v>0</v>
      </c>
      <c r="CN304" s="47">
        <v>0</v>
      </c>
      <c r="CO304" s="47">
        <v>0</v>
      </c>
      <c r="CP304" s="47">
        <v>0</v>
      </c>
      <c r="CQ304" s="47">
        <v>0</v>
      </c>
      <c r="CR304" s="47">
        <v>0</v>
      </c>
      <c r="CS304" s="47">
        <v>0</v>
      </c>
      <c r="CT304" s="47">
        <v>1</v>
      </c>
      <c r="CU304" s="47">
        <v>0</v>
      </c>
      <c r="CV304" s="47">
        <v>0</v>
      </c>
      <c r="CW304" s="47">
        <v>0</v>
      </c>
      <c r="CX304" s="47">
        <v>0</v>
      </c>
      <c r="CY304" s="47">
        <v>0</v>
      </c>
      <c r="CZ304" s="47">
        <v>1</v>
      </c>
      <c r="DA304" s="47">
        <v>0</v>
      </c>
      <c r="DB304" s="47">
        <v>0</v>
      </c>
      <c r="DC304" s="47">
        <v>0</v>
      </c>
      <c r="DD304" s="47">
        <v>0</v>
      </c>
      <c r="DE304" s="47">
        <v>0</v>
      </c>
      <c r="DF304" s="47">
        <v>0</v>
      </c>
      <c r="DG304" s="47">
        <v>0</v>
      </c>
      <c r="DH304" s="47">
        <v>0</v>
      </c>
      <c r="DI304" s="47">
        <v>0</v>
      </c>
      <c r="DJ304" s="47">
        <v>0</v>
      </c>
      <c r="DK304" s="47">
        <v>0</v>
      </c>
      <c r="DL304" s="47">
        <v>0</v>
      </c>
      <c r="DM304" s="47">
        <v>0</v>
      </c>
      <c r="DN304" s="47">
        <v>0</v>
      </c>
      <c r="DO304" s="47">
        <v>0</v>
      </c>
      <c r="DP304" s="47">
        <v>0</v>
      </c>
      <c r="DQ304" s="47">
        <v>0</v>
      </c>
      <c r="DR304" s="47">
        <v>0</v>
      </c>
      <c r="DS304" s="47">
        <v>0</v>
      </c>
      <c r="DT304" s="47">
        <v>0</v>
      </c>
    </row>
    <row r="305" spans="1:126" x14ac:dyDescent="0.25">
      <c r="A305" s="47" t="s">
        <v>614</v>
      </c>
      <c r="B305" s="47" t="s">
        <v>153</v>
      </c>
      <c r="C305" s="47" t="s">
        <v>552</v>
      </c>
      <c r="D305" s="47" t="s">
        <v>552</v>
      </c>
      <c r="E305" s="47"/>
      <c r="F305" s="47" t="s">
        <v>406</v>
      </c>
      <c r="G305" s="47" t="s">
        <v>486</v>
      </c>
      <c r="H305" s="47" t="str">
        <f>=IFERROR(VLOOKUP(A305,'ETPT Format DDG'!A:J,10,FALSE),"")</f>
        <v>0</v>
      </c>
      <c r="I305" s="47" t="str">
        <f>='ETPT Format DDG'!M305</f>
        <v/>
      </c>
      <c r="J305" s="47" t="str">
        <f>='ETPT Format DDG'!D305</f>
        <v/>
      </c>
      <c r="K305" s="47" t="s">
        <v>157</v>
      </c>
      <c r="L305" s="47" t="s">
        <v>515</v>
      </c>
      <c r="M305" s="47"/>
      <c r="N305" s="47">
        <v>0.3078947368421053</v>
      </c>
      <c r="O305" s="47">
        <v>0.3078947368421053</v>
      </c>
      <c r="P305" s="47">
        <v>0</v>
      </c>
      <c r="Q305" s="47">
        <v>0</v>
      </c>
      <c r="R305" s="47">
        <v>0</v>
      </c>
      <c r="S305" s="47">
        <v>0</v>
      </c>
      <c r="T305" s="47">
        <v>0</v>
      </c>
      <c r="U305" s="47">
        <v>0</v>
      </c>
      <c r="V305" s="47">
        <v>0</v>
      </c>
      <c r="W305" s="47">
        <v>0</v>
      </c>
      <c r="X305" s="47">
        <v>0</v>
      </c>
      <c r="Y305" s="47">
        <v>0</v>
      </c>
      <c r="Z305" s="47">
        <v>0</v>
      </c>
      <c r="AA305" s="47">
        <v>0</v>
      </c>
      <c r="AB305" s="47">
        <v>0</v>
      </c>
      <c r="AC305" s="47">
        <v>0</v>
      </c>
      <c r="AD305" s="47">
        <v>0</v>
      </c>
      <c r="AE305" s="47">
        <v>0</v>
      </c>
      <c r="AF305" s="47">
        <v>0</v>
      </c>
      <c r="AG305" s="47">
        <v>0</v>
      </c>
      <c r="AH305" s="47">
        <v>0</v>
      </c>
      <c r="AI305" s="47">
        <v>0</v>
      </c>
      <c r="AJ305" s="47">
        <v>0</v>
      </c>
      <c r="AK305" s="47">
        <v>0</v>
      </c>
      <c r="AL305" s="47">
        <v>0</v>
      </c>
      <c r="AM305" s="47">
        <v>0</v>
      </c>
      <c r="AN305" s="47">
        <v>0</v>
      </c>
      <c r="AO305" s="47">
        <v>0</v>
      </c>
      <c r="AP305" s="47">
        <v>0</v>
      </c>
      <c r="AQ305" s="47">
        <v>0</v>
      </c>
      <c r="AR305" s="47">
        <v>0</v>
      </c>
      <c r="AS305" s="47">
        <v>0</v>
      </c>
      <c r="AT305" s="47">
        <v>0</v>
      </c>
      <c r="AU305" s="47">
        <v>0</v>
      </c>
      <c r="AV305" s="47">
        <v>0</v>
      </c>
      <c r="AW305" s="47">
        <v>0</v>
      </c>
      <c r="AX305" s="47">
        <v>0</v>
      </c>
      <c r="AY305" s="47">
        <v>0</v>
      </c>
      <c r="AZ305" s="47">
        <v>0</v>
      </c>
      <c r="BA305" s="47">
        <v>0</v>
      </c>
      <c r="BB305" s="47">
        <v>0</v>
      </c>
      <c r="BC305" s="47">
        <v>0</v>
      </c>
      <c r="BD305" s="47">
        <v>0</v>
      </c>
      <c r="BE305" s="47">
        <v>0</v>
      </c>
      <c r="BF305" s="47">
        <v>0</v>
      </c>
      <c r="BG305" s="47">
        <v>0</v>
      </c>
      <c r="BH305" s="47">
        <v>0</v>
      </c>
      <c r="BI305" s="47">
        <v>0</v>
      </c>
      <c r="BJ305" s="47">
        <v>0</v>
      </c>
      <c r="BK305" s="47">
        <v>0</v>
      </c>
      <c r="BL305" s="47">
        <v>0</v>
      </c>
      <c r="BM305" s="47">
        <v>0</v>
      </c>
      <c r="BN305" s="47">
        <v>0</v>
      </c>
      <c r="BO305" s="47">
        <v>0</v>
      </c>
      <c r="BP305" s="47">
        <v>0</v>
      </c>
      <c r="BQ305" s="47">
        <v>0</v>
      </c>
      <c r="BR305" s="47">
        <v>0</v>
      </c>
      <c r="BS305" s="47">
        <v>0</v>
      </c>
      <c r="BT305" s="47">
        <v>0</v>
      </c>
      <c r="BU305" s="47">
        <v>0</v>
      </c>
      <c r="BV305" s="47">
        <v>0</v>
      </c>
      <c r="BW305" s="47">
        <v>0</v>
      </c>
      <c r="BX305" s="47">
        <v>0</v>
      </c>
      <c r="BY305" s="47">
        <v>0</v>
      </c>
      <c r="BZ305" s="47">
        <v>0</v>
      </c>
      <c r="CA305" s="47">
        <v>0</v>
      </c>
      <c r="CB305" s="47">
        <v>0</v>
      </c>
      <c r="CC305" s="47">
        <v>0</v>
      </c>
      <c r="CD305" s="47">
        <v>0</v>
      </c>
      <c r="CE305" s="47">
        <v>0</v>
      </c>
      <c r="CF305" s="47">
        <v>0</v>
      </c>
      <c r="CG305" s="47">
        <v>0</v>
      </c>
      <c r="CH305" s="47">
        <v>0</v>
      </c>
      <c r="CI305" s="47">
        <v>0</v>
      </c>
      <c r="CJ305" s="47">
        <v>0</v>
      </c>
      <c r="CK305" s="47">
        <v>0</v>
      </c>
      <c r="CL305" s="47">
        <v>0</v>
      </c>
      <c r="CM305" s="47">
        <v>0</v>
      </c>
      <c r="CN305" s="47">
        <v>0</v>
      </c>
      <c r="CO305" s="47">
        <v>0</v>
      </c>
      <c r="CP305" s="47">
        <v>0</v>
      </c>
      <c r="CQ305" s="47">
        <v>0</v>
      </c>
      <c r="CR305" s="47">
        <v>0</v>
      </c>
      <c r="CS305" s="47">
        <v>0</v>
      </c>
      <c r="CT305" s="47">
        <v>0.3078947368421053</v>
      </c>
      <c r="CU305" s="47">
        <v>0.3078947368421053</v>
      </c>
      <c r="CV305" s="47">
        <v>0</v>
      </c>
      <c r="CW305" s="47">
        <v>0</v>
      </c>
      <c r="CX305" s="47">
        <v>0</v>
      </c>
      <c r="CY305" s="47">
        <v>0</v>
      </c>
      <c r="CZ305" s="47">
        <v>0</v>
      </c>
      <c r="DA305" s="47">
        <v>0</v>
      </c>
      <c r="DB305" s="47">
        <v>0</v>
      </c>
      <c r="DC305" s="47">
        <v>0</v>
      </c>
      <c r="DD305" s="47">
        <v>0</v>
      </c>
      <c r="DE305" s="47">
        <v>0</v>
      </c>
      <c r="DF305" s="47">
        <v>0</v>
      </c>
      <c r="DG305" s="47">
        <v>0</v>
      </c>
      <c r="DH305" s="47">
        <v>0</v>
      </c>
      <c r="DI305" s="47">
        <v>0</v>
      </c>
      <c r="DJ305" s="47">
        <v>0</v>
      </c>
      <c r="DK305" s="47">
        <v>0</v>
      </c>
      <c r="DL305" s="47">
        <v>0</v>
      </c>
      <c r="DM305" s="47">
        <v>0</v>
      </c>
      <c r="DN305" s="47">
        <v>0</v>
      </c>
      <c r="DO305" s="47">
        <v>0</v>
      </c>
      <c r="DP305" s="47">
        <v>0</v>
      </c>
      <c r="DQ305" s="47">
        <v>0</v>
      </c>
      <c r="DR305" s="47">
        <v>0</v>
      </c>
      <c r="DS305" s="47">
        <v>0</v>
      </c>
      <c r="DT305" s="47">
        <v>0</v>
      </c>
    </row>
    <row r="306" spans="1:126" x14ac:dyDescent="0.25">
      <c r="A306" s="47" t="s">
        <v>615</v>
      </c>
      <c r="B306" s="47" t="s">
        <v>153</v>
      </c>
      <c r="C306" s="47" t="s">
        <v>552</v>
      </c>
      <c r="D306" s="47" t="s">
        <v>552</v>
      </c>
      <c r="E306" s="47"/>
      <c r="F306" s="47" t="s">
        <v>406</v>
      </c>
      <c r="G306" s="47" t="s">
        <v>412</v>
      </c>
      <c r="H306" s="47" t="str">
        <f>=IFERROR(VLOOKUP(A306,'ETPT Format DDG'!A:J,10,FALSE),"")</f>
        <v>0</v>
      </c>
      <c r="I306" s="47" t="str">
        <f>='ETPT Format DDG'!M306</f>
        <v/>
      </c>
      <c r="J306" s="47" t="str">
        <f>='ETPT Format DDG'!D306</f>
        <v/>
      </c>
      <c r="K306" s="47" t="s">
        <v>157</v>
      </c>
      <c r="L306" s="47" t="s">
        <v>253</v>
      </c>
      <c r="M306" s="47"/>
      <c r="N306" s="47">
        <v>0.8000000000000057</v>
      </c>
      <c r="O306" s="47">
        <v>0.8000000000000057</v>
      </c>
      <c r="P306" s="47">
        <v>0</v>
      </c>
      <c r="Q306" s="47">
        <v>0</v>
      </c>
      <c r="R306" s="47">
        <v>0</v>
      </c>
      <c r="S306" s="47">
        <v>0</v>
      </c>
      <c r="T306" s="47">
        <v>0</v>
      </c>
      <c r="U306" s="47">
        <v>0</v>
      </c>
      <c r="V306" s="47">
        <v>0</v>
      </c>
      <c r="W306" s="47">
        <v>0</v>
      </c>
      <c r="X306" s="47">
        <v>0</v>
      </c>
      <c r="Y306" s="47">
        <v>0</v>
      </c>
      <c r="Z306" s="47">
        <v>0</v>
      </c>
      <c r="AA306" s="47">
        <v>0</v>
      </c>
      <c r="AB306" s="47">
        <v>0</v>
      </c>
      <c r="AC306" s="47">
        <v>0</v>
      </c>
      <c r="AD306" s="47">
        <v>0</v>
      </c>
      <c r="AE306" s="47">
        <v>0.8000000000000057</v>
      </c>
      <c r="AF306" s="47">
        <v>0</v>
      </c>
      <c r="AG306" s="47">
        <v>0</v>
      </c>
      <c r="AH306" s="47">
        <v>0</v>
      </c>
      <c r="AI306" s="47">
        <v>0</v>
      </c>
      <c r="AJ306" s="47">
        <v>0</v>
      </c>
      <c r="AK306" s="47">
        <v>0</v>
      </c>
      <c r="AL306" s="47">
        <v>0</v>
      </c>
      <c r="AM306" s="47">
        <v>0</v>
      </c>
      <c r="AN306" s="47">
        <v>0</v>
      </c>
      <c r="AO306" s="47">
        <v>0</v>
      </c>
      <c r="AP306" s="47">
        <v>0</v>
      </c>
      <c r="AQ306" s="47">
        <v>0</v>
      </c>
      <c r="AR306" s="47">
        <v>0</v>
      </c>
      <c r="AS306" s="47">
        <v>0</v>
      </c>
      <c r="AT306" s="47">
        <v>0</v>
      </c>
      <c r="AU306" s="47">
        <v>0</v>
      </c>
      <c r="AV306" s="47">
        <v>0</v>
      </c>
      <c r="AW306" s="47">
        <v>0</v>
      </c>
      <c r="AX306" s="47">
        <v>0</v>
      </c>
      <c r="AY306" s="47">
        <v>0</v>
      </c>
      <c r="AZ306" s="47">
        <v>0</v>
      </c>
      <c r="BA306" s="47">
        <v>0</v>
      </c>
      <c r="BB306" s="47">
        <v>0</v>
      </c>
      <c r="BC306" s="47">
        <v>0</v>
      </c>
      <c r="BD306" s="47">
        <v>0</v>
      </c>
      <c r="BE306" s="47">
        <v>0</v>
      </c>
      <c r="BF306" s="47">
        <v>0</v>
      </c>
      <c r="BG306" s="47">
        <v>0</v>
      </c>
      <c r="BH306" s="47">
        <v>0</v>
      </c>
      <c r="BI306" s="47">
        <v>0</v>
      </c>
      <c r="BJ306" s="47">
        <v>0</v>
      </c>
      <c r="BK306" s="47">
        <v>0</v>
      </c>
      <c r="BL306" s="47">
        <v>0</v>
      </c>
      <c r="BM306" s="47">
        <v>0</v>
      </c>
      <c r="BN306" s="47">
        <v>0</v>
      </c>
      <c r="BO306" s="47">
        <v>0</v>
      </c>
      <c r="BP306" s="47">
        <v>0</v>
      </c>
      <c r="BQ306" s="47">
        <v>0</v>
      </c>
      <c r="BR306" s="47">
        <v>0</v>
      </c>
      <c r="BS306" s="47">
        <v>0</v>
      </c>
      <c r="BT306" s="47">
        <v>0</v>
      </c>
      <c r="BU306" s="47">
        <v>0</v>
      </c>
      <c r="BV306" s="47">
        <v>0</v>
      </c>
      <c r="BW306" s="47">
        <v>0</v>
      </c>
      <c r="BX306" s="47">
        <v>0</v>
      </c>
      <c r="BY306" s="47">
        <v>0</v>
      </c>
      <c r="BZ306" s="47">
        <v>0</v>
      </c>
      <c r="CA306" s="47">
        <v>0</v>
      </c>
      <c r="CB306" s="47">
        <v>0</v>
      </c>
      <c r="CC306" s="47">
        <v>0</v>
      </c>
      <c r="CD306" s="47">
        <v>0</v>
      </c>
      <c r="CE306" s="47">
        <v>0</v>
      </c>
      <c r="CF306" s="47">
        <v>0</v>
      </c>
      <c r="CG306" s="47">
        <v>0</v>
      </c>
      <c r="CH306" s="47">
        <v>0</v>
      </c>
      <c r="CI306" s="47">
        <v>0</v>
      </c>
      <c r="CJ306" s="47">
        <v>0</v>
      </c>
      <c r="CK306" s="47">
        <v>0</v>
      </c>
      <c r="CL306" s="47">
        <v>0</v>
      </c>
      <c r="CM306" s="47">
        <v>0</v>
      </c>
      <c r="CN306" s="47">
        <v>0</v>
      </c>
      <c r="CO306" s="47">
        <v>0</v>
      </c>
      <c r="CP306" s="47">
        <v>0</v>
      </c>
      <c r="CQ306" s="47">
        <v>0</v>
      </c>
      <c r="CR306" s="47">
        <v>0</v>
      </c>
      <c r="CS306" s="47">
        <v>0</v>
      </c>
      <c r="CT306" s="47">
        <v>0</v>
      </c>
      <c r="CU306" s="47">
        <v>0</v>
      </c>
      <c r="CV306" s="47">
        <v>0</v>
      </c>
      <c r="CW306" s="47">
        <v>0</v>
      </c>
      <c r="CX306" s="47">
        <v>0</v>
      </c>
      <c r="CY306" s="47">
        <v>0</v>
      </c>
      <c r="CZ306" s="47">
        <v>0</v>
      </c>
      <c r="DA306" s="47">
        <v>0</v>
      </c>
      <c r="DB306" s="47">
        <v>0</v>
      </c>
      <c r="DC306" s="47">
        <v>0</v>
      </c>
      <c r="DD306" s="47">
        <v>0</v>
      </c>
      <c r="DE306" s="47">
        <v>0</v>
      </c>
      <c r="DF306" s="47">
        <v>0</v>
      </c>
      <c r="DG306" s="47">
        <v>0</v>
      </c>
      <c r="DH306" s="47">
        <v>0</v>
      </c>
      <c r="DI306" s="47">
        <v>0</v>
      </c>
      <c r="DJ306" s="47">
        <v>0</v>
      </c>
      <c r="DK306" s="47">
        <v>0</v>
      </c>
      <c r="DL306" s="47">
        <v>0</v>
      </c>
      <c r="DM306" s="47">
        <v>0</v>
      </c>
      <c r="DN306" s="47">
        <v>0</v>
      </c>
      <c r="DO306" s="47">
        <v>0</v>
      </c>
      <c r="DP306" s="47">
        <v>0</v>
      </c>
      <c r="DQ306" s="47">
        <v>0</v>
      </c>
      <c r="DR306" s="47">
        <v>0</v>
      </c>
      <c r="DS306" s="47">
        <v>0</v>
      </c>
      <c r="DT306" s="47">
        <v>0</v>
      </c>
    </row>
    <row r="307" spans="1:126" x14ac:dyDescent="0.25">
      <c r="A307" s="47" t="s">
        <v>616</v>
      </c>
      <c r="B307" s="47" t="s">
        <v>153</v>
      </c>
      <c r="C307" s="47" t="s">
        <v>552</v>
      </c>
      <c r="D307" s="47" t="s">
        <v>552</v>
      </c>
      <c r="E307" s="47"/>
      <c r="F307" s="47" t="s">
        <v>406</v>
      </c>
      <c r="G307" s="47" t="s">
        <v>412</v>
      </c>
      <c r="H307" s="47" t="str">
        <f>=IFERROR(VLOOKUP(A307,'ETPT Format DDG'!A:J,10,FALSE),"")</f>
        <v>0</v>
      </c>
      <c r="I307" s="47" t="str">
        <f>='ETPT Format DDG'!M307</f>
        <v/>
      </c>
      <c r="J307" s="47" t="str">
        <f>='ETPT Format DDG'!D307</f>
        <v/>
      </c>
      <c r="K307" s="47" t="s">
        <v>157</v>
      </c>
      <c r="L307" s="47" t="s">
        <v>617</v>
      </c>
      <c r="M307" s="47"/>
      <c r="N307" s="47">
        <v>1</v>
      </c>
      <c r="O307" s="47">
        <v>1</v>
      </c>
      <c r="P307" s="47">
        <v>0</v>
      </c>
      <c r="Q307" s="47">
        <v>0</v>
      </c>
      <c r="R307" s="47">
        <v>0</v>
      </c>
      <c r="S307" s="47">
        <v>0</v>
      </c>
      <c r="T307" s="47">
        <v>0</v>
      </c>
      <c r="U307" s="47">
        <v>0</v>
      </c>
      <c r="V307" s="47">
        <v>0</v>
      </c>
      <c r="W307" s="47">
        <v>0</v>
      </c>
      <c r="X307" s="47">
        <v>0</v>
      </c>
      <c r="Y307" s="47">
        <v>0</v>
      </c>
      <c r="Z307" s="47">
        <v>0</v>
      </c>
      <c r="AA307" s="47">
        <v>0</v>
      </c>
      <c r="AB307" s="47">
        <v>0</v>
      </c>
      <c r="AC307" s="47">
        <v>0</v>
      </c>
      <c r="AD307" s="47">
        <v>0</v>
      </c>
      <c r="AE307" s="47">
        <v>1</v>
      </c>
      <c r="AF307" s="47">
        <v>0</v>
      </c>
      <c r="AG307" s="47">
        <v>0</v>
      </c>
      <c r="AH307" s="47">
        <v>0</v>
      </c>
      <c r="AI307" s="47">
        <v>0</v>
      </c>
      <c r="AJ307" s="47">
        <v>0</v>
      </c>
      <c r="AK307" s="47">
        <v>0</v>
      </c>
      <c r="AL307" s="47">
        <v>0</v>
      </c>
      <c r="AM307" s="47">
        <v>0</v>
      </c>
      <c r="AN307" s="47">
        <v>0</v>
      </c>
      <c r="AO307" s="47">
        <v>0</v>
      </c>
      <c r="AP307" s="47">
        <v>0</v>
      </c>
      <c r="AQ307" s="47">
        <v>0</v>
      </c>
      <c r="AR307" s="47">
        <v>0</v>
      </c>
      <c r="AS307" s="47">
        <v>0</v>
      </c>
      <c r="AT307" s="47">
        <v>0</v>
      </c>
      <c r="AU307" s="47">
        <v>0</v>
      </c>
      <c r="AV307" s="47">
        <v>0</v>
      </c>
      <c r="AW307" s="47">
        <v>0</v>
      </c>
      <c r="AX307" s="47">
        <v>0</v>
      </c>
      <c r="AY307" s="47">
        <v>0</v>
      </c>
      <c r="AZ307" s="47">
        <v>0</v>
      </c>
      <c r="BA307" s="47">
        <v>0</v>
      </c>
      <c r="BB307" s="47">
        <v>0</v>
      </c>
      <c r="BC307" s="47">
        <v>0</v>
      </c>
      <c r="BD307" s="47">
        <v>0</v>
      </c>
      <c r="BE307" s="47">
        <v>0</v>
      </c>
      <c r="BF307" s="47">
        <v>0</v>
      </c>
      <c r="BG307" s="47">
        <v>0</v>
      </c>
      <c r="BH307" s="47">
        <v>0</v>
      </c>
      <c r="BI307" s="47">
        <v>0</v>
      </c>
      <c r="BJ307" s="47">
        <v>0</v>
      </c>
      <c r="BK307" s="47">
        <v>0</v>
      </c>
      <c r="BL307" s="47">
        <v>0</v>
      </c>
      <c r="BM307" s="47">
        <v>0</v>
      </c>
      <c r="BN307" s="47">
        <v>0</v>
      </c>
      <c r="BO307" s="47">
        <v>0</v>
      </c>
      <c r="BP307" s="47">
        <v>0</v>
      </c>
      <c r="BQ307" s="47">
        <v>0</v>
      </c>
      <c r="BR307" s="47">
        <v>0</v>
      </c>
      <c r="BS307" s="47">
        <v>0</v>
      </c>
      <c r="BT307" s="47">
        <v>0</v>
      </c>
      <c r="BU307" s="47">
        <v>0</v>
      </c>
      <c r="BV307" s="47">
        <v>0</v>
      </c>
      <c r="BW307" s="47">
        <v>0</v>
      </c>
      <c r="BX307" s="47">
        <v>0</v>
      </c>
      <c r="BY307" s="47">
        <v>0</v>
      </c>
      <c r="BZ307" s="47">
        <v>0</v>
      </c>
      <c r="CA307" s="47">
        <v>0</v>
      </c>
      <c r="CB307" s="47">
        <v>0</v>
      </c>
      <c r="CC307" s="47">
        <v>0</v>
      </c>
      <c r="CD307" s="47">
        <v>0</v>
      </c>
      <c r="CE307" s="47">
        <v>0</v>
      </c>
      <c r="CF307" s="47">
        <v>0</v>
      </c>
      <c r="CG307" s="47">
        <v>0</v>
      </c>
      <c r="CH307" s="47">
        <v>0</v>
      </c>
      <c r="CI307" s="47">
        <v>0</v>
      </c>
      <c r="CJ307" s="47">
        <v>0</v>
      </c>
      <c r="CK307" s="47">
        <v>0</v>
      </c>
      <c r="CL307" s="47">
        <v>0</v>
      </c>
      <c r="CM307" s="47">
        <v>0</v>
      </c>
      <c r="CN307" s="47">
        <v>0</v>
      </c>
      <c r="CO307" s="47">
        <v>0</v>
      </c>
      <c r="CP307" s="47">
        <v>0</v>
      </c>
      <c r="CQ307" s="47">
        <v>0</v>
      </c>
      <c r="CR307" s="47">
        <v>0</v>
      </c>
      <c r="CS307" s="47">
        <v>0</v>
      </c>
      <c r="CT307" s="47">
        <v>0</v>
      </c>
      <c r="CU307" s="47">
        <v>0</v>
      </c>
      <c r="CV307" s="47">
        <v>0</v>
      </c>
      <c r="CW307" s="47">
        <v>0</v>
      </c>
      <c r="CX307" s="47">
        <v>0</v>
      </c>
      <c r="CY307" s="47">
        <v>0</v>
      </c>
      <c r="CZ307" s="47">
        <v>0</v>
      </c>
      <c r="DA307" s="47">
        <v>0</v>
      </c>
      <c r="DB307" s="47">
        <v>0</v>
      </c>
      <c r="DC307" s="47">
        <v>0</v>
      </c>
      <c r="DD307" s="47">
        <v>0</v>
      </c>
      <c r="DE307" s="47">
        <v>0</v>
      </c>
      <c r="DF307" s="47">
        <v>0</v>
      </c>
      <c r="DG307" s="47">
        <v>0</v>
      </c>
      <c r="DH307" s="47">
        <v>0</v>
      </c>
      <c r="DI307" s="47">
        <v>0</v>
      </c>
      <c r="DJ307" s="47">
        <v>0</v>
      </c>
      <c r="DK307" s="47">
        <v>0</v>
      </c>
      <c r="DL307" s="47">
        <v>0</v>
      </c>
      <c r="DM307" s="47">
        <v>0</v>
      </c>
      <c r="DN307" s="47">
        <v>0</v>
      </c>
      <c r="DO307" s="47">
        <v>0</v>
      </c>
      <c r="DP307" s="47">
        <v>0</v>
      </c>
      <c r="DQ307" s="47">
        <v>0</v>
      </c>
      <c r="DR307" s="47">
        <v>0</v>
      </c>
      <c r="DS307" s="47">
        <v>0</v>
      </c>
      <c r="DT307" s="47">
        <v>0</v>
      </c>
    </row>
    <row r="308" spans="1:126" x14ac:dyDescent="0.25">
      <c r="A308" s="47" t="s">
        <v>618</v>
      </c>
      <c r="B308" s="47" t="s">
        <v>153</v>
      </c>
      <c r="C308" s="47" t="s">
        <v>552</v>
      </c>
      <c r="D308" s="47" t="s">
        <v>552</v>
      </c>
      <c r="E308" s="47"/>
      <c r="F308" s="47" t="s">
        <v>406</v>
      </c>
      <c r="G308" s="47" t="s">
        <v>415</v>
      </c>
      <c r="H308" s="47" t="str">
        <f>=IFERROR(VLOOKUP(A308,'ETPT Format DDG'!A:J,10,FALSE),"")</f>
        <v>0</v>
      </c>
      <c r="I308" s="47" t="str">
        <f>='ETPT Format DDG'!M308</f>
        <v/>
      </c>
      <c r="J308" s="47" t="str">
        <f>='ETPT Format DDG'!D308</f>
        <v/>
      </c>
      <c r="K308" s="47" t="s">
        <v>157</v>
      </c>
      <c r="L308" s="47" t="s">
        <v>619</v>
      </c>
      <c r="M308" s="47"/>
      <c r="N308" s="47">
        <v>1</v>
      </c>
      <c r="O308" s="47">
        <v>1</v>
      </c>
      <c r="P308" s="47">
        <v>0</v>
      </c>
      <c r="Q308" s="47">
        <v>0</v>
      </c>
      <c r="R308" s="47">
        <v>0</v>
      </c>
      <c r="S308" s="47">
        <v>0</v>
      </c>
      <c r="T308" s="47">
        <v>0</v>
      </c>
      <c r="U308" s="47">
        <v>0</v>
      </c>
      <c r="V308" s="47">
        <v>0</v>
      </c>
      <c r="W308" s="47">
        <v>0</v>
      </c>
      <c r="X308" s="47">
        <v>0</v>
      </c>
      <c r="Y308" s="47">
        <v>0</v>
      </c>
      <c r="Z308" s="47">
        <v>0</v>
      </c>
      <c r="AA308" s="47">
        <v>0</v>
      </c>
      <c r="AB308" s="47">
        <v>0</v>
      </c>
      <c r="AC308" s="47">
        <v>0</v>
      </c>
      <c r="AD308" s="47">
        <v>0</v>
      </c>
      <c r="AE308" s="47">
        <v>0.5999999999999962</v>
      </c>
      <c r="AF308" s="47">
        <v>0</v>
      </c>
      <c r="AG308" s="47">
        <v>0</v>
      </c>
      <c r="AH308" s="47">
        <v>0</v>
      </c>
      <c r="AI308" s="47">
        <v>0</v>
      </c>
      <c r="AJ308" s="47">
        <v>0.40000000000000285</v>
      </c>
      <c r="AK308" s="47">
        <v>0.20000000000000143</v>
      </c>
      <c r="AL308" s="47">
        <v>0</v>
      </c>
      <c r="AM308" s="47">
        <v>0</v>
      </c>
      <c r="AN308" s="47">
        <v>0</v>
      </c>
      <c r="AO308" s="47">
        <v>0</v>
      </c>
      <c r="AP308" s="47">
        <v>0</v>
      </c>
      <c r="AQ308" s="47">
        <v>0</v>
      </c>
      <c r="AR308" s="47">
        <v>0</v>
      </c>
      <c r="AS308" s="47">
        <v>0</v>
      </c>
      <c r="AT308" s="47">
        <v>0</v>
      </c>
      <c r="AU308" s="47">
        <v>0</v>
      </c>
      <c r="AV308" s="47">
        <v>0</v>
      </c>
      <c r="AW308" s="47">
        <v>0</v>
      </c>
      <c r="AX308" s="47">
        <v>0</v>
      </c>
      <c r="AY308" s="47">
        <v>0</v>
      </c>
      <c r="AZ308" s="47">
        <v>0</v>
      </c>
      <c r="BA308" s="47">
        <v>0</v>
      </c>
      <c r="BB308" s="47">
        <v>0</v>
      </c>
      <c r="BC308" s="47">
        <v>0</v>
      </c>
      <c r="BD308" s="47">
        <v>0</v>
      </c>
      <c r="BE308" s="47">
        <v>0</v>
      </c>
      <c r="BF308" s="47">
        <v>0</v>
      </c>
      <c r="BG308" s="47">
        <v>0</v>
      </c>
      <c r="BH308" s="47">
        <v>0</v>
      </c>
      <c r="BI308" s="47">
        <v>0</v>
      </c>
      <c r="BJ308" s="47">
        <v>0</v>
      </c>
      <c r="BK308" s="47">
        <v>0</v>
      </c>
      <c r="BL308" s="47">
        <v>0</v>
      </c>
      <c r="BM308" s="47">
        <v>0</v>
      </c>
      <c r="BN308" s="47">
        <v>0</v>
      </c>
      <c r="BO308" s="47">
        <v>0</v>
      </c>
      <c r="BP308" s="47">
        <v>0</v>
      </c>
      <c r="BQ308" s="47">
        <v>0</v>
      </c>
      <c r="BR308" s="47">
        <v>0</v>
      </c>
      <c r="BS308" s="47">
        <v>0</v>
      </c>
      <c r="BT308" s="47">
        <v>0</v>
      </c>
      <c r="BU308" s="47">
        <v>0</v>
      </c>
      <c r="BV308" s="47">
        <v>0</v>
      </c>
      <c r="BW308" s="47">
        <v>0</v>
      </c>
      <c r="BX308" s="47">
        <v>0</v>
      </c>
      <c r="BY308" s="47">
        <v>0</v>
      </c>
      <c r="BZ308" s="47">
        <v>0</v>
      </c>
      <c r="CA308" s="47">
        <v>0</v>
      </c>
      <c r="CB308" s="47">
        <v>0</v>
      </c>
      <c r="CC308" s="47">
        <v>0</v>
      </c>
      <c r="CD308" s="47">
        <v>0</v>
      </c>
      <c r="CE308" s="47">
        <v>0</v>
      </c>
      <c r="CF308" s="47">
        <v>0</v>
      </c>
      <c r="CG308" s="47">
        <v>0</v>
      </c>
      <c r="CH308" s="47">
        <v>0</v>
      </c>
      <c r="CI308" s="47">
        <v>0</v>
      </c>
      <c r="CJ308" s="47">
        <v>0</v>
      </c>
      <c r="CK308" s="47">
        <v>0</v>
      </c>
      <c r="CL308" s="47">
        <v>0</v>
      </c>
      <c r="CM308" s="47">
        <v>0</v>
      </c>
      <c r="CN308" s="47">
        <v>0</v>
      </c>
      <c r="CO308" s="47">
        <v>0</v>
      </c>
      <c r="CP308" s="47">
        <v>0</v>
      </c>
      <c r="CQ308" s="47">
        <v>0</v>
      </c>
      <c r="CR308" s="47">
        <v>0</v>
      </c>
      <c r="CS308" s="47">
        <v>0</v>
      </c>
      <c r="CT308" s="47">
        <v>0.40000000000000285</v>
      </c>
      <c r="CU308" s="47">
        <v>0</v>
      </c>
      <c r="CV308" s="47">
        <v>0</v>
      </c>
      <c r="CW308" s="47">
        <v>0</v>
      </c>
      <c r="CX308" s="47">
        <v>0</v>
      </c>
      <c r="CY308" s="47">
        <v>0</v>
      </c>
      <c r="CZ308" s="47">
        <v>0.40000000000000285</v>
      </c>
      <c r="DA308" s="47">
        <v>0</v>
      </c>
      <c r="DB308" s="47">
        <v>0</v>
      </c>
      <c r="DC308" s="47">
        <v>0</v>
      </c>
      <c r="DD308" s="47">
        <v>0</v>
      </c>
      <c r="DE308" s="47">
        <v>0</v>
      </c>
      <c r="DF308" s="47">
        <v>0</v>
      </c>
      <c r="DG308" s="47">
        <v>0</v>
      </c>
      <c r="DH308" s="47">
        <v>0</v>
      </c>
      <c r="DI308" s="47">
        <v>0</v>
      </c>
      <c r="DJ308" s="47">
        <v>0</v>
      </c>
      <c r="DK308" s="47">
        <v>0</v>
      </c>
      <c r="DL308" s="47">
        <v>0</v>
      </c>
      <c r="DM308" s="47">
        <v>0</v>
      </c>
      <c r="DN308" s="47">
        <v>0</v>
      </c>
      <c r="DO308" s="47">
        <v>0</v>
      </c>
      <c r="DP308" s="47">
        <v>0</v>
      </c>
      <c r="DQ308" s="47">
        <v>0</v>
      </c>
      <c r="DR308" s="47">
        <v>0</v>
      </c>
      <c r="DS308" s="47">
        <v>0</v>
      </c>
      <c r="DT308" s="47">
        <v>0</v>
      </c>
    </row>
    <row r="309" spans="1:126" x14ac:dyDescent="0.25">
      <c r="A309" s="47" t="s">
        <v>620</v>
      </c>
      <c r="B309" s="47" t="s">
        <v>153</v>
      </c>
      <c r="C309" s="47" t="s">
        <v>552</v>
      </c>
      <c r="D309" s="47" t="s">
        <v>552</v>
      </c>
      <c r="E309" s="47"/>
      <c r="F309" s="47" t="s">
        <v>406</v>
      </c>
      <c r="G309" s="47" t="s">
        <v>415</v>
      </c>
      <c r="H309" s="47" t="str">
        <f>=IFERROR(VLOOKUP(A309,'ETPT Format DDG'!A:J,10,FALSE),"")</f>
        <v>0</v>
      </c>
      <c r="I309" s="47" t="str">
        <f>='ETPT Format DDG'!M309</f>
        <v/>
      </c>
      <c r="J309" s="47" t="str">
        <f>='ETPT Format DDG'!D309</f>
        <v/>
      </c>
      <c r="K309" s="47" t="s">
        <v>157</v>
      </c>
      <c r="L309" s="47" t="s">
        <v>560</v>
      </c>
      <c r="M309" s="47"/>
      <c r="N309" s="47">
        <v>0.8000000000000057</v>
      </c>
      <c r="O309" s="47">
        <v>0.8000000000000057</v>
      </c>
      <c r="P309" s="47">
        <v>0</v>
      </c>
      <c r="Q309" s="47">
        <v>0</v>
      </c>
      <c r="R309" s="47">
        <v>0</v>
      </c>
      <c r="S309" s="47">
        <v>0</v>
      </c>
      <c r="T309" s="47">
        <v>0</v>
      </c>
      <c r="U309" s="47">
        <v>0</v>
      </c>
      <c r="V309" s="47">
        <v>0</v>
      </c>
      <c r="W309" s="47">
        <v>0</v>
      </c>
      <c r="X309" s="47">
        <v>0</v>
      </c>
      <c r="Y309" s="47">
        <v>0</v>
      </c>
      <c r="Z309" s="47">
        <v>0</v>
      </c>
      <c r="AA309" s="47">
        <v>0</v>
      </c>
      <c r="AB309" s="47">
        <v>0</v>
      </c>
      <c r="AC309" s="47">
        <v>0</v>
      </c>
      <c r="AD309" s="47">
        <v>0</v>
      </c>
      <c r="AE309" s="47">
        <v>0.8000000000000057</v>
      </c>
      <c r="AF309" s="47">
        <v>0</v>
      </c>
      <c r="AG309" s="47">
        <v>0</v>
      </c>
      <c r="AH309" s="47">
        <v>0</v>
      </c>
      <c r="AI309" s="47">
        <v>0</v>
      </c>
      <c r="AJ309" s="47">
        <v>0</v>
      </c>
      <c r="AK309" s="47">
        <v>0.8000000000000057</v>
      </c>
      <c r="AL309" s="47">
        <v>0</v>
      </c>
      <c r="AM309" s="47">
        <v>0</v>
      </c>
      <c r="AN309" s="47">
        <v>0</v>
      </c>
      <c r="AO309" s="47">
        <v>0</v>
      </c>
      <c r="AP309" s="47">
        <v>0</v>
      </c>
      <c r="AQ309" s="47">
        <v>0</v>
      </c>
      <c r="AR309" s="47">
        <v>0</v>
      </c>
      <c r="AS309" s="47">
        <v>0</v>
      </c>
      <c r="AT309" s="47">
        <v>0</v>
      </c>
      <c r="AU309" s="47">
        <v>0</v>
      </c>
      <c r="AV309" s="47">
        <v>0</v>
      </c>
      <c r="AW309" s="47">
        <v>0</v>
      </c>
      <c r="AX309" s="47">
        <v>0</v>
      </c>
      <c r="AY309" s="47">
        <v>0</v>
      </c>
      <c r="AZ309" s="47">
        <v>0</v>
      </c>
      <c r="BA309" s="47">
        <v>0</v>
      </c>
      <c r="BB309" s="47">
        <v>0</v>
      </c>
      <c r="BC309" s="47">
        <v>0</v>
      </c>
      <c r="BD309" s="47">
        <v>0</v>
      </c>
      <c r="BE309" s="47">
        <v>0</v>
      </c>
      <c r="BF309" s="47">
        <v>0</v>
      </c>
      <c r="BG309" s="47">
        <v>0</v>
      </c>
      <c r="BH309" s="47">
        <v>0</v>
      </c>
      <c r="BI309" s="47">
        <v>0</v>
      </c>
      <c r="BJ309" s="47">
        <v>0</v>
      </c>
      <c r="BK309" s="47">
        <v>0</v>
      </c>
      <c r="BL309" s="47">
        <v>0</v>
      </c>
      <c r="BM309" s="47">
        <v>0</v>
      </c>
      <c r="BN309" s="47">
        <v>0</v>
      </c>
      <c r="BO309" s="47">
        <v>0</v>
      </c>
      <c r="BP309" s="47">
        <v>0</v>
      </c>
      <c r="BQ309" s="47">
        <v>0</v>
      </c>
      <c r="BR309" s="47">
        <v>0</v>
      </c>
      <c r="BS309" s="47">
        <v>0</v>
      </c>
      <c r="BT309" s="47">
        <v>0</v>
      </c>
      <c r="BU309" s="47">
        <v>0</v>
      </c>
      <c r="BV309" s="47">
        <v>0</v>
      </c>
      <c r="BW309" s="47">
        <v>0</v>
      </c>
      <c r="BX309" s="47">
        <v>0</v>
      </c>
      <c r="BY309" s="47">
        <v>0</v>
      </c>
      <c r="BZ309" s="47">
        <v>0</v>
      </c>
      <c r="CA309" s="47">
        <v>0</v>
      </c>
      <c r="CB309" s="47">
        <v>0</v>
      </c>
      <c r="CC309" s="47">
        <v>0</v>
      </c>
      <c r="CD309" s="47">
        <v>0</v>
      </c>
      <c r="CE309" s="47">
        <v>0</v>
      </c>
      <c r="CF309" s="47">
        <v>0</v>
      </c>
      <c r="CG309" s="47">
        <v>0</v>
      </c>
      <c r="CH309" s="47">
        <v>0</v>
      </c>
      <c r="CI309" s="47">
        <v>0</v>
      </c>
      <c r="CJ309" s="47">
        <v>0</v>
      </c>
      <c r="CK309" s="47">
        <v>0</v>
      </c>
      <c r="CL309" s="47">
        <v>0</v>
      </c>
      <c r="CM309" s="47">
        <v>0</v>
      </c>
      <c r="CN309" s="47">
        <v>0</v>
      </c>
      <c r="CO309" s="47">
        <v>0</v>
      </c>
      <c r="CP309" s="47">
        <v>0</v>
      </c>
      <c r="CQ309" s="47">
        <v>0</v>
      </c>
      <c r="CR309" s="47">
        <v>0</v>
      </c>
      <c r="CS309" s="47">
        <v>0</v>
      </c>
      <c r="CT309" s="47">
        <v>0</v>
      </c>
      <c r="CU309" s="47">
        <v>0</v>
      </c>
      <c r="CV309" s="47">
        <v>0</v>
      </c>
      <c r="CW309" s="47">
        <v>0</v>
      </c>
      <c r="CX309" s="47">
        <v>0</v>
      </c>
      <c r="CY309" s="47">
        <v>0</v>
      </c>
      <c r="CZ309" s="47">
        <v>0</v>
      </c>
      <c r="DA309" s="47">
        <v>0</v>
      </c>
      <c r="DB309" s="47">
        <v>0</v>
      </c>
      <c r="DC309" s="47">
        <v>0</v>
      </c>
      <c r="DD309" s="47">
        <v>0</v>
      </c>
      <c r="DE309" s="47">
        <v>0</v>
      </c>
      <c r="DF309" s="47">
        <v>0</v>
      </c>
      <c r="DG309" s="47">
        <v>0</v>
      </c>
      <c r="DH309" s="47">
        <v>0</v>
      </c>
      <c r="DI309" s="47">
        <v>0</v>
      </c>
      <c r="DJ309" s="47">
        <v>0</v>
      </c>
      <c r="DK309" s="47">
        <v>0</v>
      </c>
      <c r="DL309" s="47">
        <v>0</v>
      </c>
      <c r="DM309" s="47">
        <v>0</v>
      </c>
      <c r="DN309" s="47">
        <v>0</v>
      </c>
      <c r="DO309" s="47">
        <v>0</v>
      </c>
      <c r="DP309" s="47">
        <v>0</v>
      </c>
      <c r="DQ309" s="47">
        <v>0</v>
      </c>
      <c r="DR309" s="47">
        <v>0</v>
      </c>
      <c r="DS309" s="47">
        <v>0</v>
      </c>
      <c r="DT309" s="47">
        <v>0</v>
      </c>
    </row>
    <row r="310" spans="1:126" x14ac:dyDescent="0.25">
      <c r="A310" s="47" t="s">
        <v>621</v>
      </c>
      <c r="B310" s="47" t="s">
        <v>153</v>
      </c>
      <c r="C310" s="47" t="s">
        <v>552</v>
      </c>
      <c r="D310" s="47" t="s">
        <v>552</v>
      </c>
      <c r="E310" s="47"/>
      <c r="F310" s="47" t="s">
        <v>406</v>
      </c>
      <c r="G310" s="47" t="s">
        <v>412</v>
      </c>
      <c r="H310" s="47" t="str">
        <f>=IFERROR(VLOOKUP(A310,'ETPT Format DDG'!A:J,10,FALSE),"")</f>
        <v>0</v>
      </c>
      <c r="I310" s="47" t="str">
        <f>='ETPT Format DDG'!M310</f>
        <v/>
      </c>
      <c r="J310" s="47" t="str">
        <f>='ETPT Format DDG'!D310</f>
        <v/>
      </c>
      <c r="K310" s="47" t="s">
        <v>157</v>
      </c>
      <c r="L310" s="47" t="s">
        <v>571</v>
      </c>
      <c r="M310" s="47"/>
      <c r="N310" s="47">
        <v>1</v>
      </c>
      <c r="O310" s="47">
        <v>1</v>
      </c>
      <c r="P310" s="47">
        <v>0</v>
      </c>
      <c r="Q310" s="47">
        <v>0</v>
      </c>
      <c r="R310" s="47">
        <v>0</v>
      </c>
      <c r="S310" s="47">
        <v>0</v>
      </c>
      <c r="T310" s="47">
        <v>0</v>
      </c>
      <c r="U310" s="47">
        <v>0</v>
      </c>
      <c r="V310" s="47">
        <v>0</v>
      </c>
      <c r="W310" s="47">
        <v>0</v>
      </c>
      <c r="X310" s="47">
        <v>0</v>
      </c>
      <c r="Y310" s="47">
        <v>0</v>
      </c>
      <c r="Z310" s="47">
        <v>0</v>
      </c>
      <c r="AA310" s="47">
        <v>0</v>
      </c>
      <c r="AB310" s="47">
        <v>0</v>
      </c>
      <c r="AC310" s="47">
        <v>0</v>
      </c>
      <c r="AD310" s="47">
        <v>0</v>
      </c>
      <c r="AE310" s="47">
        <v>0.9499999999999934</v>
      </c>
      <c r="AF310" s="47">
        <v>0.9499999999999934</v>
      </c>
      <c r="AG310" s="47">
        <v>0</v>
      </c>
      <c r="AH310" s="47">
        <v>0</v>
      </c>
      <c r="AI310" s="47">
        <v>0</v>
      </c>
      <c r="AJ310" s="47">
        <v>0</v>
      </c>
      <c r="AK310" s="47">
        <v>0</v>
      </c>
      <c r="AL310" s="47">
        <v>0</v>
      </c>
      <c r="AM310" s="47">
        <v>0</v>
      </c>
      <c r="AN310" s="47">
        <v>0</v>
      </c>
      <c r="AO310" s="47">
        <v>0</v>
      </c>
      <c r="AP310" s="47">
        <v>0</v>
      </c>
      <c r="AQ310" s="47">
        <v>0</v>
      </c>
      <c r="AR310" s="47">
        <v>0</v>
      </c>
      <c r="AS310" s="47">
        <v>0</v>
      </c>
      <c r="AT310" s="47">
        <v>0</v>
      </c>
      <c r="AU310" s="47">
        <v>0</v>
      </c>
      <c r="AV310" s="47">
        <v>0</v>
      </c>
      <c r="AW310" s="47">
        <v>0</v>
      </c>
      <c r="AX310" s="47">
        <v>0</v>
      </c>
      <c r="AY310" s="47">
        <v>0</v>
      </c>
      <c r="AZ310" s="47">
        <v>0</v>
      </c>
      <c r="BA310" s="47">
        <v>0</v>
      </c>
      <c r="BB310" s="47">
        <v>0</v>
      </c>
      <c r="BC310" s="47">
        <v>0</v>
      </c>
      <c r="BD310" s="47">
        <v>0</v>
      </c>
      <c r="BE310" s="47">
        <v>0</v>
      </c>
      <c r="BF310" s="47">
        <v>0</v>
      </c>
      <c r="BG310" s="47">
        <v>0</v>
      </c>
      <c r="BH310" s="47">
        <v>0</v>
      </c>
      <c r="BI310" s="47">
        <v>0</v>
      </c>
      <c r="BJ310" s="47">
        <v>0</v>
      </c>
      <c r="BK310" s="47">
        <v>0</v>
      </c>
      <c r="BL310" s="47">
        <v>0</v>
      </c>
      <c r="BM310" s="47">
        <v>0</v>
      </c>
      <c r="BN310" s="47">
        <v>0</v>
      </c>
      <c r="BO310" s="47">
        <v>0</v>
      </c>
      <c r="BP310" s="47">
        <v>0</v>
      </c>
      <c r="BQ310" s="47">
        <v>0</v>
      </c>
      <c r="BR310" s="47">
        <v>0</v>
      </c>
      <c r="BS310" s="47">
        <v>0</v>
      </c>
      <c r="BT310" s="47">
        <v>0</v>
      </c>
      <c r="BU310" s="47">
        <v>0</v>
      </c>
      <c r="BV310" s="47">
        <v>0</v>
      </c>
      <c r="BW310" s="47">
        <v>0</v>
      </c>
      <c r="BX310" s="47">
        <v>0</v>
      </c>
      <c r="BY310" s="47">
        <v>0</v>
      </c>
      <c r="BZ310" s="47">
        <v>0</v>
      </c>
      <c r="CA310" s="47">
        <v>0</v>
      </c>
      <c r="CB310" s="47">
        <v>0</v>
      </c>
      <c r="CC310" s="47">
        <v>0</v>
      </c>
      <c r="CD310" s="47">
        <v>0</v>
      </c>
      <c r="CE310" s="47">
        <v>0</v>
      </c>
      <c r="CF310" s="47">
        <v>0</v>
      </c>
      <c r="CG310" s="47">
        <v>0</v>
      </c>
      <c r="CH310" s="47">
        <v>0</v>
      </c>
      <c r="CI310" s="47">
        <v>0</v>
      </c>
      <c r="CJ310" s="47">
        <v>0</v>
      </c>
      <c r="CK310" s="47">
        <v>0</v>
      </c>
      <c r="CL310" s="47">
        <v>0</v>
      </c>
      <c r="CM310" s="47">
        <v>0</v>
      </c>
      <c r="CN310" s="47">
        <v>0</v>
      </c>
      <c r="CO310" s="47">
        <v>0</v>
      </c>
      <c r="CP310" s="47">
        <v>0</v>
      </c>
      <c r="CQ310" s="47">
        <v>0</v>
      </c>
      <c r="CR310" s="47">
        <v>0</v>
      </c>
      <c r="CS310" s="47">
        <v>0</v>
      </c>
      <c r="CT310" s="47">
        <v>0.05000000000000036</v>
      </c>
      <c r="CU310" s="47">
        <v>0</v>
      </c>
      <c r="CV310" s="47">
        <v>0</v>
      </c>
      <c r="CW310" s="47">
        <v>0</v>
      </c>
      <c r="CX310" s="47">
        <v>0</v>
      </c>
      <c r="CY310" s="47">
        <v>0</v>
      </c>
      <c r="CZ310" s="47">
        <v>0</v>
      </c>
      <c r="DA310" s="47">
        <v>0.05000000000000036</v>
      </c>
      <c r="DB310" s="47">
        <v>0</v>
      </c>
      <c r="DC310" s="47">
        <v>0</v>
      </c>
      <c r="DD310" s="47">
        <v>0</v>
      </c>
      <c r="DE310" s="47">
        <v>0</v>
      </c>
      <c r="DF310" s="47">
        <v>0</v>
      </c>
      <c r="DG310" s="47">
        <v>0</v>
      </c>
      <c r="DH310" s="47">
        <v>0</v>
      </c>
      <c r="DI310" s="47">
        <v>0</v>
      </c>
      <c r="DJ310" s="47">
        <v>0</v>
      </c>
      <c r="DK310" s="47">
        <v>0</v>
      </c>
      <c r="DL310" s="47">
        <v>0</v>
      </c>
      <c r="DM310" s="47">
        <v>0</v>
      </c>
      <c r="DN310" s="47">
        <v>0</v>
      </c>
      <c r="DO310" s="47">
        <v>0</v>
      </c>
      <c r="DP310" s="47">
        <v>0</v>
      </c>
      <c r="DQ310" s="47">
        <v>0</v>
      </c>
      <c r="DR310" s="47">
        <v>0</v>
      </c>
      <c r="DS310" s="47">
        <v>0</v>
      </c>
      <c r="DT310" s="47">
        <v>0</v>
      </c>
    </row>
    <row r="311" spans="1:126" x14ac:dyDescent="0.25">
      <c r="A311" s="47" t="s">
        <v>622</v>
      </c>
      <c r="B311" s="47" t="s">
        <v>153</v>
      </c>
      <c r="C311" s="47" t="s">
        <v>552</v>
      </c>
      <c r="D311" s="47" t="s">
        <v>552</v>
      </c>
      <c r="E311" s="47"/>
      <c r="F311" s="47" t="s">
        <v>406</v>
      </c>
      <c r="G311" s="47" t="s">
        <v>412</v>
      </c>
      <c r="H311" s="47" t="str">
        <f>=IFERROR(VLOOKUP(A311,'ETPT Format DDG'!A:J,10,FALSE),"")</f>
        <v>0</v>
      </c>
      <c r="I311" s="47" t="str">
        <f>='ETPT Format DDG'!M311</f>
        <v/>
      </c>
      <c r="J311" s="47" t="str">
        <f>='ETPT Format DDG'!D311</f>
        <v/>
      </c>
      <c r="K311" s="47" t="s">
        <v>157</v>
      </c>
      <c r="L311" s="47" t="s">
        <v>560</v>
      </c>
      <c r="M311" s="47"/>
      <c r="N311" s="47">
        <v>1</v>
      </c>
      <c r="O311" s="47">
        <v>1</v>
      </c>
      <c r="P311" s="47">
        <v>0</v>
      </c>
      <c r="Q311" s="47">
        <v>0</v>
      </c>
      <c r="R311" s="47">
        <v>0</v>
      </c>
      <c r="S311" s="47">
        <v>0</v>
      </c>
      <c r="T311" s="47">
        <v>0</v>
      </c>
      <c r="U311" s="47">
        <v>0</v>
      </c>
      <c r="V311" s="47">
        <v>0</v>
      </c>
      <c r="W311" s="47">
        <v>0</v>
      </c>
      <c r="X311" s="47">
        <v>0</v>
      </c>
      <c r="Y311" s="47">
        <v>0</v>
      </c>
      <c r="Z311" s="47">
        <v>0</v>
      </c>
      <c r="AA311" s="47">
        <v>0</v>
      </c>
      <c r="AB311" s="47">
        <v>0</v>
      </c>
      <c r="AC311" s="47">
        <v>0</v>
      </c>
      <c r="AD311" s="47">
        <v>0</v>
      </c>
      <c r="AE311" s="47">
        <v>1</v>
      </c>
      <c r="AF311" s="47">
        <v>1</v>
      </c>
      <c r="AG311" s="47">
        <v>0</v>
      </c>
      <c r="AH311" s="47">
        <v>0</v>
      </c>
      <c r="AI311" s="47">
        <v>0</v>
      </c>
      <c r="AJ311" s="47">
        <v>0</v>
      </c>
      <c r="AK311" s="47">
        <v>0</v>
      </c>
      <c r="AL311" s="47">
        <v>0</v>
      </c>
      <c r="AM311" s="47">
        <v>0</v>
      </c>
      <c r="AN311" s="47">
        <v>0</v>
      </c>
      <c r="AO311" s="47">
        <v>0</v>
      </c>
      <c r="AP311" s="47">
        <v>0</v>
      </c>
      <c r="AQ311" s="47">
        <v>0</v>
      </c>
      <c r="AR311" s="47">
        <v>0</v>
      </c>
      <c r="AS311" s="47">
        <v>0</v>
      </c>
      <c r="AT311" s="47">
        <v>0</v>
      </c>
      <c r="AU311" s="47">
        <v>0</v>
      </c>
      <c r="AV311" s="47">
        <v>0</v>
      </c>
      <c r="AW311" s="47">
        <v>0</v>
      </c>
      <c r="AX311" s="47">
        <v>0</v>
      </c>
      <c r="AY311" s="47">
        <v>0</v>
      </c>
      <c r="AZ311" s="47">
        <v>0</v>
      </c>
      <c r="BA311" s="47">
        <v>0</v>
      </c>
      <c r="BB311" s="47">
        <v>0</v>
      </c>
      <c r="BC311" s="47">
        <v>0</v>
      </c>
      <c r="BD311" s="47">
        <v>0</v>
      </c>
      <c r="BE311" s="47">
        <v>0</v>
      </c>
      <c r="BF311" s="47">
        <v>0</v>
      </c>
      <c r="BG311" s="47">
        <v>0</v>
      </c>
      <c r="BH311" s="47">
        <v>0</v>
      </c>
      <c r="BI311" s="47">
        <v>0</v>
      </c>
      <c r="BJ311" s="47">
        <v>0</v>
      </c>
      <c r="BK311" s="47">
        <v>0</v>
      </c>
      <c r="BL311" s="47">
        <v>0</v>
      </c>
      <c r="BM311" s="47">
        <v>0</v>
      </c>
      <c r="BN311" s="47">
        <v>0</v>
      </c>
      <c r="BO311" s="47">
        <v>0</v>
      </c>
      <c r="BP311" s="47">
        <v>0</v>
      </c>
      <c r="BQ311" s="47">
        <v>0</v>
      </c>
      <c r="BR311" s="47">
        <v>0</v>
      </c>
      <c r="BS311" s="47">
        <v>0</v>
      </c>
      <c r="BT311" s="47">
        <v>0</v>
      </c>
      <c r="BU311" s="47">
        <v>0</v>
      </c>
      <c r="BV311" s="47">
        <v>0</v>
      </c>
      <c r="BW311" s="47">
        <v>0</v>
      </c>
      <c r="BX311" s="47">
        <v>0</v>
      </c>
      <c r="BY311" s="47">
        <v>0</v>
      </c>
      <c r="BZ311" s="47">
        <v>0</v>
      </c>
      <c r="CA311" s="47">
        <v>0</v>
      </c>
      <c r="CB311" s="47">
        <v>0</v>
      </c>
      <c r="CC311" s="47">
        <v>0</v>
      </c>
      <c r="CD311" s="47">
        <v>0</v>
      </c>
      <c r="CE311" s="47">
        <v>0</v>
      </c>
      <c r="CF311" s="47">
        <v>0</v>
      </c>
      <c r="CG311" s="47">
        <v>0</v>
      </c>
      <c r="CH311" s="47">
        <v>0</v>
      </c>
      <c r="CI311" s="47">
        <v>0</v>
      </c>
      <c r="CJ311" s="47">
        <v>0</v>
      </c>
      <c r="CK311" s="47">
        <v>0</v>
      </c>
      <c r="CL311" s="47">
        <v>0</v>
      </c>
      <c r="CM311" s="47">
        <v>0</v>
      </c>
      <c r="CN311" s="47">
        <v>0</v>
      </c>
      <c r="CO311" s="47">
        <v>0</v>
      </c>
      <c r="CP311" s="47">
        <v>0</v>
      </c>
      <c r="CQ311" s="47">
        <v>0</v>
      </c>
      <c r="CR311" s="47">
        <v>0</v>
      </c>
      <c r="CS311" s="47">
        <v>0</v>
      </c>
      <c r="CT311" s="47">
        <v>0</v>
      </c>
      <c r="CU311" s="47">
        <v>0</v>
      </c>
      <c r="CV311" s="47">
        <v>0</v>
      </c>
      <c r="CW311" s="47">
        <v>0</v>
      </c>
      <c r="CX311" s="47">
        <v>0</v>
      </c>
      <c r="CY311" s="47">
        <v>0</v>
      </c>
      <c r="CZ311" s="47">
        <v>0</v>
      </c>
      <c r="DA311" s="47">
        <v>0</v>
      </c>
      <c r="DB311" s="47">
        <v>0</v>
      </c>
      <c r="DC311" s="47">
        <v>0</v>
      </c>
      <c r="DD311" s="47">
        <v>0</v>
      </c>
      <c r="DE311" s="47">
        <v>0</v>
      </c>
      <c r="DF311" s="47">
        <v>0</v>
      </c>
      <c r="DG311" s="47">
        <v>0</v>
      </c>
      <c r="DH311" s="47">
        <v>0</v>
      </c>
      <c r="DI311" s="47">
        <v>0</v>
      </c>
      <c r="DJ311" s="47">
        <v>0</v>
      </c>
      <c r="DK311" s="47">
        <v>0</v>
      </c>
      <c r="DL311" s="47">
        <v>0</v>
      </c>
      <c r="DM311" s="47">
        <v>0</v>
      </c>
      <c r="DN311" s="47">
        <v>0</v>
      </c>
      <c r="DO311" s="47">
        <v>0</v>
      </c>
      <c r="DP311" s="47">
        <v>0</v>
      </c>
      <c r="DQ311" s="47">
        <v>0</v>
      </c>
      <c r="DR311" s="47">
        <v>0</v>
      </c>
      <c r="DS311" s="47">
        <v>0</v>
      </c>
      <c r="DT311" s="47">
        <v>0</v>
      </c>
    </row>
    <row r="312" spans="1:126" x14ac:dyDescent="0.25">
      <c r="A312" s="47" t="s">
        <v>623</v>
      </c>
      <c r="B312" s="47" t="s">
        <v>153</v>
      </c>
      <c r="C312" s="47" t="s">
        <v>552</v>
      </c>
      <c r="D312" s="47" t="s">
        <v>552</v>
      </c>
      <c r="E312" s="47"/>
      <c r="F312" s="47" t="s">
        <v>406</v>
      </c>
      <c r="G312" s="47" t="s">
        <v>415</v>
      </c>
      <c r="H312" s="47" t="str">
        <f>=IFERROR(VLOOKUP(A312,'ETPT Format DDG'!A:J,10,FALSE),"")</f>
        <v>0</v>
      </c>
      <c r="I312" s="47" t="str">
        <f>='ETPT Format DDG'!M312</f>
        <v/>
      </c>
      <c r="J312" s="47" t="str">
        <f>='ETPT Format DDG'!D312</f>
        <v/>
      </c>
      <c r="K312" s="47" t="s">
        <v>157</v>
      </c>
      <c r="L312" s="47" t="s">
        <v>239</v>
      </c>
      <c r="M312" s="47"/>
      <c r="N312" s="47">
        <v>0.5421052631578948</v>
      </c>
      <c r="O312" s="47">
        <v>0.5421052631578948</v>
      </c>
      <c r="P312" s="47">
        <v>0</v>
      </c>
      <c r="Q312" s="47">
        <v>0</v>
      </c>
      <c r="R312" s="47">
        <v>0</v>
      </c>
      <c r="S312" s="47">
        <v>0</v>
      </c>
      <c r="T312" s="47">
        <v>0</v>
      </c>
      <c r="U312" s="47">
        <v>0</v>
      </c>
      <c r="V312" s="47">
        <v>0</v>
      </c>
      <c r="W312" s="47">
        <v>0</v>
      </c>
      <c r="X312" s="47">
        <v>0</v>
      </c>
      <c r="Y312" s="47">
        <v>0</v>
      </c>
      <c r="Z312" s="47">
        <v>0</v>
      </c>
      <c r="AA312" s="47">
        <v>0</v>
      </c>
      <c r="AB312" s="47">
        <v>0</v>
      </c>
      <c r="AC312" s="47">
        <v>0</v>
      </c>
      <c r="AD312" s="47">
        <v>0</v>
      </c>
      <c r="AE312" s="47">
        <v>0.5421052631578948</v>
      </c>
      <c r="AF312" s="47">
        <v>0.5421052631578948</v>
      </c>
      <c r="AG312" s="47">
        <v>0</v>
      </c>
      <c r="AH312" s="47">
        <v>0</v>
      </c>
      <c r="AI312" s="47">
        <v>0</v>
      </c>
      <c r="AJ312" s="47">
        <v>0</v>
      </c>
      <c r="AK312" s="47">
        <v>0</v>
      </c>
      <c r="AL312" s="47">
        <v>0</v>
      </c>
      <c r="AM312" s="47">
        <v>0</v>
      </c>
      <c r="AN312" s="47">
        <v>0</v>
      </c>
      <c r="AO312" s="47">
        <v>0</v>
      </c>
      <c r="AP312" s="47">
        <v>0</v>
      </c>
      <c r="AQ312" s="47">
        <v>0</v>
      </c>
      <c r="AR312" s="47">
        <v>0</v>
      </c>
      <c r="AS312" s="47">
        <v>0</v>
      </c>
      <c r="AT312" s="47">
        <v>0</v>
      </c>
      <c r="AU312" s="47">
        <v>0</v>
      </c>
      <c r="AV312" s="47">
        <v>0</v>
      </c>
      <c r="AW312" s="47">
        <v>0</v>
      </c>
      <c r="AX312" s="47">
        <v>0</v>
      </c>
      <c r="AY312" s="47">
        <v>0</v>
      </c>
      <c r="AZ312" s="47">
        <v>0</v>
      </c>
      <c r="BA312" s="47">
        <v>0</v>
      </c>
      <c r="BB312" s="47">
        <v>0</v>
      </c>
      <c r="BC312" s="47">
        <v>0</v>
      </c>
      <c r="BD312" s="47">
        <v>0</v>
      </c>
      <c r="BE312" s="47">
        <v>0</v>
      </c>
      <c r="BF312" s="47">
        <v>0</v>
      </c>
      <c r="BG312" s="47">
        <v>0</v>
      </c>
      <c r="BH312" s="47">
        <v>0</v>
      </c>
      <c r="BI312" s="47">
        <v>0</v>
      </c>
      <c r="BJ312" s="47">
        <v>0</v>
      </c>
      <c r="BK312" s="47">
        <v>0</v>
      </c>
      <c r="BL312" s="47">
        <v>0</v>
      </c>
      <c r="BM312" s="47">
        <v>0</v>
      </c>
      <c r="BN312" s="47">
        <v>0</v>
      </c>
      <c r="BO312" s="47">
        <v>0</v>
      </c>
      <c r="BP312" s="47">
        <v>0</v>
      </c>
      <c r="BQ312" s="47">
        <v>0</v>
      </c>
      <c r="BR312" s="47">
        <v>0</v>
      </c>
      <c r="BS312" s="47">
        <v>0</v>
      </c>
      <c r="BT312" s="47">
        <v>0</v>
      </c>
      <c r="BU312" s="47">
        <v>0</v>
      </c>
      <c r="BV312" s="47">
        <v>0</v>
      </c>
      <c r="BW312" s="47">
        <v>0</v>
      </c>
      <c r="BX312" s="47">
        <v>0</v>
      </c>
      <c r="BY312" s="47">
        <v>0</v>
      </c>
      <c r="BZ312" s="47">
        <v>0</v>
      </c>
      <c r="CA312" s="47">
        <v>0</v>
      </c>
      <c r="CB312" s="47">
        <v>0</v>
      </c>
      <c r="CC312" s="47">
        <v>0</v>
      </c>
      <c r="CD312" s="47">
        <v>0</v>
      </c>
      <c r="CE312" s="47">
        <v>0</v>
      </c>
      <c r="CF312" s="47">
        <v>0</v>
      </c>
      <c r="CG312" s="47">
        <v>0</v>
      </c>
      <c r="CH312" s="47">
        <v>0</v>
      </c>
      <c r="CI312" s="47">
        <v>0</v>
      </c>
      <c r="CJ312" s="47">
        <v>0</v>
      </c>
      <c r="CK312" s="47">
        <v>0</v>
      </c>
      <c r="CL312" s="47">
        <v>0</v>
      </c>
      <c r="CM312" s="47">
        <v>0</v>
      </c>
      <c r="CN312" s="47">
        <v>0</v>
      </c>
      <c r="CO312" s="47">
        <v>0</v>
      </c>
      <c r="CP312" s="47">
        <v>0</v>
      </c>
      <c r="CQ312" s="47">
        <v>0</v>
      </c>
      <c r="CR312" s="47">
        <v>0</v>
      </c>
      <c r="CS312" s="47">
        <v>0</v>
      </c>
      <c r="CT312" s="47">
        <v>0</v>
      </c>
      <c r="CU312" s="47">
        <v>0</v>
      </c>
      <c r="CV312" s="47">
        <v>0</v>
      </c>
      <c r="CW312" s="47">
        <v>0</v>
      </c>
      <c r="CX312" s="47">
        <v>0</v>
      </c>
      <c r="CY312" s="47">
        <v>0</v>
      </c>
      <c r="CZ312" s="47">
        <v>0</v>
      </c>
      <c r="DA312" s="47">
        <v>0</v>
      </c>
      <c r="DB312" s="47">
        <v>0</v>
      </c>
      <c r="DC312" s="47">
        <v>0</v>
      </c>
      <c r="DD312" s="47">
        <v>0</v>
      </c>
      <c r="DE312" s="47">
        <v>0</v>
      </c>
      <c r="DF312" s="47">
        <v>0</v>
      </c>
      <c r="DG312" s="47">
        <v>0</v>
      </c>
      <c r="DH312" s="47">
        <v>0</v>
      </c>
      <c r="DI312" s="47">
        <v>0</v>
      </c>
      <c r="DJ312" s="47">
        <v>0</v>
      </c>
      <c r="DK312" s="47">
        <v>0</v>
      </c>
      <c r="DL312" s="47">
        <v>0</v>
      </c>
      <c r="DM312" s="47">
        <v>0</v>
      </c>
      <c r="DN312" s="47">
        <v>0</v>
      </c>
      <c r="DO312" s="47">
        <v>0</v>
      </c>
      <c r="DP312" s="47">
        <v>0</v>
      </c>
      <c r="DQ312" s="47">
        <v>0</v>
      </c>
      <c r="DR312" s="47">
        <v>0</v>
      </c>
      <c r="DS312" s="47">
        <v>0</v>
      </c>
      <c r="DT312" s="47">
        <v>0</v>
      </c>
    </row>
    <row r="313" spans="1:126" x14ac:dyDescent="0.25">
      <c r="A313" s="47" t="s">
        <v>624</v>
      </c>
      <c r="B313" s="47" t="s">
        <v>153</v>
      </c>
      <c r="C313" s="47" t="s">
        <v>552</v>
      </c>
      <c r="D313" s="47" t="s">
        <v>552</v>
      </c>
      <c r="E313" s="47"/>
      <c r="F313" s="47" t="s">
        <v>406</v>
      </c>
      <c r="G313" s="47" t="s">
        <v>486</v>
      </c>
      <c r="H313" s="47" t="str">
        <f>=IFERROR(VLOOKUP(A313,'ETPT Format DDG'!A:J,10,FALSE),"")</f>
        <v>0</v>
      </c>
      <c r="I313" s="47" t="str">
        <f>='ETPT Format DDG'!M313</f>
        <v/>
      </c>
      <c r="J313" s="47" t="str">
        <f>='ETPT Format DDG'!D313</f>
        <v/>
      </c>
      <c r="K313" s="47" t="s">
        <v>157</v>
      </c>
      <c r="L313" s="47" t="s">
        <v>487</v>
      </c>
      <c r="M313" s="47"/>
      <c r="N313" s="47">
        <v>0.8894736842105263</v>
      </c>
      <c r="O313" s="47">
        <v>0.8894736842105263</v>
      </c>
      <c r="P313" s="47">
        <v>0</v>
      </c>
      <c r="Q313" s="47">
        <v>0</v>
      </c>
      <c r="R313" s="47">
        <v>0</v>
      </c>
      <c r="S313" s="47">
        <v>0</v>
      </c>
      <c r="T313" s="47">
        <v>0</v>
      </c>
      <c r="U313" s="47">
        <v>0</v>
      </c>
      <c r="V313" s="47">
        <v>0</v>
      </c>
      <c r="W313" s="47">
        <v>0</v>
      </c>
      <c r="X313" s="47">
        <v>0</v>
      </c>
      <c r="Y313" s="47">
        <v>0</v>
      </c>
      <c r="Z313" s="47">
        <v>0</v>
      </c>
      <c r="AA313" s="47">
        <v>0</v>
      </c>
      <c r="AB313" s="47">
        <v>0</v>
      </c>
      <c r="AC313" s="47">
        <v>0</v>
      </c>
      <c r="AD313" s="47">
        <v>0</v>
      </c>
      <c r="AE313" s="47">
        <v>0</v>
      </c>
      <c r="AF313" s="47">
        <v>0</v>
      </c>
      <c r="AG313" s="47">
        <v>0</v>
      </c>
      <c r="AH313" s="47">
        <v>0</v>
      </c>
      <c r="AI313" s="47">
        <v>0</v>
      </c>
      <c r="AJ313" s="47">
        <v>0</v>
      </c>
      <c r="AK313" s="47">
        <v>0</v>
      </c>
      <c r="AL313" s="47">
        <v>0</v>
      </c>
      <c r="AM313" s="47">
        <v>0</v>
      </c>
      <c r="AN313" s="47">
        <v>0</v>
      </c>
      <c r="AO313" s="47">
        <v>0</v>
      </c>
      <c r="AP313" s="47">
        <v>0</v>
      </c>
      <c r="AQ313" s="47">
        <v>0</v>
      </c>
      <c r="AR313" s="47">
        <v>0</v>
      </c>
      <c r="AS313" s="47">
        <v>0</v>
      </c>
      <c r="AT313" s="47">
        <v>0</v>
      </c>
      <c r="AU313" s="47">
        <v>0</v>
      </c>
      <c r="AV313" s="47">
        <v>0</v>
      </c>
      <c r="AW313" s="47">
        <v>0</v>
      </c>
      <c r="AX313" s="47">
        <v>0</v>
      </c>
      <c r="AY313" s="47">
        <v>0</v>
      </c>
      <c r="AZ313" s="47">
        <v>0</v>
      </c>
      <c r="BA313" s="47">
        <v>0</v>
      </c>
      <c r="BB313" s="47">
        <v>0</v>
      </c>
      <c r="BC313" s="47">
        <v>0</v>
      </c>
      <c r="BD313" s="47">
        <v>0</v>
      </c>
      <c r="BE313" s="47">
        <v>0</v>
      </c>
      <c r="BF313" s="47">
        <v>0</v>
      </c>
      <c r="BG313" s="47">
        <v>0</v>
      </c>
      <c r="BH313" s="47">
        <v>0</v>
      </c>
      <c r="BI313" s="47">
        <v>0</v>
      </c>
      <c r="BJ313" s="47">
        <v>0</v>
      </c>
      <c r="BK313" s="47">
        <v>0</v>
      </c>
      <c r="BL313" s="47">
        <v>0</v>
      </c>
      <c r="BM313" s="47">
        <v>0</v>
      </c>
      <c r="BN313" s="47">
        <v>0</v>
      </c>
      <c r="BO313" s="47">
        <v>0</v>
      </c>
      <c r="BP313" s="47">
        <v>0</v>
      </c>
      <c r="BQ313" s="47">
        <v>0</v>
      </c>
      <c r="BR313" s="47">
        <v>0</v>
      </c>
      <c r="BS313" s="47">
        <v>0</v>
      </c>
      <c r="BT313" s="47">
        <v>0</v>
      </c>
      <c r="BU313" s="47">
        <v>0</v>
      </c>
      <c r="BV313" s="47">
        <v>0</v>
      </c>
      <c r="BW313" s="47">
        <v>0</v>
      </c>
      <c r="BX313" s="47">
        <v>0</v>
      </c>
      <c r="BY313" s="47">
        <v>0</v>
      </c>
      <c r="BZ313" s="47">
        <v>0</v>
      </c>
      <c r="CA313" s="47">
        <v>0</v>
      </c>
      <c r="CB313" s="47">
        <v>0</v>
      </c>
      <c r="CC313" s="47">
        <v>0</v>
      </c>
      <c r="CD313" s="47">
        <v>0</v>
      </c>
      <c r="CE313" s="47">
        <v>0</v>
      </c>
      <c r="CF313" s="47">
        <v>0</v>
      </c>
      <c r="CG313" s="47">
        <v>0</v>
      </c>
      <c r="CH313" s="47">
        <v>0</v>
      </c>
      <c r="CI313" s="47">
        <v>0</v>
      </c>
      <c r="CJ313" s="47">
        <v>0</v>
      </c>
      <c r="CK313" s="47">
        <v>0</v>
      </c>
      <c r="CL313" s="47">
        <v>0</v>
      </c>
      <c r="CM313" s="47">
        <v>0</v>
      </c>
      <c r="CN313" s="47">
        <v>0</v>
      </c>
      <c r="CO313" s="47">
        <v>0</v>
      </c>
      <c r="CP313" s="47">
        <v>0</v>
      </c>
      <c r="CQ313" s="47">
        <v>0</v>
      </c>
      <c r="CR313" s="47">
        <v>0</v>
      </c>
      <c r="CS313" s="47">
        <v>0</v>
      </c>
      <c r="CT313" s="47">
        <v>0.8894736842105263</v>
      </c>
      <c r="CU313" s="47">
        <v>0.8894736842105263</v>
      </c>
      <c r="CV313" s="47">
        <v>0</v>
      </c>
      <c r="CW313" s="47">
        <v>0</v>
      </c>
      <c r="CX313" s="47">
        <v>0</v>
      </c>
      <c r="CY313" s="47">
        <v>0</v>
      </c>
      <c r="CZ313" s="47">
        <v>0</v>
      </c>
      <c r="DA313" s="47">
        <v>0</v>
      </c>
      <c r="DB313" s="47">
        <v>0</v>
      </c>
      <c r="DC313" s="47">
        <v>0</v>
      </c>
      <c r="DD313" s="47">
        <v>0</v>
      </c>
      <c r="DE313" s="47">
        <v>0</v>
      </c>
      <c r="DF313" s="47">
        <v>0</v>
      </c>
      <c r="DG313" s="47">
        <v>0</v>
      </c>
      <c r="DH313" s="47">
        <v>0</v>
      </c>
      <c r="DI313" s="47">
        <v>0</v>
      </c>
      <c r="DJ313" s="47">
        <v>0</v>
      </c>
      <c r="DK313" s="47">
        <v>0</v>
      </c>
      <c r="DL313" s="47">
        <v>0</v>
      </c>
      <c r="DM313" s="47">
        <v>0</v>
      </c>
      <c r="DN313" s="47">
        <v>0</v>
      </c>
      <c r="DO313" s="47">
        <v>0</v>
      </c>
      <c r="DP313" s="47">
        <v>0</v>
      </c>
      <c r="DQ313" s="47">
        <v>0</v>
      </c>
      <c r="DR313" s="47">
        <v>0</v>
      </c>
      <c r="DS313" s="47">
        <v>0</v>
      </c>
      <c r="DT313" s="47">
        <v>0</v>
      </c>
    </row>
    <row r="314" spans="1:126" x14ac:dyDescent="0.25">
      <c r="A314" s="47" t="s">
        <v>625</v>
      </c>
      <c r="B314" s="47" t="s">
        <v>153</v>
      </c>
      <c r="C314" s="47" t="s">
        <v>552</v>
      </c>
      <c r="D314" s="47" t="s">
        <v>552</v>
      </c>
      <c r="E314" s="47"/>
      <c r="F314" s="47" t="s">
        <v>406</v>
      </c>
      <c r="G314" s="47" t="s">
        <v>412</v>
      </c>
      <c r="H314" s="47" t="str">
        <f>=IFERROR(VLOOKUP(A314,'ETPT Format DDG'!A:J,10,FALSE),"")</f>
        <v>0</v>
      </c>
      <c r="I314" s="47" t="str">
        <f>='ETPT Format DDG'!M314</f>
        <v/>
      </c>
      <c r="J314" s="47" t="str">
        <f>='ETPT Format DDG'!D314</f>
        <v/>
      </c>
      <c r="K314" s="47" t="s">
        <v>157</v>
      </c>
      <c r="L314" s="47" t="s">
        <v>560</v>
      </c>
      <c r="M314" s="47"/>
      <c r="N314" s="47">
        <v>0.8000000000000057</v>
      </c>
      <c r="O314" s="47">
        <v>0.8000000000000057</v>
      </c>
      <c r="P314" s="47">
        <v>0</v>
      </c>
      <c r="Q314" s="47">
        <v>0</v>
      </c>
      <c r="R314" s="47">
        <v>0</v>
      </c>
      <c r="S314" s="47">
        <v>0</v>
      </c>
      <c r="T314" s="47">
        <v>0</v>
      </c>
      <c r="U314" s="47">
        <v>0</v>
      </c>
      <c r="V314" s="47">
        <v>0</v>
      </c>
      <c r="W314" s="47">
        <v>0</v>
      </c>
      <c r="X314" s="47">
        <v>0</v>
      </c>
      <c r="Y314" s="47">
        <v>0</v>
      </c>
      <c r="Z314" s="47">
        <v>0</v>
      </c>
      <c r="AA314" s="47">
        <v>0</v>
      </c>
      <c r="AB314" s="47">
        <v>0</v>
      </c>
      <c r="AC314" s="47">
        <v>0</v>
      </c>
      <c r="AD314" s="47">
        <v>0</v>
      </c>
      <c r="AE314" s="47">
        <v>0.40000000000000285</v>
      </c>
      <c r="AF314" s="47">
        <v>0.40000000000000285</v>
      </c>
      <c r="AG314" s="47">
        <v>0</v>
      </c>
      <c r="AH314" s="47">
        <v>0</v>
      </c>
      <c r="AI314" s="47">
        <v>0</v>
      </c>
      <c r="AJ314" s="47">
        <v>0</v>
      </c>
      <c r="AK314" s="47">
        <v>0</v>
      </c>
      <c r="AL314" s="47">
        <v>0</v>
      </c>
      <c r="AM314" s="47">
        <v>0</v>
      </c>
      <c r="AN314" s="47">
        <v>0</v>
      </c>
      <c r="AO314" s="47">
        <v>0</v>
      </c>
      <c r="AP314" s="47">
        <v>0</v>
      </c>
      <c r="AQ314" s="47">
        <v>0</v>
      </c>
      <c r="AR314" s="47">
        <v>0</v>
      </c>
      <c r="AS314" s="47">
        <v>0</v>
      </c>
      <c r="AT314" s="47">
        <v>0</v>
      </c>
      <c r="AU314" s="47">
        <v>0</v>
      </c>
      <c r="AV314" s="47">
        <v>0</v>
      </c>
      <c r="AW314" s="47">
        <v>0</v>
      </c>
      <c r="AX314" s="47">
        <v>0</v>
      </c>
      <c r="AY314" s="47">
        <v>0</v>
      </c>
      <c r="AZ314" s="47">
        <v>0</v>
      </c>
      <c r="BA314" s="47">
        <v>0</v>
      </c>
      <c r="BB314" s="47">
        <v>0</v>
      </c>
      <c r="BC314" s="47">
        <v>0</v>
      </c>
      <c r="BD314" s="47">
        <v>0</v>
      </c>
      <c r="BE314" s="47">
        <v>0</v>
      </c>
      <c r="BF314" s="47">
        <v>0</v>
      </c>
      <c r="BG314" s="47">
        <v>0</v>
      </c>
      <c r="BH314" s="47">
        <v>0</v>
      </c>
      <c r="BI314" s="47">
        <v>0</v>
      </c>
      <c r="BJ314" s="47">
        <v>0</v>
      </c>
      <c r="BK314" s="47">
        <v>0</v>
      </c>
      <c r="BL314" s="47">
        <v>0</v>
      </c>
      <c r="BM314" s="47">
        <v>0</v>
      </c>
      <c r="BN314" s="47">
        <v>0</v>
      </c>
      <c r="BO314" s="47">
        <v>0</v>
      </c>
      <c r="BP314" s="47">
        <v>0</v>
      </c>
      <c r="BQ314" s="47">
        <v>0</v>
      </c>
      <c r="BR314" s="47">
        <v>0</v>
      </c>
      <c r="BS314" s="47">
        <v>0</v>
      </c>
      <c r="BT314" s="47">
        <v>0</v>
      </c>
      <c r="BU314" s="47">
        <v>0</v>
      </c>
      <c r="BV314" s="47">
        <v>0</v>
      </c>
      <c r="BW314" s="47">
        <v>0</v>
      </c>
      <c r="BX314" s="47">
        <v>0</v>
      </c>
      <c r="BY314" s="47">
        <v>0</v>
      </c>
      <c r="BZ314" s="47">
        <v>0</v>
      </c>
      <c r="CA314" s="47">
        <v>0</v>
      </c>
      <c r="CB314" s="47">
        <v>0</v>
      </c>
      <c r="CC314" s="47">
        <v>0</v>
      </c>
      <c r="CD314" s="47">
        <v>0</v>
      </c>
      <c r="CE314" s="47">
        <v>0</v>
      </c>
      <c r="CF314" s="47">
        <v>0</v>
      </c>
      <c r="CG314" s="47">
        <v>0</v>
      </c>
      <c r="CH314" s="47">
        <v>0</v>
      </c>
      <c r="CI314" s="47">
        <v>0</v>
      </c>
      <c r="CJ314" s="47">
        <v>0</v>
      </c>
      <c r="CK314" s="47">
        <v>0</v>
      </c>
      <c r="CL314" s="47">
        <v>0</v>
      </c>
      <c r="CM314" s="47">
        <v>0</v>
      </c>
      <c r="CN314" s="47">
        <v>0</v>
      </c>
      <c r="CO314" s="47">
        <v>0</v>
      </c>
      <c r="CP314" s="47">
        <v>0</v>
      </c>
      <c r="CQ314" s="47">
        <v>0</v>
      </c>
      <c r="CR314" s="47">
        <v>0</v>
      </c>
      <c r="CS314" s="47">
        <v>0</v>
      </c>
      <c r="CT314" s="47">
        <v>0.40000000000000285</v>
      </c>
      <c r="CU314" s="47">
        <v>0</v>
      </c>
      <c r="CV314" s="47">
        <v>0</v>
      </c>
      <c r="CW314" s="47">
        <v>0</v>
      </c>
      <c r="CX314" s="47">
        <v>0</v>
      </c>
      <c r="CY314" s="47">
        <v>0</v>
      </c>
      <c r="CZ314" s="47">
        <v>0</v>
      </c>
      <c r="DA314" s="47">
        <v>0.40000000000000285</v>
      </c>
      <c r="DB314" s="47">
        <v>0</v>
      </c>
      <c r="DC314" s="47">
        <v>0</v>
      </c>
      <c r="DD314" s="47">
        <v>0</v>
      </c>
      <c r="DE314" s="47">
        <v>0</v>
      </c>
      <c r="DF314" s="47">
        <v>0</v>
      </c>
      <c r="DG314" s="47">
        <v>0</v>
      </c>
      <c r="DH314" s="47">
        <v>0</v>
      </c>
      <c r="DI314" s="47">
        <v>0</v>
      </c>
      <c r="DJ314" s="47">
        <v>0</v>
      </c>
      <c r="DK314" s="47">
        <v>0</v>
      </c>
      <c r="DL314" s="47">
        <v>0</v>
      </c>
      <c r="DM314" s="47">
        <v>0</v>
      </c>
      <c r="DN314" s="47">
        <v>0</v>
      </c>
      <c r="DO314" s="47">
        <v>0</v>
      </c>
      <c r="DP314" s="47">
        <v>0</v>
      </c>
      <c r="DQ314" s="47">
        <v>0</v>
      </c>
      <c r="DR314" s="47">
        <v>0</v>
      </c>
      <c r="DS314" s="47">
        <v>0</v>
      </c>
      <c r="DT314" s="47">
        <v>0</v>
      </c>
    </row>
    <row r="315" spans="1:126" x14ac:dyDescent="0.25">
      <c r="A315" s="47" t="s">
        <v>626</v>
      </c>
      <c r="B315" s="47" t="s">
        <v>153</v>
      </c>
      <c r="C315" s="47" t="s">
        <v>552</v>
      </c>
      <c r="D315" s="47" t="s">
        <v>552</v>
      </c>
      <c r="E315" s="47"/>
      <c r="F315" s="47" t="s">
        <v>406</v>
      </c>
      <c r="G315" s="47" t="s">
        <v>412</v>
      </c>
      <c r="H315" s="47" t="str">
        <f>=IFERROR(VLOOKUP(A315,'ETPT Format DDG'!A:J,10,FALSE),"")</f>
        <v>0</v>
      </c>
      <c r="I315" s="47" t="str">
        <f>='ETPT Format DDG'!M315</f>
        <v/>
      </c>
      <c r="J315" s="47" t="str">
        <f>='ETPT Format DDG'!D315</f>
        <v/>
      </c>
      <c r="K315" s="47" t="s">
        <v>157</v>
      </c>
      <c r="L315" s="47" t="s">
        <v>253</v>
      </c>
      <c r="M315" s="47"/>
      <c r="N315" s="47">
        <v>0.9842105263157894</v>
      </c>
      <c r="O315" s="47">
        <v>0.9842105263157894</v>
      </c>
      <c r="P315" s="47">
        <v>0</v>
      </c>
      <c r="Q315" s="47">
        <v>0</v>
      </c>
      <c r="R315" s="47">
        <v>0</v>
      </c>
      <c r="S315" s="47">
        <v>0</v>
      </c>
      <c r="T315" s="47">
        <v>0</v>
      </c>
      <c r="U315" s="47">
        <v>0</v>
      </c>
      <c r="V315" s="47">
        <v>0</v>
      </c>
      <c r="W315" s="47">
        <v>0</v>
      </c>
      <c r="X315" s="47">
        <v>0</v>
      </c>
      <c r="Y315" s="47">
        <v>0</v>
      </c>
      <c r="Z315" s="47">
        <v>0</v>
      </c>
      <c r="AA315" s="47">
        <v>0</v>
      </c>
      <c r="AB315" s="47">
        <v>0</v>
      </c>
      <c r="AC315" s="47">
        <v>0</v>
      </c>
      <c r="AD315" s="47">
        <v>0</v>
      </c>
      <c r="AE315" s="47">
        <v>0.9842105263157894</v>
      </c>
      <c r="AF315" s="47">
        <v>0</v>
      </c>
      <c r="AG315" s="47">
        <v>0</v>
      </c>
      <c r="AH315" s="47">
        <v>0</v>
      </c>
      <c r="AI315" s="47">
        <v>0</v>
      </c>
      <c r="AJ315" s="47">
        <v>0.9842105263157894</v>
      </c>
      <c r="AK315" s="47">
        <v>0</v>
      </c>
      <c r="AL315" s="47">
        <v>0</v>
      </c>
      <c r="AM315" s="47">
        <v>0</v>
      </c>
      <c r="AN315" s="47">
        <v>0</v>
      </c>
      <c r="AO315" s="47">
        <v>0</v>
      </c>
      <c r="AP315" s="47">
        <v>0</v>
      </c>
      <c r="AQ315" s="47">
        <v>0</v>
      </c>
      <c r="AR315" s="47">
        <v>0</v>
      </c>
      <c r="AS315" s="47">
        <v>0</v>
      </c>
      <c r="AT315" s="47">
        <v>0</v>
      </c>
      <c r="AU315" s="47">
        <v>0</v>
      </c>
      <c r="AV315" s="47">
        <v>0</v>
      </c>
      <c r="AW315" s="47">
        <v>0</v>
      </c>
      <c r="AX315" s="47">
        <v>0</v>
      </c>
      <c r="AY315" s="47">
        <v>0</v>
      </c>
      <c r="AZ315" s="47">
        <v>0</v>
      </c>
      <c r="BA315" s="47">
        <v>0</v>
      </c>
      <c r="BB315" s="47">
        <v>0</v>
      </c>
      <c r="BC315" s="47">
        <v>0</v>
      </c>
      <c r="BD315" s="47">
        <v>0</v>
      </c>
      <c r="BE315" s="47">
        <v>0</v>
      </c>
      <c r="BF315" s="47">
        <v>0</v>
      </c>
      <c r="BG315" s="47">
        <v>0</v>
      </c>
      <c r="BH315" s="47">
        <v>0</v>
      </c>
      <c r="BI315" s="47">
        <v>0</v>
      </c>
      <c r="BJ315" s="47">
        <v>0</v>
      </c>
      <c r="BK315" s="47">
        <v>0</v>
      </c>
      <c r="BL315" s="47">
        <v>0</v>
      </c>
      <c r="BM315" s="47">
        <v>0</v>
      </c>
      <c r="BN315" s="47">
        <v>0</v>
      </c>
      <c r="BO315" s="47">
        <v>0</v>
      </c>
      <c r="BP315" s="47">
        <v>0</v>
      </c>
      <c r="BQ315" s="47">
        <v>0</v>
      </c>
      <c r="BR315" s="47">
        <v>0</v>
      </c>
      <c r="BS315" s="47">
        <v>0</v>
      </c>
      <c r="BT315" s="47">
        <v>0</v>
      </c>
      <c r="BU315" s="47">
        <v>0</v>
      </c>
      <c r="BV315" s="47">
        <v>0</v>
      </c>
      <c r="BW315" s="47">
        <v>0</v>
      </c>
      <c r="BX315" s="47">
        <v>0</v>
      </c>
      <c r="BY315" s="47">
        <v>0</v>
      </c>
      <c r="BZ315" s="47">
        <v>0</v>
      </c>
      <c r="CA315" s="47">
        <v>0</v>
      </c>
      <c r="CB315" s="47">
        <v>0</v>
      </c>
      <c r="CC315" s="47">
        <v>0</v>
      </c>
      <c r="CD315" s="47">
        <v>0</v>
      </c>
      <c r="CE315" s="47">
        <v>0</v>
      </c>
      <c r="CF315" s="47">
        <v>0</v>
      </c>
      <c r="CG315" s="47">
        <v>0</v>
      </c>
      <c r="CH315" s="47">
        <v>0</v>
      </c>
      <c r="CI315" s="47">
        <v>0</v>
      </c>
      <c r="CJ315" s="47">
        <v>0</v>
      </c>
      <c r="CK315" s="47">
        <v>0</v>
      </c>
      <c r="CL315" s="47">
        <v>0</v>
      </c>
      <c r="CM315" s="47">
        <v>0</v>
      </c>
      <c r="CN315" s="47">
        <v>0</v>
      </c>
      <c r="CO315" s="47">
        <v>0</v>
      </c>
      <c r="CP315" s="47">
        <v>0</v>
      </c>
      <c r="CQ315" s="47">
        <v>0</v>
      </c>
      <c r="CR315" s="47">
        <v>0</v>
      </c>
      <c r="CS315" s="47">
        <v>0</v>
      </c>
      <c r="CT315" s="47">
        <v>0</v>
      </c>
      <c r="CU315" s="47">
        <v>0</v>
      </c>
      <c r="CV315" s="47">
        <v>0</v>
      </c>
      <c r="CW315" s="47">
        <v>0</v>
      </c>
      <c r="CX315" s="47">
        <v>0</v>
      </c>
      <c r="CY315" s="47">
        <v>0</v>
      </c>
      <c r="CZ315" s="47">
        <v>0</v>
      </c>
      <c r="DA315" s="47">
        <v>0</v>
      </c>
      <c r="DB315" s="47">
        <v>0</v>
      </c>
      <c r="DC315" s="47">
        <v>0</v>
      </c>
      <c r="DD315" s="47">
        <v>0</v>
      </c>
      <c r="DE315" s="47">
        <v>0</v>
      </c>
      <c r="DF315" s="47">
        <v>0.015789473684210527</v>
      </c>
      <c r="DG315" s="47">
        <v>0</v>
      </c>
      <c r="DH315" s="47">
        <v>0</v>
      </c>
      <c r="DI315" s="47">
        <v>0</v>
      </c>
      <c r="DJ315" s="47">
        <v>0</v>
      </c>
      <c r="DK315" s="47">
        <v>0</v>
      </c>
      <c r="DL315" s="47">
        <v>0.015789473684210527</v>
      </c>
      <c r="DM315" s="47">
        <v>0</v>
      </c>
      <c r="DN315" s="47">
        <v>0</v>
      </c>
      <c r="DO315" s="47">
        <v>0</v>
      </c>
      <c r="DP315" s="47">
        <v>0</v>
      </c>
      <c r="DQ315" s="47">
        <v>0</v>
      </c>
      <c r="DR315" s="47">
        <v>0</v>
      </c>
      <c r="DS315" s="47">
        <v>0</v>
      </c>
      <c r="DT315" s="47">
        <v>0</v>
      </c>
    </row>
    <row r="316" spans="1:126" x14ac:dyDescent="0.25">
      <c r="A316" s="47" t="s">
        <v>627</v>
      </c>
      <c r="B316" s="47" t="s">
        <v>153</v>
      </c>
      <c r="C316" s="47" t="s">
        <v>552</v>
      </c>
      <c r="D316" s="47" t="s">
        <v>552</v>
      </c>
      <c r="E316" s="47"/>
      <c r="F316" s="47" t="s">
        <v>406</v>
      </c>
      <c r="G316" s="47" t="s">
        <v>415</v>
      </c>
      <c r="H316" s="47" t="str">
        <f>=IFERROR(VLOOKUP(A316,'ETPT Format DDG'!A:J,10,FALSE),"")</f>
        <v>0</v>
      </c>
      <c r="I316" s="47" t="str">
        <f>='ETPT Format DDG'!M316</f>
        <v/>
      </c>
      <c r="J316" s="47" t="str">
        <f>='ETPT Format DDG'!D316</f>
        <v/>
      </c>
      <c r="K316" s="47" t="s">
        <v>157</v>
      </c>
      <c r="L316" s="47" t="s">
        <v>560</v>
      </c>
      <c r="M316" s="47"/>
      <c r="N316" s="47">
        <v>1</v>
      </c>
      <c r="O316" s="47">
        <v>1</v>
      </c>
      <c r="P316" s="47">
        <v>0</v>
      </c>
      <c r="Q316" s="47">
        <v>0</v>
      </c>
      <c r="R316" s="47">
        <v>0</v>
      </c>
      <c r="S316" s="47">
        <v>0</v>
      </c>
      <c r="T316" s="47">
        <v>0</v>
      </c>
      <c r="U316" s="47">
        <v>0</v>
      </c>
      <c r="V316" s="47">
        <v>0</v>
      </c>
      <c r="W316" s="47">
        <v>0</v>
      </c>
      <c r="X316" s="47">
        <v>0</v>
      </c>
      <c r="Y316" s="47">
        <v>0</v>
      </c>
      <c r="Z316" s="47">
        <v>0</v>
      </c>
      <c r="AA316" s="47">
        <v>0</v>
      </c>
      <c r="AB316" s="47">
        <v>0</v>
      </c>
      <c r="AC316" s="47">
        <v>0</v>
      </c>
      <c r="AD316" s="47">
        <v>0</v>
      </c>
      <c r="AE316" s="47">
        <v>1</v>
      </c>
      <c r="AF316" s="47">
        <v>0</v>
      </c>
      <c r="AG316" s="47">
        <v>0</v>
      </c>
      <c r="AH316" s="47">
        <v>0</v>
      </c>
      <c r="AI316" s="47">
        <v>0</v>
      </c>
      <c r="AJ316" s="47">
        <v>0.5</v>
      </c>
      <c r="AK316" s="47">
        <v>0</v>
      </c>
      <c r="AL316" s="47">
        <v>0</v>
      </c>
      <c r="AM316" s="47">
        <v>0.5</v>
      </c>
      <c r="AN316" s="47">
        <v>0</v>
      </c>
      <c r="AO316" s="47">
        <v>0</v>
      </c>
      <c r="AP316" s="47">
        <v>0</v>
      </c>
      <c r="AQ316" s="47">
        <v>0</v>
      </c>
      <c r="AR316" s="47">
        <v>0</v>
      </c>
      <c r="AS316" s="47">
        <v>0</v>
      </c>
      <c r="AT316" s="47">
        <v>0</v>
      </c>
      <c r="AU316" s="47">
        <v>0</v>
      </c>
      <c r="AV316" s="47">
        <v>0</v>
      </c>
      <c r="AW316" s="47">
        <v>0</v>
      </c>
      <c r="AX316" s="47">
        <v>0</v>
      </c>
      <c r="AY316" s="47">
        <v>0</v>
      </c>
      <c r="AZ316" s="47">
        <v>0</v>
      </c>
      <c r="BA316" s="47">
        <v>0</v>
      </c>
      <c r="BB316" s="47">
        <v>0</v>
      </c>
      <c r="BC316" s="47">
        <v>0</v>
      </c>
      <c r="BD316" s="47">
        <v>0</v>
      </c>
      <c r="BE316" s="47">
        <v>0</v>
      </c>
      <c r="BF316" s="47">
        <v>0</v>
      </c>
      <c r="BG316" s="47">
        <v>0</v>
      </c>
      <c r="BH316" s="47">
        <v>0</v>
      </c>
      <c r="BI316" s="47">
        <v>0</v>
      </c>
      <c r="BJ316" s="47">
        <v>0</v>
      </c>
      <c r="BK316" s="47">
        <v>0</v>
      </c>
      <c r="BL316" s="47">
        <v>0</v>
      </c>
      <c r="BM316" s="47">
        <v>0</v>
      </c>
      <c r="BN316" s="47">
        <v>0</v>
      </c>
      <c r="BO316" s="47">
        <v>0</v>
      </c>
      <c r="BP316" s="47">
        <v>0</v>
      </c>
      <c r="BQ316" s="47">
        <v>0</v>
      </c>
      <c r="BR316" s="47">
        <v>0</v>
      </c>
      <c r="BS316" s="47">
        <v>0</v>
      </c>
      <c r="BT316" s="47">
        <v>0</v>
      </c>
      <c r="BU316" s="47">
        <v>0</v>
      </c>
      <c r="BV316" s="47">
        <v>0</v>
      </c>
      <c r="BW316" s="47">
        <v>0</v>
      </c>
      <c r="BX316" s="47">
        <v>0</v>
      </c>
      <c r="BY316" s="47">
        <v>0</v>
      </c>
      <c r="BZ316" s="47">
        <v>0</v>
      </c>
      <c r="CA316" s="47">
        <v>0</v>
      </c>
      <c r="CB316" s="47">
        <v>0</v>
      </c>
      <c r="CC316" s="47">
        <v>0</v>
      </c>
      <c r="CD316" s="47">
        <v>0</v>
      </c>
      <c r="CE316" s="47">
        <v>0</v>
      </c>
      <c r="CF316" s="47">
        <v>0</v>
      </c>
      <c r="CG316" s="47">
        <v>0</v>
      </c>
      <c r="CH316" s="47">
        <v>0</v>
      </c>
      <c r="CI316" s="47">
        <v>0</v>
      </c>
      <c r="CJ316" s="47">
        <v>0</v>
      </c>
      <c r="CK316" s="47">
        <v>0</v>
      </c>
      <c r="CL316" s="47">
        <v>0</v>
      </c>
      <c r="CM316" s="47">
        <v>0</v>
      </c>
      <c r="CN316" s="47">
        <v>0</v>
      </c>
      <c r="CO316" s="47">
        <v>0</v>
      </c>
      <c r="CP316" s="47">
        <v>0</v>
      </c>
      <c r="CQ316" s="47">
        <v>0</v>
      </c>
      <c r="CR316" s="47">
        <v>0</v>
      </c>
      <c r="CS316" s="47">
        <v>0</v>
      </c>
      <c r="CT316" s="47">
        <v>0</v>
      </c>
      <c r="CU316" s="47">
        <v>0</v>
      </c>
      <c r="CV316" s="47">
        <v>0</v>
      </c>
      <c r="CW316" s="47">
        <v>0</v>
      </c>
      <c r="CX316" s="47">
        <v>0</v>
      </c>
      <c r="CY316" s="47">
        <v>0</v>
      </c>
      <c r="CZ316" s="47">
        <v>0</v>
      </c>
      <c r="DA316" s="47">
        <v>0</v>
      </c>
      <c r="DB316" s="47">
        <v>0</v>
      </c>
      <c r="DC316" s="47">
        <v>0</v>
      </c>
      <c r="DD316" s="47">
        <v>0</v>
      </c>
      <c r="DE316" s="47">
        <v>0</v>
      </c>
      <c r="DF316" s="47">
        <v>0</v>
      </c>
      <c r="DG316" s="47">
        <v>0</v>
      </c>
      <c r="DH316" s="47">
        <v>0</v>
      </c>
      <c r="DI316" s="47">
        <v>0</v>
      </c>
      <c r="DJ316" s="47">
        <v>0</v>
      </c>
      <c r="DK316" s="47">
        <v>0</v>
      </c>
      <c r="DL316" s="47">
        <v>0</v>
      </c>
      <c r="DM316" s="47">
        <v>0</v>
      </c>
      <c r="DN316" s="47">
        <v>0</v>
      </c>
      <c r="DO316" s="47">
        <v>0</v>
      </c>
      <c r="DP316" s="47">
        <v>0</v>
      </c>
      <c r="DQ316" s="47">
        <v>0</v>
      </c>
      <c r="DR316" s="47">
        <v>0</v>
      </c>
      <c r="DS316" s="47">
        <v>0</v>
      </c>
      <c r="DT316" s="47">
        <v>0</v>
      </c>
    </row>
    <row r="317" spans="1:126" x14ac:dyDescent="0.25">
      <c r="A317" s="47" t="s">
        <v>628</v>
      </c>
      <c r="B317" s="47" t="s">
        <v>153</v>
      </c>
      <c r="C317" s="47" t="s">
        <v>552</v>
      </c>
      <c r="D317" s="47" t="s">
        <v>552</v>
      </c>
      <c r="E317" s="47"/>
      <c r="F317" s="47" t="s">
        <v>406</v>
      </c>
      <c r="G317" s="47" t="s">
        <v>412</v>
      </c>
      <c r="H317" s="47" t="str">
        <f>=IFERROR(VLOOKUP(A317,'ETPT Format DDG'!A:J,10,FALSE),"")</f>
        <v>0</v>
      </c>
      <c r="I317" s="47" t="str">
        <f>='ETPT Format DDG'!M317</f>
        <v/>
      </c>
      <c r="J317" s="47" t="str">
        <f>='ETPT Format DDG'!D317</f>
        <v/>
      </c>
      <c r="K317" s="47" t="s">
        <v>157</v>
      </c>
      <c r="L317" s="47" t="s">
        <v>363</v>
      </c>
      <c r="M317" s="47"/>
      <c r="N317" s="47">
        <v>0.8000000000000057</v>
      </c>
      <c r="O317" s="47">
        <v>0.8000000000000057</v>
      </c>
      <c r="P317" s="47">
        <v>0</v>
      </c>
      <c r="Q317" s="47">
        <v>0</v>
      </c>
      <c r="R317" s="47">
        <v>0</v>
      </c>
      <c r="S317" s="47">
        <v>0</v>
      </c>
      <c r="T317" s="47">
        <v>0</v>
      </c>
      <c r="U317" s="47">
        <v>0</v>
      </c>
      <c r="V317" s="47">
        <v>0</v>
      </c>
      <c r="W317" s="47">
        <v>0</v>
      </c>
      <c r="X317" s="47">
        <v>0</v>
      </c>
      <c r="Y317" s="47">
        <v>0</v>
      </c>
      <c r="Z317" s="47">
        <v>0</v>
      </c>
      <c r="AA317" s="47">
        <v>0</v>
      </c>
      <c r="AB317" s="47">
        <v>0</v>
      </c>
      <c r="AC317" s="47">
        <v>0</v>
      </c>
      <c r="AD317" s="47">
        <v>0</v>
      </c>
      <c r="AE317" s="47">
        <v>0.8000000000000057</v>
      </c>
      <c r="AF317" s="47">
        <v>0</v>
      </c>
      <c r="AG317" s="47">
        <v>0.8000000000000057</v>
      </c>
      <c r="AH317" s="47">
        <v>0</v>
      </c>
      <c r="AI317" s="47">
        <v>0</v>
      </c>
      <c r="AJ317" s="47">
        <v>0</v>
      </c>
      <c r="AK317" s="47">
        <v>0</v>
      </c>
      <c r="AL317" s="47">
        <v>0</v>
      </c>
      <c r="AM317" s="47">
        <v>0</v>
      </c>
      <c r="AN317" s="47">
        <v>0</v>
      </c>
      <c r="AO317" s="47">
        <v>0</v>
      </c>
      <c r="AP317" s="47">
        <v>0</v>
      </c>
      <c r="AQ317" s="47">
        <v>0</v>
      </c>
      <c r="AR317" s="47">
        <v>0</v>
      </c>
      <c r="AS317" s="47">
        <v>0</v>
      </c>
      <c r="AT317" s="47">
        <v>0</v>
      </c>
      <c r="AU317" s="47">
        <v>0</v>
      </c>
      <c r="AV317" s="47">
        <v>0</v>
      </c>
      <c r="AW317" s="47">
        <v>0</v>
      </c>
      <c r="AX317" s="47">
        <v>0</v>
      </c>
      <c r="AY317" s="47">
        <v>0</v>
      </c>
      <c r="AZ317" s="47">
        <v>0</v>
      </c>
      <c r="BA317" s="47">
        <v>0</v>
      </c>
      <c r="BB317" s="47">
        <v>0</v>
      </c>
      <c r="BC317" s="47">
        <v>0</v>
      </c>
      <c r="BD317" s="47">
        <v>0</v>
      </c>
      <c r="BE317" s="47">
        <v>0</v>
      </c>
      <c r="BF317" s="47">
        <v>0</v>
      </c>
      <c r="BG317" s="47">
        <v>0</v>
      </c>
      <c r="BH317" s="47">
        <v>0</v>
      </c>
      <c r="BI317" s="47">
        <v>0</v>
      </c>
      <c r="BJ317" s="47">
        <v>0</v>
      </c>
      <c r="BK317" s="47">
        <v>0</v>
      </c>
      <c r="BL317" s="47">
        <v>0</v>
      </c>
      <c r="BM317" s="47">
        <v>0</v>
      </c>
      <c r="BN317" s="47">
        <v>0</v>
      </c>
      <c r="BO317" s="47">
        <v>0</v>
      </c>
      <c r="BP317" s="47">
        <v>0</v>
      </c>
      <c r="BQ317" s="47">
        <v>0</v>
      </c>
      <c r="BR317" s="47">
        <v>0</v>
      </c>
      <c r="BS317" s="47">
        <v>0</v>
      </c>
      <c r="BT317" s="47">
        <v>0</v>
      </c>
      <c r="BU317" s="47">
        <v>0</v>
      </c>
      <c r="BV317" s="47">
        <v>0</v>
      </c>
      <c r="BW317" s="47">
        <v>0</v>
      </c>
      <c r="BX317" s="47">
        <v>0</v>
      </c>
      <c r="BY317" s="47">
        <v>0</v>
      </c>
      <c r="BZ317" s="47">
        <v>0</v>
      </c>
      <c r="CA317" s="47">
        <v>0</v>
      </c>
      <c r="CB317" s="47">
        <v>0</v>
      </c>
      <c r="CC317" s="47">
        <v>0</v>
      </c>
      <c r="CD317" s="47">
        <v>0</v>
      </c>
      <c r="CE317" s="47">
        <v>0</v>
      </c>
      <c r="CF317" s="47">
        <v>0</v>
      </c>
      <c r="CG317" s="47">
        <v>0</v>
      </c>
      <c r="CH317" s="47">
        <v>0</v>
      </c>
      <c r="CI317" s="47">
        <v>0</v>
      </c>
      <c r="CJ317" s="47">
        <v>0</v>
      </c>
      <c r="CK317" s="47">
        <v>0</v>
      </c>
      <c r="CL317" s="47">
        <v>0</v>
      </c>
      <c r="CM317" s="47">
        <v>0</v>
      </c>
      <c r="CN317" s="47">
        <v>0</v>
      </c>
      <c r="CO317" s="47">
        <v>0</v>
      </c>
      <c r="CP317" s="47">
        <v>0</v>
      </c>
      <c r="CQ317" s="47">
        <v>0</v>
      </c>
      <c r="CR317" s="47">
        <v>0</v>
      </c>
      <c r="CS317" s="47">
        <v>0</v>
      </c>
      <c r="CT317" s="47">
        <v>0</v>
      </c>
      <c r="CU317" s="47">
        <v>0</v>
      </c>
      <c r="CV317" s="47">
        <v>0</v>
      </c>
      <c r="CW317" s="47">
        <v>0</v>
      </c>
      <c r="CX317" s="47">
        <v>0</v>
      </c>
      <c r="CY317" s="47">
        <v>0</v>
      </c>
      <c r="CZ317" s="47">
        <v>0</v>
      </c>
      <c r="DA317" s="47">
        <v>0</v>
      </c>
      <c r="DB317" s="47">
        <v>0</v>
      </c>
      <c r="DC317" s="47">
        <v>0</v>
      </c>
      <c r="DD317" s="47">
        <v>0</v>
      </c>
      <c r="DE317" s="47">
        <v>0</v>
      </c>
      <c r="DF317" s="47">
        <v>0</v>
      </c>
      <c r="DG317" s="47">
        <v>0</v>
      </c>
      <c r="DH317" s="47">
        <v>0</v>
      </c>
      <c r="DI317" s="47">
        <v>0</v>
      </c>
      <c r="DJ317" s="47">
        <v>0</v>
      </c>
      <c r="DK317" s="47">
        <v>0</v>
      </c>
      <c r="DL317" s="47">
        <v>0</v>
      </c>
      <c r="DM317" s="47">
        <v>0</v>
      </c>
      <c r="DN317" s="47">
        <v>0</v>
      </c>
      <c r="DO317" s="47">
        <v>0</v>
      </c>
      <c r="DP317" s="47">
        <v>0</v>
      </c>
      <c r="DQ317" s="47">
        <v>0</v>
      </c>
      <c r="DR317" s="47">
        <v>0</v>
      </c>
      <c r="DS317" s="47">
        <v>0</v>
      </c>
      <c r="DT317" s="47">
        <v>0</v>
      </c>
    </row>
    <row r="318" spans="1:126" x14ac:dyDescent="0.25">
      <c r="A318" s="47" t="s">
        <v>629</v>
      </c>
      <c r="B318" s="47" t="s">
        <v>153</v>
      </c>
      <c r="C318" s="47" t="s">
        <v>552</v>
      </c>
      <c r="D318" s="47" t="s">
        <v>552</v>
      </c>
      <c r="E318" s="47"/>
      <c r="F318" s="47" t="s">
        <v>406</v>
      </c>
      <c r="G318" s="47" t="s">
        <v>412</v>
      </c>
      <c r="H318" s="47" t="str">
        <f>=IFERROR(VLOOKUP(A318,'ETPT Format DDG'!A:J,10,FALSE),"")</f>
        <v>0</v>
      </c>
      <c r="I318" s="47" t="str">
        <f>='ETPT Format DDG'!M318</f>
        <v/>
      </c>
      <c r="J318" s="47" t="str">
        <f>='ETPT Format DDG'!D318</f>
        <v/>
      </c>
      <c r="K318" s="47" t="s">
        <v>157</v>
      </c>
      <c r="L318" s="47" t="s">
        <v>434</v>
      </c>
      <c r="M318" s="47"/>
      <c r="N318" s="47">
        <v>0.7078947368421052</v>
      </c>
      <c r="O318" s="47">
        <v>0.7078947368421052</v>
      </c>
      <c r="P318" s="47">
        <v>0</v>
      </c>
      <c r="Q318" s="47">
        <v>0</v>
      </c>
      <c r="R318" s="47">
        <v>0</v>
      </c>
      <c r="S318" s="47">
        <v>0</v>
      </c>
      <c r="T318" s="47">
        <v>0</v>
      </c>
      <c r="U318" s="47">
        <v>0</v>
      </c>
      <c r="V318" s="47">
        <v>0</v>
      </c>
      <c r="W318" s="47">
        <v>0</v>
      </c>
      <c r="X318" s="47">
        <v>0</v>
      </c>
      <c r="Y318" s="47">
        <v>0</v>
      </c>
      <c r="Z318" s="47">
        <v>0</v>
      </c>
      <c r="AA318" s="47">
        <v>0</v>
      </c>
      <c r="AB318" s="47">
        <v>0</v>
      </c>
      <c r="AC318" s="47">
        <v>0</v>
      </c>
      <c r="AD318" s="47">
        <v>0</v>
      </c>
      <c r="AE318" s="47">
        <v>0.7078947368421052</v>
      </c>
      <c r="AF318" s="47">
        <v>0.7078947368421052</v>
      </c>
      <c r="AG318" s="47">
        <v>0</v>
      </c>
      <c r="AH318" s="47">
        <v>0</v>
      </c>
      <c r="AI318" s="47">
        <v>0</v>
      </c>
      <c r="AJ318" s="47">
        <v>0</v>
      </c>
      <c r="AK318" s="47">
        <v>0</v>
      </c>
      <c r="AL318" s="47">
        <v>0</v>
      </c>
      <c r="AM318" s="47">
        <v>0</v>
      </c>
      <c r="AN318" s="47">
        <v>0</v>
      </c>
      <c r="AO318" s="47">
        <v>0</v>
      </c>
      <c r="AP318" s="47">
        <v>0</v>
      </c>
      <c r="AQ318" s="47">
        <v>0</v>
      </c>
      <c r="AR318" s="47">
        <v>0</v>
      </c>
      <c r="AS318" s="47">
        <v>0</v>
      </c>
      <c r="AT318" s="47">
        <v>0</v>
      </c>
      <c r="AU318" s="47">
        <v>0</v>
      </c>
      <c r="AV318" s="47">
        <v>0</v>
      </c>
      <c r="AW318" s="47">
        <v>0</v>
      </c>
      <c r="AX318" s="47">
        <v>0</v>
      </c>
      <c r="AY318" s="47">
        <v>0</v>
      </c>
      <c r="AZ318" s="47">
        <v>0</v>
      </c>
      <c r="BA318" s="47">
        <v>0</v>
      </c>
      <c r="BB318" s="47">
        <v>0</v>
      </c>
      <c r="BC318" s="47">
        <v>0</v>
      </c>
      <c r="BD318" s="47">
        <v>0</v>
      </c>
      <c r="BE318" s="47">
        <v>0</v>
      </c>
      <c r="BF318" s="47">
        <v>0</v>
      </c>
      <c r="BG318" s="47">
        <v>0</v>
      </c>
      <c r="BH318" s="47">
        <v>0</v>
      </c>
      <c r="BI318" s="47">
        <v>0</v>
      </c>
      <c r="BJ318" s="47">
        <v>0</v>
      </c>
      <c r="BK318" s="47">
        <v>0</v>
      </c>
      <c r="BL318" s="47">
        <v>0</v>
      </c>
      <c r="BM318" s="47">
        <v>0</v>
      </c>
      <c r="BN318" s="47">
        <v>0</v>
      </c>
      <c r="BO318" s="47">
        <v>0</v>
      </c>
      <c r="BP318" s="47">
        <v>0</v>
      </c>
      <c r="BQ318" s="47">
        <v>0</v>
      </c>
      <c r="BR318" s="47">
        <v>0</v>
      </c>
      <c r="BS318" s="47">
        <v>0</v>
      </c>
      <c r="BT318" s="47">
        <v>0</v>
      </c>
      <c r="BU318" s="47">
        <v>0</v>
      </c>
      <c r="BV318" s="47">
        <v>0</v>
      </c>
      <c r="BW318" s="47">
        <v>0</v>
      </c>
      <c r="BX318" s="47">
        <v>0</v>
      </c>
      <c r="BY318" s="47">
        <v>0</v>
      </c>
      <c r="BZ318" s="47">
        <v>0</v>
      </c>
      <c r="CA318" s="47">
        <v>0</v>
      </c>
      <c r="CB318" s="47">
        <v>0</v>
      </c>
      <c r="CC318" s="47">
        <v>0</v>
      </c>
      <c r="CD318" s="47">
        <v>0</v>
      </c>
      <c r="CE318" s="47">
        <v>0</v>
      </c>
      <c r="CF318" s="47">
        <v>0</v>
      </c>
      <c r="CG318" s="47">
        <v>0</v>
      </c>
      <c r="CH318" s="47">
        <v>0</v>
      </c>
      <c r="CI318" s="47">
        <v>0</v>
      </c>
      <c r="CJ318" s="47">
        <v>0</v>
      </c>
      <c r="CK318" s="47">
        <v>0</v>
      </c>
      <c r="CL318" s="47">
        <v>0</v>
      </c>
      <c r="CM318" s="47">
        <v>0</v>
      </c>
      <c r="CN318" s="47">
        <v>0</v>
      </c>
      <c r="CO318" s="47">
        <v>0</v>
      </c>
      <c r="CP318" s="47">
        <v>0</v>
      </c>
      <c r="CQ318" s="47">
        <v>0</v>
      </c>
      <c r="CR318" s="47">
        <v>0</v>
      </c>
      <c r="CS318" s="47">
        <v>0</v>
      </c>
      <c r="CT318" s="47">
        <v>0</v>
      </c>
      <c r="CU318" s="47">
        <v>0</v>
      </c>
      <c r="CV318" s="47">
        <v>0</v>
      </c>
      <c r="CW318" s="47">
        <v>0</v>
      </c>
      <c r="CX318" s="47">
        <v>0</v>
      </c>
      <c r="CY318" s="47">
        <v>0</v>
      </c>
      <c r="CZ318" s="47">
        <v>0</v>
      </c>
      <c r="DA318" s="47">
        <v>0</v>
      </c>
      <c r="DB318" s="47">
        <v>0</v>
      </c>
      <c r="DC318" s="47">
        <v>0</v>
      </c>
      <c r="DD318" s="47">
        <v>0</v>
      </c>
      <c r="DE318" s="47">
        <v>0</v>
      </c>
      <c r="DF318" s="47">
        <v>0</v>
      </c>
      <c r="DG318" s="47">
        <v>0</v>
      </c>
      <c r="DH318" s="47">
        <v>0</v>
      </c>
      <c r="DI318" s="47">
        <v>0</v>
      </c>
      <c r="DJ318" s="47">
        <v>0</v>
      </c>
      <c r="DK318" s="47">
        <v>0</v>
      </c>
      <c r="DL318" s="47">
        <v>0</v>
      </c>
      <c r="DM318" s="47">
        <v>0</v>
      </c>
      <c r="DN318" s="47">
        <v>0</v>
      </c>
      <c r="DO318" s="47">
        <v>0</v>
      </c>
      <c r="DP318" s="47">
        <v>0</v>
      </c>
      <c r="DQ318" s="47">
        <v>0</v>
      </c>
      <c r="DR318" s="47">
        <v>0</v>
      </c>
      <c r="DS318" s="47">
        <v>0</v>
      </c>
      <c r="DT318" s="47">
        <v>0</v>
      </c>
    </row>
    <row r="319" spans="1:126" x14ac:dyDescent="0.25">
      <c r="A319" s="47" t="s">
        <v>630</v>
      </c>
      <c r="B319" s="47" t="s">
        <v>153</v>
      </c>
      <c r="C319" s="47" t="s">
        <v>552</v>
      </c>
      <c r="D319" s="47" t="s">
        <v>552</v>
      </c>
      <c r="E319" s="47"/>
      <c r="F319" s="47" t="s">
        <v>406</v>
      </c>
      <c r="G319" s="47" t="s">
        <v>412</v>
      </c>
      <c r="H319" s="47" t="str">
        <f>=IFERROR(VLOOKUP(A319,'ETPT Format DDG'!A:J,10,FALSE),"")</f>
        <v>0</v>
      </c>
      <c r="I319" s="47" t="str">
        <f>='ETPT Format DDG'!M319</f>
        <v/>
      </c>
      <c r="J319" s="47" t="str">
        <f>='ETPT Format DDG'!D319</f>
        <v/>
      </c>
      <c r="K319" s="47" t="s">
        <v>157</v>
      </c>
      <c r="L319" s="47" t="s">
        <v>560</v>
      </c>
      <c r="M319" s="47"/>
      <c r="N319" s="47">
        <v>1</v>
      </c>
      <c r="O319" s="47">
        <v>1</v>
      </c>
      <c r="P319" s="47">
        <v>0</v>
      </c>
      <c r="Q319" s="47">
        <v>0</v>
      </c>
      <c r="R319" s="47">
        <v>0</v>
      </c>
      <c r="S319" s="47">
        <v>0</v>
      </c>
      <c r="T319" s="47">
        <v>0</v>
      </c>
      <c r="U319" s="47">
        <v>0</v>
      </c>
      <c r="V319" s="47">
        <v>0</v>
      </c>
      <c r="W319" s="47">
        <v>0</v>
      </c>
      <c r="X319" s="47">
        <v>0</v>
      </c>
      <c r="Y319" s="47">
        <v>0</v>
      </c>
      <c r="Z319" s="47">
        <v>0</v>
      </c>
      <c r="AA319" s="47">
        <v>0</v>
      </c>
      <c r="AB319" s="47">
        <v>0</v>
      </c>
      <c r="AC319" s="47">
        <v>0</v>
      </c>
      <c r="AD319" s="47">
        <v>0</v>
      </c>
      <c r="AE319" s="47">
        <v>1</v>
      </c>
      <c r="AF319" s="47">
        <v>1</v>
      </c>
      <c r="AG319" s="47">
        <v>0</v>
      </c>
      <c r="AH319" s="47">
        <v>0</v>
      </c>
      <c r="AI319" s="47">
        <v>0</v>
      </c>
      <c r="AJ319" s="47">
        <v>0</v>
      </c>
      <c r="AK319" s="47">
        <v>0</v>
      </c>
      <c r="AL319" s="47">
        <v>0</v>
      </c>
      <c r="AM319" s="47">
        <v>0</v>
      </c>
      <c r="AN319" s="47">
        <v>0</v>
      </c>
      <c r="AO319" s="47">
        <v>0</v>
      </c>
      <c r="AP319" s="47">
        <v>0</v>
      </c>
      <c r="AQ319" s="47">
        <v>0</v>
      </c>
      <c r="AR319" s="47">
        <v>0</v>
      </c>
      <c r="AS319" s="47">
        <v>0</v>
      </c>
      <c r="AT319" s="47">
        <v>0</v>
      </c>
      <c r="AU319" s="47">
        <v>0</v>
      </c>
      <c r="AV319" s="47">
        <v>0</v>
      </c>
      <c r="AW319" s="47">
        <v>0</v>
      </c>
      <c r="AX319" s="47">
        <v>0</v>
      </c>
      <c r="AY319" s="47">
        <v>0</v>
      </c>
      <c r="AZ319" s="47">
        <v>0</v>
      </c>
      <c r="BA319" s="47">
        <v>0</v>
      </c>
      <c r="BB319" s="47">
        <v>0</v>
      </c>
      <c r="BC319" s="47">
        <v>0</v>
      </c>
      <c r="BD319" s="47">
        <v>0</v>
      </c>
      <c r="BE319" s="47">
        <v>0</v>
      </c>
      <c r="BF319" s="47">
        <v>0</v>
      </c>
      <c r="BG319" s="47">
        <v>0</v>
      </c>
      <c r="BH319" s="47">
        <v>0</v>
      </c>
      <c r="BI319" s="47">
        <v>0</v>
      </c>
      <c r="BJ319" s="47">
        <v>0</v>
      </c>
      <c r="BK319" s="47">
        <v>0</v>
      </c>
      <c r="BL319" s="47">
        <v>0</v>
      </c>
      <c r="BM319" s="47">
        <v>0</v>
      </c>
      <c r="BN319" s="47">
        <v>0</v>
      </c>
      <c r="BO319" s="47">
        <v>0</v>
      </c>
      <c r="BP319" s="47">
        <v>0</v>
      </c>
      <c r="BQ319" s="47">
        <v>0</v>
      </c>
      <c r="BR319" s="47">
        <v>0</v>
      </c>
      <c r="BS319" s="47">
        <v>0</v>
      </c>
      <c r="BT319" s="47">
        <v>0</v>
      </c>
      <c r="BU319" s="47">
        <v>0</v>
      </c>
      <c r="BV319" s="47">
        <v>0</v>
      </c>
      <c r="BW319" s="47">
        <v>0</v>
      </c>
      <c r="BX319" s="47">
        <v>0</v>
      </c>
      <c r="BY319" s="47">
        <v>0</v>
      </c>
      <c r="BZ319" s="47">
        <v>0</v>
      </c>
      <c r="CA319" s="47">
        <v>0</v>
      </c>
      <c r="CB319" s="47">
        <v>0</v>
      </c>
      <c r="CC319" s="47">
        <v>0</v>
      </c>
      <c r="CD319" s="47">
        <v>0</v>
      </c>
      <c r="CE319" s="47">
        <v>0</v>
      </c>
      <c r="CF319" s="47">
        <v>0</v>
      </c>
      <c r="CG319" s="47">
        <v>0</v>
      </c>
      <c r="CH319" s="47">
        <v>0</v>
      </c>
      <c r="CI319" s="47">
        <v>0</v>
      </c>
      <c r="CJ319" s="47">
        <v>0</v>
      </c>
      <c r="CK319" s="47">
        <v>0</v>
      </c>
      <c r="CL319" s="47">
        <v>0</v>
      </c>
      <c r="CM319" s="47">
        <v>0</v>
      </c>
      <c r="CN319" s="47">
        <v>0</v>
      </c>
      <c r="CO319" s="47">
        <v>0</v>
      </c>
      <c r="CP319" s="47">
        <v>0</v>
      </c>
      <c r="CQ319" s="47">
        <v>0</v>
      </c>
      <c r="CR319" s="47">
        <v>0</v>
      </c>
      <c r="CS319" s="47">
        <v>0</v>
      </c>
      <c r="CT319" s="47">
        <v>0</v>
      </c>
      <c r="CU319" s="47">
        <v>0</v>
      </c>
      <c r="CV319" s="47">
        <v>0</v>
      </c>
      <c r="CW319" s="47">
        <v>0</v>
      </c>
      <c r="CX319" s="47">
        <v>0</v>
      </c>
      <c r="CY319" s="47">
        <v>0</v>
      </c>
      <c r="CZ319" s="47">
        <v>0</v>
      </c>
      <c r="DA319" s="47">
        <v>0</v>
      </c>
      <c r="DB319" s="47">
        <v>0</v>
      </c>
      <c r="DC319" s="47">
        <v>0</v>
      </c>
      <c r="DD319" s="47">
        <v>0</v>
      </c>
      <c r="DE319" s="47">
        <v>0</v>
      </c>
      <c r="DF319" s="47">
        <v>0</v>
      </c>
      <c r="DG319" s="47">
        <v>0</v>
      </c>
      <c r="DH319" s="47">
        <v>0</v>
      </c>
      <c r="DI319" s="47">
        <v>0</v>
      </c>
      <c r="DJ319" s="47">
        <v>0</v>
      </c>
      <c r="DK319" s="47">
        <v>0</v>
      </c>
      <c r="DL319" s="47">
        <v>0</v>
      </c>
      <c r="DM319" s="47">
        <v>0</v>
      </c>
      <c r="DN319" s="47">
        <v>0</v>
      </c>
      <c r="DO319" s="47">
        <v>0</v>
      </c>
      <c r="DP319" s="47">
        <v>0</v>
      </c>
      <c r="DQ319" s="47">
        <v>0</v>
      </c>
      <c r="DR319" s="47">
        <v>0</v>
      </c>
      <c r="DS319" s="47">
        <v>0</v>
      </c>
      <c r="DT319" s="47">
        <v>0</v>
      </c>
    </row>
    <row r="320" spans="1:126" x14ac:dyDescent="0.25">
      <c r="A320" s="47" t="s">
        <v>631</v>
      </c>
      <c r="B320" s="47" t="s">
        <v>153</v>
      </c>
      <c r="C320" s="47" t="s">
        <v>552</v>
      </c>
      <c r="D320" s="47" t="s">
        <v>552</v>
      </c>
      <c r="E320" s="47"/>
      <c r="F320" s="47" t="s">
        <v>406</v>
      </c>
      <c r="G320" s="47" t="s">
        <v>415</v>
      </c>
      <c r="H320" s="47" t="str">
        <f>=IFERROR(VLOOKUP(A320,'ETPT Format DDG'!A:J,10,FALSE),"")</f>
        <v>0</v>
      </c>
      <c r="I320" s="47" t="str">
        <f>='ETPT Format DDG'!M320</f>
        <v/>
      </c>
      <c r="J320" s="47" t="str">
        <f>='ETPT Format DDG'!D320</f>
        <v/>
      </c>
      <c r="K320" s="47" t="s">
        <v>157</v>
      </c>
      <c r="L320" s="47" t="s">
        <v>253</v>
      </c>
      <c r="M320" s="47"/>
      <c r="N320" s="47">
        <v>0.8000000000000057</v>
      </c>
      <c r="O320" s="47">
        <v>0.8000000000000057</v>
      </c>
      <c r="P320" s="47">
        <v>0</v>
      </c>
      <c r="Q320" s="47">
        <v>0</v>
      </c>
      <c r="R320" s="47">
        <v>0</v>
      </c>
      <c r="S320" s="47">
        <v>0</v>
      </c>
      <c r="T320" s="47">
        <v>0</v>
      </c>
      <c r="U320" s="47">
        <v>0</v>
      </c>
      <c r="V320" s="47">
        <v>0</v>
      </c>
      <c r="W320" s="47">
        <v>0</v>
      </c>
      <c r="X320" s="47">
        <v>0</v>
      </c>
      <c r="Y320" s="47">
        <v>0</v>
      </c>
      <c r="Z320" s="47">
        <v>0</v>
      </c>
      <c r="AA320" s="47">
        <v>0</v>
      </c>
      <c r="AB320" s="47">
        <v>0</v>
      </c>
      <c r="AC320" s="47">
        <v>0</v>
      </c>
      <c r="AD320" s="47">
        <v>0</v>
      </c>
      <c r="AE320" s="47">
        <v>0.8000000000000057</v>
      </c>
      <c r="AF320" s="47">
        <v>0.8000000000000057</v>
      </c>
      <c r="AG320" s="47">
        <v>0</v>
      </c>
      <c r="AH320" s="47">
        <v>0</v>
      </c>
      <c r="AI320" s="47">
        <v>0</v>
      </c>
      <c r="AJ320" s="47">
        <v>0</v>
      </c>
      <c r="AK320" s="47">
        <v>0</v>
      </c>
      <c r="AL320" s="47">
        <v>0</v>
      </c>
      <c r="AM320" s="47">
        <v>0</v>
      </c>
      <c r="AN320" s="47">
        <v>0</v>
      </c>
      <c r="AO320" s="47">
        <v>0</v>
      </c>
      <c r="AP320" s="47">
        <v>0</v>
      </c>
      <c r="AQ320" s="47">
        <v>0</v>
      </c>
      <c r="AR320" s="47">
        <v>0</v>
      </c>
      <c r="AS320" s="47">
        <v>0</v>
      </c>
      <c r="AT320" s="47">
        <v>0</v>
      </c>
      <c r="AU320" s="47">
        <v>0</v>
      </c>
      <c r="AV320" s="47">
        <v>0</v>
      </c>
      <c r="AW320" s="47">
        <v>0</v>
      </c>
      <c r="AX320" s="47">
        <v>0</v>
      </c>
      <c r="AY320" s="47">
        <v>0</v>
      </c>
      <c r="AZ320" s="47">
        <v>0</v>
      </c>
      <c r="BA320" s="47">
        <v>0</v>
      </c>
      <c r="BB320" s="47">
        <v>0</v>
      </c>
      <c r="BC320" s="47">
        <v>0</v>
      </c>
      <c r="BD320" s="47">
        <v>0</v>
      </c>
      <c r="BE320" s="47">
        <v>0</v>
      </c>
      <c r="BF320" s="47">
        <v>0</v>
      </c>
      <c r="BG320" s="47">
        <v>0</v>
      </c>
      <c r="BH320" s="47">
        <v>0</v>
      </c>
      <c r="BI320" s="47">
        <v>0</v>
      </c>
      <c r="BJ320" s="47">
        <v>0</v>
      </c>
      <c r="BK320" s="47">
        <v>0</v>
      </c>
      <c r="BL320" s="47">
        <v>0</v>
      </c>
      <c r="BM320" s="47">
        <v>0</v>
      </c>
      <c r="BN320" s="47">
        <v>0</v>
      </c>
      <c r="BO320" s="47">
        <v>0</v>
      </c>
      <c r="BP320" s="47">
        <v>0</v>
      </c>
      <c r="BQ320" s="47">
        <v>0</v>
      </c>
      <c r="BR320" s="47">
        <v>0</v>
      </c>
      <c r="BS320" s="47">
        <v>0</v>
      </c>
      <c r="BT320" s="47">
        <v>0</v>
      </c>
      <c r="BU320" s="47">
        <v>0</v>
      </c>
      <c r="BV320" s="47">
        <v>0</v>
      </c>
      <c r="BW320" s="47">
        <v>0</v>
      </c>
      <c r="BX320" s="47">
        <v>0</v>
      </c>
      <c r="BY320" s="47">
        <v>0</v>
      </c>
      <c r="BZ320" s="47">
        <v>0</v>
      </c>
      <c r="CA320" s="47">
        <v>0</v>
      </c>
      <c r="CB320" s="47">
        <v>0</v>
      </c>
      <c r="CC320" s="47">
        <v>0</v>
      </c>
      <c r="CD320" s="47">
        <v>0</v>
      </c>
      <c r="CE320" s="47">
        <v>0</v>
      </c>
      <c r="CF320" s="47">
        <v>0</v>
      </c>
      <c r="CG320" s="47">
        <v>0</v>
      </c>
      <c r="CH320" s="47">
        <v>0</v>
      </c>
      <c r="CI320" s="47">
        <v>0</v>
      </c>
      <c r="CJ320" s="47">
        <v>0</v>
      </c>
      <c r="CK320" s="47">
        <v>0</v>
      </c>
      <c r="CL320" s="47">
        <v>0</v>
      </c>
      <c r="CM320" s="47">
        <v>0</v>
      </c>
      <c r="CN320" s="47">
        <v>0</v>
      </c>
      <c r="CO320" s="47">
        <v>0</v>
      </c>
      <c r="CP320" s="47">
        <v>0</v>
      </c>
      <c r="CQ320" s="47">
        <v>0</v>
      </c>
      <c r="CR320" s="47">
        <v>0</v>
      </c>
      <c r="CS320" s="47">
        <v>0</v>
      </c>
      <c r="CT320" s="47">
        <v>0</v>
      </c>
      <c r="CU320" s="47">
        <v>0</v>
      </c>
      <c r="CV320" s="47">
        <v>0</v>
      </c>
      <c r="CW320" s="47">
        <v>0</v>
      </c>
      <c r="CX320" s="47">
        <v>0</v>
      </c>
      <c r="CY320" s="47">
        <v>0</v>
      </c>
      <c r="CZ320" s="47">
        <v>0</v>
      </c>
      <c r="DA320" s="47">
        <v>0</v>
      </c>
      <c r="DB320" s="47">
        <v>0</v>
      </c>
      <c r="DC320" s="47">
        <v>0</v>
      </c>
      <c r="DD320" s="47">
        <v>0</v>
      </c>
      <c r="DE320" s="47">
        <v>0</v>
      </c>
      <c r="DF320" s="47">
        <v>0</v>
      </c>
      <c r="DG320" s="47">
        <v>0</v>
      </c>
      <c r="DH320" s="47">
        <v>0</v>
      </c>
      <c r="DI320" s="47">
        <v>0</v>
      </c>
      <c r="DJ320" s="47">
        <v>0</v>
      </c>
      <c r="DK320" s="47">
        <v>0</v>
      </c>
      <c r="DL320" s="47">
        <v>0</v>
      </c>
      <c r="DM320" s="47">
        <v>0</v>
      </c>
      <c r="DN320" s="47">
        <v>0</v>
      </c>
      <c r="DO320" s="47">
        <v>0</v>
      </c>
      <c r="DP320" s="47">
        <v>0</v>
      </c>
      <c r="DQ320" s="47">
        <v>0</v>
      </c>
      <c r="DR320" s="47">
        <v>0</v>
      </c>
      <c r="DS320" s="47">
        <v>0</v>
      </c>
      <c r="DT320" s="47">
        <v>0</v>
      </c>
    </row>
    <row r="321" spans="1:126" x14ac:dyDescent="0.25">
      <c r="A321" s="47" t="s">
        <v>632</v>
      </c>
      <c r="B321" s="47" t="s">
        <v>153</v>
      </c>
      <c r="C321" s="47" t="s">
        <v>552</v>
      </c>
      <c r="D321" s="47" t="s">
        <v>552</v>
      </c>
      <c r="E321" s="47"/>
      <c r="F321" s="47" t="s">
        <v>406</v>
      </c>
      <c r="G321" s="47" t="s">
        <v>415</v>
      </c>
      <c r="H321" s="47" t="str">
        <f>=IFERROR(VLOOKUP(A321,'ETPT Format DDG'!A:J,10,FALSE),"")</f>
        <v>0</v>
      </c>
      <c r="I321" s="47" t="str">
        <f>='ETPT Format DDG'!M321</f>
        <v/>
      </c>
      <c r="J321" s="47" t="str">
        <f>='ETPT Format DDG'!D321</f>
        <v/>
      </c>
      <c r="K321" s="47" t="s">
        <v>157</v>
      </c>
      <c r="L321" s="47" t="s">
        <v>560</v>
      </c>
      <c r="M321" s="47"/>
      <c r="N321" s="47">
        <v>1</v>
      </c>
      <c r="O321" s="47">
        <v>1</v>
      </c>
      <c r="P321" s="47">
        <v>0</v>
      </c>
      <c r="Q321" s="47">
        <v>0</v>
      </c>
      <c r="R321" s="47">
        <v>0</v>
      </c>
      <c r="S321" s="47">
        <v>0</v>
      </c>
      <c r="T321" s="47">
        <v>0</v>
      </c>
      <c r="U321" s="47">
        <v>0</v>
      </c>
      <c r="V321" s="47">
        <v>0</v>
      </c>
      <c r="W321" s="47">
        <v>0</v>
      </c>
      <c r="X321" s="47">
        <v>0</v>
      </c>
      <c r="Y321" s="47">
        <v>0</v>
      </c>
      <c r="Z321" s="47">
        <v>0</v>
      </c>
      <c r="AA321" s="47">
        <v>0</v>
      </c>
      <c r="AB321" s="47">
        <v>0</v>
      </c>
      <c r="AC321" s="47">
        <v>0</v>
      </c>
      <c r="AD321" s="47">
        <v>0</v>
      </c>
      <c r="AE321" s="47">
        <v>1</v>
      </c>
      <c r="AF321" s="47">
        <v>0</v>
      </c>
      <c r="AG321" s="47">
        <v>0</v>
      </c>
      <c r="AH321" s="47">
        <v>0</v>
      </c>
      <c r="AI321" s="47">
        <v>0</v>
      </c>
      <c r="AJ321" s="47">
        <v>0</v>
      </c>
      <c r="AK321" s="47">
        <v>0</v>
      </c>
      <c r="AL321" s="47">
        <v>0</v>
      </c>
      <c r="AM321" s="47">
        <v>1</v>
      </c>
      <c r="AN321" s="47">
        <v>0</v>
      </c>
      <c r="AO321" s="47">
        <v>0</v>
      </c>
      <c r="AP321" s="47">
        <v>0</v>
      </c>
      <c r="AQ321" s="47">
        <v>0</v>
      </c>
      <c r="AR321" s="47">
        <v>0</v>
      </c>
      <c r="AS321" s="47">
        <v>0</v>
      </c>
      <c r="AT321" s="47">
        <v>0</v>
      </c>
      <c r="AU321" s="47">
        <v>0</v>
      </c>
      <c r="AV321" s="47">
        <v>0</v>
      </c>
      <c r="AW321" s="47">
        <v>0</v>
      </c>
      <c r="AX321" s="47">
        <v>0</v>
      </c>
      <c r="AY321" s="47">
        <v>0</v>
      </c>
      <c r="AZ321" s="47">
        <v>0</v>
      </c>
      <c r="BA321" s="47">
        <v>0</v>
      </c>
      <c r="BB321" s="47">
        <v>0</v>
      </c>
      <c r="BC321" s="47">
        <v>0</v>
      </c>
      <c r="BD321" s="47">
        <v>0</v>
      </c>
      <c r="BE321" s="47">
        <v>0</v>
      </c>
      <c r="BF321" s="47">
        <v>0</v>
      </c>
      <c r="BG321" s="47">
        <v>0</v>
      </c>
      <c r="BH321" s="47">
        <v>0</v>
      </c>
      <c r="BI321" s="47">
        <v>0</v>
      </c>
      <c r="BJ321" s="47">
        <v>0</v>
      </c>
      <c r="BK321" s="47">
        <v>0</v>
      </c>
      <c r="BL321" s="47">
        <v>0</v>
      </c>
      <c r="BM321" s="47">
        <v>0</v>
      </c>
      <c r="BN321" s="47">
        <v>0</v>
      </c>
      <c r="BO321" s="47">
        <v>0</v>
      </c>
      <c r="BP321" s="47">
        <v>0</v>
      </c>
      <c r="BQ321" s="47">
        <v>0</v>
      </c>
      <c r="BR321" s="47">
        <v>0</v>
      </c>
      <c r="BS321" s="47">
        <v>0</v>
      </c>
      <c r="BT321" s="47">
        <v>0</v>
      </c>
      <c r="BU321" s="47">
        <v>0</v>
      </c>
      <c r="BV321" s="47">
        <v>0</v>
      </c>
      <c r="BW321" s="47">
        <v>0</v>
      </c>
      <c r="BX321" s="47">
        <v>0</v>
      </c>
      <c r="BY321" s="47">
        <v>0</v>
      </c>
      <c r="BZ321" s="47">
        <v>0</v>
      </c>
      <c r="CA321" s="47">
        <v>0</v>
      </c>
      <c r="CB321" s="47">
        <v>0</v>
      </c>
      <c r="CC321" s="47">
        <v>0</v>
      </c>
      <c r="CD321" s="47">
        <v>0</v>
      </c>
      <c r="CE321" s="47">
        <v>0</v>
      </c>
      <c r="CF321" s="47">
        <v>0</v>
      </c>
      <c r="CG321" s="47">
        <v>0</v>
      </c>
      <c r="CH321" s="47">
        <v>0</v>
      </c>
      <c r="CI321" s="47">
        <v>0</v>
      </c>
      <c r="CJ321" s="47">
        <v>0</v>
      </c>
      <c r="CK321" s="47">
        <v>0</v>
      </c>
      <c r="CL321" s="47">
        <v>0</v>
      </c>
      <c r="CM321" s="47">
        <v>0</v>
      </c>
      <c r="CN321" s="47">
        <v>0</v>
      </c>
      <c r="CO321" s="47">
        <v>0</v>
      </c>
      <c r="CP321" s="47">
        <v>0</v>
      </c>
      <c r="CQ321" s="47">
        <v>0</v>
      </c>
      <c r="CR321" s="47">
        <v>0</v>
      </c>
      <c r="CS321" s="47">
        <v>0</v>
      </c>
      <c r="CT321" s="47">
        <v>0</v>
      </c>
      <c r="CU321" s="47">
        <v>0</v>
      </c>
      <c r="CV321" s="47">
        <v>0</v>
      </c>
      <c r="CW321" s="47">
        <v>0</v>
      </c>
      <c r="CX321" s="47">
        <v>0</v>
      </c>
      <c r="CY321" s="47">
        <v>0</v>
      </c>
      <c r="CZ321" s="47">
        <v>0</v>
      </c>
      <c r="DA321" s="47">
        <v>0</v>
      </c>
      <c r="DB321" s="47">
        <v>0</v>
      </c>
      <c r="DC321" s="47">
        <v>0</v>
      </c>
      <c r="DD321" s="47">
        <v>0</v>
      </c>
      <c r="DE321" s="47">
        <v>0</v>
      </c>
      <c r="DF321" s="47">
        <v>0</v>
      </c>
      <c r="DG321" s="47">
        <v>0</v>
      </c>
      <c r="DH321" s="47">
        <v>0</v>
      </c>
      <c r="DI321" s="47">
        <v>0</v>
      </c>
      <c r="DJ321" s="47">
        <v>0</v>
      </c>
      <c r="DK321" s="47">
        <v>0</v>
      </c>
      <c r="DL321" s="47">
        <v>0</v>
      </c>
      <c r="DM321" s="47">
        <v>0</v>
      </c>
      <c r="DN321" s="47">
        <v>0</v>
      </c>
      <c r="DO321" s="47">
        <v>0</v>
      </c>
      <c r="DP321" s="47">
        <v>0</v>
      </c>
      <c r="DQ321" s="47">
        <v>0</v>
      </c>
      <c r="DR321" s="47">
        <v>0</v>
      </c>
      <c r="DS321" s="47">
        <v>0</v>
      </c>
      <c r="DT321" s="47">
        <v>0</v>
      </c>
    </row>
    <row r="322" spans="1:126" x14ac:dyDescent="0.25">
      <c r="A322" s="47" t="s">
        <v>633</v>
      </c>
      <c r="B322" s="47" t="s">
        <v>153</v>
      </c>
      <c r="C322" s="47" t="s">
        <v>552</v>
      </c>
      <c r="D322" s="47" t="s">
        <v>552</v>
      </c>
      <c r="E322" s="47"/>
      <c r="F322" s="47" t="s">
        <v>406</v>
      </c>
      <c r="G322" s="47" t="s">
        <v>412</v>
      </c>
      <c r="H322" s="47" t="str">
        <f>=IFERROR(VLOOKUP(A322,'ETPT Format DDG'!A:J,10,FALSE),"")</f>
        <v>0</v>
      </c>
      <c r="I322" s="47" t="str">
        <f>='ETPT Format DDG'!M322</f>
        <v/>
      </c>
      <c r="J322" s="47" t="str">
        <f>='ETPT Format DDG'!D322</f>
        <v/>
      </c>
      <c r="K322" s="47" t="s">
        <v>157</v>
      </c>
      <c r="L322" s="47" t="s">
        <v>560</v>
      </c>
      <c r="M322" s="47"/>
      <c r="N322" s="47">
        <v>0.8000000000000057</v>
      </c>
      <c r="O322" s="47">
        <v>0.8000000000000057</v>
      </c>
      <c r="P322" s="47">
        <v>0</v>
      </c>
      <c r="Q322" s="47">
        <v>0</v>
      </c>
      <c r="R322" s="47">
        <v>0</v>
      </c>
      <c r="S322" s="47">
        <v>0</v>
      </c>
      <c r="T322" s="47">
        <v>0</v>
      </c>
      <c r="U322" s="47">
        <v>0</v>
      </c>
      <c r="V322" s="47">
        <v>0</v>
      </c>
      <c r="W322" s="47">
        <v>0</v>
      </c>
      <c r="X322" s="47">
        <v>0</v>
      </c>
      <c r="Y322" s="47">
        <v>0</v>
      </c>
      <c r="Z322" s="47">
        <v>0</v>
      </c>
      <c r="AA322" s="47">
        <v>0</v>
      </c>
      <c r="AB322" s="47">
        <v>0</v>
      </c>
      <c r="AC322" s="47">
        <v>0</v>
      </c>
      <c r="AD322" s="47">
        <v>0</v>
      </c>
      <c r="AE322" s="47">
        <v>0.8000000000000057</v>
      </c>
      <c r="AF322" s="47">
        <v>0</v>
      </c>
      <c r="AG322" s="47">
        <v>0</v>
      </c>
      <c r="AH322" s="47">
        <v>0</v>
      </c>
      <c r="AI322" s="47">
        <v>0</v>
      </c>
      <c r="AJ322" s="47">
        <v>0</v>
      </c>
      <c r="AK322" s="47">
        <v>0</v>
      </c>
      <c r="AL322" s="47">
        <v>0</v>
      </c>
      <c r="AM322" s="47">
        <v>0</v>
      </c>
      <c r="AN322" s="47">
        <v>0</v>
      </c>
      <c r="AO322" s="47">
        <v>0</v>
      </c>
      <c r="AP322" s="47">
        <v>0</v>
      </c>
      <c r="AQ322" s="47">
        <v>0</v>
      </c>
      <c r="AR322" s="47">
        <v>0</v>
      </c>
      <c r="AS322" s="47">
        <v>0</v>
      </c>
      <c r="AT322" s="47">
        <v>0</v>
      </c>
      <c r="AU322" s="47">
        <v>0</v>
      </c>
      <c r="AV322" s="47">
        <v>0</v>
      </c>
      <c r="AW322" s="47">
        <v>0</v>
      </c>
      <c r="AX322" s="47">
        <v>0</v>
      </c>
      <c r="AY322" s="47">
        <v>0</v>
      </c>
      <c r="AZ322" s="47">
        <v>0</v>
      </c>
      <c r="BA322" s="47">
        <v>0</v>
      </c>
      <c r="BB322" s="47">
        <v>0</v>
      </c>
      <c r="BC322" s="47">
        <v>0</v>
      </c>
      <c r="BD322" s="47">
        <v>0</v>
      </c>
      <c r="BE322" s="47">
        <v>0</v>
      </c>
      <c r="BF322" s="47">
        <v>0</v>
      </c>
      <c r="BG322" s="47">
        <v>0</v>
      </c>
      <c r="BH322" s="47">
        <v>0</v>
      </c>
      <c r="BI322" s="47">
        <v>0</v>
      </c>
      <c r="BJ322" s="47">
        <v>0</v>
      </c>
      <c r="BK322" s="47">
        <v>0</v>
      </c>
      <c r="BL322" s="47">
        <v>0</v>
      </c>
      <c r="BM322" s="47">
        <v>0</v>
      </c>
      <c r="BN322" s="47">
        <v>0</v>
      </c>
      <c r="BO322" s="47">
        <v>0</v>
      </c>
      <c r="BP322" s="47">
        <v>0</v>
      </c>
      <c r="BQ322" s="47">
        <v>0</v>
      </c>
      <c r="BR322" s="47">
        <v>0</v>
      </c>
      <c r="BS322" s="47">
        <v>0</v>
      </c>
      <c r="BT322" s="47">
        <v>0</v>
      </c>
      <c r="BU322" s="47">
        <v>0</v>
      </c>
      <c r="BV322" s="47">
        <v>0</v>
      </c>
      <c r="BW322" s="47">
        <v>0</v>
      </c>
      <c r="BX322" s="47">
        <v>0</v>
      </c>
      <c r="BY322" s="47">
        <v>0</v>
      </c>
      <c r="BZ322" s="47">
        <v>0</v>
      </c>
      <c r="CA322" s="47">
        <v>0</v>
      </c>
      <c r="CB322" s="47">
        <v>0</v>
      </c>
      <c r="CC322" s="47">
        <v>0</v>
      </c>
      <c r="CD322" s="47">
        <v>0</v>
      </c>
      <c r="CE322" s="47">
        <v>0</v>
      </c>
      <c r="CF322" s="47">
        <v>0</v>
      </c>
      <c r="CG322" s="47">
        <v>0</v>
      </c>
      <c r="CH322" s="47">
        <v>0</v>
      </c>
      <c r="CI322" s="47">
        <v>0</v>
      </c>
      <c r="CJ322" s="47">
        <v>0</v>
      </c>
      <c r="CK322" s="47">
        <v>0</v>
      </c>
      <c r="CL322" s="47">
        <v>0</v>
      </c>
      <c r="CM322" s="47">
        <v>0</v>
      </c>
      <c r="CN322" s="47">
        <v>0</v>
      </c>
      <c r="CO322" s="47">
        <v>0</v>
      </c>
      <c r="CP322" s="47">
        <v>0</v>
      </c>
      <c r="CQ322" s="47">
        <v>0</v>
      </c>
      <c r="CR322" s="47">
        <v>0</v>
      </c>
      <c r="CS322" s="47">
        <v>0</v>
      </c>
      <c r="CT322" s="47">
        <v>0</v>
      </c>
      <c r="CU322" s="47">
        <v>0</v>
      </c>
      <c r="CV322" s="47">
        <v>0</v>
      </c>
      <c r="CW322" s="47">
        <v>0</v>
      </c>
      <c r="CX322" s="47">
        <v>0</v>
      </c>
      <c r="CY322" s="47">
        <v>0</v>
      </c>
      <c r="CZ322" s="47">
        <v>0</v>
      </c>
      <c r="DA322" s="47">
        <v>0</v>
      </c>
      <c r="DB322" s="47">
        <v>0</v>
      </c>
      <c r="DC322" s="47">
        <v>0</v>
      </c>
      <c r="DD322" s="47">
        <v>0</v>
      </c>
      <c r="DE322" s="47">
        <v>0</v>
      </c>
      <c r="DF322" s="47">
        <v>0</v>
      </c>
      <c r="DG322" s="47">
        <v>0</v>
      </c>
      <c r="DH322" s="47">
        <v>0</v>
      </c>
      <c r="DI322" s="47">
        <v>0</v>
      </c>
      <c r="DJ322" s="47">
        <v>0</v>
      </c>
      <c r="DK322" s="47">
        <v>0</v>
      </c>
      <c r="DL322" s="47">
        <v>0</v>
      </c>
      <c r="DM322" s="47">
        <v>0</v>
      </c>
      <c r="DN322" s="47">
        <v>0</v>
      </c>
      <c r="DO322" s="47">
        <v>0</v>
      </c>
      <c r="DP322" s="47">
        <v>0</v>
      </c>
      <c r="DQ322" s="47">
        <v>0</v>
      </c>
      <c r="DR322" s="47">
        <v>0</v>
      </c>
      <c r="DS322" s="47">
        <v>0</v>
      </c>
      <c r="DT322" s="47">
        <v>0</v>
      </c>
    </row>
    <row r="323" spans="1:126" x14ac:dyDescent="0.25">
      <c r="A323" s="47" t="s">
        <v>634</v>
      </c>
      <c r="B323" s="47" t="s">
        <v>153</v>
      </c>
      <c r="C323" s="47" t="s">
        <v>552</v>
      </c>
      <c r="D323" s="47" t="s">
        <v>552</v>
      </c>
      <c r="E323" s="47"/>
      <c r="F323" s="47" t="s">
        <v>406</v>
      </c>
      <c r="G323" s="47" t="s">
        <v>415</v>
      </c>
      <c r="H323" s="47" t="str">
        <f>=IFERROR(VLOOKUP(A323,'ETPT Format DDG'!A:J,10,FALSE),"")</f>
        <v>0</v>
      </c>
      <c r="I323" s="47" t="str">
        <f>='ETPT Format DDG'!M323</f>
        <v/>
      </c>
      <c r="J323" s="47" t="str">
        <f>='ETPT Format DDG'!D323</f>
        <v/>
      </c>
      <c r="K323" s="47" t="s">
        <v>157</v>
      </c>
      <c r="L323" s="47" t="s">
        <v>560</v>
      </c>
      <c r="M323" s="47"/>
      <c r="N323" s="47">
        <v>0.5999999999999962</v>
      </c>
      <c r="O323" s="47">
        <v>0.5999999999999962</v>
      </c>
      <c r="P323" s="47">
        <v>0</v>
      </c>
      <c r="Q323" s="47">
        <v>0</v>
      </c>
      <c r="R323" s="47">
        <v>0</v>
      </c>
      <c r="S323" s="47">
        <v>0</v>
      </c>
      <c r="T323" s="47">
        <v>0</v>
      </c>
      <c r="U323" s="47">
        <v>0</v>
      </c>
      <c r="V323" s="47">
        <v>0</v>
      </c>
      <c r="W323" s="47">
        <v>0</v>
      </c>
      <c r="X323" s="47">
        <v>0</v>
      </c>
      <c r="Y323" s="47">
        <v>0</v>
      </c>
      <c r="Z323" s="47">
        <v>0</v>
      </c>
      <c r="AA323" s="47">
        <v>0</v>
      </c>
      <c r="AB323" s="47">
        <v>0</v>
      </c>
      <c r="AC323" s="47">
        <v>0</v>
      </c>
      <c r="AD323" s="47">
        <v>0</v>
      </c>
      <c r="AE323" s="47">
        <v>0.5999999999999962</v>
      </c>
      <c r="AF323" s="47">
        <v>0</v>
      </c>
      <c r="AG323" s="47">
        <v>0</v>
      </c>
      <c r="AH323" s="47">
        <v>0</v>
      </c>
      <c r="AI323" s="47">
        <v>0</v>
      </c>
      <c r="AJ323" s="47">
        <v>0</v>
      </c>
      <c r="AK323" s="47">
        <v>0</v>
      </c>
      <c r="AL323" s="47">
        <v>0</v>
      </c>
      <c r="AM323" s="47">
        <v>0</v>
      </c>
      <c r="AN323" s="47">
        <v>0</v>
      </c>
      <c r="AO323" s="47">
        <v>0</v>
      </c>
      <c r="AP323" s="47">
        <v>0</v>
      </c>
      <c r="AQ323" s="47">
        <v>0</v>
      </c>
      <c r="AR323" s="47">
        <v>0</v>
      </c>
      <c r="AS323" s="47">
        <v>0</v>
      </c>
      <c r="AT323" s="47">
        <v>0</v>
      </c>
      <c r="AU323" s="47">
        <v>0</v>
      </c>
      <c r="AV323" s="47">
        <v>0</v>
      </c>
      <c r="AW323" s="47">
        <v>0</v>
      </c>
      <c r="AX323" s="47">
        <v>0</v>
      </c>
      <c r="AY323" s="47">
        <v>0</v>
      </c>
      <c r="AZ323" s="47">
        <v>0</v>
      </c>
      <c r="BA323" s="47">
        <v>0</v>
      </c>
      <c r="BB323" s="47">
        <v>0</v>
      </c>
      <c r="BC323" s="47">
        <v>0</v>
      </c>
      <c r="BD323" s="47">
        <v>0</v>
      </c>
      <c r="BE323" s="47">
        <v>0</v>
      </c>
      <c r="BF323" s="47">
        <v>0</v>
      </c>
      <c r="BG323" s="47">
        <v>0</v>
      </c>
      <c r="BH323" s="47">
        <v>0</v>
      </c>
      <c r="BI323" s="47">
        <v>0</v>
      </c>
      <c r="BJ323" s="47">
        <v>0</v>
      </c>
      <c r="BK323" s="47">
        <v>0</v>
      </c>
      <c r="BL323" s="47">
        <v>0</v>
      </c>
      <c r="BM323" s="47">
        <v>0</v>
      </c>
      <c r="BN323" s="47">
        <v>0</v>
      </c>
      <c r="BO323" s="47">
        <v>0</v>
      </c>
      <c r="BP323" s="47">
        <v>0</v>
      </c>
      <c r="BQ323" s="47">
        <v>0</v>
      </c>
      <c r="BR323" s="47">
        <v>0</v>
      </c>
      <c r="BS323" s="47">
        <v>0</v>
      </c>
      <c r="BT323" s="47">
        <v>0</v>
      </c>
      <c r="BU323" s="47">
        <v>0</v>
      </c>
      <c r="BV323" s="47">
        <v>0</v>
      </c>
      <c r="BW323" s="47">
        <v>0</v>
      </c>
      <c r="BX323" s="47">
        <v>0</v>
      </c>
      <c r="BY323" s="47">
        <v>0</v>
      </c>
      <c r="BZ323" s="47">
        <v>0</v>
      </c>
      <c r="CA323" s="47">
        <v>0</v>
      </c>
      <c r="CB323" s="47">
        <v>0</v>
      </c>
      <c r="CC323" s="47">
        <v>0</v>
      </c>
      <c r="CD323" s="47">
        <v>0</v>
      </c>
      <c r="CE323" s="47">
        <v>0</v>
      </c>
      <c r="CF323" s="47">
        <v>0</v>
      </c>
      <c r="CG323" s="47">
        <v>0</v>
      </c>
      <c r="CH323" s="47">
        <v>0</v>
      </c>
      <c r="CI323" s="47">
        <v>0</v>
      </c>
      <c r="CJ323" s="47">
        <v>0</v>
      </c>
      <c r="CK323" s="47">
        <v>0</v>
      </c>
      <c r="CL323" s="47">
        <v>0</v>
      </c>
      <c r="CM323" s="47">
        <v>0</v>
      </c>
      <c r="CN323" s="47">
        <v>0</v>
      </c>
      <c r="CO323" s="47">
        <v>0</v>
      </c>
      <c r="CP323" s="47">
        <v>0</v>
      </c>
      <c r="CQ323" s="47">
        <v>0</v>
      </c>
      <c r="CR323" s="47">
        <v>0</v>
      </c>
      <c r="CS323" s="47">
        <v>0</v>
      </c>
      <c r="CT323" s="47">
        <v>0</v>
      </c>
      <c r="CU323" s="47">
        <v>0</v>
      </c>
      <c r="CV323" s="47">
        <v>0</v>
      </c>
      <c r="CW323" s="47">
        <v>0</v>
      </c>
      <c r="CX323" s="47">
        <v>0</v>
      </c>
      <c r="CY323" s="47">
        <v>0</v>
      </c>
      <c r="CZ323" s="47">
        <v>0</v>
      </c>
      <c r="DA323" s="47">
        <v>0</v>
      </c>
      <c r="DB323" s="47">
        <v>0</v>
      </c>
      <c r="DC323" s="47">
        <v>0</v>
      </c>
      <c r="DD323" s="47">
        <v>0</v>
      </c>
      <c r="DE323" s="47">
        <v>0</v>
      </c>
      <c r="DF323" s="47">
        <v>0</v>
      </c>
      <c r="DG323" s="47">
        <v>0</v>
      </c>
      <c r="DH323" s="47">
        <v>0</v>
      </c>
      <c r="DI323" s="47">
        <v>0</v>
      </c>
      <c r="DJ323" s="47">
        <v>0</v>
      </c>
      <c r="DK323" s="47">
        <v>0</v>
      </c>
      <c r="DL323" s="47">
        <v>0</v>
      </c>
      <c r="DM323" s="47">
        <v>0</v>
      </c>
      <c r="DN323" s="47">
        <v>0</v>
      </c>
      <c r="DO323" s="47">
        <v>0</v>
      </c>
      <c r="DP323" s="47">
        <v>0</v>
      </c>
      <c r="DQ323" s="47">
        <v>0</v>
      </c>
      <c r="DR323" s="47">
        <v>0</v>
      </c>
      <c r="DS323" s="47">
        <v>0</v>
      </c>
      <c r="DT323" s="47">
        <v>0</v>
      </c>
    </row>
    <row r="324" spans="1:126" x14ac:dyDescent="0.25">
      <c r="A324" s="47" t="s">
        <v>635</v>
      </c>
      <c r="B324" s="47" t="s">
        <v>153</v>
      </c>
      <c r="C324" s="47" t="s">
        <v>552</v>
      </c>
      <c r="D324" s="47" t="s">
        <v>552</v>
      </c>
      <c r="E324" s="47"/>
      <c r="F324" s="47" t="s">
        <v>406</v>
      </c>
      <c r="G324" s="47" t="s">
        <v>412</v>
      </c>
      <c r="H324" s="47" t="str">
        <f>=IFERROR(VLOOKUP(A324,'ETPT Format DDG'!A:J,10,FALSE),"")</f>
        <v>0</v>
      </c>
      <c r="I324" s="47" t="str">
        <f>='ETPT Format DDG'!M324</f>
        <v/>
      </c>
      <c r="J324" s="47" t="str">
        <f>='ETPT Format DDG'!D324</f>
        <v/>
      </c>
      <c r="K324" s="47" t="s">
        <v>157</v>
      </c>
      <c r="L324" s="47" t="s">
        <v>239</v>
      </c>
      <c r="M324" s="47"/>
      <c r="N324" s="47">
        <v>0.32894736842105265</v>
      </c>
      <c r="O324" s="47">
        <v>0.32894736842105265</v>
      </c>
      <c r="P324" s="47">
        <v>0</v>
      </c>
      <c r="Q324" s="47">
        <v>0</v>
      </c>
      <c r="R324" s="47">
        <v>0</v>
      </c>
      <c r="S324" s="47">
        <v>0</v>
      </c>
      <c r="T324" s="47">
        <v>0</v>
      </c>
      <c r="U324" s="47">
        <v>0</v>
      </c>
      <c r="V324" s="47">
        <v>0</v>
      </c>
      <c r="W324" s="47">
        <v>0</v>
      </c>
      <c r="X324" s="47">
        <v>0</v>
      </c>
      <c r="Y324" s="47">
        <v>0</v>
      </c>
      <c r="Z324" s="47">
        <v>0</v>
      </c>
      <c r="AA324" s="47">
        <v>0</v>
      </c>
      <c r="AB324" s="47">
        <v>0</v>
      </c>
      <c r="AC324" s="47">
        <v>0</v>
      </c>
      <c r="AD324" s="47">
        <v>0</v>
      </c>
      <c r="AE324" s="47">
        <v>0.32894736842105265</v>
      </c>
      <c r="AF324" s="47">
        <v>0</v>
      </c>
      <c r="AG324" s="47">
        <v>0</v>
      </c>
      <c r="AH324" s="47">
        <v>0</v>
      </c>
      <c r="AI324" s="47">
        <v>0</v>
      </c>
      <c r="AJ324" s="47">
        <v>0</v>
      </c>
      <c r="AK324" s="47">
        <v>0</v>
      </c>
      <c r="AL324" s="47">
        <v>0</v>
      </c>
      <c r="AM324" s="47">
        <v>0</v>
      </c>
      <c r="AN324" s="47">
        <v>0</v>
      </c>
      <c r="AO324" s="47">
        <v>0</v>
      </c>
      <c r="AP324" s="47">
        <v>0</v>
      </c>
      <c r="AQ324" s="47">
        <v>0</v>
      </c>
      <c r="AR324" s="47">
        <v>0</v>
      </c>
      <c r="AS324" s="47">
        <v>0</v>
      </c>
      <c r="AT324" s="47">
        <v>0</v>
      </c>
      <c r="AU324" s="47">
        <v>0</v>
      </c>
      <c r="AV324" s="47">
        <v>0</v>
      </c>
      <c r="AW324" s="47">
        <v>0</v>
      </c>
      <c r="AX324" s="47">
        <v>0</v>
      </c>
      <c r="AY324" s="47">
        <v>0</v>
      </c>
      <c r="AZ324" s="47">
        <v>0</v>
      </c>
      <c r="BA324" s="47">
        <v>0</v>
      </c>
      <c r="BB324" s="47">
        <v>0</v>
      </c>
      <c r="BC324" s="47">
        <v>0</v>
      </c>
      <c r="BD324" s="47">
        <v>0</v>
      </c>
      <c r="BE324" s="47">
        <v>0</v>
      </c>
      <c r="BF324" s="47">
        <v>0</v>
      </c>
      <c r="BG324" s="47">
        <v>0</v>
      </c>
      <c r="BH324" s="47">
        <v>0</v>
      </c>
      <c r="BI324" s="47">
        <v>0</v>
      </c>
      <c r="BJ324" s="47">
        <v>0</v>
      </c>
      <c r="BK324" s="47">
        <v>0</v>
      </c>
      <c r="BL324" s="47">
        <v>0</v>
      </c>
      <c r="BM324" s="47">
        <v>0</v>
      </c>
      <c r="BN324" s="47">
        <v>0</v>
      </c>
      <c r="BO324" s="47">
        <v>0</v>
      </c>
      <c r="BP324" s="47">
        <v>0</v>
      </c>
      <c r="BQ324" s="47">
        <v>0</v>
      </c>
      <c r="BR324" s="47">
        <v>0</v>
      </c>
      <c r="BS324" s="47">
        <v>0</v>
      </c>
      <c r="BT324" s="47">
        <v>0</v>
      </c>
      <c r="BU324" s="47">
        <v>0</v>
      </c>
      <c r="BV324" s="47">
        <v>0</v>
      </c>
      <c r="BW324" s="47">
        <v>0</v>
      </c>
      <c r="BX324" s="47">
        <v>0</v>
      </c>
      <c r="BY324" s="47">
        <v>0</v>
      </c>
      <c r="BZ324" s="47">
        <v>0</v>
      </c>
      <c r="CA324" s="47">
        <v>0</v>
      </c>
      <c r="CB324" s="47">
        <v>0</v>
      </c>
      <c r="CC324" s="47">
        <v>0</v>
      </c>
      <c r="CD324" s="47">
        <v>0</v>
      </c>
      <c r="CE324" s="47">
        <v>0</v>
      </c>
      <c r="CF324" s="47">
        <v>0</v>
      </c>
      <c r="CG324" s="47">
        <v>0</v>
      </c>
      <c r="CH324" s="47">
        <v>0</v>
      </c>
      <c r="CI324" s="47">
        <v>0</v>
      </c>
      <c r="CJ324" s="47">
        <v>0</v>
      </c>
      <c r="CK324" s="47">
        <v>0</v>
      </c>
      <c r="CL324" s="47">
        <v>0</v>
      </c>
      <c r="CM324" s="47">
        <v>0</v>
      </c>
      <c r="CN324" s="47">
        <v>0</v>
      </c>
      <c r="CO324" s="47">
        <v>0</v>
      </c>
      <c r="CP324" s="47">
        <v>0</v>
      </c>
      <c r="CQ324" s="47">
        <v>0</v>
      </c>
      <c r="CR324" s="47">
        <v>0</v>
      </c>
      <c r="CS324" s="47">
        <v>0</v>
      </c>
      <c r="CT324" s="47">
        <v>0</v>
      </c>
      <c r="CU324" s="47">
        <v>0</v>
      </c>
      <c r="CV324" s="47">
        <v>0</v>
      </c>
      <c r="CW324" s="47">
        <v>0</v>
      </c>
      <c r="CX324" s="47">
        <v>0</v>
      </c>
      <c r="CY324" s="47">
        <v>0</v>
      </c>
      <c r="CZ324" s="47">
        <v>0</v>
      </c>
      <c r="DA324" s="47">
        <v>0</v>
      </c>
      <c r="DB324" s="47">
        <v>0</v>
      </c>
      <c r="DC324" s="47">
        <v>0</v>
      </c>
      <c r="DD324" s="47">
        <v>0</v>
      </c>
      <c r="DE324" s="47">
        <v>0</v>
      </c>
      <c r="DF324" s="47">
        <v>0.2131578947368421</v>
      </c>
      <c r="DG324" s="47">
        <v>0</v>
      </c>
      <c r="DH324" s="47">
        <v>0</v>
      </c>
      <c r="DI324" s="47">
        <v>0</v>
      </c>
      <c r="DJ324" s="47">
        <v>0</v>
      </c>
      <c r="DK324" s="47">
        <v>0.2131578947368421</v>
      </c>
      <c r="DL324" s="47">
        <v>0</v>
      </c>
      <c r="DM324" s="47">
        <v>0</v>
      </c>
      <c r="DN324" s="47">
        <v>0</v>
      </c>
      <c r="DO324" s="47">
        <v>0</v>
      </c>
      <c r="DP324" s="47">
        <v>0</v>
      </c>
      <c r="DQ324" s="47">
        <v>0</v>
      </c>
      <c r="DR324" s="47">
        <v>0</v>
      </c>
      <c r="DS324" s="47">
        <v>0</v>
      </c>
      <c r="DT324" s="47">
        <v>0</v>
      </c>
    </row>
    <row r="325" spans="1:126" x14ac:dyDescent="0.25">
      <c r="A325" s="47" t="s">
        <v>636</v>
      </c>
      <c r="B325" s="47" t="s">
        <v>153</v>
      </c>
      <c r="C325" s="47" t="s">
        <v>552</v>
      </c>
      <c r="D325" s="47" t="s">
        <v>552</v>
      </c>
      <c r="E325" s="47"/>
      <c r="F325" s="47" t="s">
        <v>406</v>
      </c>
      <c r="G325" s="47" t="s">
        <v>412</v>
      </c>
      <c r="H325" s="47" t="str">
        <f>=IFERROR(VLOOKUP(A325,'ETPT Format DDG'!A:J,10,FALSE),"")</f>
        <v>0</v>
      </c>
      <c r="I325" s="47" t="str">
        <f>='ETPT Format DDG'!M325</f>
        <v/>
      </c>
      <c r="J325" s="47" t="str">
        <f>='ETPT Format DDG'!D325</f>
        <v/>
      </c>
      <c r="K325" s="47" t="s">
        <v>157</v>
      </c>
      <c r="L325" s="47" t="s">
        <v>363</v>
      </c>
      <c r="M325" s="47"/>
      <c r="N325" s="47">
        <v>0.843421052631579</v>
      </c>
      <c r="O325" s="47">
        <v>0.843421052631579</v>
      </c>
      <c r="P325" s="47">
        <v>0</v>
      </c>
      <c r="Q325" s="47">
        <v>0</v>
      </c>
      <c r="R325" s="47">
        <v>0</v>
      </c>
      <c r="S325" s="47">
        <v>0</v>
      </c>
      <c r="T325" s="47">
        <v>0</v>
      </c>
      <c r="U325" s="47">
        <v>0</v>
      </c>
      <c r="V325" s="47">
        <v>0</v>
      </c>
      <c r="W325" s="47">
        <v>0</v>
      </c>
      <c r="X325" s="47">
        <v>0</v>
      </c>
      <c r="Y325" s="47">
        <v>0</v>
      </c>
      <c r="Z325" s="47">
        <v>0</v>
      </c>
      <c r="AA325" s="47">
        <v>0</v>
      </c>
      <c r="AB325" s="47">
        <v>0</v>
      </c>
      <c r="AC325" s="47">
        <v>0</v>
      </c>
      <c r="AD325" s="47">
        <v>0</v>
      </c>
      <c r="AE325" s="47">
        <v>0.843421052631579</v>
      </c>
      <c r="AF325" s="47">
        <v>0</v>
      </c>
      <c r="AG325" s="47">
        <v>0</v>
      </c>
      <c r="AH325" s="47">
        <v>0</v>
      </c>
      <c r="AI325" s="47">
        <v>0</v>
      </c>
      <c r="AJ325" s="47">
        <v>0</v>
      </c>
      <c r="AK325" s="47">
        <v>0.843421052631579</v>
      </c>
      <c r="AL325" s="47">
        <v>0</v>
      </c>
      <c r="AM325" s="47">
        <v>0</v>
      </c>
      <c r="AN325" s="47">
        <v>0</v>
      </c>
      <c r="AO325" s="47">
        <v>0</v>
      </c>
      <c r="AP325" s="47">
        <v>0</v>
      </c>
      <c r="AQ325" s="47">
        <v>0</v>
      </c>
      <c r="AR325" s="47">
        <v>0</v>
      </c>
      <c r="AS325" s="47">
        <v>0</v>
      </c>
      <c r="AT325" s="47">
        <v>0</v>
      </c>
      <c r="AU325" s="47">
        <v>0</v>
      </c>
      <c r="AV325" s="47">
        <v>0</v>
      </c>
      <c r="AW325" s="47">
        <v>0</v>
      </c>
      <c r="AX325" s="47">
        <v>0</v>
      </c>
      <c r="AY325" s="47">
        <v>0</v>
      </c>
      <c r="AZ325" s="47">
        <v>0</v>
      </c>
      <c r="BA325" s="47">
        <v>0</v>
      </c>
      <c r="BB325" s="47">
        <v>0</v>
      </c>
      <c r="BC325" s="47">
        <v>0</v>
      </c>
      <c r="BD325" s="47">
        <v>0</v>
      </c>
      <c r="BE325" s="47">
        <v>0</v>
      </c>
      <c r="BF325" s="47">
        <v>0</v>
      </c>
      <c r="BG325" s="47">
        <v>0</v>
      </c>
      <c r="BH325" s="47">
        <v>0</v>
      </c>
      <c r="BI325" s="47">
        <v>0</v>
      </c>
      <c r="BJ325" s="47">
        <v>0</v>
      </c>
      <c r="BK325" s="47">
        <v>0</v>
      </c>
      <c r="BL325" s="47">
        <v>0</v>
      </c>
      <c r="BM325" s="47">
        <v>0</v>
      </c>
      <c r="BN325" s="47">
        <v>0</v>
      </c>
      <c r="BO325" s="47">
        <v>0</v>
      </c>
      <c r="BP325" s="47">
        <v>0</v>
      </c>
      <c r="BQ325" s="47">
        <v>0</v>
      </c>
      <c r="BR325" s="47">
        <v>0</v>
      </c>
      <c r="BS325" s="47">
        <v>0</v>
      </c>
      <c r="BT325" s="47">
        <v>0</v>
      </c>
      <c r="BU325" s="47">
        <v>0</v>
      </c>
      <c r="BV325" s="47">
        <v>0</v>
      </c>
      <c r="BW325" s="47">
        <v>0</v>
      </c>
      <c r="BX325" s="47">
        <v>0</v>
      </c>
      <c r="BY325" s="47">
        <v>0</v>
      </c>
      <c r="BZ325" s="47">
        <v>0</v>
      </c>
      <c r="CA325" s="47">
        <v>0</v>
      </c>
      <c r="CB325" s="47">
        <v>0</v>
      </c>
      <c r="CC325" s="47">
        <v>0</v>
      </c>
      <c r="CD325" s="47">
        <v>0</v>
      </c>
      <c r="CE325" s="47">
        <v>0</v>
      </c>
      <c r="CF325" s="47">
        <v>0</v>
      </c>
      <c r="CG325" s="47">
        <v>0</v>
      </c>
      <c r="CH325" s="47">
        <v>0</v>
      </c>
      <c r="CI325" s="47">
        <v>0</v>
      </c>
      <c r="CJ325" s="47">
        <v>0</v>
      </c>
      <c r="CK325" s="47">
        <v>0</v>
      </c>
      <c r="CL325" s="47">
        <v>0</v>
      </c>
      <c r="CM325" s="47">
        <v>0</v>
      </c>
      <c r="CN325" s="47">
        <v>0</v>
      </c>
      <c r="CO325" s="47">
        <v>0</v>
      </c>
      <c r="CP325" s="47">
        <v>0</v>
      </c>
      <c r="CQ325" s="47">
        <v>0</v>
      </c>
      <c r="CR325" s="47">
        <v>0</v>
      </c>
      <c r="CS325" s="47">
        <v>0</v>
      </c>
      <c r="CT325" s="47">
        <v>0</v>
      </c>
      <c r="CU325" s="47">
        <v>0</v>
      </c>
      <c r="CV325" s="47">
        <v>0</v>
      </c>
      <c r="CW325" s="47">
        <v>0</v>
      </c>
      <c r="CX325" s="47">
        <v>0</v>
      </c>
      <c r="CY325" s="47">
        <v>0</v>
      </c>
      <c r="CZ325" s="47">
        <v>0</v>
      </c>
      <c r="DA325" s="47">
        <v>0</v>
      </c>
      <c r="DB325" s="47">
        <v>0</v>
      </c>
      <c r="DC325" s="47">
        <v>0</v>
      </c>
      <c r="DD325" s="47">
        <v>0</v>
      </c>
      <c r="DE325" s="47">
        <v>0</v>
      </c>
      <c r="DF325" s="47">
        <v>0.15657894736842104</v>
      </c>
      <c r="DG325" s="47">
        <v>0</v>
      </c>
      <c r="DH325" s="47">
        <v>0</v>
      </c>
      <c r="DI325" s="47">
        <v>0</v>
      </c>
      <c r="DJ325" s="47">
        <v>0</v>
      </c>
      <c r="DK325" s="47">
        <v>0</v>
      </c>
      <c r="DL325" s="47">
        <v>0</v>
      </c>
      <c r="DM325" s="47">
        <v>0</v>
      </c>
      <c r="DN325" s="47">
        <v>0.15657894736842104</v>
      </c>
      <c r="DO325" s="47">
        <v>0</v>
      </c>
      <c r="DP325" s="47">
        <v>0</v>
      </c>
      <c r="DQ325" s="47">
        <v>0</v>
      </c>
      <c r="DR325" s="47">
        <v>0</v>
      </c>
      <c r="DS325" s="47">
        <v>0</v>
      </c>
      <c r="DT325" s="47">
        <v>0</v>
      </c>
    </row>
    <row r="326" spans="1:126" x14ac:dyDescent="0.25">
      <c r="A326" s="47" t="s">
        <v>637</v>
      </c>
      <c r="B326" s="47" t="s">
        <v>153</v>
      </c>
      <c r="C326" s="47" t="s">
        <v>552</v>
      </c>
      <c r="D326" s="47" t="s">
        <v>552</v>
      </c>
      <c r="E326" s="47"/>
      <c r="F326" s="47" t="s">
        <v>406</v>
      </c>
      <c r="G326" s="47" t="s">
        <v>428</v>
      </c>
      <c r="H326" s="47" t="str">
        <f>=IFERROR(VLOOKUP(A326,'ETPT Format DDG'!A:J,10,FALSE),"")</f>
        <v>0</v>
      </c>
      <c r="I326" s="47" t="str">
        <f>='ETPT Format DDG'!M326</f>
        <v/>
      </c>
      <c r="J326" s="47" t="str">
        <f>='ETPT Format DDG'!D326</f>
        <v/>
      </c>
      <c r="K326" s="47" t="s">
        <v>157</v>
      </c>
      <c r="L326" s="47" t="s">
        <v>490</v>
      </c>
      <c r="M326" s="47"/>
      <c r="N326" s="47">
        <v>0.31842105263157894</v>
      </c>
      <c r="O326" s="47">
        <v>0</v>
      </c>
      <c r="P326" s="47">
        <v>0</v>
      </c>
      <c r="Q326" s="47">
        <v>0</v>
      </c>
      <c r="R326" s="47">
        <v>0</v>
      </c>
      <c r="S326" s="47">
        <v>0</v>
      </c>
      <c r="T326" s="47">
        <v>0</v>
      </c>
      <c r="U326" s="47">
        <v>0</v>
      </c>
      <c r="V326" s="47">
        <v>0</v>
      </c>
      <c r="W326" s="47">
        <v>0</v>
      </c>
      <c r="X326" s="47">
        <v>0</v>
      </c>
      <c r="Y326" s="47">
        <v>0</v>
      </c>
      <c r="Z326" s="47">
        <v>0</v>
      </c>
      <c r="AA326" s="47">
        <v>0</v>
      </c>
      <c r="AB326" s="47">
        <v>0</v>
      </c>
      <c r="AC326" s="47">
        <v>0</v>
      </c>
      <c r="AD326" s="47">
        <v>0</v>
      </c>
      <c r="AE326" s="47">
        <v>0</v>
      </c>
      <c r="AF326" s="47">
        <v>0</v>
      </c>
      <c r="AG326" s="47">
        <v>0</v>
      </c>
      <c r="AH326" s="47">
        <v>0</v>
      </c>
      <c r="AI326" s="47">
        <v>0</v>
      </c>
      <c r="AJ326" s="47">
        <v>0</v>
      </c>
      <c r="AK326" s="47">
        <v>0</v>
      </c>
      <c r="AL326" s="47">
        <v>0</v>
      </c>
      <c r="AM326" s="47">
        <v>0</v>
      </c>
      <c r="AN326" s="47">
        <v>0</v>
      </c>
      <c r="AO326" s="47">
        <v>0</v>
      </c>
      <c r="AP326" s="47">
        <v>0</v>
      </c>
      <c r="AQ326" s="47">
        <v>0</v>
      </c>
      <c r="AR326" s="47">
        <v>0</v>
      </c>
      <c r="AS326" s="47">
        <v>0</v>
      </c>
      <c r="AT326" s="47">
        <v>0</v>
      </c>
      <c r="AU326" s="47">
        <v>0</v>
      </c>
      <c r="AV326" s="47">
        <v>0</v>
      </c>
      <c r="AW326" s="47">
        <v>0</v>
      </c>
      <c r="AX326" s="47">
        <v>0</v>
      </c>
      <c r="AY326" s="47">
        <v>0</v>
      </c>
      <c r="AZ326" s="47">
        <v>0</v>
      </c>
      <c r="BA326" s="47">
        <v>0</v>
      </c>
      <c r="BB326" s="47">
        <v>0</v>
      </c>
      <c r="BC326" s="47">
        <v>0</v>
      </c>
      <c r="BD326" s="47">
        <v>0</v>
      </c>
      <c r="BE326" s="47">
        <v>0</v>
      </c>
      <c r="BF326" s="47">
        <v>0</v>
      </c>
      <c r="BG326" s="47">
        <v>0</v>
      </c>
      <c r="BH326" s="47">
        <v>0</v>
      </c>
      <c r="BI326" s="47">
        <v>0</v>
      </c>
      <c r="BJ326" s="47">
        <v>0</v>
      </c>
      <c r="BK326" s="47">
        <v>0</v>
      </c>
      <c r="BL326" s="47">
        <v>0</v>
      </c>
      <c r="BM326" s="47">
        <v>0</v>
      </c>
      <c r="BN326" s="47">
        <v>0</v>
      </c>
      <c r="BO326" s="47">
        <v>0</v>
      </c>
      <c r="BP326" s="47">
        <v>0</v>
      </c>
      <c r="BQ326" s="47">
        <v>0</v>
      </c>
      <c r="BR326" s="47">
        <v>0</v>
      </c>
      <c r="BS326" s="47">
        <v>0</v>
      </c>
      <c r="BT326" s="47">
        <v>0</v>
      </c>
      <c r="BU326" s="47">
        <v>0</v>
      </c>
      <c r="BV326" s="47">
        <v>0</v>
      </c>
      <c r="BW326" s="47">
        <v>0</v>
      </c>
      <c r="BX326" s="47">
        <v>0</v>
      </c>
      <c r="BY326" s="47">
        <v>0</v>
      </c>
      <c r="BZ326" s="47">
        <v>0</v>
      </c>
      <c r="CA326" s="47">
        <v>0</v>
      </c>
      <c r="CB326" s="47">
        <v>0</v>
      </c>
      <c r="CC326" s="47">
        <v>0</v>
      </c>
      <c r="CD326" s="47">
        <v>0</v>
      </c>
      <c r="CE326" s="47">
        <v>0</v>
      </c>
      <c r="CF326" s="47">
        <v>0</v>
      </c>
      <c r="CG326" s="47">
        <v>0</v>
      </c>
      <c r="CH326" s="47">
        <v>0</v>
      </c>
      <c r="CI326" s="47">
        <v>0</v>
      </c>
      <c r="CJ326" s="47">
        <v>0</v>
      </c>
      <c r="CK326" s="47">
        <v>0</v>
      </c>
      <c r="CL326" s="47">
        <v>0</v>
      </c>
      <c r="CM326" s="47">
        <v>0</v>
      </c>
      <c r="CN326" s="47">
        <v>0</v>
      </c>
      <c r="CO326" s="47">
        <v>0</v>
      </c>
      <c r="CP326" s="47">
        <v>0</v>
      </c>
      <c r="CQ326" s="47">
        <v>0</v>
      </c>
      <c r="CR326" s="47">
        <v>0</v>
      </c>
      <c r="CS326" s="47">
        <v>0</v>
      </c>
      <c r="CT326" s="47">
        <v>0</v>
      </c>
      <c r="CU326" s="47">
        <v>0</v>
      </c>
      <c r="CV326" s="47">
        <v>0</v>
      </c>
      <c r="CW326" s="47">
        <v>0</v>
      </c>
      <c r="CX326" s="47">
        <v>0</v>
      </c>
      <c r="CY326" s="47">
        <v>0</v>
      </c>
      <c r="CZ326" s="47">
        <v>0</v>
      </c>
      <c r="DA326" s="47">
        <v>0</v>
      </c>
      <c r="DB326" s="47">
        <v>0</v>
      </c>
      <c r="DC326" s="47">
        <v>0</v>
      </c>
      <c r="DD326" s="47">
        <v>0</v>
      </c>
      <c r="DE326" s="47">
        <v>0</v>
      </c>
      <c r="DF326" s="47">
        <v>0</v>
      </c>
      <c r="DG326" s="47">
        <v>0</v>
      </c>
      <c r="DH326" s="47">
        <v>0</v>
      </c>
      <c r="DI326" s="47">
        <v>0</v>
      </c>
      <c r="DJ326" s="47">
        <v>0</v>
      </c>
      <c r="DK326" s="47">
        <v>0</v>
      </c>
      <c r="DL326" s="47">
        <v>0</v>
      </c>
      <c r="DM326" s="47">
        <v>0</v>
      </c>
      <c r="DN326" s="47">
        <v>0</v>
      </c>
      <c r="DO326" s="47">
        <v>0</v>
      </c>
      <c r="DP326" s="47">
        <v>0</v>
      </c>
      <c r="DQ326" s="47">
        <v>0</v>
      </c>
      <c r="DR326" s="47">
        <v>0</v>
      </c>
      <c r="DS326" s="47">
        <v>0</v>
      </c>
      <c r="DT326" s="47">
        <v>0</v>
      </c>
    </row>
    <row r="327" spans="1:126" x14ac:dyDescent="0.25">
      <c r="A327" s="47" t="s">
        <v>638</v>
      </c>
      <c r="B327" s="47" t="s">
        <v>153</v>
      </c>
      <c r="C327" s="47" t="s">
        <v>639</v>
      </c>
      <c r="D327" s="47" t="s">
        <v>639</v>
      </c>
      <c r="E327" s="47"/>
      <c r="F327" s="47" t="s">
        <v>406</v>
      </c>
      <c r="G327" s="47" t="s">
        <v>415</v>
      </c>
      <c r="H327" s="47" t="str">
        <f>=IFERROR(VLOOKUP(A327,'ETPT Format DDG'!A:J,10,FALSE),"")</f>
        <v>0</v>
      </c>
      <c r="I327" s="47" t="str">
        <f>='ETPT Format DDG'!M327</f>
        <v/>
      </c>
      <c r="J327" s="47" t="str">
        <f>='ETPT Format DDG'!D327</f>
        <v/>
      </c>
      <c r="K327" s="47" t="s">
        <v>157</v>
      </c>
      <c r="L327" s="47" t="s">
        <v>558</v>
      </c>
      <c r="M327" s="47"/>
      <c r="N327" s="47">
        <v>0.02631578947368421</v>
      </c>
      <c r="O327" s="47">
        <v>0.02631578947368421</v>
      </c>
      <c r="P327" s="47">
        <v>0</v>
      </c>
      <c r="Q327" s="47">
        <v>0</v>
      </c>
      <c r="R327" s="47">
        <v>0</v>
      </c>
      <c r="S327" s="47">
        <v>0</v>
      </c>
      <c r="T327" s="47">
        <v>0</v>
      </c>
      <c r="U327" s="47">
        <v>0</v>
      </c>
      <c r="V327" s="47">
        <v>0</v>
      </c>
      <c r="W327" s="47">
        <v>0</v>
      </c>
      <c r="X327" s="47">
        <v>0</v>
      </c>
      <c r="Y327" s="47">
        <v>0</v>
      </c>
      <c r="Z327" s="47">
        <v>0</v>
      </c>
      <c r="AA327" s="47">
        <v>0</v>
      </c>
      <c r="AB327" s="47">
        <v>0</v>
      </c>
      <c r="AC327" s="47">
        <v>0</v>
      </c>
      <c r="AD327" s="47">
        <v>0</v>
      </c>
      <c r="AE327" s="47">
        <v>0.02631578947368421</v>
      </c>
      <c r="AF327" s="47">
        <v>0</v>
      </c>
      <c r="AG327" s="47">
        <v>0</v>
      </c>
      <c r="AH327" s="47">
        <v>0</v>
      </c>
      <c r="AI327" s="47">
        <v>0</v>
      </c>
      <c r="AJ327" s="47">
        <v>0</v>
      </c>
      <c r="AK327" s="47">
        <v>0.02631578947368421</v>
      </c>
      <c r="AL327" s="47">
        <v>0</v>
      </c>
      <c r="AM327" s="47">
        <v>0</v>
      </c>
      <c r="AN327" s="47">
        <v>0</v>
      </c>
      <c r="AO327" s="47">
        <v>0</v>
      </c>
      <c r="AP327" s="47">
        <v>0</v>
      </c>
      <c r="AQ327" s="47">
        <v>0</v>
      </c>
      <c r="AR327" s="47">
        <v>0</v>
      </c>
      <c r="AS327" s="47">
        <v>0</v>
      </c>
      <c r="AT327" s="47">
        <v>0</v>
      </c>
      <c r="AU327" s="47">
        <v>0</v>
      </c>
      <c r="AV327" s="47">
        <v>0</v>
      </c>
      <c r="AW327" s="47">
        <v>0</v>
      </c>
      <c r="AX327" s="47">
        <v>0</v>
      </c>
      <c r="AY327" s="47">
        <v>0</v>
      </c>
      <c r="AZ327" s="47">
        <v>0</v>
      </c>
      <c r="BA327" s="47">
        <v>0</v>
      </c>
      <c r="BB327" s="47">
        <v>0</v>
      </c>
      <c r="BC327" s="47">
        <v>0</v>
      </c>
      <c r="BD327" s="47">
        <v>0</v>
      </c>
      <c r="BE327" s="47">
        <v>0</v>
      </c>
      <c r="BF327" s="47">
        <v>0</v>
      </c>
      <c r="BG327" s="47">
        <v>0</v>
      </c>
      <c r="BH327" s="47">
        <v>0</v>
      </c>
      <c r="BI327" s="47">
        <v>0</v>
      </c>
      <c r="BJ327" s="47">
        <v>0</v>
      </c>
      <c r="BK327" s="47">
        <v>0</v>
      </c>
      <c r="BL327" s="47">
        <v>0</v>
      </c>
      <c r="BM327" s="47">
        <v>0</v>
      </c>
      <c r="BN327" s="47">
        <v>0</v>
      </c>
      <c r="BO327" s="47">
        <v>0</v>
      </c>
      <c r="BP327" s="47">
        <v>0</v>
      </c>
      <c r="BQ327" s="47">
        <v>0</v>
      </c>
      <c r="BR327" s="47">
        <v>0</v>
      </c>
      <c r="BS327" s="47">
        <v>0</v>
      </c>
      <c r="BT327" s="47">
        <v>0</v>
      </c>
      <c r="BU327" s="47">
        <v>0</v>
      </c>
      <c r="BV327" s="47">
        <v>0</v>
      </c>
      <c r="BW327" s="47">
        <v>0</v>
      </c>
      <c r="BX327" s="47">
        <v>0</v>
      </c>
      <c r="BY327" s="47">
        <v>0</v>
      </c>
      <c r="BZ327" s="47">
        <v>0</v>
      </c>
      <c r="CA327" s="47">
        <v>0</v>
      </c>
      <c r="CB327" s="47">
        <v>0</v>
      </c>
      <c r="CC327" s="47">
        <v>0</v>
      </c>
      <c r="CD327" s="47">
        <v>0</v>
      </c>
      <c r="CE327" s="47">
        <v>0</v>
      </c>
      <c r="CF327" s="47">
        <v>0</v>
      </c>
      <c r="CG327" s="47">
        <v>0</v>
      </c>
      <c r="CH327" s="47">
        <v>0</v>
      </c>
      <c r="CI327" s="47">
        <v>0</v>
      </c>
      <c r="CJ327" s="47">
        <v>0</v>
      </c>
      <c r="CK327" s="47">
        <v>0</v>
      </c>
      <c r="CL327" s="47">
        <v>0</v>
      </c>
      <c r="CM327" s="47">
        <v>0</v>
      </c>
      <c r="CN327" s="47">
        <v>0</v>
      </c>
      <c r="CO327" s="47">
        <v>0</v>
      </c>
      <c r="CP327" s="47">
        <v>0</v>
      </c>
      <c r="CQ327" s="47">
        <v>0</v>
      </c>
      <c r="CR327" s="47">
        <v>0</v>
      </c>
      <c r="CS327" s="47">
        <v>0</v>
      </c>
      <c r="CT327" s="47">
        <v>0</v>
      </c>
      <c r="CU327" s="47">
        <v>0</v>
      </c>
      <c r="CV327" s="47">
        <v>0</v>
      </c>
      <c r="CW327" s="47">
        <v>0</v>
      </c>
      <c r="CX327" s="47">
        <v>0</v>
      </c>
      <c r="CY327" s="47">
        <v>0</v>
      </c>
      <c r="CZ327" s="47">
        <v>0</v>
      </c>
      <c r="DA327" s="47">
        <v>0</v>
      </c>
      <c r="DB327" s="47">
        <v>0</v>
      </c>
      <c r="DC327" s="47">
        <v>0</v>
      </c>
      <c r="DD327" s="47">
        <v>0</v>
      </c>
      <c r="DE327" s="47">
        <v>0</v>
      </c>
      <c r="DF327" s="47">
        <v>0</v>
      </c>
      <c r="DG327" s="47">
        <v>0</v>
      </c>
      <c r="DH327" s="47">
        <v>0</v>
      </c>
      <c r="DI327" s="47">
        <v>0</v>
      </c>
      <c r="DJ327" s="47">
        <v>0</v>
      </c>
      <c r="DK327" s="47">
        <v>0</v>
      </c>
      <c r="DL327" s="47">
        <v>0</v>
      </c>
      <c r="DM327" s="47">
        <v>0</v>
      </c>
      <c r="DN327" s="47">
        <v>0</v>
      </c>
      <c r="DO327" s="47">
        <v>0</v>
      </c>
      <c r="DP327" s="47">
        <v>0</v>
      </c>
      <c r="DQ327" s="47">
        <v>0</v>
      </c>
      <c r="DR327" s="47">
        <v>0</v>
      </c>
      <c r="DS327" s="47">
        <v>0</v>
      </c>
      <c r="DT327" s="47">
        <v>0</v>
      </c>
    </row>
    <row r="328" spans="1:126" x14ac:dyDescent="0.25">
      <c r="A328" s="47" t="s">
        <v>640</v>
      </c>
      <c r="B328" s="47" t="s">
        <v>153</v>
      </c>
      <c r="C328" s="47" t="s">
        <v>639</v>
      </c>
      <c r="D328" s="47" t="s">
        <v>639</v>
      </c>
      <c r="E328" s="47"/>
      <c r="F328" s="47" t="s">
        <v>406</v>
      </c>
      <c r="G328" s="47" t="s">
        <v>412</v>
      </c>
      <c r="H328" s="47" t="str">
        <f>=IFERROR(VLOOKUP(A328,'ETPT Format DDG'!A:J,10,FALSE),"")</f>
        <v>0</v>
      </c>
      <c r="I328" s="47" t="str">
        <f>='ETPT Format DDG'!M328</f>
        <v/>
      </c>
      <c r="J328" s="47" t="str">
        <f>='ETPT Format DDG'!D328</f>
        <v/>
      </c>
      <c r="K328" s="47" t="s">
        <v>157</v>
      </c>
      <c r="L328" s="47" t="s">
        <v>560</v>
      </c>
      <c r="M328" s="47"/>
      <c r="N328" s="47">
        <v>1</v>
      </c>
      <c r="O328" s="47">
        <v>1</v>
      </c>
      <c r="P328" s="47">
        <v>0</v>
      </c>
      <c r="Q328" s="47">
        <v>0</v>
      </c>
      <c r="R328" s="47">
        <v>0</v>
      </c>
      <c r="S328" s="47">
        <v>0</v>
      </c>
      <c r="T328" s="47">
        <v>0</v>
      </c>
      <c r="U328" s="47">
        <v>0</v>
      </c>
      <c r="V328" s="47">
        <v>0</v>
      </c>
      <c r="W328" s="47">
        <v>0</v>
      </c>
      <c r="X328" s="47">
        <v>0</v>
      </c>
      <c r="Y328" s="47">
        <v>0</v>
      </c>
      <c r="Z328" s="47">
        <v>0</v>
      </c>
      <c r="AA328" s="47">
        <v>0</v>
      </c>
      <c r="AB328" s="47">
        <v>0</v>
      </c>
      <c r="AC328" s="47">
        <v>0</v>
      </c>
      <c r="AD328" s="47">
        <v>0</v>
      </c>
      <c r="AE328" s="47">
        <v>1</v>
      </c>
      <c r="AF328" s="47">
        <v>0</v>
      </c>
      <c r="AG328" s="47">
        <v>0</v>
      </c>
      <c r="AH328" s="47">
        <v>0</v>
      </c>
      <c r="AI328" s="47">
        <v>0</v>
      </c>
      <c r="AJ328" s="47">
        <v>0</v>
      </c>
      <c r="AK328" s="47">
        <v>0.40000000000000285</v>
      </c>
      <c r="AL328" s="47">
        <v>0</v>
      </c>
      <c r="AM328" s="47">
        <v>0.5999999999999962</v>
      </c>
      <c r="AN328" s="47">
        <v>0</v>
      </c>
      <c r="AO328" s="47">
        <v>0</v>
      </c>
      <c r="AP328" s="47">
        <v>0</v>
      </c>
      <c r="AQ328" s="47">
        <v>0</v>
      </c>
      <c r="AR328" s="47">
        <v>0</v>
      </c>
      <c r="AS328" s="47">
        <v>0</v>
      </c>
      <c r="AT328" s="47">
        <v>0</v>
      </c>
      <c r="AU328" s="47">
        <v>0</v>
      </c>
      <c r="AV328" s="47">
        <v>0</v>
      </c>
      <c r="AW328" s="47">
        <v>0</v>
      </c>
      <c r="AX328" s="47">
        <v>0</v>
      </c>
      <c r="AY328" s="47">
        <v>0</v>
      </c>
      <c r="AZ328" s="47">
        <v>0</v>
      </c>
      <c r="BA328" s="47">
        <v>0</v>
      </c>
      <c r="BB328" s="47">
        <v>0</v>
      </c>
      <c r="BC328" s="47">
        <v>0</v>
      </c>
      <c r="BD328" s="47">
        <v>0</v>
      </c>
      <c r="BE328" s="47">
        <v>0</v>
      </c>
      <c r="BF328" s="47">
        <v>0</v>
      </c>
      <c r="BG328" s="47">
        <v>0</v>
      </c>
      <c r="BH328" s="47">
        <v>0</v>
      </c>
      <c r="BI328" s="47">
        <v>0</v>
      </c>
      <c r="BJ328" s="47">
        <v>0</v>
      </c>
      <c r="BK328" s="47">
        <v>0</v>
      </c>
      <c r="BL328" s="47">
        <v>0</v>
      </c>
      <c r="BM328" s="47">
        <v>0</v>
      </c>
      <c r="BN328" s="47">
        <v>0</v>
      </c>
      <c r="BO328" s="47">
        <v>0</v>
      </c>
      <c r="BP328" s="47">
        <v>0</v>
      </c>
      <c r="BQ328" s="47">
        <v>0</v>
      </c>
      <c r="BR328" s="47">
        <v>0</v>
      </c>
      <c r="BS328" s="47">
        <v>0</v>
      </c>
      <c r="BT328" s="47">
        <v>0</v>
      </c>
      <c r="BU328" s="47">
        <v>0</v>
      </c>
      <c r="BV328" s="47">
        <v>0</v>
      </c>
      <c r="BW328" s="47">
        <v>0</v>
      </c>
      <c r="BX328" s="47">
        <v>0</v>
      </c>
      <c r="BY328" s="47">
        <v>0</v>
      </c>
      <c r="BZ328" s="47">
        <v>0</v>
      </c>
      <c r="CA328" s="47">
        <v>0</v>
      </c>
      <c r="CB328" s="47">
        <v>0</v>
      </c>
      <c r="CC328" s="47">
        <v>0</v>
      </c>
      <c r="CD328" s="47">
        <v>0</v>
      </c>
      <c r="CE328" s="47">
        <v>0</v>
      </c>
      <c r="CF328" s="47">
        <v>0</v>
      </c>
      <c r="CG328" s="47">
        <v>0</v>
      </c>
      <c r="CH328" s="47">
        <v>0</v>
      </c>
      <c r="CI328" s="47">
        <v>0</v>
      </c>
      <c r="CJ328" s="47">
        <v>0</v>
      </c>
      <c r="CK328" s="47">
        <v>0</v>
      </c>
      <c r="CL328" s="47">
        <v>0</v>
      </c>
      <c r="CM328" s="47">
        <v>0</v>
      </c>
      <c r="CN328" s="47">
        <v>0</v>
      </c>
      <c r="CO328" s="47">
        <v>0</v>
      </c>
      <c r="CP328" s="47">
        <v>0</v>
      </c>
      <c r="CQ328" s="47">
        <v>0</v>
      </c>
      <c r="CR328" s="47">
        <v>0</v>
      </c>
      <c r="CS328" s="47">
        <v>0</v>
      </c>
      <c r="CT328" s="47">
        <v>0</v>
      </c>
      <c r="CU328" s="47">
        <v>0</v>
      </c>
      <c r="CV328" s="47">
        <v>0</v>
      </c>
      <c r="CW328" s="47">
        <v>0</v>
      </c>
      <c r="CX328" s="47">
        <v>0</v>
      </c>
      <c r="CY328" s="47">
        <v>0</v>
      </c>
      <c r="CZ328" s="47">
        <v>0</v>
      </c>
      <c r="DA328" s="47">
        <v>0</v>
      </c>
      <c r="DB328" s="47">
        <v>0</v>
      </c>
      <c r="DC328" s="47">
        <v>0</v>
      </c>
      <c r="DD328" s="47">
        <v>0</v>
      </c>
      <c r="DE328" s="47">
        <v>0</v>
      </c>
      <c r="DF328" s="47">
        <v>0</v>
      </c>
      <c r="DG328" s="47">
        <v>0</v>
      </c>
      <c r="DH328" s="47">
        <v>0</v>
      </c>
      <c r="DI328" s="47">
        <v>0</v>
      </c>
      <c r="DJ328" s="47">
        <v>0</v>
      </c>
      <c r="DK328" s="47">
        <v>0</v>
      </c>
      <c r="DL328" s="47">
        <v>0</v>
      </c>
      <c r="DM328" s="47">
        <v>0</v>
      </c>
      <c r="DN328" s="47">
        <v>0</v>
      </c>
      <c r="DO328" s="47">
        <v>0</v>
      </c>
      <c r="DP328" s="47">
        <v>0</v>
      </c>
      <c r="DQ328" s="47">
        <v>0</v>
      </c>
      <c r="DR328" s="47">
        <v>0</v>
      </c>
      <c r="DS328" s="47">
        <v>0</v>
      </c>
      <c r="DT328" s="47">
        <v>0</v>
      </c>
    </row>
    <row r="329" spans="1:126" x14ac:dyDescent="0.25">
      <c r="A329" s="47" t="s">
        <v>641</v>
      </c>
      <c r="B329" s="47" t="s">
        <v>153</v>
      </c>
      <c r="C329" s="47" t="s">
        <v>639</v>
      </c>
      <c r="D329" s="47" t="s">
        <v>639</v>
      </c>
      <c r="E329" s="47"/>
      <c r="F329" s="47" t="s">
        <v>406</v>
      </c>
      <c r="G329" s="47" t="s">
        <v>428</v>
      </c>
      <c r="H329" s="47" t="str">
        <f>=IFERROR(VLOOKUP(A329,'ETPT Format DDG'!A:J,10,FALSE),"")</f>
        <v>0</v>
      </c>
      <c r="I329" s="47" t="str">
        <f>='ETPT Format DDG'!M329</f>
        <v/>
      </c>
      <c r="J329" s="47" t="str">
        <f>='ETPT Format DDG'!D329</f>
        <v/>
      </c>
      <c r="K329" s="47" t="s">
        <v>157</v>
      </c>
      <c r="L329" s="47" t="s">
        <v>180</v>
      </c>
      <c r="M329" s="47"/>
      <c r="N329" s="47">
        <v>0.3157894736842105</v>
      </c>
      <c r="O329" s="47">
        <v>0.3157894736842105</v>
      </c>
      <c r="P329" s="47">
        <v>0</v>
      </c>
      <c r="Q329" s="47">
        <v>0</v>
      </c>
      <c r="R329" s="47">
        <v>0</v>
      </c>
      <c r="S329" s="47">
        <v>0</v>
      </c>
      <c r="T329" s="47">
        <v>0</v>
      </c>
      <c r="U329" s="47">
        <v>0</v>
      </c>
      <c r="V329" s="47">
        <v>0</v>
      </c>
      <c r="W329" s="47">
        <v>0</v>
      </c>
      <c r="X329" s="47">
        <v>0</v>
      </c>
      <c r="Y329" s="47">
        <v>0</v>
      </c>
      <c r="Z329" s="47">
        <v>0</v>
      </c>
      <c r="AA329" s="47">
        <v>0</v>
      </c>
      <c r="AB329" s="47">
        <v>0</v>
      </c>
      <c r="AC329" s="47">
        <v>0</v>
      </c>
      <c r="AD329" s="47">
        <v>0</v>
      </c>
      <c r="AE329" s="47">
        <v>0.06315789473684197</v>
      </c>
      <c r="AF329" s="47">
        <v>0.06315789473684197</v>
      </c>
      <c r="AG329" s="47">
        <v>0</v>
      </c>
      <c r="AH329" s="47">
        <v>0</v>
      </c>
      <c r="AI329" s="47">
        <v>0</v>
      </c>
      <c r="AJ329" s="47">
        <v>0</v>
      </c>
      <c r="AK329" s="47">
        <v>0</v>
      </c>
      <c r="AL329" s="47">
        <v>0</v>
      </c>
      <c r="AM329" s="47">
        <v>0</v>
      </c>
      <c r="AN329" s="47">
        <v>0</v>
      </c>
      <c r="AO329" s="47">
        <v>0</v>
      </c>
      <c r="AP329" s="47">
        <v>0</v>
      </c>
      <c r="AQ329" s="47">
        <v>0</v>
      </c>
      <c r="AR329" s="47">
        <v>0</v>
      </c>
      <c r="AS329" s="47">
        <v>0</v>
      </c>
      <c r="AT329" s="47">
        <v>0</v>
      </c>
      <c r="AU329" s="47">
        <v>0</v>
      </c>
      <c r="AV329" s="47">
        <v>0</v>
      </c>
      <c r="AW329" s="47">
        <v>0</v>
      </c>
      <c r="AX329" s="47">
        <v>0</v>
      </c>
      <c r="AY329" s="47">
        <v>0</v>
      </c>
      <c r="AZ329" s="47">
        <v>0</v>
      </c>
      <c r="BA329" s="47">
        <v>0</v>
      </c>
      <c r="BB329" s="47">
        <v>0</v>
      </c>
      <c r="BC329" s="47">
        <v>0</v>
      </c>
      <c r="BD329" s="47">
        <v>0</v>
      </c>
      <c r="BE329" s="47">
        <v>0</v>
      </c>
      <c r="BF329" s="47">
        <v>0</v>
      </c>
      <c r="BG329" s="47">
        <v>0</v>
      </c>
      <c r="BH329" s="47">
        <v>0</v>
      </c>
      <c r="BI329" s="47">
        <v>0</v>
      </c>
      <c r="BJ329" s="47">
        <v>0</v>
      </c>
      <c r="BK329" s="47">
        <v>0</v>
      </c>
      <c r="BL329" s="47">
        <v>0</v>
      </c>
      <c r="BM329" s="47">
        <v>0</v>
      </c>
      <c r="BN329" s="47">
        <v>0</v>
      </c>
      <c r="BO329" s="47">
        <v>0</v>
      </c>
      <c r="BP329" s="47">
        <v>0</v>
      </c>
      <c r="BQ329" s="47">
        <v>0</v>
      </c>
      <c r="BR329" s="47">
        <v>0</v>
      </c>
      <c r="BS329" s="47">
        <v>0</v>
      </c>
      <c r="BT329" s="47">
        <v>0</v>
      </c>
      <c r="BU329" s="47">
        <v>0</v>
      </c>
      <c r="BV329" s="47">
        <v>0</v>
      </c>
      <c r="BW329" s="47">
        <v>0</v>
      </c>
      <c r="BX329" s="47">
        <v>0</v>
      </c>
      <c r="BY329" s="47">
        <v>0</v>
      </c>
      <c r="BZ329" s="47">
        <v>0</v>
      </c>
      <c r="CA329" s="47">
        <v>0</v>
      </c>
      <c r="CB329" s="47">
        <v>0</v>
      </c>
      <c r="CC329" s="47">
        <v>0</v>
      </c>
      <c r="CD329" s="47">
        <v>0</v>
      </c>
      <c r="CE329" s="47">
        <v>0</v>
      </c>
      <c r="CF329" s="47">
        <v>0</v>
      </c>
      <c r="CG329" s="47">
        <v>0</v>
      </c>
      <c r="CH329" s="47">
        <v>0</v>
      </c>
      <c r="CI329" s="47">
        <v>0</v>
      </c>
      <c r="CJ329" s="47">
        <v>0</v>
      </c>
      <c r="CK329" s="47">
        <v>0</v>
      </c>
      <c r="CL329" s="47">
        <v>0</v>
      </c>
      <c r="CM329" s="47">
        <v>0</v>
      </c>
      <c r="CN329" s="47">
        <v>0</v>
      </c>
      <c r="CO329" s="47">
        <v>0</v>
      </c>
      <c r="CP329" s="47">
        <v>0</v>
      </c>
      <c r="CQ329" s="47">
        <v>0</v>
      </c>
      <c r="CR329" s="47">
        <v>0</v>
      </c>
      <c r="CS329" s="47">
        <v>0</v>
      </c>
      <c r="CT329" s="47">
        <v>0.2526315789473679</v>
      </c>
      <c r="CU329" s="47">
        <v>0</v>
      </c>
      <c r="CV329" s="47">
        <v>0</v>
      </c>
      <c r="CW329" s="47">
        <v>0</v>
      </c>
      <c r="CX329" s="47">
        <v>0</v>
      </c>
      <c r="CY329" s="47">
        <v>0</v>
      </c>
      <c r="CZ329" s="47">
        <v>0.2526315789473679</v>
      </c>
      <c r="DA329" s="47">
        <v>0</v>
      </c>
      <c r="DB329" s="47">
        <v>0</v>
      </c>
      <c r="DC329" s="47">
        <v>0</v>
      </c>
      <c r="DD329" s="47">
        <v>0</v>
      </c>
      <c r="DE329" s="47">
        <v>0</v>
      </c>
      <c r="DF329" s="47">
        <v>0</v>
      </c>
      <c r="DG329" s="47">
        <v>0</v>
      </c>
      <c r="DH329" s="47">
        <v>0</v>
      </c>
      <c r="DI329" s="47">
        <v>0</v>
      </c>
      <c r="DJ329" s="47">
        <v>0</v>
      </c>
      <c r="DK329" s="47">
        <v>0</v>
      </c>
      <c r="DL329" s="47">
        <v>0</v>
      </c>
      <c r="DM329" s="47">
        <v>0</v>
      </c>
      <c r="DN329" s="47">
        <v>0</v>
      </c>
      <c r="DO329" s="47">
        <v>0</v>
      </c>
      <c r="DP329" s="47">
        <v>0</v>
      </c>
      <c r="DQ329" s="47">
        <v>0</v>
      </c>
      <c r="DR329" s="47">
        <v>0</v>
      </c>
      <c r="DS329" s="47">
        <v>0</v>
      </c>
      <c r="DT329" s="47">
        <v>0</v>
      </c>
    </row>
    <row r="330" spans="1:126" x14ac:dyDescent="0.25">
      <c r="A330" s="47" t="s">
        <v>642</v>
      </c>
      <c r="B330" s="47" t="s">
        <v>153</v>
      </c>
      <c r="C330" s="47" t="s">
        <v>643</v>
      </c>
      <c r="D330" s="47" t="s">
        <v>643</v>
      </c>
      <c r="E330" s="47"/>
      <c r="F330" s="47" t="s">
        <v>406</v>
      </c>
      <c r="G330" s="47" t="s">
        <v>486</v>
      </c>
      <c r="H330" s="47" t="str">
        <f>=IFERROR(VLOOKUP(A330,'ETPT Format DDG'!A:J,10,FALSE),"")</f>
        <v>0</v>
      </c>
      <c r="I330" s="47" t="str">
        <f>='ETPT Format DDG'!M330</f>
        <v/>
      </c>
      <c r="J330" s="47" t="str">
        <f>='ETPT Format DDG'!D330</f>
        <v/>
      </c>
      <c r="K330" s="47" t="s">
        <v>157</v>
      </c>
      <c r="L330" s="47" t="s">
        <v>644</v>
      </c>
      <c r="M330" s="47" t="s">
        <v>335</v>
      </c>
      <c r="N330" s="47">
        <v>0.05789473684210526</v>
      </c>
      <c r="O330" s="47">
        <v>0.05789473684210526</v>
      </c>
      <c r="P330" s="47">
        <v>0</v>
      </c>
      <c r="Q330" s="47">
        <v>0</v>
      </c>
      <c r="R330" s="47">
        <v>0</v>
      </c>
      <c r="S330" s="47">
        <v>0</v>
      </c>
      <c r="T330" s="47">
        <v>0</v>
      </c>
      <c r="U330" s="47">
        <v>0</v>
      </c>
      <c r="V330" s="47">
        <v>0</v>
      </c>
      <c r="W330" s="47">
        <v>0</v>
      </c>
      <c r="X330" s="47">
        <v>0</v>
      </c>
      <c r="Y330" s="47">
        <v>0</v>
      </c>
      <c r="Z330" s="47">
        <v>0</v>
      </c>
      <c r="AA330" s="47">
        <v>0</v>
      </c>
      <c r="AB330" s="47">
        <v>0</v>
      </c>
      <c r="AC330" s="47">
        <v>0</v>
      </c>
      <c r="AD330" s="47">
        <v>0</v>
      </c>
      <c r="AE330" s="47">
        <v>0</v>
      </c>
      <c r="AF330" s="47">
        <v>0</v>
      </c>
      <c r="AG330" s="47">
        <v>0</v>
      </c>
      <c r="AH330" s="47">
        <v>0</v>
      </c>
      <c r="AI330" s="47">
        <v>0</v>
      </c>
      <c r="AJ330" s="47">
        <v>0</v>
      </c>
      <c r="AK330" s="47">
        <v>0</v>
      </c>
      <c r="AL330" s="47">
        <v>0</v>
      </c>
      <c r="AM330" s="47">
        <v>0</v>
      </c>
      <c r="AN330" s="47">
        <v>0</v>
      </c>
      <c r="AO330" s="47">
        <v>0</v>
      </c>
      <c r="AP330" s="47">
        <v>0</v>
      </c>
      <c r="AQ330" s="47">
        <v>0</v>
      </c>
      <c r="AR330" s="47">
        <v>0</v>
      </c>
      <c r="AS330" s="47">
        <v>0</v>
      </c>
      <c r="AT330" s="47">
        <v>0</v>
      </c>
      <c r="AU330" s="47">
        <v>0</v>
      </c>
      <c r="AV330" s="47">
        <v>0</v>
      </c>
      <c r="AW330" s="47">
        <v>0</v>
      </c>
      <c r="AX330" s="47">
        <v>0</v>
      </c>
      <c r="AY330" s="47">
        <v>0</v>
      </c>
      <c r="AZ330" s="47">
        <v>0</v>
      </c>
      <c r="BA330" s="47">
        <v>0</v>
      </c>
      <c r="BB330" s="47">
        <v>0</v>
      </c>
      <c r="BC330" s="47">
        <v>0</v>
      </c>
      <c r="BD330" s="47">
        <v>0</v>
      </c>
      <c r="BE330" s="47">
        <v>0</v>
      </c>
      <c r="BF330" s="47">
        <v>0</v>
      </c>
      <c r="BG330" s="47">
        <v>0</v>
      </c>
      <c r="BH330" s="47">
        <v>0</v>
      </c>
      <c r="BI330" s="47">
        <v>0</v>
      </c>
      <c r="BJ330" s="47">
        <v>0</v>
      </c>
      <c r="BK330" s="47">
        <v>0</v>
      </c>
      <c r="BL330" s="47">
        <v>0</v>
      </c>
      <c r="BM330" s="47">
        <v>0</v>
      </c>
      <c r="BN330" s="47">
        <v>0</v>
      </c>
      <c r="BO330" s="47">
        <v>0</v>
      </c>
      <c r="BP330" s="47">
        <v>0</v>
      </c>
      <c r="BQ330" s="47">
        <v>0</v>
      </c>
      <c r="BR330" s="47">
        <v>0</v>
      </c>
      <c r="BS330" s="47">
        <v>0</v>
      </c>
      <c r="BT330" s="47">
        <v>0</v>
      </c>
      <c r="BU330" s="47">
        <v>0</v>
      </c>
      <c r="BV330" s="47">
        <v>0</v>
      </c>
      <c r="BW330" s="47">
        <v>0</v>
      </c>
      <c r="BX330" s="47">
        <v>0</v>
      </c>
      <c r="BY330" s="47">
        <v>0</v>
      </c>
      <c r="BZ330" s="47">
        <v>0</v>
      </c>
      <c r="CA330" s="47">
        <v>0</v>
      </c>
      <c r="CB330" s="47">
        <v>0</v>
      </c>
      <c r="CC330" s="47">
        <v>0</v>
      </c>
      <c r="CD330" s="47">
        <v>0</v>
      </c>
      <c r="CE330" s="47">
        <v>0</v>
      </c>
      <c r="CF330" s="47">
        <v>0</v>
      </c>
      <c r="CG330" s="47">
        <v>0</v>
      </c>
      <c r="CH330" s="47">
        <v>0</v>
      </c>
      <c r="CI330" s="47">
        <v>0</v>
      </c>
      <c r="CJ330" s="47">
        <v>0</v>
      </c>
      <c r="CK330" s="47">
        <v>0</v>
      </c>
      <c r="CL330" s="47">
        <v>0</v>
      </c>
      <c r="CM330" s="47">
        <v>0</v>
      </c>
      <c r="CN330" s="47">
        <v>0</v>
      </c>
      <c r="CO330" s="47">
        <v>0</v>
      </c>
      <c r="CP330" s="47">
        <v>0</v>
      </c>
      <c r="CQ330" s="47">
        <v>0</v>
      </c>
      <c r="CR330" s="47">
        <v>0</v>
      </c>
      <c r="CS330" s="47">
        <v>0</v>
      </c>
      <c r="CT330" s="47">
        <v>0.05789473684210526</v>
      </c>
      <c r="CU330" s="47">
        <v>0</v>
      </c>
      <c r="CV330" s="47">
        <v>0</v>
      </c>
      <c r="CW330" s="47">
        <v>0</v>
      </c>
      <c r="CX330" s="47">
        <v>0</v>
      </c>
      <c r="CY330" s="47">
        <v>0</v>
      </c>
      <c r="CZ330" s="47">
        <v>0.05789473684210526</v>
      </c>
      <c r="DA330" s="47">
        <v>0</v>
      </c>
      <c r="DB330" s="47">
        <v>0</v>
      </c>
      <c r="DC330" s="47">
        <v>0</v>
      </c>
      <c r="DD330" s="47">
        <v>0</v>
      </c>
      <c r="DE330" s="47">
        <v>0</v>
      </c>
      <c r="DF330" s="47">
        <v>0</v>
      </c>
      <c r="DG330" s="47">
        <v>0</v>
      </c>
      <c r="DH330" s="47">
        <v>0</v>
      </c>
      <c r="DI330" s="47">
        <v>0</v>
      </c>
      <c r="DJ330" s="47">
        <v>0</v>
      </c>
      <c r="DK330" s="47">
        <v>0</v>
      </c>
      <c r="DL330" s="47">
        <v>0</v>
      </c>
      <c r="DM330" s="47">
        <v>0</v>
      </c>
      <c r="DN330" s="47">
        <v>0</v>
      </c>
      <c r="DO330" s="47">
        <v>0</v>
      </c>
      <c r="DP330" s="47">
        <v>0</v>
      </c>
      <c r="DQ330" s="47">
        <v>0</v>
      </c>
      <c r="DR330" s="47">
        <v>0</v>
      </c>
      <c r="DS330" s="47">
        <v>0</v>
      </c>
      <c r="DT330" s="47">
        <v>0</v>
      </c>
    </row>
    <row r="331" spans="1:126" x14ac:dyDescent="0.25">
      <c r="A331" s="47" t="s">
        <v>645</v>
      </c>
      <c r="B331" s="47" t="s">
        <v>153</v>
      </c>
      <c r="C331" s="47" t="s">
        <v>643</v>
      </c>
      <c r="D331" s="47" t="s">
        <v>643</v>
      </c>
      <c r="E331" s="47"/>
      <c r="F331" s="47" t="s">
        <v>406</v>
      </c>
      <c r="G331" s="47" t="s">
        <v>412</v>
      </c>
      <c r="H331" s="47" t="str">
        <f>=IFERROR(VLOOKUP(A331,'ETPT Format DDG'!A:J,10,FALSE),"")</f>
        <v>0</v>
      </c>
      <c r="I331" s="47" t="str">
        <f>='ETPT Format DDG'!M331</f>
        <v/>
      </c>
      <c r="J331" s="47" t="str">
        <f>='ETPT Format DDG'!D331</f>
        <v/>
      </c>
      <c r="K331" s="47" t="s">
        <v>157</v>
      </c>
      <c r="L331" s="47" t="s">
        <v>646</v>
      </c>
      <c r="M331" s="47"/>
      <c r="N331" s="47">
        <v>1</v>
      </c>
      <c r="O331" s="47">
        <v>1</v>
      </c>
      <c r="P331" s="47">
        <v>0</v>
      </c>
      <c r="Q331" s="47">
        <v>0</v>
      </c>
      <c r="R331" s="47">
        <v>0</v>
      </c>
      <c r="S331" s="47">
        <v>0</v>
      </c>
      <c r="T331" s="47">
        <v>0</v>
      </c>
      <c r="U331" s="47">
        <v>0</v>
      </c>
      <c r="V331" s="47">
        <v>0</v>
      </c>
      <c r="W331" s="47">
        <v>0</v>
      </c>
      <c r="X331" s="47">
        <v>0</v>
      </c>
      <c r="Y331" s="47">
        <v>0</v>
      </c>
      <c r="Z331" s="47">
        <v>0</v>
      </c>
      <c r="AA331" s="47">
        <v>0</v>
      </c>
      <c r="AB331" s="47">
        <v>0</v>
      </c>
      <c r="AC331" s="47">
        <v>0</v>
      </c>
      <c r="AD331" s="47">
        <v>0</v>
      </c>
      <c r="AE331" s="47">
        <v>0</v>
      </c>
      <c r="AF331" s="47">
        <v>0</v>
      </c>
      <c r="AG331" s="47">
        <v>0</v>
      </c>
      <c r="AH331" s="47">
        <v>0</v>
      </c>
      <c r="AI331" s="47">
        <v>0</v>
      </c>
      <c r="AJ331" s="47">
        <v>0</v>
      </c>
      <c r="AK331" s="47">
        <v>0</v>
      </c>
      <c r="AL331" s="47">
        <v>0</v>
      </c>
      <c r="AM331" s="47">
        <v>0</v>
      </c>
      <c r="AN331" s="47">
        <v>0</v>
      </c>
      <c r="AO331" s="47">
        <v>0</v>
      </c>
      <c r="AP331" s="47">
        <v>0</v>
      </c>
      <c r="AQ331" s="47">
        <v>0</v>
      </c>
      <c r="AR331" s="47">
        <v>0</v>
      </c>
      <c r="AS331" s="47">
        <v>0</v>
      </c>
      <c r="AT331" s="47">
        <v>0</v>
      </c>
      <c r="AU331" s="47">
        <v>0</v>
      </c>
      <c r="AV331" s="47">
        <v>0</v>
      </c>
      <c r="AW331" s="47">
        <v>0</v>
      </c>
      <c r="AX331" s="47">
        <v>0</v>
      </c>
      <c r="AY331" s="47">
        <v>0</v>
      </c>
      <c r="AZ331" s="47">
        <v>0</v>
      </c>
      <c r="BA331" s="47">
        <v>0</v>
      </c>
      <c r="BB331" s="47">
        <v>0</v>
      </c>
      <c r="BC331" s="47">
        <v>0</v>
      </c>
      <c r="BD331" s="47">
        <v>0</v>
      </c>
      <c r="BE331" s="47">
        <v>0</v>
      </c>
      <c r="BF331" s="47">
        <v>0</v>
      </c>
      <c r="BG331" s="47">
        <v>0</v>
      </c>
      <c r="BH331" s="47">
        <v>0</v>
      </c>
      <c r="BI331" s="47">
        <v>0</v>
      </c>
      <c r="BJ331" s="47">
        <v>0</v>
      </c>
      <c r="BK331" s="47">
        <v>0</v>
      </c>
      <c r="BL331" s="47">
        <v>1</v>
      </c>
      <c r="BM331" s="47">
        <v>1</v>
      </c>
      <c r="BN331" s="47">
        <v>0</v>
      </c>
      <c r="BO331" s="47">
        <v>0</v>
      </c>
      <c r="BP331" s="47">
        <v>0</v>
      </c>
      <c r="BQ331" s="47">
        <v>0</v>
      </c>
      <c r="BR331" s="47">
        <v>0</v>
      </c>
      <c r="BS331" s="47">
        <v>0</v>
      </c>
      <c r="BT331" s="47">
        <v>0</v>
      </c>
      <c r="BU331" s="47">
        <v>0</v>
      </c>
      <c r="BV331" s="47">
        <v>0</v>
      </c>
      <c r="BW331" s="47">
        <v>0</v>
      </c>
      <c r="BX331" s="47">
        <v>0</v>
      </c>
      <c r="BY331" s="47">
        <v>0</v>
      </c>
      <c r="BZ331" s="47">
        <v>0</v>
      </c>
      <c r="CA331" s="47">
        <v>0</v>
      </c>
      <c r="CB331" s="47">
        <v>0</v>
      </c>
      <c r="CC331" s="47">
        <v>0</v>
      </c>
      <c r="CD331" s="47">
        <v>0</v>
      </c>
      <c r="CE331" s="47">
        <v>0</v>
      </c>
      <c r="CF331" s="47">
        <v>0</v>
      </c>
      <c r="CG331" s="47">
        <v>0</v>
      </c>
      <c r="CH331" s="47">
        <v>0</v>
      </c>
      <c r="CI331" s="47">
        <v>0</v>
      </c>
      <c r="CJ331" s="47">
        <v>0</v>
      </c>
      <c r="CK331" s="47">
        <v>0</v>
      </c>
      <c r="CL331" s="47">
        <v>0</v>
      </c>
      <c r="CM331" s="47">
        <v>0</v>
      </c>
      <c r="CN331" s="47">
        <v>0</v>
      </c>
      <c r="CO331" s="47">
        <v>0</v>
      </c>
      <c r="CP331" s="47">
        <v>0</v>
      </c>
      <c r="CQ331" s="47">
        <v>0</v>
      </c>
      <c r="CR331" s="47">
        <v>0</v>
      </c>
      <c r="CS331" s="47">
        <v>0</v>
      </c>
      <c r="CT331" s="47">
        <v>0</v>
      </c>
      <c r="CU331" s="47">
        <v>0</v>
      </c>
      <c r="CV331" s="47">
        <v>0</v>
      </c>
      <c r="CW331" s="47">
        <v>0</v>
      </c>
      <c r="CX331" s="47">
        <v>0</v>
      </c>
      <c r="CY331" s="47">
        <v>0</v>
      </c>
      <c r="CZ331" s="47">
        <v>0</v>
      </c>
      <c r="DA331" s="47">
        <v>0</v>
      </c>
      <c r="DB331" s="47">
        <v>0</v>
      </c>
      <c r="DC331" s="47">
        <v>0</v>
      </c>
      <c r="DD331" s="47">
        <v>0</v>
      </c>
      <c r="DE331" s="47">
        <v>0</v>
      </c>
      <c r="DF331" s="47">
        <v>0</v>
      </c>
      <c r="DG331" s="47">
        <v>0</v>
      </c>
      <c r="DH331" s="47">
        <v>0</v>
      </c>
      <c r="DI331" s="47">
        <v>0</v>
      </c>
      <c r="DJ331" s="47">
        <v>0</v>
      </c>
      <c r="DK331" s="47">
        <v>0</v>
      </c>
      <c r="DL331" s="47">
        <v>0</v>
      </c>
      <c r="DM331" s="47">
        <v>0</v>
      </c>
      <c r="DN331" s="47">
        <v>0</v>
      </c>
      <c r="DO331" s="47">
        <v>0</v>
      </c>
      <c r="DP331" s="47">
        <v>0</v>
      </c>
      <c r="DQ331" s="47">
        <v>0</v>
      </c>
      <c r="DR331" s="47">
        <v>0</v>
      </c>
      <c r="DS331" s="47">
        <v>0</v>
      </c>
      <c r="DT331" s="47">
        <v>0</v>
      </c>
    </row>
    <row r="332" spans="1:126" x14ac:dyDescent="0.25">
      <c r="A332" s="47" t="s">
        <v>647</v>
      </c>
      <c r="B332" s="47" t="s">
        <v>153</v>
      </c>
      <c r="C332" s="47" t="s">
        <v>643</v>
      </c>
      <c r="D332" s="47" t="s">
        <v>643</v>
      </c>
      <c r="E332" s="47"/>
      <c r="F332" s="47" t="s">
        <v>406</v>
      </c>
      <c r="G332" s="47" t="s">
        <v>412</v>
      </c>
      <c r="H332" s="47" t="str">
        <f>=IFERROR(VLOOKUP(A332,'ETPT Format DDG'!A:J,10,FALSE),"")</f>
        <v>0</v>
      </c>
      <c r="I332" s="47" t="str">
        <f>='ETPT Format DDG'!M332</f>
        <v/>
      </c>
      <c r="J332" s="47" t="str">
        <f>='ETPT Format DDG'!D332</f>
        <v/>
      </c>
      <c r="K332" s="47" t="s">
        <v>157</v>
      </c>
      <c r="L332" s="47" t="s">
        <v>648</v>
      </c>
      <c r="M332" s="47" t="s">
        <v>164</v>
      </c>
      <c r="N332" s="47">
        <v>0.45789473684210524</v>
      </c>
      <c r="O332" s="47">
        <v>0.45789473684210524</v>
      </c>
      <c r="P332" s="47">
        <v>0.45789473684210524</v>
      </c>
      <c r="Q332" s="47">
        <v>0</v>
      </c>
      <c r="R332" s="47">
        <v>0.45789473684210524</v>
      </c>
      <c r="S332" s="47">
        <v>0</v>
      </c>
      <c r="T332" s="47">
        <v>0</v>
      </c>
      <c r="U332" s="47">
        <v>0</v>
      </c>
      <c r="V332" s="47">
        <v>0</v>
      </c>
      <c r="W332" s="47">
        <v>0</v>
      </c>
      <c r="X332" s="47">
        <v>0</v>
      </c>
      <c r="Y332" s="47">
        <v>0</v>
      </c>
      <c r="Z332" s="47">
        <v>0</v>
      </c>
      <c r="AA332" s="47">
        <v>0</v>
      </c>
      <c r="AB332" s="47">
        <v>0</v>
      </c>
      <c r="AC332" s="47">
        <v>0</v>
      </c>
      <c r="AD332" s="47">
        <v>0</v>
      </c>
      <c r="AE332" s="47">
        <v>0</v>
      </c>
      <c r="AF332" s="47">
        <v>0</v>
      </c>
      <c r="AG332" s="47">
        <v>0</v>
      </c>
      <c r="AH332" s="47">
        <v>0</v>
      </c>
      <c r="AI332" s="47">
        <v>0</v>
      </c>
      <c r="AJ332" s="47">
        <v>0</v>
      </c>
      <c r="AK332" s="47">
        <v>0</v>
      </c>
      <c r="AL332" s="47">
        <v>0</v>
      </c>
      <c r="AM332" s="47">
        <v>0</v>
      </c>
      <c r="AN332" s="47">
        <v>0</v>
      </c>
      <c r="AO332" s="47">
        <v>0</v>
      </c>
      <c r="AP332" s="47">
        <v>0</v>
      </c>
      <c r="AQ332" s="47">
        <v>0</v>
      </c>
      <c r="AR332" s="47">
        <v>0</v>
      </c>
      <c r="AS332" s="47">
        <v>0</v>
      </c>
      <c r="AT332" s="47">
        <v>0</v>
      </c>
      <c r="AU332" s="47">
        <v>0</v>
      </c>
      <c r="AV332" s="47">
        <v>0</v>
      </c>
      <c r="AW332" s="47">
        <v>0</v>
      </c>
      <c r="AX332" s="47">
        <v>0</v>
      </c>
      <c r="AY332" s="47">
        <v>0</v>
      </c>
      <c r="AZ332" s="47">
        <v>0</v>
      </c>
      <c r="BA332" s="47">
        <v>0</v>
      </c>
      <c r="BB332" s="47">
        <v>0</v>
      </c>
      <c r="BC332" s="47">
        <v>0</v>
      </c>
      <c r="BD332" s="47">
        <v>0</v>
      </c>
      <c r="BE332" s="47">
        <v>0</v>
      </c>
      <c r="BF332" s="47">
        <v>0</v>
      </c>
      <c r="BG332" s="47">
        <v>0</v>
      </c>
      <c r="BH332" s="47">
        <v>0</v>
      </c>
      <c r="BI332" s="47">
        <v>0</v>
      </c>
      <c r="BJ332" s="47">
        <v>0</v>
      </c>
      <c r="BK332" s="47">
        <v>0</v>
      </c>
      <c r="BL332" s="47">
        <v>0</v>
      </c>
      <c r="BM332" s="47">
        <v>0</v>
      </c>
      <c r="BN332" s="47">
        <v>0</v>
      </c>
      <c r="BO332" s="47">
        <v>0</v>
      </c>
      <c r="BP332" s="47">
        <v>0</v>
      </c>
      <c r="BQ332" s="47">
        <v>0</v>
      </c>
      <c r="BR332" s="47">
        <v>0</v>
      </c>
      <c r="BS332" s="47">
        <v>0</v>
      </c>
      <c r="BT332" s="47">
        <v>0</v>
      </c>
      <c r="BU332" s="47">
        <v>0</v>
      </c>
      <c r="BV332" s="47">
        <v>0</v>
      </c>
      <c r="BW332" s="47">
        <v>0</v>
      </c>
      <c r="BX332" s="47">
        <v>0</v>
      </c>
      <c r="BY332" s="47">
        <v>0</v>
      </c>
      <c r="BZ332" s="47">
        <v>0</v>
      </c>
      <c r="CA332" s="47">
        <v>0</v>
      </c>
      <c r="CB332" s="47">
        <v>0</v>
      </c>
      <c r="CC332" s="47">
        <v>0</v>
      </c>
      <c r="CD332" s="47">
        <v>0</v>
      </c>
      <c r="CE332" s="47">
        <v>0</v>
      </c>
      <c r="CF332" s="47">
        <v>0</v>
      </c>
      <c r="CG332" s="47">
        <v>0</v>
      </c>
      <c r="CH332" s="47">
        <v>0</v>
      </c>
      <c r="CI332" s="47">
        <v>0</v>
      </c>
      <c r="CJ332" s="47">
        <v>0</v>
      </c>
      <c r="CK332" s="47">
        <v>0</v>
      </c>
      <c r="CL332" s="47">
        <v>0</v>
      </c>
      <c r="CM332" s="47">
        <v>0</v>
      </c>
      <c r="CN332" s="47">
        <v>0</v>
      </c>
      <c r="CO332" s="47">
        <v>0</v>
      </c>
      <c r="CP332" s="47">
        <v>0</v>
      </c>
      <c r="CQ332" s="47">
        <v>0</v>
      </c>
      <c r="CR332" s="47">
        <v>0</v>
      </c>
      <c r="CS332" s="47">
        <v>0</v>
      </c>
      <c r="CT332" s="47">
        <v>0</v>
      </c>
      <c r="CU332" s="47">
        <v>0</v>
      </c>
      <c r="CV332" s="47">
        <v>0</v>
      </c>
      <c r="CW332" s="47">
        <v>0</v>
      </c>
      <c r="CX332" s="47">
        <v>0</v>
      </c>
      <c r="CY332" s="47">
        <v>0</v>
      </c>
      <c r="CZ332" s="47">
        <v>0</v>
      </c>
      <c r="DA332" s="47">
        <v>0</v>
      </c>
      <c r="DB332" s="47">
        <v>0</v>
      </c>
      <c r="DC332" s="47">
        <v>0</v>
      </c>
      <c r="DD332" s="47">
        <v>0</v>
      </c>
      <c r="DE332" s="47">
        <v>0</v>
      </c>
      <c r="DF332" s="47">
        <v>0</v>
      </c>
      <c r="DG332" s="47">
        <v>0</v>
      </c>
      <c r="DH332" s="47">
        <v>0</v>
      </c>
      <c r="DI332" s="47">
        <v>0</v>
      </c>
      <c r="DJ332" s="47">
        <v>0</v>
      </c>
      <c r="DK332" s="47">
        <v>0</v>
      </c>
      <c r="DL332" s="47">
        <v>0</v>
      </c>
      <c r="DM332" s="47">
        <v>0</v>
      </c>
      <c r="DN332" s="47">
        <v>0</v>
      </c>
      <c r="DO332" s="47">
        <v>0</v>
      </c>
      <c r="DP332" s="47">
        <v>0</v>
      </c>
      <c r="DQ332" s="47">
        <v>0</v>
      </c>
      <c r="DR332" s="47">
        <v>0</v>
      </c>
      <c r="DS332" s="47">
        <v>0</v>
      </c>
      <c r="DT332" s="47">
        <v>0</v>
      </c>
    </row>
    <row r="333" spans="1:126" x14ac:dyDescent="0.25">
      <c r="A333" s="47" t="s">
        <v>649</v>
      </c>
      <c r="B333" s="47" t="s">
        <v>153</v>
      </c>
      <c r="C333" s="47" t="s">
        <v>650</v>
      </c>
      <c r="D333" s="47" t="s">
        <v>650</v>
      </c>
      <c r="E333" s="47"/>
      <c r="F333" s="47" t="s">
        <v>406</v>
      </c>
      <c r="G333" s="47" t="s">
        <v>415</v>
      </c>
      <c r="H333" s="47" t="str">
        <f>=IFERROR(VLOOKUP(A333,'ETPT Format DDG'!A:J,10,FALSE),"")</f>
        <v>0</v>
      </c>
      <c r="I333" s="47" t="str">
        <f>='ETPT Format DDG'!M333</f>
        <v/>
      </c>
      <c r="J333" s="47" t="str">
        <f>='ETPT Format DDG'!D333</f>
        <v/>
      </c>
      <c r="K333" s="47" t="s">
        <v>157</v>
      </c>
      <c r="L333" s="47" t="s">
        <v>651</v>
      </c>
      <c r="M333" s="47"/>
      <c r="N333" s="47">
        <v>0.9289473684210526</v>
      </c>
      <c r="O333" s="47">
        <v>0.9289473684210526</v>
      </c>
      <c r="P333" s="47">
        <v>0.9289473684210526</v>
      </c>
      <c r="Q333" s="47">
        <v>0</v>
      </c>
      <c r="R333" s="47">
        <v>0.9289473684210526</v>
      </c>
      <c r="S333" s="47">
        <v>0</v>
      </c>
      <c r="T333" s="47">
        <v>0</v>
      </c>
      <c r="U333" s="47">
        <v>0</v>
      </c>
      <c r="V333" s="47">
        <v>0</v>
      </c>
      <c r="W333" s="47">
        <v>0</v>
      </c>
      <c r="X333" s="47">
        <v>0</v>
      </c>
      <c r="Y333" s="47">
        <v>0</v>
      </c>
      <c r="Z333" s="47">
        <v>0</v>
      </c>
      <c r="AA333" s="47">
        <v>0</v>
      </c>
      <c r="AB333" s="47">
        <v>0</v>
      </c>
      <c r="AC333" s="47">
        <v>0</v>
      </c>
      <c r="AD333" s="47">
        <v>0</v>
      </c>
      <c r="AE333" s="47">
        <v>0</v>
      </c>
      <c r="AF333" s="47">
        <v>0</v>
      </c>
      <c r="AG333" s="47">
        <v>0</v>
      </c>
      <c r="AH333" s="47">
        <v>0</v>
      </c>
      <c r="AI333" s="47">
        <v>0</v>
      </c>
      <c r="AJ333" s="47">
        <v>0</v>
      </c>
      <c r="AK333" s="47">
        <v>0</v>
      </c>
      <c r="AL333" s="47">
        <v>0</v>
      </c>
      <c r="AM333" s="47">
        <v>0</v>
      </c>
      <c r="AN333" s="47">
        <v>0</v>
      </c>
      <c r="AO333" s="47">
        <v>0</v>
      </c>
      <c r="AP333" s="47">
        <v>0</v>
      </c>
      <c r="AQ333" s="47">
        <v>0</v>
      </c>
      <c r="AR333" s="47">
        <v>0</v>
      </c>
      <c r="AS333" s="47">
        <v>0</v>
      </c>
      <c r="AT333" s="47">
        <v>0</v>
      </c>
      <c r="AU333" s="47">
        <v>0</v>
      </c>
      <c r="AV333" s="47">
        <v>0</v>
      </c>
      <c r="AW333" s="47">
        <v>0</v>
      </c>
      <c r="AX333" s="47">
        <v>0</v>
      </c>
      <c r="AY333" s="47">
        <v>0</v>
      </c>
      <c r="AZ333" s="47">
        <v>0</v>
      </c>
      <c r="BA333" s="47">
        <v>0</v>
      </c>
      <c r="BB333" s="47">
        <v>0</v>
      </c>
      <c r="BC333" s="47">
        <v>0</v>
      </c>
      <c r="BD333" s="47">
        <v>0</v>
      </c>
      <c r="BE333" s="47">
        <v>0</v>
      </c>
      <c r="BF333" s="47">
        <v>0</v>
      </c>
      <c r="BG333" s="47">
        <v>0</v>
      </c>
      <c r="BH333" s="47">
        <v>0</v>
      </c>
      <c r="BI333" s="47">
        <v>0</v>
      </c>
      <c r="BJ333" s="47">
        <v>0</v>
      </c>
      <c r="BK333" s="47">
        <v>0</v>
      </c>
      <c r="BL333" s="47">
        <v>0</v>
      </c>
      <c r="BM333" s="47">
        <v>0</v>
      </c>
      <c r="BN333" s="47">
        <v>0</v>
      </c>
      <c r="BO333" s="47">
        <v>0</v>
      </c>
      <c r="BP333" s="47">
        <v>0</v>
      </c>
      <c r="BQ333" s="47">
        <v>0</v>
      </c>
      <c r="BR333" s="47">
        <v>0</v>
      </c>
      <c r="BS333" s="47">
        <v>0</v>
      </c>
      <c r="BT333" s="47">
        <v>0</v>
      </c>
      <c r="BU333" s="47">
        <v>0</v>
      </c>
      <c r="BV333" s="47">
        <v>0</v>
      </c>
      <c r="BW333" s="47">
        <v>0</v>
      </c>
      <c r="BX333" s="47">
        <v>0</v>
      </c>
      <c r="BY333" s="47">
        <v>0</v>
      </c>
      <c r="BZ333" s="47">
        <v>0</v>
      </c>
      <c r="CA333" s="47">
        <v>0</v>
      </c>
      <c r="CB333" s="47">
        <v>0</v>
      </c>
      <c r="CC333" s="47">
        <v>0</v>
      </c>
      <c r="CD333" s="47">
        <v>0</v>
      </c>
      <c r="CE333" s="47">
        <v>0</v>
      </c>
      <c r="CF333" s="47">
        <v>0</v>
      </c>
      <c r="CG333" s="47">
        <v>0</v>
      </c>
      <c r="CH333" s="47">
        <v>0</v>
      </c>
      <c r="CI333" s="47">
        <v>0</v>
      </c>
      <c r="CJ333" s="47">
        <v>0</v>
      </c>
      <c r="CK333" s="47">
        <v>0</v>
      </c>
      <c r="CL333" s="47">
        <v>0</v>
      </c>
      <c r="CM333" s="47">
        <v>0</v>
      </c>
      <c r="CN333" s="47">
        <v>0</v>
      </c>
      <c r="CO333" s="47">
        <v>0</v>
      </c>
      <c r="CP333" s="47">
        <v>0</v>
      </c>
      <c r="CQ333" s="47">
        <v>0</v>
      </c>
      <c r="CR333" s="47">
        <v>0</v>
      </c>
      <c r="CS333" s="47">
        <v>0</v>
      </c>
      <c r="CT333" s="47">
        <v>0</v>
      </c>
      <c r="CU333" s="47">
        <v>0</v>
      </c>
      <c r="CV333" s="47">
        <v>0</v>
      </c>
      <c r="CW333" s="47">
        <v>0</v>
      </c>
      <c r="CX333" s="47">
        <v>0</v>
      </c>
      <c r="CY333" s="47">
        <v>0</v>
      </c>
      <c r="CZ333" s="47">
        <v>0</v>
      </c>
      <c r="DA333" s="47">
        <v>0</v>
      </c>
      <c r="DB333" s="47">
        <v>0</v>
      </c>
      <c r="DC333" s="47">
        <v>0</v>
      </c>
      <c r="DD333" s="47">
        <v>0</v>
      </c>
      <c r="DE333" s="47">
        <v>0</v>
      </c>
      <c r="DF333" s="47">
        <v>0.07105263157894737</v>
      </c>
      <c r="DG333" s="47">
        <v>0</v>
      </c>
      <c r="DH333" s="47">
        <v>0</v>
      </c>
      <c r="DI333" s="47">
        <v>0</v>
      </c>
      <c r="DJ333" s="47">
        <v>0</v>
      </c>
      <c r="DK333" s="47">
        <v>0</v>
      </c>
      <c r="DL333" s="47">
        <v>0</v>
      </c>
      <c r="DM333" s="47">
        <v>0</v>
      </c>
      <c r="DN333" s="47">
        <v>0.07105263157894737</v>
      </c>
      <c r="DO333" s="47">
        <v>0</v>
      </c>
      <c r="DP333" s="47">
        <v>0</v>
      </c>
      <c r="DQ333" s="47">
        <v>0</v>
      </c>
      <c r="DR333" s="47">
        <v>0</v>
      </c>
      <c r="DS333" s="47">
        <v>0</v>
      </c>
      <c r="DT333" s="47">
        <v>0</v>
      </c>
    </row>
    <row r="334" spans="1:126" x14ac:dyDescent="0.25">
      <c r="A334" s="47" t="s">
        <v>652</v>
      </c>
      <c r="B334" s="47" t="s">
        <v>153</v>
      </c>
      <c r="C334" s="47" t="s">
        <v>650</v>
      </c>
      <c r="D334" s="47" t="s">
        <v>650</v>
      </c>
      <c r="E334" s="47"/>
      <c r="F334" s="47" t="s">
        <v>406</v>
      </c>
      <c r="G334" s="47" t="s">
        <v>412</v>
      </c>
      <c r="H334" s="47" t="str">
        <f>=IFERROR(VLOOKUP(A334,'ETPT Format DDG'!A:J,10,FALSE),"")</f>
        <v>0</v>
      </c>
      <c r="I334" s="47" t="str">
        <f>='ETPT Format DDG'!M334</f>
        <v/>
      </c>
      <c r="J334" s="47" t="str">
        <f>='ETPT Format DDG'!D334</f>
        <v/>
      </c>
      <c r="K334" s="47" t="s">
        <v>157</v>
      </c>
      <c r="L334" s="47" t="s">
        <v>617</v>
      </c>
      <c r="M334" s="47"/>
      <c r="N334" s="47">
        <v>1</v>
      </c>
      <c r="O334" s="47">
        <v>1</v>
      </c>
      <c r="P334" s="47">
        <v>0</v>
      </c>
      <c r="Q334" s="47">
        <v>0</v>
      </c>
      <c r="R334" s="47">
        <v>0</v>
      </c>
      <c r="S334" s="47">
        <v>0</v>
      </c>
      <c r="T334" s="47">
        <v>0</v>
      </c>
      <c r="U334" s="47">
        <v>0</v>
      </c>
      <c r="V334" s="47">
        <v>0</v>
      </c>
      <c r="W334" s="47">
        <v>0</v>
      </c>
      <c r="X334" s="47">
        <v>0</v>
      </c>
      <c r="Y334" s="47">
        <v>0</v>
      </c>
      <c r="Z334" s="47">
        <v>0</v>
      </c>
      <c r="AA334" s="47">
        <v>0</v>
      </c>
      <c r="AB334" s="47">
        <v>0</v>
      </c>
      <c r="AC334" s="47">
        <v>0</v>
      </c>
      <c r="AD334" s="47">
        <v>0</v>
      </c>
      <c r="AE334" s="47">
        <v>0</v>
      </c>
      <c r="AF334" s="47">
        <v>0</v>
      </c>
      <c r="AG334" s="47">
        <v>0</v>
      </c>
      <c r="AH334" s="47">
        <v>0</v>
      </c>
      <c r="AI334" s="47">
        <v>0</v>
      </c>
      <c r="AJ334" s="47">
        <v>0</v>
      </c>
      <c r="AK334" s="47">
        <v>0</v>
      </c>
      <c r="AL334" s="47">
        <v>0</v>
      </c>
      <c r="AM334" s="47">
        <v>0</v>
      </c>
      <c r="AN334" s="47">
        <v>1</v>
      </c>
      <c r="AO334" s="47">
        <v>1</v>
      </c>
      <c r="AP334" s="47">
        <v>0</v>
      </c>
      <c r="AQ334" s="47">
        <v>0</v>
      </c>
      <c r="AR334" s="47">
        <v>0</v>
      </c>
      <c r="AS334" s="47">
        <v>0</v>
      </c>
      <c r="AT334" s="47">
        <v>0</v>
      </c>
      <c r="AU334" s="47">
        <v>0</v>
      </c>
      <c r="AV334" s="47">
        <v>0</v>
      </c>
      <c r="AW334" s="47">
        <v>0</v>
      </c>
      <c r="AX334" s="47">
        <v>0</v>
      </c>
      <c r="AY334" s="47">
        <v>0</v>
      </c>
      <c r="AZ334" s="47">
        <v>0</v>
      </c>
      <c r="BA334" s="47">
        <v>0</v>
      </c>
      <c r="BB334" s="47">
        <v>0</v>
      </c>
      <c r="BC334" s="47">
        <v>0</v>
      </c>
      <c r="BD334" s="47">
        <v>0</v>
      </c>
      <c r="BE334" s="47">
        <v>0</v>
      </c>
      <c r="BF334" s="47">
        <v>0</v>
      </c>
      <c r="BG334" s="47">
        <v>0</v>
      </c>
      <c r="BH334" s="47">
        <v>0</v>
      </c>
      <c r="BI334" s="47">
        <v>0</v>
      </c>
      <c r="BJ334" s="47">
        <v>0</v>
      </c>
      <c r="BK334" s="47">
        <v>0</v>
      </c>
      <c r="BL334" s="47">
        <v>0</v>
      </c>
      <c r="BM334" s="47">
        <v>0</v>
      </c>
      <c r="BN334" s="47">
        <v>0</v>
      </c>
      <c r="BO334" s="47">
        <v>0</v>
      </c>
      <c r="BP334" s="47">
        <v>0</v>
      </c>
      <c r="BQ334" s="47">
        <v>0</v>
      </c>
      <c r="BR334" s="47">
        <v>0</v>
      </c>
      <c r="BS334" s="47">
        <v>0</v>
      </c>
      <c r="BT334" s="47">
        <v>0</v>
      </c>
      <c r="BU334" s="47">
        <v>0</v>
      </c>
      <c r="BV334" s="47">
        <v>0</v>
      </c>
      <c r="BW334" s="47">
        <v>0</v>
      </c>
      <c r="BX334" s="47">
        <v>0</v>
      </c>
      <c r="BY334" s="47">
        <v>0</v>
      </c>
      <c r="BZ334" s="47">
        <v>0</v>
      </c>
      <c r="CA334" s="47">
        <v>0</v>
      </c>
      <c r="CB334" s="47">
        <v>0</v>
      </c>
      <c r="CC334" s="47">
        <v>0</v>
      </c>
      <c r="CD334" s="47">
        <v>0</v>
      </c>
      <c r="CE334" s="47">
        <v>0</v>
      </c>
      <c r="CF334" s="47">
        <v>0</v>
      </c>
      <c r="CG334" s="47">
        <v>0</v>
      </c>
      <c r="CH334" s="47">
        <v>0</v>
      </c>
      <c r="CI334" s="47">
        <v>0</v>
      </c>
      <c r="CJ334" s="47">
        <v>0</v>
      </c>
      <c r="CK334" s="47">
        <v>0</v>
      </c>
      <c r="CL334" s="47">
        <v>0</v>
      </c>
      <c r="CM334" s="47">
        <v>0</v>
      </c>
      <c r="CN334" s="47">
        <v>0</v>
      </c>
      <c r="CO334" s="47">
        <v>0</v>
      </c>
      <c r="CP334" s="47">
        <v>0</v>
      </c>
      <c r="CQ334" s="47">
        <v>0</v>
      </c>
      <c r="CR334" s="47">
        <v>0</v>
      </c>
      <c r="CS334" s="47">
        <v>0</v>
      </c>
      <c r="CT334" s="47">
        <v>0</v>
      </c>
      <c r="CU334" s="47">
        <v>0</v>
      </c>
      <c r="CV334" s="47">
        <v>0</v>
      </c>
      <c r="CW334" s="47">
        <v>0</v>
      </c>
      <c r="CX334" s="47">
        <v>0</v>
      </c>
      <c r="CY334" s="47">
        <v>0</v>
      </c>
      <c r="CZ334" s="47">
        <v>0</v>
      </c>
      <c r="DA334" s="47">
        <v>0</v>
      </c>
      <c r="DB334" s="47">
        <v>0</v>
      </c>
      <c r="DC334" s="47">
        <v>0</v>
      </c>
      <c r="DD334" s="47">
        <v>0</v>
      </c>
      <c r="DE334" s="47">
        <v>0</v>
      </c>
      <c r="DF334" s="47">
        <v>0</v>
      </c>
      <c r="DG334" s="47">
        <v>0</v>
      </c>
      <c r="DH334" s="47">
        <v>0</v>
      </c>
      <c r="DI334" s="47">
        <v>0</v>
      </c>
      <c r="DJ334" s="47">
        <v>0</v>
      </c>
      <c r="DK334" s="47">
        <v>0</v>
      </c>
      <c r="DL334" s="47">
        <v>0</v>
      </c>
      <c r="DM334" s="47">
        <v>0</v>
      </c>
      <c r="DN334" s="47">
        <v>0</v>
      </c>
      <c r="DO334" s="47">
        <v>0</v>
      </c>
      <c r="DP334" s="47">
        <v>0</v>
      </c>
      <c r="DQ334" s="47">
        <v>0</v>
      </c>
      <c r="DR334" s="47">
        <v>0</v>
      </c>
      <c r="DS334" s="47">
        <v>0</v>
      </c>
      <c r="DT334" s="47">
        <v>0</v>
      </c>
    </row>
    <row r="335" spans="1:126" x14ac:dyDescent="0.25">
      <c r="A335" s="47" t="s">
        <v>653</v>
      </c>
      <c r="B335" s="47" t="s">
        <v>153</v>
      </c>
      <c r="C335" s="47" t="s">
        <v>650</v>
      </c>
      <c r="D335" s="47" t="s">
        <v>650</v>
      </c>
      <c r="E335" s="47"/>
      <c r="F335" s="47" t="s">
        <v>406</v>
      </c>
      <c r="G335" s="47" t="s">
        <v>529</v>
      </c>
      <c r="H335" s="47" t="str">
        <f>=IFERROR(VLOOKUP(A335,'ETPT Format DDG'!A:J,10,FALSE),"")</f>
        <v>0</v>
      </c>
      <c r="I335" s="47" t="str">
        <f>='ETPT Format DDG'!M335</f>
        <v/>
      </c>
      <c r="J335" s="47" t="str">
        <f>='ETPT Format DDG'!D335</f>
        <v/>
      </c>
      <c r="K335" s="47" t="s">
        <v>157</v>
      </c>
      <c r="L335" s="47" t="s">
        <v>619</v>
      </c>
      <c r="M335" s="47"/>
      <c r="N335" s="47">
        <v>0.2868421052631579</v>
      </c>
      <c r="O335" s="47">
        <v>0</v>
      </c>
      <c r="P335" s="47">
        <v>0</v>
      </c>
      <c r="Q335" s="47">
        <v>0</v>
      </c>
      <c r="R335" s="47">
        <v>0</v>
      </c>
      <c r="S335" s="47">
        <v>0</v>
      </c>
      <c r="T335" s="47">
        <v>0</v>
      </c>
      <c r="U335" s="47">
        <v>0</v>
      </c>
      <c r="V335" s="47">
        <v>0</v>
      </c>
      <c r="W335" s="47">
        <v>0</v>
      </c>
      <c r="X335" s="47">
        <v>0</v>
      </c>
      <c r="Y335" s="47">
        <v>0</v>
      </c>
      <c r="Z335" s="47">
        <v>0</v>
      </c>
      <c r="AA335" s="47">
        <v>0</v>
      </c>
      <c r="AB335" s="47">
        <v>0</v>
      </c>
      <c r="AC335" s="47">
        <v>0</v>
      </c>
      <c r="AD335" s="47">
        <v>0</v>
      </c>
      <c r="AE335" s="47">
        <v>0</v>
      </c>
      <c r="AF335" s="47">
        <v>0</v>
      </c>
      <c r="AG335" s="47">
        <v>0</v>
      </c>
      <c r="AH335" s="47">
        <v>0</v>
      </c>
      <c r="AI335" s="47">
        <v>0</v>
      </c>
      <c r="AJ335" s="47">
        <v>0</v>
      </c>
      <c r="AK335" s="47">
        <v>0</v>
      </c>
      <c r="AL335" s="47">
        <v>0</v>
      </c>
      <c r="AM335" s="47">
        <v>0</v>
      </c>
      <c r="AN335" s="47">
        <v>0</v>
      </c>
      <c r="AO335" s="47">
        <v>0</v>
      </c>
      <c r="AP335" s="47">
        <v>0</v>
      </c>
      <c r="AQ335" s="47">
        <v>0</v>
      </c>
      <c r="AR335" s="47">
        <v>0</v>
      </c>
      <c r="AS335" s="47">
        <v>0</v>
      </c>
      <c r="AT335" s="47">
        <v>0</v>
      </c>
      <c r="AU335" s="47">
        <v>0</v>
      </c>
      <c r="AV335" s="47">
        <v>0</v>
      </c>
      <c r="AW335" s="47">
        <v>0</v>
      </c>
      <c r="AX335" s="47">
        <v>0</v>
      </c>
      <c r="AY335" s="47">
        <v>0</v>
      </c>
      <c r="AZ335" s="47">
        <v>0</v>
      </c>
      <c r="BA335" s="47">
        <v>0</v>
      </c>
      <c r="BB335" s="47">
        <v>0</v>
      </c>
      <c r="BC335" s="47">
        <v>0</v>
      </c>
      <c r="BD335" s="47">
        <v>0</v>
      </c>
      <c r="BE335" s="47">
        <v>0</v>
      </c>
      <c r="BF335" s="47">
        <v>0</v>
      </c>
      <c r="BG335" s="47">
        <v>0</v>
      </c>
      <c r="BH335" s="47">
        <v>0</v>
      </c>
      <c r="BI335" s="47">
        <v>0</v>
      </c>
      <c r="BJ335" s="47">
        <v>0</v>
      </c>
      <c r="BK335" s="47">
        <v>0</v>
      </c>
      <c r="BL335" s="47">
        <v>0</v>
      </c>
      <c r="BM335" s="47">
        <v>0</v>
      </c>
      <c r="BN335" s="47">
        <v>0</v>
      </c>
      <c r="BO335" s="47">
        <v>0</v>
      </c>
      <c r="BP335" s="47">
        <v>0</v>
      </c>
      <c r="BQ335" s="47">
        <v>0</v>
      </c>
      <c r="BR335" s="47">
        <v>0</v>
      </c>
      <c r="BS335" s="47">
        <v>0</v>
      </c>
      <c r="BT335" s="47">
        <v>0</v>
      </c>
      <c r="BU335" s="47">
        <v>0</v>
      </c>
      <c r="BV335" s="47">
        <v>0</v>
      </c>
      <c r="BW335" s="47">
        <v>0</v>
      </c>
      <c r="BX335" s="47">
        <v>0</v>
      </c>
      <c r="BY335" s="47">
        <v>0</v>
      </c>
      <c r="BZ335" s="47">
        <v>0</v>
      </c>
      <c r="CA335" s="47">
        <v>0</v>
      </c>
      <c r="CB335" s="47">
        <v>0</v>
      </c>
      <c r="CC335" s="47">
        <v>0</v>
      </c>
      <c r="CD335" s="47">
        <v>0</v>
      </c>
      <c r="CE335" s="47">
        <v>0</v>
      </c>
      <c r="CF335" s="47">
        <v>0</v>
      </c>
      <c r="CG335" s="47">
        <v>0</v>
      </c>
      <c r="CH335" s="47">
        <v>0</v>
      </c>
      <c r="CI335" s="47">
        <v>0</v>
      </c>
      <c r="CJ335" s="47">
        <v>0</v>
      </c>
      <c r="CK335" s="47">
        <v>0</v>
      </c>
      <c r="CL335" s="47">
        <v>0</v>
      </c>
      <c r="CM335" s="47">
        <v>0</v>
      </c>
      <c r="CN335" s="47">
        <v>0</v>
      </c>
      <c r="CO335" s="47">
        <v>0</v>
      </c>
      <c r="CP335" s="47">
        <v>0</v>
      </c>
      <c r="CQ335" s="47">
        <v>0</v>
      </c>
      <c r="CR335" s="47">
        <v>0</v>
      </c>
      <c r="CS335" s="47">
        <v>0</v>
      </c>
      <c r="CT335" s="47">
        <v>0</v>
      </c>
      <c r="CU335" s="47">
        <v>0</v>
      </c>
      <c r="CV335" s="47">
        <v>0</v>
      </c>
      <c r="CW335" s="47">
        <v>0</v>
      </c>
      <c r="CX335" s="47">
        <v>0</v>
      </c>
      <c r="CY335" s="47">
        <v>0</v>
      </c>
      <c r="CZ335" s="47">
        <v>0</v>
      </c>
      <c r="DA335" s="47">
        <v>0</v>
      </c>
      <c r="DB335" s="47">
        <v>0</v>
      </c>
      <c r="DC335" s="47">
        <v>0</v>
      </c>
      <c r="DD335" s="47">
        <v>0</v>
      </c>
      <c r="DE335" s="47">
        <v>0</v>
      </c>
      <c r="DF335" s="47">
        <v>0.7131578947368422</v>
      </c>
      <c r="DG335" s="47">
        <v>0</v>
      </c>
      <c r="DH335" s="47">
        <v>0</v>
      </c>
      <c r="DI335" s="47">
        <v>0</v>
      </c>
      <c r="DJ335" s="47">
        <v>0</v>
      </c>
      <c r="DK335" s="47">
        <v>0.3447368421052632</v>
      </c>
      <c r="DL335" s="47">
        <v>0</v>
      </c>
      <c r="DM335" s="47">
        <v>0</v>
      </c>
      <c r="DN335" s="47">
        <v>0</v>
      </c>
      <c r="DO335" s="47">
        <v>0</v>
      </c>
      <c r="DP335" s="47">
        <v>0</v>
      </c>
      <c r="DQ335" s="47">
        <v>0</v>
      </c>
      <c r="DR335" s="47">
        <v>0</v>
      </c>
      <c r="DS335" s="47">
        <v>0.368421052631579</v>
      </c>
      <c r="DT335" s="47">
        <v>0</v>
      </c>
    </row>
    <row r="336" spans="1:126" x14ac:dyDescent="0.25">
      <c r="A336" s="47" t="s">
        <v>654</v>
      </c>
      <c r="B336" s="47" t="s">
        <v>153</v>
      </c>
      <c r="C336" s="47" t="s">
        <v>650</v>
      </c>
      <c r="D336" s="47" t="s">
        <v>650</v>
      </c>
      <c r="E336" s="47"/>
      <c r="F336" s="47" t="s">
        <v>406</v>
      </c>
      <c r="G336" s="47" t="s">
        <v>412</v>
      </c>
      <c r="H336" s="47" t="str">
        <f>=IFERROR(VLOOKUP(A336,'ETPT Format DDG'!A:J,10,FALSE),"")</f>
        <v>0</v>
      </c>
      <c r="I336" s="47" t="str">
        <f>='ETPT Format DDG'!M336</f>
        <v/>
      </c>
      <c r="J336" s="47" t="str">
        <f>='ETPT Format DDG'!D336</f>
        <v/>
      </c>
      <c r="K336" s="47" t="s">
        <v>157</v>
      </c>
      <c r="L336" s="47" t="s">
        <v>603</v>
      </c>
      <c r="M336" s="47" t="s">
        <v>655</v>
      </c>
      <c r="N336" s="47">
        <v>0.28421052631578947</v>
      </c>
      <c r="O336" s="47">
        <v>0.28421052631578947</v>
      </c>
      <c r="P336" s="47">
        <v>0</v>
      </c>
      <c r="Q336" s="47">
        <v>0</v>
      </c>
      <c r="R336" s="47">
        <v>0</v>
      </c>
      <c r="S336" s="47">
        <v>0</v>
      </c>
      <c r="T336" s="47">
        <v>0</v>
      </c>
      <c r="U336" s="47">
        <v>0</v>
      </c>
      <c r="V336" s="47">
        <v>0</v>
      </c>
      <c r="W336" s="47">
        <v>0</v>
      </c>
      <c r="X336" s="47">
        <v>0</v>
      </c>
      <c r="Y336" s="47">
        <v>0</v>
      </c>
      <c r="Z336" s="47">
        <v>0</v>
      </c>
      <c r="AA336" s="47">
        <v>0</v>
      </c>
      <c r="AB336" s="47">
        <v>0</v>
      </c>
      <c r="AC336" s="47">
        <v>0</v>
      </c>
      <c r="AD336" s="47">
        <v>0</v>
      </c>
      <c r="AE336" s="47">
        <v>0</v>
      </c>
      <c r="AF336" s="47">
        <v>0</v>
      </c>
      <c r="AG336" s="47">
        <v>0</v>
      </c>
      <c r="AH336" s="47">
        <v>0</v>
      </c>
      <c r="AI336" s="47">
        <v>0</v>
      </c>
      <c r="AJ336" s="47">
        <v>0</v>
      </c>
      <c r="AK336" s="47">
        <v>0</v>
      </c>
      <c r="AL336" s="47">
        <v>0</v>
      </c>
      <c r="AM336" s="47">
        <v>0</v>
      </c>
      <c r="AN336" s="47">
        <v>0</v>
      </c>
      <c r="AO336" s="47">
        <v>0</v>
      </c>
      <c r="AP336" s="47">
        <v>0</v>
      </c>
      <c r="AQ336" s="47">
        <v>0</v>
      </c>
      <c r="AR336" s="47">
        <v>0</v>
      </c>
      <c r="AS336" s="47">
        <v>0</v>
      </c>
      <c r="AT336" s="47">
        <v>0</v>
      </c>
      <c r="AU336" s="47">
        <v>0</v>
      </c>
      <c r="AV336" s="47">
        <v>0</v>
      </c>
      <c r="AW336" s="47">
        <v>0</v>
      </c>
      <c r="AX336" s="47">
        <v>0</v>
      </c>
      <c r="AY336" s="47">
        <v>0</v>
      </c>
      <c r="AZ336" s="47">
        <v>0</v>
      </c>
      <c r="BA336" s="47">
        <v>0</v>
      </c>
      <c r="BB336" s="47">
        <v>0</v>
      </c>
      <c r="BC336" s="47">
        <v>0</v>
      </c>
      <c r="BD336" s="47">
        <v>0</v>
      </c>
      <c r="BE336" s="47">
        <v>0</v>
      </c>
      <c r="BF336" s="47">
        <v>0</v>
      </c>
      <c r="BG336" s="47">
        <v>0</v>
      </c>
      <c r="BH336" s="47">
        <v>0</v>
      </c>
      <c r="BI336" s="47">
        <v>0</v>
      </c>
      <c r="BJ336" s="47">
        <v>0</v>
      </c>
      <c r="BK336" s="47">
        <v>0</v>
      </c>
      <c r="BL336" s="47">
        <v>0</v>
      </c>
      <c r="BM336" s="47">
        <v>0</v>
      </c>
      <c r="BN336" s="47">
        <v>0</v>
      </c>
      <c r="BO336" s="47">
        <v>0</v>
      </c>
      <c r="BP336" s="47">
        <v>0</v>
      </c>
      <c r="BQ336" s="47">
        <v>0</v>
      </c>
      <c r="BR336" s="47">
        <v>0</v>
      </c>
      <c r="BS336" s="47">
        <v>0</v>
      </c>
      <c r="BT336" s="47">
        <v>0</v>
      </c>
      <c r="BU336" s="47">
        <v>0</v>
      </c>
      <c r="BV336" s="47">
        <v>0</v>
      </c>
      <c r="BW336" s="47">
        <v>0</v>
      </c>
      <c r="BX336" s="47">
        <v>0</v>
      </c>
      <c r="BY336" s="47">
        <v>0</v>
      </c>
      <c r="BZ336" s="47">
        <v>0</v>
      </c>
      <c r="CA336" s="47">
        <v>0</v>
      </c>
      <c r="CB336" s="47">
        <v>0</v>
      </c>
      <c r="CC336" s="47">
        <v>0</v>
      </c>
      <c r="CD336" s="47">
        <v>0</v>
      </c>
      <c r="CE336" s="47">
        <v>0</v>
      </c>
      <c r="CF336" s="47">
        <v>0</v>
      </c>
      <c r="CG336" s="47">
        <v>0</v>
      </c>
      <c r="CH336" s="47">
        <v>0</v>
      </c>
      <c r="CI336" s="47">
        <v>0</v>
      </c>
      <c r="CJ336" s="47">
        <v>0</v>
      </c>
      <c r="CK336" s="47">
        <v>0</v>
      </c>
      <c r="CL336" s="47">
        <v>0</v>
      </c>
      <c r="CM336" s="47">
        <v>0</v>
      </c>
      <c r="CN336" s="47">
        <v>0</v>
      </c>
      <c r="CO336" s="47">
        <v>0</v>
      </c>
      <c r="CP336" s="47">
        <v>0</v>
      </c>
      <c r="CQ336" s="47">
        <v>0</v>
      </c>
      <c r="CR336" s="47">
        <v>0</v>
      </c>
      <c r="CS336" s="47">
        <v>0</v>
      </c>
      <c r="CT336" s="47">
        <v>0.28421052631578947</v>
      </c>
      <c r="CU336" s="47">
        <v>0</v>
      </c>
      <c r="CV336" s="47">
        <v>0</v>
      </c>
      <c r="CW336" s="47">
        <v>0</v>
      </c>
      <c r="CX336" s="47">
        <v>0</v>
      </c>
      <c r="CY336" s="47">
        <v>0</v>
      </c>
      <c r="CZ336" s="47">
        <v>0</v>
      </c>
      <c r="DA336" s="47">
        <v>0</v>
      </c>
      <c r="DB336" s="47">
        <v>0.28421052631578947</v>
      </c>
      <c r="DC336" s="47">
        <v>0</v>
      </c>
      <c r="DD336" s="47">
        <v>0</v>
      </c>
      <c r="DE336" s="47">
        <v>0</v>
      </c>
      <c r="DF336" s="47">
        <v>0</v>
      </c>
      <c r="DG336" s="47">
        <v>0</v>
      </c>
      <c r="DH336" s="47">
        <v>0</v>
      </c>
      <c r="DI336" s="47">
        <v>0</v>
      </c>
      <c r="DJ336" s="47">
        <v>0</v>
      </c>
      <c r="DK336" s="47">
        <v>0</v>
      </c>
      <c r="DL336" s="47">
        <v>0</v>
      </c>
      <c r="DM336" s="47">
        <v>0</v>
      </c>
      <c r="DN336" s="47">
        <v>0</v>
      </c>
      <c r="DO336" s="47">
        <v>0</v>
      </c>
      <c r="DP336" s="47">
        <v>0</v>
      </c>
      <c r="DQ336" s="47">
        <v>0</v>
      </c>
      <c r="DR336" s="47">
        <v>0</v>
      </c>
      <c r="DS336" s="47">
        <v>0</v>
      </c>
      <c r="DT336" s="47">
        <v>0</v>
      </c>
    </row>
    <row r="337" spans="1:126" x14ac:dyDescent="0.25">
      <c r="A337" s="47" t="s">
        <v>656</v>
      </c>
      <c r="B337" s="47" t="s">
        <v>153</v>
      </c>
      <c r="C337" s="47" t="s">
        <v>650</v>
      </c>
      <c r="D337" s="47" t="s">
        <v>650</v>
      </c>
      <c r="E337" s="47"/>
      <c r="F337" s="47" t="s">
        <v>406</v>
      </c>
      <c r="G337" s="47" t="s">
        <v>412</v>
      </c>
      <c r="H337" s="47" t="str">
        <f>=IFERROR(VLOOKUP(A337,'ETPT Format DDG'!A:J,10,FALSE),"")</f>
        <v>0</v>
      </c>
      <c r="I337" s="47" t="str">
        <f>='ETPT Format DDG'!M337</f>
        <v/>
      </c>
      <c r="J337" s="47" t="str">
        <f>='ETPT Format DDG'!D337</f>
        <v/>
      </c>
      <c r="K337" s="47" t="s">
        <v>157</v>
      </c>
      <c r="L337" s="47" t="s">
        <v>603</v>
      </c>
      <c r="M337" s="47" t="s">
        <v>657</v>
      </c>
      <c r="N337" s="47">
        <v>1</v>
      </c>
      <c r="O337" s="47">
        <v>1</v>
      </c>
      <c r="P337" s="47">
        <v>0</v>
      </c>
      <c r="Q337" s="47">
        <v>0</v>
      </c>
      <c r="R337" s="47">
        <v>0</v>
      </c>
      <c r="S337" s="47">
        <v>0</v>
      </c>
      <c r="T337" s="47">
        <v>0</v>
      </c>
      <c r="U337" s="47">
        <v>0</v>
      </c>
      <c r="V337" s="47">
        <v>0</v>
      </c>
      <c r="W337" s="47">
        <v>0</v>
      </c>
      <c r="X337" s="47">
        <v>0</v>
      </c>
      <c r="Y337" s="47">
        <v>0</v>
      </c>
      <c r="Z337" s="47">
        <v>0</v>
      </c>
      <c r="AA337" s="47">
        <v>0</v>
      </c>
      <c r="AB337" s="47">
        <v>0</v>
      </c>
      <c r="AC337" s="47">
        <v>0</v>
      </c>
      <c r="AD337" s="47">
        <v>0</v>
      </c>
      <c r="AE337" s="47">
        <v>0</v>
      </c>
      <c r="AF337" s="47">
        <v>0</v>
      </c>
      <c r="AG337" s="47">
        <v>0</v>
      </c>
      <c r="AH337" s="47">
        <v>0</v>
      </c>
      <c r="AI337" s="47">
        <v>0</v>
      </c>
      <c r="AJ337" s="47">
        <v>0</v>
      </c>
      <c r="AK337" s="47">
        <v>0</v>
      </c>
      <c r="AL337" s="47">
        <v>0</v>
      </c>
      <c r="AM337" s="47">
        <v>0</v>
      </c>
      <c r="AN337" s="47">
        <v>0</v>
      </c>
      <c r="AO337" s="47">
        <v>0</v>
      </c>
      <c r="AP337" s="47">
        <v>0</v>
      </c>
      <c r="AQ337" s="47">
        <v>0</v>
      </c>
      <c r="AR337" s="47">
        <v>0</v>
      </c>
      <c r="AS337" s="47">
        <v>0</v>
      </c>
      <c r="AT337" s="47">
        <v>0</v>
      </c>
      <c r="AU337" s="47">
        <v>0</v>
      </c>
      <c r="AV337" s="47">
        <v>0</v>
      </c>
      <c r="AW337" s="47">
        <v>0</v>
      </c>
      <c r="AX337" s="47">
        <v>0</v>
      </c>
      <c r="AY337" s="47">
        <v>0</v>
      </c>
      <c r="AZ337" s="47">
        <v>0</v>
      </c>
      <c r="BA337" s="47">
        <v>0</v>
      </c>
      <c r="BB337" s="47">
        <v>0</v>
      </c>
      <c r="BC337" s="47">
        <v>0</v>
      </c>
      <c r="BD337" s="47">
        <v>0</v>
      </c>
      <c r="BE337" s="47">
        <v>0</v>
      </c>
      <c r="BF337" s="47">
        <v>0</v>
      </c>
      <c r="BG337" s="47">
        <v>0</v>
      </c>
      <c r="BH337" s="47">
        <v>0</v>
      </c>
      <c r="BI337" s="47">
        <v>0</v>
      </c>
      <c r="BJ337" s="47">
        <v>0</v>
      </c>
      <c r="BK337" s="47">
        <v>0</v>
      </c>
      <c r="BL337" s="47">
        <v>0</v>
      </c>
      <c r="BM337" s="47">
        <v>0</v>
      </c>
      <c r="BN337" s="47">
        <v>0</v>
      </c>
      <c r="BO337" s="47">
        <v>1</v>
      </c>
      <c r="BP337" s="47">
        <v>0</v>
      </c>
      <c r="BQ337" s="47">
        <v>0</v>
      </c>
      <c r="BR337" s="47">
        <v>0</v>
      </c>
      <c r="BS337" s="47">
        <v>0</v>
      </c>
      <c r="BT337" s="47">
        <v>0</v>
      </c>
      <c r="BU337" s="47">
        <v>0</v>
      </c>
      <c r="BV337" s="47">
        <v>0</v>
      </c>
      <c r="BW337" s="47">
        <v>0</v>
      </c>
      <c r="BX337" s="47">
        <v>0</v>
      </c>
      <c r="BY337" s="47">
        <v>0</v>
      </c>
      <c r="BZ337" s="47">
        <v>0</v>
      </c>
      <c r="CA337" s="47">
        <v>0</v>
      </c>
      <c r="CB337" s="47">
        <v>0</v>
      </c>
      <c r="CC337" s="47">
        <v>0</v>
      </c>
      <c r="CD337" s="47">
        <v>0</v>
      </c>
      <c r="CE337" s="47">
        <v>0</v>
      </c>
      <c r="CF337" s="47">
        <v>0</v>
      </c>
      <c r="CG337" s="47">
        <v>0</v>
      </c>
      <c r="CH337" s="47">
        <v>0</v>
      </c>
      <c r="CI337" s="47">
        <v>0</v>
      </c>
      <c r="CJ337" s="47">
        <v>0</v>
      </c>
      <c r="CK337" s="47">
        <v>0</v>
      </c>
      <c r="CL337" s="47">
        <v>0</v>
      </c>
      <c r="CM337" s="47">
        <v>0</v>
      </c>
      <c r="CN337" s="47">
        <v>0</v>
      </c>
      <c r="CO337" s="47">
        <v>0</v>
      </c>
      <c r="CP337" s="47">
        <v>0</v>
      </c>
      <c r="CQ337" s="47">
        <v>0</v>
      </c>
      <c r="CR337" s="47">
        <v>0</v>
      </c>
      <c r="CS337" s="47">
        <v>0</v>
      </c>
      <c r="CT337" s="47">
        <v>0</v>
      </c>
      <c r="CU337" s="47">
        <v>0</v>
      </c>
      <c r="CV337" s="47">
        <v>0</v>
      </c>
      <c r="CW337" s="47">
        <v>0</v>
      </c>
      <c r="CX337" s="47">
        <v>0</v>
      </c>
      <c r="CY337" s="47">
        <v>0</v>
      </c>
      <c r="CZ337" s="47">
        <v>0</v>
      </c>
      <c r="DA337" s="47">
        <v>0</v>
      </c>
      <c r="DB337" s="47">
        <v>0</v>
      </c>
      <c r="DC337" s="47">
        <v>0</v>
      </c>
      <c r="DD337" s="47">
        <v>0</v>
      </c>
      <c r="DE337" s="47">
        <v>0</v>
      </c>
      <c r="DF337" s="47">
        <v>0</v>
      </c>
      <c r="DG337" s="47">
        <v>0</v>
      </c>
      <c r="DH337" s="47">
        <v>0</v>
      </c>
      <c r="DI337" s="47">
        <v>0</v>
      </c>
      <c r="DJ337" s="47">
        <v>0</v>
      </c>
      <c r="DK337" s="47">
        <v>0</v>
      </c>
      <c r="DL337" s="47">
        <v>0</v>
      </c>
      <c r="DM337" s="47">
        <v>0</v>
      </c>
      <c r="DN337" s="47">
        <v>0</v>
      </c>
      <c r="DO337" s="47">
        <v>0</v>
      </c>
      <c r="DP337" s="47">
        <v>0</v>
      </c>
      <c r="DQ337" s="47">
        <v>0</v>
      </c>
      <c r="DR337" s="47">
        <v>0</v>
      </c>
      <c r="DS337" s="47">
        <v>0</v>
      </c>
      <c r="DT337" s="47">
        <v>0</v>
      </c>
    </row>
    <row r="338" spans="1:126" x14ac:dyDescent="0.25">
      <c r="A338" s="47" t="s">
        <v>658</v>
      </c>
      <c r="B338" s="47" t="s">
        <v>153</v>
      </c>
      <c r="C338" s="47" t="s">
        <v>650</v>
      </c>
      <c r="D338" s="47" t="s">
        <v>650</v>
      </c>
      <c r="E338" s="47"/>
      <c r="F338" s="47" t="s">
        <v>406</v>
      </c>
      <c r="G338" s="47" t="s">
        <v>412</v>
      </c>
      <c r="H338" s="47" t="str">
        <f>=IFERROR(VLOOKUP(A338,'ETPT Format DDG'!A:J,10,FALSE),"")</f>
        <v>0</v>
      </c>
      <c r="I338" s="47" t="str">
        <f>='ETPT Format DDG'!M338</f>
        <v/>
      </c>
      <c r="J338" s="47" t="str">
        <f>='ETPT Format DDG'!D338</f>
        <v/>
      </c>
      <c r="K338" s="47" t="s">
        <v>157</v>
      </c>
      <c r="L338" s="47" t="s">
        <v>603</v>
      </c>
      <c r="M338" s="47" t="s">
        <v>655</v>
      </c>
      <c r="N338" s="47">
        <v>0.28421052631578947</v>
      </c>
      <c r="O338" s="47">
        <v>0.28421052631578947</v>
      </c>
      <c r="P338" s="47">
        <v>0</v>
      </c>
      <c r="Q338" s="47">
        <v>0</v>
      </c>
      <c r="R338" s="47">
        <v>0</v>
      </c>
      <c r="S338" s="47">
        <v>0</v>
      </c>
      <c r="T338" s="47">
        <v>0</v>
      </c>
      <c r="U338" s="47">
        <v>0</v>
      </c>
      <c r="V338" s="47">
        <v>0</v>
      </c>
      <c r="W338" s="47">
        <v>0</v>
      </c>
      <c r="X338" s="47">
        <v>0</v>
      </c>
      <c r="Y338" s="47">
        <v>0</v>
      </c>
      <c r="Z338" s="47">
        <v>0</v>
      </c>
      <c r="AA338" s="47">
        <v>0</v>
      </c>
      <c r="AB338" s="47">
        <v>0</v>
      </c>
      <c r="AC338" s="47">
        <v>0</v>
      </c>
      <c r="AD338" s="47">
        <v>0</v>
      </c>
      <c r="AE338" s="47">
        <v>0</v>
      </c>
      <c r="AF338" s="47">
        <v>0</v>
      </c>
      <c r="AG338" s="47">
        <v>0</v>
      </c>
      <c r="AH338" s="47">
        <v>0</v>
      </c>
      <c r="AI338" s="47">
        <v>0</v>
      </c>
      <c r="AJ338" s="47">
        <v>0</v>
      </c>
      <c r="AK338" s="47">
        <v>0</v>
      </c>
      <c r="AL338" s="47">
        <v>0</v>
      </c>
      <c r="AM338" s="47">
        <v>0</v>
      </c>
      <c r="AN338" s="47">
        <v>0</v>
      </c>
      <c r="AO338" s="47">
        <v>0</v>
      </c>
      <c r="AP338" s="47">
        <v>0</v>
      </c>
      <c r="AQ338" s="47">
        <v>0</v>
      </c>
      <c r="AR338" s="47">
        <v>0</v>
      </c>
      <c r="AS338" s="47">
        <v>0</v>
      </c>
      <c r="AT338" s="47">
        <v>0</v>
      </c>
      <c r="AU338" s="47">
        <v>0</v>
      </c>
      <c r="AV338" s="47">
        <v>0</v>
      </c>
      <c r="AW338" s="47">
        <v>0</v>
      </c>
      <c r="AX338" s="47">
        <v>0</v>
      </c>
      <c r="AY338" s="47">
        <v>0</v>
      </c>
      <c r="AZ338" s="47">
        <v>0</v>
      </c>
      <c r="BA338" s="47">
        <v>0</v>
      </c>
      <c r="BB338" s="47">
        <v>0</v>
      </c>
      <c r="BC338" s="47">
        <v>0</v>
      </c>
      <c r="BD338" s="47">
        <v>0</v>
      </c>
      <c r="BE338" s="47">
        <v>0</v>
      </c>
      <c r="BF338" s="47">
        <v>0</v>
      </c>
      <c r="BG338" s="47">
        <v>0</v>
      </c>
      <c r="BH338" s="47">
        <v>0</v>
      </c>
      <c r="BI338" s="47">
        <v>0</v>
      </c>
      <c r="BJ338" s="47">
        <v>0</v>
      </c>
      <c r="BK338" s="47">
        <v>0</v>
      </c>
      <c r="BL338" s="47">
        <v>0</v>
      </c>
      <c r="BM338" s="47">
        <v>0</v>
      </c>
      <c r="BN338" s="47">
        <v>0</v>
      </c>
      <c r="BO338" s="47">
        <v>0</v>
      </c>
      <c r="BP338" s="47">
        <v>0</v>
      </c>
      <c r="BQ338" s="47">
        <v>0</v>
      </c>
      <c r="BR338" s="47">
        <v>0</v>
      </c>
      <c r="BS338" s="47">
        <v>0</v>
      </c>
      <c r="BT338" s="47">
        <v>0</v>
      </c>
      <c r="BU338" s="47">
        <v>0</v>
      </c>
      <c r="BV338" s="47">
        <v>0</v>
      </c>
      <c r="BW338" s="47">
        <v>0</v>
      </c>
      <c r="BX338" s="47">
        <v>0</v>
      </c>
      <c r="BY338" s="47">
        <v>0</v>
      </c>
      <c r="BZ338" s="47">
        <v>0</v>
      </c>
      <c r="CA338" s="47">
        <v>0</v>
      </c>
      <c r="CB338" s="47">
        <v>0</v>
      </c>
      <c r="CC338" s="47">
        <v>0</v>
      </c>
      <c r="CD338" s="47">
        <v>0</v>
      </c>
      <c r="CE338" s="47">
        <v>0</v>
      </c>
      <c r="CF338" s="47">
        <v>0</v>
      </c>
      <c r="CG338" s="47">
        <v>0</v>
      </c>
      <c r="CH338" s="47">
        <v>0</v>
      </c>
      <c r="CI338" s="47">
        <v>0</v>
      </c>
      <c r="CJ338" s="47">
        <v>0</v>
      </c>
      <c r="CK338" s="47">
        <v>0</v>
      </c>
      <c r="CL338" s="47">
        <v>0</v>
      </c>
      <c r="CM338" s="47">
        <v>0</v>
      </c>
      <c r="CN338" s="47">
        <v>0</v>
      </c>
      <c r="CO338" s="47">
        <v>0</v>
      </c>
      <c r="CP338" s="47">
        <v>0</v>
      </c>
      <c r="CQ338" s="47">
        <v>0</v>
      </c>
      <c r="CR338" s="47">
        <v>0</v>
      </c>
      <c r="CS338" s="47">
        <v>0</v>
      </c>
      <c r="CT338" s="47">
        <v>0.28421052631578947</v>
      </c>
      <c r="CU338" s="47">
        <v>0</v>
      </c>
      <c r="CV338" s="47">
        <v>0</v>
      </c>
      <c r="CW338" s="47">
        <v>0</v>
      </c>
      <c r="CX338" s="47">
        <v>0</v>
      </c>
      <c r="CY338" s="47">
        <v>0</v>
      </c>
      <c r="CZ338" s="47">
        <v>0</v>
      </c>
      <c r="DA338" s="47">
        <v>0</v>
      </c>
      <c r="DB338" s="47">
        <v>0</v>
      </c>
      <c r="DC338" s="47">
        <v>0</v>
      </c>
      <c r="DD338" s="47">
        <v>0</v>
      </c>
      <c r="DE338" s="47">
        <v>0.28421052631578947</v>
      </c>
      <c r="DF338" s="47">
        <v>0</v>
      </c>
      <c r="DG338" s="47">
        <v>0</v>
      </c>
      <c r="DH338" s="47">
        <v>0</v>
      </c>
      <c r="DI338" s="47">
        <v>0</v>
      </c>
      <c r="DJ338" s="47">
        <v>0</v>
      </c>
      <c r="DK338" s="47">
        <v>0</v>
      </c>
      <c r="DL338" s="47">
        <v>0</v>
      </c>
      <c r="DM338" s="47">
        <v>0</v>
      </c>
      <c r="DN338" s="47">
        <v>0</v>
      </c>
      <c r="DO338" s="47">
        <v>0</v>
      </c>
      <c r="DP338" s="47">
        <v>0</v>
      </c>
      <c r="DQ338" s="47">
        <v>0</v>
      </c>
      <c r="DR338" s="47">
        <v>0</v>
      </c>
      <c r="DS338" s="47">
        <v>0</v>
      </c>
      <c r="DT338" s="47">
        <v>0</v>
      </c>
    </row>
    <row r="339" spans="1:126" x14ac:dyDescent="0.25">
      <c r="A339" s="47" t="s">
        <v>659</v>
      </c>
      <c r="B339" s="47" t="s">
        <v>153</v>
      </c>
      <c r="C339" s="47" t="s">
        <v>650</v>
      </c>
      <c r="D339" s="47" t="s">
        <v>650</v>
      </c>
      <c r="E339" s="47"/>
      <c r="F339" s="47" t="s">
        <v>406</v>
      </c>
      <c r="G339" s="47" t="s">
        <v>412</v>
      </c>
      <c r="H339" s="47" t="str">
        <f>=IFERROR(VLOOKUP(A339,'ETPT Format DDG'!A:J,10,FALSE),"")</f>
        <v>0</v>
      </c>
      <c r="I339" s="47" t="str">
        <f>='ETPT Format DDG'!M339</f>
        <v/>
      </c>
      <c r="J339" s="47" t="str">
        <f>='ETPT Format DDG'!D339</f>
        <v/>
      </c>
      <c r="K339" s="47" t="s">
        <v>157</v>
      </c>
      <c r="L339" s="47" t="s">
        <v>660</v>
      </c>
      <c r="M339" s="47"/>
      <c r="N339" s="47">
        <v>1</v>
      </c>
      <c r="O339" s="47">
        <v>1</v>
      </c>
      <c r="P339" s="47">
        <v>0</v>
      </c>
      <c r="Q339" s="47">
        <v>0</v>
      </c>
      <c r="R339" s="47">
        <v>0</v>
      </c>
      <c r="S339" s="47">
        <v>0</v>
      </c>
      <c r="T339" s="47">
        <v>0</v>
      </c>
      <c r="U339" s="47">
        <v>0</v>
      </c>
      <c r="V339" s="47">
        <v>0</v>
      </c>
      <c r="W339" s="47">
        <v>0</v>
      </c>
      <c r="X339" s="47">
        <v>0</v>
      </c>
      <c r="Y339" s="47">
        <v>0</v>
      </c>
      <c r="Z339" s="47">
        <v>0</v>
      </c>
      <c r="AA339" s="47">
        <v>0</v>
      </c>
      <c r="AB339" s="47">
        <v>0</v>
      </c>
      <c r="AC339" s="47">
        <v>0</v>
      </c>
      <c r="AD339" s="47">
        <v>0</v>
      </c>
      <c r="AE339" s="47">
        <v>0</v>
      </c>
      <c r="AF339" s="47">
        <v>0</v>
      </c>
      <c r="AG339" s="47">
        <v>0</v>
      </c>
      <c r="AH339" s="47">
        <v>0</v>
      </c>
      <c r="AI339" s="47">
        <v>0</v>
      </c>
      <c r="AJ339" s="47">
        <v>0</v>
      </c>
      <c r="AK339" s="47">
        <v>0</v>
      </c>
      <c r="AL339" s="47">
        <v>0</v>
      </c>
      <c r="AM339" s="47">
        <v>0</v>
      </c>
      <c r="AN339" s="47">
        <v>0</v>
      </c>
      <c r="AO339" s="47">
        <v>0</v>
      </c>
      <c r="AP339" s="47">
        <v>0</v>
      </c>
      <c r="AQ339" s="47">
        <v>0</v>
      </c>
      <c r="AR339" s="47">
        <v>0</v>
      </c>
      <c r="AS339" s="47">
        <v>0</v>
      </c>
      <c r="AT339" s="47">
        <v>0</v>
      </c>
      <c r="AU339" s="47">
        <v>0</v>
      </c>
      <c r="AV339" s="47">
        <v>0</v>
      </c>
      <c r="AW339" s="47">
        <v>0</v>
      </c>
      <c r="AX339" s="47">
        <v>0</v>
      </c>
      <c r="AY339" s="47">
        <v>0</v>
      </c>
      <c r="AZ339" s="47">
        <v>0</v>
      </c>
      <c r="BA339" s="47">
        <v>0</v>
      </c>
      <c r="BB339" s="47">
        <v>0</v>
      </c>
      <c r="BC339" s="47">
        <v>0</v>
      </c>
      <c r="BD339" s="47">
        <v>0</v>
      </c>
      <c r="BE339" s="47">
        <v>0</v>
      </c>
      <c r="BF339" s="47">
        <v>0</v>
      </c>
      <c r="BG339" s="47">
        <v>0</v>
      </c>
      <c r="BH339" s="47">
        <v>0.34999999999999754</v>
      </c>
      <c r="BI339" s="47">
        <v>0</v>
      </c>
      <c r="BJ339" s="47">
        <v>0.34999999999999754</v>
      </c>
      <c r="BK339" s="47">
        <v>0</v>
      </c>
      <c r="BL339" s="47">
        <v>0</v>
      </c>
      <c r="BM339" s="47">
        <v>0</v>
      </c>
      <c r="BN339" s="47">
        <v>0</v>
      </c>
      <c r="BO339" s="47">
        <v>0</v>
      </c>
      <c r="BP339" s="47">
        <v>0</v>
      </c>
      <c r="BQ339" s="47">
        <v>0</v>
      </c>
      <c r="BR339" s="47">
        <v>0</v>
      </c>
      <c r="BS339" s="47">
        <v>0</v>
      </c>
      <c r="BT339" s="47">
        <v>0</v>
      </c>
      <c r="BU339" s="47">
        <v>0</v>
      </c>
      <c r="BV339" s="47">
        <v>0</v>
      </c>
      <c r="BW339" s="47">
        <v>0</v>
      </c>
      <c r="BX339" s="47">
        <v>0</v>
      </c>
      <c r="BY339" s="47">
        <v>0</v>
      </c>
      <c r="BZ339" s="47">
        <v>0</v>
      </c>
      <c r="CA339" s="47">
        <v>0</v>
      </c>
      <c r="CB339" s="47">
        <v>0</v>
      </c>
      <c r="CC339" s="47">
        <v>0</v>
      </c>
      <c r="CD339" s="47">
        <v>0</v>
      </c>
      <c r="CE339" s="47">
        <v>0</v>
      </c>
      <c r="CF339" s="47">
        <v>0</v>
      </c>
      <c r="CG339" s="47">
        <v>0</v>
      </c>
      <c r="CH339" s="47">
        <v>0</v>
      </c>
      <c r="CI339" s="47">
        <v>0</v>
      </c>
      <c r="CJ339" s="47">
        <v>0</v>
      </c>
      <c r="CK339" s="47">
        <v>0</v>
      </c>
      <c r="CL339" s="47">
        <v>0</v>
      </c>
      <c r="CM339" s="47">
        <v>0</v>
      </c>
      <c r="CN339" s="47">
        <v>0</v>
      </c>
      <c r="CO339" s="47">
        <v>0</v>
      </c>
      <c r="CP339" s="47">
        <v>0</v>
      </c>
      <c r="CQ339" s="47">
        <v>0.650000000000004</v>
      </c>
      <c r="CR339" s="47">
        <v>0</v>
      </c>
      <c r="CS339" s="47">
        <v>0</v>
      </c>
      <c r="CT339" s="47">
        <v>0</v>
      </c>
      <c r="CU339" s="47">
        <v>0</v>
      </c>
      <c r="CV339" s="47">
        <v>0</v>
      </c>
      <c r="CW339" s="47">
        <v>0</v>
      </c>
      <c r="CX339" s="47">
        <v>0</v>
      </c>
      <c r="CY339" s="47">
        <v>0</v>
      </c>
      <c r="CZ339" s="47">
        <v>0</v>
      </c>
      <c r="DA339" s="47">
        <v>0</v>
      </c>
      <c r="DB339" s="47">
        <v>0</v>
      </c>
      <c r="DC339" s="47">
        <v>0</v>
      </c>
      <c r="DD339" s="47">
        <v>0</v>
      </c>
      <c r="DE339" s="47">
        <v>0</v>
      </c>
      <c r="DF339" s="47">
        <v>0</v>
      </c>
      <c r="DG339" s="47">
        <v>0</v>
      </c>
      <c r="DH339" s="47">
        <v>0</v>
      </c>
      <c r="DI339" s="47">
        <v>0</v>
      </c>
      <c r="DJ339" s="47">
        <v>0</v>
      </c>
      <c r="DK339" s="47">
        <v>0</v>
      </c>
      <c r="DL339" s="47">
        <v>0</v>
      </c>
      <c r="DM339" s="47">
        <v>0</v>
      </c>
      <c r="DN339" s="47">
        <v>0</v>
      </c>
      <c r="DO339" s="47">
        <v>0</v>
      </c>
      <c r="DP339" s="47">
        <v>0</v>
      </c>
      <c r="DQ339" s="47">
        <v>0</v>
      </c>
      <c r="DR339" s="47">
        <v>0</v>
      </c>
      <c r="DS339" s="47">
        <v>0</v>
      </c>
      <c r="DT339" s="47">
        <v>0</v>
      </c>
    </row>
    <row r="340" spans="1:126" x14ac:dyDescent="0.25">
      <c r="A340" s="47" t="s">
        <v>661</v>
      </c>
      <c r="B340" s="47" t="s">
        <v>153</v>
      </c>
      <c r="C340" s="47" t="s">
        <v>650</v>
      </c>
      <c r="D340" s="47" t="s">
        <v>650</v>
      </c>
      <c r="E340" s="47"/>
      <c r="F340" s="47" t="s">
        <v>406</v>
      </c>
      <c r="G340" s="47" t="s">
        <v>412</v>
      </c>
      <c r="H340" s="47" t="str">
        <f>=IFERROR(VLOOKUP(A340,'ETPT Format DDG'!A:J,10,FALSE),"")</f>
        <v>0</v>
      </c>
      <c r="I340" s="47" t="str">
        <f>='ETPT Format DDG'!M340</f>
        <v/>
      </c>
      <c r="J340" s="47" t="str">
        <f>='ETPT Format DDG'!D340</f>
        <v/>
      </c>
      <c r="K340" s="47" t="s">
        <v>157</v>
      </c>
      <c r="L340" s="47" t="s">
        <v>660</v>
      </c>
      <c r="M340" s="47"/>
      <c r="N340" s="47">
        <v>1</v>
      </c>
      <c r="O340" s="47">
        <v>1</v>
      </c>
      <c r="P340" s="47">
        <v>0</v>
      </c>
      <c r="Q340" s="47">
        <v>0</v>
      </c>
      <c r="R340" s="47">
        <v>0</v>
      </c>
      <c r="S340" s="47">
        <v>0</v>
      </c>
      <c r="T340" s="47">
        <v>0</v>
      </c>
      <c r="U340" s="47">
        <v>0</v>
      </c>
      <c r="V340" s="47">
        <v>0</v>
      </c>
      <c r="W340" s="47">
        <v>0</v>
      </c>
      <c r="X340" s="47">
        <v>0</v>
      </c>
      <c r="Y340" s="47">
        <v>0</v>
      </c>
      <c r="Z340" s="47">
        <v>0</v>
      </c>
      <c r="AA340" s="47">
        <v>0</v>
      </c>
      <c r="AB340" s="47">
        <v>0</v>
      </c>
      <c r="AC340" s="47">
        <v>0</v>
      </c>
      <c r="AD340" s="47">
        <v>0</v>
      </c>
      <c r="AE340" s="47">
        <v>0</v>
      </c>
      <c r="AF340" s="47">
        <v>0</v>
      </c>
      <c r="AG340" s="47">
        <v>0</v>
      </c>
      <c r="AH340" s="47">
        <v>0</v>
      </c>
      <c r="AI340" s="47">
        <v>0</v>
      </c>
      <c r="AJ340" s="47">
        <v>0</v>
      </c>
      <c r="AK340" s="47">
        <v>0</v>
      </c>
      <c r="AL340" s="47">
        <v>0</v>
      </c>
      <c r="AM340" s="47">
        <v>0</v>
      </c>
      <c r="AN340" s="47">
        <v>0</v>
      </c>
      <c r="AO340" s="47">
        <v>0</v>
      </c>
      <c r="AP340" s="47">
        <v>0</v>
      </c>
      <c r="AQ340" s="47">
        <v>0</v>
      </c>
      <c r="AR340" s="47">
        <v>0</v>
      </c>
      <c r="AS340" s="47">
        <v>0</v>
      </c>
      <c r="AT340" s="47">
        <v>0</v>
      </c>
      <c r="AU340" s="47">
        <v>0</v>
      </c>
      <c r="AV340" s="47">
        <v>0</v>
      </c>
      <c r="AW340" s="47">
        <v>0</v>
      </c>
      <c r="AX340" s="47">
        <v>0</v>
      </c>
      <c r="AY340" s="47">
        <v>0</v>
      </c>
      <c r="AZ340" s="47">
        <v>0</v>
      </c>
      <c r="BA340" s="47">
        <v>0</v>
      </c>
      <c r="BB340" s="47">
        <v>0</v>
      </c>
      <c r="BC340" s="47">
        <v>0</v>
      </c>
      <c r="BD340" s="47">
        <v>0</v>
      </c>
      <c r="BE340" s="47">
        <v>0</v>
      </c>
      <c r="BF340" s="47">
        <v>0</v>
      </c>
      <c r="BG340" s="47">
        <v>0</v>
      </c>
      <c r="BH340" s="47">
        <v>0</v>
      </c>
      <c r="BI340" s="47">
        <v>0</v>
      </c>
      <c r="BJ340" s="47">
        <v>0</v>
      </c>
      <c r="BK340" s="47">
        <v>0</v>
      </c>
      <c r="BL340" s="47">
        <v>0.3157894736842105</v>
      </c>
      <c r="BM340" s="47">
        <v>0</v>
      </c>
      <c r="BN340" s="47">
        <v>0</v>
      </c>
      <c r="BO340" s="47">
        <v>0</v>
      </c>
      <c r="BP340" s="47">
        <v>0</v>
      </c>
      <c r="BQ340" s="47">
        <v>0</v>
      </c>
      <c r="BR340" s="47">
        <v>0</v>
      </c>
      <c r="BS340" s="47">
        <v>0</v>
      </c>
      <c r="BT340" s="47">
        <v>0</v>
      </c>
      <c r="BU340" s="47">
        <v>0</v>
      </c>
      <c r="BV340" s="47">
        <v>0</v>
      </c>
      <c r="BW340" s="47">
        <v>0</v>
      </c>
      <c r="BX340" s="47">
        <v>0</v>
      </c>
      <c r="BY340" s="47">
        <v>0</v>
      </c>
      <c r="BZ340" s="47">
        <v>0</v>
      </c>
      <c r="CA340" s="47">
        <v>0</v>
      </c>
      <c r="CB340" s="47">
        <v>0</v>
      </c>
      <c r="CC340" s="47">
        <v>0</v>
      </c>
      <c r="CD340" s="47">
        <v>0</v>
      </c>
      <c r="CE340" s="47">
        <v>0</v>
      </c>
      <c r="CF340" s="47">
        <v>0</v>
      </c>
      <c r="CG340" s="47">
        <v>0</v>
      </c>
      <c r="CH340" s="47">
        <v>0</v>
      </c>
      <c r="CI340" s="47">
        <v>0</v>
      </c>
      <c r="CJ340" s="47">
        <v>0</v>
      </c>
      <c r="CK340" s="47">
        <v>0</v>
      </c>
      <c r="CL340" s="47">
        <v>0</v>
      </c>
      <c r="CM340" s="47">
        <v>0</v>
      </c>
      <c r="CN340" s="47">
        <v>0</v>
      </c>
      <c r="CO340" s="47">
        <v>0</v>
      </c>
      <c r="CP340" s="47">
        <v>0</v>
      </c>
      <c r="CQ340" s="47">
        <v>0</v>
      </c>
      <c r="CR340" s="47">
        <v>0</v>
      </c>
      <c r="CS340" s="47">
        <v>0</v>
      </c>
      <c r="CT340" s="47">
        <v>0.6842105263157895</v>
      </c>
      <c r="CU340" s="47">
        <v>0</v>
      </c>
      <c r="CV340" s="47">
        <v>0</v>
      </c>
      <c r="CW340" s="47">
        <v>0</v>
      </c>
      <c r="CX340" s="47">
        <v>0</v>
      </c>
      <c r="CY340" s="47">
        <v>0</v>
      </c>
      <c r="CZ340" s="47">
        <v>0</v>
      </c>
      <c r="DA340" s="47">
        <v>0</v>
      </c>
      <c r="DB340" s="47">
        <v>0</v>
      </c>
      <c r="DC340" s="47">
        <v>0</v>
      </c>
      <c r="DD340" s="47">
        <v>0.6842105263157895</v>
      </c>
      <c r="DE340" s="47">
        <v>0</v>
      </c>
      <c r="DF340" s="47">
        <v>0</v>
      </c>
      <c r="DG340" s="47">
        <v>0</v>
      </c>
      <c r="DH340" s="47">
        <v>0</v>
      </c>
      <c r="DI340" s="47">
        <v>0</v>
      </c>
      <c r="DJ340" s="47">
        <v>0</v>
      </c>
      <c r="DK340" s="47">
        <v>0</v>
      </c>
      <c r="DL340" s="47">
        <v>0</v>
      </c>
      <c r="DM340" s="47">
        <v>0</v>
      </c>
      <c r="DN340" s="47">
        <v>0</v>
      </c>
      <c r="DO340" s="47">
        <v>0</v>
      </c>
      <c r="DP340" s="47">
        <v>0</v>
      </c>
      <c r="DQ340" s="47">
        <v>0</v>
      </c>
      <c r="DR340" s="47">
        <v>0</v>
      </c>
      <c r="DS340" s="47">
        <v>0</v>
      </c>
      <c r="DT340" s="47">
        <v>0</v>
      </c>
    </row>
    <row r="341" spans="1:126" x14ac:dyDescent="0.25">
      <c r="A341" s="47" t="s">
        <v>662</v>
      </c>
      <c r="B341" s="47" t="s">
        <v>153</v>
      </c>
      <c r="C341" s="47" t="s">
        <v>650</v>
      </c>
      <c r="D341" s="47" t="s">
        <v>650</v>
      </c>
      <c r="E341" s="47"/>
      <c r="F341" s="47" t="s">
        <v>406</v>
      </c>
      <c r="G341" s="47" t="s">
        <v>412</v>
      </c>
      <c r="H341" s="47" t="str">
        <f>=IFERROR(VLOOKUP(A341,'ETPT Format DDG'!A:J,10,FALSE),"")</f>
        <v>0</v>
      </c>
      <c r="I341" s="47" t="str">
        <f>='ETPT Format DDG'!M341</f>
        <v/>
      </c>
      <c r="J341" s="47" t="str">
        <f>='ETPT Format DDG'!D341</f>
        <v/>
      </c>
      <c r="K341" s="47" t="s">
        <v>157</v>
      </c>
      <c r="L341" s="47" t="s">
        <v>617</v>
      </c>
      <c r="M341" s="47"/>
      <c r="N341" s="47">
        <v>1</v>
      </c>
      <c r="O341" s="47">
        <v>1</v>
      </c>
      <c r="P341" s="47">
        <v>0</v>
      </c>
      <c r="Q341" s="47">
        <v>0</v>
      </c>
      <c r="R341" s="47">
        <v>0</v>
      </c>
      <c r="S341" s="47">
        <v>0</v>
      </c>
      <c r="T341" s="47">
        <v>0</v>
      </c>
      <c r="U341" s="47">
        <v>0</v>
      </c>
      <c r="V341" s="47">
        <v>0</v>
      </c>
      <c r="W341" s="47">
        <v>0</v>
      </c>
      <c r="X341" s="47">
        <v>0</v>
      </c>
      <c r="Y341" s="47">
        <v>0</v>
      </c>
      <c r="Z341" s="47">
        <v>0</v>
      </c>
      <c r="AA341" s="47">
        <v>0</v>
      </c>
      <c r="AB341" s="47">
        <v>0</v>
      </c>
      <c r="AC341" s="47">
        <v>0</v>
      </c>
      <c r="AD341" s="47">
        <v>0</v>
      </c>
      <c r="AE341" s="47">
        <v>0</v>
      </c>
      <c r="AF341" s="47">
        <v>0</v>
      </c>
      <c r="AG341" s="47">
        <v>0</v>
      </c>
      <c r="AH341" s="47">
        <v>0</v>
      </c>
      <c r="AI341" s="47">
        <v>0</v>
      </c>
      <c r="AJ341" s="47">
        <v>0</v>
      </c>
      <c r="AK341" s="47">
        <v>0</v>
      </c>
      <c r="AL341" s="47">
        <v>0</v>
      </c>
      <c r="AM341" s="47">
        <v>0</v>
      </c>
      <c r="AN341" s="47">
        <v>0</v>
      </c>
      <c r="AO341" s="47">
        <v>0</v>
      </c>
      <c r="AP341" s="47">
        <v>0</v>
      </c>
      <c r="AQ341" s="47">
        <v>0</v>
      </c>
      <c r="AR341" s="47">
        <v>0</v>
      </c>
      <c r="AS341" s="47">
        <v>0</v>
      </c>
      <c r="AT341" s="47">
        <v>0</v>
      </c>
      <c r="AU341" s="47">
        <v>0</v>
      </c>
      <c r="AV341" s="47">
        <v>0</v>
      </c>
      <c r="AW341" s="47">
        <v>0</v>
      </c>
      <c r="AX341" s="47">
        <v>0</v>
      </c>
      <c r="AY341" s="47">
        <v>0</v>
      </c>
      <c r="AZ341" s="47">
        <v>0</v>
      </c>
      <c r="BA341" s="47">
        <v>0</v>
      </c>
      <c r="BB341" s="47">
        <v>0</v>
      </c>
      <c r="BC341" s="47">
        <v>0</v>
      </c>
      <c r="BD341" s="47">
        <v>0</v>
      </c>
      <c r="BE341" s="47">
        <v>0</v>
      </c>
      <c r="BF341" s="47">
        <v>0</v>
      </c>
      <c r="BG341" s="47">
        <v>0</v>
      </c>
      <c r="BH341" s="47">
        <v>0</v>
      </c>
      <c r="BI341" s="47">
        <v>0</v>
      </c>
      <c r="BJ341" s="47">
        <v>0</v>
      </c>
      <c r="BK341" s="47">
        <v>0</v>
      </c>
      <c r="BL341" s="47">
        <v>1</v>
      </c>
      <c r="BM341" s="47">
        <v>0</v>
      </c>
      <c r="BN341" s="47">
        <v>0</v>
      </c>
      <c r="BO341" s="47">
        <v>0</v>
      </c>
      <c r="BP341" s="47">
        <v>0</v>
      </c>
      <c r="BQ341" s="47">
        <v>0</v>
      </c>
      <c r="BR341" s="47">
        <v>0</v>
      </c>
      <c r="BS341" s="47">
        <v>0</v>
      </c>
      <c r="BT341" s="47">
        <v>0</v>
      </c>
      <c r="BU341" s="47">
        <v>0</v>
      </c>
      <c r="BV341" s="47">
        <v>0</v>
      </c>
      <c r="BW341" s="47">
        <v>0</v>
      </c>
      <c r="BX341" s="47">
        <v>0</v>
      </c>
      <c r="BY341" s="47">
        <v>0</v>
      </c>
      <c r="BZ341" s="47">
        <v>0</v>
      </c>
      <c r="CA341" s="47">
        <v>0</v>
      </c>
      <c r="CB341" s="47">
        <v>0</v>
      </c>
      <c r="CC341" s="47">
        <v>0</v>
      </c>
      <c r="CD341" s="47">
        <v>0</v>
      </c>
      <c r="CE341" s="47">
        <v>0</v>
      </c>
      <c r="CF341" s="47">
        <v>0</v>
      </c>
      <c r="CG341" s="47">
        <v>0</v>
      </c>
      <c r="CH341" s="47">
        <v>0</v>
      </c>
      <c r="CI341" s="47">
        <v>0</v>
      </c>
      <c r="CJ341" s="47">
        <v>0</v>
      </c>
      <c r="CK341" s="47">
        <v>0</v>
      </c>
      <c r="CL341" s="47">
        <v>0</v>
      </c>
      <c r="CM341" s="47">
        <v>0</v>
      </c>
      <c r="CN341" s="47">
        <v>0</v>
      </c>
      <c r="CO341" s="47">
        <v>0</v>
      </c>
      <c r="CP341" s="47">
        <v>0</v>
      </c>
      <c r="CQ341" s="47">
        <v>0</v>
      </c>
      <c r="CR341" s="47">
        <v>0</v>
      </c>
      <c r="CS341" s="47">
        <v>0</v>
      </c>
      <c r="CT341" s="47">
        <v>0</v>
      </c>
      <c r="CU341" s="47">
        <v>0</v>
      </c>
      <c r="CV341" s="47">
        <v>0</v>
      </c>
      <c r="CW341" s="47">
        <v>0</v>
      </c>
      <c r="CX341" s="47">
        <v>0</v>
      </c>
      <c r="CY341" s="47">
        <v>0</v>
      </c>
      <c r="CZ341" s="47">
        <v>0</v>
      </c>
      <c r="DA341" s="47">
        <v>0</v>
      </c>
      <c r="DB341" s="47">
        <v>0</v>
      </c>
      <c r="DC341" s="47">
        <v>0</v>
      </c>
      <c r="DD341" s="47">
        <v>0</v>
      </c>
      <c r="DE341" s="47">
        <v>0</v>
      </c>
      <c r="DF341" s="47">
        <v>0</v>
      </c>
      <c r="DG341" s="47">
        <v>0</v>
      </c>
      <c r="DH341" s="47">
        <v>0</v>
      </c>
      <c r="DI341" s="47">
        <v>0</v>
      </c>
      <c r="DJ341" s="47">
        <v>0</v>
      </c>
      <c r="DK341" s="47">
        <v>0</v>
      </c>
      <c r="DL341" s="47">
        <v>0</v>
      </c>
      <c r="DM341" s="47">
        <v>0</v>
      </c>
      <c r="DN341" s="47">
        <v>0</v>
      </c>
      <c r="DO341" s="47">
        <v>0</v>
      </c>
      <c r="DP341" s="47">
        <v>0</v>
      </c>
      <c r="DQ341" s="47">
        <v>0</v>
      </c>
      <c r="DR341" s="47">
        <v>0</v>
      </c>
      <c r="DS341" s="47">
        <v>0</v>
      </c>
      <c r="DT341" s="47">
        <v>0</v>
      </c>
    </row>
    <row r="342" spans="1:126" x14ac:dyDescent="0.25">
      <c r="A342" s="47" t="s">
        <v>663</v>
      </c>
      <c r="B342" s="47" t="s">
        <v>153</v>
      </c>
      <c r="C342" s="47" t="s">
        <v>650</v>
      </c>
      <c r="D342" s="47" t="s">
        <v>650</v>
      </c>
      <c r="E342" s="47"/>
      <c r="F342" s="47" t="s">
        <v>406</v>
      </c>
      <c r="G342" s="47" t="s">
        <v>415</v>
      </c>
      <c r="H342" s="47" t="str">
        <f>=IFERROR(VLOOKUP(A342,'ETPT Format DDG'!A:J,10,FALSE),"")</f>
        <v>0</v>
      </c>
      <c r="I342" s="47" t="str">
        <f>='ETPT Format DDG'!M342</f>
        <v/>
      </c>
      <c r="J342" s="47" t="str">
        <f>='ETPT Format DDG'!D342</f>
        <v/>
      </c>
      <c r="K342" s="47" t="s">
        <v>157</v>
      </c>
      <c r="L342" s="47" t="s">
        <v>664</v>
      </c>
      <c r="M342" s="47" t="s">
        <v>239</v>
      </c>
      <c r="N342" s="47">
        <v>0.4605263157894737</v>
      </c>
      <c r="O342" s="47">
        <v>0.4605263157894737</v>
      </c>
      <c r="P342" s="47">
        <v>0</v>
      </c>
      <c r="Q342" s="47">
        <v>0</v>
      </c>
      <c r="R342" s="47">
        <v>0</v>
      </c>
      <c r="S342" s="47">
        <v>0</v>
      </c>
      <c r="T342" s="47">
        <v>0</v>
      </c>
      <c r="U342" s="47">
        <v>0</v>
      </c>
      <c r="V342" s="47">
        <v>0</v>
      </c>
      <c r="W342" s="47">
        <v>0</v>
      </c>
      <c r="X342" s="47">
        <v>0</v>
      </c>
      <c r="Y342" s="47">
        <v>0</v>
      </c>
      <c r="Z342" s="47">
        <v>0</v>
      </c>
      <c r="AA342" s="47">
        <v>0</v>
      </c>
      <c r="AB342" s="47">
        <v>0</v>
      </c>
      <c r="AC342" s="47">
        <v>0</v>
      </c>
      <c r="AD342" s="47">
        <v>0</v>
      </c>
      <c r="AE342" s="47">
        <v>0</v>
      </c>
      <c r="AF342" s="47">
        <v>0</v>
      </c>
      <c r="AG342" s="47">
        <v>0</v>
      </c>
      <c r="AH342" s="47">
        <v>0</v>
      </c>
      <c r="AI342" s="47">
        <v>0</v>
      </c>
      <c r="AJ342" s="47">
        <v>0</v>
      </c>
      <c r="AK342" s="47">
        <v>0</v>
      </c>
      <c r="AL342" s="47">
        <v>0</v>
      </c>
      <c r="AM342" s="47">
        <v>0</v>
      </c>
      <c r="AN342" s="47">
        <v>0</v>
      </c>
      <c r="AO342" s="47">
        <v>0</v>
      </c>
      <c r="AP342" s="47">
        <v>0</v>
      </c>
      <c r="AQ342" s="47">
        <v>0</v>
      </c>
      <c r="AR342" s="47">
        <v>0</v>
      </c>
      <c r="AS342" s="47">
        <v>0</v>
      </c>
      <c r="AT342" s="47">
        <v>0</v>
      </c>
      <c r="AU342" s="47">
        <v>0</v>
      </c>
      <c r="AV342" s="47">
        <v>0</v>
      </c>
      <c r="AW342" s="47">
        <v>0</v>
      </c>
      <c r="AX342" s="47">
        <v>0</v>
      </c>
      <c r="AY342" s="47">
        <v>0</v>
      </c>
      <c r="AZ342" s="47">
        <v>0</v>
      </c>
      <c r="BA342" s="47">
        <v>0</v>
      </c>
      <c r="BB342" s="47">
        <v>0</v>
      </c>
      <c r="BC342" s="47">
        <v>0</v>
      </c>
      <c r="BD342" s="47">
        <v>0</v>
      </c>
      <c r="BE342" s="47">
        <v>0</v>
      </c>
      <c r="BF342" s="47">
        <v>0</v>
      </c>
      <c r="BG342" s="47">
        <v>0</v>
      </c>
      <c r="BH342" s="47">
        <v>0</v>
      </c>
      <c r="BI342" s="47">
        <v>0</v>
      </c>
      <c r="BJ342" s="47">
        <v>0</v>
      </c>
      <c r="BK342" s="47">
        <v>0</v>
      </c>
      <c r="BL342" s="47">
        <v>0</v>
      </c>
      <c r="BM342" s="47">
        <v>0</v>
      </c>
      <c r="BN342" s="47">
        <v>0</v>
      </c>
      <c r="BO342" s="47">
        <v>0.4605263157894737</v>
      </c>
      <c r="BP342" s="47">
        <v>0</v>
      </c>
      <c r="BQ342" s="47">
        <v>0</v>
      </c>
      <c r="BR342" s="47">
        <v>0</v>
      </c>
      <c r="BS342" s="47">
        <v>0</v>
      </c>
      <c r="BT342" s="47">
        <v>0</v>
      </c>
      <c r="BU342" s="47">
        <v>0</v>
      </c>
      <c r="BV342" s="47">
        <v>0</v>
      </c>
      <c r="BW342" s="47">
        <v>0</v>
      </c>
      <c r="BX342" s="47">
        <v>0</v>
      </c>
      <c r="BY342" s="47">
        <v>0</v>
      </c>
      <c r="BZ342" s="47">
        <v>0</v>
      </c>
      <c r="CA342" s="47">
        <v>0</v>
      </c>
      <c r="CB342" s="47">
        <v>0</v>
      </c>
      <c r="CC342" s="47">
        <v>0</v>
      </c>
      <c r="CD342" s="47">
        <v>0</v>
      </c>
      <c r="CE342" s="47">
        <v>0</v>
      </c>
      <c r="CF342" s="47">
        <v>0</v>
      </c>
      <c r="CG342" s="47">
        <v>0</v>
      </c>
      <c r="CH342" s="47">
        <v>0</v>
      </c>
      <c r="CI342" s="47">
        <v>0</v>
      </c>
      <c r="CJ342" s="47">
        <v>0</v>
      </c>
      <c r="CK342" s="47">
        <v>0</v>
      </c>
      <c r="CL342" s="47">
        <v>0</v>
      </c>
      <c r="CM342" s="47">
        <v>0</v>
      </c>
      <c r="CN342" s="47">
        <v>0</v>
      </c>
      <c r="CO342" s="47">
        <v>0</v>
      </c>
      <c r="CP342" s="47">
        <v>0</v>
      </c>
      <c r="CQ342" s="47">
        <v>0</v>
      </c>
      <c r="CR342" s="47">
        <v>0</v>
      </c>
      <c r="CS342" s="47">
        <v>0</v>
      </c>
      <c r="CT342" s="47">
        <v>0</v>
      </c>
      <c r="CU342" s="47">
        <v>0</v>
      </c>
      <c r="CV342" s="47">
        <v>0</v>
      </c>
      <c r="CW342" s="47">
        <v>0</v>
      </c>
      <c r="CX342" s="47">
        <v>0</v>
      </c>
      <c r="CY342" s="47">
        <v>0</v>
      </c>
      <c r="CZ342" s="47">
        <v>0</v>
      </c>
      <c r="DA342" s="47">
        <v>0</v>
      </c>
      <c r="DB342" s="47">
        <v>0</v>
      </c>
      <c r="DC342" s="47">
        <v>0</v>
      </c>
      <c r="DD342" s="47">
        <v>0</v>
      </c>
      <c r="DE342" s="47">
        <v>0</v>
      </c>
      <c r="DF342" s="47">
        <v>0</v>
      </c>
      <c r="DG342" s="47">
        <v>0</v>
      </c>
      <c r="DH342" s="47">
        <v>0</v>
      </c>
      <c r="DI342" s="47">
        <v>0</v>
      </c>
      <c r="DJ342" s="47">
        <v>0</v>
      </c>
      <c r="DK342" s="47">
        <v>0</v>
      </c>
      <c r="DL342" s="47">
        <v>0</v>
      </c>
      <c r="DM342" s="47">
        <v>0</v>
      </c>
      <c r="DN342" s="47">
        <v>0</v>
      </c>
      <c r="DO342" s="47">
        <v>0</v>
      </c>
      <c r="DP342" s="47">
        <v>0</v>
      </c>
      <c r="DQ342" s="47">
        <v>0</v>
      </c>
      <c r="DR342" s="47">
        <v>0</v>
      </c>
      <c r="DS342" s="47">
        <v>0</v>
      </c>
      <c r="DT342" s="47">
        <v>0</v>
      </c>
    </row>
    <row r="343" spans="1:126" x14ac:dyDescent="0.25">
      <c r="A343" s="47" t="s">
        <v>665</v>
      </c>
      <c r="B343" s="47" t="s">
        <v>153</v>
      </c>
      <c r="C343" s="47" t="s">
        <v>666</v>
      </c>
      <c r="D343" s="47" t="s">
        <v>666</v>
      </c>
      <c r="E343" s="47"/>
      <c r="F343" s="47" t="s">
        <v>406</v>
      </c>
      <c r="G343" s="47" t="s">
        <v>415</v>
      </c>
      <c r="H343" s="47" t="str">
        <f>=IFERROR(VLOOKUP(A343,'ETPT Format DDG'!A:J,10,FALSE),"")</f>
        <v>0</v>
      </c>
      <c r="I343" s="47" t="str">
        <f>='ETPT Format DDG'!M343</f>
        <v/>
      </c>
      <c r="J343" s="47" t="str">
        <f>='ETPT Format DDG'!D343</f>
        <v/>
      </c>
      <c r="K343" s="47" t="s">
        <v>157</v>
      </c>
      <c r="L343" s="47" t="s">
        <v>667</v>
      </c>
      <c r="M343" s="47" t="s">
        <v>164</v>
      </c>
      <c r="N343" s="47">
        <v>0.45789473684210524</v>
      </c>
      <c r="O343" s="47">
        <v>0.45789473684210524</v>
      </c>
      <c r="P343" s="47">
        <v>0</v>
      </c>
      <c r="Q343" s="47">
        <v>0</v>
      </c>
      <c r="R343" s="47">
        <v>0</v>
      </c>
      <c r="S343" s="47">
        <v>0</v>
      </c>
      <c r="T343" s="47">
        <v>0</v>
      </c>
      <c r="U343" s="47">
        <v>0</v>
      </c>
      <c r="V343" s="47">
        <v>0</v>
      </c>
      <c r="W343" s="47">
        <v>0</v>
      </c>
      <c r="X343" s="47">
        <v>0</v>
      </c>
      <c r="Y343" s="47">
        <v>0</v>
      </c>
      <c r="Z343" s="47">
        <v>0</v>
      </c>
      <c r="AA343" s="47">
        <v>0</v>
      </c>
      <c r="AB343" s="47">
        <v>0</v>
      </c>
      <c r="AC343" s="47">
        <v>0</v>
      </c>
      <c r="AD343" s="47">
        <v>0</v>
      </c>
      <c r="AE343" s="47">
        <v>0</v>
      </c>
      <c r="AF343" s="47">
        <v>0</v>
      </c>
      <c r="AG343" s="47">
        <v>0</v>
      </c>
      <c r="AH343" s="47">
        <v>0</v>
      </c>
      <c r="AI343" s="47">
        <v>0</v>
      </c>
      <c r="AJ343" s="47">
        <v>0</v>
      </c>
      <c r="AK343" s="47">
        <v>0</v>
      </c>
      <c r="AL343" s="47">
        <v>0</v>
      </c>
      <c r="AM343" s="47">
        <v>0</v>
      </c>
      <c r="AN343" s="47">
        <v>0</v>
      </c>
      <c r="AO343" s="47">
        <v>0</v>
      </c>
      <c r="AP343" s="47">
        <v>0</v>
      </c>
      <c r="AQ343" s="47">
        <v>0</v>
      </c>
      <c r="AR343" s="47">
        <v>0</v>
      </c>
      <c r="AS343" s="47">
        <v>0</v>
      </c>
      <c r="AT343" s="47">
        <v>0</v>
      </c>
      <c r="AU343" s="47">
        <v>0</v>
      </c>
      <c r="AV343" s="47">
        <v>0</v>
      </c>
      <c r="AW343" s="47">
        <v>0</v>
      </c>
      <c r="AX343" s="47">
        <v>0</v>
      </c>
      <c r="AY343" s="47">
        <v>0</v>
      </c>
      <c r="AZ343" s="47">
        <v>0</v>
      </c>
      <c r="BA343" s="47">
        <v>0</v>
      </c>
      <c r="BB343" s="47">
        <v>0</v>
      </c>
      <c r="BC343" s="47">
        <v>0</v>
      </c>
      <c r="BD343" s="47">
        <v>0</v>
      </c>
      <c r="BE343" s="47">
        <v>0</v>
      </c>
      <c r="BF343" s="47">
        <v>0</v>
      </c>
      <c r="BG343" s="47">
        <v>0</v>
      </c>
      <c r="BH343" s="47">
        <v>0</v>
      </c>
      <c r="BI343" s="47">
        <v>0</v>
      </c>
      <c r="BJ343" s="47">
        <v>0</v>
      </c>
      <c r="BK343" s="47">
        <v>0</v>
      </c>
      <c r="BL343" s="47">
        <v>0</v>
      </c>
      <c r="BM343" s="47">
        <v>0</v>
      </c>
      <c r="BN343" s="47">
        <v>0</v>
      </c>
      <c r="BO343" s="47">
        <v>0</v>
      </c>
      <c r="BP343" s="47">
        <v>0</v>
      </c>
      <c r="BQ343" s="47">
        <v>0</v>
      </c>
      <c r="BR343" s="47">
        <v>0</v>
      </c>
      <c r="BS343" s="47">
        <v>0</v>
      </c>
      <c r="BT343" s="47">
        <v>0</v>
      </c>
      <c r="BU343" s="47">
        <v>0</v>
      </c>
      <c r="BV343" s="47">
        <v>0</v>
      </c>
      <c r="BW343" s="47">
        <v>0</v>
      </c>
      <c r="BX343" s="47">
        <v>0</v>
      </c>
      <c r="BY343" s="47">
        <v>0</v>
      </c>
      <c r="BZ343" s="47">
        <v>0</v>
      </c>
      <c r="CA343" s="47">
        <v>0</v>
      </c>
      <c r="CB343" s="47">
        <v>0</v>
      </c>
      <c r="CC343" s="47">
        <v>0</v>
      </c>
      <c r="CD343" s="47">
        <v>0</v>
      </c>
      <c r="CE343" s="47">
        <v>0</v>
      </c>
      <c r="CF343" s="47">
        <v>0</v>
      </c>
      <c r="CG343" s="47">
        <v>0</v>
      </c>
      <c r="CH343" s="47">
        <v>0</v>
      </c>
      <c r="CI343" s="47">
        <v>0</v>
      </c>
      <c r="CJ343" s="47">
        <v>0</v>
      </c>
      <c r="CK343" s="47">
        <v>0</v>
      </c>
      <c r="CL343" s="47">
        <v>0</v>
      </c>
      <c r="CM343" s="47">
        <v>0</v>
      </c>
      <c r="CN343" s="47">
        <v>0</v>
      </c>
      <c r="CO343" s="47">
        <v>0</v>
      </c>
      <c r="CP343" s="47">
        <v>0</v>
      </c>
      <c r="CQ343" s="47">
        <v>0</v>
      </c>
      <c r="CR343" s="47">
        <v>0</v>
      </c>
      <c r="CS343" s="47">
        <v>0</v>
      </c>
      <c r="CT343" s="47">
        <v>0.45789473684210524</v>
      </c>
      <c r="CU343" s="47">
        <v>0</v>
      </c>
      <c r="CV343" s="47">
        <v>0</v>
      </c>
      <c r="CW343" s="47">
        <v>0</v>
      </c>
      <c r="CX343" s="47">
        <v>0</v>
      </c>
      <c r="CY343" s="47">
        <v>0</v>
      </c>
      <c r="CZ343" s="47">
        <v>0</v>
      </c>
      <c r="DA343" s="47">
        <v>0</v>
      </c>
      <c r="DB343" s="47">
        <v>0</v>
      </c>
      <c r="DC343" s="47">
        <v>0</v>
      </c>
      <c r="DD343" s="47">
        <v>0</v>
      </c>
      <c r="DE343" s="47">
        <v>0</v>
      </c>
      <c r="DF343" s="47">
        <v>0</v>
      </c>
      <c r="DG343" s="47">
        <v>0</v>
      </c>
      <c r="DH343" s="47">
        <v>0</v>
      </c>
      <c r="DI343" s="47">
        <v>0</v>
      </c>
      <c r="DJ343" s="47">
        <v>0</v>
      </c>
      <c r="DK343" s="47">
        <v>0</v>
      </c>
      <c r="DL343" s="47">
        <v>0</v>
      </c>
      <c r="DM343" s="47">
        <v>0</v>
      </c>
      <c r="DN343" s="47">
        <v>0</v>
      </c>
      <c r="DO343" s="47">
        <v>0</v>
      </c>
      <c r="DP343" s="47">
        <v>0</v>
      </c>
      <c r="DQ343" s="47">
        <v>0</v>
      </c>
      <c r="DR343" s="47">
        <v>0</v>
      </c>
      <c r="DS343" s="47">
        <v>0</v>
      </c>
      <c r="DT343" s="47">
        <v>0</v>
      </c>
    </row>
    <row r="344" spans="1:126" x14ac:dyDescent="0.25">
      <c r="A344" s="47" t="s">
        <v>668</v>
      </c>
      <c r="B344" s="47" t="s">
        <v>153</v>
      </c>
      <c r="C344" s="47" t="s">
        <v>666</v>
      </c>
      <c r="D344" s="47" t="s">
        <v>666</v>
      </c>
      <c r="E344" s="47"/>
      <c r="F344" s="47" t="s">
        <v>406</v>
      </c>
      <c r="G344" s="47" t="s">
        <v>412</v>
      </c>
      <c r="H344" s="47" t="str">
        <f>=IFERROR(VLOOKUP(A344,'ETPT Format DDG'!A:J,10,FALSE),"")</f>
        <v>0</v>
      </c>
      <c r="I344" s="47" t="str">
        <f>='ETPT Format DDG'!M344</f>
        <v/>
      </c>
      <c r="J344" s="47" t="str">
        <f>='ETPT Format DDG'!D344</f>
        <v/>
      </c>
      <c r="K344" s="47" t="s">
        <v>157</v>
      </c>
      <c r="L344" s="47" t="s">
        <v>578</v>
      </c>
      <c r="M344" s="47" t="s">
        <v>669</v>
      </c>
      <c r="N344" s="47">
        <v>0.8</v>
      </c>
      <c r="O344" s="47">
        <v>0.8</v>
      </c>
      <c r="P344" s="47">
        <v>0</v>
      </c>
      <c r="Q344" s="47">
        <v>0</v>
      </c>
      <c r="R344" s="47">
        <v>0</v>
      </c>
      <c r="S344" s="47">
        <v>0</v>
      </c>
      <c r="T344" s="47">
        <v>0</v>
      </c>
      <c r="U344" s="47">
        <v>0</v>
      </c>
      <c r="V344" s="47">
        <v>0</v>
      </c>
      <c r="W344" s="47">
        <v>0</v>
      </c>
      <c r="X344" s="47">
        <v>0</v>
      </c>
      <c r="Y344" s="47">
        <v>0</v>
      </c>
      <c r="Z344" s="47">
        <v>0</v>
      </c>
      <c r="AA344" s="47">
        <v>0</v>
      </c>
      <c r="AB344" s="47">
        <v>0</v>
      </c>
      <c r="AC344" s="47">
        <v>0</v>
      </c>
      <c r="AD344" s="47">
        <v>0</v>
      </c>
      <c r="AE344" s="47">
        <v>0</v>
      </c>
      <c r="AF344" s="47">
        <v>0</v>
      </c>
      <c r="AG344" s="47">
        <v>0</v>
      </c>
      <c r="AH344" s="47">
        <v>0</v>
      </c>
      <c r="AI344" s="47">
        <v>0</v>
      </c>
      <c r="AJ344" s="47">
        <v>0</v>
      </c>
      <c r="AK344" s="47">
        <v>0</v>
      </c>
      <c r="AL344" s="47">
        <v>0</v>
      </c>
      <c r="AM344" s="47">
        <v>0</v>
      </c>
      <c r="AN344" s="47">
        <v>0</v>
      </c>
      <c r="AO344" s="47">
        <v>0</v>
      </c>
      <c r="AP344" s="47">
        <v>0</v>
      </c>
      <c r="AQ344" s="47">
        <v>0</v>
      </c>
      <c r="AR344" s="47">
        <v>0</v>
      </c>
      <c r="AS344" s="47">
        <v>0</v>
      </c>
      <c r="AT344" s="47">
        <v>0</v>
      </c>
      <c r="AU344" s="47">
        <v>0</v>
      </c>
      <c r="AV344" s="47">
        <v>0</v>
      </c>
      <c r="AW344" s="47">
        <v>0</v>
      </c>
      <c r="AX344" s="47">
        <v>0</v>
      </c>
      <c r="AY344" s="47">
        <v>0</v>
      </c>
      <c r="AZ344" s="47">
        <v>0</v>
      </c>
      <c r="BA344" s="47">
        <v>0</v>
      </c>
      <c r="BB344" s="47">
        <v>0</v>
      </c>
      <c r="BC344" s="47">
        <v>0</v>
      </c>
      <c r="BD344" s="47">
        <v>0</v>
      </c>
      <c r="BE344" s="47">
        <v>0</v>
      </c>
      <c r="BF344" s="47">
        <v>0</v>
      </c>
      <c r="BG344" s="47">
        <v>0</v>
      </c>
      <c r="BH344" s="47">
        <v>0</v>
      </c>
      <c r="BI344" s="47">
        <v>0</v>
      </c>
      <c r="BJ344" s="47">
        <v>0</v>
      </c>
      <c r="BK344" s="47">
        <v>0</v>
      </c>
      <c r="BL344" s="47">
        <v>0</v>
      </c>
      <c r="BM344" s="47">
        <v>0</v>
      </c>
      <c r="BN344" s="47">
        <v>0</v>
      </c>
      <c r="BO344" s="47">
        <v>0.8</v>
      </c>
      <c r="BP344" s="47">
        <v>0</v>
      </c>
      <c r="BQ344" s="47">
        <v>0</v>
      </c>
      <c r="BR344" s="47">
        <v>0</v>
      </c>
      <c r="BS344" s="47">
        <v>0</v>
      </c>
      <c r="BT344" s="47">
        <v>0</v>
      </c>
      <c r="BU344" s="47">
        <v>0</v>
      </c>
      <c r="BV344" s="47">
        <v>0</v>
      </c>
      <c r="BW344" s="47">
        <v>0</v>
      </c>
      <c r="BX344" s="47">
        <v>0</v>
      </c>
      <c r="BY344" s="47">
        <v>0</v>
      </c>
      <c r="BZ344" s="47">
        <v>0</v>
      </c>
      <c r="CA344" s="47">
        <v>0</v>
      </c>
      <c r="CB344" s="47">
        <v>0</v>
      </c>
      <c r="CC344" s="47">
        <v>0</v>
      </c>
      <c r="CD344" s="47">
        <v>0</v>
      </c>
      <c r="CE344" s="47">
        <v>0</v>
      </c>
      <c r="CF344" s="47">
        <v>0</v>
      </c>
      <c r="CG344" s="47">
        <v>0</v>
      </c>
      <c r="CH344" s="47">
        <v>0</v>
      </c>
      <c r="CI344" s="47">
        <v>0</v>
      </c>
      <c r="CJ344" s="47">
        <v>0</v>
      </c>
      <c r="CK344" s="47">
        <v>0</v>
      </c>
      <c r="CL344" s="47">
        <v>0</v>
      </c>
      <c r="CM344" s="47">
        <v>0</v>
      </c>
      <c r="CN344" s="47">
        <v>0</v>
      </c>
      <c r="CO344" s="47">
        <v>0</v>
      </c>
      <c r="CP344" s="47">
        <v>0</v>
      </c>
      <c r="CQ344" s="47">
        <v>0</v>
      </c>
      <c r="CR344" s="47">
        <v>0</v>
      </c>
      <c r="CS344" s="47">
        <v>0</v>
      </c>
      <c r="CT344" s="47">
        <v>0</v>
      </c>
      <c r="CU344" s="47">
        <v>0</v>
      </c>
      <c r="CV344" s="47">
        <v>0</v>
      </c>
      <c r="CW344" s="47">
        <v>0</v>
      </c>
      <c r="CX344" s="47">
        <v>0</v>
      </c>
      <c r="CY344" s="47">
        <v>0</v>
      </c>
      <c r="CZ344" s="47">
        <v>0</v>
      </c>
      <c r="DA344" s="47">
        <v>0</v>
      </c>
      <c r="DB344" s="47">
        <v>0</v>
      </c>
      <c r="DC344" s="47">
        <v>0</v>
      </c>
      <c r="DD344" s="47">
        <v>0</v>
      </c>
      <c r="DE344" s="47">
        <v>0</v>
      </c>
      <c r="DF344" s="47">
        <v>0</v>
      </c>
      <c r="DG344" s="47">
        <v>0</v>
      </c>
      <c r="DH344" s="47">
        <v>0</v>
      </c>
      <c r="DI344" s="47">
        <v>0</v>
      </c>
      <c r="DJ344" s="47">
        <v>0</v>
      </c>
      <c r="DK344" s="47">
        <v>0</v>
      </c>
      <c r="DL344" s="47">
        <v>0</v>
      </c>
      <c r="DM344" s="47">
        <v>0</v>
      </c>
      <c r="DN344" s="47">
        <v>0</v>
      </c>
      <c r="DO344" s="47">
        <v>0</v>
      </c>
      <c r="DP344" s="47">
        <v>0</v>
      </c>
      <c r="DQ344" s="47">
        <v>0</v>
      </c>
      <c r="DR344" s="47">
        <v>0</v>
      </c>
      <c r="DS344" s="47">
        <v>0</v>
      </c>
      <c r="DT344" s="47">
        <v>0</v>
      </c>
    </row>
    <row r="345" spans="1:126" x14ac:dyDescent="0.25">
      <c r="A345" s="47" t="s">
        <v>670</v>
      </c>
      <c r="B345" s="47" t="s">
        <v>153</v>
      </c>
      <c r="C345" s="47" t="s">
        <v>666</v>
      </c>
      <c r="D345" s="47" t="s">
        <v>666</v>
      </c>
      <c r="E345" s="47"/>
      <c r="F345" s="47" t="s">
        <v>406</v>
      </c>
      <c r="G345" s="47" t="s">
        <v>529</v>
      </c>
      <c r="H345" s="47" t="str">
        <f>=IFERROR(VLOOKUP(A345,'ETPT Format DDG'!A:J,10,FALSE),"")</f>
        <v>0</v>
      </c>
      <c r="I345" s="47" t="str">
        <f>='ETPT Format DDG'!M345</f>
        <v/>
      </c>
      <c r="J345" s="47" t="str">
        <f>='ETPT Format DDG'!D345</f>
        <v/>
      </c>
      <c r="K345" s="47" t="s">
        <v>157</v>
      </c>
      <c r="L345" s="47" t="s">
        <v>671</v>
      </c>
      <c r="M345" s="47"/>
      <c r="N345" s="47">
        <v>1</v>
      </c>
      <c r="O345" s="47">
        <v>1</v>
      </c>
      <c r="P345" s="47">
        <v>0</v>
      </c>
      <c r="Q345" s="47">
        <v>0</v>
      </c>
      <c r="R345" s="47">
        <v>0</v>
      </c>
      <c r="S345" s="47">
        <v>0</v>
      </c>
      <c r="T345" s="47">
        <v>0</v>
      </c>
      <c r="U345" s="47">
        <v>0</v>
      </c>
      <c r="V345" s="47">
        <v>0</v>
      </c>
      <c r="W345" s="47">
        <v>0</v>
      </c>
      <c r="X345" s="47">
        <v>0</v>
      </c>
      <c r="Y345" s="47">
        <v>0</v>
      </c>
      <c r="Z345" s="47">
        <v>0</v>
      </c>
      <c r="AA345" s="47">
        <v>0</v>
      </c>
      <c r="AB345" s="47">
        <v>0</v>
      </c>
      <c r="AC345" s="47">
        <v>0</v>
      </c>
      <c r="AD345" s="47">
        <v>0</v>
      </c>
      <c r="AE345" s="47">
        <v>0</v>
      </c>
      <c r="AF345" s="47">
        <v>0</v>
      </c>
      <c r="AG345" s="47">
        <v>0</v>
      </c>
      <c r="AH345" s="47">
        <v>0</v>
      </c>
      <c r="AI345" s="47">
        <v>0</v>
      </c>
      <c r="AJ345" s="47">
        <v>0</v>
      </c>
      <c r="AK345" s="47">
        <v>0</v>
      </c>
      <c r="AL345" s="47">
        <v>0</v>
      </c>
      <c r="AM345" s="47">
        <v>0</v>
      </c>
      <c r="AN345" s="47">
        <v>0</v>
      </c>
      <c r="AO345" s="47">
        <v>0</v>
      </c>
      <c r="AP345" s="47">
        <v>0</v>
      </c>
      <c r="AQ345" s="47">
        <v>0</v>
      </c>
      <c r="AR345" s="47">
        <v>0</v>
      </c>
      <c r="AS345" s="47">
        <v>0</v>
      </c>
      <c r="AT345" s="47">
        <v>0</v>
      </c>
      <c r="AU345" s="47">
        <v>0</v>
      </c>
      <c r="AV345" s="47">
        <v>0</v>
      </c>
      <c r="AW345" s="47">
        <v>0</v>
      </c>
      <c r="AX345" s="47">
        <v>0</v>
      </c>
      <c r="AY345" s="47">
        <v>0</v>
      </c>
      <c r="AZ345" s="47">
        <v>0</v>
      </c>
      <c r="BA345" s="47">
        <v>0</v>
      </c>
      <c r="BB345" s="47">
        <v>0</v>
      </c>
      <c r="BC345" s="47">
        <v>0</v>
      </c>
      <c r="BD345" s="47">
        <v>0</v>
      </c>
      <c r="BE345" s="47">
        <v>0</v>
      </c>
      <c r="BF345" s="47">
        <v>0</v>
      </c>
      <c r="BG345" s="47">
        <v>0</v>
      </c>
      <c r="BH345" s="47">
        <v>0</v>
      </c>
      <c r="BI345" s="47">
        <v>0</v>
      </c>
      <c r="BJ345" s="47">
        <v>0</v>
      </c>
      <c r="BK345" s="47">
        <v>0</v>
      </c>
      <c r="BL345" s="47">
        <v>0</v>
      </c>
      <c r="BM345" s="47">
        <v>0</v>
      </c>
      <c r="BN345" s="47">
        <v>0</v>
      </c>
      <c r="BO345" s="47">
        <v>1</v>
      </c>
      <c r="BP345" s="47">
        <v>0</v>
      </c>
      <c r="BQ345" s="47">
        <v>0</v>
      </c>
      <c r="BR345" s="47">
        <v>0</v>
      </c>
      <c r="BS345" s="47">
        <v>0</v>
      </c>
      <c r="BT345" s="47">
        <v>0</v>
      </c>
      <c r="BU345" s="47">
        <v>0</v>
      </c>
      <c r="BV345" s="47">
        <v>0</v>
      </c>
      <c r="BW345" s="47">
        <v>0</v>
      </c>
      <c r="BX345" s="47">
        <v>0</v>
      </c>
      <c r="BY345" s="47">
        <v>0</v>
      </c>
      <c r="BZ345" s="47">
        <v>0</v>
      </c>
      <c r="CA345" s="47">
        <v>0</v>
      </c>
      <c r="CB345" s="47">
        <v>0</v>
      </c>
      <c r="CC345" s="47">
        <v>0</v>
      </c>
      <c r="CD345" s="47">
        <v>0</v>
      </c>
      <c r="CE345" s="47">
        <v>0</v>
      </c>
      <c r="CF345" s="47">
        <v>0</v>
      </c>
      <c r="CG345" s="47">
        <v>0</v>
      </c>
      <c r="CH345" s="47">
        <v>0</v>
      </c>
      <c r="CI345" s="47">
        <v>0</v>
      </c>
      <c r="CJ345" s="47">
        <v>0</v>
      </c>
      <c r="CK345" s="47">
        <v>0</v>
      </c>
      <c r="CL345" s="47">
        <v>0</v>
      </c>
      <c r="CM345" s="47">
        <v>0</v>
      </c>
      <c r="CN345" s="47">
        <v>0</v>
      </c>
      <c r="CO345" s="47">
        <v>0</v>
      </c>
      <c r="CP345" s="47">
        <v>0</v>
      </c>
      <c r="CQ345" s="47">
        <v>0</v>
      </c>
      <c r="CR345" s="47">
        <v>0</v>
      </c>
      <c r="CS345" s="47">
        <v>0</v>
      </c>
      <c r="CT345" s="47">
        <v>0</v>
      </c>
      <c r="CU345" s="47">
        <v>0</v>
      </c>
      <c r="CV345" s="47">
        <v>0</v>
      </c>
      <c r="CW345" s="47">
        <v>0</v>
      </c>
      <c r="CX345" s="47">
        <v>0</v>
      </c>
      <c r="CY345" s="47">
        <v>0</v>
      </c>
      <c r="CZ345" s="47">
        <v>0</v>
      </c>
      <c r="DA345" s="47">
        <v>0</v>
      </c>
      <c r="DB345" s="47">
        <v>0</v>
      </c>
      <c r="DC345" s="47">
        <v>0</v>
      </c>
      <c r="DD345" s="47">
        <v>0</v>
      </c>
      <c r="DE345" s="47">
        <v>0</v>
      </c>
      <c r="DF345" s="47">
        <v>0</v>
      </c>
      <c r="DG345" s="47">
        <v>0</v>
      </c>
      <c r="DH345" s="47">
        <v>0</v>
      </c>
      <c r="DI345" s="47">
        <v>0</v>
      </c>
      <c r="DJ345" s="47">
        <v>0</v>
      </c>
      <c r="DK345" s="47">
        <v>0</v>
      </c>
      <c r="DL345" s="47">
        <v>0</v>
      </c>
      <c r="DM345" s="47">
        <v>0</v>
      </c>
      <c r="DN345" s="47">
        <v>0</v>
      </c>
      <c r="DO345" s="47">
        <v>0</v>
      </c>
      <c r="DP345" s="47">
        <v>0</v>
      </c>
      <c r="DQ345" s="47">
        <v>0</v>
      </c>
      <c r="DR345" s="47">
        <v>0</v>
      </c>
      <c r="DS345" s="47">
        <v>0</v>
      </c>
      <c r="DT345" s="47">
        <v>0</v>
      </c>
    </row>
    <row r="346" spans="1:126" x14ac:dyDescent="0.25">
      <c r="A346" s="47" t="s">
        <v>672</v>
      </c>
      <c r="B346" s="47" t="s">
        <v>153</v>
      </c>
      <c r="C346" s="47" t="s">
        <v>666</v>
      </c>
      <c r="D346" s="47" t="s">
        <v>666</v>
      </c>
      <c r="E346" s="47"/>
      <c r="F346" s="47" t="s">
        <v>406</v>
      </c>
      <c r="G346" s="47" t="s">
        <v>412</v>
      </c>
      <c r="H346" s="47" t="str">
        <f>=IFERROR(VLOOKUP(A346,'ETPT Format DDG'!A:J,10,FALSE),"")</f>
        <v>0</v>
      </c>
      <c r="I346" s="47" t="str">
        <f>='ETPT Format DDG'!M346</f>
        <v/>
      </c>
      <c r="J346" s="47" t="str">
        <f>='ETPT Format DDG'!D346</f>
        <v/>
      </c>
      <c r="K346" s="47" t="s">
        <v>157</v>
      </c>
      <c r="L346" s="47" t="s">
        <v>673</v>
      </c>
      <c r="M346" s="47" t="s">
        <v>159</v>
      </c>
      <c r="N346" s="47">
        <v>0.11052631578947368</v>
      </c>
      <c r="O346" s="47">
        <v>0.11052631578947368</v>
      </c>
      <c r="P346" s="47">
        <v>0</v>
      </c>
      <c r="Q346" s="47">
        <v>0</v>
      </c>
      <c r="R346" s="47">
        <v>0</v>
      </c>
      <c r="S346" s="47">
        <v>0</v>
      </c>
      <c r="T346" s="47">
        <v>0</v>
      </c>
      <c r="U346" s="47">
        <v>0</v>
      </c>
      <c r="V346" s="47">
        <v>0</v>
      </c>
      <c r="W346" s="47">
        <v>0</v>
      </c>
      <c r="X346" s="47">
        <v>0</v>
      </c>
      <c r="Y346" s="47">
        <v>0</v>
      </c>
      <c r="Z346" s="47">
        <v>0</v>
      </c>
      <c r="AA346" s="47">
        <v>0</v>
      </c>
      <c r="AB346" s="47">
        <v>0</v>
      </c>
      <c r="AC346" s="47">
        <v>0</v>
      </c>
      <c r="AD346" s="47">
        <v>0</v>
      </c>
      <c r="AE346" s="47">
        <v>0</v>
      </c>
      <c r="AF346" s="47">
        <v>0</v>
      </c>
      <c r="AG346" s="47">
        <v>0</v>
      </c>
      <c r="AH346" s="47">
        <v>0</v>
      </c>
      <c r="AI346" s="47">
        <v>0</v>
      </c>
      <c r="AJ346" s="47">
        <v>0</v>
      </c>
      <c r="AK346" s="47">
        <v>0</v>
      </c>
      <c r="AL346" s="47">
        <v>0</v>
      </c>
      <c r="AM346" s="47">
        <v>0</v>
      </c>
      <c r="AN346" s="47">
        <v>0</v>
      </c>
      <c r="AO346" s="47">
        <v>0</v>
      </c>
      <c r="AP346" s="47">
        <v>0</v>
      </c>
      <c r="AQ346" s="47">
        <v>0</v>
      </c>
      <c r="AR346" s="47">
        <v>0</v>
      </c>
      <c r="AS346" s="47">
        <v>0</v>
      </c>
      <c r="AT346" s="47">
        <v>0</v>
      </c>
      <c r="AU346" s="47">
        <v>0</v>
      </c>
      <c r="AV346" s="47">
        <v>0</v>
      </c>
      <c r="AW346" s="47">
        <v>0</v>
      </c>
      <c r="AX346" s="47">
        <v>0</v>
      </c>
      <c r="AY346" s="47">
        <v>0</v>
      </c>
      <c r="AZ346" s="47">
        <v>0</v>
      </c>
      <c r="BA346" s="47">
        <v>0</v>
      </c>
      <c r="BB346" s="47">
        <v>0</v>
      </c>
      <c r="BC346" s="47">
        <v>0</v>
      </c>
      <c r="BD346" s="47">
        <v>0</v>
      </c>
      <c r="BE346" s="47">
        <v>0</v>
      </c>
      <c r="BF346" s="47">
        <v>0</v>
      </c>
      <c r="BG346" s="47">
        <v>0</v>
      </c>
      <c r="BH346" s="47">
        <v>0</v>
      </c>
      <c r="BI346" s="47">
        <v>0</v>
      </c>
      <c r="BJ346" s="47">
        <v>0</v>
      </c>
      <c r="BK346" s="47">
        <v>0</v>
      </c>
      <c r="BL346" s="47">
        <v>0.11052631578947368</v>
      </c>
      <c r="BM346" s="47">
        <v>0.11052631578947368</v>
      </c>
      <c r="BN346" s="47">
        <v>0</v>
      </c>
      <c r="BO346" s="47">
        <v>0</v>
      </c>
      <c r="BP346" s="47">
        <v>0</v>
      </c>
      <c r="BQ346" s="47">
        <v>0</v>
      </c>
      <c r="BR346" s="47">
        <v>0</v>
      </c>
      <c r="BS346" s="47">
        <v>0</v>
      </c>
      <c r="BT346" s="47">
        <v>0</v>
      </c>
      <c r="BU346" s="47">
        <v>0</v>
      </c>
      <c r="BV346" s="47">
        <v>0</v>
      </c>
      <c r="BW346" s="47">
        <v>0</v>
      </c>
      <c r="BX346" s="47">
        <v>0</v>
      </c>
      <c r="BY346" s="47">
        <v>0</v>
      </c>
      <c r="BZ346" s="47">
        <v>0</v>
      </c>
      <c r="CA346" s="47">
        <v>0</v>
      </c>
      <c r="CB346" s="47">
        <v>0</v>
      </c>
      <c r="CC346" s="47">
        <v>0</v>
      </c>
      <c r="CD346" s="47">
        <v>0</v>
      </c>
      <c r="CE346" s="47">
        <v>0</v>
      </c>
      <c r="CF346" s="47">
        <v>0</v>
      </c>
      <c r="CG346" s="47">
        <v>0</v>
      </c>
      <c r="CH346" s="47">
        <v>0</v>
      </c>
      <c r="CI346" s="47">
        <v>0</v>
      </c>
      <c r="CJ346" s="47">
        <v>0</v>
      </c>
      <c r="CK346" s="47">
        <v>0</v>
      </c>
      <c r="CL346" s="47">
        <v>0</v>
      </c>
      <c r="CM346" s="47">
        <v>0</v>
      </c>
      <c r="CN346" s="47">
        <v>0</v>
      </c>
      <c r="CO346" s="47">
        <v>0</v>
      </c>
      <c r="CP346" s="47">
        <v>0</v>
      </c>
      <c r="CQ346" s="47">
        <v>0</v>
      </c>
      <c r="CR346" s="47">
        <v>0</v>
      </c>
      <c r="CS346" s="47">
        <v>0</v>
      </c>
      <c r="CT346" s="47">
        <v>0</v>
      </c>
      <c r="CU346" s="47">
        <v>0</v>
      </c>
      <c r="CV346" s="47">
        <v>0</v>
      </c>
      <c r="CW346" s="47">
        <v>0</v>
      </c>
      <c r="CX346" s="47">
        <v>0</v>
      </c>
      <c r="CY346" s="47">
        <v>0</v>
      </c>
      <c r="CZ346" s="47">
        <v>0</v>
      </c>
      <c r="DA346" s="47">
        <v>0</v>
      </c>
      <c r="DB346" s="47">
        <v>0</v>
      </c>
      <c r="DC346" s="47">
        <v>0</v>
      </c>
      <c r="DD346" s="47">
        <v>0</v>
      </c>
      <c r="DE346" s="47">
        <v>0</v>
      </c>
      <c r="DF346" s="47">
        <v>0</v>
      </c>
      <c r="DG346" s="47">
        <v>0</v>
      </c>
      <c r="DH346" s="47">
        <v>0</v>
      </c>
      <c r="DI346" s="47">
        <v>0</v>
      </c>
      <c r="DJ346" s="47">
        <v>0</v>
      </c>
      <c r="DK346" s="47">
        <v>0</v>
      </c>
      <c r="DL346" s="47">
        <v>0</v>
      </c>
      <c r="DM346" s="47">
        <v>0</v>
      </c>
      <c r="DN346" s="47">
        <v>0</v>
      </c>
      <c r="DO346" s="47">
        <v>0</v>
      </c>
      <c r="DP346" s="47">
        <v>0</v>
      </c>
      <c r="DQ346" s="47">
        <v>0</v>
      </c>
      <c r="DR346" s="47">
        <v>0</v>
      </c>
      <c r="DS346" s="47">
        <v>0</v>
      </c>
      <c r="DT346" s="47">
        <v>0</v>
      </c>
    </row>
    <row r="347" spans="1:126" x14ac:dyDescent="0.25">
      <c r="A347" s="47" t="s">
        <v>674</v>
      </c>
      <c r="B347" s="47" t="s">
        <v>153</v>
      </c>
      <c r="C347" s="47" t="s">
        <v>666</v>
      </c>
      <c r="D347" s="47" t="s">
        <v>666</v>
      </c>
      <c r="E347" s="47"/>
      <c r="F347" s="47" t="s">
        <v>406</v>
      </c>
      <c r="G347" s="47" t="s">
        <v>415</v>
      </c>
      <c r="H347" s="47" t="str">
        <f>=IFERROR(VLOOKUP(A347,'ETPT Format DDG'!A:J,10,FALSE),"")</f>
        <v>0</v>
      </c>
      <c r="I347" s="47" t="str">
        <f>='ETPT Format DDG'!M347</f>
        <v/>
      </c>
      <c r="J347" s="47" t="str">
        <f>='ETPT Format DDG'!D347</f>
        <v/>
      </c>
      <c r="K347" s="47" t="s">
        <v>157</v>
      </c>
      <c r="L347" s="47" t="s">
        <v>675</v>
      </c>
      <c r="M347" s="47"/>
      <c r="N347" s="47">
        <v>1</v>
      </c>
      <c r="O347" s="47">
        <v>1</v>
      </c>
      <c r="P347" s="47">
        <v>0</v>
      </c>
      <c r="Q347" s="47">
        <v>0</v>
      </c>
      <c r="R347" s="47">
        <v>0</v>
      </c>
      <c r="S347" s="47">
        <v>0</v>
      </c>
      <c r="T347" s="47">
        <v>0</v>
      </c>
      <c r="U347" s="47">
        <v>0</v>
      </c>
      <c r="V347" s="47">
        <v>0</v>
      </c>
      <c r="W347" s="47">
        <v>0</v>
      </c>
      <c r="X347" s="47">
        <v>0</v>
      </c>
      <c r="Y347" s="47">
        <v>0</v>
      </c>
      <c r="Z347" s="47">
        <v>0</v>
      </c>
      <c r="AA347" s="47">
        <v>0</v>
      </c>
      <c r="AB347" s="47">
        <v>0</v>
      </c>
      <c r="AC347" s="47">
        <v>0</v>
      </c>
      <c r="AD347" s="47">
        <v>0</v>
      </c>
      <c r="AE347" s="47">
        <v>0</v>
      </c>
      <c r="AF347" s="47">
        <v>0</v>
      </c>
      <c r="AG347" s="47">
        <v>0</v>
      </c>
      <c r="AH347" s="47">
        <v>0</v>
      </c>
      <c r="AI347" s="47">
        <v>0</v>
      </c>
      <c r="AJ347" s="47">
        <v>0</v>
      </c>
      <c r="AK347" s="47">
        <v>0</v>
      </c>
      <c r="AL347" s="47">
        <v>0</v>
      </c>
      <c r="AM347" s="47">
        <v>0</v>
      </c>
      <c r="AN347" s="47">
        <v>0</v>
      </c>
      <c r="AO347" s="47">
        <v>0</v>
      </c>
      <c r="AP347" s="47">
        <v>0</v>
      </c>
      <c r="AQ347" s="47">
        <v>0</v>
      </c>
      <c r="AR347" s="47">
        <v>0</v>
      </c>
      <c r="AS347" s="47">
        <v>0</v>
      </c>
      <c r="AT347" s="47">
        <v>0</v>
      </c>
      <c r="AU347" s="47">
        <v>0</v>
      </c>
      <c r="AV347" s="47">
        <v>0</v>
      </c>
      <c r="AW347" s="47">
        <v>0</v>
      </c>
      <c r="AX347" s="47">
        <v>0</v>
      </c>
      <c r="AY347" s="47">
        <v>0</v>
      </c>
      <c r="AZ347" s="47">
        <v>0</v>
      </c>
      <c r="BA347" s="47">
        <v>0</v>
      </c>
      <c r="BB347" s="47">
        <v>0</v>
      </c>
      <c r="BC347" s="47">
        <v>0</v>
      </c>
      <c r="BD347" s="47">
        <v>0</v>
      </c>
      <c r="BE347" s="47">
        <v>0</v>
      </c>
      <c r="BF347" s="47">
        <v>0</v>
      </c>
      <c r="BG347" s="47">
        <v>0</v>
      </c>
      <c r="BH347" s="47">
        <v>0</v>
      </c>
      <c r="BI347" s="47">
        <v>0</v>
      </c>
      <c r="BJ347" s="47">
        <v>0</v>
      </c>
      <c r="BK347" s="47">
        <v>0</v>
      </c>
      <c r="BL347" s="47">
        <v>0</v>
      </c>
      <c r="BM347" s="47">
        <v>0</v>
      </c>
      <c r="BN347" s="47">
        <v>0</v>
      </c>
      <c r="BO347" s="47">
        <v>0</v>
      </c>
      <c r="BP347" s="47">
        <v>0</v>
      </c>
      <c r="BQ347" s="47">
        <v>0</v>
      </c>
      <c r="BR347" s="47">
        <v>0</v>
      </c>
      <c r="BS347" s="47">
        <v>0</v>
      </c>
      <c r="BT347" s="47">
        <v>0</v>
      </c>
      <c r="BU347" s="47">
        <v>0</v>
      </c>
      <c r="BV347" s="47">
        <v>0</v>
      </c>
      <c r="BW347" s="47">
        <v>0</v>
      </c>
      <c r="BX347" s="47">
        <v>0</v>
      </c>
      <c r="BY347" s="47">
        <v>0</v>
      </c>
      <c r="BZ347" s="47">
        <v>0</v>
      </c>
      <c r="CA347" s="47">
        <v>0</v>
      </c>
      <c r="CB347" s="47">
        <v>0</v>
      </c>
      <c r="CC347" s="47">
        <v>0</v>
      </c>
      <c r="CD347" s="47">
        <v>0</v>
      </c>
      <c r="CE347" s="47">
        <v>0</v>
      </c>
      <c r="CF347" s="47">
        <v>0</v>
      </c>
      <c r="CG347" s="47">
        <v>0</v>
      </c>
      <c r="CH347" s="47">
        <v>0</v>
      </c>
      <c r="CI347" s="47">
        <v>0</v>
      </c>
      <c r="CJ347" s="47">
        <v>0</v>
      </c>
      <c r="CK347" s="47">
        <v>0</v>
      </c>
      <c r="CL347" s="47">
        <v>0</v>
      </c>
      <c r="CM347" s="47">
        <v>0</v>
      </c>
      <c r="CN347" s="47">
        <v>0</v>
      </c>
      <c r="CO347" s="47">
        <v>0</v>
      </c>
      <c r="CP347" s="47">
        <v>0</v>
      </c>
      <c r="CQ347" s="47">
        <v>0</v>
      </c>
      <c r="CR347" s="47">
        <v>0</v>
      </c>
      <c r="CS347" s="47">
        <v>0</v>
      </c>
      <c r="CT347" s="47">
        <v>1</v>
      </c>
      <c r="CU347" s="47">
        <v>0</v>
      </c>
      <c r="CV347" s="47">
        <v>0</v>
      </c>
      <c r="CW347" s="47">
        <v>0</v>
      </c>
      <c r="CX347" s="47">
        <v>0</v>
      </c>
      <c r="CY347" s="47">
        <v>0</v>
      </c>
      <c r="CZ347" s="47">
        <v>0</v>
      </c>
      <c r="DA347" s="47">
        <v>0</v>
      </c>
      <c r="DB347" s="47">
        <v>0</v>
      </c>
      <c r="DC347" s="47">
        <v>0</v>
      </c>
      <c r="DD347" s="47">
        <v>1</v>
      </c>
      <c r="DE347" s="47">
        <v>0</v>
      </c>
      <c r="DF347" s="47">
        <v>0</v>
      </c>
      <c r="DG347" s="47">
        <v>0</v>
      </c>
      <c r="DH347" s="47">
        <v>0</v>
      </c>
      <c r="DI347" s="47">
        <v>0</v>
      </c>
      <c r="DJ347" s="47">
        <v>0</v>
      </c>
      <c r="DK347" s="47">
        <v>0</v>
      </c>
      <c r="DL347" s="47">
        <v>0</v>
      </c>
      <c r="DM347" s="47">
        <v>0</v>
      </c>
      <c r="DN347" s="47">
        <v>0</v>
      </c>
      <c r="DO347" s="47">
        <v>0</v>
      </c>
      <c r="DP347" s="47">
        <v>0</v>
      </c>
      <c r="DQ347" s="47">
        <v>0</v>
      </c>
      <c r="DR347" s="47">
        <v>0</v>
      </c>
      <c r="DS347" s="47">
        <v>0</v>
      </c>
      <c r="DT347" s="47">
        <v>0</v>
      </c>
    </row>
    <row r="348" spans="1:126" x14ac:dyDescent="0.25">
      <c r="A348" s="47" t="s">
        <v>676</v>
      </c>
      <c r="B348" s="47" t="s">
        <v>153</v>
      </c>
      <c r="C348" s="47" t="s">
        <v>666</v>
      </c>
      <c r="D348" s="47" t="s">
        <v>666</v>
      </c>
      <c r="E348" s="47"/>
      <c r="F348" s="47" t="s">
        <v>406</v>
      </c>
      <c r="G348" s="47" t="s">
        <v>415</v>
      </c>
      <c r="H348" s="47" t="str">
        <f>=IFERROR(VLOOKUP(A348,'ETPT Format DDG'!A:J,10,FALSE),"")</f>
        <v>0</v>
      </c>
      <c r="I348" s="47" t="str">
        <f>='ETPT Format DDG'!M348</f>
        <v/>
      </c>
      <c r="J348" s="47" t="str">
        <f>='ETPT Format DDG'!D348</f>
        <v/>
      </c>
      <c r="K348" s="47" t="s">
        <v>157</v>
      </c>
      <c r="L348" s="47" t="s">
        <v>671</v>
      </c>
      <c r="M348" s="47" t="s">
        <v>677</v>
      </c>
      <c r="N348" s="47">
        <v>1</v>
      </c>
      <c r="O348" s="47">
        <v>1</v>
      </c>
      <c r="P348" s="47">
        <v>0</v>
      </c>
      <c r="Q348" s="47">
        <v>0</v>
      </c>
      <c r="R348" s="47">
        <v>0</v>
      </c>
      <c r="S348" s="47">
        <v>0</v>
      </c>
      <c r="T348" s="47">
        <v>0</v>
      </c>
      <c r="U348" s="47">
        <v>0</v>
      </c>
      <c r="V348" s="47">
        <v>0</v>
      </c>
      <c r="W348" s="47">
        <v>0</v>
      </c>
      <c r="X348" s="47">
        <v>0</v>
      </c>
      <c r="Y348" s="47">
        <v>0</v>
      </c>
      <c r="Z348" s="47">
        <v>0</v>
      </c>
      <c r="AA348" s="47">
        <v>0</v>
      </c>
      <c r="AB348" s="47">
        <v>0</v>
      </c>
      <c r="AC348" s="47">
        <v>0</v>
      </c>
      <c r="AD348" s="47">
        <v>0</v>
      </c>
      <c r="AE348" s="47">
        <v>0</v>
      </c>
      <c r="AF348" s="47">
        <v>0</v>
      </c>
      <c r="AG348" s="47">
        <v>0</v>
      </c>
      <c r="AH348" s="47">
        <v>0</v>
      </c>
      <c r="AI348" s="47">
        <v>0</v>
      </c>
      <c r="AJ348" s="47">
        <v>0</v>
      </c>
      <c r="AK348" s="47">
        <v>0</v>
      </c>
      <c r="AL348" s="47">
        <v>0</v>
      </c>
      <c r="AM348" s="47">
        <v>0</v>
      </c>
      <c r="AN348" s="47">
        <v>0</v>
      </c>
      <c r="AO348" s="47">
        <v>0</v>
      </c>
      <c r="AP348" s="47">
        <v>0</v>
      </c>
      <c r="AQ348" s="47">
        <v>0</v>
      </c>
      <c r="AR348" s="47">
        <v>0</v>
      </c>
      <c r="AS348" s="47">
        <v>0</v>
      </c>
      <c r="AT348" s="47">
        <v>0</v>
      </c>
      <c r="AU348" s="47">
        <v>0</v>
      </c>
      <c r="AV348" s="47">
        <v>0</v>
      </c>
      <c r="AW348" s="47">
        <v>0</v>
      </c>
      <c r="AX348" s="47">
        <v>0</v>
      </c>
      <c r="AY348" s="47">
        <v>0</v>
      </c>
      <c r="AZ348" s="47">
        <v>0</v>
      </c>
      <c r="BA348" s="47">
        <v>0</v>
      </c>
      <c r="BB348" s="47">
        <v>0</v>
      </c>
      <c r="BC348" s="47">
        <v>0</v>
      </c>
      <c r="BD348" s="47">
        <v>0</v>
      </c>
      <c r="BE348" s="47">
        <v>0</v>
      </c>
      <c r="BF348" s="47">
        <v>0</v>
      </c>
      <c r="BG348" s="47">
        <v>0</v>
      </c>
      <c r="BH348" s="47">
        <v>0</v>
      </c>
      <c r="BI348" s="47">
        <v>0</v>
      </c>
      <c r="BJ348" s="47">
        <v>0</v>
      </c>
      <c r="BK348" s="47">
        <v>0</v>
      </c>
      <c r="BL348" s="47">
        <v>0</v>
      </c>
      <c r="BM348" s="47">
        <v>0</v>
      </c>
      <c r="BN348" s="47">
        <v>0</v>
      </c>
      <c r="BO348" s="47">
        <v>0</v>
      </c>
      <c r="BP348" s="47">
        <v>0</v>
      </c>
      <c r="BQ348" s="47">
        <v>0</v>
      </c>
      <c r="BR348" s="47">
        <v>0</v>
      </c>
      <c r="BS348" s="47">
        <v>0</v>
      </c>
      <c r="BT348" s="47">
        <v>0</v>
      </c>
      <c r="BU348" s="47">
        <v>0</v>
      </c>
      <c r="BV348" s="47">
        <v>0</v>
      </c>
      <c r="BW348" s="47">
        <v>0</v>
      </c>
      <c r="BX348" s="47">
        <v>0</v>
      </c>
      <c r="BY348" s="47">
        <v>0</v>
      </c>
      <c r="BZ348" s="47">
        <v>0</v>
      </c>
      <c r="CA348" s="47">
        <v>0</v>
      </c>
      <c r="CB348" s="47">
        <v>0</v>
      </c>
      <c r="CC348" s="47">
        <v>0</v>
      </c>
      <c r="CD348" s="47">
        <v>0</v>
      </c>
      <c r="CE348" s="47">
        <v>0</v>
      </c>
      <c r="CF348" s="47">
        <v>0</v>
      </c>
      <c r="CG348" s="47">
        <v>0</v>
      </c>
      <c r="CH348" s="47">
        <v>0</v>
      </c>
      <c r="CI348" s="47">
        <v>0</v>
      </c>
      <c r="CJ348" s="47">
        <v>0</v>
      </c>
      <c r="CK348" s="47">
        <v>0</v>
      </c>
      <c r="CL348" s="47">
        <v>0</v>
      </c>
      <c r="CM348" s="47">
        <v>0</v>
      </c>
      <c r="CN348" s="47">
        <v>0</v>
      </c>
      <c r="CO348" s="47">
        <v>0</v>
      </c>
      <c r="CP348" s="47">
        <v>0</v>
      </c>
      <c r="CQ348" s="47">
        <v>0</v>
      </c>
      <c r="CR348" s="47">
        <v>0</v>
      </c>
      <c r="CS348" s="47">
        <v>0</v>
      </c>
      <c r="CT348" s="47">
        <v>1</v>
      </c>
      <c r="CU348" s="47">
        <v>0</v>
      </c>
      <c r="CV348" s="47">
        <v>0</v>
      </c>
      <c r="CW348" s="47">
        <v>0</v>
      </c>
      <c r="CX348" s="47">
        <v>0</v>
      </c>
      <c r="CY348" s="47">
        <v>0</v>
      </c>
      <c r="CZ348" s="47">
        <v>0</v>
      </c>
      <c r="DA348" s="47">
        <v>0</v>
      </c>
      <c r="DB348" s="47">
        <v>0</v>
      </c>
      <c r="DC348" s="47">
        <v>0</v>
      </c>
      <c r="DD348" s="47">
        <v>1</v>
      </c>
      <c r="DE348" s="47">
        <v>0</v>
      </c>
      <c r="DF348" s="47">
        <v>0</v>
      </c>
      <c r="DG348" s="47">
        <v>0</v>
      </c>
      <c r="DH348" s="47">
        <v>0</v>
      </c>
      <c r="DI348" s="47">
        <v>0</v>
      </c>
      <c r="DJ348" s="47">
        <v>0</v>
      </c>
      <c r="DK348" s="47">
        <v>0</v>
      </c>
      <c r="DL348" s="47">
        <v>0</v>
      </c>
      <c r="DM348" s="47">
        <v>0</v>
      </c>
      <c r="DN348" s="47">
        <v>0</v>
      </c>
      <c r="DO348" s="47">
        <v>0</v>
      </c>
      <c r="DP348" s="47">
        <v>0</v>
      </c>
      <c r="DQ348" s="47">
        <v>0</v>
      </c>
      <c r="DR348" s="47">
        <v>0</v>
      </c>
      <c r="DS348" s="47">
        <v>0</v>
      </c>
      <c r="DT348" s="47">
        <v>0</v>
      </c>
    </row>
    <row r="349" spans="1:126" x14ac:dyDescent="0.25">
      <c r="A349" s="47" t="s">
        <v>678</v>
      </c>
      <c r="B349" s="47" t="s">
        <v>153</v>
      </c>
      <c r="C349" s="47" t="s">
        <v>666</v>
      </c>
      <c r="D349" s="47" t="s">
        <v>666</v>
      </c>
      <c r="E349" s="47"/>
      <c r="F349" s="47" t="s">
        <v>406</v>
      </c>
      <c r="G349" s="47" t="s">
        <v>412</v>
      </c>
      <c r="H349" s="47" t="str">
        <f>=IFERROR(VLOOKUP(A349,'ETPT Format DDG'!A:J,10,FALSE),"")</f>
        <v>0</v>
      </c>
      <c r="I349" s="47" t="str">
        <f>='ETPT Format DDG'!M349</f>
        <v/>
      </c>
      <c r="J349" s="47" t="str">
        <f>='ETPT Format DDG'!D349</f>
        <v/>
      </c>
      <c r="K349" s="47" t="s">
        <v>157</v>
      </c>
      <c r="L349" s="47" t="s">
        <v>679</v>
      </c>
      <c r="M349" s="47"/>
      <c r="N349" s="47">
        <v>1</v>
      </c>
      <c r="O349" s="47">
        <v>1</v>
      </c>
      <c r="P349" s="47">
        <v>0</v>
      </c>
      <c r="Q349" s="47">
        <v>0</v>
      </c>
      <c r="R349" s="47">
        <v>0</v>
      </c>
      <c r="S349" s="47">
        <v>0</v>
      </c>
      <c r="T349" s="47">
        <v>0</v>
      </c>
      <c r="U349" s="47">
        <v>0</v>
      </c>
      <c r="V349" s="47">
        <v>0</v>
      </c>
      <c r="W349" s="47">
        <v>0</v>
      </c>
      <c r="X349" s="47">
        <v>0</v>
      </c>
      <c r="Y349" s="47">
        <v>0</v>
      </c>
      <c r="Z349" s="47">
        <v>0</v>
      </c>
      <c r="AA349" s="47">
        <v>0</v>
      </c>
      <c r="AB349" s="47">
        <v>0</v>
      </c>
      <c r="AC349" s="47">
        <v>0</v>
      </c>
      <c r="AD349" s="47">
        <v>0</v>
      </c>
      <c r="AE349" s="47">
        <v>0</v>
      </c>
      <c r="AF349" s="47">
        <v>0</v>
      </c>
      <c r="AG349" s="47">
        <v>0</v>
      </c>
      <c r="AH349" s="47">
        <v>0</v>
      </c>
      <c r="AI349" s="47">
        <v>0</v>
      </c>
      <c r="AJ349" s="47">
        <v>0</v>
      </c>
      <c r="AK349" s="47">
        <v>0</v>
      </c>
      <c r="AL349" s="47">
        <v>0</v>
      </c>
      <c r="AM349" s="47">
        <v>0</v>
      </c>
      <c r="AN349" s="47">
        <v>0.8999999999999974</v>
      </c>
      <c r="AO349" s="47">
        <v>0</v>
      </c>
      <c r="AP349" s="47">
        <v>0</v>
      </c>
      <c r="AQ349" s="47">
        <v>0</v>
      </c>
      <c r="AR349" s="47">
        <v>0</v>
      </c>
      <c r="AS349" s="47">
        <v>0</v>
      </c>
      <c r="AT349" s="47">
        <v>0</v>
      </c>
      <c r="AU349" s="47">
        <v>0</v>
      </c>
      <c r="AV349" s="47">
        <v>0</v>
      </c>
      <c r="AW349" s="47">
        <v>0</v>
      </c>
      <c r="AX349" s="47">
        <v>0</v>
      </c>
      <c r="AY349" s="47">
        <v>0</v>
      </c>
      <c r="AZ349" s="47">
        <v>0</v>
      </c>
      <c r="BA349" s="47">
        <v>0</v>
      </c>
      <c r="BB349" s="47">
        <v>0</v>
      </c>
      <c r="BC349" s="47">
        <v>0</v>
      </c>
      <c r="BD349" s="47">
        <v>0</v>
      </c>
      <c r="BE349" s="47">
        <v>0</v>
      </c>
      <c r="BF349" s="47">
        <v>0</v>
      </c>
      <c r="BG349" s="47">
        <v>0.8999999999999974</v>
      </c>
      <c r="BH349" s="47">
        <v>0</v>
      </c>
      <c r="BI349" s="47">
        <v>0</v>
      </c>
      <c r="BJ349" s="47">
        <v>0</v>
      </c>
      <c r="BK349" s="47">
        <v>0</v>
      </c>
      <c r="BL349" s="47">
        <v>0</v>
      </c>
      <c r="BM349" s="47">
        <v>0</v>
      </c>
      <c r="BN349" s="47">
        <v>0</v>
      </c>
      <c r="BO349" s="47">
        <v>0</v>
      </c>
      <c r="BP349" s="47">
        <v>0</v>
      </c>
      <c r="BQ349" s="47">
        <v>0</v>
      </c>
      <c r="BR349" s="47">
        <v>0</v>
      </c>
      <c r="BS349" s="47">
        <v>0</v>
      </c>
      <c r="BT349" s="47">
        <v>0</v>
      </c>
      <c r="BU349" s="47">
        <v>0</v>
      </c>
      <c r="BV349" s="47">
        <v>0</v>
      </c>
      <c r="BW349" s="47">
        <v>0</v>
      </c>
      <c r="BX349" s="47">
        <v>0</v>
      </c>
      <c r="BY349" s="47">
        <v>0</v>
      </c>
      <c r="BZ349" s="47">
        <v>0</v>
      </c>
      <c r="CA349" s="47">
        <v>0</v>
      </c>
      <c r="CB349" s="47">
        <v>0</v>
      </c>
      <c r="CC349" s="47">
        <v>0</v>
      </c>
      <c r="CD349" s="47">
        <v>0</v>
      </c>
      <c r="CE349" s="47">
        <v>0</v>
      </c>
      <c r="CF349" s="47">
        <v>0</v>
      </c>
      <c r="CG349" s="47">
        <v>0</v>
      </c>
      <c r="CH349" s="47">
        <v>0</v>
      </c>
      <c r="CI349" s="47">
        <v>0</v>
      </c>
      <c r="CJ349" s="47">
        <v>0</v>
      </c>
      <c r="CK349" s="47">
        <v>0</v>
      </c>
      <c r="CL349" s="47">
        <v>0</v>
      </c>
      <c r="CM349" s="47">
        <v>0</v>
      </c>
      <c r="CN349" s="47">
        <v>0</v>
      </c>
      <c r="CO349" s="47">
        <v>0</v>
      </c>
      <c r="CP349" s="47">
        <v>0</v>
      </c>
      <c r="CQ349" s="47">
        <v>0</v>
      </c>
      <c r="CR349" s="47">
        <v>0</v>
      </c>
      <c r="CS349" s="47">
        <v>0</v>
      </c>
      <c r="CT349" s="47">
        <v>0.10000000000000071</v>
      </c>
      <c r="CU349" s="47">
        <v>0</v>
      </c>
      <c r="CV349" s="47">
        <v>0</v>
      </c>
      <c r="CW349" s="47">
        <v>0</v>
      </c>
      <c r="CX349" s="47">
        <v>0</v>
      </c>
      <c r="CY349" s="47">
        <v>0</v>
      </c>
      <c r="CZ349" s="47">
        <v>0</v>
      </c>
      <c r="DA349" s="47">
        <v>0.10000000000000071</v>
      </c>
      <c r="DB349" s="47">
        <v>0</v>
      </c>
      <c r="DC349" s="47">
        <v>0</v>
      </c>
      <c r="DD349" s="47">
        <v>0</v>
      </c>
      <c r="DE349" s="47">
        <v>0</v>
      </c>
      <c r="DF349" s="47">
        <v>0</v>
      </c>
      <c r="DG349" s="47">
        <v>0</v>
      </c>
      <c r="DH349" s="47">
        <v>0</v>
      </c>
      <c r="DI349" s="47">
        <v>0</v>
      </c>
      <c r="DJ349" s="47">
        <v>0</v>
      </c>
      <c r="DK349" s="47">
        <v>0</v>
      </c>
      <c r="DL349" s="47">
        <v>0</v>
      </c>
      <c r="DM349" s="47">
        <v>0</v>
      </c>
      <c r="DN349" s="47">
        <v>0</v>
      </c>
      <c r="DO349" s="47">
        <v>0</v>
      </c>
      <c r="DP349" s="47">
        <v>0</v>
      </c>
      <c r="DQ349" s="47">
        <v>0</v>
      </c>
      <c r="DR349" s="47">
        <v>0</v>
      </c>
      <c r="DS349" s="47">
        <v>0</v>
      </c>
      <c r="DT349" s="47">
        <v>0</v>
      </c>
    </row>
    <row r="350" spans="1:126" x14ac:dyDescent="0.25">
      <c r="A350" s="47" t="s">
        <v>680</v>
      </c>
      <c r="B350" s="47" t="s">
        <v>153</v>
      </c>
      <c r="C350" s="47" t="s">
        <v>666</v>
      </c>
      <c r="D350" s="47" t="s">
        <v>666</v>
      </c>
      <c r="E350" s="47"/>
      <c r="F350" s="47" t="s">
        <v>406</v>
      </c>
      <c r="G350" s="47" t="s">
        <v>412</v>
      </c>
      <c r="H350" s="47" t="str">
        <f>=IFERROR(VLOOKUP(A350,'ETPT Format DDG'!A:J,10,FALSE),"")</f>
        <v>0</v>
      </c>
      <c r="I350" s="47" t="str">
        <f>='ETPT Format DDG'!M350</f>
        <v/>
      </c>
      <c r="J350" s="47" t="str">
        <f>='ETPT Format DDG'!D350</f>
        <v/>
      </c>
      <c r="K350" s="47" t="s">
        <v>157</v>
      </c>
      <c r="L350" s="47" t="s">
        <v>681</v>
      </c>
      <c r="M350" s="47"/>
      <c r="N350" s="47">
        <v>1</v>
      </c>
      <c r="O350" s="47">
        <v>1</v>
      </c>
      <c r="P350" s="47">
        <v>0</v>
      </c>
      <c r="Q350" s="47">
        <v>0</v>
      </c>
      <c r="R350" s="47">
        <v>0</v>
      </c>
      <c r="S350" s="47">
        <v>0</v>
      </c>
      <c r="T350" s="47">
        <v>0</v>
      </c>
      <c r="U350" s="47">
        <v>0</v>
      </c>
      <c r="V350" s="47">
        <v>0</v>
      </c>
      <c r="W350" s="47">
        <v>0</v>
      </c>
      <c r="X350" s="47">
        <v>0</v>
      </c>
      <c r="Y350" s="47">
        <v>0</v>
      </c>
      <c r="Z350" s="47">
        <v>0</v>
      </c>
      <c r="AA350" s="47">
        <v>0</v>
      </c>
      <c r="AB350" s="47">
        <v>0</v>
      </c>
      <c r="AC350" s="47">
        <v>0</v>
      </c>
      <c r="AD350" s="47">
        <v>0</v>
      </c>
      <c r="AE350" s="47">
        <v>0</v>
      </c>
      <c r="AF350" s="47">
        <v>0</v>
      </c>
      <c r="AG350" s="47">
        <v>0</v>
      </c>
      <c r="AH350" s="47">
        <v>0</v>
      </c>
      <c r="AI350" s="47">
        <v>0</v>
      </c>
      <c r="AJ350" s="47">
        <v>0</v>
      </c>
      <c r="AK350" s="47">
        <v>0</v>
      </c>
      <c r="AL350" s="47">
        <v>0</v>
      </c>
      <c r="AM350" s="47">
        <v>0</v>
      </c>
      <c r="AN350" s="47">
        <v>0</v>
      </c>
      <c r="AO350" s="47">
        <v>0</v>
      </c>
      <c r="AP350" s="47">
        <v>0</v>
      </c>
      <c r="AQ350" s="47">
        <v>0</v>
      </c>
      <c r="AR350" s="47">
        <v>0</v>
      </c>
      <c r="AS350" s="47">
        <v>0</v>
      </c>
      <c r="AT350" s="47">
        <v>0</v>
      </c>
      <c r="AU350" s="47">
        <v>0</v>
      </c>
      <c r="AV350" s="47">
        <v>0</v>
      </c>
      <c r="AW350" s="47">
        <v>0</v>
      </c>
      <c r="AX350" s="47">
        <v>0</v>
      </c>
      <c r="AY350" s="47">
        <v>0</v>
      </c>
      <c r="AZ350" s="47">
        <v>0</v>
      </c>
      <c r="BA350" s="47">
        <v>0</v>
      </c>
      <c r="BB350" s="47">
        <v>0</v>
      </c>
      <c r="BC350" s="47">
        <v>0</v>
      </c>
      <c r="BD350" s="47">
        <v>0</v>
      </c>
      <c r="BE350" s="47">
        <v>0</v>
      </c>
      <c r="BF350" s="47">
        <v>0</v>
      </c>
      <c r="BG350" s="47">
        <v>0</v>
      </c>
      <c r="BH350" s="47">
        <v>0</v>
      </c>
      <c r="BI350" s="47">
        <v>0</v>
      </c>
      <c r="BJ350" s="47">
        <v>0</v>
      </c>
      <c r="BK350" s="47">
        <v>0</v>
      </c>
      <c r="BL350" s="47">
        <v>0</v>
      </c>
      <c r="BM350" s="47">
        <v>0</v>
      </c>
      <c r="BN350" s="47">
        <v>0</v>
      </c>
      <c r="BO350" s="47">
        <v>0</v>
      </c>
      <c r="BP350" s="47">
        <v>0</v>
      </c>
      <c r="BQ350" s="47">
        <v>0</v>
      </c>
      <c r="BR350" s="47">
        <v>0</v>
      </c>
      <c r="BS350" s="47">
        <v>0</v>
      </c>
      <c r="BT350" s="47">
        <v>0</v>
      </c>
      <c r="BU350" s="47">
        <v>0</v>
      </c>
      <c r="BV350" s="47">
        <v>0</v>
      </c>
      <c r="BW350" s="47">
        <v>0</v>
      </c>
      <c r="BX350" s="47">
        <v>0</v>
      </c>
      <c r="BY350" s="47">
        <v>0</v>
      </c>
      <c r="BZ350" s="47">
        <v>0</v>
      </c>
      <c r="CA350" s="47">
        <v>0</v>
      </c>
      <c r="CB350" s="47">
        <v>0</v>
      </c>
      <c r="CC350" s="47">
        <v>0</v>
      </c>
      <c r="CD350" s="47">
        <v>0</v>
      </c>
      <c r="CE350" s="47">
        <v>0</v>
      </c>
      <c r="CF350" s="47">
        <v>0</v>
      </c>
      <c r="CG350" s="47">
        <v>0</v>
      </c>
      <c r="CH350" s="47">
        <v>0</v>
      </c>
      <c r="CI350" s="47">
        <v>0</v>
      </c>
      <c r="CJ350" s="47">
        <v>0</v>
      </c>
      <c r="CK350" s="47">
        <v>0</v>
      </c>
      <c r="CL350" s="47">
        <v>0</v>
      </c>
      <c r="CM350" s="47">
        <v>0</v>
      </c>
      <c r="CN350" s="47">
        <v>0</v>
      </c>
      <c r="CO350" s="47">
        <v>0</v>
      </c>
      <c r="CP350" s="47">
        <v>0</v>
      </c>
      <c r="CQ350" s="47">
        <v>0</v>
      </c>
      <c r="CR350" s="47">
        <v>0</v>
      </c>
      <c r="CS350" s="47">
        <v>0</v>
      </c>
      <c r="CT350" s="47">
        <v>1</v>
      </c>
      <c r="CU350" s="47">
        <v>0</v>
      </c>
      <c r="CV350" s="47">
        <v>0</v>
      </c>
      <c r="CW350" s="47">
        <v>0</v>
      </c>
      <c r="CX350" s="47">
        <v>0</v>
      </c>
      <c r="CY350" s="47">
        <v>0</v>
      </c>
      <c r="CZ350" s="47">
        <v>0</v>
      </c>
      <c r="DA350" s="47">
        <v>0</v>
      </c>
      <c r="DB350" s="47">
        <v>0</v>
      </c>
      <c r="DC350" s="47">
        <v>0</v>
      </c>
      <c r="DD350" s="47">
        <v>0</v>
      </c>
      <c r="DE350" s="47">
        <v>1</v>
      </c>
      <c r="DF350" s="47">
        <v>0</v>
      </c>
      <c r="DG350" s="47">
        <v>0</v>
      </c>
      <c r="DH350" s="47">
        <v>0</v>
      </c>
      <c r="DI350" s="47">
        <v>0</v>
      </c>
      <c r="DJ350" s="47">
        <v>0</v>
      </c>
      <c r="DK350" s="47">
        <v>0</v>
      </c>
      <c r="DL350" s="47">
        <v>0</v>
      </c>
      <c r="DM350" s="47">
        <v>0</v>
      </c>
      <c r="DN350" s="47">
        <v>0</v>
      </c>
      <c r="DO350" s="47">
        <v>0</v>
      </c>
      <c r="DP350" s="47">
        <v>0</v>
      </c>
      <c r="DQ350" s="47">
        <v>0</v>
      </c>
      <c r="DR350" s="47">
        <v>0</v>
      </c>
      <c r="DS350" s="47">
        <v>0</v>
      </c>
      <c r="DT350" s="47">
        <v>0</v>
      </c>
    </row>
    <row r="351" spans="1:126" x14ac:dyDescent="0.25">
      <c r="A351" s="47" t="s">
        <v>682</v>
      </c>
      <c r="B351" s="47" t="s">
        <v>153</v>
      </c>
      <c r="C351" s="47" t="s">
        <v>683</v>
      </c>
      <c r="D351" s="47" t="s">
        <v>683</v>
      </c>
      <c r="E351" s="47"/>
      <c r="F351" s="47" t="s">
        <v>406</v>
      </c>
      <c r="G351" s="47" t="s">
        <v>412</v>
      </c>
      <c r="H351" s="47" t="str">
        <f>=IFERROR(VLOOKUP(A351,'ETPT Format DDG'!A:J,10,FALSE),"")</f>
        <v>0</v>
      </c>
      <c r="I351" s="47" t="str">
        <f>='ETPT Format DDG'!M351</f>
        <v/>
      </c>
      <c r="J351" s="47" t="str">
        <f>='ETPT Format DDG'!D351</f>
        <v/>
      </c>
      <c r="K351" s="47" t="s">
        <v>157</v>
      </c>
      <c r="L351" s="47" t="s">
        <v>684</v>
      </c>
      <c r="M351" s="47"/>
      <c r="N351" s="47">
        <v>1</v>
      </c>
      <c r="O351" s="47">
        <v>1</v>
      </c>
      <c r="P351" s="47">
        <v>0</v>
      </c>
      <c r="Q351" s="47">
        <v>0</v>
      </c>
      <c r="R351" s="47">
        <v>0</v>
      </c>
      <c r="S351" s="47">
        <v>0</v>
      </c>
      <c r="T351" s="47">
        <v>0</v>
      </c>
      <c r="U351" s="47">
        <v>0</v>
      </c>
      <c r="V351" s="47">
        <v>0</v>
      </c>
      <c r="W351" s="47">
        <v>0</v>
      </c>
      <c r="X351" s="47">
        <v>0</v>
      </c>
      <c r="Y351" s="47">
        <v>0</v>
      </c>
      <c r="Z351" s="47">
        <v>0</v>
      </c>
      <c r="AA351" s="47">
        <v>0</v>
      </c>
      <c r="AB351" s="47">
        <v>0</v>
      </c>
      <c r="AC351" s="47">
        <v>0</v>
      </c>
      <c r="AD351" s="47">
        <v>0</v>
      </c>
      <c r="AE351" s="47">
        <v>0</v>
      </c>
      <c r="AF351" s="47">
        <v>0</v>
      </c>
      <c r="AG351" s="47">
        <v>0</v>
      </c>
      <c r="AH351" s="47">
        <v>0</v>
      </c>
      <c r="AI351" s="47">
        <v>0</v>
      </c>
      <c r="AJ351" s="47">
        <v>0</v>
      </c>
      <c r="AK351" s="47">
        <v>0</v>
      </c>
      <c r="AL351" s="47">
        <v>0</v>
      </c>
      <c r="AM351" s="47">
        <v>0</v>
      </c>
      <c r="AN351" s="47">
        <v>1</v>
      </c>
      <c r="AO351" s="47">
        <v>0</v>
      </c>
      <c r="AP351" s="47">
        <v>0</v>
      </c>
      <c r="AQ351" s="47">
        <v>0</v>
      </c>
      <c r="AR351" s="47">
        <v>0</v>
      </c>
      <c r="AS351" s="47">
        <v>0</v>
      </c>
      <c r="AT351" s="47">
        <v>0</v>
      </c>
      <c r="AU351" s="47">
        <v>0</v>
      </c>
      <c r="AV351" s="47">
        <v>0</v>
      </c>
      <c r="AW351" s="47">
        <v>0</v>
      </c>
      <c r="AX351" s="47">
        <v>0</v>
      </c>
      <c r="AY351" s="47">
        <v>0</v>
      </c>
      <c r="AZ351" s="47">
        <v>0</v>
      </c>
      <c r="BA351" s="47">
        <v>0</v>
      </c>
      <c r="BB351" s="47">
        <v>0</v>
      </c>
      <c r="BC351" s="47">
        <v>0</v>
      </c>
      <c r="BD351" s="47">
        <v>0</v>
      </c>
      <c r="BE351" s="47">
        <v>1</v>
      </c>
      <c r="BF351" s="47">
        <v>0</v>
      </c>
      <c r="BG351" s="47">
        <v>0</v>
      </c>
      <c r="BH351" s="47">
        <v>0</v>
      </c>
      <c r="BI351" s="47">
        <v>0</v>
      </c>
      <c r="BJ351" s="47">
        <v>0</v>
      </c>
      <c r="BK351" s="47">
        <v>0</v>
      </c>
      <c r="BL351" s="47">
        <v>0</v>
      </c>
      <c r="BM351" s="47">
        <v>0</v>
      </c>
      <c r="BN351" s="47">
        <v>0</v>
      </c>
      <c r="BO351" s="47">
        <v>0</v>
      </c>
      <c r="BP351" s="47">
        <v>0</v>
      </c>
      <c r="BQ351" s="47">
        <v>0</v>
      </c>
      <c r="BR351" s="47">
        <v>0</v>
      </c>
      <c r="BS351" s="47">
        <v>0</v>
      </c>
      <c r="BT351" s="47">
        <v>0</v>
      </c>
      <c r="BU351" s="47">
        <v>0</v>
      </c>
      <c r="BV351" s="47">
        <v>0</v>
      </c>
      <c r="BW351" s="47">
        <v>0</v>
      </c>
      <c r="BX351" s="47">
        <v>0</v>
      </c>
      <c r="BY351" s="47">
        <v>0</v>
      </c>
      <c r="BZ351" s="47">
        <v>0</v>
      </c>
      <c r="CA351" s="47">
        <v>0</v>
      </c>
      <c r="CB351" s="47">
        <v>0</v>
      </c>
      <c r="CC351" s="47">
        <v>0</v>
      </c>
      <c r="CD351" s="47">
        <v>0</v>
      </c>
      <c r="CE351" s="47">
        <v>0</v>
      </c>
      <c r="CF351" s="47">
        <v>0</v>
      </c>
      <c r="CG351" s="47">
        <v>0</v>
      </c>
      <c r="CH351" s="47">
        <v>0</v>
      </c>
      <c r="CI351" s="47">
        <v>0</v>
      </c>
      <c r="CJ351" s="47">
        <v>0</v>
      </c>
      <c r="CK351" s="47">
        <v>0</v>
      </c>
      <c r="CL351" s="47">
        <v>0</v>
      </c>
      <c r="CM351" s="47">
        <v>0</v>
      </c>
      <c r="CN351" s="47">
        <v>0</v>
      </c>
      <c r="CO351" s="47">
        <v>0</v>
      </c>
      <c r="CP351" s="47">
        <v>0</v>
      </c>
      <c r="CQ351" s="47">
        <v>0</v>
      </c>
      <c r="CR351" s="47">
        <v>0</v>
      </c>
      <c r="CS351" s="47">
        <v>0</v>
      </c>
      <c r="CT351" s="47">
        <v>0</v>
      </c>
      <c r="CU351" s="47">
        <v>0</v>
      </c>
      <c r="CV351" s="47">
        <v>0</v>
      </c>
      <c r="CW351" s="47">
        <v>0</v>
      </c>
      <c r="CX351" s="47">
        <v>0</v>
      </c>
      <c r="CY351" s="47">
        <v>0</v>
      </c>
      <c r="CZ351" s="47">
        <v>0</v>
      </c>
      <c r="DA351" s="47">
        <v>0</v>
      </c>
      <c r="DB351" s="47">
        <v>0</v>
      </c>
      <c r="DC351" s="47">
        <v>0</v>
      </c>
      <c r="DD351" s="47">
        <v>0</v>
      </c>
      <c r="DE351" s="47">
        <v>0</v>
      </c>
      <c r="DF351" s="47">
        <v>0</v>
      </c>
      <c r="DG351" s="47">
        <v>0</v>
      </c>
      <c r="DH351" s="47">
        <v>0</v>
      </c>
      <c r="DI351" s="47">
        <v>0</v>
      </c>
      <c r="DJ351" s="47">
        <v>0</v>
      </c>
      <c r="DK351" s="47">
        <v>0</v>
      </c>
      <c r="DL351" s="47">
        <v>0</v>
      </c>
      <c r="DM351" s="47">
        <v>0</v>
      </c>
      <c r="DN351" s="47">
        <v>0</v>
      </c>
      <c r="DO351" s="47">
        <v>0</v>
      </c>
      <c r="DP351" s="47">
        <v>0</v>
      </c>
      <c r="DQ351" s="47">
        <v>0</v>
      </c>
      <c r="DR351" s="47">
        <v>0</v>
      </c>
      <c r="DS351" s="47">
        <v>0</v>
      </c>
      <c r="DT351" s="47">
        <v>0</v>
      </c>
    </row>
    <row r="352" spans="1:126" x14ac:dyDescent="0.25">
      <c r="A352" s="47" t="s">
        <v>685</v>
      </c>
      <c r="B352" s="47" t="s">
        <v>153</v>
      </c>
      <c r="C352" s="47" t="s">
        <v>683</v>
      </c>
      <c r="D352" s="47" t="s">
        <v>683</v>
      </c>
      <c r="E352" s="47"/>
      <c r="F352" s="47" t="s">
        <v>406</v>
      </c>
      <c r="G352" s="47" t="s">
        <v>412</v>
      </c>
      <c r="H352" s="47" t="str">
        <f>=IFERROR(VLOOKUP(A352,'ETPT Format DDG'!A:J,10,FALSE),"")</f>
        <v>0</v>
      </c>
      <c r="I352" s="47" t="str">
        <f>='ETPT Format DDG'!M352</f>
        <v/>
      </c>
      <c r="J352" s="47" t="str">
        <f>='ETPT Format DDG'!D352</f>
        <v/>
      </c>
      <c r="K352" s="47" t="s">
        <v>157</v>
      </c>
      <c r="L352" s="47" t="s">
        <v>686</v>
      </c>
      <c r="M352" s="47"/>
      <c r="N352" s="47">
        <v>0.8000000000000057</v>
      </c>
      <c r="O352" s="47">
        <v>0.8000000000000057</v>
      </c>
      <c r="P352" s="47">
        <v>0</v>
      </c>
      <c r="Q352" s="47">
        <v>0</v>
      </c>
      <c r="R352" s="47">
        <v>0</v>
      </c>
      <c r="S352" s="47">
        <v>0</v>
      </c>
      <c r="T352" s="47">
        <v>0</v>
      </c>
      <c r="U352" s="47">
        <v>0</v>
      </c>
      <c r="V352" s="47">
        <v>0</v>
      </c>
      <c r="W352" s="47">
        <v>0</v>
      </c>
      <c r="X352" s="47">
        <v>0</v>
      </c>
      <c r="Y352" s="47">
        <v>0</v>
      </c>
      <c r="Z352" s="47">
        <v>0</v>
      </c>
      <c r="AA352" s="47">
        <v>0</v>
      </c>
      <c r="AB352" s="47">
        <v>0</v>
      </c>
      <c r="AC352" s="47">
        <v>0</v>
      </c>
      <c r="AD352" s="47">
        <v>0</v>
      </c>
      <c r="AE352" s="47">
        <v>0.03999999999999961</v>
      </c>
      <c r="AF352" s="47">
        <v>0</v>
      </c>
      <c r="AG352" s="47">
        <v>0</v>
      </c>
      <c r="AH352" s="47">
        <v>0</v>
      </c>
      <c r="AI352" s="47">
        <v>0</v>
      </c>
      <c r="AJ352" s="47">
        <v>0.03999999999999961</v>
      </c>
      <c r="AK352" s="47">
        <v>0</v>
      </c>
      <c r="AL352" s="47">
        <v>0</v>
      </c>
      <c r="AM352" s="47">
        <v>0</v>
      </c>
      <c r="AN352" s="47">
        <v>0.759999999999996</v>
      </c>
      <c r="AO352" s="47">
        <v>0.759999999999996</v>
      </c>
      <c r="AP352" s="47">
        <v>0</v>
      </c>
      <c r="AQ352" s="47">
        <v>0</v>
      </c>
      <c r="AR352" s="47">
        <v>0</v>
      </c>
      <c r="AS352" s="47">
        <v>0</v>
      </c>
      <c r="AT352" s="47">
        <v>0</v>
      </c>
      <c r="AU352" s="47">
        <v>0</v>
      </c>
      <c r="AV352" s="47">
        <v>0</v>
      </c>
      <c r="AW352" s="47">
        <v>0</v>
      </c>
      <c r="AX352" s="47">
        <v>0</v>
      </c>
      <c r="AY352" s="47">
        <v>0</v>
      </c>
      <c r="AZ352" s="47">
        <v>0</v>
      </c>
      <c r="BA352" s="47">
        <v>0</v>
      </c>
      <c r="BB352" s="47">
        <v>0</v>
      </c>
      <c r="BC352" s="47">
        <v>0</v>
      </c>
      <c r="BD352" s="47">
        <v>0</v>
      </c>
      <c r="BE352" s="47">
        <v>0</v>
      </c>
      <c r="BF352" s="47">
        <v>0</v>
      </c>
      <c r="BG352" s="47">
        <v>0</v>
      </c>
      <c r="BH352" s="47">
        <v>0</v>
      </c>
      <c r="BI352" s="47">
        <v>0</v>
      </c>
      <c r="BJ352" s="47">
        <v>0</v>
      </c>
      <c r="BK352" s="47">
        <v>0</v>
      </c>
      <c r="BL352" s="47">
        <v>0</v>
      </c>
      <c r="BM352" s="47">
        <v>0</v>
      </c>
      <c r="BN352" s="47">
        <v>0</v>
      </c>
      <c r="BO352" s="47">
        <v>0</v>
      </c>
      <c r="BP352" s="47">
        <v>0</v>
      </c>
      <c r="BQ352" s="47">
        <v>0</v>
      </c>
      <c r="BR352" s="47">
        <v>0</v>
      </c>
      <c r="BS352" s="47">
        <v>0</v>
      </c>
      <c r="BT352" s="47">
        <v>0</v>
      </c>
      <c r="BU352" s="47">
        <v>0</v>
      </c>
      <c r="BV352" s="47">
        <v>0</v>
      </c>
      <c r="BW352" s="47">
        <v>0</v>
      </c>
      <c r="BX352" s="47">
        <v>0</v>
      </c>
      <c r="BY352" s="47">
        <v>0</v>
      </c>
      <c r="BZ352" s="47">
        <v>0</v>
      </c>
      <c r="CA352" s="47">
        <v>0</v>
      </c>
      <c r="CB352" s="47">
        <v>0</v>
      </c>
      <c r="CC352" s="47">
        <v>0</v>
      </c>
      <c r="CD352" s="47">
        <v>0</v>
      </c>
      <c r="CE352" s="47">
        <v>0</v>
      </c>
      <c r="CF352" s="47">
        <v>0</v>
      </c>
      <c r="CG352" s="47">
        <v>0</v>
      </c>
      <c r="CH352" s="47">
        <v>0</v>
      </c>
      <c r="CI352" s="47">
        <v>0</v>
      </c>
      <c r="CJ352" s="47">
        <v>0</v>
      </c>
      <c r="CK352" s="47">
        <v>0</v>
      </c>
      <c r="CL352" s="47">
        <v>0</v>
      </c>
      <c r="CM352" s="47">
        <v>0</v>
      </c>
      <c r="CN352" s="47">
        <v>0</v>
      </c>
      <c r="CO352" s="47">
        <v>0</v>
      </c>
      <c r="CP352" s="47">
        <v>0</v>
      </c>
      <c r="CQ352" s="47">
        <v>0</v>
      </c>
      <c r="CR352" s="47">
        <v>0</v>
      </c>
      <c r="CS352" s="47">
        <v>0</v>
      </c>
      <c r="CT352" s="47">
        <v>0</v>
      </c>
      <c r="CU352" s="47">
        <v>0</v>
      </c>
      <c r="CV352" s="47">
        <v>0</v>
      </c>
      <c r="CW352" s="47">
        <v>0</v>
      </c>
      <c r="CX352" s="47">
        <v>0</v>
      </c>
      <c r="CY352" s="47">
        <v>0</v>
      </c>
      <c r="CZ352" s="47">
        <v>0</v>
      </c>
      <c r="DA352" s="47">
        <v>0</v>
      </c>
      <c r="DB352" s="47">
        <v>0</v>
      </c>
      <c r="DC352" s="47">
        <v>0</v>
      </c>
      <c r="DD352" s="47">
        <v>0</v>
      </c>
      <c r="DE352" s="47">
        <v>0</v>
      </c>
      <c r="DF352" s="47">
        <v>0</v>
      </c>
      <c r="DG352" s="47">
        <v>0</v>
      </c>
      <c r="DH352" s="47">
        <v>0</v>
      </c>
      <c r="DI352" s="47">
        <v>0</v>
      </c>
      <c r="DJ352" s="47">
        <v>0</v>
      </c>
      <c r="DK352" s="47">
        <v>0</v>
      </c>
      <c r="DL352" s="47">
        <v>0</v>
      </c>
      <c r="DM352" s="47">
        <v>0</v>
      </c>
      <c r="DN352" s="47">
        <v>0</v>
      </c>
      <c r="DO352" s="47">
        <v>0</v>
      </c>
      <c r="DP352" s="47">
        <v>0</v>
      </c>
      <c r="DQ352" s="47">
        <v>0</v>
      </c>
      <c r="DR352" s="47">
        <v>0</v>
      </c>
      <c r="DS352" s="47">
        <v>0</v>
      </c>
      <c r="DT352" s="47">
        <v>0</v>
      </c>
    </row>
    <row r="353" spans="1:126" x14ac:dyDescent="0.25">
      <c r="A353" s="47" t="s">
        <v>687</v>
      </c>
      <c r="B353" s="47" t="s">
        <v>153</v>
      </c>
      <c r="C353" s="47" t="s">
        <v>683</v>
      </c>
      <c r="D353" s="47" t="s">
        <v>683</v>
      </c>
      <c r="E353" s="47"/>
      <c r="F353" s="47" t="s">
        <v>406</v>
      </c>
      <c r="G353" s="47" t="s">
        <v>412</v>
      </c>
      <c r="H353" s="47" t="str">
        <f>=IFERROR(VLOOKUP(A353,'ETPT Format DDG'!A:J,10,FALSE),"")</f>
        <v>0</v>
      </c>
      <c r="I353" s="47" t="str">
        <f>='ETPT Format DDG'!M353</f>
        <v/>
      </c>
      <c r="J353" s="47" t="str">
        <f>='ETPT Format DDG'!D353</f>
        <v/>
      </c>
      <c r="K353" s="47" t="s">
        <v>157</v>
      </c>
      <c r="L353" s="47" t="s">
        <v>688</v>
      </c>
      <c r="M353" s="47" t="s">
        <v>409</v>
      </c>
      <c r="N353" s="47">
        <v>0.6842105263157895</v>
      </c>
      <c r="O353" s="47">
        <v>0.6842105263157895</v>
      </c>
      <c r="P353" s="47">
        <v>0</v>
      </c>
      <c r="Q353" s="47">
        <v>0</v>
      </c>
      <c r="R353" s="47">
        <v>0</v>
      </c>
      <c r="S353" s="47">
        <v>0</v>
      </c>
      <c r="T353" s="47">
        <v>0</v>
      </c>
      <c r="U353" s="47">
        <v>0</v>
      </c>
      <c r="V353" s="47">
        <v>0</v>
      </c>
      <c r="W353" s="47">
        <v>0</v>
      </c>
      <c r="X353" s="47">
        <v>0</v>
      </c>
      <c r="Y353" s="47">
        <v>0</v>
      </c>
      <c r="Z353" s="47">
        <v>0</v>
      </c>
      <c r="AA353" s="47">
        <v>0</v>
      </c>
      <c r="AB353" s="47">
        <v>0</v>
      </c>
      <c r="AC353" s="47">
        <v>0</v>
      </c>
      <c r="AD353" s="47">
        <v>0</v>
      </c>
      <c r="AE353" s="47">
        <v>0</v>
      </c>
      <c r="AF353" s="47">
        <v>0</v>
      </c>
      <c r="AG353" s="47">
        <v>0</v>
      </c>
      <c r="AH353" s="47">
        <v>0</v>
      </c>
      <c r="AI353" s="47">
        <v>0</v>
      </c>
      <c r="AJ353" s="47">
        <v>0</v>
      </c>
      <c r="AK353" s="47">
        <v>0</v>
      </c>
      <c r="AL353" s="47">
        <v>0</v>
      </c>
      <c r="AM353" s="47">
        <v>0</v>
      </c>
      <c r="AN353" s="47">
        <v>0</v>
      </c>
      <c r="AO353" s="47">
        <v>0</v>
      </c>
      <c r="AP353" s="47">
        <v>0</v>
      </c>
      <c r="AQ353" s="47">
        <v>0</v>
      </c>
      <c r="AR353" s="47">
        <v>0</v>
      </c>
      <c r="AS353" s="47">
        <v>0</v>
      </c>
      <c r="AT353" s="47">
        <v>0</v>
      </c>
      <c r="AU353" s="47">
        <v>0</v>
      </c>
      <c r="AV353" s="47">
        <v>0</v>
      </c>
      <c r="AW353" s="47">
        <v>0</v>
      </c>
      <c r="AX353" s="47">
        <v>0</v>
      </c>
      <c r="AY353" s="47">
        <v>0</v>
      </c>
      <c r="AZ353" s="47">
        <v>0</v>
      </c>
      <c r="BA353" s="47">
        <v>0</v>
      </c>
      <c r="BB353" s="47">
        <v>0</v>
      </c>
      <c r="BC353" s="47">
        <v>0</v>
      </c>
      <c r="BD353" s="47">
        <v>0</v>
      </c>
      <c r="BE353" s="47">
        <v>0</v>
      </c>
      <c r="BF353" s="47">
        <v>0</v>
      </c>
      <c r="BG353" s="47">
        <v>0</v>
      </c>
      <c r="BH353" s="47">
        <v>0</v>
      </c>
      <c r="BI353" s="47">
        <v>0</v>
      </c>
      <c r="BJ353" s="47">
        <v>0</v>
      </c>
      <c r="BK353" s="47">
        <v>0</v>
      </c>
      <c r="BL353" s="47">
        <v>0</v>
      </c>
      <c r="BM353" s="47">
        <v>0</v>
      </c>
      <c r="BN353" s="47">
        <v>0</v>
      </c>
      <c r="BO353" s="47">
        <v>0</v>
      </c>
      <c r="BP353" s="47">
        <v>0</v>
      </c>
      <c r="BQ353" s="47">
        <v>0</v>
      </c>
      <c r="BR353" s="47">
        <v>0</v>
      </c>
      <c r="BS353" s="47">
        <v>0</v>
      </c>
      <c r="BT353" s="47">
        <v>0</v>
      </c>
      <c r="BU353" s="47">
        <v>0</v>
      </c>
      <c r="BV353" s="47">
        <v>0</v>
      </c>
      <c r="BW353" s="47">
        <v>0</v>
      </c>
      <c r="BX353" s="47">
        <v>0</v>
      </c>
      <c r="BY353" s="47">
        <v>0</v>
      </c>
      <c r="BZ353" s="47">
        <v>0</v>
      </c>
      <c r="CA353" s="47">
        <v>0</v>
      </c>
      <c r="CB353" s="47">
        <v>0</v>
      </c>
      <c r="CC353" s="47">
        <v>0</v>
      </c>
      <c r="CD353" s="47">
        <v>0</v>
      </c>
      <c r="CE353" s="47">
        <v>0</v>
      </c>
      <c r="CF353" s="47">
        <v>0</v>
      </c>
      <c r="CG353" s="47">
        <v>0</v>
      </c>
      <c r="CH353" s="47">
        <v>0</v>
      </c>
      <c r="CI353" s="47">
        <v>0</v>
      </c>
      <c r="CJ353" s="47">
        <v>0</v>
      </c>
      <c r="CK353" s="47">
        <v>0</v>
      </c>
      <c r="CL353" s="47">
        <v>0</v>
      </c>
      <c r="CM353" s="47">
        <v>0</v>
      </c>
      <c r="CN353" s="47">
        <v>0</v>
      </c>
      <c r="CO353" s="47">
        <v>0</v>
      </c>
      <c r="CP353" s="47">
        <v>0</v>
      </c>
      <c r="CQ353" s="47">
        <v>0</v>
      </c>
      <c r="CR353" s="47">
        <v>0</v>
      </c>
      <c r="CS353" s="47">
        <v>0</v>
      </c>
      <c r="CT353" s="47">
        <v>0.6842105263157895</v>
      </c>
      <c r="CU353" s="47">
        <v>0</v>
      </c>
      <c r="CV353" s="47">
        <v>0</v>
      </c>
      <c r="CW353" s="47">
        <v>0</v>
      </c>
      <c r="CX353" s="47">
        <v>0</v>
      </c>
      <c r="CY353" s="47">
        <v>0</v>
      </c>
      <c r="CZ353" s="47">
        <v>0</v>
      </c>
      <c r="DA353" s="47">
        <v>0</v>
      </c>
      <c r="DB353" s="47">
        <v>0.6842105263157895</v>
      </c>
      <c r="DC353" s="47">
        <v>0</v>
      </c>
      <c r="DD353" s="47">
        <v>0</v>
      </c>
      <c r="DE353" s="47">
        <v>0</v>
      </c>
      <c r="DF353" s="47">
        <v>0</v>
      </c>
      <c r="DG353" s="47">
        <v>0</v>
      </c>
      <c r="DH353" s="47">
        <v>0</v>
      </c>
      <c r="DI353" s="47">
        <v>0</v>
      </c>
      <c r="DJ353" s="47">
        <v>0</v>
      </c>
      <c r="DK353" s="47">
        <v>0</v>
      </c>
      <c r="DL353" s="47">
        <v>0</v>
      </c>
      <c r="DM353" s="47">
        <v>0</v>
      </c>
      <c r="DN353" s="47">
        <v>0</v>
      </c>
      <c r="DO353" s="47">
        <v>0</v>
      </c>
      <c r="DP353" s="47">
        <v>0</v>
      </c>
      <c r="DQ353" s="47">
        <v>0</v>
      </c>
      <c r="DR353" s="47">
        <v>0</v>
      </c>
      <c r="DS353" s="47">
        <v>0</v>
      </c>
      <c r="DT353" s="47">
        <v>0</v>
      </c>
    </row>
    <row r="354" spans="1:126" x14ac:dyDescent="0.25">
      <c r="A354" s="47" t="s">
        <v>689</v>
      </c>
      <c r="B354" s="47" t="s">
        <v>153</v>
      </c>
      <c r="C354" s="47" t="s">
        <v>683</v>
      </c>
      <c r="D354" s="47" t="s">
        <v>683</v>
      </c>
      <c r="E354" s="47"/>
      <c r="F354" s="47" t="s">
        <v>406</v>
      </c>
      <c r="G354" s="47" t="s">
        <v>415</v>
      </c>
      <c r="H354" s="47" t="str">
        <f>=IFERROR(VLOOKUP(A354,'ETPT Format DDG'!A:J,10,FALSE),"")</f>
        <v>0</v>
      </c>
      <c r="I354" s="47" t="str">
        <f>='ETPT Format DDG'!M354</f>
        <v/>
      </c>
      <c r="J354" s="47" t="str">
        <f>='ETPT Format DDG'!D354</f>
        <v/>
      </c>
      <c r="K354" s="47" t="s">
        <v>157</v>
      </c>
      <c r="L354" s="47" t="s">
        <v>690</v>
      </c>
      <c r="M354" s="47" t="s">
        <v>691</v>
      </c>
      <c r="N354" s="47">
        <v>0.8000000000000057</v>
      </c>
      <c r="O354" s="47">
        <v>0.8000000000000057</v>
      </c>
      <c r="P354" s="47">
        <v>0</v>
      </c>
      <c r="Q354" s="47">
        <v>0</v>
      </c>
      <c r="R354" s="47">
        <v>0</v>
      </c>
      <c r="S354" s="47">
        <v>0</v>
      </c>
      <c r="T354" s="47">
        <v>0</v>
      </c>
      <c r="U354" s="47">
        <v>0</v>
      </c>
      <c r="V354" s="47">
        <v>0</v>
      </c>
      <c r="W354" s="47">
        <v>0</v>
      </c>
      <c r="X354" s="47">
        <v>0</v>
      </c>
      <c r="Y354" s="47">
        <v>0</v>
      </c>
      <c r="Z354" s="47">
        <v>0</v>
      </c>
      <c r="AA354" s="47">
        <v>0</v>
      </c>
      <c r="AB354" s="47">
        <v>0</v>
      </c>
      <c r="AC354" s="47">
        <v>0</v>
      </c>
      <c r="AD354" s="47">
        <v>0</v>
      </c>
      <c r="AE354" s="47">
        <v>0</v>
      </c>
      <c r="AF354" s="47">
        <v>0</v>
      </c>
      <c r="AG354" s="47">
        <v>0</v>
      </c>
      <c r="AH354" s="47">
        <v>0</v>
      </c>
      <c r="AI354" s="47">
        <v>0</v>
      </c>
      <c r="AJ354" s="47">
        <v>0</v>
      </c>
      <c r="AK354" s="47">
        <v>0</v>
      </c>
      <c r="AL354" s="47">
        <v>0</v>
      </c>
      <c r="AM354" s="47">
        <v>0</v>
      </c>
      <c r="AN354" s="47">
        <v>0</v>
      </c>
      <c r="AO354" s="47">
        <v>0</v>
      </c>
      <c r="AP354" s="47">
        <v>0</v>
      </c>
      <c r="AQ354" s="47">
        <v>0</v>
      </c>
      <c r="AR354" s="47">
        <v>0</v>
      </c>
      <c r="AS354" s="47">
        <v>0</v>
      </c>
      <c r="AT354" s="47">
        <v>0</v>
      </c>
      <c r="AU354" s="47">
        <v>0</v>
      </c>
      <c r="AV354" s="47">
        <v>0</v>
      </c>
      <c r="AW354" s="47">
        <v>0</v>
      </c>
      <c r="AX354" s="47">
        <v>0</v>
      </c>
      <c r="AY354" s="47">
        <v>0</v>
      </c>
      <c r="AZ354" s="47">
        <v>0</v>
      </c>
      <c r="BA354" s="47">
        <v>0</v>
      </c>
      <c r="BB354" s="47">
        <v>0</v>
      </c>
      <c r="BC354" s="47">
        <v>0</v>
      </c>
      <c r="BD354" s="47">
        <v>0</v>
      </c>
      <c r="BE354" s="47">
        <v>0</v>
      </c>
      <c r="BF354" s="47">
        <v>0</v>
      </c>
      <c r="BG354" s="47">
        <v>0</v>
      </c>
      <c r="BH354" s="47">
        <v>0</v>
      </c>
      <c r="BI354" s="47">
        <v>0</v>
      </c>
      <c r="BJ354" s="47">
        <v>0</v>
      </c>
      <c r="BK354" s="47">
        <v>0</v>
      </c>
      <c r="BL354" s="47">
        <v>0</v>
      </c>
      <c r="BM354" s="47">
        <v>0</v>
      </c>
      <c r="BN354" s="47">
        <v>0</v>
      </c>
      <c r="BO354" s="47">
        <v>0</v>
      </c>
      <c r="BP354" s="47">
        <v>0</v>
      </c>
      <c r="BQ354" s="47">
        <v>0</v>
      </c>
      <c r="BR354" s="47">
        <v>0</v>
      </c>
      <c r="BS354" s="47">
        <v>0</v>
      </c>
      <c r="BT354" s="47">
        <v>0</v>
      </c>
      <c r="BU354" s="47">
        <v>0</v>
      </c>
      <c r="BV354" s="47">
        <v>0</v>
      </c>
      <c r="BW354" s="47">
        <v>0</v>
      </c>
      <c r="BX354" s="47">
        <v>0</v>
      </c>
      <c r="BY354" s="47">
        <v>0</v>
      </c>
      <c r="BZ354" s="47">
        <v>0</v>
      </c>
      <c r="CA354" s="47">
        <v>0</v>
      </c>
      <c r="CB354" s="47">
        <v>0</v>
      </c>
      <c r="CC354" s="47">
        <v>0</v>
      </c>
      <c r="CD354" s="47">
        <v>0</v>
      </c>
      <c r="CE354" s="47">
        <v>0</v>
      </c>
      <c r="CF354" s="47">
        <v>0</v>
      </c>
      <c r="CG354" s="47">
        <v>0</v>
      </c>
      <c r="CH354" s="47">
        <v>0</v>
      </c>
      <c r="CI354" s="47">
        <v>0</v>
      </c>
      <c r="CJ354" s="47">
        <v>0</v>
      </c>
      <c r="CK354" s="47">
        <v>0</v>
      </c>
      <c r="CL354" s="47">
        <v>0</v>
      </c>
      <c r="CM354" s="47">
        <v>0</v>
      </c>
      <c r="CN354" s="47">
        <v>0</v>
      </c>
      <c r="CO354" s="47">
        <v>0</v>
      </c>
      <c r="CP354" s="47">
        <v>0</v>
      </c>
      <c r="CQ354" s="47">
        <v>0</v>
      </c>
      <c r="CR354" s="47">
        <v>0</v>
      </c>
      <c r="CS354" s="47">
        <v>0</v>
      </c>
      <c r="CT354" s="47">
        <v>0.8000000000000057</v>
      </c>
      <c r="CU354" s="47">
        <v>0.8000000000000057</v>
      </c>
      <c r="CV354" s="47">
        <v>0</v>
      </c>
      <c r="CW354" s="47">
        <v>0</v>
      </c>
      <c r="CX354" s="47">
        <v>0</v>
      </c>
      <c r="CY354" s="47">
        <v>0</v>
      </c>
      <c r="CZ354" s="47">
        <v>0</v>
      </c>
      <c r="DA354" s="47">
        <v>0</v>
      </c>
      <c r="DB354" s="47">
        <v>0</v>
      </c>
      <c r="DC354" s="47">
        <v>0</v>
      </c>
      <c r="DD354" s="47">
        <v>0</v>
      </c>
      <c r="DE354" s="47">
        <v>0</v>
      </c>
      <c r="DF354" s="47">
        <v>0</v>
      </c>
      <c r="DG354" s="47">
        <v>0</v>
      </c>
      <c r="DH354" s="47">
        <v>0</v>
      </c>
      <c r="DI354" s="47">
        <v>0</v>
      </c>
      <c r="DJ354" s="47">
        <v>0</v>
      </c>
      <c r="DK354" s="47">
        <v>0</v>
      </c>
      <c r="DL354" s="47">
        <v>0</v>
      </c>
      <c r="DM354" s="47">
        <v>0</v>
      </c>
      <c r="DN354" s="47">
        <v>0</v>
      </c>
      <c r="DO354" s="47">
        <v>0</v>
      </c>
      <c r="DP354" s="47">
        <v>0</v>
      </c>
      <c r="DQ354" s="47">
        <v>0</v>
      </c>
      <c r="DR354" s="47">
        <v>0</v>
      </c>
      <c r="DS354" s="47">
        <v>0</v>
      </c>
      <c r="DT354" s="47">
        <v>0</v>
      </c>
    </row>
    <row r="355" spans="1:126" x14ac:dyDescent="0.25">
      <c r="A355" s="47" t="s">
        <v>692</v>
      </c>
      <c r="B355" s="47" t="s">
        <v>153</v>
      </c>
      <c r="C355" s="47" t="s">
        <v>683</v>
      </c>
      <c r="D355" s="47" t="s">
        <v>683</v>
      </c>
      <c r="E355" s="47"/>
      <c r="F355" s="47" t="s">
        <v>406</v>
      </c>
      <c r="G355" s="47" t="s">
        <v>415</v>
      </c>
      <c r="H355" s="47" t="str">
        <f>=IFERROR(VLOOKUP(A355,'ETPT Format DDG'!A:J,10,FALSE),"")</f>
        <v>0</v>
      </c>
      <c r="I355" s="47" t="str">
        <f>='ETPT Format DDG'!M355</f>
        <v/>
      </c>
      <c r="J355" s="47" t="str">
        <f>='ETPT Format DDG'!D355</f>
        <v/>
      </c>
      <c r="K355" s="47" t="s">
        <v>157</v>
      </c>
      <c r="L355" s="47" t="s">
        <v>667</v>
      </c>
      <c r="M355" s="47" t="s">
        <v>164</v>
      </c>
      <c r="N355" s="47">
        <v>0.45789473684210524</v>
      </c>
      <c r="O355" s="47">
        <v>0.45789473684210524</v>
      </c>
      <c r="P355" s="47">
        <v>0</v>
      </c>
      <c r="Q355" s="47">
        <v>0</v>
      </c>
      <c r="R355" s="47">
        <v>0</v>
      </c>
      <c r="S355" s="47">
        <v>0</v>
      </c>
      <c r="T355" s="47">
        <v>0</v>
      </c>
      <c r="U355" s="47">
        <v>0</v>
      </c>
      <c r="V355" s="47">
        <v>0</v>
      </c>
      <c r="W355" s="47">
        <v>0</v>
      </c>
      <c r="X355" s="47">
        <v>0</v>
      </c>
      <c r="Y355" s="47">
        <v>0</v>
      </c>
      <c r="Z355" s="47">
        <v>0</v>
      </c>
      <c r="AA355" s="47">
        <v>0</v>
      </c>
      <c r="AB355" s="47">
        <v>0</v>
      </c>
      <c r="AC355" s="47">
        <v>0</v>
      </c>
      <c r="AD355" s="47">
        <v>0</v>
      </c>
      <c r="AE355" s="47">
        <v>0</v>
      </c>
      <c r="AF355" s="47">
        <v>0</v>
      </c>
      <c r="AG355" s="47">
        <v>0</v>
      </c>
      <c r="AH355" s="47">
        <v>0</v>
      </c>
      <c r="AI355" s="47">
        <v>0</v>
      </c>
      <c r="AJ355" s="47">
        <v>0</v>
      </c>
      <c r="AK355" s="47">
        <v>0</v>
      </c>
      <c r="AL355" s="47">
        <v>0</v>
      </c>
      <c r="AM355" s="47">
        <v>0</v>
      </c>
      <c r="AN355" s="47">
        <v>0</v>
      </c>
      <c r="AO355" s="47">
        <v>0</v>
      </c>
      <c r="AP355" s="47">
        <v>0</v>
      </c>
      <c r="AQ355" s="47">
        <v>0</v>
      </c>
      <c r="AR355" s="47">
        <v>0</v>
      </c>
      <c r="AS355" s="47">
        <v>0</v>
      </c>
      <c r="AT355" s="47">
        <v>0</v>
      </c>
      <c r="AU355" s="47">
        <v>0</v>
      </c>
      <c r="AV355" s="47">
        <v>0</v>
      </c>
      <c r="AW355" s="47">
        <v>0</v>
      </c>
      <c r="AX355" s="47">
        <v>0</v>
      </c>
      <c r="AY355" s="47">
        <v>0</v>
      </c>
      <c r="AZ355" s="47">
        <v>0</v>
      </c>
      <c r="BA355" s="47">
        <v>0</v>
      </c>
      <c r="BB355" s="47">
        <v>0</v>
      </c>
      <c r="BC355" s="47">
        <v>0</v>
      </c>
      <c r="BD355" s="47">
        <v>0</v>
      </c>
      <c r="BE355" s="47">
        <v>0</v>
      </c>
      <c r="BF355" s="47">
        <v>0</v>
      </c>
      <c r="BG355" s="47">
        <v>0</v>
      </c>
      <c r="BH355" s="47">
        <v>0</v>
      </c>
      <c r="BI355" s="47">
        <v>0</v>
      </c>
      <c r="BJ355" s="47">
        <v>0</v>
      </c>
      <c r="BK355" s="47">
        <v>0</v>
      </c>
      <c r="BL355" s="47">
        <v>0</v>
      </c>
      <c r="BM355" s="47">
        <v>0</v>
      </c>
      <c r="BN355" s="47">
        <v>0</v>
      </c>
      <c r="BO355" s="47">
        <v>0.45789473684210524</v>
      </c>
      <c r="BP355" s="47">
        <v>0</v>
      </c>
      <c r="BQ355" s="47">
        <v>0</v>
      </c>
      <c r="BR355" s="47">
        <v>0</v>
      </c>
      <c r="BS355" s="47">
        <v>0</v>
      </c>
      <c r="BT355" s="47">
        <v>0</v>
      </c>
      <c r="BU355" s="47">
        <v>0</v>
      </c>
      <c r="BV355" s="47">
        <v>0</v>
      </c>
      <c r="BW355" s="47">
        <v>0</v>
      </c>
      <c r="BX355" s="47">
        <v>0</v>
      </c>
      <c r="BY355" s="47">
        <v>0</v>
      </c>
      <c r="BZ355" s="47">
        <v>0</v>
      </c>
      <c r="CA355" s="47">
        <v>0</v>
      </c>
      <c r="CB355" s="47">
        <v>0</v>
      </c>
      <c r="CC355" s="47">
        <v>0</v>
      </c>
      <c r="CD355" s="47">
        <v>0</v>
      </c>
      <c r="CE355" s="47">
        <v>0</v>
      </c>
      <c r="CF355" s="47">
        <v>0</v>
      </c>
      <c r="CG355" s="47">
        <v>0</v>
      </c>
      <c r="CH355" s="47">
        <v>0</v>
      </c>
      <c r="CI355" s="47">
        <v>0</v>
      </c>
      <c r="CJ355" s="47">
        <v>0</v>
      </c>
      <c r="CK355" s="47">
        <v>0</v>
      </c>
      <c r="CL355" s="47">
        <v>0</v>
      </c>
      <c r="CM355" s="47">
        <v>0</v>
      </c>
      <c r="CN355" s="47">
        <v>0</v>
      </c>
      <c r="CO355" s="47">
        <v>0</v>
      </c>
      <c r="CP355" s="47">
        <v>0</v>
      </c>
      <c r="CQ355" s="47">
        <v>0</v>
      </c>
      <c r="CR355" s="47">
        <v>0</v>
      </c>
      <c r="CS355" s="47">
        <v>0</v>
      </c>
      <c r="CT355" s="47">
        <v>0</v>
      </c>
      <c r="CU355" s="47">
        <v>0</v>
      </c>
      <c r="CV355" s="47">
        <v>0</v>
      </c>
      <c r="CW355" s="47">
        <v>0</v>
      </c>
      <c r="CX355" s="47">
        <v>0</v>
      </c>
      <c r="CY355" s="47">
        <v>0</v>
      </c>
      <c r="CZ355" s="47">
        <v>0</v>
      </c>
      <c r="DA355" s="47">
        <v>0</v>
      </c>
      <c r="DB355" s="47">
        <v>0</v>
      </c>
      <c r="DC355" s="47">
        <v>0</v>
      </c>
      <c r="DD355" s="47">
        <v>0</v>
      </c>
      <c r="DE355" s="47">
        <v>0</v>
      </c>
      <c r="DF355" s="47">
        <v>0</v>
      </c>
      <c r="DG355" s="47">
        <v>0</v>
      </c>
      <c r="DH355" s="47">
        <v>0</v>
      </c>
      <c r="DI355" s="47">
        <v>0</v>
      </c>
      <c r="DJ355" s="47">
        <v>0</v>
      </c>
      <c r="DK355" s="47">
        <v>0</v>
      </c>
      <c r="DL355" s="47">
        <v>0</v>
      </c>
      <c r="DM355" s="47">
        <v>0</v>
      </c>
      <c r="DN355" s="47">
        <v>0</v>
      </c>
      <c r="DO355" s="47">
        <v>0</v>
      </c>
      <c r="DP355" s="47">
        <v>0</v>
      </c>
      <c r="DQ355" s="47">
        <v>0</v>
      </c>
      <c r="DR355" s="47">
        <v>0</v>
      </c>
      <c r="DS355" s="47">
        <v>0</v>
      </c>
      <c r="DT355" s="47">
        <v>0</v>
      </c>
    </row>
    <row r="356" spans="1:126" x14ac:dyDescent="0.25">
      <c r="A356" s="47" t="s">
        <v>693</v>
      </c>
      <c r="B356" s="47" t="s">
        <v>153</v>
      </c>
      <c r="C356" s="47" t="s">
        <v>683</v>
      </c>
      <c r="D356" s="47" t="s">
        <v>683</v>
      </c>
      <c r="E356" s="47"/>
      <c r="F356" s="47" t="s">
        <v>406</v>
      </c>
      <c r="G356" s="47" t="s">
        <v>415</v>
      </c>
      <c r="H356" s="47" t="str">
        <f>=IFERROR(VLOOKUP(A356,'ETPT Format DDG'!A:J,10,FALSE),"")</f>
        <v>0</v>
      </c>
      <c r="I356" s="47" t="str">
        <f>='ETPT Format DDG'!M356</f>
        <v/>
      </c>
      <c r="J356" s="47" t="str">
        <f>='ETPT Format DDG'!D356</f>
        <v/>
      </c>
      <c r="K356" s="47" t="s">
        <v>157</v>
      </c>
      <c r="L356" s="47" t="s">
        <v>694</v>
      </c>
      <c r="M356" s="47"/>
      <c r="N356" s="47">
        <v>1</v>
      </c>
      <c r="O356" s="47">
        <v>1</v>
      </c>
      <c r="P356" s="47">
        <v>0</v>
      </c>
      <c r="Q356" s="47">
        <v>0</v>
      </c>
      <c r="R356" s="47">
        <v>0</v>
      </c>
      <c r="S356" s="47">
        <v>0</v>
      </c>
      <c r="T356" s="47">
        <v>0</v>
      </c>
      <c r="U356" s="47">
        <v>0</v>
      </c>
      <c r="V356" s="47">
        <v>0</v>
      </c>
      <c r="W356" s="47">
        <v>0</v>
      </c>
      <c r="X356" s="47">
        <v>0</v>
      </c>
      <c r="Y356" s="47">
        <v>0</v>
      </c>
      <c r="Z356" s="47">
        <v>0</v>
      </c>
      <c r="AA356" s="47">
        <v>0</v>
      </c>
      <c r="AB356" s="47">
        <v>0</v>
      </c>
      <c r="AC356" s="47">
        <v>0</v>
      </c>
      <c r="AD356" s="47">
        <v>0</v>
      </c>
      <c r="AE356" s="47">
        <v>0</v>
      </c>
      <c r="AF356" s="47">
        <v>0</v>
      </c>
      <c r="AG356" s="47">
        <v>0</v>
      </c>
      <c r="AH356" s="47">
        <v>0</v>
      </c>
      <c r="AI356" s="47">
        <v>0</v>
      </c>
      <c r="AJ356" s="47">
        <v>0</v>
      </c>
      <c r="AK356" s="47">
        <v>0</v>
      </c>
      <c r="AL356" s="47">
        <v>0</v>
      </c>
      <c r="AM356" s="47">
        <v>0</v>
      </c>
      <c r="AN356" s="47">
        <v>0</v>
      </c>
      <c r="AO356" s="47">
        <v>0</v>
      </c>
      <c r="AP356" s="47">
        <v>0</v>
      </c>
      <c r="AQ356" s="47">
        <v>0</v>
      </c>
      <c r="AR356" s="47">
        <v>0</v>
      </c>
      <c r="AS356" s="47">
        <v>0</v>
      </c>
      <c r="AT356" s="47">
        <v>0</v>
      </c>
      <c r="AU356" s="47">
        <v>0</v>
      </c>
      <c r="AV356" s="47">
        <v>0</v>
      </c>
      <c r="AW356" s="47">
        <v>0</v>
      </c>
      <c r="AX356" s="47">
        <v>0</v>
      </c>
      <c r="AY356" s="47">
        <v>0</v>
      </c>
      <c r="AZ356" s="47">
        <v>0</v>
      </c>
      <c r="BA356" s="47">
        <v>0</v>
      </c>
      <c r="BB356" s="47">
        <v>0</v>
      </c>
      <c r="BC356" s="47">
        <v>0</v>
      </c>
      <c r="BD356" s="47">
        <v>0</v>
      </c>
      <c r="BE356" s="47">
        <v>0</v>
      </c>
      <c r="BF356" s="47">
        <v>0</v>
      </c>
      <c r="BG356" s="47">
        <v>0</v>
      </c>
      <c r="BH356" s="47">
        <v>0</v>
      </c>
      <c r="BI356" s="47">
        <v>0</v>
      </c>
      <c r="BJ356" s="47">
        <v>0</v>
      </c>
      <c r="BK356" s="47">
        <v>0</v>
      </c>
      <c r="BL356" s="47">
        <v>0</v>
      </c>
      <c r="BM356" s="47">
        <v>0</v>
      </c>
      <c r="BN356" s="47">
        <v>0</v>
      </c>
      <c r="BO356" s="47">
        <v>0</v>
      </c>
      <c r="BP356" s="47">
        <v>0</v>
      </c>
      <c r="BQ356" s="47">
        <v>0</v>
      </c>
      <c r="BR356" s="47">
        <v>0</v>
      </c>
      <c r="BS356" s="47">
        <v>0</v>
      </c>
      <c r="BT356" s="47">
        <v>0</v>
      </c>
      <c r="BU356" s="47">
        <v>0</v>
      </c>
      <c r="BV356" s="47">
        <v>0</v>
      </c>
      <c r="BW356" s="47">
        <v>0</v>
      </c>
      <c r="BX356" s="47">
        <v>0</v>
      </c>
      <c r="BY356" s="47">
        <v>0</v>
      </c>
      <c r="BZ356" s="47">
        <v>0</v>
      </c>
      <c r="CA356" s="47">
        <v>0</v>
      </c>
      <c r="CB356" s="47">
        <v>0</v>
      </c>
      <c r="CC356" s="47">
        <v>0</v>
      </c>
      <c r="CD356" s="47">
        <v>0</v>
      </c>
      <c r="CE356" s="47">
        <v>0</v>
      </c>
      <c r="CF356" s="47">
        <v>1</v>
      </c>
      <c r="CG356" s="47">
        <v>0</v>
      </c>
      <c r="CH356" s="47">
        <v>1</v>
      </c>
      <c r="CI356" s="47">
        <v>0</v>
      </c>
      <c r="CJ356" s="47">
        <v>0</v>
      </c>
      <c r="CK356" s="47">
        <v>0</v>
      </c>
      <c r="CL356" s="47">
        <v>0</v>
      </c>
      <c r="CM356" s="47">
        <v>0</v>
      </c>
      <c r="CN356" s="47">
        <v>0</v>
      </c>
      <c r="CO356" s="47">
        <v>0</v>
      </c>
      <c r="CP356" s="47">
        <v>0</v>
      </c>
      <c r="CQ356" s="47">
        <v>0</v>
      </c>
      <c r="CR356" s="47">
        <v>0</v>
      </c>
      <c r="CS356" s="47">
        <v>0</v>
      </c>
      <c r="CT356" s="47">
        <v>0</v>
      </c>
      <c r="CU356" s="47">
        <v>0</v>
      </c>
      <c r="CV356" s="47">
        <v>0</v>
      </c>
      <c r="CW356" s="47">
        <v>0</v>
      </c>
      <c r="CX356" s="47">
        <v>0</v>
      </c>
      <c r="CY356" s="47">
        <v>0</v>
      </c>
      <c r="CZ356" s="47">
        <v>0</v>
      </c>
      <c r="DA356" s="47">
        <v>0</v>
      </c>
      <c r="DB356" s="47">
        <v>0</v>
      </c>
      <c r="DC356" s="47">
        <v>0</v>
      </c>
      <c r="DD356" s="47">
        <v>0</v>
      </c>
      <c r="DE356" s="47">
        <v>0</v>
      </c>
      <c r="DF356" s="47">
        <v>0</v>
      </c>
      <c r="DG356" s="47">
        <v>0</v>
      </c>
      <c r="DH356" s="47">
        <v>0</v>
      </c>
      <c r="DI356" s="47">
        <v>0</v>
      </c>
      <c r="DJ356" s="47">
        <v>0</v>
      </c>
      <c r="DK356" s="47">
        <v>0</v>
      </c>
      <c r="DL356" s="47">
        <v>0</v>
      </c>
      <c r="DM356" s="47">
        <v>0</v>
      </c>
      <c r="DN356" s="47">
        <v>0</v>
      </c>
      <c r="DO356" s="47">
        <v>0</v>
      </c>
      <c r="DP356" s="47">
        <v>0</v>
      </c>
      <c r="DQ356" s="47">
        <v>0</v>
      </c>
      <c r="DR356" s="47">
        <v>0</v>
      </c>
      <c r="DS356" s="47">
        <v>0</v>
      </c>
      <c r="DT356" s="47">
        <v>0</v>
      </c>
    </row>
    <row r="357" spans="1:126" x14ac:dyDescent="0.25">
      <c r="A357" s="47" t="s">
        <v>695</v>
      </c>
      <c r="B357" s="47" t="s">
        <v>153</v>
      </c>
      <c r="C357" s="47" t="s">
        <v>683</v>
      </c>
      <c r="D357" s="47" t="s">
        <v>683</v>
      </c>
      <c r="E357" s="47"/>
      <c r="F357" s="47" t="s">
        <v>406</v>
      </c>
      <c r="G357" s="47" t="s">
        <v>415</v>
      </c>
      <c r="H357" s="47" t="str">
        <f>=IFERROR(VLOOKUP(A357,'ETPT Format DDG'!A:J,10,FALSE),"")</f>
        <v>0</v>
      </c>
      <c r="I357" s="47" t="str">
        <f>='ETPT Format DDG'!M357</f>
        <v/>
      </c>
      <c r="J357" s="47" t="str">
        <f>='ETPT Format DDG'!D357</f>
        <v/>
      </c>
      <c r="K357" s="47" t="s">
        <v>157</v>
      </c>
      <c r="L357" s="47" t="s">
        <v>619</v>
      </c>
      <c r="M357" s="47"/>
      <c r="N357" s="47">
        <v>1</v>
      </c>
      <c r="O357" s="47">
        <v>1</v>
      </c>
      <c r="P357" s="47">
        <v>0</v>
      </c>
      <c r="Q357" s="47">
        <v>0</v>
      </c>
      <c r="R357" s="47">
        <v>0</v>
      </c>
      <c r="S357" s="47">
        <v>0</v>
      </c>
      <c r="T357" s="47">
        <v>0</v>
      </c>
      <c r="U357" s="47">
        <v>0</v>
      </c>
      <c r="V357" s="47">
        <v>0</v>
      </c>
      <c r="W357" s="47">
        <v>0</v>
      </c>
      <c r="X357" s="47">
        <v>0</v>
      </c>
      <c r="Y357" s="47">
        <v>0</v>
      </c>
      <c r="Z357" s="47">
        <v>0</v>
      </c>
      <c r="AA357" s="47">
        <v>0</v>
      </c>
      <c r="AB357" s="47">
        <v>0</v>
      </c>
      <c r="AC357" s="47">
        <v>0</v>
      </c>
      <c r="AD357" s="47">
        <v>0</v>
      </c>
      <c r="AE357" s="47">
        <v>0</v>
      </c>
      <c r="AF357" s="47">
        <v>0</v>
      </c>
      <c r="AG357" s="47">
        <v>0</v>
      </c>
      <c r="AH357" s="47">
        <v>0</v>
      </c>
      <c r="AI357" s="47">
        <v>0</v>
      </c>
      <c r="AJ357" s="47">
        <v>0</v>
      </c>
      <c r="AK357" s="47">
        <v>0</v>
      </c>
      <c r="AL357" s="47">
        <v>0</v>
      </c>
      <c r="AM357" s="47">
        <v>0</v>
      </c>
      <c r="AN357" s="47">
        <v>0</v>
      </c>
      <c r="AO357" s="47">
        <v>0</v>
      </c>
      <c r="AP357" s="47">
        <v>0</v>
      </c>
      <c r="AQ357" s="47">
        <v>0</v>
      </c>
      <c r="AR357" s="47">
        <v>0</v>
      </c>
      <c r="AS357" s="47">
        <v>0</v>
      </c>
      <c r="AT357" s="47">
        <v>0</v>
      </c>
      <c r="AU357" s="47">
        <v>0</v>
      </c>
      <c r="AV357" s="47">
        <v>0</v>
      </c>
      <c r="AW357" s="47">
        <v>0</v>
      </c>
      <c r="AX357" s="47">
        <v>0</v>
      </c>
      <c r="AY357" s="47">
        <v>0</v>
      </c>
      <c r="AZ357" s="47">
        <v>0</v>
      </c>
      <c r="BA357" s="47">
        <v>0</v>
      </c>
      <c r="BB357" s="47">
        <v>0</v>
      </c>
      <c r="BC357" s="47">
        <v>0</v>
      </c>
      <c r="BD357" s="47">
        <v>0</v>
      </c>
      <c r="BE357" s="47">
        <v>0</v>
      </c>
      <c r="BF357" s="47">
        <v>0</v>
      </c>
      <c r="BG357" s="47">
        <v>0</v>
      </c>
      <c r="BH357" s="47">
        <v>0</v>
      </c>
      <c r="BI357" s="47">
        <v>0</v>
      </c>
      <c r="BJ357" s="47">
        <v>0</v>
      </c>
      <c r="BK357" s="47">
        <v>0</v>
      </c>
      <c r="BL357" s="47">
        <v>0</v>
      </c>
      <c r="BM357" s="47">
        <v>0</v>
      </c>
      <c r="BN357" s="47">
        <v>0</v>
      </c>
      <c r="BO357" s="47">
        <v>0.3157894736842105</v>
      </c>
      <c r="BP357" s="47">
        <v>0</v>
      </c>
      <c r="BQ357" s="47">
        <v>0</v>
      </c>
      <c r="BR357" s="47">
        <v>0</v>
      </c>
      <c r="BS357" s="47">
        <v>0</v>
      </c>
      <c r="BT357" s="47">
        <v>0</v>
      </c>
      <c r="BU357" s="47">
        <v>0</v>
      </c>
      <c r="BV357" s="47">
        <v>0</v>
      </c>
      <c r="BW357" s="47">
        <v>0</v>
      </c>
      <c r="BX357" s="47">
        <v>0</v>
      </c>
      <c r="BY357" s="47">
        <v>0</v>
      </c>
      <c r="BZ357" s="47">
        <v>0</v>
      </c>
      <c r="CA357" s="47">
        <v>0</v>
      </c>
      <c r="CB357" s="47">
        <v>0</v>
      </c>
      <c r="CC357" s="47">
        <v>0</v>
      </c>
      <c r="CD357" s="47">
        <v>0</v>
      </c>
      <c r="CE357" s="47">
        <v>0</v>
      </c>
      <c r="CF357" s="47">
        <v>0</v>
      </c>
      <c r="CG357" s="47">
        <v>0</v>
      </c>
      <c r="CH357" s="47">
        <v>0</v>
      </c>
      <c r="CI357" s="47">
        <v>0</v>
      </c>
      <c r="CJ357" s="47">
        <v>0</v>
      </c>
      <c r="CK357" s="47">
        <v>0</v>
      </c>
      <c r="CL357" s="47">
        <v>0</v>
      </c>
      <c r="CM357" s="47">
        <v>0</v>
      </c>
      <c r="CN357" s="47">
        <v>0</v>
      </c>
      <c r="CO357" s="47">
        <v>0</v>
      </c>
      <c r="CP357" s="47">
        <v>0</v>
      </c>
      <c r="CQ357" s="47">
        <v>0</v>
      </c>
      <c r="CR357" s="47">
        <v>0</v>
      </c>
      <c r="CS357" s="47">
        <v>0</v>
      </c>
      <c r="CT357" s="47">
        <v>0.6842105263157895</v>
      </c>
      <c r="CU357" s="47">
        <v>0.6842105263157895</v>
      </c>
      <c r="CV357" s="47">
        <v>0</v>
      </c>
      <c r="CW357" s="47">
        <v>0</v>
      </c>
      <c r="CX357" s="47">
        <v>0</v>
      </c>
      <c r="CY357" s="47">
        <v>0</v>
      </c>
      <c r="CZ357" s="47">
        <v>0</v>
      </c>
      <c r="DA357" s="47">
        <v>0</v>
      </c>
      <c r="DB357" s="47">
        <v>0</v>
      </c>
      <c r="DC357" s="47">
        <v>0</v>
      </c>
      <c r="DD357" s="47">
        <v>0</v>
      </c>
      <c r="DE357" s="47">
        <v>0</v>
      </c>
      <c r="DF357" s="47">
        <v>0</v>
      </c>
      <c r="DG357" s="47">
        <v>0</v>
      </c>
      <c r="DH357" s="47">
        <v>0</v>
      </c>
      <c r="DI357" s="47">
        <v>0</v>
      </c>
      <c r="DJ357" s="47">
        <v>0</v>
      </c>
      <c r="DK357" s="47">
        <v>0</v>
      </c>
      <c r="DL357" s="47">
        <v>0</v>
      </c>
      <c r="DM357" s="47">
        <v>0</v>
      </c>
      <c r="DN357" s="47">
        <v>0</v>
      </c>
      <c r="DO357" s="47">
        <v>0</v>
      </c>
      <c r="DP357" s="47">
        <v>0</v>
      </c>
      <c r="DQ357" s="47">
        <v>0</v>
      </c>
      <c r="DR357" s="47">
        <v>0</v>
      </c>
      <c r="DS357" s="47">
        <v>0</v>
      </c>
      <c r="DT357" s="47">
        <v>0</v>
      </c>
    </row>
    <row r="358" spans="1:126" x14ac:dyDescent="0.25">
      <c r="A358" s="47" t="s">
        <v>696</v>
      </c>
      <c r="B358" s="47" t="s">
        <v>153</v>
      </c>
      <c r="C358" s="47" t="s">
        <v>683</v>
      </c>
      <c r="D358" s="47" t="s">
        <v>683</v>
      </c>
      <c r="E358" s="47"/>
      <c r="F358" s="47" t="s">
        <v>406</v>
      </c>
      <c r="G358" s="47" t="s">
        <v>412</v>
      </c>
      <c r="H358" s="47" t="str">
        <f>=IFERROR(VLOOKUP(A358,'ETPT Format DDG'!A:J,10,FALSE),"")</f>
        <v>0</v>
      </c>
      <c r="I358" s="47" t="str">
        <f>='ETPT Format DDG'!M358</f>
        <v/>
      </c>
      <c r="J358" s="47" t="str">
        <f>='ETPT Format DDG'!D358</f>
        <v/>
      </c>
      <c r="K358" s="47" t="s">
        <v>157</v>
      </c>
      <c r="L358" s="47" t="s">
        <v>603</v>
      </c>
      <c r="M358" s="47" t="s">
        <v>164</v>
      </c>
      <c r="N358" s="47">
        <v>0.45789473684210524</v>
      </c>
      <c r="O358" s="47">
        <v>0</v>
      </c>
      <c r="P358" s="47">
        <v>0</v>
      </c>
      <c r="Q358" s="47">
        <v>0</v>
      </c>
      <c r="R358" s="47">
        <v>0</v>
      </c>
      <c r="S358" s="47">
        <v>0</v>
      </c>
      <c r="T358" s="47">
        <v>0</v>
      </c>
      <c r="U358" s="47">
        <v>0</v>
      </c>
      <c r="V358" s="47">
        <v>0</v>
      </c>
      <c r="W358" s="47">
        <v>0</v>
      </c>
      <c r="X358" s="47">
        <v>0</v>
      </c>
      <c r="Y358" s="47">
        <v>0</v>
      </c>
      <c r="Z358" s="47">
        <v>0</v>
      </c>
      <c r="AA358" s="47">
        <v>0</v>
      </c>
      <c r="AB358" s="47">
        <v>0</v>
      </c>
      <c r="AC358" s="47">
        <v>0</v>
      </c>
      <c r="AD358" s="47">
        <v>0</v>
      </c>
      <c r="AE358" s="47">
        <v>0</v>
      </c>
      <c r="AF358" s="47">
        <v>0</v>
      </c>
      <c r="AG358" s="47">
        <v>0</v>
      </c>
      <c r="AH358" s="47">
        <v>0</v>
      </c>
      <c r="AI358" s="47">
        <v>0</v>
      </c>
      <c r="AJ358" s="47">
        <v>0</v>
      </c>
      <c r="AK358" s="47">
        <v>0</v>
      </c>
      <c r="AL358" s="47">
        <v>0</v>
      </c>
      <c r="AM358" s="47">
        <v>0</v>
      </c>
      <c r="AN358" s="47">
        <v>0</v>
      </c>
      <c r="AO358" s="47">
        <v>0</v>
      </c>
      <c r="AP358" s="47">
        <v>0</v>
      </c>
      <c r="AQ358" s="47">
        <v>0</v>
      </c>
      <c r="AR358" s="47">
        <v>0</v>
      </c>
      <c r="AS358" s="47">
        <v>0</v>
      </c>
      <c r="AT358" s="47">
        <v>0</v>
      </c>
      <c r="AU358" s="47">
        <v>0</v>
      </c>
      <c r="AV358" s="47">
        <v>0</v>
      </c>
      <c r="AW358" s="47">
        <v>0</v>
      </c>
      <c r="AX358" s="47">
        <v>0</v>
      </c>
      <c r="AY358" s="47">
        <v>0</v>
      </c>
      <c r="AZ358" s="47">
        <v>0</v>
      </c>
      <c r="BA358" s="47">
        <v>0</v>
      </c>
      <c r="BB358" s="47">
        <v>0</v>
      </c>
      <c r="BC358" s="47">
        <v>0</v>
      </c>
      <c r="BD358" s="47">
        <v>0</v>
      </c>
      <c r="BE358" s="47">
        <v>0</v>
      </c>
      <c r="BF358" s="47">
        <v>0</v>
      </c>
      <c r="BG358" s="47">
        <v>0</v>
      </c>
      <c r="BH358" s="47">
        <v>0</v>
      </c>
      <c r="BI358" s="47">
        <v>0</v>
      </c>
      <c r="BJ358" s="47">
        <v>0</v>
      </c>
      <c r="BK358" s="47">
        <v>0</v>
      </c>
      <c r="BL358" s="47">
        <v>0</v>
      </c>
      <c r="BM358" s="47">
        <v>0</v>
      </c>
      <c r="BN358" s="47">
        <v>0</v>
      </c>
      <c r="BO358" s="47">
        <v>0</v>
      </c>
      <c r="BP358" s="47">
        <v>0</v>
      </c>
      <c r="BQ358" s="47">
        <v>0</v>
      </c>
      <c r="BR358" s="47">
        <v>0</v>
      </c>
      <c r="BS358" s="47">
        <v>0</v>
      </c>
      <c r="BT358" s="47">
        <v>0</v>
      </c>
      <c r="BU358" s="47">
        <v>0</v>
      </c>
      <c r="BV358" s="47">
        <v>0</v>
      </c>
      <c r="BW358" s="47">
        <v>0</v>
      </c>
      <c r="BX358" s="47">
        <v>0</v>
      </c>
      <c r="BY358" s="47">
        <v>0</v>
      </c>
      <c r="BZ358" s="47">
        <v>0</v>
      </c>
      <c r="CA358" s="47">
        <v>0</v>
      </c>
      <c r="CB358" s="47">
        <v>0</v>
      </c>
      <c r="CC358" s="47">
        <v>0</v>
      </c>
      <c r="CD358" s="47">
        <v>0</v>
      </c>
      <c r="CE358" s="47">
        <v>0</v>
      </c>
      <c r="CF358" s="47">
        <v>0</v>
      </c>
      <c r="CG358" s="47">
        <v>0</v>
      </c>
      <c r="CH358" s="47">
        <v>0</v>
      </c>
      <c r="CI358" s="47">
        <v>0</v>
      </c>
      <c r="CJ358" s="47">
        <v>0</v>
      </c>
      <c r="CK358" s="47">
        <v>0</v>
      </c>
      <c r="CL358" s="47">
        <v>0</v>
      </c>
      <c r="CM358" s="47">
        <v>0</v>
      </c>
      <c r="CN358" s="47">
        <v>0</v>
      </c>
      <c r="CO358" s="47">
        <v>0</v>
      </c>
      <c r="CP358" s="47">
        <v>0</v>
      </c>
      <c r="CQ358" s="47">
        <v>0</v>
      </c>
      <c r="CR358" s="47">
        <v>0</v>
      </c>
      <c r="CS358" s="47">
        <v>0</v>
      </c>
      <c r="CT358" s="47">
        <v>0</v>
      </c>
      <c r="CU358" s="47">
        <v>0</v>
      </c>
      <c r="CV358" s="47">
        <v>0</v>
      </c>
      <c r="CW358" s="47">
        <v>0</v>
      </c>
      <c r="CX358" s="47">
        <v>0</v>
      </c>
      <c r="CY358" s="47">
        <v>0</v>
      </c>
      <c r="CZ358" s="47">
        <v>0</v>
      </c>
      <c r="DA358" s="47">
        <v>0</v>
      </c>
      <c r="DB358" s="47">
        <v>0</v>
      </c>
      <c r="DC358" s="47">
        <v>0</v>
      </c>
      <c r="DD358" s="47">
        <v>0</v>
      </c>
      <c r="DE358" s="47">
        <v>0</v>
      </c>
      <c r="DF358" s="47">
        <v>0</v>
      </c>
      <c r="DG358" s="47">
        <v>0</v>
      </c>
      <c r="DH358" s="47">
        <v>0</v>
      </c>
      <c r="DI358" s="47">
        <v>0</v>
      </c>
      <c r="DJ358" s="47">
        <v>0</v>
      </c>
      <c r="DK358" s="47">
        <v>0</v>
      </c>
      <c r="DL358" s="47">
        <v>0</v>
      </c>
      <c r="DM358" s="47">
        <v>0</v>
      </c>
      <c r="DN358" s="47">
        <v>0</v>
      </c>
      <c r="DO358" s="47">
        <v>0</v>
      </c>
      <c r="DP358" s="47">
        <v>0</v>
      </c>
      <c r="DQ358" s="47">
        <v>0</v>
      </c>
      <c r="DR358" s="47">
        <v>0</v>
      </c>
      <c r="DS358" s="47">
        <v>0</v>
      </c>
      <c r="DT358" s="47">
        <v>0</v>
      </c>
    </row>
    <row r="359" spans="1:126" x14ac:dyDescent="0.25">
      <c r="A359" s="47" t="s">
        <v>697</v>
      </c>
      <c r="B359" s="47" t="s">
        <v>153</v>
      </c>
      <c r="C359" s="47" t="s">
        <v>683</v>
      </c>
      <c r="D359" s="47" t="s">
        <v>683</v>
      </c>
      <c r="E359" s="47"/>
      <c r="F359" s="47" t="s">
        <v>406</v>
      </c>
      <c r="G359" s="47" t="s">
        <v>412</v>
      </c>
      <c r="H359" s="47" t="str">
        <f>=IFERROR(VLOOKUP(A359,'ETPT Format DDG'!A:J,10,FALSE),"")</f>
        <v>0</v>
      </c>
      <c r="I359" s="47" t="str">
        <f>='ETPT Format DDG'!M359</f>
        <v/>
      </c>
      <c r="J359" s="47" t="str">
        <f>='ETPT Format DDG'!D359</f>
        <v/>
      </c>
      <c r="K359" s="47" t="s">
        <v>157</v>
      </c>
      <c r="L359" s="47" t="s">
        <v>578</v>
      </c>
      <c r="M359" s="47"/>
      <c r="N359" s="47">
        <v>1</v>
      </c>
      <c r="O359" s="47">
        <v>0.5999999999999962</v>
      </c>
      <c r="P359" s="47">
        <v>0</v>
      </c>
      <c r="Q359" s="47">
        <v>0</v>
      </c>
      <c r="R359" s="47">
        <v>0</v>
      </c>
      <c r="S359" s="47">
        <v>0</v>
      </c>
      <c r="T359" s="47">
        <v>0</v>
      </c>
      <c r="U359" s="47">
        <v>0</v>
      </c>
      <c r="V359" s="47">
        <v>0</v>
      </c>
      <c r="W359" s="47">
        <v>0</v>
      </c>
      <c r="X359" s="47">
        <v>0</v>
      </c>
      <c r="Y359" s="47">
        <v>0</v>
      </c>
      <c r="Z359" s="47">
        <v>0</v>
      </c>
      <c r="AA359" s="47">
        <v>0</v>
      </c>
      <c r="AB359" s="47">
        <v>0</v>
      </c>
      <c r="AC359" s="47">
        <v>0</v>
      </c>
      <c r="AD359" s="47">
        <v>0</v>
      </c>
      <c r="AE359" s="47">
        <v>0</v>
      </c>
      <c r="AF359" s="47">
        <v>0</v>
      </c>
      <c r="AG359" s="47">
        <v>0</v>
      </c>
      <c r="AH359" s="47">
        <v>0</v>
      </c>
      <c r="AI359" s="47">
        <v>0</v>
      </c>
      <c r="AJ359" s="47">
        <v>0</v>
      </c>
      <c r="AK359" s="47">
        <v>0</v>
      </c>
      <c r="AL359" s="47">
        <v>0</v>
      </c>
      <c r="AM359" s="47">
        <v>0</v>
      </c>
      <c r="AN359" s="47">
        <v>0.5999999999999962</v>
      </c>
      <c r="AO359" s="47">
        <v>0</v>
      </c>
      <c r="AP359" s="47">
        <v>0</v>
      </c>
      <c r="AQ359" s="47">
        <v>0</v>
      </c>
      <c r="AR359" s="47">
        <v>0</v>
      </c>
      <c r="AS359" s="47">
        <v>0</v>
      </c>
      <c r="AT359" s="47">
        <v>0</v>
      </c>
      <c r="AU359" s="47">
        <v>0</v>
      </c>
      <c r="AV359" s="47">
        <v>0</v>
      </c>
      <c r="AW359" s="47">
        <v>0</v>
      </c>
      <c r="AX359" s="47">
        <v>0</v>
      </c>
      <c r="AY359" s="47">
        <v>0</v>
      </c>
      <c r="AZ359" s="47">
        <v>0</v>
      </c>
      <c r="BA359" s="47">
        <v>0</v>
      </c>
      <c r="BB359" s="47">
        <v>0.5999999999999962</v>
      </c>
      <c r="BC359" s="47">
        <v>0</v>
      </c>
      <c r="BD359" s="47">
        <v>0</v>
      </c>
      <c r="BE359" s="47">
        <v>0</v>
      </c>
      <c r="BF359" s="47">
        <v>0</v>
      </c>
      <c r="BG359" s="47">
        <v>0</v>
      </c>
      <c r="BH359" s="47">
        <v>0</v>
      </c>
      <c r="BI359" s="47">
        <v>0</v>
      </c>
      <c r="BJ359" s="47">
        <v>0</v>
      </c>
      <c r="BK359" s="47">
        <v>0</v>
      </c>
      <c r="BL359" s="47">
        <v>0</v>
      </c>
      <c r="BM359" s="47">
        <v>0</v>
      </c>
      <c r="BN359" s="47">
        <v>0</v>
      </c>
      <c r="BO359" s="47">
        <v>0</v>
      </c>
      <c r="BP359" s="47">
        <v>0</v>
      </c>
      <c r="BQ359" s="47">
        <v>0</v>
      </c>
      <c r="BR359" s="47">
        <v>0</v>
      </c>
      <c r="BS359" s="47">
        <v>0</v>
      </c>
      <c r="BT359" s="47">
        <v>0</v>
      </c>
      <c r="BU359" s="47">
        <v>0</v>
      </c>
      <c r="BV359" s="47">
        <v>0</v>
      </c>
      <c r="BW359" s="47">
        <v>0</v>
      </c>
      <c r="BX359" s="47">
        <v>0</v>
      </c>
      <c r="BY359" s="47">
        <v>0</v>
      </c>
      <c r="BZ359" s="47">
        <v>0</v>
      </c>
      <c r="CA359" s="47">
        <v>0</v>
      </c>
      <c r="CB359" s="47">
        <v>0</v>
      </c>
      <c r="CC359" s="47">
        <v>0</v>
      </c>
      <c r="CD359" s="47">
        <v>0</v>
      </c>
      <c r="CE359" s="47">
        <v>0</v>
      </c>
      <c r="CF359" s="47">
        <v>0</v>
      </c>
      <c r="CG359" s="47">
        <v>0</v>
      </c>
      <c r="CH359" s="47">
        <v>0</v>
      </c>
      <c r="CI359" s="47">
        <v>0</v>
      </c>
      <c r="CJ359" s="47">
        <v>0</v>
      </c>
      <c r="CK359" s="47">
        <v>0</v>
      </c>
      <c r="CL359" s="47">
        <v>0</v>
      </c>
      <c r="CM359" s="47">
        <v>0</v>
      </c>
      <c r="CN359" s="47">
        <v>0</v>
      </c>
      <c r="CO359" s="47">
        <v>0</v>
      </c>
      <c r="CP359" s="47">
        <v>0</v>
      </c>
      <c r="CQ359" s="47">
        <v>0</v>
      </c>
      <c r="CR359" s="47">
        <v>0</v>
      </c>
      <c r="CS359" s="47">
        <v>0</v>
      </c>
      <c r="CT359" s="47">
        <v>0</v>
      </c>
      <c r="CU359" s="47">
        <v>0</v>
      </c>
      <c r="CV359" s="47">
        <v>0</v>
      </c>
      <c r="CW359" s="47">
        <v>0</v>
      </c>
      <c r="CX359" s="47">
        <v>0</v>
      </c>
      <c r="CY359" s="47">
        <v>0</v>
      </c>
      <c r="CZ359" s="47">
        <v>0</v>
      </c>
      <c r="DA359" s="47">
        <v>0</v>
      </c>
      <c r="DB359" s="47">
        <v>0</v>
      </c>
      <c r="DC359" s="47">
        <v>0</v>
      </c>
      <c r="DD359" s="47">
        <v>0</v>
      </c>
      <c r="DE359" s="47">
        <v>0</v>
      </c>
      <c r="DF359" s="47">
        <v>0</v>
      </c>
      <c r="DG359" s="47">
        <v>0</v>
      </c>
      <c r="DH359" s="47">
        <v>0</v>
      </c>
      <c r="DI359" s="47">
        <v>0</v>
      </c>
      <c r="DJ359" s="47">
        <v>0</v>
      </c>
      <c r="DK359" s="47">
        <v>0</v>
      </c>
      <c r="DL359" s="47">
        <v>0</v>
      </c>
      <c r="DM359" s="47">
        <v>0</v>
      </c>
      <c r="DN359" s="47">
        <v>0</v>
      </c>
      <c r="DO359" s="47">
        <v>0</v>
      </c>
      <c r="DP359" s="47">
        <v>0</v>
      </c>
      <c r="DQ359" s="47">
        <v>0</v>
      </c>
      <c r="DR359" s="47">
        <v>0</v>
      </c>
      <c r="DS359" s="47">
        <v>0</v>
      </c>
      <c r="DT359" s="47">
        <v>0</v>
      </c>
    </row>
    <row r="360" spans="1:126" x14ac:dyDescent="0.25">
      <c r="A360" s="47" t="s">
        <v>698</v>
      </c>
      <c r="B360" s="47" t="s">
        <v>153</v>
      </c>
      <c r="C360" s="47" t="s">
        <v>699</v>
      </c>
      <c r="D360" s="47" t="s">
        <v>699</v>
      </c>
      <c r="E360" s="47"/>
      <c r="F360" s="47" t="s">
        <v>406</v>
      </c>
      <c r="G360" s="47" t="s">
        <v>486</v>
      </c>
      <c r="H360" s="47" t="str">
        <f>=IFERROR(VLOOKUP(A360,'ETPT Format DDG'!A:J,10,FALSE),"")</f>
        <v>0</v>
      </c>
      <c r="I360" s="47" t="str">
        <f>='ETPT Format DDG'!M360</f>
        <v/>
      </c>
      <c r="J360" s="47" t="str">
        <f>='ETPT Format DDG'!D360</f>
        <v/>
      </c>
      <c r="K360" s="47" t="s">
        <v>157</v>
      </c>
      <c r="L360" s="47" t="s">
        <v>700</v>
      </c>
      <c r="M360" s="47" t="s">
        <v>159</v>
      </c>
      <c r="N360" s="47">
        <v>0.11052631578947368</v>
      </c>
      <c r="O360" s="47">
        <v>0.11052631578947368</v>
      </c>
      <c r="P360" s="47">
        <v>0</v>
      </c>
      <c r="Q360" s="47">
        <v>0</v>
      </c>
      <c r="R360" s="47">
        <v>0</v>
      </c>
      <c r="S360" s="47">
        <v>0</v>
      </c>
      <c r="T360" s="47">
        <v>0</v>
      </c>
      <c r="U360" s="47">
        <v>0</v>
      </c>
      <c r="V360" s="47">
        <v>0</v>
      </c>
      <c r="W360" s="47">
        <v>0</v>
      </c>
      <c r="X360" s="47">
        <v>0</v>
      </c>
      <c r="Y360" s="47">
        <v>0</v>
      </c>
      <c r="Z360" s="47">
        <v>0</v>
      </c>
      <c r="AA360" s="47">
        <v>0</v>
      </c>
      <c r="AB360" s="47">
        <v>0</v>
      </c>
      <c r="AC360" s="47">
        <v>0</v>
      </c>
      <c r="AD360" s="47">
        <v>0</v>
      </c>
      <c r="AE360" s="47">
        <v>0</v>
      </c>
      <c r="AF360" s="47">
        <v>0</v>
      </c>
      <c r="AG360" s="47">
        <v>0</v>
      </c>
      <c r="AH360" s="47">
        <v>0</v>
      </c>
      <c r="AI360" s="47">
        <v>0</v>
      </c>
      <c r="AJ360" s="47">
        <v>0</v>
      </c>
      <c r="AK360" s="47">
        <v>0</v>
      </c>
      <c r="AL360" s="47">
        <v>0</v>
      </c>
      <c r="AM360" s="47">
        <v>0</v>
      </c>
      <c r="AN360" s="47">
        <v>0.005526315789473686</v>
      </c>
      <c r="AO360" s="47">
        <v>0</v>
      </c>
      <c r="AP360" s="47">
        <v>0</v>
      </c>
      <c r="AQ360" s="47">
        <v>0</v>
      </c>
      <c r="AR360" s="47">
        <v>0</v>
      </c>
      <c r="AS360" s="47">
        <v>0</v>
      </c>
      <c r="AT360" s="47">
        <v>0</v>
      </c>
      <c r="AU360" s="47">
        <v>0</v>
      </c>
      <c r="AV360" s="47">
        <v>0</v>
      </c>
      <c r="AW360" s="47">
        <v>0</v>
      </c>
      <c r="AX360" s="47">
        <v>0</v>
      </c>
      <c r="AY360" s="47">
        <v>0</v>
      </c>
      <c r="AZ360" s="47">
        <v>0</v>
      </c>
      <c r="BA360" s="47">
        <v>0</v>
      </c>
      <c r="BB360" s="47">
        <v>0</v>
      </c>
      <c r="BC360" s="47">
        <v>0</v>
      </c>
      <c r="BD360" s="47">
        <v>0</v>
      </c>
      <c r="BE360" s="47">
        <v>0</v>
      </c>
      <c r="BF360" s="47">
        <v>0</v>
      </c>
      <c r="BG360" s="47">
        <v>0.005526315789473686</v>
      </c>
      <c r="BH360" s="47">
        <v>0</v>
      </c>
      <c r="BI360" s="47">
        <v>0</v>
      </c>
      <c r="BJ360" s="47">
        <v>0</v>
      </c>
      <c r="BK360" s="47">
        <v>0</v>
      </c>
      <c r="BL360" s="47">
        <v>0</v>
      </c>
      <c r="BM360" s="47">
        <v>0</v>
      </c>
      <c r="BN360" s="47">
        <v>0</v>
      </c>
      <c r="BO360" s="47">
        <v>0</v>
      </c>
      <c r="BP360" s="47">
        <v>0</v>
      </c>
      <c r="BQ360" s="47">
        <v>0</v>
      </c>
      <c r="BR360" s="47">
        <v>0</v>
      </c>
      <c r="BS360" s="47">
        <v>0</v>
      </c>
      <c r="BT360" s="47">
        <v>0</v>
      </c>
      <c r="BU360" s="47">
        <v>0</v>
      </c>
      <c r="BV360" s="47">
        <v>0</v>
      </c>
      <c r="BW360" s="47">
        <v>0</v>
      </c>
      <c r="BX360" s="47">
        <v>0</v>
      </c>
      <c r="BY360" s="47">
        <v>0</v>
      </c>
      <c r="BZ360" s="47">
        <v>0</v>
      </c>
      <c r="CA360" s="47">
        <v>0</v>
      </c>
      <c r="CB360" s="47">
        <v>0</v>
      </c>
      <c r="CC360" s="47">
        <v>0</v>
      </c>
      <c r="CD360" s="47">
        <v>0</v>
      </c>
      <c r="CE360" s="47">
        <v>0</v>
      </c>
      <c r="CF360" s="47">
        <v>0</v>
      </c>
      <c r="CG360" s="47">
        <v>0</v>
      </c>
      <c r="CH360" s="47">
        <v>0</v>
      </c>
      <c r="CI360" s="47">
        <v>0</v>
      </c>
      <c r="CJ360" s="47">
        <v>0</v>
      </c>
      <c r="CK360" s="47">
        <v>0</v>
      </c>
      <c r="CL360" s="47">
        <v>0</v>
      </c>
      <c r="CM360" s="47">
        <v>0</v>
      </c>
      <c r="CN360" s="47">
        <v>0</v>
      </c>
      <c r="CO360" s="47">
        <v>0</v>
      </c>
      <c r="CP360" s="47">
        <v>0</v>
      </c>
      <c r="CQ360" s="47">
        <v>0</v>
      </c>
      <c r="CR360" s="47">
        <v>0</v>
      </c>
      <c r="CS360" s="47">
        <v>0</v>
      </c>
      <c r="CT360" s="47">
        <v>0.10500000000000001</v>
      </c>
      <c r="CU360" s="47">
        <v>0</v>
      </c>
      <c r="CV360" s="47">
        <v>0</v>
      </c>
      <c r="CW360" s="47">
        <v>0</v>
      </c>
      <c r="CX360" s="47">
        <v>0</v>
      </c>
      <c r="CY360" s="47">
        <v>0</v>
      </c>
      <c r="CZ360" s="47">
        <v>0</v>
      </c>
      <c r="DA360" s="47">
        <v>0.10500000000000001</v>
      </c>
      <c r="DB360" s="47">
        <v>0</v>
      </c>
      <c r="DC360" s="47">
        <v>0</v>
      </c>
      <c r="DD360" s="47">
        <v>0</v>
      </c>
      <c r="DE360" s="47">
        <v>0</v>
      </c>
      <c r="DF360" s="47">
        <v>0</v>
      </c>
      <c r="DG360" s="47">
        <v>0</v>
      </c>
      <c r="DH360" s="47">
        <v>0</v>
      </c>
      <c r="DI360" s="47">
        <v>0</v>
      </c>
      <c r="DJ360" s="47">
        <v>0</v>
      </c>
      <c r="DK360" s="47">
        <v>0</v>
      </c>
      <c r="DL360" s="47">
        <v>0</v>
      </c>
      <c r="DM360" s="47">
        <v>0</v>
      </c>
      <c r="DN360" s="47">
        <v>0</v>
      </c>
      <c r="DO360" s="47">
        <v>0</v>
      </c>
      <c r="DP360" s="47">
        <v>0</v>
      </c>
      <c r="DQ360" s="47">
        <v>0</v>
      </c>
      <c r="DR360" s="47">
        <v>0</v>
      </c>
      <c r="DS360" s="47">
        <v>0</v>
      </c>
      <c r="DT360" s="47">
        <v>0</v>
      </c>
    </row>
    <row r="361" spans="1:126" x14ac:dyDescent="0.25">
      <c r="A361" s="47" t="s">
        <v>701</v>
      </c>
      <c r="B361" s="47" t="s">
        <v>153</v>
      </c>
      <c r="C361" s="47" t="s">
        <v>699</v>
      </c>
      <c r="D361" s="47" t="s">
        <v>699</v>
      </c>
      <c r="E361" s="47"/>
      <c r="F361" s="47" t="s">
        <v>406</v>
      </c>
      <c r="G361" s="47" t="s">
        <v>415</v>
      </c>
      <c r="H361" s="47" t="str">
        <f>=IFERROR(VLOOKUP(A361,'ETPT Format DDG'!A:J,10,FALSE),"")</f>
        <v>0</v>
      </c>
      <c r="I361" s="47" t="str">
        <f>='ETPT Format DDG'!M361</f>
        <v/>
      </c>
      <c r="J361" s="47" t="str">
        <f>='ETPT Format DDG'!D361</f>
        <v/>
      </c>
      <c r="K361" s="47" t="s">
        <v>157</v>
      </c>
      <c r="L361" s="47" t="s">
        <v>675</v>
      </c>
      <c r="M361" s="47" t="s">
        <v>159</v>
      </c>
      <c r="N361" s="47">
        <v>0.08842105263157897</v>
      </c>
      <c r="O361" s="47">
        <v>0.08842105263157897</v>
      </c>
      <c r="P361" s="47">
        <v>0.08842105263157897</v>
      </c>
      <c r="Q361" s="47">
        <v>0</v>
      </c>
      <c r="R361" s="47">
        <v>0.08842105263157897</v>
      </c>
      <c r="S361" s="47">
        <v>0</v>
      </c>
      <c r="T361" s="47">
        <v>0</v>
      </c>
      <c r="U361" s="47">
        <v>0</v>
      </c>
      <c r="V361" s="47">
        <v>0</v>
      </c>
      <c r="W361" s="47">
        <v>0</v>
      </c>
      <c r="X361" s="47">
        <v>0</v>
      </c>
      <c r="Y361" s="47">
        <v>0</v>
      </c>
      <c r="Z361" s="47">
        <v>0</v>
      </c>
      <c r="AA361" s="47">
        <v>0</v>
      </c>
      <c r="AB361" s="47">
        <v>0</v>
      </c>
      <c r="AC361" s="47">
        <v>0</v>
      </c>
      <c r="AD361" s="47">
        <v>0</v>
      </c>
      <c r="AE361" s="47">
        <v>0</v>
      </c>
      <c r="AF361" s="47">
        <v>0</v>
      </c>
      <c r="AG361" s="47">
        <v>0</v>
      </c>
      <c r="AH361" s="47">
        <v>0</v>
      </c>
      <c r="AI361" s="47">
        <v>0</v>
      </c>
      <c r="AJ361" s="47">
        <v>0</v>
      </c>
      <c r="AK361" s="47">
        <v>0</v>
      </c>
      <c r="AL361" s="47">
        <v>0</v>
      </c>
      <c r="AM361" s="47">
        <v>0</v>
      </c>
      <c r="AN361" s="47">
        <v>0</v>
      </c>
      <c r="AO361" s="47">
        <v>0</v>
      </c>
      <c r="AP361" s="47">
        <v>0</v>
      </c>
      <c r="AQ361" s="47">
        <v>0</v>
      </c>
      <c r="AR361" s="47">
        <v>0</v>
      </c>
      <c r="AS361" s="47">
        <v>0</v>
      </c>
      <c r="AT361" s="47">
        <v>0</v>
      </c>
      <c r="AU361" s="47">
        <v>0</v>
      </c>
      <c r="AV361" s="47">
        <v>0</v>
      </c>
      <c r="AW361" s="47">
        <v>0</v>
      </c>
      <c r="AX361" s="47">
        <v>0</v>
      </c>
      <c r="AY361" s="47">
        <v>0</v>
      </c>
      <c r="AZ361" s="47">
        <v>0</v>
      </c>
      <c r="BA361" s="47">
        <v>0</v>
      </c>
      <c r="BB361" s="47">
        <v>0</v>
      </c>
      <c r="BC361" s="47">
        <v>0</v>
      </c>
      <c r="BD361" s="47">
        <v>0</v>
      </c>
      <c r="BE361" s="47">
        <v>0</v>
      </c>
      <c r="BF361" s="47">
        <v>0</v>
      </c>
      <c r="BG361" s="47">
        <v>0</v>
      </c>
      <c r="BH361" s="47">
        <v>0</v>
      </c>
      <c r="BI361" s="47">
        <v>0</v>
      </c>
      <c r="BJ361" s="47">
        <v>0</v>
      </c>
      <c r="BK361" s="47">
        <v>0</v>
      </c>
      <c r="BL361" s="47">
        <v>0</v>
      </c>
      <c r="BM361" s="47">
        <v>0</v>
      </c>
      <c r="BN361" s="47">
        <v>0</v>
      </c>
      <c r="BO361" s="47">
        <v>0</v>
      </c>
      <c r="BP361" s="47">
        <v>0</v>
      </c>
      <c r="BQ361" s="47">
        <v>0</v>
      </c>
      <c r="BR361" s="47">
        <v>0</v>
      </c>
      <c r="BS361" s="47">
        <v>0</v>
      </c>
      <c r="BT361" s="47">
        <v>0</v>
      </c>
      <c r="BU361" s="47">
        <v>0</v>
      </c>
      <c r="BV361" s="47">
        <v>0</v>
      </c>
      <c r="BW361" s="47">
        <v>0</v>
      </c>
      <c r="BX361" s="47">
        <v>0</v>
      </c>
      <c r="BY361" s="47">
        <v>0</v>
      </c>
      <c r="BZ361" s="47">
        <v>0</v>
      </c>
      <c r="CA361" s="47">
        <v>0</v>
      </c>
      <c r="CB361" s="47">
        <v>0</v>
      </c>
      <c r="CC361" s="47">
        <v>0</v>
      </c>
      <c r="CD361" s="47">
        <v>0</v>
      </c>
      <c r="CE361" s="47">
        <v>0</v>
      </c>
      <c r="CF361" s="47">
        <v>0</v>
      </c>
      <c r="CG361" s="47">
        <v>0</v>
      </c>
      <c r="CH361" s="47">
        <v>0</v>
      </c>
      <c r="CI361" s="47">
        <v>0</v>
      </c>
      <c r="CJ361" s="47">
        <v>0</v>
      </c>
      <c r="CK361" s="47">
        <v>0</v>
      </c>
      <c r="CL361" s="47">
        <v>0</v>
      </c>
      <c r="CM361" s="47">
        <v>0</v>
      </c>
      <c r="CN361" s="47">
        <v>0</v>
      </c>
      <c r="CO361" s="47">
        <v>0</v>
      </c>
      <c r="CP361" s="47">
        <v>0</v>
      </c>
      <c r="CQ361" s="47">
        <v>0</v>
      </c>
      <c r="CR361" s="47">
        <v>0</v>
      </c>
      <c r="CS361" s="47">
        <v>0</v>
      </c>
      <c r="CT361" s="47">
        <v>0</v>
      </c>
      <c r="CU361" s="47">
        <v>0</v>
      </c>
      <c r="CV361" s="47">
        <v>0</v>
      </c>
      <c r="CW361" s="47">
        <v>0</v>
      </c>
      <c r="CX361" s="47">
        <v>0</v>
      </c>
      <c r="CY361" s="47">
        <v>0</v>
      </c>
      <c r="CZ361" s="47">
        <v>0</v>
      </c>
      <c r="DA361" s="47">
        <v>0</v>
      </c>
      <c r="DB361" s="47">
        <v>0</v>
      </c>
      <c r="DC361" s="47">
        <v>0</v>
      </c>
      <c r="DD361" s="47">
        <v>0</v>
      </c>
      <c r="DE361" s="47">
        <v>0</v>
      </c>
      <c r="DF361" s="47">
        <v>0</v>
      </c>
      <c r="DG361" s="47">
        <v>0</v>
      </c>
      <c r="DH361" s="47">
        <v>0</v>
      </c>
      <c r="DI361" s="47">
        <v>0</v>
      </c>
      <c r="DJ361" s="47">
        <v>0</v>
      </c>
      <c r="DK361" s="47">
        <v>0</v>
      </c>
      <c r="DL361" s="47">
        <v>0</v>
      </c>
      <c r="DM361" s="47">
        <v>0</v>
      </c>
      <c r="DN361" s="47">
        <v>0</v>
      </c>
      <c r="DO361" s="47">
        <v>0</v>
      </c>
      <c r="DP361" s="47">
        <v>0</v>
      </c>
      <c r="DQ361" s="47">
        <v>0</v>
      </c>
      <c r="DR361" s="47">
        <v>0</v>
      </c>
      <c r="DS361" s="47">
        <v>0</v>
      </c>
      <c r="DT361" s="47">
        <v>0</v>
      </c>
    </row>
    <row r="362" spans="1:126" x14ac:dyDescent="0.25">
      <c r="A362" s="47" t="s">
        <v>702</v>
      </c>
      <c r="B362" s="47" t="s">
        <v>153</v>
      </c>
      <c r="C362" s="47" t="s">
        <v>699</v>
      </c>
      <c r="D362" s="47" t="s">
        <v>699</v>
      </c>
      <c r="E362" s="47"/>
      <c r="F362" s="47" t="s">
        <v>406</v>
      </c>
      <c r="G362" s="47" t="s">
        <v>486</v>
      </c>
      <c r="H362" s="47" t="str">
        <f>=IFERROR(VLOOKUP(A362,'ETPT Format DDG'!A:J,10,FALSE),"")</f>
        <v>0</v>
      </c>
      <c r="I362" s="47" t="str">
        <f>='ETPT Format DDG'!M362</f>
        <v/>
      </c>
      <c r="J362" s="47" t="str">
        <f>='ETPT Format DDG'!D362</f>
        <v/>
      </c>
      <c r="K362" s="47" t="s">
        <v>157</v>
      </c>
      <c r="L362" s="47" t="s">
        <v>703</v>
      </c>
      <c r="M362" s="47"/>
      <c r="N362" s="47">
        <v>1</v>
      </c>
      <c r="O362" s="47">
        <v>1</v>
      </c>
      <c r="P362" s="47">
        <v>0</v>
      </c>
      <c r="Q362" s="47">
        <v>0</v>
      </c>
      <c r="R362" s="47">
        <v>0</v>
      </c>
      <c r="S362" s="47">
        <v>0</v>
      </c>
      <c r="T362" s="47">
        <v>0</v>
      </c>
      <c r="U362" s="47">
        <v>0</v>
      </c>
      <c r="V362" s="47">
        <v>0</v>
      </c>
      <c r="W362" s="47">
        <v>0</v>
      </c>
      <c r="X362" s="47">
        <v>0</v>
      </c>
      <c r="Y362" s="47">
        <v>0</v>
      </c>
      <c r="Z362" s="47">
        <v>0</v>
      </c>
      <c r="AA362" s="47">
        <v>0</v>
      </c>
      <c r="AB362" s="47">
        <v>0</v>
      </c>
      <c r="AC362" s="47">
        <v>0</v>
      </c>
      <c r="AD362" s="47">
        <v>0</v>
      </c>
      <c r="AE362" s="47">
        <v>0</v>
      </c>
      <c r="AF362" s="47">
        <v>0</v>
      </c>
      <c r="AG362" s="47">
        <v>0</v>
      </c>
      <c r="AH362" s="47">
        <v>0</v>
      </c>
      <c r="AI362" s="47">
        <v>0</v>
      </c>
      <c r="AJ362" s="47">
        <v>0</v>
      </c>
      <c r="AK362" s="47">
        <v>0</v>
      </c>
      <c r="AL362" s="47">
        <v>0</v>
      </c>
      <c r="AM362" s="47">
        <v>0</v>
      </c>
      <c r="AN362" s="47">
        <v>0</v>
      </c>
      <c r="AO362" s="47">
        <v>0</v>
      </c>
      <c r="AP362" s="47">
        <v>0</v>
      </c>
      <c r="AQ362" s="47">
        <v>0</v>
      </c>
      <c r="AR362" s="47">
        <v>0</v>
      </c>
      <c r="AS362" s="47">
        <v>0</v>
      </c>
      <c r="AT362" s="47">
        <v>0</v>
      </c>
      <c r="AU362" s="47">
        <v>0</v>
      </c>
      <c r="AV362" s="47">
        <v>0</v>
      </c>
      <c r="AW362" s="47">
        <v>0</v>
      </c>
      <c r="AX362" s="47">
        <v>0</v>
      </c>
      <c r="AY362" s="47">
        <v>0</v>
      </c>
      <c r="AZ362" s="47">
        <v>0</v>
      </c>
      <c r="BA362" s="47">
        <v>0</v>
      </c>
      <c r="BB362" s="47">
        <v>0</v>
      </c>
      <c r="BC362" s="47">
        <v>0</v>
      </c>
      <c r="BD362" s="47">
        <v>0</v>
      </c>
      <c r="BE362" s="47">
        <v>0</v>
      </c>
      <c r="BF362" s="47">
        <v>0</v>
      </c>
      <c r="BG362" s="47">
        <v>0</v>
      </c>
      <c r="BH362" s="47">
        <v>0</v>
      </c>
      <c r="BI362" s="47">
        <v>0</v>
      </c>
      <c r="BJ362" s="47">
        <v>0</v>
      </c>
      <c r="BK362" s="47">
        <v>0</v>
      </c>
      <c r="BL362" s="47">
        <v>0</v>
      </c>
      <c r="BM362" s="47">
        <v>0</v>
      </c>
      <c r="BN362" s="47">
        <v>0</v>
      </c>
      <c r="BO362" s="47">
        <v>0</v>
      </c>
      <c r="BP362" s="47">
        <v>0</v>
      </c>
      <c r="BQ362" s="47">
        <v>0</v>
      </c>
      <c r="BR362" s="47">
        <v>0</v>
      </c>
      <c r="BS362" s="47">
        <v>0</v>
      </c>
      <c r="BT362" s="47">
        <v>0</v>
      </c>
      <c r="BU362" s="47">
        <v>0</v>
      </c>
      <c r="BV362" s="47">
        <v>0</v>
      </c>
      <c r="BW362" s="47">
        <v>0</v>
      </c>
      <c r="BX362" s="47">
        <v>0</v>
      </c>
      <c r="BY362" s="47">
        <v>0</v>
      </c>
      <c r="BZ362" s="47">
        <v>0</v>
      </c>
      <c r="CA362" s="47">
        <v>0</v>
      </c>
      <c r="CB362" s="47">
        <v>0</v>
      </c>
      <c r="CC362" s="47">
        <v>0</v>
      </c>
      <c r="CD362" s="47">
        <v>0</v>
      </c>
      <c r="CE362" s="47">
        <v>0</v>
      </c>
      <c r="CF362" s="47">
        <v>0</v>
      </c>
      <c r="CG362" s="47">
        <v>0</v>
      </c>
      <c r="CH362" s="47">
        <v>0</v>
      </c>
      <c r="CI362" s="47">
        <v>0</v>
      </c>
      <c r="CJ362" s="47">
        <v>0</v>
      </c>
      <c r="CK362" s="47">
        <v>0</v>
      </c>
      <c r="CL362" s="47">
        <v>0</v>
      </c>
      <c r="CM362" s="47">
        <v>0</v>
      </c>
      <c r="CN362" s="47">
        <v>0</v>
      </c>
      <c r="CO362" s="47">
        <v>0</v>
      </c>
      <c r="CP362" s="47">
        <v>0</v>
      </c>
      <c r="CQ362" s="47">
        <v>0</v>
      </c>
      <c r="CR362" s="47">
        <v>0</v>
      </c>
      <c r="CS362" s="47">
        <v>0</v>
      </c>
      <c r="CT362" s="47">
        <v>1</v>
      </c>
      <c r="CU362" s="47">
        <v>1</v>
      </c>
      <c r="CV362" s="47">
        <v>0</v>
      </c>
      <c r="CW362" s="47">
        <v>0</v>
      </c>
      <c r="CX362" s="47">
        <v>0</v>
      </c>
      <c r="CY362" s="47">
        <v>0</v>
      </c>
      <c r="CZ362" s="47">
        <v>0</v>
      </c>
      <c r="DA362" s="47">
        <v>0</v>
      </c>
      <c r="DB362" s="47">
        <v>0</v>
      </c>
      <c r="DC362" s="47">
        <v>0</v>
      </c>
      <c r="DD362" s="47">
        <v>0</v>
      </c>
      <c r="DE362" s="47">
        <v>0</v>
      </c>
      <c r="DF362" s="47">
        <v>0</v>
      </c>
      <c r="DG362" s="47">
        <v>0</v>
      </c>
      <c r="DH362" s="47">
        <v>0</v>
      </c>
      <c r="DI362" s="47">
        <v>0</v>
      </c>
      <c r="DJ362" s="47">
        <v>0</v>
      </c>
      <c r="DK362" s="47">
        <v>0</v>
      </c>
      <c r="DL362" s="47">
        <v>0</v>
      </c>
      <c r="DM362" s="47">
        <v>0</v>
      </c>
      <c r="DN362" s="47">
        <v>0</v>
      </c>
      <c r="DO362" s="47">
        <v>0</v>
      </c>
      <c r="DP362" s="47">
        <v>0</v>
      </c>
      <c r="DQ362" s="47">
        <v>0</v>
      </c>
      <c r="DR362" s="47">
        <v>0</v>
      </c>
      <c r="DS362" s="47">
        <v>0</v>
      </c>
      <c r="DT362" s="47">
        <v>0</v>
      </c>
    </row>
    <row r="363" spans="1:126" x14ac:dyDescent="0.25">
      <c r="A363" s="47" t="s">
        <v>704</v>
      </c>
      <c r="B363" s="47" t="s">
        <v>153</v>
      </c>
      <c r="C363" s="47" t="s">
        <v>699</v>
      </c>
      <c r="D363" s="47" t="s">
        <v>699</v>
      </c>
      <c r="E363" s="47"/>
      <c r="F363" s="47" t="s">
        <v>406</v>
      </c>
      <c r="G363" s="47" t="s">
        <v>412</v>
      </c>
      <c r="H363" s="47" t="str">
        <f>=IFERROR(VLOOKUP(A363,'ETPT Format DDG'!A:J,10,FALSE),"")</f>
        <v>0</v>
      </c>
      <c r="I363" s="47" t="str">
        <f>='ETPT Format DDG'!M363</f>
        <v/>
      </c>
      <c r="J363" s="47" t="str">
        <f>='ETPT Format DDG'!D363</f>
        <v/>
      </c>
      <c r="K363" s="47" t="s">
        <v>157</v>
      </c>
      <c r="L363" s="47" t="s">
        <v>705</v>
      </c>
      <c r="M363" s="47" t="s">
        <v>164</v>
      </c>
      <c r="N363" s="47">
        <v>0.45789473684210524</v>
      </c>
      <c r="O363" s="47">
        <v>0.45789473684210524</v>
      </c>
      <c r="P363" s="47">
        <v>0</v>
      </c>
      <c r="Q363" s="47">
        <v>0</v>
      </c>
      <c r="R363" s="47">
        <v>0</v>
      </c>
      <c r="S363" s="47">
        <v>0</v>
      </c>
      <c r="T363" s="47">
        <v>0</v>
      </c>
      <c r="U363" s="47">
        <v>0</v>
      </c>
      <c r="V363" s="47">
        <v>0</v>
      </c>
      <c r="W363" s="47">
        <v>0</v>
      </c>
      <c r="X363" s="47">
        <v>0</v>
      </c>
      <c r="Y363" s="47">
        <v>0</v>
      </c>
      <c r="Z363" s="47">
        <v>0</v>
      </c>
      <c r="AA363" s="47">
        <v>0</v>
      </c>
      <c r="AB363" s="47">
        <v>0</v>
      </c>
      <c r="AC363" s="47">
        <v>0</v>
      </c>
      <c r="AD363" s="47">
        <v>0</v>
      </c>
      <c r="AE363" s="47">
        <v>0</v>
      </c>
      <c r="AF363" s="47">
        <v>0</v>
      </c>
      <c r="AG363" s="47">
        <v>0</v>
      </c>
      <c r="AH363" s="47">
        <v>0</v>
      </c>
      <c r="AI363" s="47">
        <v>0</v>
      </c>
      <c r="AJ363" s="47">
        <v>0</v>
      </c>
      <c r="AK363" s="47">
        <v>0</v>
      </c>
      <c r="AL363" s="47">
        <v>0</v>
      </c>
      <c r="AM363" s="47">
        <v>0</v>
      </c>
      <c r="AN363" s="47">
        <v>0</v>
      </c>
      <c r="AO363" s="47">
        <v>0</v>
      </c>
      <c r="AP363" s="47">
        <v>0</v>
      </c>
      <c r="AQ363" s="47">
        <v>0</v>
      </c>
      <c r="AR363" s="47">
        <v>0</v>
      </c>
      <c r="AS363" s="47">
        <v>0</v>
      </c>
      <c r="AT363" s="47">
        <v>0</v>
      </c>
      <c r="AU363" s="47">
        <v>0</v>
      </c>
      <c r="AV363" s="47">
        <v>0</v>
      </c>
      <c r="AW363" s="47">
        <v>0</v>
      </c>
      <c r="AX363" s="47">
        <v>0</v>
      </c>
      <c r="AY363" s="47">
        <v>0</v>
      </c>
      <c r="AZ363" s="47">
        <v>0</v>
      </c>
      <c r="BA363" s="47">
        <v>0</v>
      </c>
      <c r="BB363" s="47">
        <v>0</v>
      </c>
      <c r="BC363" s="47">
        <v>0</v>
      </c>
      <c r="BD363" s="47">
        <v>0</v>
      </c>
      <c r="BE363" s="47">
        <v>0</v>
      </c>
      <c r="BF363" s="47">
        <v>0</v>
      </c>
      <c r="BG363" s="47">
        <v>0</v>
      </c>
      <c r="BH363" s="47">
        <v>0</v>
      </c>
      <c r="BI363" s="47">
        <v>0</v>
      </c>
      <c r="BJ363" s="47">
        <v>0</v>
      </c>
      <c r="BK363" s="47">
        <v>0</v>
      </c>
      <c r="BL363" s="47">
        <v>0</v>
      </c>
      <c r="BM363" s="47">
        <v>0</v>
      </c>
      <c r="BN363" s="47">
        <v>0</v>
      </c>
      <c r="BO363" s="47">
        <v>0</v>
      </c>
      <c r="BP363" s="47">
        <v>0</v>
      </c>
      <c r="BQ363" s="47">
        <v>0</v>
      </c>
      <c r="BR363" s="47">
        <v>0</v>
      </c>
      <c r="BS363" s="47">
        <v>0</v>
      </c>
      <c r="BT363" s="47">
        <v>0</v>
      </c>
      <c r="BU363" s="47">
        <v>0</v>
      </c>
      <c r="BV363" s="47">
        <v>0</v>
      </c>
      <c r="BW363" s="47">
        <v>0</v>
      </c>
      <c r="BX363" s="47">
        <v>0</v>
      </c>
      <c r="BY363" s="47">
        <v>0</v>
      </c>
      <c r="BZ363" s="47">
        <v>0</v>
      </c>
      <c r="CA363" s="47">
        <v>0</v>
      </c>
      <c r="CB363" s="47">
        <v>0</v>
      </c>
      <c r="CC363" s="47">
        <v>0</v>
      </c>
      <c r="CD363" s="47">
        <v>0</v>
      </c>
      <c r="CE363" s="47">
        <v>0</v>
      </c>
      <c r="CF363" s="47">
        <v>0</v>
      </c>
      <c r="CG363" s="47">
        <v>0</v>
      </c>
      <c r="CH363" s="47">
        <v>0</v>
      </c>
      <c r="CI363" s="47">
        <v>0</v>
      </c>
      <c r="CJ363" s="47">
        <v>0</v>
      </c>
      <c r="CK363" s="47">
        <v>0</v>
      </c>
      <c r="CL363" s="47">
        <v>0</v>
      </c>
      <c r="CM363" s="47">
        <v>0</v>
      </c>
      <c r="CN363" s="47">
        <v>0</v>
      </c>
      <c r="CO363" s="47">
        <v>0</v>
      </c>
      <c r="CP363" s="47">
        <v>0</v>
      </c>
      <c r="CQ363" s="47">
        <v>0</v>
      </c>
      <c r="CR363" s="47">
        <v>0</v>
      </c>
      <c r="CS363" s="47">
        <v>0</v>
      </c>
      <c r="CT363" s="47">
        <v>0.45789473684210524</v>
      </c>
      <c r="CU363" s="47">
        <v>0.45789473684210524</v>
      </c>
      <c r="CV363" s="47">
        <v>0</v>
      </c>
      <c r="CW363" s="47">
        <v>0</v>
      </c>
      <c r="CX363" s="47">
        <v>0</v>
      </c>
      <c r="CY363" s="47">
        <v>0</v>
      </c>
      <c r="CZ363" s="47">
        <v>0</v>
      </c>
      <c r="DA363" s="47">
        <v>0</v>
      </c>
      <c r="DB363" s="47">
        <v>0</v>
      </c>
      <c r="DC363" s="47">
        <v>0</v>
      </c>
      <c r="DD363" s="47">
        <v>0</v>
      </c>
      <c r="DE363" s="47">
        <v>0</v>
      </c>
      <c r="DF363" s="47">
        <v>0</v>
      </c>
      <c r="DG363" s="47">
        <v>0</v>
      </c>
      <c r="DH363" s="47">
        <v>0</v>
      </c>
      <c r="DI363" s="47">
        <v>0</v>
      </c>
      <c r="DJ363" s="47">
        <v>0</v>
      </c>
      <c r="DK363" s="47">
        <v>0</v>
      </c>
      <c r="DL363" s="47">
        <v>0</v>
      </c>
      <c r="DM363" s="47">
        <v>0</v>
      </c>
      <c r="DN363" s="47">
        <v>0</v>
      </c>
      <c r="DO363" s="47">
        <v>0</v>
      </c>
      <c r="DP363" s="47">
        <v>0</v>
      </c>
      <c r="DQ363" s="47">
        <v>0</v>
      </c>
      <c r="DR363" s="47">
        <v>0</v>
      </c>
      <c r="DS363" s="47">
        <v>0</v>
      </c>
      <c r="DT363" s="47">
        <v>0</v>
      </c>
    </row>
    <row r="364" spans="1:126" x14ac:dyDescent="0.25">
      <c r="A364" s="47" t="s">
        <v>706</v>
      </c>
      <c r="B364" s="47" t="s">
        <v>153</v>
      </c>
      <c r="C364" s="47" t="s">
        <v>699</v>
      </c>
      <c r="D364" s="47" t="s">
        <v>699</v>
      </c>
      <c r="E364" s="47"/>
      <c r="F364" s="47" t="s">
        <v>406</v>
      </c>
      <c r="G364" s="47" t="s">
        <v>415</v>
      </c>
      <c r="H364" s="47" t="str">
        <f>=IFERROR(VLOOKUP(A364,'ETPT Format DDG'!A:J,10,FALSE),"")</f>
        <v>0</v>
      </c>
      <c r="I364" s="47" t="str">
        <f>='ETPT Format DDG'!M364</f>
        <v/>
      </c>
      <c r="J364" s="47" t="str">
        <f>='ETPT Format DDG'!D364</f>
        <v/>
      </c>
      <c r="K364" s="47" t="s">
        <v>157</v>
      </c>
      <c r="L364" s="47" t="s">
        <v>707</v>
      </c>
      <c r="M364" s="47"/>
      <c r="N364" s="47">
        <v>1</v>
      </c>
      <c r="O364" s="47">
        <v>1</v>
      </c>
      <c r="P364" s="47">
        <v>0</v>
      </c>
      <c r="Q364" s="47">
        <v>0</v>
      </c>
      <c r="R364" s="47">
        <v>0</v>
      </c>
      <c r="S364" s="47">
        <v>0</v>
      </c>
      <c r="T364" s="47">
        <v>0</v>
      </c>
      <c r="U364" s="47">
        <v>0</v>
      </c>
      <c r="V364" s="47">
        <v>0</v>
      </c>
      <c r="W364" s="47">
        <v>0</v>
      </c>
      <c r="X364" s="47">
        <v>0</v>
      </c>
      <c r="Y364" s="47">
        <v>0</v>
      </c>
      <c r="Z364" s="47">
        <v>0</v>
      </c>
      <c r="AA364" s="47">
        <v>0</v>
      </c>
      <c r="AB364" s="47">
        <v>0</v>
      </c>
      <c r="AC364" s="47">
        <v>0</v>
      </c>
      <c r="AD364" s="47">
        <v>0</v>
      </c>
      <c r="AE364" s="47">
        <v>0</v>
      </c>
      <c r="AF364" s="47">
        <v>0</v>
      </c>
      <c r="AG364" s="47">
        <v>0</v>
      </c>
      <c r="AH364" s="47">
        <v>0</v>
      </c>
      <c r="AI364" s="47">
        <v>0</v>
      </c>
      <c r="AJ364" s="47">
        <v>0</v>
      </c>
      <c r="AK364" s="47">
        <v>0</v>
      </c>
      <c r="AL364" s="47">
        <v>0</v>
      </c>
      <c r="AM364" s="47">
        <v>0</v>
      </c>
      <c r="AN364" s="47">
        <v>0</v>
      </c>
      <c r="AO364" s="47">
        <v>0</v>
      </c>
      <c r="AP364" s="47">
        <v>0</v>
      </c>
      <c r="AQ364" s="47">
        <v>0</v>
      </c>
      <c r="AR364" s="47">
        <v>0</v>
      </c>
      <c r="AS364" s="47">
        <v>0</v>
      </c>
      <c r="AT364" s="47">
        <v>0</v>
      </c>
      <c r="AU364" s="47">
        <v>0</v>
      </c>
      <c r="AV364" s="47">
        <v>0</v>
      </c>
      <c r="AW364" s="47">
        <v>0</v>
      </c>
      <c r="AX364" s="47">
        <v>0</v>
      </c>
      <c r="AY364" s="47">
        <v>0</v>
      </c>
      <c r="AZ364" s="47">
        <v>0</v>
      </c>
      <c r="BA364" s="47">
        <v>0</v>
      </c>
      <c r="BB364" s="47">
        <v>0</v>
      </c>
      <c r="BC364" s="47">
        <v>0</v>
      </c>
      <c r="BD364" s="47">
        <v>0</v>
      </c>
      <c r="BE364" s="47">
        <v>0</v>
      </c>
      <c r="BF364" s="47">
        <v>0</v>
      </c>
      <c r="BG364" s="47">
        <v>0</v>
      </c>
      <c r="BH364" s="47">
        <v>0</v>
      </c>
      <c r="BI364" s="47">
        <v>0</v>
      </c>
      <c r="BJ364" s="47">
        <v>0</v>
      </c>
      <c r="BK364" s="47">
        <v>0</v>
      </c>
      <c r="BL364" s="47">
        <v>0.05000000000000036</v>
      </c>
      <c r="BM364" s="47">
        <v>0</v>
      </c>
      <c r="BN364" s="47">
        <v>0</v>
      </c>
      <c r="BO364" s="47">
        <v>0.650000000000004</v>
      </c>
      <c r="BP364" s="47">
        <v>0</v>
      </c>
      <c r="BQ364" s="47">
        <v>0</v>
      </c>
      <c r="BR364" s="47">
        <v>0</v>
      </c>
      <c r="BS364" s="47">
        <v>0.05000000000000036</v>
      </c>
      <c r="BT364" s="47">
        <v>0</v>
      </c>
      <c r="BU364" s="47">
        <v>0</v>
      </c>
      <c r="BV364" s="47">
        <v>0</v>
      </c>
      <c r="BW364" s="47">
        <v>0</v>
      </c>
      <c r="BX364" s="47">
        <v>0</v>
      </c>
      <c r="BY364" s="47">
        <v>0</v>
      </c>
      <c r="BZ364" s="47">
        <v>0.05000000000000036</v>
      </c>
      <c r="CA364" s="47">
        <v>0</v>
      </c>
      <c r="CB364" s="47">
        <v>0</v>
      </c>
      <c r="CC364" s="47">
        <v>0</v>
      </c>
      <c r="CD364" s="47">
        <v>0</v>
      </c>
      <c r="CE364" s="47">
        <v>0.5500000000000033</v>
      </c>
      <c r="CF364" s="47">
        <v>0.14999999999999905</v>
      </c>
      <c r="CG364" s="47">
        <v>0</v>
      </c>
      <c r="CH364" s="47">
        <v>0</v>
      </c>
      <c r="CI364" s="47">
        <v>0</v>
      </c>
      <c r="CJ364" s="47">
        <v>0</v>
      </c>
      <c r="CK364" s="47">
        <v>0</v>
      </c>
      <c r="CL364" s="47">
        <v>0.05000000000000036</v>
      </c>
      <c r="CM364" s="47">
        <v>0</v>
      </c>
      <c r="CN364" s="47">
        <v>0</v>
      </c>
      <c r="CO364" s="47">
        <v>0</v>
      </c>
      <c r="CP364" s="47">
        <v>0</v>
      </c>
      <c r="CQ364" s="47">
        <v>0.05000000000000036</v>
      </c>
      <c r="CR364" s="47">
        <v>0</v>
      </c>
      <c r="CS364" s="47">
        <v>0</v>
      </c>
      <c r="CT364" s="47">
        <v>0.05000000000000036</v>
      </c>
      <c r="CU364" s="47">
        <v>0</v>
      </c>
      <c r="CV364" s="47">
        <v>0</v>
      </c>
      <c r="CW364" s="47">
        <v>0</v>
      </c>
      <c r="CX364" s="47">
        <v>0</v>
      </c>
      <c r="CY364" s="47">
        <v>0</v>
      </c>
      <c r="CZ364" s="47">
        <v>0</v>
      </c>
      <c r="DA364" s="47">
        <v>0</v>
      </c>
      <c r="DB364" s="47">
        <v>0</v>
      </c>
      <c r="DC364" s="47">
        <v>0</v>
      </c>
      <c r="DD364" s="47">
        <v>0</v>
      </c>
      <c r="DE364" s="47">
        <v>0.05000000000000036</v>
      </c>
      <c r="DF364" s="47">
        <v>0</v>
      </c>
      <c r="DG364" s="47">
        <v>0</v>
      </c>
      <c r="DH364" s="47">
        <v>0</v>
      </c>
      <c r="DI364" s="47">
        <v>0</v>
      </c>
      <c r="DJ364" s="47">
        <v>0</v>
      </c>
      <c r="DK364" s="47">
        <v>0</v>
      </c>
      <c r="DL364" s="47">
        <v>0</v>
      </c>
      <c r="DM364" s="47">
        <v>0</v>
      </c>
      <c r="DN364" s="47">
        <v>0</v>
      </c>
      <c r="DO364" s="47">
        <v>0</v>
      </c>
      <c r="DP364" s="47">
        <v>0</v>
      </c>
      <c r="DQ364" s="47">
        <v>0</v>
      </c>
      <c r="DR364" s="47">
        <v>0</v>
      </c>
      <c r="DS364" s="47">
        <v>0</v>
      </c>
      <c r="DT364" s="47">
        <v>0</v>
      </c>
    </row>
    <row r="365" spans="1:126" x14ac:dyDescent="0.25">
      <c r="A365" s="47" t="s">
        <v>708</v>
      </c>
      <c r="B365" s="47" t="s">
        <v>153</v>
      </c>
      <c r="C365" s="47" t="s">
        <v>699</v>
      </c>
      <c r="D365" s="47" t="s">
        <v>699</v>
      </c>
      <c r="E365" s="47"/>
      <c r="F365" s="47" t="s">
        <v>406</v>
      </c>
      <c r="G365" s="47" t="s">
        <v>412</v>
      </c>
      <c r="H365" s="47" t="str">
        <f>=IFERROR(VLOOKUP(A365,'ETPT Format DDG'!A:J,10,FALSE),"")</f>
        <v>0</v>
      </c>
      <c r="I365" s="47" t="str">
        <f>='ETPT Format DDG'!M365</f>
        <v/>
      </c>
      <c r="J365" s="47" t="str">
        <f>='ETPT Format DDG'!D365</f>
        <v/>
      </c>
      <c r="K365" s="47" t="s">
        <v>157</v>
      </c>
      <c r="L365" s="47" t="s">
        <v>617</v>
      </c>
      <c r="M365" s="47"/>
      <c r="N365" s="47">
        <v>1</v>
      </c>
      <c r="O365" s="47">
        <v>1</v>
      </c>
      <c r="P365" s="47">
        <v>0</v>
      </c>
      <c r="Q365" s="47">
        <v>0</v>
      </c>
      <c r="R365" s="47">
        <v>0</v>
      </c>
      <c r="S365" s="47">
        <v>0</v>
      </c>
      <c r="T365" s="47">
        <v>0</v>
      </c>
      <c r="U365" s="47">
        <v>0</v>
      </c>
      <c r="V365" s="47">
        <v>0</v>
      </c>
      <c r="W365" s="47">
        <v>0</v>
      </c>
      <c r="X365" s="47">
        <v>0</v>
      </c>
      <c r="Y365" s="47">
        <v>0</v>
      </c>
      <c r="Z365" s="47">
        <v>0</v>
      </c>
      <c r="AA365" s="47">
        <v>0</v>
      </c>
      <c r="AB365" s="47">
        <v>0</v>
      </c>
      <c r="AC365" s="47">
        <v>0</v>
      </c>
      <c r="AD365" s="47">
        <v>0</v>
      </c>
      <c r="AE365" s="47">
        <v>0</v>
      </c>
      <c r="AF365" s="47">
        <v>0</v>
      </c>
      <c r="AG365" s="47">
        <v>0</v>
      </c>
      <c r="AH365" s="47">
        <v>0</v>
      </c>
      <c r="AI365" s="47">
        <v>0</v>
      </c>
      <c r="AJ365" s="47">
        <v>0</v>
      </c>
      <c r="AK365" s="47">
        <v>0</v>
      </c>
      <c r="AL365" s="47">
        <v>0</v>
      </c>
      <c r="AM365" s="47">
        <v>0</v>
      </c>
      <c r="AN365" s="47">
        <v>0</v>
      </c>
      <c r="AO365" s="47">
        <v>0</v>
      </c>
      <c r="AP365" s="47">
        <v>0</v>
      </c>
      <c r="AQ365" s="47">
        <v>0</v>
      </c>
      <c r="AR365" s="47">
        <v>0</v>
      </c>
      <c r="AS365" s="47">
        <v>0</v>
      </c>
      <c r="AT365" s="47">
        <v>0</v>
      </c>
      <c r="AU365" s="47">
        <v>0</v>
      </c>
      <c r="AV365" s="47">
        <v>0</v>
      </c>
      <c r="AW365" s="47">
        <v>0</v>
      </c>
      <c r="AX365" s="47">
        <v>0</v>
      </c>
      <c r="AY365" s="47">
        <v>0</v>
      </c>
      <c r="AZ365" s="47">
        <v>0</v>
      </c>
      <c r="BA365" s="47">
        <v>0</v>
      </c>
      <c r="BB365" s="47">
        <v>0</v>
      </c>
      <c r="BC365" s="47">
        <v>0</v>
      </c>
      <c r="BD365" s="47">
        <v>0</v>
      </c>
      <c r="BE365" s="47">
        <v>0</v>
      </c>
      <c r="BF365" s="47">
        <v>0</v>
      </c>
      <c r="BG365" s="47">
        <v>0</v>
      </c>
      <c r="BH365" s="47">
        <v>0</v>
      </c>
      <c r="BI365" s="47">
        <v>0</v>
      </c>
      <c r="BJ365" s="47">
        <v>0</v>
      </c>
      <c r="BK365" s="47">
        <v>0</v>
      </c>
      <c r="BL365" s="47">
        <v>0</v>
      </c>
      <c r="BM365" s="47">
        <v>0</v>
      </c>
      <c r="BN365" s="47">
        <v>0</v>
      </c>
      <c r="BO365" s="47">
        <v>1</v>
      </c>
      <c r="BP365" s="47">
        <v>0</v>
      </c>
      <c r="BQ365" s="47">
        <v>0</v>
      </c>
      <c r="BR365" s="47">
        <v>0</v>
      </c>
      <c r="BS365" s="47">
        <v>0</v>
      </c>
      <c r="BT365" s="47">
        <v>0</v>
      </c>
      <c r="BU365" s="47">
        <v>0</v>
      </c>
      <c r="BV365" s="47">
        <v>0</v>
      </c>
      <c r="BW365" s="47">
        <v>0</v>
      </c>
      <c r="BX365" s="47">
        <v>0</v>
      </c>
      <c r="BY365" s="47">
        <v>0</v>
      </c>
      <c r="BZ365" s="47">
        <v>0</v>
      </c>
      <c r="CA365" s="47">
        <v>0</v>
      </c>
      <c r="CB365" s="47">
        <v>0</v>
      </c>
      <c r="CC365" s="47">
        <v>0</v>
      </c>
      <c r="CD365" s="47">
        <v>1</v>
      </c>
      <c r="CE365" s="47">
        <v>0</v>
      </c>
      <c r="CF365" s="47">
        <v>0</v>
      </c>
      <c r="CG365" s="47">
        <v>0</v>
      </c>
      <c r="CH365" s="47">
        <v>0</v>
      </c>
      <c r="CI365" s="47">
        <v>0</v>
      </c>
      <c r="CJ365" s="47">
        <v>0</v>
      </c>
      <c r="CK365" s="47">
        <v>0</v>
      </c>
      <c r="CL365" s="47">
        <v>0</v>
      </c>
      <c r="CM365" s="47">
        <v>0</v>
      </c>
      <c r="CN365" s="47">
        <v>0</v>
      </c>
      <c r="CO365" s="47">
        <v>0</v>
      </c>
      <c r="CP365" s="47">
        <v>0</v>
      </c>
      <c r="CQ365" s="47">
        <v>0</v>
      </c>
      <c r="CR365" s="47">
        <v>0</v>
      </c>
      <c r="CS365" s="47">
        <v>0</v>
      </c>
      <c r="CT365" s="47">
        <v>0</v>
      </c>
      <c r="CU365" s="47">
        <v>0</v>
      </c>
      <c r="CV365" s="47">
        <v>0</v>
      </c>
      <c r="CW365" s="47">
        <v>0</v>
      </c>
      <c r="CX365" s="47">
        <v>0</v>
      </c>
      <c r="CY365" s="47">
        <v>0</v>
      </c>
      <c r="CZ365" s="47">
        <v>0</v>
      </c>
      <c r="DA365" s="47">
        <v>0</v>
      </c>
      <c r="DB365" s="47">
        <v>0</v>
      </c>
      <c r="DC365" s="47">
        <v>0</v>
      </c>
      <c r="DD365" s="47">
        <v>0</v>
      </c>
      <c r="DE365" s="47">
        <v>0</v>
      </c>
      <c r="DF365" s="47">
        <v>0</v>
      </c>
      <c r="DG365" s="47">
        <v>0</v>
      </c>
      <c r="DH365" s="47">
        <v>0</v>
      </c>
      <c r="DI365" s="47">
        <v>0</v>
      </c>
      <c r="DJ365" s="47">
        <v>0</v>
      </c>
      <c r="DK365" s="47">
        <v>0</v>
      </c>
      <c r="DL365" s="47">
        <v>0</v>
      </c>
      <c r="DM365" s="47">
        <v>0</v>
      </c>
      <c r="DN365" s="47">
        <v>0</v>
      </c>
      <c r="DO365" s="47">
        <v>0</v>
      </c>
      <c r="DP365" s="47">
        <v>0</v>
      </c>
      <c r="DQ365" s="47">
        <v>0</v>
      </c>
      <c r="DR365" s="47">
        <v>0</v>
      </c>
      <c r="DS365" s="47">
        <v>0</v>
      </c>
      <c r="DT365" s="47">
        <v>0</v>
      </c>
    </row>
    <row r="366" spans="1:126" x14ac:dyDescent="0.25">
      <c r="A366" s="47" t="s">
        <v>709</v>
      </c>
      <c r="B366" s="47" t="s">
        <v>153</v>
      </c>
      <c r="C366" s="47" t="s">
        <v>699</v>
      </c>
      <c r="D366" s="47" t="s">
        <v>699</v>
      </c>
      <c r="E366" s="47"/>
      <c r="F366" s="47" t="s">
        <v>406</v>
      </c>
      <c r="G366" s="47" t="s">
        <v>412</v>
      </c>
      <c r="H366" s="47" t="str">
        <f>=IFERROR(VLOOKUP(A366,'ETPT Format DDG'!A:J,10,FALSE),"")</f>
        <v>0</v>
      </c>
      <c r="I366" s="47" t="str">
        <f>='ETPT Format DDG'!M366</f>
        <v/>
      </c>
      <c r="J366" s="47" t="str">
        <f>='ETPT Format DDG'!D366</f>
        <v/>
      </c>
      <c r="K366" s="47" t="s">
        <v>157</v>
      </c>
      <c r="L366" s="47" t="s">
        <v>710</v>
      </c>
      <c r="M366" s="47"/>
      <c r="N366" s="47">
        <v>1</v>
      </c>
      <c r="O366" s="47">
        <v>1</v>
      </c>
      <c r="P366" s="47">
        <v>0</v>
      </c>
      <c r="Q366" s="47">
        <v>0</v>
      </c>
      <c r="R366" s="47">
        <v>0</v>
      </c>
      <c r="S366" s="47">
        <v>0</v>
      </c>
      <c r="T366" s="47">
        <v>0</v>
      </c>
      <c r="U366" s="47">
        <v>0</v>
      </c>
      <c r="V366" s="47">
        <v>0</v>
      </c>
      <c r="W366" s="47">
        <v>0</v>
      </c>
      <c r="X366" s="47">
        <v>0</v>
      </c>
      <c r="Y366" s="47">
        <v>0</v>
      </c>
      <c r="Z366" s="47">
        <v>0</v>
      </c>
      <c r="AA366" s="47">
        <v>0</v>
      </c>
      <c r="AB366" s="47">
        <v>0</v>
      </c>
      <c r="AC366" s="47">
        <v>0</v>
      </c>
      <c r="AD366" s="47">
        <v>0</v>
      </c>
      <c r="AE366" s="47">
        <v>0</v>
      </c>
      <c r="AF366" s="47">
        <v>0</v>
      </c>
      <c r="AG366" s="47">
        <v>0</v>
      </c>
      <c r="AH366" s="47">
        <v>0</v>
      </c>
      <c r="AI366" s="47">
        <v>0</v>
      </c>
      <c r="AJ366" s="47">
        <v>0</v>
      </c>
      <c r="AK366" s="47">
        <v>0</v>
      </c>
      <c r="AL366" s="47">
        <v>0</v>
      </c>
      <c r="AM366" s="47">
        <v>0</v>
      </c>
      <c r="AN366" s="47">
        <v>0</v>
      </c>
      <c r="AO366" s="47">
        <v>0</v>
      </c>
      <c r="AP366" s="47">
        <v>0</v>
      </c>
      <c r="AQ366" s="47">
        <v>0</v>
      </c>
      <c r="AR366" s="47">
        <v>0</v>
      </c>
      <c r="AS366" s="47">
        <v>0</v>
      </c>
      <c r="AT366" s="47">
        <v>0</v>
      </c>
      <c r="AU366" s="47">
        <v>0</v>
      </c>
      <c r="AV366" s="47">
        <v>0</v>
      </c>
      <c r="AW366" s="47">
        <v>0</v>
      </c>
      <c r="AX366" s="47">
        <v>0</v>
      </c>
      <c r="AY366" s="47">
        <v>0</v>
      </c>
      <c r="AZ366" s="47">
        <v>0</v>
      </c>
      <c r="BA366" s="47">
        <v>0</v>
      </c>
      <c r="BB366" s="47">
        <v>0</v>
      </c>
      <c r="BC366" s="47">
        <v>0</v>
      </c>
      <c r="BD366" s="47">
        <v>0</v>
      </c>
      <c r="BE366" s="47">
        <v>0</v>
      </c>
      <c r="BF366" s="47">
        <v>0</v>
      </c>
      <c r="BG366" s="47">
        <v>0</v>
      </c>
      <c r="BH366" s="47">
        <v>0</v>
      </c>
      <c r="BI366" s="47">
        <v>0</v>
      </c>
      <c r="BJ366" s="47">
        <v>0</v>
      </c>
      <c r="BK366" s="47">
        <v>0</v>
      </c>
      <c r="BL366" s="47">
        <v>0</v>
      </c>
      <c r="BM366" s="47">
        <v>0</v>
      </c>
      <c r="BN366" s="47">
        <v>0</v>
      </c>
      <c r="BO366" s="47">
        <v>0</v>
      </c>
      <c r="BP366" s="47">
        <v>0</v>
      </c>
      <c r="BQ366" s="47">
        <v>0</v>
      </c>
      <c r="BR366" s="47">
        <v>0</v>
      </c>
      <c r="BS366" s="47">
        <v>0</v>
      </c>
      <c r="BT366" s="47">
        <v>0</v>
      </c>
      <c r="BU366" s="47">
        <v>0</v>
      </c>
      <c r="BV366" s="47">
        <v>0</v>
      </c>
      <c r="BW366" s="47">
        <v>0</v>
      </c>
      <c r="BX366" s="47">
        <v>0</v>
      </c>
      <c r="BY366" s="47">
        <v>0</v>
      </c>
      <c r="BZ366" s="47">
        <v>0</v>
      </c>
      <c r="CA366" s="47">
        <v>0</v>
      </c>
      <c r="CB366" s="47">
        <v>0</v>
      </c>
      <c r="CC366" s="47">
        <v>0</v>
      </c>
      <c r="CD366" s="47">
        <v>0</v>
      </c>
      <c r="CE366" s="47">
        <v>0</v>
      </c>
      <c r="CF366" s="47">
        <v>0</v>
      </c>
      <c r="CG366" s="47">
        <v>0</v>
      </c>
      <c r="CH366" s="47">
        <v>0</v>
      </c>
      <c r="CI366" s="47">
        <v>0</v>
      </c>
      <c r="CJ366" s="47">
        <v>0</v>
      </c>
      <c r="CK366" s="47">
        <v>0</v>
      </c>
      <c r="CL366" s="47">
        <v>0</v>
      </c>
      <c r="CM366" s="47">
        <v>0</v>
      </c>
      <c r="CN366" s="47">
        <v>0</v>
      </c>
      <c r="CO366" s="47">
        <v>0</v>
      </c>
      <c r="CP366" s="47">
        <v>0</v>
      </c>
      <c r="CQ366" s="47">
        <v>0</v>
      </c>
      <c r="CR366" s="47">
        <v>0</v>
      </c>
      <c r="CS366" s="47">
        <v>0</v>
      </c>
      <c r="CT366" s="47">
        <v>1</v>
      </c>
      <c r="CU366" s="47">
        <v>0</v>
      </c>
      <c r="CV366" s="47">
        <v>0</v>
      </c>
      <c r="CW366" s="47">
        <v>0</v>
      </c>
      <c r="CX366" s="47">
        <v>0</v>
      </c>
      <c r="CY366" s="47">
        <v>0</v>
      </c>
      <c r="CZ366" s="47">
        <v>0</v>
      </c>
      <c r="DA366" s="47">
        <v>0</v>
      </c>
      <c r="DB366" s="47">
        <v>0</v>
      </c>
      <c r="DC366" s="47">
        <v>0</v>
      </c>
      <c r="DD366" s="47">
        <v>0</v>
      </c>
      <c r="DE366" s="47">
        <v>1</v>
      </c>
      <c r="DF366" s="47">
        <v>0</v>
      </c>
      <c r="DG366" s="47">
        <v>0</v>
      </c>
      <c r="DH366" s="47">
        <v>0</v>
      </c>
      <c r="DI366" s="47">
        <v>0</v>
      </c>
      <c r="DJ366" s="47">
        <v>0</v>
      </c>
      <c r="DK366" s="47">
        <v>0</v>
      </c>
      <c r="DL366" s="47">
        <v>0</v>
      </c>
      <c r="DM366" s="47">
        <v>0</v>
      </c>
      <c r="DN366" s="47">
        <v>0</v>
      </c>
      <c r="DO366" s="47">
        <v>0</v>
      </c>
      <c r="DP366" s="47">
        <v>0</v>
      </c>
      <c r="DQ366" s="47">
        <v>0</v>
      </c>
      <c r="DR366" s="47">
        <v>0</v>
      </c>
      <c r="DS366" s="47">
        <v>0</v>
      </c>
      <c r="DT366" s="47">
        <v>0</v>
      </c>
    </row>
    <row r="367" spans="1:126" x14ac:dyDescent="0.25">
      <c r="A367" s="47" t="s">
        <v>711</v>
      </c>
      <c r="B367" s="47" t="s">
        <v>153</v>
      </c>
      <c r="C367" s="47" t="s">
        <v>699</v>
      </c>
      <c r="D367" s="47" t="s">
        <v>699</v>
      </c>
      <c r="E367" s="47"/>
      <c r="F367" s="47" t="s">
        <v>406</v>
      </c>
      <c r="G367" s="47" t="s">
        <v>412</v>
      </c>
      <c r="H367" s="47" t="str">
        <f>=IFERROR(VLOOKUP(A367,'ETPT Format DDG'!A:J,10,FALSE),"")</f>
        <v>0</v>
      </c>
      <c r="I367" s="47" t="str">
        <f>='ETPT Format DDG'!M367</f>
        <v/>
      </c>
      <c r="J367" s="47" t="str">
        <f>='ETPT Format DDG'!D367</f>
        <v/>
      </c>
      <c r="K367" s="47" t="s">
        <v>157</v>
      </c>
      <c r="L367" s="47" t="s">
        <v>603</v>
      </c>
      <c r="M367" s="47" t="s">
        <v>657</v>
      </c>
      <c r="N367" s="47">
        <v>1</v>
      </c>
      <c r="O367" s="47">
        <v>1</v>
      </c>
      <c r="P367" s="47">
        <v>0</v>
      </c>
      <c r="Q367" s="47">
        <v>0</v>
      </c>
      <c r="R367" s="47">
        <v>0</v>
      </c>
      <c r="S367" s="47">
        <v>0</v>
      </c>
      <c r="T367" s="47">
        <v>0</v>
      </c>
      <c r="U367" s="47">
        <v>0</v>
      </c>
      <c r="V367" s="47">
        <v>0</v>
      </c>
      <c r="W367" s="47">
        <v>0</v>
      </c>
      <c r="X367" s="47">
        <v>0</v>
      </c>
      <c r="Y367" s="47">
        <v>0</v>
      </c>
      <c r="Z367" s="47">
        <v>0</v>
      </c>
      <c r="AA367" s="47">
        <v>0</v>
      </c>
      <c r="AB367" s="47">
        <v>0</v>
      </c>
      <c r="AC367" s="47">
        <v>0</v>
      </c>
      <c r="AD367" s="47">
        <v>0</v>
      </c>
      <c r="AE367" s="47">
        <v>0</v>
      </c>
      <c r="AF367" s="47">
        <v>0</v>
      </c>
      <c r="AG367" s="47">
        <v>0</v>
      </c>
      <c r="AH367" s="47">
        <v>0</v>
      </c>
      <c r="AI367" s="47">
        <v>0</v>
      </c>
      <c r="AJ367" s="47">
        <v>0</v>
      </c>
      <c r="AK367" s="47">
        <v>0</v>
      </c>
      <c r="AL367" s="47">
        <v>0</v>
      </c>
      <c r="AM367" s="47">
        <v>0</v>
      </c>
      <c r="AN367" s="47">
        <v>0</v>
      </c>
      <c r="AO367" s="47">
        <v>0</v>
      </c>
      <c r="AP367" s="47">
        <v>0</v>
      </c>
      <c r="AQ367" s="47">
        <v>0</v>
      </c>
      <c r="AR367" s="47">
        <v>0</v>
      </c>
      <c r="AS367" s="47">
        <v>0</v>
      </c>
      <c r="AT367" s="47">
        <v>0</v>
      </c>
      <c r="AU367" s="47">
        <v>0</v>
      </c>
      <c r="AV367" s="47">
        <v>0</v>
      </c>
      <c r="AW367" s="47">
        <v>0</v>
      </c>
      <c r="AX367" s="47">
        <v>0</v>
      </c>
      <c r="AY367" s="47">
        <v>0</v>
      </c>
      <c r="AZ367" s="47">
        <v>0</v>
      </c>
      <c r="BA367" s="47">
        <v>0</v>
      </c>
      <c r="BB367" s="47">
        <v>0</v>
      </c>
      <c r="BC367" s="47">
        <v>0</v>
      </c>
      <c r="BD367" s="47">
        <v>0</v>
      </c>
      <c r="BE367" s="47">
        <v>0</v>
      </c>
      <c r="BF367" s="47">
        <v>0</v>
      </c>
      <c r="BG367" s="47">
        <v>0</v>
      </c>
      <c r="BH367" s="47">
        <v>0</v>
      </c>
      <c r="BI367" s="47">
        <v>0</v>
      </c>
      <c r="BJ367" s="47">
        <v>0</v>
      </c>
      <c r="BK367" s="47">
        <v>0</v>
      </c>
      <c r="BL367" s="47">
        <v>0</v>
      </c>
      <c r="BM367" s="47">
        <v>0</v>
      </c>
      <c r="BN367" s="47">
        <v>0</v>
      </c>
      <c r="BO367" s="47">
        <v>0</v>
      </c>
      <c r="BP367" s="47">
        <v>0</v>
      </c>
      <c r="BQ367" s="47">
        <v>0</v>
      </c>
      <c r="BR367" s="47">
        <v>0</v>
      </c>
      <c r="BS367" s="47">
        <v>0</v>
      </c>
      <c r="BT367" s="47">
        <v>0</v>
      </c>
      <c r="BU367" s="47">
        <v>0</v>
      </c>
      <c r="BV367" s="47">
        <v>0</v>
      </c>
      <c r="BW367" s="47">
        <v>0</v>
      </c>
      <c r="BX367" s="47">
        <v>0</v>
      </c>
      <c r="BY367" s="47">
        <v>0</v>
      </c>
      <c r="BZ367" s="47">
        <v>0</v>
      </c>
      <c r="CA367" s="47">
        <v>0</v>
      </c>
      <c r="CB367" s="47">
        <v>0</v>
      </c>
      <c r="CC367" s="47">
        <v>0</v>
      </c>
      <c r="CD367" s="47">
        <v>0</v>
      </c>
      <c r="CE367" s="47">
        <v>0</v>
      </c>
      <c r="CF367" s="47">
        <v>0</v>
      </c>
      <c r="CG367" s="47">
        <v>0</v>
      </c>
      <c r="CH367" s="47">
        <v>0</v>
      </c>
      <c r="CI367" s="47">
        <v>0</v>
      </c>
      <c r="CJ367" s="47">
        <v>0</v>
      </c>
      <c r="CK367" s="47">
        <v>0</v>
      </c>
      <c r="CL367" s="47">
        <v>0</v>
      </c>
      <c r="CM367" s="47">
        <v>0</v>
      </c>
      <c r="CN367" s="47">
        <v>0</v>
      </c>
      <c r="CO367" s="47">
        <v>0</v>
      </c>
      <c r="CP367" s="47">
        <v>0</v>
      </c>
      <c r="CQ367" s="47">
        <v>0</v>
      </c>
      <c r="CR367" s="47">
        <v>0</v>
      </c>
      <c r="CS367" s="47">
        <v>0</v>
      </c>
      <c r="CT367" s="47">
        <v>1</v>
      </c>
      <c r="CU367" s="47">
        <v>0</v>
      </c>
      <c r="CV367" s="47">
        <v>0</v>
      </c>
      <c r="CW367" s="47">
        <v>0</v>
      </c>
      <c r="CX367" s="47">
        <v>0</v>
      </c>
      <c r="CY367" s="47">
        <v>0</v>
      </c>
      <c r="CZ367" s="47">
        <v>0</v>
      </c>
      <c r="DA367" s="47">
        <v>0</v>
      </c>
      <c r="DB367" s="47">
        <v>0</v>
      </c>
      <c r="DC367" s="47">
        <v>0</v>
      </c>
      <c r="DD367" s="47">
        <v>0</v>
      </c>
      <c r="DE367" s="47">
        <v>1</v>
      </c>
      <c r="DF367" s="47">
        <v>0</v>
      </c>
      <c r="DG367" s="47">
        <v>0</v>
      </c>
      <c r="DH367" s="47">
        <v>0</v>
      </c>
      <c r="DI367" s="47">
        <v>0</v>
      </c>
      <c r="DJ367" s="47">
        <v>0</v>
      </c>
      <c r="DK367" s="47">
        <v>0</v>
      </c>
      <c r="DL367" s="47">
        <v>0</v>
      </c>
      <c r="DM367" s="47">
        <v>0</v>
      </c>
      <c r="DN367" s="47">
        <v>0</v>
      </c>
      <c r="DO367" s="47">
        <v>0</v>
      </c>
      <c r="DP367" s="47">
        <v>0</v>
      </c>
      <c r="DQ367" s="47">
        <v>0</v>
      </c>
      <c r="DR367" s="47">
        <v>0</v>
      </c>
      <c r="DS367" s="47">
        <v>0</v>
      </c>
      <c r="DT367" s="47">
        <v>0</v>
      </c>
    </row>
    <row r="368" spans="1:126" x14ac:dyDescent="0.25">
      <c r="A368" s="47" t="s">
        <v>712</v>
      </c>
      <c r="B368" s="47" t="s">
        <v>153</v>
      </c>
      <c r="C368" s="47" t="s">
        <v>699</v>
      </c>
      <c r="D368" s="47" t="s">
        <v>699</v>
      </c>
      <c r="E368" s="47"/>
      <c r="F368" s="47" t="s">
        <v>406</v>
      </c>
      <c r="G368" s="47" t="s">
        <v>428</v>
      </c>
      <c r="H368" s="47" t="str">
        <f>=IFERROR(VLOOKUP(A368,'ETPT Format DDG'!A:J,10,FALSE),"")</f>
        <v>0</v>
      </c>
      <c r="I368" s="47" t="str">
        <f>='ETPT Format DDG'!M368</f>
        <v/>
      </c>
      <c r="J368" s="47" t="str">
        <f>='ETPT Format DDG'!D368</f>
        <v/>
      </c>
      <c r="K368" s="47" t="s">
        <v>157</v>
      </c>
      <c r="L368" s="47" t="s">
        <v>571</v>
      </c>
      <c r="M368" s="47"/>
      <c r="N368" s="47">
        <v>1</v>
      </c>
      <c r="O368" s="47">
        <v>0</v>
      </c>
      <c r="P368" s="47">
        <v>0</v>
      </c>
      <c r="Q368" s="47">
        <v>0</v>
      </c>
      <c r="R368" s="47">
        <v>0</v>
      </c>
      <c r="S368" s="47">
        <v>0</v>
      </c>
      <c r="T368" s="47">
        <v>0</v>
      </c>
      <c r="U368" s="47">
        <v>0</v>
      </c>
      <c r="V368" s="47">
        <v>0</v>
      </c>
      <c r="W368" s="47">
        <v>0</v>
      </c>
      <c r="X368" s="47">
        <v>0</v>
      </c>
      <c r="Y368" s="47">
        <v>0</v>
      </c>
      <c r="Z368" s="47">
        <v>0</v>
      </c>
      <c r="AA368" s="47">
        <v>0</v>
      </c>
      <c r="AB368" s="47">
        <v>0</v>
      </c>
      <c r="AC368" s="47">
        <v>0</v>
      </c>
      <c r="AD368" s="47">
        <v>0</v>
      </c>
      <c r="AE368" s="47">
        <v>0</v>
      </c>
      <c r="AF368" s="47">
        <v>0</v>
      </c>
      <c r="AG368" s="47">
        <v>0</v>
      </c>
      <c r="AH368" s="47">
        <v>0</v>
      </c>
      <c r="AI368" s="47">
        <v>0</v>
      </c>
      <c r="AJ368" s="47">
        <v>0</v>
      </c>
      <c r="AK368" s="47">
        <v>0</v>
      </c>
      <c r="AL368" s="47">
        <v>0</v>
      </c>
      <c r="AM368" s="47">
        <v>0</v>
      </c>
      <c r="AN368" s="47">
        <v>0</v>
      </c>
      <c r="AO368" s="47">
        <v>0</v>
      </c>
      <c r="AP368" s="47">
        <v>0</v>
      </c>
      <c r="AQ368" s="47">
        <v>0</v>
      </c>
      <c r="AR368" s="47">
        <v>0</v>
      </c>
      <c r="AS368" s="47">
        <v>0</v>
      </c>
      <c r="AT368" s="47">
        <v>0</v>
      </c>
      <c r="AU368" s="47">
        <v>0</v>
      </c>
      <c r="AV368" s="47">
        <v>0</v>
      </c>
      <c r="AW368" s="47">
        <v>0</v>
      </c>
      <c r="AX368" s="47">
        <v>0</v>
      </c>
      <c r="AY368" s="47">
        <v>0</v>
      </c>
      <c r="AZ368" s="47">
        <v>0</v>
      </c>
      <c r="BA368" s="47">
        <v>0</v>
      </c>
      <c r="BB368" s="47">
        <v>0</v>
      </c>
      <c r="BC368" s="47">
        <v>0</v>
      </c>
      <c r="BD368" s="47">
        <v>0</v>
      </c>
      <c r="BE368" s="47">
        <v>0</v>
      </c>
      <c r="BF368" s="47">
        <v>0</v>
      </c>
      <c r="BG368" s="47">
        <v>0</v>
      </c>
      <c r="BH368" s="47">
        <v>0</v>
      </c>
      <c r="BI368" s="47">
        <v>0</v>
      </c>
      <c r="BJ368" s="47">
        <v>0</v>
      </c>
      <c r="BK368" s="47">
        <v>0</v>
      </c>
      <c r="BL368" s="47">
        <v>0</v>
      </c>
      <c r="BM368" s="47">
        <v>0</v>
      </c>
      <c r="BN368" s="47">
        <v>0</v>
      </c>
      <c r="BO368" s="47">
        <v>0</v>
      </c>
      <c r="BP368" s="47">
        <v>0</v>
      </c>
      <c r="BQ368" s="47">
        <v>0</v>
      </c>
      <c r="BR368" s="47">
        <v>0</v>
      </c>
      <c r="BS368" s="47">
        <v>0</v>
      </c>
      <c r="BT368" s="47">
        <v>0</v>
      </c>
      <c r="BU368" s="47">
        <v>0</v>
      </c>
      <c r="BV368" s="47">
        <v>0</v>
      </c>
      <c r="BW368" s="47">
        <v>0</v>
      </c>
      <c r="BX368" s="47">
        <v>0</v>
      </c>
      <c r="BY368" s="47">
        <v>0</v>
      </c>
      <c r="BZ368" s="47">
        <v>0</v>
      </c>
      <c r="CA368" s="47">
        <v>0</v>
      </c>
      <c r="CB368" s="47">
        <v>0</v>
      </c>
      <c r="CC368" s="47">
        <v>0</v>
      </c>
      <c r="CD368" s="47">
        <v>0</v>
      </c>
      <c r="CE368" s="47">
        <v>0</v>
      </c>
      <c r="CF368" s="47">
        <v>0</v>
      </c>
      <c r="CG368" s="47">
        <v>0</v>
      </c>
      <c r="CH368" s="47">
        <v>0</v>
      </c>
      <c r="CI368" s="47">
        <v>0</v>
      </c>
      <c r="CJ368" s="47">
        <v>0</v>
      </c>
      <c r="CK368" s="47">
        <v>0</v>
      </c>
      <c r="CL368" s="47">
        <v>0</v>
      </c>
      <c r="CM368" s="47">
        <v>0</v>
      </c>
      <c r="CN368" s="47">
        <v>0</v>
      </c>
      <c r="CO368" s="47">
        <v>0</v>
      </c>
      <c r="CP368" s="47">
        <v>0</v>
      </c>
      <c r="CQ368" s="47">
        <v>0</v>
      </c>
      <c r="CR368" s="47">
        <v>0</v>
      </c>
      <c r="CS368" s="47">
        <v>0</v>
      </c>
      <c r="CT368" s="47">
        <v>0</v>
      </c>
      <c r="CU368" s="47">
        <v>0</v>
      </c>
      <c r="CV368" s="47">
        <v>0</v>
      </c>
      <c r="CW368" s="47">
        <v>0</v>
      </c>
      <c r="CX368" s="47">
        <v>0</v>
      </c>
      <c r="CY368" s="47">
        <v>0</v>
      </c>
      <c r="CZ368" s="47">
        <v>0</v>
      </c>
      <c r="DA368" s="47">
        <v>0</v>
      </c>
      <c r="DB368" s="47">
        <v>0</v>
      </c>
      <c r="DC368" s="47">
        <v>0</v>
      </c>
      <c r="DD368" s="47">
        <v>0</v>
      </c>
      <c r="DE368" s="47">
        <v>0</v>
      </c>
      <c r="DF368" s="47">
        <v>0</v>
      </c>
      <c r="DG368" s="47">
        <v>0</v>
      </c>
      <c r="DH368" s="47">
        <v>0</v>
      </c>
      <c r="DI368" s="47">
        <v>0</v>
      </c>
      <c r="DJ368" s="47">
        <v>0</v>
      </c>
      <c r="DK368" s="47">
        <v>0</v>
      </c>
      <c r="DL368" s="47">
        <v>0</v>
      </c>
      <c r="DM368" s="47">
        <v>0</v>
      </c>
      <c r="DN368" s="47">
        <v>0</v>
      </c>
      <c r="DO368" s="47">
        <v>0</v>
      </c>
      <c r="DP368" s="47">
        <v>0</v>
      </c>
      <c r="DQ368" s="47">
        <v>0</v>
      </c>
      <c r="DR368" s="47">
        <v>0</v>
      </c>
      <c r="DS368" s="47">
        <v>0</v>
      </c>
      <c r="DT368" s="47">
        <v>0</v>
      </c>
    </row>
    <row r="369" spans="1:126" x14ac:dyDescent="0.25">
      <c r="A369" s="47" t="s">
        <v>713</v>
      </c>
      <c r="B369" s="47" t="s">
        <v>153</v>
      </c>
      <c r="C369" s="47" t="s">
        <v>714</v>
      </c>
      <c r="D369" s="47" t="s">
        <v>714</v>
      </c>
      <c r="E369" s="47"/>
      <c r="F369" s="47" t="s">
        <v>406</v>
      </c>
      <c r="G369" s="47" t="s">
        <v>486</v>
      </c>
      <c r="H369" s="47" t="str">
        <f>=IFERROR(VLOOKUP(A369,'ETPT Format DDG'!A:J,10,FALSE),"")</f>
        <v>0</v>
      </c>
      <c r="I369" s="47" t="str">
        <f>='ETPT Format DDG'!M369</f>
        <v/>
      </c>
      <c r="J369" s="47" t="str">
        <f>='ETPT Format DDG'!D369</f>
        <v/>
      </c>
      <c r="K369" s="47" t="s">
        <v>157</v>
      </c>
      <c r="L369" s="47" t="s">
        <v>715</v>
      </c>
      <c r="M369" s="47"/>
      <c r="N369" s="47">
        <v>1</v>
      </c>
      <c r="O369" s="47">
        <v>1</v>
      </c>
      <c r="P369" s="47">
        <v>0</v>
      </c>
      <c r="Q369" s="47">
        <v>0</v>
      </c>
      <c r="R369" s="47">
        <v>0</v>
      </c>
      <c r="S369" s="47">
        <v>0</v>
      </c>
      <c r="T369" s="47">
        <v>0</v>
      </c>
      <c r="U369" s="47">
        <v>0</v>
      </c>
      <c r="V369" s="47">
        <v>0</v>
      </c>
      <c r="W369" s="47">
        <v>0</v>
      </c>
      <c r="X369" s="47">
        <v>0</v>
      </c>
      <c r="Y369" s="47">
        <v>0</v>
      </c>
      <c r="Z369" s="47">
        <v>0</v>
      </c>
      <c r="AA369" s="47">
        <v>0</v>
      </c>
      <c r="AB369" s="47">
        <v>0</v>
      </c>
      <c r="AC369" s="47">
        <v>0</v>
      </c>
      <c r="AD369" s="47">
        <v>0</v>
      </c>
      <c r="AE369" s="47">
        <v>0</v>
      </c>
      <c r="AF369" s="47">
        <v>0</v>
      </c>
      <c r="AG369" s="47">
        <v>0</v>
      </c>
      <c r="AH369" s="47">
        <v>0</v>
      </c>
      <c r="AI369" s="47">
        <v>0</v>
      </c>
      <c r="AJ369" s="47">
        <v>0</v>
      </c>
      <c r="AK369" s="47">
        <v>0</v>
      </c>
      <c r="AL369" s="47">
        <v>0</v>
      </c>
      <c r="AM369" s="47">
        <v>0</v>
      </c>
      <c r="AN369" s="47">
        <v>0</v>
      </c>
      <c r="AO369" s="47">
        <v>0</v>
      </c>
      <c r="AP369" s="47">
        <v>0</v>
      </c>
      <c r="AQ369" s="47">
        <v>0</v>
      </c>
      <c r="AR369" s="47">
        <v>0</v>
      </c>
      <c r="AS369" s="47">
        <v>0</v>
      </c>
      <c r="AT369" s="47">
        <v>0</v>
      </c>
      <c r="AU369" s="47">
        <v>0</v>
      </c>
      <c r="AV369" s="47">
        <v>0</v>
      </c>
      <c r="AW369" s="47">
        <v>0</v>
      </c>
      <c r="AX369" s="47">
        <v>0</v>
      </c>
      <c r="AY369" s="47">
        <v>0</v>
      </c>
      <c r="AZ369" s="47">
        <v>0</v>
      </c>
      <c r="BA369" s="47">
        <v>0</v>
      </c>
      <c r="BB369" s="47">
        <v>0</v>
      </c>
      <c r="BC369" s="47">
        <v>0</v>
      </c>
      <c r="BD369" s="47">
        <v>0</v>
      </c>
      <c r="BE369" s="47">
        <v>0</v>
      </c>
      <c r="BF369" s="47">
        <v>0</v>
      </c>
      <c r="BG369" s="47">
        <v>0</v>
      </c>
      <c r="BH369" s="47">
        <v>0</v>
      </c>
      <c r="BI369" s="47">
        <v>0</v>
      </c>
      <c r="BJ369" s="47">
        <v>0</v>
      </c>
      <c r="BK369" s="47">
        <v>0</v>
      </c>
      <c r="BL369" s="47">
        <v>0</v>
      </c>
      <c r="BM369" s="47">
        <v>0</v>
      </c>
      <c r="BN369" s="47">
        <v>0</v>
      </c>
      <c r="BO369" s="47">
        <v>0</v>
      </c>
      <c r="BP369" s="47">
        <v>0</v>
      </c>
      <c r="BQ369" s="47">
        <v>0</v>
      </c>
      <c r="BR369" s="47">
        <v>0</v>
      </c>
      <c r="BS369" s="47">
        <v>0</v>
      </c>
      <c r="BT369" s="47">
        <v>0</v>
      </c>
      <c r="BU369" s="47">
        <v>0</v>
      </c>
      <c r="BV369" s="47">
        <v>0</v>
      </c>
      <c r="BW369" s="47">
        <v>0</v>
      </c>
      <c r="BX369" s="47">
        <v>0</v>
      </c>
      <c r="BY369" s="47">
        <v>0</v>
      </c>
      <c r="BZ369" s="47">
        <v>0</v>
      </c>
      <c r="CA369" s="47">
        <v>0</v>
      </c>
      <c r="CB369" s="47">
        <v>0</v>
      </c>
      <c r="CC369" s="47">
        <v>0</v>
      </c>
      <c r="CD369" s="47">
        <v>0</v>
      </c>
      <c r="CE369" s="47">
        <v>0</v>
      </c>
      <c r="CF369" s="47">
        <v>0</v>
      </c>
      <c r="CG369" s="47">
        <v>0</v>
      </c>
      <c r="CH369" s="47">
        <v>0</v>
      </c>
      <c r="CI369" s="47">
        <v>0</v>
      </c>
      <c r="CJ369" s="47">
        <v>0</v>
      </c>
      <c r="CK369" s="47">
        <v>0</v>
      </c>
      <c r="CL369" s="47">
        <v>0</v>
      </c>
      <c r="CM369" s="47">
        <v>0</v>
      </c>
      <c r="CN369" s="47">
        <v>0</v>
      </c>
      <c r="CO369" s="47">
        <v>0</v>
      </c>
      <c r="CP369" s="47">
        <v>0</v>
      </c>
      <c r="CQ369" s="47">
        <v>0</v>
      </c>
      <c r="CR369" s="47">
        <v>0</v>
      </c>
      <c r="CS369" s="47">
        <v>0</v>
      </c>
      <c r="CT369" s="47">
        <v>1</v>
      </c>
      <c r="CU369" s="47">
        <v>1</v>
      </c>
      <c r="CV369" s="47">
        <v>0</v>
      </c>
      <c r="CW369" s="47">
        <v>0</v>
      </c>
      <c r="CX369" s="47">
        <v>0</v>
      </c>
      <c r="CY369" s="47">
        <v>0</v>
      </c>
      <c r="CZ369" s="47">
        <v>0</v>
      </c>
      <c r="DA369" s="47">
        <v>0</v>
      </c>
      <c r="DB369" s="47">
        <v>0</v>
      </c>
      <c r="DC369" s="47">
        <v>0</v>
      </c>
      <c r="DD369" s="47">
        <v>0</v>
      </c>
      <c r="DE369" s="47">
        <v>0</v>
      </c>
      <c r="DF369" s="47">
        <v>0</v>
      </c>
      <c r="DG369" s="47">
        <v>0</v>
      </c>
      <c r="DH369" s="47">
        <v>0</v>
      </c>
      <c r="DI369" s="47">
        <v>0</v>
      </c>
      <c r="DJ369" s="47">
        <v>0</v>
      </c>
      <c r="DK369" s="47">
        <v>0</v>
      </c>
      <c r="DL369" s="47">
        <v>0</v>
      </c>
      <c r="DM369" s="47">
        <v>0</v>
      </c>
      <c r="DN369" s="47">
        <v>0</v>
      </c>
      <c r="DO369" s="47">
        <v>0</v>
      </c>
      <c r="DP369" s="47">
        <v>0</v>
      </c>
      <c r="DQ369" s="47">
        <v>0</v>
      </c>
      <c r="DR369" s="47">
        <v>0</v>
      </c>
      <c r="DS369" s="47">
        <v>0</v>
      </c>
      <c r="DT369" s="47">
        <v>0</v>
      </c>
    </row>
    <row r="370" spans="1:126" x14ac:dyDescent="0.25">
      <c r="A370" s="47" t="s">
        <v>716</v>
      </c>
      <c r="B370" s="47" t="s">
        <v>153</v>
      </c>
      <c r="C370" s="47" t="s">
        <v>714</v>
      </c>
      <c r="D370" s="47" t="s">
        <v>714</v>
      </c>
      <c r="E370" s="47"/>
      <c r="F370" s="47" t="s">
        <v>406</v>
      </c>
      <c r="G370" s="47" t="s">
        <v>412</v>
      </c>
      <c r="H370" s="47" t="str">
        <f>=IFERROR(VLOOKUP(A370,'ETPT Format DDG'!A:J,10,FALSE),"")</f>
        <v>0</v>
      </c>
      <c r="I370" s="47" t="str">
        <f>='ETPT Format DDG'!M370</f>
        <v/>
      </c>
      <c r="J370" s="47" t="str">
        <f>='ETPT Format DDG'!D370</f>
        <v/>
      </c>
      <c r="K370" s="47" t="s">
        <v>157</v>
      </c>
      <c r="L370" s="47" t="s">
        <v>717</v>
      </c>
      <c r="M370" s="47" t="s">
        <v>718</v>
      </c>
      <c r="N370" s="47">
        <v>0.4605263157894737</v>
      </c>
      <c r="O370" s="47">
        <v>0.4605263157894737</v>
      </c>
      <c r="P370" s="47">
        <v>0</v>
      </c>
      <c r="Q370" s="47">
        <v>0</v>
      </c>
      <c r="R370" s="47">
        <v>0</v>
      </c>
      <c r="S370" s="47">
        <v>0</v>
      </c>
      <c r="T370" s="47">
        <v>0</v>
      </c>
      <c r="U370" s="47">
        <v>0</v>
      </c>
      <c r="V370" s="47">
        <v>0</v>
      </c>
      <c r="W370" s="47">
        <v>0</v>
      </c>
      <c r="X370" s="47">
        <v>0</v>
      </c>
      <c r="Y370" s="47">
        <v>0</v>
      </c>
      <c r="Z370" s="47">
        <v>0</v>
      </c>
      <c r="AA370" s="47">
        <v>0</v>
      </c>
      <c r="AB370" s="47">
        <v>0</v>
      </c>
      <c r="AC370" s="47">
        <v>0</v>
      </c>
      <c r="AD370" s="47">
        <v>0</v>
      </c>
      <c r="AE370" s="47">
        <v>0</v>
      </c>
      <c r="AF370" s="47">
        <v>0</v>
      </c>
      <c r="AG370" s="47">
        <v>0</v>
      </c>
      <c r="AH370" s="47">
        <v>0</v>
      </c>
      <c r="AI370" s="47">
        <v>0</v>
      </c>
      <c r="AJ370" s="47">
        <v>0</v>
      </c>
      <c r="AK370" s="47">
        <v>0</v>
      </c>
      <c r="AL370" s="47">
        <v>0</v>
      </c>
      <c r="AM370" s="47">
        <v>0</v>
      </c>
      <c r="AN370" s="47">
        <v>0</v>
      </c>
      <c r="AO370" s="47">
        <v>0</v>
      </c>
      <c r="AP370" s="47">
        <v>0</v>
      </c>
      <c r="AQ370" s="47">
        <v>0</v>
      </c>
      <c r="AR370" s="47">
        <v>0</v>
      </c>
      <c r="AS370" s="47">
        <v>0</v>
      </c>
      <c r="AT370" s="47">
        <v>0</v>
      </c>
      <c r="AU370" s="47">
        <v>0</v>
      </c>
      <c r="AV370" s="47">
        <v>0</v>
      </c>
      <c r="AW370" s="47">
        <v>0</v>
      </c>
      <c r="AX370" s="47">
        <v>0</v>
      </c>
      <c r="AY370" s="47">
        <v>0</v>
      </c>
      <c r="AZ370" s="47">
        <v>0</v>
      </c>
      <c r="BA370" s="47">
        <v>0</v>
      </c>
      <c r="BB370" s="47">
        <v>0</v>
      </c>
      <c r="BC370" s="47">
        <v>0</v>
      </c>
      <c r="BD370" s="47">
        <v>0</v>
      </c>
      <c r="BE370" s="47">
        <v>0</v>
      </c>
      <c r="BF370" s="47">
        <v>0</v>
      </c>
      <c r="BG370" s="47">
        <v>0</v>
      </c>
      <c r="BH370" s="47">
        <v>0</v>
      </c>
      <c r="BI370" s="47">
        <v>0</v>
      </c>
      <c r="BJ370" s="47">
        <v>0</v>
      </c>
      <c r="BK370" s="47">
        <v>0</v>
      </c>
      <c r="BL370" s="47">
        <v>0</v>
      </c>
      <c r="BM370" s="47">
        <v>0</v>
      </c>
      <c r="BN370" s="47">
        <v>0</v>
      </c>
      <c r="BO370" s="47">
        <v>0</v>
      </c>
      <c r="BP370" s="47">
        <v>0</v>
      </c>
      <c r="BQ370" s="47">
        <v>0</v>
      </c>
      <c r="BR370" s="47">
        <v>0</v>
      </c>
      <c r="BS370" s="47">
        <v>0</v>
      </c>
      <c r="BT370" s="47">
        <v>0</v>
      </c>
      <c r="BU370" s="47">
        <v>0</v>
      </c>
      <c r="BV370" s="47">
        <v>0</v>
      </c>
      <c r="BW370" s="47">
        <v>0</v>
      </c>
      <c r="BX370" s="47">
        <v>0</v>
      </c>
      <c r="BY370" s="47">
        <v>0</v>
      </c>
      <c r="BZ370" s="47">
        <v>0</v>
      </c>
      <c r="CA370" s="47">
        <v>0</v>
      </c>
      <c r="CB370" s="47">
        <v>0</v>
      </c>
      <c r="CC370" s="47">
        <v>0</v>
      </c>
      <c r="CD370" s="47">
        <v>0</v>
      </c>
      <c r="CE370" s="47">
        <v>0</v>
      </c>
      <c r="CF370" s="47">
        <v>0</v>
      </c>
      <c r="CG370" s="47">
        <v>0</v>
      </c>
      <c r="CH370" s="47">
        <v>0</v>
      </c>
      <c r="CI370" s="47">
        <v>0</v>
      </c>
      <c r="CJ370" s="47">
        <v>0</v>
      </c>
      <c r="CK370" s="47">
        <v>0</v>
      </c>
      <c r="CL370" s="47">
        <v>0.4605263157894737</v>
      </c>
      <c r="CM370" s="47">
        <v>0.4605263157894737</v>
      </c>
      <c r="CN370" s="47">
        <v>0</v>
      </c>
      <c r="CO370" s="47">
        <v>0</v>
      </c>
      <c r="CP370" s="47">
        <v>0</v>
      </c>
      <c r="CQ370" s="47">
        <v>0</v>
      </c>
      <c r="CR370" s="47">
        <v>0</v>
      </c>
      <c r="CS370" s="47">
        <v>0</v>
      </c>
      <c r="CT370" s="47">
        <v>0</v>
      </c>
      <c r="CU370" s="47">
        <v>0</v>
      </c>
      <c r="CV370" s="47">
        <v>0</v>
      </c>
      <c r="CW370" s="47">
        <v>0</v>
      </c>
      <c r="CX370" s="47">
        <v>0</v>
      </c>
      <c r="CY370" s="47">
        <v>0</v>
      </c>
      <c r="CZ370" s="47">
        <v>0</v>
      </c>
      <c r="DA370" s="47">
        <v>0</v>
      </c>
      <c r="DB370" s="47">
        <v>0</v>
      </c>
      <c r="DC370" s="47">
        <v>0</v>
      </c>
      <c r="DD370" s="47">
        <v>0</v>
      </c>
      <c r="DE370" s="47">
        <v>0</v>
      </c>
      <c r="DF370" s="47">
        <v>0</v>
      </c>
      <c r="DG370" s="47">
        <v>0</v>
      </c>
      <c r="DH370" s="47">
        <v>0</v>
      </c>
      <c r="DI370" s="47">
        <v>0</v>
      </c>
      <c r="DJ370" s="47">
        <v>0</v>
      </c>
      <c r="DK370" s="47">
        <v>0</v>
      </c>
      <c r="DL370" s="47">
        <v>0</v>
      </c>
      <c r="DM370" s="47">
        <v>0</v>
      </c>
      <c r="DN370" s="47">
        <v>0</v>
      </c>
      <c r="DO370" s="47">
        <v>0</v>
      </c>
      <c r="DP370" s="47">
        <v>0</v>
      </c>
      <c r="DQ370" s="47">
        <v>0</v>
      </c>
      <c r="DR370" s="47">
        <v>0</v>
      </c>
      <c r="DS370" s="47">
        <v>0</v>
      </c>
      <c r="DT370" s="47">
        <v>0</v>
      </c>
    </row>
    <row r="371" spans="1:126" x14ac:dyDescent="0.25">
      <c r="A371" s="47" t="s">
        <v>719</v>
      </c>
      <c r="B371" s="47" t="s">
        <v>153</v>
      </c>
      <c r="C371" s="47" t="s">
        <v>714</v>
      </c>
      <c r="D371" s="47" t="s">
        <v>714</v>
      </c>
      <c r="E371" s="47"/>
      <c r="F371" s="47" t="s">
        <v>406</v>
      </c>
      <c r="G371" s="47" t="s">
        <v>412</v>
      </c>
      <c r="H371" s="47" t="str">
        <f>=IFERROR(VLOOKUP(A371,'ETPT Format DDG'!A:J,10,FALSE),"")</f>
        <v>0</v>
      </c>
      <c r="I371" s="47" t="str">
        <f>='ETPT Format DDG'!M371</f>
        <v/>
      </c>
      <c r="J371" s="47" t="str">
        <f>='ETPT Format DDG'!D371</f>
        <v/>
      </c>
      <c r="K371" s="47" t="s">
        <v>157</v>
      </c>
      <c r="L371" s="47" t="s">
        <v>720</v>
      </c>
      <c r="M371" s="47"/>
      <c r="N371" s="47">
        <v>1</v>
      </c>
      <c r="O371" s="47">
        <v>1</v>
      </c>
      <c r="P371" s="47">
        <v>0</v>
      </c>
      <c r="Q371" s="47">
        <v>0</v>
      </c>
      <c r="R371" s="47">
        <v>0</v>
      </c>
      <c r="S371" s="47">
        <v>0</v>
      </c>
      <c r="T371" s="47">
        <v>0</v>
      </c>
      <c r="U371" s="47">
        <v>0</v>
      </c>
      <c r="V371" s="47">
        <v>0</v>
      </c>
      <c r="W371" s="47">
        <v>0</v>
      </c>
      <c r="X371" s="47">
        <v>0</v>
      </c>
      <c r="Y371" s="47">
        <v>0</v>
      </c>
      <c r="Z371" s="47">
        <v>0</v>
      </c>
      <c r="AA371" s="47">
        <v>0</v>
      </c>
      <c r="AB371" s="47">
        <v>0</v>
      </c>
      <c r="AC371" s="47">
        <v>0</v>
      </c>
      <c r="AD371" s="47">
        <v>0</v>
      </c>
      <c r="AE371" s="47">
        <v>0</v>
      </c>
      <c r="AF371" s="47">
        <v>0</v>
      </c>
      <c r="AG371" s="47">
        <v>0</v>
      </c>
      <c r="AH371" s="47">
        <v>0</v>
      </c>
      <c r="AI371" s="47">
        <v>0</v>
      </c>
      <c r="AJ371" s="47">
        <v>0</v>
      </c>
      <c r="AK371" s="47">
        <v>0</v>
      </c>
      <c r="AL371" s="47">
        <v>0</v>
      </c>
      <c r="AM371" s="47">
        <v>0</v>
      </c>
      <c r="AN371" s="47">
        <v>0</v>
      </c>
      <c r="AO371" s="47">
        <v>0</v>
      </c>
      <c r="AP371" s="47">
        <v>0</v>
      </c>
      <c r="AQ371" s="47">
        <v>0</v>
      </c>
      <c r="AR371" s="47">
        <v>0</v>
      </c>
      <c r="AS371" s="47">
        <v>0</v>
      </c>
      <c r="AT371" s="47">
        <v>0</v>
      </c>
      <c r="AU371" s="47">
        <v>0</v>
      </c>
      <c r="AV371" s="47">
        <v>0</v>
      </c>
      <c r="AW371" s="47">
        <v>0</v>
      </c>
      <c r="AX371" s="47">
        <v>0</v>
      </c>
      <c r="AY371" s="47">
        <v>0</v>
      </c>
      <c r="AZ371" s="47">
        <v>0</v>
      </c>
      <c r="BA371" s="47">
        <v>0</v>
      </c>
      <c r="BB371" s="47">
        <v>0</v>
      </c>
      <c r="BC371" s="47">
        <v>0</v>
      </c>
      <c r="BD371" s="47">
        <v>0</v>
      </c>
      <c r="BE371" s="47">
        <v>0</v>
      </c>
      <c r="BF371" s="47">
        <v>0</v>
      </c>
      <c r="BG371" s="47">
        <v>0</v>
      </c>
      <c r="BH371" s="47">
        <v>0</v>
      </c>
      <c r="BI371" s="47">
        <v>0</v>
      </c>
      <c r="BJ371" s="47">
        <v>0</v>
      </c>
      <c r="BK371" s="47">
        <v>0</v>
      </c>
      <c r="BL371" s="47">
        <v>0</v>
      </c>
      <c r="BM371" s="47">
        <v>0</v>
      </c>
      <c r="BN371" s="47">
        <v>0</v>
      </c>
      <c r="BO371" s="47">
        <v>0</v>
      </c>
      <c r="BP371" s="47">
        <v>0</v>
      </c>
      <c r="BQ371" s="47">
        <v>0</v>
      </c>
      <c r="BR371" s="47">
        <v>0</v>
      </c>
      <c r="BS371" s="47">
        <v>0</v>
      </c>
      <c r="BT371" s="47">
        <v>0</v>
      </c>
      <c r="BU371" s="47">
        <v>0</v>
      </c>
      <c r="BV371" s="47">
        <v>0</v>
      </c>
      <c r="BW371" s="47">
        <v>0</v>
      </c>
      <c r="BX371" s="47">
        <v>0</v>
      </c>
      <c r="BY371" s="47">
        <v>0</v>
      </c>
      <c r="BZ371" s="47">
        <v>0</v>
      </c>
      <c r="CA371" s="47">
        <v>0</v>
      </c>
      <c r="CB371" s="47">
        <v>0</v>
      </c>
      <c r="CC371" s="47">
        <v>0</v>
      </c>
      <c r="CD371" s="47">
        <v>0</v>
      </c>
      <c r="CE371" s="47">
        <v>0</v>
      </c>
      <c r="CF371" s="47">
        <v>0</v>
      </c>
      <c r="CG371" s="47">
        <v>0</v>
      </c>
      <c r="CH371" s="47">
        <v>0</v>
      </c>
      <c r="CI371" s="47">
        <v>0</v>
      </c>
      <c r="CJ371" s="47">
        <v>0</v>
      </c>
      <c r="CK371" s="47">
        <v>0</v>
      </c>
      <c r="CL371" s="47">
        <v>1</v>
      </c>
      <c r="CM371" s="47">
        <v>1</v>
      </c>
      <c r="CN371" s="47">
        <v>0</v>
      </c>
      <c r="CO371" s="47">
        <v>0</v>
      </c>
      <c r="CP371" s="47">
        <v>0</v>
      </c>
      <c r="CQ371" s="47">
        <v>0</v>
      </c>
      <c r="CR371" s="47">
        <v>0</v>
      </c>
      <c r="CS371" s="47">
        <v>0</v>
      </c>
      <c r="CT371" s="47">
        <v>0</v>
      </c>
      <c r="CU371" s="47">
        <v>0</v>
      </c>
      <c r="CV371" s="47">
        <v>0</v>
      </c>
      <c r="CW371" s="47">
        <v>0</v>
      </c>
      <c r="CX371" s="47">
        <v>0</v>
      </c>
      <c r="CY371" s="47">
        <v>0</v>
      </c>
      <c r="CZ371" s="47">
        <v>0</v>
      </c>
      <c r="DA371" s="47">
        <v>0</v>
      </c>
      <c r="DB371" s="47">
        <v>0</v>
      </c>
      <c r="DC371" s="47">
        <v>0</v>
      </c>
      <c r="DD371" s="47">
        <v>0</v>
      </c>
      <c r="DE371" s="47">
        <v>0</v>
      </c>
      <c r="DF371" s="47">
        <v>0</v>
      </c>
      <c r="DG371" s="47">
        <v>0</v>
      </c>
      <c r="DH371" s="47">
        <v>0</v>
      </c>
      <c r="DI371" s="47">
        <v>0</v>
      </c>
      <c r="DJ371" s="47">
        <v>0</v>
      </c>
      <c r="DK371" s="47">
        <v>0</v>
      </c>
      <c r="DL371" s="47">
        <v>0</v>
      </c>
      <c r="DM371" s="47">
        <v>0</v>
      </c>
      <c r="DN371" s="47">
        <v>0</v>
      </c>
      <c r="DO371" s="47">
        <v>0</v>
      </c>
      <c r="DP371" s="47">
        <v>0</v>
      </c>
      <c r="DQ371" s="47">
        <v>0</v>
      </c>
      <c r="DR371" s="47">
        <v>0</v>
      </c>
      <c r="DS371" s="47">
        <v>0</v>
      </c>
      <c r="DT371" s="47">
        <v>0</v>
      </c>
    </row>
    <row r="372" spans="1:126" x14ac:dyDescent="0.25">
      <c r="A372" s="47" t="s">
        <v>721</v>
      </c>
      <c r="B372" s="47" t="s">
        <v>153</v>
      </c>
      <c r="C372" s="47" t="s">
        <v>714</v>
      </c>
      <c r="D372" s="47" t="s">
        <v>714</v>
      </c>
      <c r="E372" s="47"/>
      <c r="F372" s="47" t="s">
        <v>406</v>
      </c>
      <c r="G372" s="47" t="s">
        <v>415</v>
      </c>
      <c r="H372" s="47" t="str">
        <f>=IFERROR(VLOOKUP(A372,'ETPT Format DDG'!A:J,10,FALSE),"")</f>
        <v>0</v>
      </c>
      <c r="I372" s="47" t="str">
        <f>='ETPT Format DDG'!M372</f>
        <v/>
      </c>
      <c r="J372" s="47" t="str">
        <f>='ETPT Format DDG'!D372</f>
        <v/>
      </c>
      <c r="K372" s="47" t="s">
        <v>157</v>
      </c>
      <c r="L372" s="47" t="s">
        <v>722</v>
      </c>
      <c r="M372" s="47"/>
      <c r="N372" s="47">
        <v>1</v>
      </c>
      <c r="O372" s="47">
        <v>1</v>
      </c>
      <c r="P372" s="47">
        <v>0</v>
      </c>
      <c r="Q372" s="47">
        <v>0</v>
      </c>
      <c r="R372" s="47">
        <v>0</v>
      </c>
      <c r="S372" s="47">
        <v>0</v>
      </c>
      <c r="T372" s="47">
        <v>0</v>
      </c>
      <c r="U372" s="47">
        <v>0</v>
      </c>
      <c r="V372" s="47">
        <v>0</v>
      </c>
      <c r="W372" s="47">
        <v>0</v>
      </c>
      <c r="X372" s="47">
        <v>0</v>
      </c>
      <c r="Y372" s="47">
        <v>0</v>
      </c>
      <c r="Z372" s="47">
        <v>0</v>
      </c>
      <c r="AA372" s="47">
        <v>0</v>
      </c>
      <c r="AB372" s="47">
        <v>0</v>
      </c>
      <c r="AC372" s="47">
        <v>0</v>
      </c>
      <c r="AD372" s="47">
        <v>0</v>
      </c>
      <c r="AE372" s="47">
        <v>0</v>
      </c>
      <c r="AF372" s="47">
        <v>0</v>
      </c>
      <c r="AG372" s="47">
        <v>0</v>
      </c>
      <c r="AH372" s="47">
        <v>0</v>
      </c>
      <c r="AI372" s="47">
        <v>0</v>
      </c>
      <c r="AJ372" s="47">
        <v>0</v>
      </c>
      <c r="AK372" s="47">
        <v>0</v>
      </c>
      <c r="AL372" s="47">
        <v>0</v>
      </c>
      <c r="AM372" s="47">
        <v>0</v>
      </c>
      <c r="AN372" s="47">
        <v>0</v>
      </c>
      <c r="AO372" s="47">
        <v>0</v>
      </c>
      <c r="AP372" s="47">
        <v>0</v>
      </c>
      <c r="AQ372" s="47">
        <v>0</v>
      </c>
      <c r="AR372" s="47">
        <v>0</v>
      </c>
      <c r="AS372" s="47">
        <v>0</v>
      </c>
      <c r="AT372" s="47">
        <v>0</v>
      </c>
      <c r="AU372" s="47">
        <v>0</v>
      </c>
      <c r="AV372" s="47">
        <v>0</v>
      </c>
      <c r="AW372" s="47">
        <v>0</v>
      </c>
      <c r="AX372" s="47">
        <v>0</v>
      </c>
      <c r="AY372" s="47">
        <v>0</v>
      </c>
      <c r="AZ372" s="47">
        <v>0</v>
      </c>
      <c r="BA372" s="47">
        <v>0</v>
      </c>
      <c r="BB372" s="47">
        <v>0</v>
      </c>
      <c r="BC372" s="47">
        <v>0</v>
      </c>
      <c r="BD372" s="47">
        <v>0</v>
      </c>
      <c r="BE372" s="47">
        <v>0</v>
      </c>
      <c r="BF372" s="47">
        <v>0</v>
      </c>
      <c r="BG372" s="47">
        <v>0</v>
      </c>
      <c r="BH372" s="47">
        <v>0</v>
      </c>
      <c r="BI372" s="47">
        <v>0</v>
      </c>
      <c r="BJ372" s="47">
        <v>0</v>
      </c>
      <c r="BK372" s="47">
        <v>0</v>
      </c>
      <c r="BL372" s="47">
        <v>0</v>
      </c>
      <c r="BM372" s="47">
        <v>0</v>
      </c>
      <c r="BN372" s="47">
        <v>0</v>
      </c>
      <c r="BO372" s="47">
        <v>0</v>
      </c>
      <c r="BP372" s="47">
        <v>0</v>
      </c>
      <c r="BQ372" s="47">
        <v>0</v>
      </c>
      <c r="BR372" s="47">
        <v>0</v>
      </c>
      <c r="BS372" s="47">
        <v>0</v>
      </c>
      <c r="BT372" s="47">
        <v>0</v>
      </c>
      <c r="BU372" s="47">
        <v>0</v>
      </c>
      <c r="BV372" s="47">
        <v>0</v>
      </c>
      <c r="BW372" s="47">
        <v>0</v>
      </c>
      <c r="BX372" s="47">
        <v>0</v>
      </c>
      <c r="BY372" s="47">
        <v>0</v>
      </c>
      <c r="BZ372" s="47">
        <v>0</v>
      </c>
      <c r="CA372" s="47">
        <v>0</v>
      </c>
      <c r="CB372" s="47">
        <v>0</v>
      </c>
      <c r="CC372" s="47">
        <v>0</v>
      </c>
      <c r="CD372" s="47">
        <v>0</v>
      </c>
      <c r="CE372" s="47">
        <v>0</v>
      </c>
      <c r="CF372" s="47">
        <v>0</v>
      </c>
      <c r="CG372" s="47">
        <v>0</v>
      </c>
      <c r="CH372" s="47">
        <v>0</v>
      </c>
      <c r="CI372" s="47">
        <v>0</v>
      </c>
      <c r="CJ372" s="47">
        <v>0</v>
      </c>
      <c r="CK372" s="47">
        <v>0</v>
      </c>
      <c r="CL372" s="47">
        <v>0</v>
      </c>
      <c r="CM372" s="47">
        <v>0</v>
      </c>
      <c r="CN372" s="47">
        <v>0</v>
      </c>
      <c r="CO372" s="47">
        <v>0</v>
      </c>
      <c r="CP372" s="47">
        <v>0</v>
      </c>
      <c r="CQ372" s="47">
        <v>0</v>
      </c>
      <c r="CR372" s="47">
        <v>0</v>
      </c>
      <c r="CS372" s="47">
        <v>0</v>
      </c>
      <c r="CT372" s="47">
        <v>1</v>
      </c>
      <c r="CU372" s="47">
        <v>0</v>
      </c>
      <c r="CV372" s="47">
        <v>0</v>
      </c>
      <c r="CW372" s="47">
        <v>0</v>
      </c>
      <c r="CX372" s="47">
        <v>0</v>
      </c>
      <c r="CY372" s="47">
        <v>0</v>
      </c>
      <c r="CZ372" s="47">
        <v>0</v>
      </c>
      <c r="DA372" s="47">
        <v>0</v>
      </c>
      <c r="DB372" s="47">
        <v>1</v>
      </c>
      <c r="DC372" s="47">
        <v>0</v>
      </c>
      <c r="DD372" s="47">
        <v>0</v>
      </c>
      <c r="DE372" s="47">
        <v>0</v>
      </c>
      <c r="DF372" s="47">
        <v>0</v>
      </c>
      <c r="DG372" s="47">
        <v>0</v>
      </c>
      <c r="DH372" s="47">
        <v>0</v>
      </c>
      <c r="DI372" s="47">
        <v>0</v>
      </c>
      <c r="DJ372" s="47">
        <v>0</v>
      </c>
      <c r="DK372" s="47">
        <v>0</v>
      </c>
      <c r="DL372" s="47">
        <v>0</v>
      </c>
      <c r="DM372" s="47">
        <v>0</v>
      </c>
      <c r="DN372" s="47">
        <v>0</v>
      </c>
      <c r="DO372" s="47">
        <v>0</v>
      </c>
      <c r="DP372" s="47">
        <v>0</v>
      </c>
      <c r="DQ372" s="47">
        <v>0</v>
      </c>
      <c r="DR372" s="47">
        <v>0</v>
      </c>
      <c r="DS372" s="47">
        <v>0</v>
      </c>
      <c r="DT372" s="47">
        <v>0</v>
      </c>
    </row>
    <row r="373" spans="1:126" x14ac:dyDescent="0.25">
      <c r="A373" s="47" t="s">
        <v>723</v>
      </c>
      <c r="B373" s="47" t="s">
        <v>153</v>
      </c>
      <c r="C373" s="47" t="s">
        <v>714</v>
      </c>
      <c r="D373" s="47" t="s">
        <v>714</v>
      </c>
      <c r="E373" s="47"/>
      <c r="F373" s="47" t="s">
        <v>406</v>
      </c>
      <c r="G373" s="47" t="s">
        <v>415</v>
      </c>
      <c r="H373" s="47" t="str">
        <f>=IFERROR(VLOOKUP(A373,'ETPT Format DDG'!A:J,10,FALSE),"")</f>
        <v>0</v>
      </c>
      <c r="I373" s="47" t="str">
        <f>='ETPT Format DDG'!M373</f>
        <v/>
      </c>
      <c r="J373" s="47" t="str">
        <f>='ETPT Format DDG'!D373</f>
        <v/>
      </c>
      <c r="K373" s="47" t="s">
        <v>157</v>
      </c>
      <c r="L373" s="47" t="s">
        <v>724</v>
      </c>
      <c r="M373" s="47"/>
      <c r="N373" s="47">
        <v>1</v>
      </c>
      <c r="O373" s="47">
        <v>1</v>
      </c>
      <c r="P373" s="47">
        <v>0</v>
      </c>
      <c r="Q373" s="47">
        <v>0</v>
      </c>
      <c r="R373" s="47">
        <v>0</v>
      </c>
      <c r="S373" s="47">
        <v>0</v>
      </c>
      <c r="T373" s="47">
        <v>0</v>
      </c>
      <c r="U373" s="47">
        <v>0</v>
      </c>
      <c r="V373" s="47">
        <v>0</v>
      </c>
      <c r="W373" s="47">
        <v>0</v>
      </c>
      <c r="X373" s="47">
        <v>0</v>
      </c>
      <c r="Y373" s="47">
        <v>0</v>
      </c>
      <c r="Z373" s="47">
        <v>0</v>
      </c>
      <c r="AA373" s="47">
        <v>0</v>
      </c>
      <c r="AB373" s="47">
        <v>0</v>
      </c>
      <c r="AC373" s="47">
        <v>0</v>
      </c>
      <c r="AD373" s="47">
        <v>0</v>
      </c>
      <c r="AE373" s="47">
        <v>0</v>
      </c>
      <c r="AF373" s="47">
        <v>0</v>
      </c>
      <c r="AG373" s="47">
        <v>0</v>
      </c>
      <c r="AH373" s="47">
        <v>0</v>
      </c>
      <c r="AI373" s="47">
        <v>0</v>
      </c>
      <c r="AJ373" s="47">
        <v>0</v>
      </c>
      <c r="AK373" s="47">
        <v>0</v>
      </c>
      <c r="AL373" s="47">
        <v>0</v>
      </c>
      <c r="AM373" s="47">
        <v>0</v>
      </c>
      <c r="AN373" s="47">
        <v>0</v>
      </c>
      <c r="AO373" s="47">
        <v>0</v>
      </c>
      <c r="AP373" s="47">
        <v>0</v>
      </c>
      <c r="AQ373" s="47">
        <v>0</v>
      </c>
      <c r="AR373" s="47">
        <v>0</v>
      </c>
      <c r="AS373" s="47">
        <v>0</v>
      </c>
      <c r="AT373" s="47">
        <v>0</v>
      </c>
      <c r="AU373" s="47">
        <v>0</v>
      </c>
      <c r="AV373" s="47">
        <v>0</v>
      </c>
      <c r="AW373" s="47">
        <v>0</v>
      </c>
      <c r="AX373" s="47">
        <v>0</v>
      </c>
      <c r="AY373" s="47">
        <v>0</v>
      </c>
      <c r="AZ373" s="47">
        <v>0</v>
      </c>
      <c r="BA373" s="47">
        <v>0</v>
      </c>
      <c r="BB373" s="47">
        <v>0</v>
      </c>
      <c r="BC373" s="47">
        <v>0</v>
      </c>
      <c r="BD373" s="47">
        <v>0</v>
      </c>
      <c r="BE373" s="47">
        <v>0</v>
      </c>
      <c r="BF373" s="47">
        <v>0</v>
      </c>
      <c r="BG373" s="47">
        <v>0</v>
      </c>
      <c r="BH373" s="47">
        <v>0</v>
      </c>
      <c r="BI373" s="47">
        <v>0</v>
      </c>
      <c r="BJ373" s="47">
        <v>0</v>
      </c>
      <c r="BK373" s="47">
        <v>0</v>
      </c>
      <c r="BL373" s="47">
        <v>0</v>
      </c>
      <c r="BM373" s="47">
        <v>0</v>
      </c>
      <c r="BN373" s="47">
        <v>0</v>
      </c>
      <c r="BO373" s="47">
        <v>0</v>
      </c>
      <c r="BP373" s="47">
        <v>0</v>
      </c>
      <c r="BQ373" s="47">
        <v>0</v>
      </c>
      <c r="BR373" s="47">
        <v>0</v>
      </c>
      <c r="BS373" s="47">
        <v>0</v>
      </c>
      <c r="BT373" s="47">
        <v>0</v>
      </c>
      <c r="BU373" s="47">
        <v>0</v>
      </c>
      <c r="BV373" s="47">
        <v>0</v>
      </c>
      <c r="BW373" s="47">
        <v>0</v>
      </c>
      <c r="BX373" s="47">
        <v>0</v>
      </c>
      <c r="BY373" s="47">
        <v>0</v>
      </c>
      <c r="BZ373" s="47">
        <v>0</v>
      </c>
      <c r="CA373" s="47">
        <v>0</v>
      </c>
      <c r="CB373" s="47">
        <v>0</v>
      </c>
      <c r="CC373" s="47">
        <v>0</v>
      </c>
      <c r="CD373" s="47">
        <v>0</v>
      </c>
      <c r="CE373" s="47">
        <v>0</v>
      </c>
      <c r="CF373" s="47">
        <v>0</v>
      </c>
      <c r="CG373" s="47">
        <v>0</v>
      </c>
      <c r="CH373" s="47">
        <v>0</v>
      </c>
      <c r="CI373" s="47">
        <v>0</v>
      </c>
      <c r="CJ373" s="47">
        <v>0</v>
      </c>
      <c r="CK373" s="47">
        <v>0</v>
      </c>
      <c r="CL373" s="47">
        <v>0</v>
      </c>
      <c r="CM373" s="47">
        <v>0</v>
      </c>
      <c r="CN373" s="47">
        <v>0</v>
      </c>
      <c r="CO373" s="47">
        <v>0</v>
      </c>
      <c r="CP373" s="47">
        <v>0</v>
      </c>
      <c r="CQ373" s="47">
        <v>0</v>
      </c>
      <c r="CR373" s="47">
        <v>0</v>
      </c>
      <c r="CS373" s="47">
        <v>0</v>
      </c>
      <c r="CT373" s="47">
        <v>1</v>
      </c>
      <c r="CU373" s="47">
        <v>0</v>
      </c>
      <c r="CV373" s="47">
        <v>0</v>
      </c>
      <c r="CW373" s="47">
        <v>0</v>
      </c>
      <c r="CX373" s="47">
        <v>0</v>
      </c>
      <c r="CY373" s="47">
        <v>0</v>
      </c>
      <c r="CZ373" s="47">
        <v>0</v>
      </c>
      <c r="DA373" s="47">
        <v>0</v>
      </c>
      <c r="DB373" s="47">
        <v>0</v>
      </c>
      <c r="DC373" s="47">
        <v>0</v>
      </c>
      <c r="DD373" s="47">
        <v>1</v>
      </c>
      <c r="DE373" s="47">
        <v>0</v>
      </c>
      <c r="DF373" s="47">
        <v>0</v>
      </c>
      <c r="DG373" s="47">
        <v>0</v>
      </c>
      <c r="DH373" s="47">
        <v>0</v>
      </c>
      <c r="DI373" s="47">
        <v>0</v>
      </c>
      <c r="DJ373" s="47">
        <v>0</v>
      </c>
      <c r="DK373" s="47">
        <v>0</v>
      </c>
      <c r="DL373" s="47">
        <v>0</v>
      </c>
      <c r="DM373" s="47">
        <v>0</v>
      </c>
      <c r="DN373" s="47">
        <v>0</v>
      </c>
      <c r="DO373" s="47">
        <v>0</v>
      </c>
      <c r="DP373" s="47">
        <v>0</v>
      </c>
      <c r="DQ373" s="47">
        <v>0</v>
      </c>
      <c r="DR373" s="47">
        <v>0</v>
      </c>
      <c r="DS373" s="47">
        <v>0</v>
      </c>
      <c r="DT373" s="47">
        <v>0</v>
      </c>
    </row>
    <row r="374" spans="1:126" x14ac:dyDescent="0.25">
      <c r="A374" s="47" t="s">
        <v>725</v>
      </c>
      <c r="B374" s="47" t="s">
        <v>153</v>
      </c>
      <c r="C374" s="47" t="s">
        <v>714</v>
      </c>
      <c r="D374" s="47" t="s">
        <v>714</v>
      </c>
      <c r="E374" s="47"/>
      <c r="F374" s="47" t="s">
        <v>406</v>
      </c>
      <c r="G374" s="47" t="s">
        <v>415</v>
      </c>
      <c r="H374" s="47" t="str">
        <f>=IFERROR(VLOOKUP(A374,'ETPT Format DDG'!A:J,10,FALSE),"")</f>
        <v>0</v>
      </c>
      <c r="I374" s="47" t="str">
        <f>='ETPT Format DDG'!M374</f>
        <v/>
      </c>
      <c r="J374" s="47" t="str">
        <f>='ETPT Format DDG'!D374</f>
        <v/>
      </c>
      <c r="K374" s="47" t="s">
        <v>157</v>
      </c>
      <c r="L374" s="47" t="s">
        <v>726</v>
      </c>
      <c r="M374" s="47"/>
      <c r="N374" s="47">
        <v>1</v>
      </c>
      <c r="O374" s="47">
        <v>1</v>
      </c>
      <c r="P374" s="47">
        <v>0</v>
      </c>
      <c r="Q374" s="47">
        <v>0</v>
      </c>
      <c r="R374" s="47">
        <v>0</v>
      </c>
      <c r="S374" s="47">
        <v>0</v>
      </c>
      <c r="T374" s="47">
        <v>0</v>
      </c>
      <c r="U374" s="47">
        <v>0</v>
      </c>
      <c r="V374" s="47">
        <v>0</v>
      </c>
      <c r="W374" s="47">
        <v>0</v>
      </c>
      <c r="X374" s="47">
        <v>0</v>
      </c>
      <c r="Y374" s="47">
        <v>0</v>
      </c>
      <c r="Z374" s="47">
        <v>0</v>
      </c>
      <c r="AA374" s="47">
        <v>0</v>
      </c>
      <c r="AB374" s="47">
        <v>0</v>
      </c>
      <c r="AC374" s="47">
        <v>0</v>
      </c>
      <c r="AD374" s="47">
        <v>0</v>
      </c>
      <c r="AE374" s="47">
        <v>0</v>
      </c>
      <c r="AF374" s="47">
        <v>0</v>
      </c>
      <c r="AG374" s="47">
        <v>0</v>
      </c>
      <c r="AH374" s="47">
        <v>0</v>
      </c>
      <c r="AI374" s="47">
        <v>0</v>
      </c>
      <c r="AJ374" s="47">
        <v>0</v>
      </c>
      <c r="AK374" s="47">
        <v>0</v>
      </c>
      <c r="AL374" s="47">
        <v>0</v>
      </c>
      <c r="AM374" s="47">
        <v>0</v>
      </c>
      <c r="AN374" s="47">
        <v>0</v>
      </c>
      <c r="AO374" s="47">
        <v>0</v>
      </c>
      <c r="AP374" s="47">
        <v>0</v>
      </c>
      <c r="AQ374" s="47">
        <v>0</v>
      </c>
      <c r="AR374" s="47">
        <v>0</v>
      </c>
      <c r="AS374" s="47">
        <v>0</v>
      </c>
      <c r="AT374" s="47">
        <v>0</v>
      </c>
      <c r="AU374" s="47">
        <v>0</v>
      </c>
      <c r="AV374" s="47">
        <v>0</v>
      </c>
      <c r="AW374" s="47">
        <v>0</v>
      </c>
      <c r="AX374" s="47">
        <v>0</v>
      </c>
      <c r="AY374" s="47">
        <v>0</v>
      </c>
      <c r="AZ374" s="47">
        <v>0</v>
      </c>
      <c r="BA374" s="47">
        <v>0</v>
      </c>
      <c r="BB374" s="47">
        <v>0</v>
      </c>
      <c r="BC374" s="47">
        <v>0</v>
      </c>
      <c r="BD374" s="47">
        <v>0</v>
      </c>
      <c r="BE374" s="47">
        <v>0</v>
      </c>
      <c r="BF374" s="47">
        <v>0</v>
      </c>
      <c r="BG374" s="47">
        <v>0</v>
      </c>
      <c r="BH374" s="47">
        <v>0</v>
      </c>
      <c r="BI374" s="47">
        <v>0</v>
      </c>
      <c r="BJ374" s="47">
        <v>0</v>
      </c>
      <c r="BK374" s="47">
        <v>0</v>
      </c>
      <c r="BL374" s="47">
        <v>0</v>
      </c>
      <c r="BM374" s="47">
        <v>0</v>
      </c>
      <c r="BN374" s="47">
        <v>0</v>
      </c>
      <c r="BO374" s="47">
        <v>0</v>
      </c>
      <c r="BP374" s="47">
        <v>0</v>
      </c>
      <c r="BQ374" s="47">
        <v>0</v>
      </c>
      <c r="BR374" s="47">
        <v>0</v>
      </c>
      <c r="BS374" s="47">
        <v>0</v>
      </c>
      <c r="BT374" s="47">
        <v>0</v>
      </c>
      <c r="BU374" s="47">
        <v>0</v>
      </c>
      <c r="BV374" s="47">
        <v>0</v>
      </c>
      <c r="BW374" s="47">
        <v>0</v>
      </c>
      <c r="BX374" s="47">
        <v>0</v>
      </c>
      <c r="BY374" s="47">
        <v>0</v>
      </c>
      <c r="BZ374" s="47">
        <v>0</v>
      </c>
      <c r="CA374" s="47">
        <v>0</v>
      </c>
      <c r="CB374" s="47">
        <v>0</v>
      </c>
      <c r="CC374" s="47">
        <v>0</v>
      </c>
      <c r="CD374" s="47">
        <v>0</v>
      </c>
      <c r="CE374" s="47">
        <v>0</v>
      </c>
      <c r="CF374" s="47">
        <v>0</v>
      </c>
      <c r="CG374" s="47">
        <v>0</v>
      </c>
      <c r="CH374" s="47">
        <v>0</v>
      </c>
      <c r="CI374" s="47">
        <v>0</v>
      </c>
      <c r="CJ374" s="47">
        <v>0</v>
      </c>
      <c r="CK374" s="47">
        <v>0</v>
      </c>
      <c r="CL374" s="47">
        <v>0</v>
      </c>
      <c r="CM374" s="47">
        <v>0</v>
      </c>
      <c r="CN374" s="47">
        <v>0</v>
      </c>
      <c r="CO374" s="47">
        <v>0</v>
      </c>
      <c r="CP374" s="47">
        <v>0</v>
      </c>
      <c r="CQ374" s="47">
        <v>0</v>
      </c>
      <c r="CR374" s="47">
        <v>0</v>
      </c>
      <c r="CS374" s="47">
        <v>0</v>
      </c>
      <c r="CT374" s="47">
        <v>1</v>
      </c>
      <c r="CU374" s="47">
        <v>0</v>
      </c>
      <c r="CV374" s="47">
        <v>0</v>
      </c>
      <c r="CW374" s="47">
        <v>0</v>
      </c>
      <c r="CX374" s="47">
        <v>0</v>
      </c>
      <c r="CY374" s="47">
        <v>0</v>
      </c>
      <c r="CZ374" s="47">
        <v>0</v>
      </c>
      <c r="DA374" s="47">
        <v>0</v>
      </c>
      <c r="DB374" s="47">
        <v>0</v>
      </c>
      <c r="DC374" s="47">
        <v>1</v>
      </c>
      <c r="DD374" s="47">
        <v>0</v>
      </c>
      <c r="DE374" s="47">
        <v>0</v>
      </c>
      <c r="DF374" s="47">
        <v>0</v>
      </c>
      <c r="DG374" s="47">
        <v>0</v>
      </c>
      <c r="DH374" s="47">
        <v>0</v>
      </c>
      <c r="DI374" s="47">
        <v>0</v>
      </c>
      <c r="DJ374" s="47">
        <v>0</v>
      </c>
      <c r="DK374" s="47">
        <v>0</v>
      </c>
      <c r="DL374" s="47">
        <v>0</v>
      </c>
      <c r="DM374" s="47">
        <v>0</v>
      </c>
      <c r="DN374" s="47">
        <v>0</v>
      </c>
      <c r="DO374" s="47">
        <v>0</v>
      </c>
      <c r="DP374" s="47">
        <v>0</v>
      </c>
      <c r="DQ374" s="47">
        <v>0</v>
      </c>
      <c r="DR374" s="47">
        <v>0</v>
      </c>
      <c r="DS374" s="47">
        <v>0</v>
      </c>
      <c r="DT374" s="47">
        <v>0</v>
      </c>
    </row>
    <row r="375" spans="1:126" x14ac:dyDescent="0.25">
      <c r="A375" s="47" t="s">
        <v>727</v>
      </c>
      <c r="B375" s="47" t="s">
        <v>153</v>
      </c>
      <c r="C375" s="47" t="s">
        <v>728</v>
      </c>
      <c r="D375" s="47" t="s">
        <v>728</v>
      </c>
      <c r="E375" s="47"/>
      <c r="F375" s="47" t="s">
        <v>406</v>
      </c>
      <c r="G375" s="47" t="s">
        <v>486</v>
      </c>
      <c r="H375" s="47" t="str">
        <f>=IFERROR(VLOOKUP(A375,'ETPT Format DDG'!A:J,10,FALSE),"")</f>
        <v>0</v>
      </c>
      <c r="I375" s="47" t="str">
        <f>='ETPT Format DDG'!M375</f>
        <v/>
      </c>
      <c r="J375" s="47" t="str">
        <f>='ETPT Format DDG'!D375</f>
        <v/>
      </c>
      <c r="K375" s="47" t="s">
        <v>157</v>
      </c>
      <c r="L375" s="47" t="s">
        <v>644</v>
      </c>
      <c r="M375" s="47" t="s">
        <v>729</v>
      </c>
      <c r="N375" s="47">
        <v>0.2236842105263158</v>
      </c>
      <c r="O375" s="47">
        <v>0.2236842105263158</v>
      </c>
      <c r="P375" s="47">
        <v>0</v>
      </c>
      <c r="Q375" s="47">
        <v>0</v>
      </c>
      <c r="R375" s="47">
        <v>0</v>
      </c>
      <c r="S375" s="47">
        <v>0</v>
      </c>
      <c r="T375" s="47">
        <v>0</v>
      </c>
      <c r="U375" s="47">
        <v>0</v>
      </c>
      <c r="V375" s="47">
        <v>0</v>
      </c>
      <c r="W375" s="47">
        <v>0</v>
      </c>
      <c r="X375" s="47">
        <v>0</v>
      </c>
      <c r="Y375" s="47">
        <v>0</v>
      </c>
      <c r="Z375" s="47">
        <v>0</v>
      </c>
      <c r="AA375" s="47">
        <v>0</v>
      </c>
      <c r="AB375" s="47">
        <v>0</v>
      </c>
      <c r="AC375" s="47">
        <v>0</v>
      </c>
      <c r="AD375" s="47">
        <v>0</v>
      </c>
      <c r="AE375" s="47">
        <v>0</v>
      </c>
      <c r="AF375" s="47">
        <v>0</v>
      </c>
      <c r="AG375" s="47">
        <v>0</v>
      </c>
      <c r="AH375" s="47">
        <v>0</v>
      </c>
      <c r="AI375" s="47">
        <v>0</v>
      </c>
      <c r="AJ375" s="47">
        <v>0</v>
      </c>
      <c r="AK375" s="47">
        <v>0</v>
      </c>
      <c r="AL375" s="47">
        <v>0</v>
      </c>
      <c r="AM375" s="47">
        <v>0</v>
      </c>
      <c r="AN375" s="47">
        <v>0</v>
      </c>
      <c r="AO375" s="47">
        <v>0</v>
      </c>
      <c r="AP375" s="47">
        <v>0</v>
      </c>
      <c r="AQ375" s="47">
        <v>0</v>
      </c>
      <c r="AR375" s="47">
        <v>0</v>
      </c>
      <c r="AS375" s="47">
        <v>0</v>
      </c>
      <c r="AT375" s="47">
        <v>0</v>
      </c>
      <c r="AU375" s="47">
        <v>0</v>
      </c>
      <c r="AV375" s="47">
        <v>0</v>
      </c>
      <c r="AW375" s="47">
        <v>0</v>
      </c>
      <c r="AX375" s="47">
        <v>0</v>
      </c>
      <c r="AY375" s="47">
        <v>0</v>
      </c>
      <c r="AZ375" s="47">
        <v>0</v>
      </c>
      <c r="BA375" s="47">
        <v>0</v>
      </c>
      <c r="BB375" s="47">
        <v>0</v>
      </c>
      <c r="BC375" s="47">
        <v>0</v>
      </c>
      <c r="BD375" s="47">
        <v>0</v>
      </c>
      <c r="BE375" s="47">
        <v>0</v>
      </c>
      <c r="BF375" s="47">
        <v>0</v>
      </c>
      <c r="BG375" s="47">
        <v>0</v>
      </c>
      <c r="BH375" s="47">
        <v>0</v>
      </c>
      <c r="BI375" s="47">
        <v>0</v>
      </c>
      <c r="BJ375" s="47">
        <v>0</v>
      </c>
      <c r="BK375" s="47">
        <v>0</v>
      </c>
      <c r="BL375" s="47">
        <v>0</v>
      </c>
      <c r="BM375" s="47">
        <v>0</v>
      </c>
      <c r="BN375" s="47">
        <v>0</v>
      </c>
      <c r="BO375" s="47">
        <v>0</v>
      </c>
      <c r="BP375" s="47">
        <v>0</v>
      </c>
      <c r="BQ375" s="47">
        <v>0</v>
      </c>
      <c r="BR375" s="47">
        <v>0</v>
      </c>
      <c r="BS375" s="47">
        <v>0</v>
      </c>
      <c r="BT375" s="47">
        <v>0</v>
      </c>
      <c r="BU375" s="47">
        <v>0</v>
      </c>
      <c r="BV375" s="47">
        <v>0</v>
      </c>
      <c r="BW375" s="47">
        <v>0</v>
      </c>
      <c r="BX375" s="47">
        <v>0</v>
      </c>
      <c r="BY375" s="47">
        <v>0</v>
      </c>
      <c r="BZ375" s="47">
        <v>0</v>
      </c>
      <c r="CA375" s="47">
        <v>0</v>
      </c>
      <c r="CB375" s="47">
        <v>0</v>
      </c>
      <c r="CC375" s="47">
        <v>0</v>
      </c>
      <c r="CD375" s="47">
        <v>0</v>
      </c>
      <c r="CE375" s="47">
        <v>0</v>
      </c>
      <c r="CF375" s="47">
        <v>0</v>
      </c>
      <c r="CG375" s="47">
        <v>0</v>
      </c>
      <c r="CH375" s="47">
        <v>0</v>
      </c>
      <c r="CI375" s="47">
        <v>0</v>
      </c>
      <c r="CJ375" s="47">
        <v>0</v>
      </c>
      <c r="CK375" s="47">
        <v>0</v>
      </c>
      <c r="CL375" s="47">
        <v>0</v>
      </c>
      <c r="CM375" s="47">
        <v>0</v>
      </c>
      <c r="CN375" s="47">
        <v>0</v>
      </c>
      <c r="CO375" s="47">
        <v>0</v>
      </c>
      <c r="CP375" s="47">
        <v>0</v>
      </c>
      <c r="CQ375" s="47">
        <v>0</v>
      </c>
      <c r="CR375" s="47">
        <v>0</v>
      </c>
      <c r="CS375" s="47">
        <v>0</v>
      </c>
      <c r="CT375" s="47">
        <v>0.2236842105263158</v>
      </c>
      <c r="CU375" s="47">
        <v>0</v>
      </c>
      <c r="CV375" s="47">
        <v>0</v>
      </c>
      <c r="CW375" s="47">
        <v>0</v>
      </c>
      <c r="CX375" s="47">
        <v>0</v>
      </c>
      <c r="CY375" s="47">
        <v>0</v>
      </c>
      <c r="CZ375" s="47">
        <v>0</v>
      </c>
      <c r="DA375" s="47">
        <v>0.2236842105263158</v>
      </c>
      <c r="DB375" s="47">
        <v>0</v>
      </c>
      <c r="DC375" s="47">
        <v>0</v>
      </c>
      <c r="DD375" s="47">
        <v>0</v>
      </c>
      <c r="DE375" s="47">
        <v>0</v>
      </c>
      <c r="DF375" s="47">
        <v>0</v>
      </c>
      <c r="DG375" s="47">
        <v>0</v>
      </c>
      <c r="DH375" s="47">
        <v>0</v>
      </c>
      <c r="DI375" s="47">
        <v>0</v>
      </c>
      <c r="DJ375" s="47">
        <v>0</v>
      </c>
      <c r="DK375" s="47">
        <v>0</v>
      </c>
      <c r="DL375" s="47">
        <v>0</v>
      </c>
      <c r="DM375" s="47">
        <v>0</v>
      </c>
      <c r="DN375" s="47">
        <v>0</v>
      </c>
      <c r="DO375" s="47">
        <v>0</v>
      </c>
      <c r="DP375" s="47">
        <v>0</v>
      </c>
      <c r="DQ375" s="47">
        <v>0</v>
      </c>
      <c r="DR375" s="47">
        <v>0</v>
      </c>
      <c r="DS375" s="47">
        <v>0</v>
      </c>
      <c r="DT375" s="47">
        <v>0</v>
      </c>
    </row>
    <row r="376" spans="1:126" x14ac:dyDescent="0.25">
      <c r="A376" s="47" t="s">
        <v>730</v>
      </c>
      <c r="B376" s="47" t="s">
        <v>153</v>
      </c>
      <c r="C376" s="47" t="s">
        <v>728</v>
      </c>
      <c r="D376" s="47" t="s">
        <v>728</v>
      </c>
      <c r="E376" s="47"/>
      <c r="F376" s="47" t="s">
        <v>406</v>
      </c>
      <c r="G376" s="47" t="s">
        <v>412</v>
      </c>
      <c r="H376" s="47" t="str">
        <f>=IFERROR(VLOOKUP(A376,'ETPT Format DDG'!A:J,10,FALSE),"")</f>
        <v>0</v>
      </c>
      <c r="I376" s="47" t="str">
        <f>='ETPT Format DDG'!M376</f>
        <v/>
      </c>
      <c r="J376" s="47" t="str">
        <f>='ETPT Format DDG'!D376</f>
        <v/>
      </c>
      <c r="K376" s="47" t="s">
        <v>157</v>
      </c>
      <c r="L376" s="47" t="s">
        <v>731</v>
      </c>
      <c r="M376" s="47"/>
      <c r="N376" s="47">
        <v>1</v>
      </c>
      <c r="O376" s="47">
        <v>1</v>
      </c>
      <c r="P376" s="47">
        <v>0</v>
      </c>
      <c r="Q376" s="47">
        <v>0</v>
      </c>
      <c r="R376" s="47">
        <v>0</v>
      </c>
      <c r="S376" s="47">
        <v>0</v>
      </c>
      <c r="T376" s="47">
        <v>0</v>
      </c>
      <c r="U376" s="47">
        <v>0</v>
      </c>
      <c r="V376" s="47">
        <v>0</v>
      </c>
      <c r="W376" s="47">
        <v>0</v>
      </c>
      <c r="X376" s="47">
        <v>0</v>
      </c>
      <c r="Y376" s="47">
        <v>0</v>
      </c>
      <c r="Z376" s="47">
        <v>0</v>
      </c>
      <c r="AA376" s="47">
        <v>0</v>
      </c>
      <c r="AB376" s="47">
        <v>0</v>
      </c>
      <c r="AC376" s="47">
        <v>0</v>
      </c>
      <c r="AD376" s="47">
        <v>0</v>
      </c>
      <c r="AE376" s="47">
        <v>0</v>
      </c>
      <c r="AF376" s="47">
        <v>0</v>
      </c>
      <c r="AG376" s="47">
        <v>0</v>
      </c>
      <c r="AH376" s="47">
        <v>0</v>
      </c>
      <c r="AI376" s="47">
        <v>0</v>
      </c>
      <c r="AJ376" s="47">
        <v>0</v>
      </c>
      <c r="AK376" s="47">
        <v>0</v>
      </c>
      <c r="AL376" s="47">
        <v>0</v>
      </c>
      <c r="AM376" s="47">
        <v>0</v>
      </c>
      <c r="AN376" s="47">
        <v>0</v>
      </c>
      <c r="AO376" s="47">
        <v>0</v>
      </c>
      <c r="AP376" s="47">
        <v>0</v>
      </c>
      <c r="AQ376" s="47">
        <v>0</v>
      </c>
      <c r="AR376" s="47">
        <v>0</v>
      </c>
      <c r="AS376" s="47">
        <v>0</v>
      </c>
      <c r="AT376" s="47">
        <v>0</v>
      </c>
      <c r="AU376" s="47">
        <v>0</v>
      </c>
      <c r="AV376" s="47">
        <v>0</v>
      </c>
      <c r="AW376" s="47">
        <v>0</v>
      </c>
      <c r="AX376" s="47">
        <v>0</v>
      </c>
      <c r="AY376" s="47">
        <v>0</v>
      </c>
      <c r="AZ376" s="47">
        <v>0</v>
      </c>
      <c r="BA376" s="47">
        <v>0</v>
      </c>
      <c r="BB376" s="47">
        <v>0</v>
      </c>
      <c r="BC376" s="47">
        <v>0</v>
      </c>
      <c r="BD376" s="47">
        <v>0</v>
      </c>
      <c r="BE376" s="47">
        <v>0</v>
      </c>
      <c r="BF376" s="47">
        <v>0</v>
      </c>
      <c r="BG376" s="47">
        <v>0</v>
      </c>
      <c r="BH376" s="47">
        <v>0</v>
      </c>
      <c r="BI376" s="47">
        <v>0</v>
      </c>
      <c r="BJ376" s="47">
        <v>0</v>
      </c>
      <c r="BK376" s="47">
        <v>0</v>
      </c>
      <c r="BL376" s="47">
        <v>0</v>
      </c>
      <c r="BM376" s="47">
        <v>0</v>
      </c>
      <c r="BN376" s="47">
        <v>0</v>
      </c>
      <c r="BO376" s="47">
        <v>0</v>
      </c>
      <c r="BP376" s="47">
        <v>0</v>
      </c>
      <c r="BQ376" s="47">
        <v>0</v>
      </c>
      <c r="BR376" s="47">
        <v>0</v>
      </c>
      <c r="BS376" s="47">
        <v>0</v>
      </c>
      <c r="BT376" s="47">
        <v>0</v>
      </c>
      <c r="BU376" s="47">
        <v>0</v>
      </c>
      <c r="BV376" s="47">
        <v>0</v>
      </c>
      <c r="BW376" s="47">
        <v>0</v>
      </c>
      <c r="BX376" s="47">
        <v>0</v>
      </c>
      <c r="BY376" s="47">
        <v>0</v>
      </c>
      <c r="BZ376" s="47">
        <v>0</v>
      </c>
      <c r="CA376" s="47">
        <v>0</v>
      </c>
      <c r="CB376" s="47">
        <v>0</v>
      </c>
      <c r="CC376" s="47">
        <v>0</v>
      </c>
      <c r="CD376" s="47">
        <v>0</v>
      </c>
      <c r="CE376" s="47">
        <v>0</v>
      </c>
      <c r="CF376" s="47">
        <v>0</v>
      </c>
      <c r="CG376" s="47">
        <v>0</v>
      </c>
      <c r="CH376" s="47">
        <v>0</v>
      </c>
      <c r="CI376" s="47">
        <v>0</v>
      </c>
      <c r="CJ376" s="47">
        <v>0</v>
      </c>
      <c r="CK376" s="47">
        <v>0</v>
      </c>
      <c r="CL376" s="47">
        <v>1</v>
      </c>
      <c r="CM376" s="47">
        <v>1</v>
      </c>
      <c r="CN376" s="47">
        <v>0</v>
      </c>
      <c r="CO376" s="47">
        <v>0</v>
      </c>
      <c r="CP376" s="47">
        <v>0</v>
      </c>
      <c r="CQ376" s="47">
        <v>0</v>
      </c>
      <c r="CR376" s="47">
        <v>0</v>
      </c>
      <c r="CS376" s="47">
        <v>0</v>
      </c>
      <c r="CT376" s="47">
        <v>0</v>
      </c>
      <c r="CU376" s="47">
        <v>0</v>
      </c>
      <c r="CV376" s="47">
        <v>0</v>
      </c>
      <c r="CW376" s="47">
        <v>0</v>
      </c>
      <c r="CX376" s="47">
        <v>0</v>
      </c>
      <c r="CY376" s="47">
        <v>0</v>
      </c>
      <c r="CZ376" s="47">
        <v>0</v>
      </c>
      <c r="DA376" s="47">
        <v>0</v>
      </c>
      <c r="DB376" s="47">
        <v>0</v>
      </c>
      <c r="DC376" s="47">
        <v>0</v>
      </c>
      <c r="DD376" s="47">
        <v>0</v>
      </c>
      <c r="DE376" s="47">
        <v>0</v>
      </c>
      <c r="DF376" s="47">
        <v>0</v>
      </c>
      <c r="DG376" s="47">
        <v>0</v>
      </c>
      <c r="DH376" s="47">
        <v>0</v>
      </c>
      <c r="DI376" s="47">
        <v>0</v>
      </c>
      <c r="DJ376" s="47">
        <v>0</v>
      </c>
      <c r="DK376" s="47">
        <v>0</v>
      </c>
      <c r="DL376" s="47">
        <v>0</v>
      </c>
      <c r="DM376" s="47">
        <v>0</v>
      </c>
      <c r="DN376" s="47">
        <v>0</v>
      </c>
      <c r="DO376" s="47">
        <v>0</v>
      </c>
      <c r="DP376" s="47">
        <v>0</v>
      </c>
      <c r="DQ376" s="47">
        <v>0</v>
      </c>
      <c r="DR376" s="47">
        <v>0</v>
      </c>
      <c r="DS376" s="47">
        <v>0</v>
      </c>
      <c r="DT376" s="47">
        <v>0</v>
      </c>
    </row>
    <row r="377" spans="1:126" x14ac:dyDescent="0.25">
      <c r="A377" s="47" t="s">
        <v>732</v>
      </c>
      <c r="B377" s="47" t="s">
        <v>153</v>
      </c>
      <c r="C377" s="47" t="s">
        <v>728</v>
      </c>
      <c r="D377" s="47" t="s">
        <v>728</v>
      </c>
      <c r="E377" s="47"/>
      <c r="F377" s="47" t="s">
        <v>406</v>
      </c>
      <c r="G377" s="47" t="s">
        <v>412</v>
      </c>
      <c r="H377" s="47" t="str">
        <f>=IFERROR(VLOOKUP(A377,'ETPT Format DDG'!A:J,10,FALSE),"")</f>
        <v>0</v>
      </c>
      <c r="I377" s="47" t="str">
        <f>='ETPT Format DDG'!M377</f>
        <v/>
      </c>
      <c r="J377" s="47" t="str">
        <f>='ETPT Format DDG'!D377</f>
        <v/>
      </c>
      <c r="K377" s="47" t="s">
        <v>157</v>
      </c>
      <c r="L377" s="47" t="s">
        <v>660</v>
      </c>
      <c r="M377" s="47" t="s">
        <v>733</v>
      </c>
      <c r="N377" s="47">
        <v>0.34210526315789475</v>
      </c>
      <c r="O377" s="47">
        <v>0.34210526315789475</v>
      </c>
      <c r="P377" s="47">
        <v>0</v>
      </c>
      <c r="Q377" s="47">
        <v>0</v>
      </c>
      <c r="R377" s="47">
        <v>0</v>
      </c>
      <c r="S377" s="47">
        <v>0</v>
      </c>
      <c r="T377" s="47">
        <v>0</v>
      </c>
      <c r="U377" s="47">
        <v>0</v>
      </c>
      <c r="V377" s="47">
        <v>0</v>
      </c>
      <c r="W377" s="47">
        <v>0</v>
      </c>
      <c r="X377" s="47">
        <v>0</v>
      </c>
      <c r="Y377" s="47">
        <v>0</v>
      </c>
      <c r="Z377" s="47">
        <v>0</v>
      </c>
      <c r="AA377" s="47">
        <v>0</v>
      </c>
      <c r="AB377" s="47">
        <v>0</v>
      </c>
      <c r="AC377" s="47">
        <v>0</v>
      </c>
      <c r="AD377" s="47">
        <v>0</v>
      </c>
      <c r="AE377" s="47">
        <v>0</v>
      </c>
      <c r="AF377" s="47">
        <v>0</v>
      </c>
      <c r="AG377" s="47">
        <v>0</v>
      </c>
      <c r="AH377" s="47">
        <v>0</v>
      </c>
      <c r="AI377" s="47">
        <v>0</v>
      </c>
      <c r="AJ377" s="47">
        <v>0</v>
      </c>
      <c r="AK377" s="47">
        <v>0</v>
      </c>
      <c r="AL377" s="47">
        <v>0</v>
      </c>
      <c r="AM377" s="47">
        <v>0</v>
      </c>
      <c r="AN377" s="47">
        <v>0</v>
      </c>
      <c r="AO377" s="47">
        <v>0</v>
      </c>
      <c r="AP377" s="47">
        <v>0</v>
      </c>
      <c r="AQ377" s="47">
        <v>0</v>
      </c>
      <c r="AR377" s="47">
        <v>0</v>
      </c>
      <c r="AS377" s="47">
        <v>0</v>
      </c>
      <c r="AT377" s="47">
        <v>0</v>
      </c>
      <c r="AU377" s="47">
        <v>0</v>
      </c>
      <c r="AV377" s="47">
        <v>0</v>
      </c>
      <c r="AW377" s="47">
        <v>0</v>
      </c>
      <c r="AX377" s="47">
        <v>0</v>
      </c>
      <c r="AY377" s="47">
        <v>0</v>
      </c>
      <c r="AZ377" s="47">
        <v>0</v>
      </c>
      <c r="BA377" s="47">
        <v>0</v>
      </c>
      <c r="BB377" s="47">
        <v>0</v>
      </c>
      <c r="BC377" s="47">
        <v>0</v>
      </c>
      <c r="BD377" s="47">
        <v>0</v>
      </c>
      <c r="BE377" s="47">
        <v>0</v>
      </c>
      <c r="BF377" s="47">
        <v>0</v>
      </c>
      <c r="BG377" s="47">
        <v>0</v>
      </c>
      <c r="BH377" s="47">
        <v>0</v>
      </c>
      <c r="BI377" s="47">
        <v>0</v>
      </c>
      <c r="BJ377" s="47">
        <v>0</v>
      </c>
      <c r="BK377" s="47">
        <v>0</v>
      </c>
      <c r="BL377" s="47">
        <v>0</v>
      </c>
      <c r="BM377" s="47">
        <v>0</v>
      </c>
      <c r="BN377" s="47">
        <v>0</v>
      </c>
      <c r="BO377" s="47">
        <v>0</v>
      </c>
      <c r="BP377" s="47">
        <v>0</v>
      </c>
      <c r="BQ377" s="47">
        <v>0</v>
      </c>
      <c r="BR377" s="47">
        <v>0</v>
      </c>
      <c r="BS377" s="47">
        <v>0</v>
      </c>
      <c r="BT377" s="47">
        <v>0</v>
      </c>
      <c r="BU377" s="47">
        <v>0</v>
      </c>
      <c r="BV377" s="47">
        <v>0</v>
      </c>
      <c r="BW377" s="47">
        <v>0</v>
      </c>
      <c r="BX377" s="47">
        <v>0</v>
      </c>
      <c r="BY377" s="47">
        <v>0</v>
      </c>
      <c r="BZ377" s="47">
        <v>0</v>
      </c>
      <c r="CA377" s="47">
        <v>0</v>
      </c>
      <c r="CB377" s="47">
        <v>0</v>
      </c>
      <c r="CC377" s="47">
        <v>0</v>
      </c>
      <c r="CD377" s="47">
        <v>0</v>
      </c>
      <c r="CE377" s="47">
        <v>0</v>
      </c>
      <c r="CF377" s="47">
        <v>0</v>
      </c>
      <c r="CG377" s="47">
        <v>0</v>
      </c>
      <c r="CH377" s="47">
        <v>0</v>
      </c>
      <c r="CI377" s="47">
        <v>0</v>
      </c>
      <c r="CJ377" s="47">
        <v>0</v>
      </c>
      <c r="CK377" s="47">
        <v>0</v>
      </c>
      <c r="CL377" s="47">
        <v>0.34210526315789475</v>
      </c>
      <c r="CM377" s="47">
        <v>0.34210526315789475</v>
      </c>
      <c r="CN377" s="47">
        <v>0</v>
      </c>
      <c r="CO377" s="47">
        <v>0</v>
      </c>
      <c r="CP377" s="47">
        <v>0</v>
      </c>
      <c r="CQ377" s="47">
        <v>0</v>
      </c>
      <c r="CR377" s="47">
        <v>0</v>
      </c>
      <c r="CS377" s="47">
        <v>0</v>
      </c>
      <c r="CT377" s="47">
        <v>0</v>
      </c>
      <c r="CU377" s="47">
        <v>0</v>
      </c>
      <c r="CV377" s="47">
        <v>0</v>
      </c>
      <c r="CW377" s="47">
        <v>0</v>
      </c>
      <c r="CX377" s="47">
        <v>0</v>
      </c>
      <c r="CY377" s="47">
        <v>0</v>
      </c>
      <c r="CZ377" s="47">
        <v>0</v>
      </c>
      <c r="DA377" s="47">
        <v>0</v>
      </c>
      <c r="DB377" s="47">
        <v>0</v>
      </c>
      <c r="DC377" s="47">
        <v>0</v>
      </c>
      <c r="DD377" s="47">
        <v>0</v>
      </c>
      <c r="DE377" s="47">
        <v>0</v>
      </c>
      <c r="DF377" s="47">
        <v>0</v>
      </c>
      <c r="DG377" s="47">
        <v>0</v>
      </c>
      <c r="DH377" s="47">
        <v>0</v>
      </c>
      <c r="DI377" s="47">
        <v>0</v>
      </c>
      <c r="DJ377" s="47">
        <v>0</v>
      </c>
      <c r="DK377" s="47">
        <v>0</v>
      </c>
      <c r="DL377" s="47">
        <v>0</v>
      </c>
      <c r="DM377" s="47">
        <v>0</v>
      </c>
      <c r="DN377" s="47">
        <v>0</v>
      </c>
      <c r="DO377" s="47">
        <v>0</v>
      </c>
      <c r="DP377" s="47">
        <v>0</v>
      </c>
      <c r="DQ377" s="47">
        <v>0</v>
      </c>
      <c r="DR377" s="47">
        <v>0</v>
      </c>
      <c r="DS377" s="47">
        <v>0</v>
      </c>
      <c r="DT377" s="47">
        <v>0</v>
      </c>
    </row>
    <row r="378" spans="1:126" x14ac:dyDescent="0.25">
      <c r="A378" s="47" t="s">
        <v>734</v>
      </c>
      <c r="B378" s="47" t="s">
        <v>153</v>
      </c>
      <c r="C378" s="47" t="s">
        <v>728</v>
      </c>
      <c r="D378" s="47" t="s">
        <v>728</v>
      </c>
      <c r="E378" s="47"/>
      <c r="F378" s="47" t="s">
        <v>406</v>
      </c>
      <c r="G378" s="47" t="s">
        <v>415</v>
      </c>
      <c r="H378" s="47" t="str">
        <f>=IFERROR(VLOOKUP(A378,'ETPT Format DDG'!A:J,10,FALSE),"")</f>
        <v>0</v>
      </c>
      <c r="I378" s="47" t="str">
        <f>='ETPT Format DDG'!M378</f>
        <v/>
      </c>
      <c r="J378" s="47" t="str">
        <f>='ETPT Format DDG'!D378</f>
        <v/>
      </c>
      <c r="K378" s="47" t="s">
        <v>157</v>
      </c>
      <c r="L378" s="47" t="s">
        <v>735</v>
      </c>
      <c r="M378" s="47"/>
      <c r="N378" s="47">
        <v>1</v>
      </c>
      <c r="O378" s="47">
        <v>1</v>
      </c>
      <c r="P378" s="47">
        <v>0</v>
      </c>
      <c r="Q378" s="47">
        <v>0</v>
      </c>
      <c r="R378" s="47">
        <v>0</v>
      </c>
      <c r="S378" s="47">
        <v>0</v>
      </c>
      <c r="T378" s="47">
        <v>0</v>
      </c>
      <c r="U378" s="47">
        <v>0</v>
      </c>
      <c r="V378" s="47">
        <v>0</v>
      </c>
      <c r="W378" s="47">
        <v>0</v>
      </c>
      <c r="X378" s="47">
        <v>0</v>
      </c>
      <c r="Y378" s="47">
        <v>0</v>
      </c>
      <c r="Z378" s="47">
        <v>0</v>
      </c>
      <c r="AA378" s="47">
        <v>0</v>
      </c>
      <c r="AB378" s="47">
        <v>0</v>
      </c>
      <c r="AC378" s="47">
        <v>0</v>
      </c>
      <c r="AD378" s="47">
        <v>0</v>
      </c>
      <c r="AE378" s="47">
        <v>0</v>
      </c>
      <c r="AF378" s="47">
        <v>0</v>
      </c>
      <c r="AG378" s="47">
        <v>0</v>
      </c>
      <c r="AH378" s="47">
        <v>0</v>
      </c>
      <c r="AI378" s="47">
        <v>0</v>
      </c>
      <c r="AJ378" s="47">
        <v>0</v>
      </c>
      <c r="AK378" s="47">
        <v>0</v>
      </c>
      <c r="AL378" s="47">
        <v>0</v>
      </c>
      <c r="AM378" s="47">
        <v>0</v>
      </c>
      <c r="AN378" s="47">
        <v>0</v>
      </c>
      <c r="AO378" s="47">
        <v>0</v>
      </c>
      <c r="AP378" s="47">
        <v>0</v>
      </c>
      <c r="AQ378" s="47">
        <v>0</v>
      </c>
      <c r="AR378" s="47">
        <v>0</v>
      </c>
      <c r="AS378" s="47">
        <v>0</v>
      </c>
      <c r="AT378" s="47">
        <v>0</v>
      </c>
      <c r="AU378" s="47">
        <v>0</v>
      </c>
      <c r="AV378" s="47">
        <v>0</v>
      </c>
      <c r="AW378" s="47">
        <v>0</v>
      </c>
      <c r="AX378" s="47">
        <v>0</v>
      </c>
      <c r="AY378" s="47">
        <v>0</v>
      </c>
      <c r="AZ378" s="47">
        <v>0</v>
      </c>
      <c r="BA378" s="47">
        <v>0</v>
      </c>
      <c r="BB378" s="47">
        <v>0</v>
      </c>
      <c r="BC378" s="47">
        <v>0</v>
      </c>
      <c r="BD378" s="47">
        <v>0</v>
      </c>
      <c r="BE378" s="47">
        <v>0</v>
      </c>
      <c r="BF378" s="47">
        <v>0</v>
      </c>
      <c r="BG378" s="47">
        <v>0</v>
      </c>
      <c r="BH378" s="47">
        <v>0</v>
      </c>
      <c r="BI378" s="47">
        <v>0</v>
      </c>
      <c r="BJ378" s="47">
        <v>0</v>
      </c>
      <c r="BK378" s="47">
        <v>0</v>
      </c>
      <c r="BL378" s="47">
        <v>0</v>
      </c>
      <c r="BM378" s="47">
        <v>0</v>
      </c>
      <c r="BN378" s="47">
        <v>0</v>
      </c>
      <c r="BO378" s="47">
        <v>0</v>
      </c>
      <c r="BP378" s="47">
        <v>0</v>
      </c>
      <c r="BQ378" s="47">
        <v>0</v>
      </c>
      <c r="BR378" s="47">
        <v>0</v>
      </c>
      <c r="BS378" s="47">
        <v>0</v>
      </c>
      <c r="BT378" s="47">
        <v>0</v>
      </c>
      <c r="BU378" s="47">
        <v>0</v>
      </c>
      <c r="BV378" s="47">
        <v>0</v>
      </c>
      <c r="BW378" s="47">
        <v>0</v>
      </c>
      <c r="BX378" s="47">
        <v>0</v>
      </c>
      <c r="BY378" s="47">
        <v>0</v>
      </c>
      <c r="BZ378" s="47">
        <v>0</v>
      </c>
      <c r="CA378" s="47">
        <v>0</v>
      </c>
      <c r="CB378" s="47">
        <v>0</v>
      </c>
      <c r="CC378" s="47">
        <v>0</v>
      </c>
      <c r="CD378" s="47">
        <v>0</v>
      </c>
      <c r="CE378" s="47">
        <v>0</v>
      </c>
      <c r="CF378" s="47">
        <v>0</v>
      </c>
      <c r="CG378" s="47">
        <v>0</v>
      </c>
      <c r="CH378" s="47">
        <v>0</v>
      </c>
      <c r="CI378" s="47">
        <v>0</v>
      </c>
      <c r="CJ378" s="47">
        <v>0</v>
      </c>
      <c r="CK378" s="47">
        <v>0</v>
      </c>
      <c r="CL378" s="47">
        <v>0</v>
      </c>
      <c r="CM378" s="47">
        <v>0</v>
      </c>
      <c r="CN378" s="47">
        <v>0</v>
      </c>
      <c r="CO378" s="47">
        <v>0</v>
      </c>
      <c r="CP378" s="47">
        <v>0</v>
      </c>
      <c r="CQ378" s="47">
        <v>0</v>
      </c>
      <c r="CR378" s="47">
        <v>0</v>
      </c>
      <c r="CS378" s="47">
        <v>0</v>
      </c>
      <c r="CT378" s="47">
        <v>1</v>
      </c>
      <c r="CU378" s="47">
        <v>1</v>
      </c>
      <c r="CV378" s="47">
        <v>0</v>
      </c>
      <c r="CW378" s="47">
        <v>0</v>
      </c>
      <c r="CX378" s="47">
        <v>0</v>
      </c>
      <c r="CY378" s="47">
        <v>0</v>
      </c>
      <c r="CZ378" s="47">
        <v>0</v>
      </c>
      <c r="DA378" s="47">
        <v>0</v>
      </c>
      <c r="DB378" s="47">
        <v>0</v>
      </c>
      <c r="DC378" s="47">
        <v>0</v>
      </c>
      <c r="DD378" s="47">
        <v>0</v>
      </c>
      <c r="DE378" s="47">
        <v>0</v>
      </c>
      <c r="DF378" s="47">
        <v>0</v>
      </c>
      <c r="DG378" s="47">
        <v>0</v>
      </c>
      <c r="DH378" s="47">
        <v>0</v>
      </c>
      <c r="DI378" s="47">
        <v>0</v>
      </c>
      <c r="DJ378" s="47">
        <v>0</v>
      </c>
      <c r="DK378" s="47">
        <v>0</v>
      </c>
      <c r="DL378" s="47">
        <v>0</v>
      </c>
      <c r="DM378" s="47">
        <v>0</v>
      </c>
      <c r="DN378" s="47">
        <v>0</v>
      </c>
      <c r="DO378" s="47">
        <v>0</v>
      </c>
      <c r="DP378" s="47">
        <v>0</v>
      </c>
      <c r="DQ378" s="47">
        <v>0</v>
      </c>
      <c r="DR378" s="47">
        <v>0</v>
      </c>
      <c r="DS378" s="47">
        <v>0</v>
      </c>
      <c r="DT378" s="47">
        <v>0</v>
      </c>
    </row>
    <row r="379" spans="1:126" x14ac:dyDescent="0.25">
      <c r="A379" s="47" t="s">
        <v>736</v>
      </c>
      <c r="B379" s="47" t="s">
        <v>153</v>
      </c>
      <c r="C379" s="47" t="s">
        <v>728</v>
      </c>
      <c r="D379" s="47" t="s">
        <v>728</v>
      </c>
      <c r="E379" s="47"/>
      <c r="F379" s="47" t="s">
        <v>406</v>
      </c>
      <c r="G379" s="47" t="s">
        <v>415</v>
      </c>
      <c r="H379" s="47" t="str">
        <f>=IFERROR(VLOOKUP(A379,'ETPT Format DDG'!A:J,10,FALSE),"")</f>
        <v>0</v>
      </c>
      <c r="I379" s="47" t="str">
        <f>='ETPT Format DDG'!M379</f>
        <v/>
      </c>
      <c r="J379" s="47" t="str">
        <f>='ETPT Format DDG'!D379</f>
        <v/>
      </c>
      <c r="K379" s="47" t="s">
        <v>157</v>
      </c>
      <c r="L379" s="47" t="s">
        <v>189</v>
      </c>
      <c r="M379" s="47" t="s">
        <v>669</v>
      </c>
      <c r="N379" s="47">
        <v>0.8</v>
      </c>
      <c r="O379" s="47">
        <v>0.8</v>
      </c>
      <c r="P379" s="47">
        <v>0</v>
      </c>
      <c r="Q379" s="47">
        <v>0</v>
      </c>
      <c r="R379" s="47">
        <v>0</v>
      </c>
      <c r="S379" s="47">
        <v>0</v>
      </c>
      <c r="T379" s="47">
        <v>0</v>
      </c>
      <c r="U379" s="47">
        <v>0</v>
      </c>
      <c r="V379" s="47">
        <v>0</v>
      </c>
      <c r="W379" s="47">
        <v>0</v>
      </c>
      <c r="X379" s="47">
        <v>0</v>
      </c>
      <c r="Y379" s="47">
        <v>0</v>
      </c>
      <c r="Z379" s="47">
        <v>0</v>
      </c>
      <c r="AA379" s="47">
        <v>0</v>
      </c>
      <c r="AB379" s="47">
        <v>0</v>
      </c>
      <c r="AC379" s="47">
        <v>0</v>
      </c>
      <c r="AD379" s="47">
        <v>0</v>
      </c>
      <c r="AE379" s="47">
        <v>0</v>
      </c>
      <c r="AF379" s="47">
        <v>0</v>
      </c>
      <c r="AG379" s="47">
        <v>0</v>
      </c>
      <c r="AH379" s="47">
        <v>0</v>
      </c>
      <c r="AI379" s="47">
        <v>0</v>
      </c>
      <c r="AJ379" s="47">
        <v>0</v>
      </c>
      <c r="AK379" s="47">
        <v>0</v>
      </c>
      <c r="AL379" s="47">
        <v>0</v>
      </c>
      <c r="AM379" s="47">
        <v>0</v>
      </c>
      <c r="AN379" s="47">
        <v>0</v>
      </c>
      <c r="AO379" s="47">
        <v>0</v>
      </c>
      <c r="AP379" s="47">
        <v>0</v>
      </c>
      <c r="AQ379" s="47">
        <v>0</v>
      </c>
      <c r="AR379" s="47">
        <v>0</v>
      </c>
      <c r="AS379" s="47">
        <v>0</v>
      </c>
      <c r="AT379" s="47">
        <v>0</v>
      </c>
      <c r="AU379" s="47">
        <v>0</v>
      </c>
      <c r="AV379" s="47">
        <v>0</v>
      </c>
      <c r="AW379" s="47">
        <v>0</v>
      </c>
      <c r="AX379" s="47">
        <v>0</v>
      </c>
      <c r="AY379" s="47">
        <v>0</v>
      </c>
      <c r="AZ379" s="47">
        <v>0</v>
      </c>
      <c r="BA379" s="47">
        <v>0</v>
      </c>
      <c r="BB379" s="47">
        <v>0</v>
      </c>
      <c r="BC379" s="47">
        <v>0</v>
      </c>
      <c r="BD379" s="47">
        <v>0</v>
      </c>
      <c r="BE379" s="47">
        <v>0</v>
      </c>
      <c r="BF379" s="47">
        <v>0</v>
      </c>
      <c r="BG379" s="47">
        <v>0</v>
      </c>
      <c r="BH379" s="47">
        <v>0</v>
      </c>
      <c r="BI379" s="47">
        <v>0</v>
      </c>
      <c r="BJ379" s="47">
        <v>0</v>
      </c>
      <c r="BK379" s="47">
        <v>0</v>
      </c>
      <c r="BL379" s="47">
        <v>0</v>
      </c>
      <c r="BM379" s="47">
        <v>0</v>
      </c>
      <c r="BN379" s="47">
        <v>0</v>
      </c>
      <c r="BO379" s="47">
        <v>0.8</v>
      </c>
      <c r="BP379" s="47">
        <v>0</v>
      </c>
      <c r="BQ379" s="47">
        <v>0</v>
      </c>
      <c r="BR379" s="47">
        <v>0</v>
      </c>
      <c r="BS379" s="47">
        <v>0</v>
      </c>
      <c r="BT379" s="47">
        <v>0</v>
      </c>
      <c r="BU379" s="47">
        <v>0</v>
      </c>
      <c r="BV379" s="47">
        <v>0</v>
      </c>
      <c r="BW379" s="47">
        <v>0</v>
      </c>
      <c r="BX379" s="47">
        <v>0</v>
      </c>
      <c r="BY379" s="47">
        <v>0</v>
      </c>
      <c r="BZ379" s="47">
        <v>0</v>
      </c>
      <c r="CA379" s="47">
        <v>0</v>
      </c>
      <c r="CB379" s="47">
        <v>0</v>
      </c>
      <c r="CC379" s="47">
        <v>0</v>
      </c>
      <c r="CD379" s="47">
        <v>0</v>
      </c>
      <c r="CE379" s="47">
        <v>0</v>
      </c>
      <c r="CF379" s="47">
        <v>0</v>
      </c>
      <c r="CG379" s="47">
        <v>0</v>
      </c>
      <c r="CH379" s="47">
        <v>0</v>
      </c>
      <c r="CI379" s="47">
        <v>0</v>
      </c>
      <c r="CJ379" s="47">
        <v>0</v>
      </c>
      <c r="CK379" s="47">
        <v>0</v>
      </c>
      <c r="CL379" s="47">
        <v>0</v>
      </c>
      <c r="CM379" s="47">
        <v>0</v>
      </c>
      <c r="CN379" s="47">
        <v>0</v>
      </c>
      <c r="CO379" s="47">
        <v>0</v>
      </c>
      <c r="CP379" s="47">
        <v>0</v>
      </c>
      <c r="CQ379" s="47">
        <v>0</v>
      </c>
      <c r="CR379" s="47">
        <v>0</v>
      </c>
      <c r="CS379" s="47">
        <v>0</v>
      </c>
      <c r="CT379" s="47">
        <v>0</v>
      </c>
      <c r="CU379" s="47">
        <v>0</v>
      </c>
      <c r="CV379" s="47">
        <v>0</v>
      </c>
      <c r="CW379" s="47">
        <v>0</v>
      </c>
      <c r="CX379" s="47">
        <v>0</v>
      </c>
      <c r="CY379" s="47">
        <v>0</v>
      </c>
      <c r="CZ379" s="47">
        <v>0</v>
      </c>
      <c r="DA379" s="47">
        <v>0</v>
      </c>
      <c r="DB379" s="47">
        <v>0</v>
      </c>
      <c r="DC379" s="47">
        <v>0</v>
      </c>
      <c r="DD379" s="47">
        <v>0</v>
      </c>
      <c r="DE379" s="47">
        <v>0</v>
      </c>
      <c r="DF379" s="47">
        <v>0</v>
      </c>
      <c r="DG379" s="47">
        <v>0</v>
      </c>
      <c r="DH379" s="47">
        <v>0</v>
      </c>
      <c r="DI379" s="47">
        <v>0</v>
      </c>
      <c r="DJ379" s="47">
        <v>0</v>
      </c>
      <c r="DK379" s="47">
        <v>0</v>
      </c>
      <c r="DL379" s="47">
        <v>0</v>
      </c>
      <c r="DM379" s="47">
        <v>0</v>
      </c>
      <c r="DN379" s="47">
        <v>0</v>
      </c>
      <c r="DO379" s="47">
        <v>0</v>
      </c>
      <c r="DP379" s="47">
        <v>0</v>
      </c>
      <c r="DQ379" s="47">
        <v>0</v>
      </c>
      <c r="DR379" s="47">
        <v>0</v>
      </c>
      <c r="DS379" s="47">
        <v>0</v>
      </c>
      <c r="DT379" s="47">
        <v>0</v>
      </c>
    </row>
    <row r="380" spans="1:126" x14ac:dyDescent="0.25">
      <c r="A380" s="47" t="s">
        <v>737</v>
      </c>
      <c r="B380" s="47" t="s">
        <v>153</v>
      </c>
      <c r="C380" s="47" t="s">
        <v>728</v>
      </c>
      <c r="D380" s="47" t="s">
        <v>728</v>
      </c>
      <c r="E380" s="47"/>
      <c r="F380" s="47" t="s">
        <v>406</v>
      </c>
      <c r="G380" s="47" t="s">
        <v>415</v>
      </c>
      <c r="H380" s="47" t="str">
        <f>=IFERROR(VLOOKUP(A380,'ETPT Format DDG'!A:J,10,FALSE),"")</f>
        <v>0</v>
      </c>
      <c r="I380" s="47" t="str">
        <f>='ETPT Format DDG'!M380</f>
        <v/>
      </c>
      <c r="J380" s="47" t="str">
        <f>='ETPT Format DDG'!D380</f>
        <v/>
      </c>
      <c r="K380" s="47" t="s">
        <v>157</v>
      </c>
      <c r="L380" s="47" t="s">
        <v>738</v>
      </c>
      <c r="M380" s="47"/>
      <c r="N380" s="47">
        <v>1</v>
      </c>
      <c r="O380" s="47">
        <v>1</v>
      </c>
      <c r="P380" s="47">
        <v>0</v>
      </c>
      <c r="Q380" s="47">
        <v>0</v>
      </c>
      <c r="R380" s="47">
        <v>0</v>
      </c>
      <c r="S380" s="47">
        <v>0</v>
      </c>
      <c r="T380" s="47">
        <v>0</v>
      </c>
      <c r="U380" s="47">
        <v>0</v>
      </c>
      <c r="V380" s="47">
        <v>0</v>
      </c>
      <c r="W380" s="47">
        <v>0</v>
      </c>
      <c r="X380" s="47">
        <v>0</v>
      </c>
      <c r="Y380" s="47">
        <v>0</v>
      </c>
      <c r="Z380" s="47">
        <v>0</v>
      </c>
      <c r="AA380" s="47">
        <v>0</v>
      </c>
      <c r="AB380" s="47">
        <v>0</v>
      </c>
      <c r="AC380" s="47">
        <v>0</v>
      </c>
      <c r="AD380" s="47">
        <v>0</v>
      </c>
      <c r="AE380" s="47">
        <v>0</v>
      </c>
      <c r="AF380" s="47">
        <v>0</v>
      </c>
      <c r="AG380" s="47">
        <v>0</v>
      </c>
      <c r="AH380" s="47">
        <v>0</v>
      </c>
      <c r="AI380" s="47">
        <v>0</v>
      </c>
      <c r="AJ380" s="47">
        <v>0</v>
      </c>
      <c r="AK380" s="47">
        <v>0</v>
      </c>
      <c r="AL380" s="47">
        <v>0</v>
      </c>
      <c r="AM380" s="47">
        <v>0</v>
      </c>
      <c r="AN380" s="47">
        <v>1</v>
      </c>
      <c r="AO380" s="47">
        <v>0</v>
      </c>
      <c r="AP380" s="47">
        <v>0</v>
      </c>
      <c r="AQ380" s="47">
        <v>0</v>
      </c>
      <c r="AR380" s="47">
        <v>0</v>
      </c>
      <c r="AS380" s="47">
        <v>0</v>
      </c>
      <c r="AT380" s="47">
        <v>0</v>
      </c>
      <c r="AU380" s="47">
        <v>0</v>
      </c>
      <c r="AV380" s="47">
        <v>0</v>
      </c>
      <c r="AW380" s="47">
        <v>0</v>
      </c>
      <c r="AX380" s="47">
        <v>0</v>
      </c>
      <c r="AY380" s="47">
        <v>0</v>
      </c>
      <c r="AZ380" s="47">
        <v>0</v>
      </c>
      <c r="BA380" s="47">
        <v>1</v>
      </c>
      <c r="BB380" s="47">
        <v>0</v>
      </c>
      <c r="BC380" s="47">
        <v>0</v>
      </c>
      <c r="BD380" s="47">
        <v>0</v>
      </c>
      <c r="BE380" s="47">
        <v>0</v>
      </c>
      <c r="BF380" s="47">
        <v>0</v>
      </c>
      <c r="BG380" s="47">
        <v>0</v>
      </c>
      <c r="BH380" s="47">
        <v>0</v>
      </c>
      <c r="BI380" s="47">
        <v>0</v>
      </c>
      <c r="BJ380" s="47">
        <v>0</v>
      </c>
      <c r="BK380" s="47">
        <v>0</v>
      </c>
      <c r="BL380" s="47">
        <v>0</v>
      </c>
      <c r="BM380" s="47">
        <v>0</v>
      </c>
      <c r="BN380" s="47">
        <v>0</v>
      </c>
      <c r="BO380" s="47">
        <v>0</v>
      </c>
      <c r="BP380" s="47">
        <v>0</v>
      </c>
      <c r="BQ380" s="47">
        <v>0</v>
      </c>
      <c r="BR380" s="47">
        <v>0</v>
      </c>
      <c r="BS380" s="47">
        <v>0</v>
      </c>
      <c r="BT380" s="47">
        <v>0</v>
      </c>
      <c r="BU380" s="47">
        <v>0</v>
      </c>
      <c r="BV380" s="47">
        <v>0</v>
      </c>
      <c r="BW380" s="47">
        <v>0</v>
      </c>
      <c r="BX380" s="47">
        <v>0</v>
      </c>
      <c r="BY380" s="47">
        <v>0</v>
      </c>
      <c r="BZ380" s="47">
        <v>0</v>
      </c>
      <c r="CA380" s="47">
        <v>0</v>
      </c>
      <c r="CB380" s="47">
        <v>0</v>
      </c>
      <c r="CC380" s="47">
        <v>0</v>
      </c>
      <c r="CD380" s="47">
        <v>0</v>
      </c>
      <c r="CE380" s="47">
        <v>0</v>
      </c>
      <c r="CF380" s="47">
        <v>0</v>
      </c>
      <c r="CG380" s="47">
        <v>0</v>
      </c>
      <c r="CH380" s="47">
        <v>0</v>
      </c>
      <c r="CI380" s="47">
        <v>0</v>
      </c>
      <c r="CJ380" s="47">
        <v>0</v>
      </c>
      <c r="CK380" s="47">
        <v>0</v>
      </c>
      <c r="CL380" s="47">
        <v>0</v>
      </c>
      <c r="CM380" s="47">
        <v>0</v>
      </c>
      <c r="CN380" s="47">
        <v>0</v>
      </c>
      <c r="CO380" s="47">
        <v>0</v>
      </c>
      <c r="CP380" s="47">
        <v>0</v>
      </c>
      <c r="CQ380" s="47">
        <v>0</v>
      </c>
      <c r="CR380" s="47">
        <v>0</v>
      </c>
      <c r="CS380" s="47">
        <v>0</v>
      </c>
      <c r="CT380" s="47">
        <v>0</v>
      </c>
      <c r="CU380" s="47">
        <v>0</v>
      </c>
      <c r="CV380" s="47">
        <v>0</v>
      </c>
      <c r="CW380" s="47">
        <v>0</v>
      </c>
      <c r="CX380" s="47">
        <v>0</v>
      </c>
      <c r="CY380" s="47">
        <v>0</v>
      </c>
      <c r="CZ380" s="47">
        <v>0</v>
      </c>
      <c r="DA380" s="47">
        <v>0</v>
      </c>
      <c r="DB380" s="47">
        <v>0</v>
      </c>
      <c r="DC380" s="47">
        <v>0</v>
      </c>
      <c r="DD380" s="47">
        <v>0</v>
      </c>
      <c r="DE380" s="47">
        <v>0</v>
      </c>
      <c r="DF380" s="47">
        <v>0</v>
      </c>
      <c r="DG380" s="47">
        <v>0</v>
      </c>
      <c r="DH380" s="47">
        <v>0</v>
      </c>
      <c r="DI380" s="47">
        <v>0</v>
      </c>
      <c r="DJ380" s="47">
        <v>0</v>
      </c>
      <c r="DK380" s="47">
        <v>0</v>
      </c>
      <c r="DL380" s="47">
        <v>0</v>
      </c>
      <c r="DM380" s="47">
        <v>0</v>
      </c>
      <c r="DN380" s="47">
        <v>0</v>
      </c>
      <c r="DO380" s="47">
        <v>0</v>
      </c>
      <c r="DP380" s="47">
        <v>0</v>
      </c>
      <c r="DQ380" s="47">
        <v>0</v>
      </c>
      <c r="DR380" s="47">
        <v>0</v>
      </c>
      <c r="DS380" s="47">
        <v>0</v>
      </c>
      <c r="DT380" s="47">
        <v>0</v>
      </c>
    </row>
    <row r="381" spans="1:126" x14ac:dyDescent="0.25">
      <c r="A381" s="47" t="s">
        <v>739</v>
      </c>
      <c r="B381" s="47" t="s">
        <v>153</v>
      </c>
      <c r="C381" s="47" t="s">
        <v>728</v>
      </c>
      <c r="D381" s="47" t="s">
        <v>728</v>
      </c>
      <c r="E381" s="47"/>
      <c r="F381" s="47" t="s">
        <v>406</v>
      </c>
      <c r="G381" s="47" t="s">
        <v>412</v>
      </c>
      <c r="H381" s="47" t="str">
        <f>=IFERROR(VLOOKUP(A381,'ETPT Format DDG'!A:J,10,FALSE),"")</f>
        <v>0</v>
      </c>
      <c r="I381" s="47" t="str">
        <f>='ETPT Format DDG'!M381</f>
        <v/>
      </c>
      <c r="J381" s="47" t="str">
        <f>='ETPT Format DDG'!D381</f>
        <v/>
      </c>
      <c r="K381" s="47" t="s">
        <v>157</v>
      </c>
      <c r="L381" s="47" t="s">
        <v>646</v>
      </c>
      <c r="M381" s="47"/>
      <c r="N381" s="47">
        <v>1</v>
      </c>
      <c r="O381" s="47">
        <v>0</v>
      </c>
      <c r="P381" s="47">
        <v>0</v>
      </c>
      <c r="Q381" s="47">
        <v>0</v>
      </c>
      <c r="R381" s="47">
        <v>0</v>
      </c>
      <c r="S381" s="47">
        <v>0</v>
      </c>
      <c r="T381" s="47">
        <v>0</v>
      </c>
      <c r="U381" s="47">
        <v>0</v>
      </c>
      <c r="V381" s="47">
        <v>0</v>
      </c>
      <c r="W381" s="47">
        <v>0</v>
      </c>
      <c r="X381" s="47">
        <v>0</v>
      </c>
      <c r="Y381" s="47">
        <v>0</v>
      </c>
      <c r="Z381" s="47">
        <v>0</v>
      </c>
      <c r="AA381" s="47">
        <v>0</v>
      </c>
      <c r="AB381" s="47">
        <v>0</v>
      </c>
      <c r="AC381" s="47">
        <v>0</v>
      </c>
      <c r="AD381" s="47">
        <v>0</v>
      </c>
      <c r="AE381" s="47">
        <v>0</v>
      </c>
      <c r="AF381" s="47">
        <v>0</v>
      </c>
      <c r="AG381" s="47">
        <v>0</v>
      </c>
      <c r="AH381" s="47">
        <v>0</v>
      </c>
      <c r="AI381" s="47">
        <v>0</v>
      </c>
      <c r="AJ381" s="47">
        <v>0</v>
      </c>
      <c r="AK381" s="47">
        <v>0</v>
      </c>
      <c r="AL381" s="47">
        <v>0</v>
      </c>
      <c r="AM381" s="47">
        <v>0</v>
      </c>
      <c r="AN381" s="47">
        <v>0</v>
      </c>
      <c r="AO381" s="47">
        <v>0</v>
      </c>
      <c r="AP381" s="47">
        <v>0</v>
      </c>
      <c r="AQ381" s="47">
        <v>0</v>
      </c>
      <c r="AR381" s="47">
        <v>0</v>
      </c>
      <c r="AS381" s="47">
        <v>0</v>
      </c>
      <c r="AT381" s="47">
        <v>0</v>
      </c>
      <c r="AU381" s="47">
        <v>0</v>
      </c>
      <c r="AV381" s="47">
        <v>0</v>
      </c>
      <c r="AW381" s="47">
        <v>0</v>
      </c>
      <c r="AX381" s="47">
        <v>0</v>
      </c>
      <c r="AY381" s="47">
        <v>0</v>
      </c>
      <c r="AZ381" s="47">
        <v>0</v>
      </c>
      <c r="BA381" s="47">
        <v>0</v>
      </c>
      <c r="BB381" s="47">
        <v>0</v>
      </c>
      <c r="BC381" s="47">
        <v>0</v>
      </c>
      <c r="BD381" s="47">
        <v>0</v>
      </c>
      <c r="BE381" s="47">
        <v>0</v>
      </c>
      <c r="BF381" s="47">
        <v>0</v>
      </c>
      <c r="BG381" s="47">
        <v>0</v>
      </c>
      <c r="BH381" s="47">
        <v>0</v>
      </c>
      <c r="BI381" s="47">
        <v>0</v>
      </c>
      <c r="BJ381" s="47">
        <v>0</v>
      </c>
      <c r="BK381" s="47">
        <v>0</v>
      </c>
      <c r="BL381" s="47">
        <v>0</v>
      </c>
      <c r="BM381" s="47">
        <v>0</v>
      </c>
      <c r="BN381" s="47">
        <v>0</v>
      </c>
      <c r="BO381" s="47">
        <v>0</v>
      </c>
      <c r="BP381" s="47">
        <v>0</v>
      </c>
      <c r="BQ381" s="47">
        <v>0</v>
      </c>
      <c r="BR381" s="47">
        <v>0</v>
      </c>
      <c r="BS381" s="47">
        <v>0</v>
      </c>
      <c r="BT381" s="47">
        <v>0</v>
      </c>
      <c r="BU381" s="47">
        <v>0</v>
      </c>
      <c r="BV381" s="47">
        <v>0</v>
      </c>
      <c r="BW381" s="47">
        <v>0</v>
      </c>
      <c r="BX381" s="47">
        <v>0</v>
      </c>
      <c r="BY381" s="47">
        <v>0</v>
      </c>
      <c r="BZ381" s="47">
        <v>0</v>
      </c>
      <c r="CA381" s="47">
        <v>0</v>
      </c>
      <c r="CB381" s="47">
        <v>0</v>
      </c>
      <c r="CC381" s="47">
        <v>0</v>
      </c>
      <c r="CD381" s="47">
        <v>0</v>
      </c>
      <c r="CE381" s="47">
        <v>0</v>
      </c>
      <c r="CF381" s="47">
        <v>0</v>
      </c>
      <c r="CG381" s="47">
        <v>0</v>
      </c>
      <c r="CH381" s="47">
        <v>0</v>
      </c>
      <c r="CI381" s="47">
        <v>0</v>
      </c>
      <c r="CJ381" s="47">
        <v>0</v>
      </c>
      <c r="CK381" s="47">
        <v>0</v>
      </c>
      <c r="CL381" s="47">
        <v>0</v>
      </c>
      <c r="CM381" s="47">
        <v>0</v>
      </c>
      <c r="CN381" s="47">
        <v>0</v>
      </c>
      <c r="CO381" s="47">
        <v>0</v>
      </c>
      <c r="CP381" s="47">
        <v>0</v>
      </c>
      <c r="CQ381" s="47">
        <v>0</v>
      </c>
      <c r="CR381" s="47">
        <v>0</v>
      </c>
      <c r="CS381" s="47">
        <v>0</v>
      </c>
      <c r="CT381" s="47">
        <v>0</v>
      </c>
      <c r="CU381" s="47">
        <v>0</v>
      </c>
      <c r="CV381" s="47">
        <v>0</v>
      </c>
      <c r="CW381" s="47">
        <v>0</v>
      </c>
      <c r="CX381" s="47">
        <v>0</v>
      </c>
      <c r="CY381" s="47">
        <v>0</v>
      </c>
      <c r="CZ381" s="47">
        <v>0</v>
      </c>
      <c r="DA381" s="47">
        <v>0</v>
      </c>
      <c r="DB381" s="47">
        <v>0</v>
      </c>
      <c r="DC381" s="47">
        <v>0</v>
      </c>
      <c r="DD381" s="47">
        <v>0</v>
      </c>
      <c r="DE381" s="47">
        <v>0</v>
      </c>
      <c r="DF381" s="47">
        <v>0</v>
      </c>
      <c r="DG381" s="47">
        <v>0</v>
      </c>
      <c r="DH381" s="47">
        <v>0</v>
      </c>
      <c r="DI381" s="47">
        <v>0</v>
      </c>
      <c r="DJ381" s="47">
        <v>0</v>
      </c>
      <c r="DK381" s="47">
        <v>0</v>
      </c>
      <c r="DL381" s="47">
        <v>0</v>
      </c>
      <c r="DM381" s="47">
        <v>0</v>
      </c>
      <c r="DN381" s="47">
        <v>0</v>
      </c>
      <c r="DO381" s="47">
        <v>0</v>
      </c>
      <c r="DP381" s="47">
        <v>0</v>
      </c>
      <c r="DQ381" s="47">
        <v>0</v>
      </c>
      <c r="DR381" s="47">
        <v>0</v>
      </c>
      <c r="DS381" s="47">
        <v>0</v>
      </c>
      <c r="DT381" s="47">
        <v>0</v>
      </c>
    </row>
    <row r="382" spans="1:126" x14ac:dyDescent="0.25">
      <c r="A382" s="47" t="s">
        <v>740</v>
      </c>
      <c r="B382" s="47" t="s">
        <v>153</v>
      </c>
      <c r="C382" s="47" t="s">
        <v>741</v>
      </c>
      <c r="D382" s="47" t="s">
        <v>741</v>
      </c>
      <c r="E382" s="47"/>
      <c r="F382" s="47" t="s">
        <v>406</v>
      </c>
      <c r="G382" s="47" t="s">
        <v>412</v>
      </c>
      <c r="H382" s="47" t="str">
        <f>=IFERROR(VLOOKUP(A382,'ETPT Format DDG'!A:J,10,FALSE),"")</f>
        <v>0</v>
      </c>
      <c r="I382" s="47" t="str">
        <f>='ETPT Format DDG'!M382</f>
        <v/>
      </c>
      <c r="J382" s="47" t="str">
        <f>='ETPT Format DDG'!D382</f>
        <v/>
      </c>
      <c r="K382" s="47" t="s">
        <v>157</v>
      </c>
      <c r="L382" s="47" t="s">
        <v>603</v>
      </c>
      <c r="M382" s="47"/>
      <c r="N382" s="47">
        <v>1</v>
      </c>
      <c r="O382" s="47">
        <v>1</v>
      </c>
      <c r="P382" s="47">
        <v>0</v>
      </c>
      <c r="Q382" s="47">
        <v>0</v>
      </c>
      <c r="R382" s="47">
        <v>0</v>
      </c>
      <c r="S382" s="47">
        <v>0</v>
      </c>
      <c r="T382" s="47">
        <v>0</v>
      </c>
      <c r="U382" s="47">
        <v>0</v>
      </c>
      <c r="V382" s="47">
        <v>0</v>
      </c>
      <c r="W382" s="47">
        <v>0</v>
      </c>
      <c r="X382" s="47">
        <v>0</v>
      </c>
      <c r="Y382" s="47">
        <v>0</v>
      </c>
      <c r="Z382" s="47">
        <v>0</v>
      </c>
      <c r="AA382" s="47">
        <v>0</v>
      </c>
      <c r="AB382" s="47">
        <v>0</v>
      </c>
      <c r="AC382" s="47">
        <v>0</v>
      </c>
      <c r="AD382" s="47">
        <v>0</v>
      </c>
      <c r="AE382" s="47">
        <v>0</v>
      </c>
      <c r="AF382" s="47">
        <v>0</v>
      </c>
      <c r="AG382" s="47">
        <v>0</v>
      </c>
      <c r="AH382" s="47">
        <v>0</v>
      </c>
      <c r="AI382" s="47">
        <v>0</v>
      </c>
      <c r="AJ382" s="47">
        <v>0</v>
      </c>
      <c r="AK382" s="47">
        <v>0</v>
      </c>
      <c r="AL382" s="47">
        <v>0</v>
      </c>
      <c r="AM382" s="47">
        <v>0</v>
      </c>
      <c r="AN382" s="47">
        <v>1</v>
      </c>
      <c r="AO382" s="47">
        <v>0</v>
      </c>
      <c r="AP382" s="47">
        <v>0</v>
      </c>
      <c r="AQ382" s="47">
        <v>0</v>
      </c>
      <c r="AR382" s="47">
        <v>0</v>
      </c>
      <c r="AS382" s="47">
        <v>0</v>
      </c>
      <c r="AT382" s="47">
        <v>0</v>
      </c>
      <c r="AU382" s="47">
        <v>0</v>
      </c>
      <c r="AV382" s="47">
        <v>0</v>
      </c>
      <c r="AW382" s="47">
        <v>0</v>
      </c>
      <c r="AX382" s="47">
        <v>0</v>
      </c>
      <c r="AY382" s="47">
        <v>0</v>
      </c>
      <c r="AZ382" s="47">
        <v>0</v>
      </c>
      <c r="BA382" s="47">
        <v>0</v>
      </c>
      <c r="BB382" s="47">
        <v>0</v>
      </c>
      <c r="BC382" s="47">
        <v>0</v>
      </c>
      <c r="BD382" s="47">
        <v>0</v>
      </c>
      <c r="BE382" s="47">
        <v>0</v>
      </c>
      <c r="BF382" s="47">
        <v>1</v>
      </c>
      <c r="BG382" s="47">
        <v>0</v>
      </c>
      <c r="BH382" s="47">
        <v>0</v>
      </c>
      <c r="BI382" s="47">
        <v>0</v>
      </c>
      <c r="BJ382" s="47">
        <v>0</v>
      </c>
      <c r="BK382" s="47">
        <v>0</v>
      </c>
      <c r="BL382" s="47">
        <v>0</v>
      </c>
      <c r="BM382" s="47">
        <v>0</v>
      </c>
      <c r="BN382" s="47">
        <v>0</v>
      </c>
      <c r="BO382" s="47">
        <v>0</v>
      </c>
      <c r="BP382" s="47">
        <v>0</v>
      </c>
      <c r="BQ382" s="47">
        <v>0</v>
      </c>
      <c r="BR382" s="47">
        <v>0</v>
      </c>
      <c r="BS382" s="47">
        <v>0</v>
      </c>
      <c r="BT382" s="47">
        <v>0</v>
      </c>
      <c r="BU382" s="47">
        <v>0</v>
      </c>
      <c r="BV382" s="47">
        <v>0</v>
      </c>
      <c r="BW382" s="47">
        <v>0</v>
      </c>
      <c r="BX382" s="47">
        <v>0</v>
      </c>
      <c r="BY382" s="47">
        <v>0</v>
      </c>
      <c r="BZ382" s="47">
        <v>0</v>
      </c>
      <c r="CA382" s="47">
        <v>0</v>
      </c>
      <c r="CB382" s="47">
        <v>0</v>
      </c>
      <c r="CC382" s="47">
        <v>0</v>
      </c>
      <c r="CD382" s="47">
        <v>0</v>
      </c>
      <c r="CE382" s="47">
        <v>0</v>
      </c>
      <c r="CF382" s="47">
        <v>0</v>
      </c>
      <c r="CG382" s="47">
        <v>0</v>
      </c>
      <c r="CH382" s="47">
        <v>0</v>
      </c>
      <c r="CI382" s="47">
        <v>0</v>
      </c>
      <c r="CJ382" s="47">
        <v>0</v>
      </c>
      <c r="CK382" s="47">
        <v>0</v>
      </c>
      <c r="CL382" s="47">
        <v>0</v>
      </c>
      <c r="CM382" s="47">
        <v>0</v>
      </c>
      <c r="CN382" s="47">
        <v>0</v>
      </c>
      <c r="CO382" s="47">
        <v>0</v>
      </c>
      <c r="CP382" s="47">
        <v>0</v>
      </c>
      <c r="CQ382" s="47">
        <v>0</v>
      </c>
      <c r="CR382" s="47">
        <v>0</v>
      </c>
      <c r="CS382" s="47">
        <v>0</v>
      </c>
      <c r="CT382" s="47">
        <v>0</v>
      </c>
      <c r="CU382" s="47">
        <v>0</v>
      </c>
      <c r="CV382" s="47">
        <v>0</v>
      </c>
      <c r="CW382" s="47">
        <v>0</v>
      </c>
      <c r="CX382" s="47">
        <v>0</v>
      </c>
      <c r="CY382" s="47">
        <v>0</v>
      </c>
      <c r="CZ382" s="47">
        <v>0</v>
      </c>
      <c r="DA382" s="47">
        <v>0</v>
      </c>
      <c r="DB382" s="47">
        <v>0</v>
      </c>
      <c r="DC382" s="47">
        <v>0</v>
      </c>
      <c r="DD382" s="47">
        <v>0</v>
      </c>
      <c r="DE382" s="47">
        <v>0</v>
      </c>
      <c r="DF382" s="47">
        <v>0</v>
      </c>
      <c r="DG382" s="47">
        <v>0</v>
      </c>
      <c r="DH382" s="47">
        <v>0</v>
      </c>
      <c r="DI382" s="47">
        <v>0</v>
      </c>
      <c r="DJ382" s="47">
        <v>0</v>
      </c>
      <c r="DK382" s="47">
        <v>0</v>
      </c>
      <c r="DL382" s="47">
        <v>0</v>
      </c>
      <c r="DM382" s="47">
        <v>0</v>
      </c>
      <c r="DN382" s="47">
        <v>0</v>
      </c>
      <c r="DO382" s="47">
        <v>0</v>
      </c>
      <c r="DP382" s="47">
        <v>0</v>
      </c>
      <c r="DQ382" s="47">
        <v>0</v>
      </c>
      <c r="DR382" s="47">
        <v>0</v>
      </c>
      <c r="DS382" s="47">
        <v>0</v>
      </c>
      <c r="DT382" s="47">
        <v>0</v>
      </c>
    </row>
    <row r="383" spans="1:126" x14ac:dyDescent="0.25">
      <c r="A383" s="47" t="s">
        <v>742</v>
      </c>
      <c r="B383" s="47" t="s">
        <v>153</v>
      </c>
      <c r="C383" s="47" t="s">
        <v>741</v>
      </c>
      <c r="D383" s="47" t="s">
        <v>741</v>
      </c>
      <c r="E383" s="47"/>
      <c r="F383" s="47" t="s">
        <v>406</v>
      </c>
      <c r="G383" s="47" t="s">
        <v>529</v>
      </c>
      <c r="H383" s="47" t="str">
        <f>=IFERROR(VLOOKUP(A383,'ETPT Format DDG'!A:J,10,FALSE),"")</f>
        <v>0</v>
      </c>
      <c r="I383" s="47" t="str">
        <f>='ETPT Format DDG'!M383</f>
        <v/>
      </c>
      <c r="J383" s="47" t="str">
        <f>='ETPT Format DDG'!D383</f>
        <v/>
      </c>
      <c r="K383" s="47" t="s">
        <v>157</v>
      </c>
      <c r="L383" s="47" t="s">
        <v>660</v>
      </c>
      <c r="M383" s="47" t="s">
        <v>669</v>
      </c>
      <c r="N383" s="47">
        <v>0.8</v>
      </c>
      <c r="O383" s="47">
        <v>0.8</v>
      </c>
      <c r="P383" s="47">
        <v>0</v>
      </c>
      <c r="Q383" s="47">
        <v>0</v>
      </c>
      <c r="R383" s="47">
        <v>0</v>
      </c>
      <c r="S383" s="47">
        <v>0</v>
      </c>
      <c r="T383" s="47">
        <v>0</v>
      </c>
      <c r="U383" s="47">
        <v>0</v>
      </c>
      <c r="V383" s="47">
        <v>0</v>
      </c>
      <c r="W383" s="47">
        <v>0</v>
      </c>
      <c r="X383" s="47">
        <v>0</v>
      </c>
      <c r="Y383" s="47">
        <v>0</v>
      </c>
      <c r="Z383" s="47">
        <v>0</v>
      </c>
      <c r="AA383" s="47">
        <v>0</v>
      </c>
      <c r="AB383" s="47">
        <v>0</v>
      </c>
      <c r="AC383" s="47">
        <v>0</v>
      </c>
      <c r="AD383" s="47">
        <v>0</v>
      </c>
      <c r="AE383" s="47">
        <v>0</v>
      </c>
      <c r="AF383" s="47">
        <v>0</v>
      </c>
      <c r="AG383" s="47">
        <v>0</v>
      </c>
      <c r="AH383" s="47">
        <v>0</v>
      </c>
      <c r="AI383" s="47">
        <v>0</v>
      </c>
      <c r="AJ383" s="47">
        <v>0</v>
      </c>
      <c r="AK383" s="47">
        <v>0</v>
      </c>
      <c r="AL383" s="47">
        <v>0</v>
      </c>
      <c r="AM383" s="47">
        <v>0</v>
      </c>
      <c r="AN383" s="47">
        <v>0</v>
      </c>
      <c r="AO383" s="47">
        <v>0</v>
      </c>
      <c r="AP383" s="47">
        <v>0</v>
      </c>
      <c r="AQ383" s="47">
        <v>0</v>
      </c>
      <c r="AR383" s="47">
        <v>0</v>
      </c>
      <c r="AS383" s="47">
        <v>0</v>
      </c>
      <c r="AT383" s="47">
        <v>0</v>
      </c>
      <c r="AU383" s="47">
        <v>0</v>
      </c>
      <c r="AV383" s="47">
        <v>0</v>
      </c>
      <c r="AW383" s="47">
        <v>0</v>
      </c>
      <c r="AX383" s="47">
        <v>0</v>
      </c>
      <c r="AY383" s="47">
        <v>0</v>
      </c>
      <c r="AZ383" s="47">
        <v>0</v>
      </c>
      <c r="BA383" s="47">
        <v>0</v>
      </c>
      <c r="BB383" s="47">
        <v>0</v>
      </c>
      <c r="BC383" s="47">
        <v>0</v>
      </c>
      <c r="BD383" s="47">
        <v>0</v>
      </c>
      <c r="BE383" s="47">
        <v>0</v>
      </c>
      <c r="BF383" s="47">
        <v>0</v>
      </c>
      <c r="BG383" s="47">
        <v>0</v>
      </c>
      <c r="BH383" s="47">
        <v>0</v>
      </c>
      <c r="BI383" s="47">
        <v>0</v>
      </c>
      <c r="BJ383" s="47">
        <v>0</v>
      </c>
      <c r="BK383" s="47">
        <v>0</v>
      </c>
      <c r="BL383" s="47">
        <v>0</v>
      </c>
      <c r="BM383" s="47">
        <v>0</v>
      </c>
      <c r="BN383" s="47">
        <v>0</v>
      </c>
      <c r="BO383" s="47">
        <v>0.8</v>
      </c>
      <c r="BP383" s="47">
        <v>0</v>
      </c>
      <c r="BQ383" s="47">
        <v>0</v>
      </c>
      <c r="BR383" s="47">
        <v>0</v>
      </c>
      <c r="BS383" s="47">
        <v>0</v>
      </c>
      <c r="BT383" s="47">
        <v>0</v>
      </c>
      <c r="BU383" s="47">
        <v>0</v>
      </c>
      <c r="BV383" s="47">
        <v>0</v>
      </c>
      <c r="BW383" s="47">
        <v>0</v>
      </c>
      <c r="BX383" s="47">
        <v>0</v>
      </c>
      <c r="BY383" s="47">
        <v>0.8</v>
      </c>
      <c r="BZ383" s="47">
        <v>0</v>
      </c>
      <c r="CA383" s="47">
        <v>0</v>
      </c>
      <c r="CB383" s="47">
        <v>0</v>
      </c>
      <c r="CC383" s="47">
        <v>0</v>
      </c>
      <c r="CD383" s="47">
        <v>0</v>
      </c>
      <c r="CE383" s="47">
        <v>0</v>
      </c>
      <c r="CF383" s="47">
        <v>0</v>
      </c>
      <c r="CG383" s="47">
        <v>0</v>
      </c>
      <c r="CH383" s="47">
        <v>0</v>
      </c>
      <c r="CI383" s="47">
        <v>0</v>
      </c>
      <c r="CJ383" s="47">
        <v>0</v>
      </c>
      <c r="CK383" s="47">
        <v>0</v>
      </c>
      <c r="CL383" s="47">
        <v>0</v>
      </c>
      <c r="CM383" s="47">
        <v>0</v>
      </c>
      <c r="CN383" s="47">
        <v>0</v>
      </c>
      <c r="CO383" s="47">
        <v>0</v>
      </c>
      <c r="CP383" s="47">
        <v>0</v>
      </c>
      <c r="CQ383" s="47">
        <v>0</v>
      </c>
      <c r="CR383" s="47">
        <v>0</v>
      </c>
      <c r="CS383" s="47">
        <v>0</v>
      </c>
      <c r="CT383" s="47">
        <v>0</v>
      </c>
      <c r="CU383" s="47">
        <v>0</v>
      </c>
      <c r="CV383" s="47">
        <v>0</v>
      </c>
      <c r="CW383" s="47">
        <v>0</v>
      </c>
      <c r="CX383" s="47">
        <v>0</v>
      </c>
      <c r="CY383" s="47">
        <v>0</v>
      </c>
      <c r="CZ383" s="47">
        <v>0</v>
      </c>
      <c r="DA383" s="47">
        <v>0</v>
      </c>
      <c r="DB383" s="47">
        <v>0</v>
      </c>
      <c r="DC383" s="47">
        <v>0</v>
      </c>
      <c r="DD383" s="47">
        <v>0</v>
      </c>
      <c r="DE383" s="47">
        <v>0</v>
      </c>
      <c r="DF383" s="47">
        <v>0</v>
      </c>
      <c r="DG383" s="47">
        <v>0</v>
      </c>
      <c r="DH383" s="47">
        <v>0</v>
      </c>
      <c r="DI383" s="47">
        <v>0</v>
      </c>
      <c r="DJ383" s="47">
        <v>0</v>
      </c>
      <c r="DK383" s="47">
        <v>0</v>
      </c>
      <c r="DL383" s="47">
        <v>0</v>
      </c>
      <c r="DM383" s="47">
        <v>0</v>
      </c>
      <c r="DN383" s="47">
        <v>0</v>
      </c>
      <c r="DO383" s="47">
        <v>0</v>
      </c>
      <c r="DP383" s="47">
        <v>0</v>
      </c>
      <c r="DQ383" s="47">
        <v>0</v>
      </c>
      <c r="DR383" s="47">
        <v>0</v>
      </c>
      <c r="DS383" s="47">
        <v>0</v>
      </c>
      <c r="DT383" s="47">
        <v>0</v>
      </c>
    </row>
    <row r="384" spans="1:126" x14ac:dyDescent="0.25">
      <c r="A384" s="47" t="s">
        <v>743</v>
      </c>
      <c r="B384" s="47" t="s">
        <v>153</v>
      </c>
      <c r="C384" s="47" t="s">
        <v>741</v>
      </c>
      <c r="D384" s="47" t="s">
        <v>741</v>
      </c>
      <c r="E384" s="47"/>
      <c r="F384" s="47" t="s">
        <v>406</v>
      </c>
      <c r="G384" s="47" t="s">
        <v>412</v>
      </c>
      <c r="H384" s="47" t="str">
        <f>=IFERROR(VLOOKUP(A384,'ETPT Format DDG'!A:J,10,FALSE),"")</f>
        <v>0</v>
      </c>
      <c r="I384" s="47" t="str">
        <f>='ETPT Format DDG'!M384</f>
        <v/>
      </c>
      <c r="J384" s="47" t="str">
        <f>='ETPT Format DDG'!D384</f>
        <v/>
      </c>
      <c r="K384" s="47" t="s">
        <v>157</v>
      </c>
      <c r="L384" s="47" t="s">
        <v>603</v>
      </c>
      <c r="M384" s="47" t="s">
        <v>655</v>
      </c>
      <c r="N384" s="47">
        <v>0.28421052631578947</v>
      </c>
      <c r="O384" s="47">
        <v>0.28421052631578947</v>
      </c>
      <c r="P384" s="47">
        <v>0</v>
      </c>
      <c r="Q384" s="47">
        <v>0</v>
      </c>
      <c r="R384" s="47">
        <v>0</v>
      </c>
      <c r="S384" s="47">
        <v>0</v>
      </c>
      <c r="T384" s="47">
        <v>0</v>
      </c>
      <c r="U384" s="47">
        <v>0</v>
      </c>
      <c r="V384" s="47">
        <v>0</v>
      </c>
      <c r="W384" s="47">
        <v>0</v>
      </c>
      <c r="X384" s="47">
        <v>0</v>
      </c>
      <c r="Y384" s="47">
        <v>0</v>
      </c>
      <c r="Z384" s="47">
        <v>0</v>
      </c>
      <c r="AA384" s="47">
        <v>0</v>
      </c>
      <c r="AB384" s="47">
        <v>0</v>
      </c>
      <c r="AC384" s="47">
        <v>0</v>
      </c>
      <c r="AD384" s="47">
        <v>0</v>
      </c>
      <c r="AE384" s="47">
        <v>0</v>
      </c>
      <c r="AF384" s="47">
        <v>0</v>
      </c>
      <c r="AG384" s="47">
        <v>0</v>
      </c>
      <c r="AH384" s="47">
        <v>0</v>
      </c>
      <c r="AI384" s="47">
        <v>0</v>
      </c>
      <c r="AJ384" s="47">
        <v>0</v>
      </c>
      <c r="AK384" s="47">
        <v>0</v>
      </c>
      <c r="AL384" s="47">
        <v>0</v>
      </c>
      <c r="AM384" s="47">
        <v>0</v>
      </c>
      <c r="AN384" s="47">
        <v>0</v>
      </c>
      <c r="AO384" s="47">
        <v>0</v>
      </c>
      <c r="AP384" s="47">
        <v>0</v>
      </c>
      <c r="AQ384" s="47">
        <v>0</v>
      </c>
      <c r="AR384" s="47">
        <v>0</v>
      </c>
      <c r="AS384" s="47">
        <v>0</v>
      </c>
      <c r="AT384" s="47">
        <v>0</v>
      </c>
      <c r="AU384" s="47">
        <v>0</v>
      </c>
      <c r="AV384" s="47">
        <v>0</v>
      </c>
      <c r="AW384" s="47">
        <v>0</v>
      </c>
      <c r="AX384" s="47">
        <v>0</v>
      </c>
      <c r="AY384" s="47">
        <v>0</v>
      </c>
      <c r="AZ384" s="47">
        <v>0</v>
      </c>
      <c r="BA384" s="47">
        <v>0</v>
      </c>
      <c r="BB384" s="47">
        <v>0</v>
      </c>
      <c r="BC384" s="47">
        <v>0</v>
      </c>
      <c r="BD384" s="47">
        <v>0</v>
      </c>
      <c r="BE384" s="47">
        <v>0</v>
      </c>
      <c r="BF384" s="47">
        <v>0</v>
      </c>
      <c r="BG384" s="47">
        <v>0</v>
      </c>
      <c r="BH384" s="47">
        <v>0</v>
      </c>
      <c r="BI384" s="47">
        <v>0</v>
      </c>
      <c r="BJ384" s="47">
        <v>0</v>
      </c>
      <c r="BK384" s="47">
        <v>0</v>
      </c>
      <c r="BL384" s="47">
        <v>0.28421052631578947</v>
      </c>
      <c r="BM384" s="47">
        <v>0</v>
      </c>
      <c r="BN384" s="47">
        <v>0.28421052631578947</v>
      </c>
      <c r="BO384" s="47">
        <v>0</v>
      </c>
      <c r="BP384" s="47">
        <v>0</v>
      </c>
      <c r="BQ384" s="47">
        <v>0</v>
      </c>
      <c r="BR384" s="47">
        <v>0</v>
      </c>
      <c r="BS384" s="47">
        <v>0</v>
      </c>
      <c r="BT384" s="47">
        <v>0</v>
      </c>
      <c r="BU384" s="47">
        <v>0</v>
      </c>
      <c r="BV384" s="47">
        <v>0</v>
      </c>
      <c r="BW384" s="47">
        <v>0</v>
      </c>
      <c r="BX384" s="47">
        <v>0</v>
      </c>
      <c r="BY384" s="47">
        <v>0</v>
      </c>
      <c r="BZ384" s="47">
        <v>0</v>
      </c>
      <c r="CA384" s="47">
        <v>0</v>
      </c>
      <c r="CB384" s="47">
        <v>0</v>
      </c>
      <c r="CC384" s="47">
        <v>0</v>
      </c>
      <c r="CD384" s="47">
        <v>0</v>
      </c>
      <c r="CE384" s="47">
        <v>0</v>
      </c>
      <c r="CF384" s="47">
        <v>0</v>
      </c>
      <c r="CG384" s="47">
        <v>0</v>
      </c>
      <c r="CH384" s="47">
        <v>0</v>
      </c>
      <c r="CI384" s="47">
        <v>0</v>
      </c>
      <c r="CJ384" s="47">
        <v>0</v>
      </c>
      <c r="CK384" s="47">
        <v>0</v>
      </c>
      <c r="CL384" s="47">
        <v>0</v>
      </c>
      <c r="CM384" s="47">
        <v>0</v>
      </c>
      <c r="CN384" s="47">
        <v>0</v>
      </c>
      <c r="CO384" s="47">
        <v>0</v>
      </c>
      <c r="CP384" s="47">
        <v>0</v>
      </c>
      <c r="CQ384" s="47">
        <v>0</v>
      </c>
      <c r="CR384" s="47">
        <v>0</v>
      </c>
      <c r="CS384" s="47">
        <v>0</v>
      </c>
      <c r="CT384" s="47">
        <v>0</v>
      </c>
      <c r="CU384" s="47">
        <v>0</v>
      </c>
      <c r="CV384" s="47">
        <v>0</v>
      </c>
      <c r="CW384" s="47">
        <v>0</v>
      </c>
      <c r="CX384" s="47">
        <v>0</v>
      </c>
      <c r="CY384" s="47">
        <v>0</v>
      </c>
      <c r="CZ384" s="47">
        <v>0</v>
      </c>
      <c r="DA384" s="47">
        <v>0</v>
      </c>
      <c r="DB384" s="47">
        <v>0</v>
      </c>
      <c r="DC384" s="47">
        <v>0</v>
      </c>
      <c r="DD384" s="47">
        <v>0</v>
      </c>
      <c r="DE384" s="47">
        <v>0</v>
      </c>
      <c r="DF384" s="47">
        <v>0</v>
      </c>
      <c r="DG384" s="47">
        <v>0</v>
      </c>
      <c r="DH384" s="47">
        <v>0</v>
      </c>
      <c r="DI384" s="47">
        <v>0</v>
      </c>
      <c r="DJ384" s="47">
        <v>0</v>
      </c>
      <c r="DK384" s="47">
        <v>0</v>
      </c>
      <c r="DL384" s="47">
        <v>0</v>
      </c>
      <c r="DM384" s="47">
        <v>0</v>
      </c>
      <c r="DN384" s="47">
        <v>0</v>
      </c>
      <c r="DO384" s="47">
        <v>0</v>
      </c>
      <c r="DP384" s="47">
        <v>0</v>
      </c>
      <c r="DQ384" s="47">
        <v>0</v>
      </c>
      <c r="DR384" s="47">
        <v>0</v>
      </c>
      <c r="DS384" s="47">
        <v>0</v>
      </c>
      <c r="DT384" s="47">
        <v>0</v>
      </c>
    </row>
    <row r="385" spans="1:126" x14ac:dyDescent="0.25">
      <c r="A385" s="47" t="s">
        <v>744</v>
      </c>
      <c r="B385" s="47" t="s">
        <v>153</v>
      </c>
      <c r="C385" s="47" t="s">
        <v>741</v>
      </c>
      <c r="D385" s="47" t="s">
        <v>741</v>
      </c>
      <c r="E385" s="47"/>
      <c r="F385" s="47" t="s">
        <v>406</v>
      </c>
      <c r="G385" s="47" t="s">
        <v>412</v>
      </c>
      <c r="H385" s="47" t="str">
        <f>=IFERROR(VLOOKUP(A385,'ETPT Format DDG'!A:J,10,FALSE),"")</f>
        <v>0</v>
      </c>
      <c r="I385" s="47" t="str">
        <f>='ETPT Format DDG'!M385</f>
        <v/>
      </c>
      <c r="J385" s="47" t="str">
        <f>='ETPT Format DDG'!D385</f>
        <v/>
      </c>
      <c r="K385" s="47" t="s">
        <v>157</v>
      </c>
      <c r="L385" s="47" t="s">
        <v>745</v>
      </c>
      <c r="M385" s="47"/>
      <c r="N385" s="47">
        <v>1</v>
      </c>
      <c r="O385" s="47">
        <v>1</v>
      </c>
      <c r="P385" s="47">
        <v>0</v>
      </c>
      <c r="Q385" s="47">
        <v>0</v>
      </c>
      <c r="R385" s="47">
        <v>0</v>
      </c>
      <c r="S385" s="47">
        <v>0</v>
      </c>
      <c r="T385" s="47">
        <v>0</v>
      </c>
      <c r="U385" s="47">
        <v>0</v>
      </c>
      <c r="V385" s="47">
        <v>0</v>
      </c>
      <c r="W385" s="47">
        <v>0</v>
      </c>
      <c r="X385" s="47">
        <v>0</v>
      </c>
      <c r="Y385" s="47">
        <v>0</v>
      </c>
      <c r="Z385" s="47">
        <v>0</v>
      </c>
      <c r="AA385" s="47">
        <v>0</v>
      </c>
      <c r="AB385" s="47">
        <v>0</v>
      </c>
      <c r="AC385" s="47">
        <v>0</v>
      </c>
      <c r="AD385" s="47">
        <v>0</v>
      </c>
      <c r="AE385" s="47">
        <v>0</v>
      </c>
      <c r="AF385" s="47">
        <v>0</v>
      </c>
      <c r="AG385" s="47">
        <v>0</v>
      </c>
      <c r="AH385" s="47">
        <v>0</v>
      </c>
      <c r="AI385" s="47">
        <v>0</v>
      </c>
      <c r="AJ385" s="47">
        <v>0</v>
      </c>
      <c r="AK385" s="47">
        <v>0</v>
      </c>
      <c r="AL385" s="47">
        <v>0</v>
      </c>
      <c r="AM385" s="47">
        <v>0</v>
      </c>
      <c r="AN385" s="47">
        <v>0</v>
      </c>
      <c r="AO385" s="47">
        <v>0</v>
      </c>
      <c r="AP385" s="47">
        <v>0</v>
      </c>
      <c r="AQ385" s="47">
        <v>0</v>
      </c>
      <c r="AR385" s="47">
        <v>0</v>
      </c>
      <c r="AS385" s="47">
        <v>0</v>
      </c>
      <c r="AT385" s="47">
        <v>0</v>
      </c>
      <c r="AU385" s="47">
        <v>0</v>
      </c>
      <c r="AV385" s="47">
        <v>0</v>
      </c>
      <c r="AW385" s="47">
        <v>0</v>
      </c>
      <c r="AX385" s="47">
        <v>0</v>
      </c>
      <c r="AY385" s="47">
        <v>0</v>
      </c>
      <c r="AZ385" s="47">
        <v>0</v>
      </c>
      <c r="BA385" s="47">
        <v>0</v>
      </c>
      <c r="BB385" s="47">
        <v>0</v>
      </c>
      <c r="BC385" s="47">
        <v>0</v>
      </c>
      <c r="BD385" s="47">
        <v>0</v>
      </c>
      <c r="BE385" s="47">
        <v>0</v>
      </c>
      <c r="BF385" s="47">
        <v>0</v>
      </c>
      <c r="BG385" s="47">
        <v>0</v>
      </c>
      <c r="BH385" s="47">
        <v>0</v>
      </c>
      <c r="BI385" s="47">
        <v>0</v>
      </c>
      <c r="BJ385" s="47">
        <v>0</v>
      </c>
      <c r="BK385" s="47">
        <v>0</v>
      </c>
      <c r="BL385" s="47">
        <v>0</v>
      </c>
      <c r="BM385" s="47">
        <v>0</v>
      </c>
      <c r="BN385" s="47">
        <v>0</v>
      </c>
      <c r="BO385" s="47">
        <v>0</v>
      </c>
      <c r="BP385" s="47">
        <v>0</v>
      </c>
      <c r="BQ385" s="47">
        <v>0</v>
      </c>
      <c r="BR385" s="47">
        <v>0</v>
      </c>
      <c r="BS385" s="47">
        <v>0</v>
      </c>
      <c r="BT385" s="47">
        <v>0</v>
      </c>
      <c r="BU385" s="47">
        <v>0</v>
      </c>
      <c r="BV385" s="47">
        <v>0</v>
      </c>
      <c r="BW385" s="47">
        <v>0</v>
      </c>
      <c r="BX385" s="47">
        <v>0</v>
      </c>
      <c r="BY385" s="47">
        <v>0</v>
      </c>
      <c r="BZ385" s="47">
        <v>0</v>
      </c>
      <c r="CA385" s="47">
        <v>0</v>
      </c>
      <c r="CB385" s="47">
        <v>0</v>
      </c>
      <c r="CC385" s="47">
        <v>0</v>
      </c>
      <c r="CD385" s="47">
        <v>0</v>
      </c>
      <c r="CE385" s="47">
        <v>0</v>
      </c>
      <c r="CF385" s="47">
        <v>0</v>
      </c>
      <c r="CG385" s="47">
        <v>0</v>
      </c>
      <c r="CH385" s="47">
        <v>0</v>
      </c>
      <c r="CI385" s="47">
        <v>0</v>
      </c>
      <c r="CJ385" s="47">
        <v>0</v>
      </c>
      <c r="CK385" s="47">
        <v>0</v>
      </c>
      <c r="CL385" s="47">
        <v>0</v>
      </c>
      <c r="CM385" s="47">
        <v>0</v>
      </c>
      <c r="CN385" s="47">
        <v>0</v>
      </c>
      <c r="CO385" s="47">
        <v>0</v>
      </c>
      <c r="CP385" s="47">
        <v>0</v>
      </c>
      <c r="CQ385" s="47">
        <v>0</v>
      </c>
      <c r="CR385" s="47">
        <v>0</v>
      </c>
      <c r="CS385" s="47">
        <v>0</v>
      </c>
      <c r="CT385" s="47">
        <v>1</v>
      </c>
      <c r="CU385" s="47">
        <v>0</v>
      </c>
      <c r="CV385" s="47">
        <v>0</v>
      </c>
      <c r="CW385" s="47">
        <v>0</v>
      </c>
      <c r="CX385" s="47">
        <v>0</v>
      </c>
      <c r="CY385" s="47">
        <v>0</v>
      </c>
      <c r="CZ385" s="47">
        <v>0</v>
      </c>
      <c r="DA385" s="47">
        <v>0</v>
      </c>
      <c r="DB385" s="47">
        <v>0</v>
      </c>
      <c r="DC385" s="47">
        <v>0</v>
      </c>
      <c r="DD385" s="47">
        <v>1</v>
      </c>
      <c r="DE385" s="47">
        <v>0</v>
      </c>
      <c r="DF385" s="47">
        <v>0</v>
      </c>
      <c r="DG385" s="47">
        <v>0</v>
      </c>
      <c r="DH385" s="47">
        <v>0</v>
      </c>
      <c r="DI385" s="47">
        <v>0</v>
      </c>
      <c r="DJ385" s="47">
        <v>0</v>
      </c>
      <c r="DK385" s="47">
        <v>0</v>
      </c>
      <c r="DL385" s="47">
        <v>0</v>
      </c>
      <c r="DM385" s="47">
        <v>0</v>
      </c>
      <c r="DN385" s="47">
        <v>0</v>
      </c>
      <c r="DO385" s="47">
        <v>0</v>
      </c>
      <c r="DP385" s="47">
        <v>0</v>
      </c>
      <c r="DQ385" s="47">
        <v>0</v>
      </c>
      <c r="DR385" s="47">
        <v>0</v>
      </c>
      <c r="DS385" s="47">
        <v>0</v>
      </c>
      <c r="DT385" s="47">
        <v>0</v>
      </c>
    </row>
    <row r="386" spans="1:126" x14ac:dyDescent="0.25">
      <c r="A386" s="47" t="s">
        <v>746</v>
      </c>
      <c r="B386" s="47" t="s">
        <v>153</v>
      </c>
      <c r="C386" s="47" t="s">
        <v>741</v>
      </c>
      <c r="D386" s="47" t="s">
        <v>741</v>
      </c>
      <c r="E386" s="47"/>
      <c r="F386" s="47" t="s">
        <v>406</v>
      </c>
      <c r="G386" s="47" t="s">
        <v>412</v>
      </c>
      <c r="H386" s="47" t="str">
        <f>=IFERROR(VLOOKUP(A386,'ETPT Format DDG'!A:J,10,FALSE),"")</f>
        <v>0</v>
      </c>
      <c r="I386" s="47" t="str">
        <f>='ETPT Format DDG'!M386</f>
        <v/>
      </c>
      <c r="J386" s="47" t="str">
        <f>='ETPT Format DDG'!D386</f>
        <v/>
      </c>
      <c r="K386" s="47" t="s">
        <v>157</v>
      </c>
      <c r="L386" s="47" t="s">
        <v>648</v>
      </c>
      <c r="M386" s="47" t="s">
        <v>657</v>
      </c>
      <c r="N386" s="47">
        <v>1</v>
      </c>
      <c r="O386" s="47">
        <v>1</v>
      </c>
      <c r="P386" s="47">
        <v>0</v>
      </c>
      <c r="Q386" s="47">
        <v>0</v>
      </c>
      <c r="R386" s="47">
        <v>0</v>
      </c>
      <c r="S386" s="47">
        <v>0</v>
      </c>
      <c r="T386" s="47">
        <v>0</v>
      </c>
      <c r="U386" s="47">
        <v>0</v>
      </c>
      <c r="V386" s="47">
        <v>0</v>
      </c>
      <c r="W386" s="47">
        <v>0</v>
      </c>
      <c r="X386" s="47">
        <v>0</v>
      </c>
      <c r="Y386" s="47">
        <v>0</v>
      </c>
      <c r="Z386" s="47">
        <v>0</v>
      </c>
      <c r="AA386" s="47">
        <v>0</v>
      </c>
      <c r="AB386" s="47">
        <v>0</v>
      </c>
      <c r="AC386" s="47">
        <v>0</v>
      </c>
      <c r="AD386" s="47">
        <v>0</v>
      </c>
      <c r="AE386" s="47">
        <v>0</v>
      </c>
      <c r="AF386" s="47">
        <v>0</v>
      </c>
      <c r="AG386" s="47">
        <v>0</v>
      </c>
      <c r="AH386" s="47">
        <v>0</v>
      </c>
      <c r="AI386" s="47">
        <v>0</v>
      </c>
      <c r="AJ386" s="47">
        <v>0</v>
      </c>
      <c r="AK386" s="47">
        <v>0</v>
      </c>
      <c r="AL386" s="47">
        <v>0</v>
      </c>
      <c r="AM386" s="47">
        <v>0</v>
      </c>
      <c r="AN386" s="47">
        <v>0</v>
      </c>
      <c r="AO386" s="47">
        <v>0</v>
      </c>
      <c r="AP386" s="47">
        <v>0</v>
      </c>
      <c r="AQ386" s="47">
        <v>0</v>
      </c>
      <c r="AR386" s="47">
        <v>0</v>
      </c>
      <c r="AS386" s="47">
        <v>0</v>
      </c>
      <c r="AT386" s="47">
        <v>0</v>
      </c>
      <c r="AU386" s="47">
        <v>0</v>
      </c>
      <c r="AV386" s="47">
        <v>0</v>
      </c>
      <c r="AW386" s="47">
        <v>0</v>
      </c>
      <c r="AX386" s="47">
        <v>0</v>
      </c>
      <c r="AY386" s="47">
        <v>0</v>
      </c>
      <c r="AZ386" s="47">
        <v>0</v>
      </c>
      <c r="BA386" s="47">
        <v>0</v>
      </c>
      <c r="BB386" s="47">
        <v>0</v>
      </c>
      <c r="BC386" s="47">
        <v>0</v>
      </c>
      <c r="BD386" s="47">
        <v>0</v>
      </c>
      <c r="BE386" s="47">
        <v>0</v>
      </c>
      <c r="BF386" s="47">
        <v>0</v>
      </c>
      <c r="BG386" s="47">
        <v>0</v>
      </c>
      <c r="BH386" s="47">
        <v>0</v>
      </c>
      <c r="BI386" s="47">
        <v>0</v>
      </c>
      <c r="BJ386" s="47">
        <v>0</v>
      </c>
      <c r="BK386" s="47">
        <v>0</v>
      </c>
      <c r="BL386" s="47">
        <v>0</v>
      </c>
      <c r="BM386" s="47">
        <v>0</v>
      </c>
      <c r="BN386" s="47">
        <v>0</v>
      </c>
      <c r="BO386" s="47">
        <v>1</v>
      </c>
      <c r="BP386" s="47">
        <v>0</v>
      </c>
      <c r="BQ386" s="47">
        <v>0</v>
      </c>
      <c r="BR386" s="47">
        <v>0</v>
      </c>
      <c r="BS386" s="47">
        <v>0</v>
      </c>
      <c r="BT386" s="47">
        <v>0</v>
      </c>
      <c r="BU386" s="47">
        <v>0</v>
      </c>
      <c r="BV386" s="47">
        <v>0</v>
      </c>
      <c r="BW386" s="47">
        <v>0</v>
      </c>
      <c r="BX386" s="47">
        <v>0</v>
      </c>
      <c r="BY386" s="47">
        <v>0</v>
      </c>
      <c r="BZ386" s="47">
        <v>0</v>
      </c>
      <c r="CA386" s="47">
        <v>0</v>
      </c>
      <c r="CB386" s="47">
        <v>0</v>
      </c>
      <c r="CC386" s="47">
        <v>0</v>
      </c>
      <c r="CD386" s="47">
        <v>0</v>
      </c>
      <c r="CE386" s="47">
        <v>0</v>
      </c>
      <c r="CF386" s="47">
        <v>0</v>
      </c>
      <c r="CG386" s="47">
        <v>0</v>
      </c>
      <c r="CH386" s="47">
        <v>0</v>
      </c>
      <c r="CI386" s="47">
        <v>0</v>
      </c>
      <c r="CJ386" s="47">
        <v>0</v>
      </c>
      <c r="CK386" s="47">
        <v>0</v>
      </c>
      <c r="CL386" s="47">
        <v>0</v>
      </c>
      <c r="CM386" s="47">
        <v>0</v>
      </c>
      <c r="CN386" s="47">
        <v>0</v>
      </c>
      <c r="CO386" s="47">
        <v>0</v>
      </c>
      <c r="CP386" s="47">
        <v>0</v>
      </c>
      <c r="CQ386" s="47">
        <v>0</v>
      </c>
      <c r="CR386" s="47">
        <v>0</v>
      </c>
      <c r="CS386" s="47">
        <v>0</v>
      </c>
      <c r="CT386" s="47">
        <v>0</v>
      </c>
      <c r="CU386" s="47">
        <v>0</v>
      </c>
      <c r="CV386" s="47">
        <v>0</v>
      </c>
      <c r="CW386" s="47">
        <v>0</v>
      </c>
      <c r="CX386" s="47">
        <v>0</v>
      </c>
      <c r="CY386" s="47">
        <v>0</v>
      </c>
      <c r="CZ386" s="47">
        <v>0</v>
      </c>
      <c r="DA386" s="47">
        <v>0</v>
      </c>
      <c r="DB386" s="47">
        <v>0</v>
      </c>
      <c r="DC386" s="47">
        <v>0</v>
      </c>
      <c r="DD386" s="47">
        <v>0</v>
      </c>
      <c r="DE386" s="47">
        <v>0</v>
      </c>
      <c r="DF386" s="47">
        <v>0</v>
      </c>
      <c r="DG386" s="47">
        <v>0</v>
      </c>
      <c r="DH386" s="47">
        <v>0</v>
      </c>
      <c r="DI386" s="47">
        <v>0</v>
      </c>
      <c r="DJ386" s="47">
        <v>0</v>
      </c>
      <c r="DK386" s="47">
        <v>0</v>
      </c>
      <c r="DL386" s="47">
        <v>0</v>
      </c>
      <c r="DM386" s="47">
        <v>0</v>
      </c>
      <c r="DN386" s="47">
        <v>0</v>
      </c>
      <c r="DO386" s="47">
        <v>0</v>
      </c>
      <c r="DP386" s="47">
        <v>0</v>
      </c>
      <c r="DQ386" s="47">
        <v>0</v>
      </c>
      <c r="DR386" s="47">
        <v>0</v>
      </c>
      <c r="DS386" s="47">
        <v>0</v>
      </c>
      <c r="DT386" s="47">
        <v>0</v>
      </c>
    </row>
    <row r="387" spans="1:126" x14ac:dyDescent="0.25">
      <c r="A387" s="47" t="s">
        <v>747</v>
      </c>
      <c r="B387" s="47" t="s">
        <v>153</v>
      </c>
      <c r="C387" s="47" t="s">
        <v>741</v>
      </c>
      <c r="D387" s="47" t="s">
        <v>741</v>
      </c>
      <c r="E387" s="47"/>
      <c r="F387" s="47" t="s">
        <v>406</v>
      </c>
      <c r="G387" s="47" t="s">
        <v>412</v>
      </c>
      <c r="H387" s="47" t="str">
        <f>=IFERROR(VLOOKUP(A387,'ETPT Format DDG'!A:J,10,FALSE),"")</f>
        <v>0</v>
      </c>
      <c r="I387" s="47" t="str">
        <f>='ETPT Format DDG'!M387</f>
        <v/>
      </c>
      <c r="J387" s="47" t="str">
        <f>='ETPT Format DDG'!D387</f>
        <v/>
      </c>
      <c r="K387" s="47" t="s">
        <v>157</v>
      </c>
      <c r="L387" s="47" t="s">
        <v>603</v>
      </c>
      <c r="M387" s="47" t="s">
        <v>669</v>
      </c>
      <c r="N387" s="47">
        <v>0.8</v>
      </c>
      <c r="O387" s="47">
        <v>0.8</v>
      </c>
      <c r="P387" s="47">
        <v>0</v>
      </c>
      <c r="Q387" s="47">
        <v>0</v>
      </c>
      <c r="R387" s="47">
        <v>0</v>
      </c>
      <c r="S387" s="47">
        <v>0</v>
      </c>
      <c r="T387" s="47">
        <v>0</v>
      </c>
      <c r="U387" s="47">
        <v>0</v>
      </c>
      <c r="V387" s="47">
        <v>0</v>
      </c>
      <c r="W387" s="47">
        <v>0</v>
      </c>
      <c r="X387" s="47">
        <v>0</v>
      </c>
      <c r="Y387" s="47">
        <v>0</v>
      </c>
      <c r="Z387" s="47">
        <v>0</v>
      </c>
      <c r="AA387" s="47">
        <v>0</v>
      </c>
      <c r="AB387" s="47">
        <v>0</v>
      </c>
      <c r="AC387" s="47">
        <v>0</v>
      </c>
      <c r="AD387" s="47">
        <v>0</v>
      </c>
      <c r="AE387" s="47">
        <v>0</v>
      </c>
      <c r="AF387" s="47">
        <v>0</v>
      </c>
      <c r="AG387" s="47">
        <v>0</v>
      </c>
      <c r="AH387" s="47">
        <v>0</v>
      </c>
      <c r="AI387" s="47">
        <v>0</v>
      </c>
      <c r="AJ387" s="47">
        <v>0</v>
      </c>
      <c r="AK387" s="47">
        <v>0</v>
      </c>
      <c r="AL387" s="47">
        <v>0</v>
      </c>
      <c r="AM387" s="47">
        <v>0</v>
      </c>
      <c r="AN387" s="47">
        <v>0</v>
      </c>
      <c r="AO387" s="47">
        <v>0</v>
      </c>
      <c r="AP387" s="47">
        <v>0</v>
      </c>
      <c r="AQ387" s="47">
        <v>0</v>
      </c>
      <c r="AR387" s="47">
        <v>0</v>
      </c>
      <c r="AS387" s="47">
        <v>0</v>
      </c>
      <c r="AT387" s="47">
        <v>0</v>
      </c>
      <c r="AU387" s="47">
        <v>0</v>
      </c>
      <c r="AV387" s="47">
        <v>0</v>
      </c>
      <c r="AW387" s="47">
        <v>0</v>
      </c>
      <c r="AX387" s="47">
        <v>0</v>
      </c>
      <c r="AY387" s="47">
        <v>0</v>
      </c>
      <c r="AZ387" s="47">
        <v>0</v>
      </c>
      <c r="BA387" s="47">
        <v>0</v>
      </c>
      <c r="BB387" s="47">
        <v>0</v>
      </c>
      <c r="BC387" s="47">
        <v>0</v>
      </c>
      <c r="BD387" s="47">
        <v>0</v>
      </c>
      <c r="BE387" s="47">
        <v>0</v>
      </c>
      <c r="BF387" s="47">
        <v>0</v>
      </c>
      <c r="BG387" s="47">
        <v>0</v>
      </c>
      <c r="BH387" s="47">
        <v>0</v>
      </c>
      <c r="BI387" s="47">
        <v>0</v>
      </c>
      <c r="BJ387" s="47">
        <v>0</v>
      </c>
      <c r="BK387" s="47">
        <v>0</v>
      </c>
      <c r="BL387" s="47">
        <v>0</v>
      </c>
      <c r="BM387" s="47">
        <v>0</v>
      </c>
      <c r="BN387" s="47">
        <v>0</v>
      </c>
      <c r="BO387" s="47">
        <v>0</v>
      </c>
      <c r="BP387" s="47">
        <v>0</v>
      </c>
      <c r="BQ387" s="47">
        <v>0</v>
      </c>
      <c r="BR387" s="47">
        <v>0</v>
      </c>
      <c r="BS387" s="47">
        <v>0</v>
      </c>
      <c r="BT387" s="47">
        <v>0</v>
      </c>
      <c r="BU387" s="47">
        <v>0</v>
      </c>
      <c r="BV387" s="47">
        <v>0</v>
      </c>
      <c r="BW387" s="47">
        <v>0</v>
      </c>
      <c r="BX387" s="47">
        <v>0</v>
      </c>
      <c r="BY387" s="47">
        <v>0</v>
      </c>
      <c r="BZ387" s="47">
        <v>0</v>
      </c>
      <c r="CA387" s="47">
        <v>0</v>
      </c>
      <c r="CB387" s="47">
        <v>0</v>
      </c>
      <c r="CC387" s="47">
        <v>0</v>
      </c>
      <c r="CD387" s="47">
        <v>0</v>
      </c>
      <c r="CE387" s="47">
        <v>0</v>
      </c>
      <c r="CF387" s="47">
        <v>0</v>
      </c>
      <c r="CG387" s="47">
        <v>0</v>
      </c>
      <c r="CH387" s="47">
        <v>0</v>
      </c>
      <c r="CI387" s="47">
        <v>0</v>
      </c>
      <c r="CJ387" s="47">
        <v>0</v>
      </c>
      <c r="CK387" s="47">
        <v>0</v>
      </c>
      <c r="CL387" s="47">
        <v>0</v>
      </c>
      <c r="CM387" s="47">
        <v>0</v>
      </c>
      <c r="CN387" s="47">
        <v>0</v>
      </c>
      <c r="CO387" s="47">
        <v>0</v>
      </c>
      <c r="CP387" s="47">
        <v>0</v>
      </c>
      <c r="CQ387" s="47">
        <v>0</v>
      </c>
      <c r="CR387" s="47">
        <v>0</v>
      </c>
      <c r="CS387" s="47">
        <v>0</v>
      </c>
      <c r="CT387" s="47">
        <v>0.8</v>
      </c>
      <c r="CU387" s="47">
        <v>0</v>
      </c>
      <c r="CV387" s="47">
        <v>0</v>
      </c>
      <c r="CW387" s="47">
        <v>0</v>
      </c>
      <c r="CX387" s="47">
        <v>0</v>
      </c>
      <c r="CY387" s="47">
        <v>0</v>
      </c>
      <c r="CZ387" s="47">
        <v>0</v>
      </c>
      <c r="DA387" s="47">
        <v>0</v>
      </c>
      <c r="DB387" s="47">
        <v>0</v>
      </c>
      <c r="DC387" s="47">
        <v>0</v>
      </c>
      <c r="DD387" s="47">
        <v>0.8</v>
      </c>
      <c r="DE387" s="47">
        <v>0</v>
      </c>
      <c r="DF387" s="47">
        <v>0</v>
      </c>
      <c r="DG387" s="47">
        <v>0</v>
      </c>
      <c r="DH387" s="47">
        <v>0</v>
      </c>
      <c r="DI387" s="47">
        <v>0</v>
      </c>
      <c r="DJ387" s="47">
        <v>0</v>
      </c>
      <c r="DK387" s="47">
        <v>0</v>
      </c>
      <c r="DL387" s="47">
        <v>0</v>
      </c>
      <c r="DM387" s="47">
        <v>0</v>
      </c>
      <c r="DN387" s="47">
        <v>0</v>
      </c>
      <c r="DO387" s="47">
        <v>0</v>
      </c>
      <c r="DP387" s="47">
        <v>0</v>
      </c>
      <c r="DQ387" s="47">
        <v>0</v>
      </c>
      <c r="DR387" s="47">
        <v>0</v>
      </c>
      <c r="DS387" s="47">
        <v>0</v>
      </c>
      <c r="DT387" s="47">
        <v>0</v>
      </c>
    </row>
    <row r="388" spans="1:126" x14ac:dyDescent="0.25">
      <c r="A388" s="47" t="s">
        <v>748</v>
      </c>
      <c r="B388" s="47" t="s">
        <v>153</v>
      </c>
      <c r="C388" s="47" t="s">
        <v>741</v>
      </c>
      <c r="D388" s="47" t="s">
        <v>741</v>
      </c>
      <c r="E388" s="47"/>
      <c r="F388" s="47" t="s">
        <v>406</v>
      </c>
      <c r="G388" s="47" t="s">
        <v>529</v>
      </c>
      <c r="H388" s="47" t="str">
        <f>=IFERROR(VLOOKUP(A388,'ETPT Format DDG'!A:J,10,FALSE),"")</f>
        <v>0</v>
      </c>
      <c r="I388" s="47" t="str">
        <f>='ETPT Format DDG'!M388</f>
        <v/>
      </c>
      <c r="J388" s="47" t="str">
        <f>='ETPT Format DDG'!D388</f>
        <v/>
      </c>
      <c r="K388" s="47" t="s">
        <v>157</v>
      </c>
      <c r="L388" s="47" t="s">
        <v>749</v>
      </c>
      <c r="M388" s="47" t="s">
        <v>657</v>
      </c>
      <c r="N388" s="47">
        <v>0.8000000000000057</v>
      </c>
      <c r="O388" s="47">
        <v>0.8000000000000057</v>
      </c>
      <c r="P388" s="47">
        <v>0</v>
      </c>
      <c r="Q388" s="47">
        <v>0</v>
      </c>
      <c r="R388" s="47">
        <v>0</v>
      </c>
      <c r="S388" s="47">
        <v>0</v>
      </c>
      <c r="T388" s="47">
        <v>0</v>
      </c>
      <c r="U388" s="47">
        <v>0</v>
      </c>
      <c r="V388" s="47">
        <v>0</v>
      </c>
      <c r="W388" s="47">
        <v>0</v>
      </c>
      <c r="X388" s="47">
        <v>0</v>
      </c>
      <c r="Y388" s="47">
        <v>0</v>
      </c>
      <c r="Z388" s="47">
        <v>0</v>
      </c>
      <c r="AA388" s="47">
        <v>0</v>
      </c>
      <c r="AB388" s="47">
        <v>0</v>
      </c>
      <c r="AC388" s="47">
        <v>0</v>
      </c>
      <c r="AD388" s="47">
        <v>0</v>
      </c>
      <c r="AE388" s="47">
        <v>0</v>
      </c>
      <c r="AF388" s="47">
        <v>0</v>
      </c>
      <c r="AG388" s="47">
        <v>0</v>
      </c>
      <c r="AH388" s="47">
        <v>0</v>
      </c>
      <c r="AI388" s="47">
        <v>0</v>
      </c>
      <c r="AJ388" s="47">
        <v>0</v>
      </c>
      <c r="AK388" s="47">
        <v>0</v>
      </c>
      <c r="AL388" s="47">
        <v>0</v>
      </c>
      <c r="AM388" s="47">
        <v>0</v>
      </c>
      <c r="AN388" s="47">
        <v>0</v>
      </c>
      <c r="AO388" s="47">
        <v>0</v>
      </c>
      <c r="AP388" s="47">
        <v>0</v>
      </c>
      <c r="AQ388" s="47">
        <v>0</v>
      </c>
      <c r="AR388" s="47">
        <v>0</v>
      </c>
      <c r="AS388" s="47">
        <v>0</v>
      </c>
      <c r="AT388" s="47">
        <v>0</v>
      </c>
      <c r="AU388" s="47">
        <v>0</v>
      </c>
      <c r="AV388" s="47">
        <v>0</v>
      </c>
      <c r="AW388" s="47">
        <v>0</v>
      </c>
      <c r="AX388" s="47">
        <v>0</v>
      </c>
      <c r="AY388" s="47">
        <v>0</v>
      </c>
      <c r="AZ388" s="47">
        <v>0</v>
      </c>
      <c r="BA388" s="47">
        <v>0</v>
      </c>
      <c r="BB388" s="47">
        <v>0</v>
      </c>
      <c r="BC388" s="47">
        <v>0</v>
      </c>
      <c r="BD388" s="47">
        <v>0</v>
      </c>
      <c r="BE388" s="47">
        <v>0</v>
      </c>
      <c r="BF388" s="47">
        <v>0</v>
      </c>
      <c r="BG388" s="47">
        <v>0</v>
      </c>
      <c r="BH388" s="47">
        <v>0</v>
      </c>
      <c r="BI388" s="47">
        <v>0</v>
      </c>
      <c r="BJ388" s="47">
        <v>0</v>
      </c>
      <c r="BK388" s="47">
        <v>0</v>
      </c>
      <c r="BL388" s="47">
        <v>0</v>
      </c>
      <c r="BM388" s="47">
        <v>0</v>
      </c>
      <c r="BN388" s="47">
        <v>0</v>
      </c>
      <c r="BO388" s="47">
        <v>0</v>
      </c>
      <c r="BP388" s="47">
        <v>0</v>
      </c>
      <c r="BQ388" s="47">
        <v>0</v>
      </c>
      <c r="BR388" s="47">
        <v>0</v>
      </c>
      <c r="BS388" s="47">
        <v>0</v>
      </c>
      <c r="BT388" s="47">
        <v>0</v>
      </c>
      <c r="BU388" s="47">
        <v>0</v>
      </c>
      <c r="BV388" s="47">
        <v>0</v>
      </c>
      <c r="BW388" s="47">
        <v>0</v>
      </c>
      <c r="BX388" s="47">
        <v>0</v>
      </c>
      <c r="BY388" s="47">
        <v>0</v>
      </c>
      <c r="BZ388" s="47">
        <v>0</v>
      </c>
      <c r="CA388" s="47">
        <v>0</v>
      </c>
      <c r="CB388" s="47">
        <v>0</v>
      </c>
      <c r="CC388" s="47">
        <v>0</v>
      </c>
      <c r="CD388" s="47">
        <v>0</v>
      </c>
      <c r="CE388" s="47">
        <v>0</v>
      </c>
      <c r="CF388" s="47">
        <v>0</v>
      </c>
      <c r="CG388" s="47">
        <v>0</v>
      </c>
      <c r="CH388" s="47">
        <v>0</v>
      </c>
      <c r="CI388" s="47">
        <v>0</v>
      </c>
      <c r="CJ388" s="47">
        <v>0</v>
      </c>
      <c r="CK388" s="47">
        <v>0</v>
      </c>
      <c r="CL388" s="47">
        <v>0</v>
      </c>
      <c r="CM388" s="47">
        <v>0</v>
      </c>
      <c r="CN388" s="47">
        <v>0</v>
      </c>
      <c r="CO388" s="47">
        <v>0</v>
      </c>
      <c r="CP388" s="47">
        <v>0</v>
      </c>
      <c r="CQ388" s="47">
        <v>0</v>
      </c>
      <c r="CR388" s="47">
        <v>0</v>
      </c>
      <c r="CS388" s="47">
        <v>0</v>
      </c>
      <c r="CT388" s="47">
        <v>0.8000000000000057</v>
      </c>
      <c r="CU388" s="47">
        <v>0.8000000000000057</v>
      </c>
      <c r="CV388" s="47">
        <v>0</v>
      </c>
      <c r="CW388" s="47">
        <v>0</v>
      </c>
      <c r="CX388" s="47">
        <v>0</v>
      </c>
      <c r="CY388" s="47">
        <v>0</v>
      </c>
      <c r="CZ388" s="47">
        <v>0</v>
      </c>
      <c r="DA388" s="47">
        <v>0</v>
      </c>
      <c r="DB388" s="47">
        <v>0</v>
      </c>
      <c r="DC388" s="47">
        <v>0</v>
      </c>
      <c r="DD388" s="47">
        <v>0</v>
      </c>
      <c r="DE388" s="47">
        <v>0</v>
      </c>
      <c r="DF388" s="47">
        <v>0</v>
      </c>
      <c r="DG388" s="47">
        <v>0</v>
      </c>
      <c r="DH388" s="47">
        <v>0</v>
      </c>
      <c r="DI388" s="47">
        <v>0</v>
      </c>
      <c r="DJ388" s="47">
        <v>0</v>
      </c>
      <c r="DK388" s="47">
        <v>0</v>
      </c>
      <c r="DL388" s="47">
        <v>0</v>
      </c>
      <c r="DM388" s="47">
        <v>0</v>
      </c>
      <c r="DN388" s="47">
        <v>0</v>
      </c>
      <c r="DO388" s="47">
        <v>0</v>
      </c>
      <c r="DP388" s="47">
        <v>0</v>
      </c>
      <c r="DQ388" s="47">
        <v>0</v>
      </c>
      <c r="DR388" s="47">
        <v>0</v>
      </c>
      <c r="DS388" s="47">
        <v>0</v>
      </c>
      <c r="DT388" s="47">
        <v>0</v>
      </c>
    </row>
    <row r="389" spans="1:126" x14ac:dyDescent="0.25">
      <c r="A389" s="47" t="s">
        <v>750</v>
      </c>
      <c r="B389" s="47" t="s">
        <v>153</v>
      </c>
      <c r="C389" s="47" t="s">
        <v>741</v>
      </c>
      <c r="D389" s="47" t="s">
        <v>741</v>
      </c>
      <c r="E389" s="47"/>
      <c r="F389" s="47" t="s">
        <v>406</v>
      </c>
      <c r="G389" s="47" t="s">
        <v>415</v>
      </c>
      <c r="H389" s="47" t="str">
        <f>=IFERROR(VLOOKUP(A389,'ETPT Format DDG'!A:J,10,FALSE),"")</f>
        <v>0</v>
      </c>
      <c r="I389" s="47" t="str">
        <f>='ETPT Format DDG'!M389</f>
        <v/>
      </c>
      <c r="J389" s="47" t="str">
        <f>='ETPT Format DDG'!D389</f>
        <v/>
      </c>
      <c r="K389" s="47" t="s">
        <v>157</v>
      </c>
      <c r="L389" s="47" t="s">
        <v>751</v>
      </c>
      <c r="M389" s="47"/>
      <c r="N389" s="47">
        <v>0.9421052631578948</v>
      </c>
      <c r="O389" s="47">
        <v>0.9421052631578948</v>
      </c>
      <c r="P389" s="47">
        <v>0</v>
      </c>
      <c r="Q389" s="47">
        <v>0</v>
      </c>
      <c r="R389" s="47">
        <v>0</v>
      </c>
      <c r="S389" s="47">
        <v>0</v>
      </c>
      <c r="T389" s="47">
        <v>0</v>
      </c>
      <c r="U389" s="47">
        <v>0</v>
      </c>
      <c r="V389" s="47">
        <v>0</v>
      </c>
      <c r="W389" s="47">
        <v>0</v>
      </c>
      <c r="X389" s="47">
        <v>0</v>
      </c>
      <c r="Y389" s="47">
        <v>0</v>
      </c>
      <c r="Z389" s="47">
        <v>0</v>
      </c>
      <c r="AA389" s="47">
        <v>0</v>
      </c>
      <c r="AB389" s="47">
        <v>0</v>
      </c>
      <c r="AC389" s="47">
        <v>0</v>
      </c>
      <c r="AD389" s="47">
        <v>0</v>
      </c>
      <c r="AE389" s="47">
        <v>0</v>
      </c>
      <c r="AF389" s="47">
        <v>0</v>
      </c>
      <c r="AG389" s="47">
        <v>0</v>
      </c>
      <c r="AH389" s="47">
        <v>0</v>
      </c>
      <c r="AI389" s="47">
        <v>0</v>
      </c>
      <c r="AJ389" s="47">
        <v>0</v>
      </c>
      <c r="AK389" s="47">
        <v>0</v>
      </c>
      <c r="AL389" s="47">
        <v>0</v>
      </c>
      <c r="AM389" s="47">
        <v>0</v>
      </c>
      <c r="AN389" s="47">
        <v>0</v>
      </c>
      <c r="AO389" s="47">
        <v>0</v>
      </c>
      <c r="AP389" s="47">
        <v>0</v>
      </c>
      <c r="AQ389" s="47">
        <v>0</v>
      </c>
      <c r="AR389" s="47">
        <v>0</v>
      </c>
      <c r="AS389" s="47">
        <v>0</v>
      </c>
      <c r="AT389" s="47">
        <v>0</v>
      </c>
      <c r="AU389" s="47">
        <v>0</v>
      </c>
      <c r="AV389" s="47">
        <v>0</v>
      </c>
      <c r="AW389" s="47">
        <v>0</v>
      </c>
      <c r="AX389" s="47">
        <v>0</v>
      </c>
      <c r="AY389" s="47">
        <v>0</v>
      </c>
      <c r="AZ389" s="47">
        <v>0</v>
      </c>
      <c r="BA389" s="47">
        <v>0</v>
      </c>
      <c r="BB389" s="47">
        <v>0</v>
      </c>
      <c r="BC389" s="47">
        <v>0</v>
      </c>
      <c r="BD389" s="47">
        <v>0</v>
      </c>
      <c r="BE389" s="47">
        <v>0</v>
      </c>
      <c r="BF389" s="47">
        <v>0</v>
      </c>
      <c r="BG389" s="47">
        <v>0</v>
      </c>
      <c r="BH389" s="47">
        <v>0</v>
      </c>
      <c r="BI389" s="47">
        <v>0</v>
      </c>
      <c r="BJ389" s="47">
        <v>0</v>
      </c>
      <c r="BK389" s="47">
        <v>0</v>
      </c>
      <c r="BL389" s="47">
        <v>0</v>
      </c>
      <c r="BM389" s="47">
        <v>0</v>
      </c>
      <c r="BN389" s="47">
        <v>0</v>
      </c>
      <c r="BO389" s="47">
        <v>0.9421052631578948</v>
      </c>
      <c r="BP389" s="47">
        <v>0</v>
      </c>
      <c r="BQ389" s="47">
        <v>0</v>
      </c>
      <c r="BR389" s="47">
        <v>0</v>
      </c>
      <c r="BS389" s="47">
        <v>0</v>
      </c>
      <c r="BT389" s="47">
        <v>0</v>
      </c>
      <c r="BU389" s="47">
        <v>0</v>
      </c>
      <c r="BV389" s="47">
        <v>0</v>
      </c>
      <c r="BW389" s="47">
        <v>0</v>
      </c>
      <c r="BX389" s="47">
        <v>0</v>
      </c>
      <c r="BY389" s="47">
        <v>0</v>
      </c>
      <c r="BZ389" s="47">
        <v>0</v>
      </c>
      <c r="CA389" s="47">
        <v>0</v>
      </c>
      <c r="CB389" s="47">
        <v>0</v>
      </c>
      <c r="CC389" s="47">
        <v>0</v>
      </c>
      <c r="CD389" s="47">
        <v>0</v>
      </c>
      <c r="CE389" s="47">
        <v>0</v>
      </c>
      <c r="CF389" s="47">
        <v>0</v>
      </c>
      <c r="CG389" s="47">
        <v>0</v>
      </c>
      <c r="CH389" s="47">
        <v>0</v>
      </c>
      <c r="CI389" s="47">
        <v>0</v>
      </c>
      <c r="CJ389" s="47">
        <v>0</v>
      </c>
      <c r="CK389" s="47">
        <v>0</v>
      </c>
      <c r="CL389" s="47">
        <v>0</v>
      </c>
      <c r="CM389" s="47">
        <v>0</v>
      </c>
      <c r="CN389" s="47">
        <v>0</v>
      </c>
      <c r="CO389" s="47">
        <v>0</v>
      </c>
      <c r="CP389" s="47">
        <v>0</v>
      </c>
      <c r="CQ389" s="47">
        <v>0</v>
      </c>
      <c r="CR389" s="47">
        <v>0</v>
      </c>
      <c r="CS389" s="47">
        <v>0</v>
      </c>
      <c r="CT389" s="47">
        <v>0</v>
      </c>
      <c r="CU389" s="47">
        <v>0</v>
      </c>
      <c r="CV389" s="47">
        <v>0</v>
      </c>
      <c r="CW389" s="47">
        <v>0</v>
      </c>
      <c r="CX389" s="47">
        <v>0</v>
      </c>
      <c r="CY389" s="47">
        <v>0</v>
      </c>
      <c r="CZ389" s="47">
        <v>0</v>
      </c>
      <c r="DA389" s="47">
        <v>0</v>
      </c>
      <c r="DB389" s="47">
        <v>0</v>
      </c>
      <c r="DC389" s="47">
        <v>0</v>
      </c>
      <c r="DD389" s="47">
        <v>0</v>
      </c>
      <c r="DE389" s="47">
        <v>0</v>
      </c>
      <c r="DF389" s="47">
        <v>0.05789473684210526</v>
      </c>
      <c r="DG389" s="47">
        <v>0</v>
      </c>
      <c r="DH389" s="47">
        <v>0</v>
      </c>
      <c r="DI389" s="47">
        <v>0</v>
      </c>
      <c r="DJ389" s="47">
        <v>0</v>
      </c>
      <c r="DK389" s="47">
        <v>0.05789473684210526</v>
      </c>
      <c r="DL389" s="47">
        <v>0</v>
      </c>
      <c r="DM389" s="47">
        <v>0</v>
      </c>
      <c r="DN389" s="47">
        <v>0</v>
      </c>
      <c r="DO389" s="47">
        <v>0</v>
      </c>
      <c r="DP389" s="47">
        <v>0</v>
      </c>
      <c r="DQ389" s="47">
        <v>0</v>
      </c>
      <c r="DR389" s="47">
        <v>0</v>
      </c>
      <c r="DS389" s="47">
        <v>0</v>
      </c>
      <c r="DT389" s="47">
        <v>0</v>
      </c>
    </row>
    <row r="390" spans="1:126" x14ac:dyDescent="0.25">
      <c r="A390" s="47" t="s">
        <v>752</v>
      </c>
      <c r="B390" s="47" t="s">
        <v>153</v>
      </c>
      <c r="C390" s="47" t="s">
        <v>741</v>
      </c>
      <c r="D390" s="47" t="s">
        <v>741</v>
      </c>
      <c r="E390" s="47"/>
      <c r="F390" s="47" t="s">
        <v>406</v>
      </c>
      <c r="G390" s="47" t="s">
        <v>428</v>
      </c>
      <c r="H390" s="47" t="str">
        <f>=IFERROR(VLOOKUP(A390,'ETPT Format DDG'!A:J,10,FALSE),"")</f>
        <v>0</v>
      </c>
      <c r="I390" s="47" t="str">
        <f>='ETPT Format DDG'!M390</f>
        <v/>
      </c>
      <c r="J390" s="47" t="str">
        <f>='ETPT Format DDG'!D390</f>
        <v/>
      </c>
      <c r="K390" s="47" t="s">
        <v>157</v>
      </c>
      <c r="L390" s="47" t="s">
        <v>753</v>
      </c>
      <c r="M390" s="47"/>
      <c r="N390" s="47">
        <v>1</v>
      </c>
      <c r="O390" s="47">
        <v>1</v>
      </c>
      <c r="P390" s="47">
        <v>0</v>
      </c>
      <c r="Q390" s="47">
        <v>0</v>
      </c>
      <c r="R390" s="47">
        <v>0</v>
      </c>
      <c r="S390" s="47">
        <v>0</v>
      </c>
      <c r="T390" s="47">
        <v>0</v>
      </c>
      <c r="U390" s="47">
        <v>0</v>
      </c>
      <c r="V390" s="47">
        <v>0</v>
      </c>
      <c r="W390" s="47">
        <v>0</v>
      </c>
      <c r="X390" s="47">
        <v>0</v>
      </c>
      <c r="Y390" s="47">
        <v>0</v>
      </c>
      <c r="Z390" s="47">
        <v>0</v>
      </c>
      <c r="AA390" s="47">
        <v>0</v>
      </c>
      <c r="AB390" s="47">
        <v>0</v>
      </c>
      <c r="AC390" s="47">
        <v>0</v>
      </c>
      <c r="AD390" s="47">
        <v>0</v>
      </c>
      <c r="AE390" s="47">
        <v>0</v>
      </c>
      <c r="AF390" s="47">
        <v>0</v>
      </c>
      <c r="AG390" s="47">
        <v>0</v>
      </c>
      <c r="AH390" s="47">
        <v>0</v>
      </c>
      <c r="AI390" s="47">
        <v>0</v>
      </c>
      <c r="AJ390" s="47">
        <v>0</v>
      </c>
      <c r="AK390" s="47">
        <v>0</v>
      </c>
      <c r="AL390" s="47">
        <v>0</v>
      </c>
      <c r="AM390" s="47">
        <v>0</v>
      </c>
      <c r="AN390" s="47">
        <v>0</v>
      </c>
      <c r="AO390" s="47">
        <v>0</v>
      </c>
      <c r="AP390" s="47">
        <v>0</v>
      </c>
      <c r="AQ390" s="47">
        <v>0</v>
      </c>
      <c r="AR390" s="47">
        <v>0</v>
      </c>
      <c r="AS390" s="47">
        <v>0</v>
      </c>
      <c r="AT390" s="47">
        <v>0</v>
      </c>
      <c r="AU390" s="47">
        <v>0</v>
      </c>
      <c r="AV390" s="47">
        <v>0</v>
      </c>
      <c r="AW390" s="47">
        <v>0</v>
      </c>
      <c r="AX390" s="47">
        <v>0</v>
      </c>
      <c r="AY390" s="47">
        <v>0</v>
      </c>
      <c r="AZ390" s="47">
        <v>0</v>
      </c>
      <c r="BA390" s="47">
        <v>0</v>
      </c>
      <c r="BB390" s="47">
        <v>0</v>
      </c>
      <c r="BC390" s="47">
        <v>0</v>
      </c>
      <c r="BD390" s="47">
        <v>0</v>
      </c>
      <c r="BE390" s="47">
        <v>0</v>
      </c>
      <c r="BF390" s="47">
        <v>0</v>
      </c>
      <c r="BG390" s="47">
        <v>0</v>
      </c>
      <c r="BH390" s="47">
        <v>0</v>
      </c>
      <c r="BI390" s="47">
        <v>0</v>
      </c>
      <c r="BJ390" s="47">
        <v>0</v>
      </c>
      <c r="BK390" s="47">
        <v>0</v>
      </c>
      <c r="BL390" s="47">
        <v>0</v>
      </c>
      <c r="BM390" s="47">
        <v>0</v>
      </c>
      <c r="BN390" s="47">
        <v>0</v>
      </c>
      <c r="BO390" s="47">
        <v>0</v>
      </c>
      <c r="BP390" s="47">
        <v>0</v>
      </c>
      <c r="BQ390" s="47">
        <v>0</v>
      </c>
      <c r="BR390" s="47">
        <v>0</v>
      </c>
      <c r="BS390" s="47">
        <v>0</v>
      </c>
      <c r="BT390" s="47">
        <v>0</v>
      </c>
      <c r="BU390" s="47">
        <v>0</v>
      </c>
      <c r="BV390" s="47">
        <v>0</v>
      </c>
      <c r="BW390" s="47">
        <v>0</v>
      </c>
      <c r="BX390" s="47">
        <v>0</v>
      </c>
      <c r="BY390" s="47">
        <v>0</v>
      </c>
      <c r="BZ390" s="47">
        <v>0</v>
      </c>
      <c r="CA390" s="47">
        <v>0</v>
      </c>
      <c r="CB390" s="47">
        <v>0</v>
      </c>
      <c r="CC390" s="47">
        <v>0</v>
      </c>
      <c r="CD390" s="47">
        <v>0</v>
      </c>
      <c r="CE390" s="47">
        <v>0</v>
      </c>
      <c r="CF390" s="47">
        <v>0</v>
      </c>
      <c r="CG390" s="47">
        <v>0</v>
      </c>
      <c r="CH390" s="47">
        <v>0</v>
      </c>
      <c r="CI390" s="47">
        <v>0</v>
      </c>
      <c r="CJ390" s="47">
        <v>0</v>
      </c>
      <c r="CK390" s="47">
        <v>0</v>
      </c>
      <c r="CL390" s="47">
        <v>0</v>
      </c>
      <c r="CM390" s="47">
        <v>0</v>
      </c>
      <c r="CN390" s="47">
        <v>0</v>
      </c>
      <c r="CO390" s="47">
        <v>0</v>
      </c>
      <c r="CP390" s="47">
        <v>0</v>
      </c>
      <c r="CQ390" s="47">
        <v>0</v>
      </c>
      <c r="CR390" s="47">
        <v>0</v>
      </c>
      <c r="CS390" s="47">
        <v>0</v>
      </c>
      <c r="CT390" s="47">
        <v>1</v>
      </c>
      <c r="CU390" s="47">
        <v>0</v>
      </c>
      <c r="CV390" s="47">
        <v>0</v>
      </c>
      <c r="CW390" s="47">
        <v>0</v>
      </c>
      <c r="CX390" s="47">
        <v>0</v>
      </c>
      <c r="CY390" s="47">
        <v>0</v>
      </c>
      <c r="CZ390" s="47">
        <v>0</v>
      </c>
      <c r="DA390" s="47">
        <v>0</v>
      </c>
      <c r="DB390" s="47">
        <v>0</v>
      </c>
      <c r="DC390" s="47">
        <v>0</v>
      </c>
      <c r="DD390" s="47">
        <v>0</v>
      </c>
      <c r="DE390" s="47">
        <v>1</v>
      </c>
      <c r="DF390" s="47">
        <v>0</v>
      </c>
      <c r="DG390" s="47">
        <v>0</v>
      </c>
      <c r="DH390" s="47">
        <v>0</v>
      </c>
      <c r="DI390" s="47">
        <v>0</v>
      </c>
      <c r="DJ390" s="47">
        <v>0</v>
      </c>
      <c r="DK390" s="47">
        <v>0</v>
      </c>
      <c r="DL390" s="47">
        <v>0</v>
      </c>
      <c r="DM390" s="47">
        <v>0</v>
      </c>
      <c r="DN390" s="47">
        <v>0</v>
      </c>
      <c r="DO390" s="47">
        <v>0</v>
      </c>
      <c r="DP390" s="47">
        <v>0</v>
      </c>
      <c r="DQ390" s="47">
        <v>0</v>
      </c>
      <c r="DR390" s="47">
        <v>0</v>
      </c>
      <c r="DS390" s="47">
        <v>0</v>
      </c>
      <c r="DT390" s="47">
        <v>0</v>
      </c>
    </row>
    <row r="391" spans="1:126" x14ac:dyDescent="0.25">
      <c r="A391" s="47" t="s">
        <v>754</v>
      </c>
      <c r="B391" s="47" t="s">
        <v>153</v>
      </c>
      <c r="C391" s="47" t="s">
        <v>755</v>
      </c>
      <c r="D391" s="47" t="s">
        <v>755</v>
      </c>
      <c r="E391" s="47"/>
      <c r="F391" s="47" t="s">
        <v>406</v>
      </c>
      <c r="G391" s="47" t="s">
        <v>486</v>
      </c>
      <c r="H391" s="47" t="str">
        <f>=IFERROR(VLOOKUP(A391,'ETPT Format DDG'!A:J,10,FALSE),"")</f>
        <v>0</v>
      </c>
      <c r="I391" s="47" t="str">
        <f>='ETPT Format DDG'!M391</f>
        <v/>
      </c>
      <c r="J391" s="47" t="str">
        <f>='ETPT Format DDG'!D391</f>
        <v/>
      </c>
      <c r="K391" s="47" t="s">
        <v>157</v>
      </c>
      <c r="L391" s="47" t="s">
        <v>671</v>
      </c>
      <c r="M391" s="47"/>
      <c r="N391" s="47">
        <v>0.6005263157894704</v>
      </c>
      <c r="O391" s="47">
        <v>0.6005263157894704</v>
      </c>
      <c r="P391" s="47">
        <v>0</v>
      </c>
      <c r="Q391" s="47">
        <v>0</v>
      </c>
      <c r="R391" s="47">
        <v>0</v>
      </c>
      <c r="S391" s="47">
        <v>0</v>
      </c>
      <c r="T391" s="47">
        <v>0</v>
      </c>
      <c r="U391" s="47">
        <v>0</v>
      </c>
      <c r="V391" s="47">
        <v>0</v>
      </c>
      <c r="W391" s="47">
        <v>0</v>
      </c>
      <c r="X391" s="47">
        <v>0</v>
      </c>
      <c r="Y391" s="47">
        <v>0</v>
      </c>
      <c r="Z391" s="47">
        <v>0</v>
      </c>
      <c r="AA391" s="47">
        <v>0</v>
      </c>
      <c r="AB391" s="47">
        <v>0</v>
      </c>
      <c r="AC391" s="47">
        <v>0</v>
      </c>
      <c r="AD391" s="47">
        <v>0</v>
      </c>
      <c r="AE391" s="47">
        <v>0</v>
      </c>
      <c r="AF391" s="47">
        <v>0</v>
      </c>
      <c r="AG391" s="47">
        <v>0</v>
      </c>
      <c r="AH391" s="47">
        <v>0</v>
      </c>
      <c r="AI391" s="47">
        <v>0</v>
      </c>
      <c r="AJ391" s="47">
        <v>0</v>
      </c>
      <c r="AK391" s="47">
        <v>0</v>
      </c>
      <c r="AL391" s="47">
        <v>0</v>
      </c>
      <c r="AM391" s="47">
        <v>0</v>
      </c>
      <c r="AN391" s="47">
        <v>0</v>
      </c>
      <c r="AO391" s="47">
        <v>0</v>
      </c>
      <c r="AP391" s="47">
        <v>0</v>
      </c>
      <c r="AQ391" s="47">
        <v>0</v>
      </c>
      <c r="AR391" s="47">
        <v>0</v>
      </c>
      <c r="AS391" s="47">
        <v>0</v>
      </c>
      <c r="AT391" s="47">
        <v>0</v>
      </c>
      <c r="AU391" s="47">
        <v>0</v>
      </c>
      <c r="AV391" s="47">
        <v>0</v>
      </c>
      <c r="AW391" s="47">
        <v>0</v>
      </c>
      <c r="AX391" s="47">
        <v>0</v>
      </c>
      <c r="AY391" s="47">
        <v>0</v>
      </c>
      <c r="AZ391" s="47">
        <v>0</v>
      </c>
      <c r="BA391" s="47">
        <v>0</v>
      </c>
      <c r="BB391" s="47">
        <v>0</v>
      </c>
      <c r="BC391" s="47">
        <v>0</v>
      </c>
      <c r="BD391" s="47">
        <v>0</v>
      </c>
      <c r="BE391" s="47">
        <v>0</v>
      </c>
      <c r="BF391" s="47">
        <v>0</v>
      </c>
      <c r="BG391" s="47">
        <v>0</v>
      </c>
      <c r="BH391" s="47">
        <v>0</v>
      </c>
      <c r="BI391" s="47">
        <v>0</v>
      </c>
      <c r="BJ391" s="47">
        <v>0</v>
      </c>
      <c r="BK391" s="47">
        <v>0</v>
      </c>
      <c r="BL391" s="47">
        <v>0</v>
      </c>
      <c r="BM391" s="47">
        <v>0</v>
      </c>
      <c r="BN391" s="47">
        <v>0</v>
      </c>
      <c r="BO391" s="47">
        <v>0</v>
      </c>
      <c r="BP391" s="47">
        <v>0</v>
      </c>
      <c r="BQ391" s="47">
        <v>0</v>
      </c>
      <c r="BR391" s="47">
        <v>0</v>
      </c>
      <c r="BS391" s="47">
        <v>0</v>
      </c>
      <c r="BT391" s="47">
        <v>0</v>
      </c>
      <c r="BU391" s="47">
        <v>0</v>
      </c>
      <c r="BV391" s="47">
        <v>0</v>
      </c>
      <c r="BW391" s="47">
        <v>0</v>
      </c>
      <c r="BX391" s="47">
        <v>0</v>
      </c>
      <c r="BY391" s="47">
        <v>0</v>
      </c>
      <c r="BZ391" s="47">
        <v>0</v>
      </c>
      <c r="CA391" s="47">
        <v>0</v>
      </c>
      <c r="CB391" s="47">
        <v>0</v>
      </c>
      <c r="CC391" s="47">
        <v>0</v>
      </c>
      <c r="CD391" s="47">
        <v>0</v>
      </c>
      <c r="CE391" s="47">
        <v>0</v>
      </c>
      <c r="CF391" s="47">
        <v>0</v>
      </c>
      <c r="CG391" s="47">
        <v>0</v>
      </c>
      <c r="CH391" s="47">
        <v>0</v>
      </c>
      <c r="CI391" s="47">
        <v>0</v>
      </c>
      <c r="CJ391" s="47">
        <v>0</v>
      </c>
      <c r="CK391" s="47">
        <v>0</v>
      </c>
      <c r="CL391" s="47">
        <v>0</v>
      </c>
      <c r="CM391" s="47">
        <v>0</v>
      </c>
      <c r="CN391" s="47">
        <v>0</v>
      </c>
      <c r="CO391" s="47">
        <v>0</v>
      </c>
      <c r="CP391" s="47">
        <v>0</v>
      </c>
      <c r="CQ391" s="47">
        <v>0</v>
      </c>
      <c r="CR391" s="47">
        <v>0</v>
      </c>
      <c r="CS391" s="47">
        <v>0</v>
      </c>
      <c r="CT391" s="47">
        <v>0.6005263157894704</v>
      </c>
      <c r="CU391" s="47">
        <v>0.37578947368421084</v>
      </c>
      <c r="CV391" s="47">
        <v>0</v>
      </c>
      <c r="CW391" s="47">
        <v>0</v>
      </c>
      <c r="CX391" s="47">
        <v>0</v>
      </c>
      <c r="CY391" s="47">
        <v>0</v>
      </c>
      <c r="CZ391" s="47">
        <v>0</v>
      </c>
      <c r="DA391" s="47">
        <v>0.22473684210526365</v>
      </c>
      <c r="DB391" s="47">
        <v>0</v>
      </c>
      <c r="DC391" s="47">
        <v>0</v>
      </c>
      <c r="DD391" s="47">
        <v>0</v>
      </c>
      <c r="DE391" s="47">
        <v>0</v>
      </c>
      <c r="DF391" s="47">
        <v>0.14210526315789473</v>
      </c>
      <c r="DG391" s="47">
        <v>0.14210526315789473</v>
      </c>
      <c r="DH391" s="47">
        <v>0</v>
      </c>
      <c r="DI391" s="47">
        <v>0</v>
      </c>
      <c r="DJ391" s="47">
        <v>0</v>
      </c>
      <c r="DK391" s="47">
        <v>0</v>
      </c>
      <c r="DL391" s="47">
        <v>0</v>
      </c>
      <c r="DM391" s="47">
        <v>0</v>
      </c>
      <c r="DN391" s="47">
        <v>0</v>
      </c>
      <c r="DO391" s="47">
        <v>0</v>
      </c>
      <c r="DP391" s="47">
        <v>0</v>
      </c>
      <c r="DQ391" s="47">
        <v>0</v>
      </c>
      <c r="DR391" s="47">
        <v>0</v>
      </c>
      <c r="DS391" s="47">
        <v>0</v>
      </c>
      <c r="DT391" s="47">
        <v>0</v>
      </c>
    </row>
    <row r="392" spans="1:126" x14ac:dyDescent="0.25">
      <c r="A392" s="47" t="s">
        <v>756</v>
      </c>
      <c r="B392" s="47" t="s">
        <v>153</v>
      </c>
      <c r="C392" s="47" t="s">
        <v>755</v>
      </c>
      <c r="D392" s="47" t="s">
        <v>755</v>
      </c>
      <c r="E392" s="47"/>
      <c r="F392" s="47" t="s">
        <v>406</v>
      </c>
      <c r="G392" s="47" t="s">
        <v>412</v>
      </c>
      <c r="H392" s="47" t="str">
        <f>=IFERROR(VLOOKUP(A392,'ETPT Format DDG'!A:J,10,FALSE),"")</f>
        <v>0</v>
      </c>
      <c r="I392" s="47" t="str">
        <f>='ETPT Format DDG'!M392</f>
        <v/>
      </c>
      <c r="J392" s="47" t="str">
        <f>='ETPT Format DDG'!D392</f>
        <v/>
      </c>
      <c r="K392" s="47" t="s">
        <v>157</v>
      </c>
      <c r="L392" s="47" t="s">
        <v>571</v>
      </c>
      <c r="M392" s="47"/>
      <c r="N392" s="47">
        <v>1</v>
      </c>
      <c r="O392" s="47">
        <v>1</v>
      </c>
      <c r="P392" s="47">
        <v>0</v>
      </c>
      <c r="Q392" s="47">
        <v>0</v>
      </c>
      <c r="R392" s="47">
        <v>0</v>
      </c>
      <c r="S392" s="47">
        <v>0</v>
      </c>
      <c r="T392" s="47">
        <v>0</v>
      </c>
      <c r="U392" s="47">
        <v>0</v>
      </c>
      <c r="V392" s="47">
        <v>0</v>
      </c>
      <c r="W392" s="47">
        <v>0</v>
      </c>
      <c r="X392" s="47">
        <v>0</v>
      </c>
      <c r="Y392" s="47">
        <v>0</v>
      </c>
      <c r="Z392" s="47">
        <v>0</v>
      </c>
      <c r="AA392" s="47">
        <v>0</v>
      </c>
      <c r="AB392" s="47">
        <v>0</v>
      </c>
      <c r="AC392" s="47">
        <v>0</v>
      </c>
      <c r="AD392" s="47">
        <v>0</v>
      </c>
      <c r="AE392" s="47">
        <v>0</v>
      </c>
      <c r="AF392" s="47">
        <v>0</v>
      </c>
      <c r="AG392" s="47">
        <v>0</v>
      </c>
      <c r="AH392" s="47">
        <v>0</v>
      </c>
      <c r="AI392" s="47">
        <v>0</v>
      </c>
      <c r="AJ392" s="47">
        <v>0</v>
      </c>
      <c r="AK392" s="47">
        <v>0</v>
      </c>
      <c r="AL392" s="47">
        <v>0</v>
      </c>
      <c r="AM392" s="47">
        <v>0</v>
      </c>
      <c r="AN392" s="47">
        <v>0</v>
      </c>
      <c r="AO392" s="47">
        <v>0</v>
      </c>
      <c r="AP392" s="47">
        <v>0</v>
      </c>
      <c r="AQ392" s="47">
        <v>0</v>
      </c>
      <c r="AR392" s="47">
        <v>0</v>
      </c>
      <c r="AS392" s="47">
        <v>0</v>
      </c>
      <c r="AT392" s="47">
        <v>0</v>
      </c>
      <c r="AU392" s="47">
        <v>0</v>
      </c>
      <c r="AV392" s="47">
        <v>0</v>
      </c>
      <c r="AW392" s="47">
        <v>0</v>
      </c>
      <c r="AX392" s="47">
        <v>0</v>
      </c>
      <c r="AY392" s="47">
        <v>0</v>
      </c>
      <c r="AZ392" s="47">
        <v>0</v>
      </c>
      <c r="BA392" s="47">
        <v>0</v>
      </c>
      <c r="BB392" s="47">
        <v>0</v>
      </c>
      <c r="BC392" s="47">
        <v>0</v>
      </c>
      <c r="BD392" s="47">
        <v>0</v>
      </c>
      <c r="BE392" s="47">
        <v>0</v>
      </c>
      <c r="BF392" s="47">
        <v>0</v>
      </c>
      <c r="BG392" s="47">
        <v>0</v>
      </c>
      <c r="BH392" s="47">
        <v>0</v>
      </c>
      <c r="BI392" s="47">
        <v>0</v>
      </c>
      <c r="BJ392" s="47">
        <v>0</v>
      </c>
      <c r="BK392" s="47">
        <v>0</v>
      </c>
      <c r="BL392" s="47">
        <v>0</v>
      </c>
      <c r="BM392" s="47">
        <v>0</v>
      </c>
      <c r="BN392" s="47">
        <v>0</v>
      </c>
      <c r="BO392" s="47">
        <v>0</v>
      </c>
      <c r="BP392" s="47">
        <v>0</v>
      </c>
      <c r="BQ392" s="47">
        <v>0</v>
      </c>
      <c r="BR392" s="47">
        <v>0</v>
      </c>
      <c r="BS392" s="47">
        <v>0</v>
      </c>
      <c r="BT392" s="47">
        <v>0</v>
      </c>
      <c r="BU392" s="47">
        <v>0</v>
      </c>
      <c r="BV392" s="47">
        <v>0</v>
      </c>
      <c r="BW392" s="47">
        <v>0</v>
      </c>
      <c r="BX392" s="47">
        <v>0</v>
      </c>
      <c r="BY392" s="47">
        <v>0</v>
      </c>
      <c r="BZ392" s="47">
        <v>0</v>
      </c>
      <c r="CA392" s="47">
        <v>0</v>
      </c>
      <c r="CB392" s="47">
        <v>0</v>
      </c>
      <c r="CC392" s="47">
        <v>0</v>
      </c>
      <c r="CD392" s="47">
        <v>0</v>
      </c>
      <c r="CE392" s="47">
        <v>0</v>
      </c>
      <c r="CF392" s="47">
        <v>1</v>
      </c>
      <c r="CG392" s="47">
        <v>0</v>
      </c>
      <c r="CH392" s="47">
        <v>0</v>
      </c>
      <c r="CI392" s="47">
        <v>0</v>
      </c>
      <c r="CJ392" s="47">
        <v>0</v>
      </c>
      <c r="CK392" s="47">
        <v>1</v>
      </c>
      <c r="CL392" s="47">
        <v>0</v>
      </c>
      <c r="CM392" s="47">
        <v>0</v>
      </c>
      <c r="CN392" s="47">
        <v>0</v>
      </c>
      <c r="CO392" s="47">
        <v>0</v>
      </c>
      <c r="CP392" s="47">
        <v>0</v>
      </c>
      <c r="CQ392" s="47">
        <v>0</v>
      </c>
      <c r="CR392" s="47">
        <v>0</v>
      </c>
      <c r="CS392" s="47">
        <v>0</v>
      </c>
      <c r="CT392" s="47">
        <v>0</v>
      </c>
      <c r="CU392" s="47">
        <v>0</v>
      </c>
      <c r="CV392" s="47">
        <v>0</v>
      </c>
      <c r="CW392" s="47">
        <v>0</v>
      </c>
      <c r="CX392" s="47">
        <v>0</v>
      </c>
      <c r="CY392" s="47">
        <v>0</v>
      </c>
      <c r="CZ392" s="47">
        <v>0</v>
      </c>
      <c r="DA392" s="47">
        <v>0</v>
      </c>
      <c r="DB392" s="47">
        <v>0</v>
      </c>
      <c r="DC392" s="47">
        <v>0</v>
      </c>
      <c r="DD392" s="47">
        <v>0</v>
      </c>
      <c r="DE392" s="47">
        <v>0</v>
      </c>
      <c r="DF392" s="47">
        <v>0</v>
      </c>
      <c r="DG392" s="47">
        <v>0</v>
      </c>
      <c r="DH392" s="47">
        <v>0</v>
      </c>
      <c r="DI392" s="47">
        <v>0</v>
      </c>
      <c r="DJ392" s="47">
        <v>0</v>
      </c>
      <c r="DK392" s="47">
        <v>0</v>
      </c>
      <c r="DL392" s="47">
        <v>0</v>
      </c>
      <c r="DM392" s="47">
        <v>0</v>
      </c>
      <c r="DN392" s="47">
        <v>0</v>
      </c>
      <c r="DO392" s="47">
        <v>0</v>
      </c>
      <c r="DP392" s="47">
        <v>0</v>
      </c>
      <c r="DQ392" s="47">
        <v>0</v>
      </c>
      <c r="DR392" s="47">
        <v>0</v>
      </c>
      <c r="DS392" s="47">
        <v>0</v>
      </c>
      <c r="DT392" s="47">
        <v>0</v>
      </c>
    </row>
    <row r="393" spans="1:126" x14ac:dyDescent="0.25">
      <c r="A393" s="47" t="s">
        <v>757</v>
      </c>
      <c r="B393" s="47" t="s">
        <v>153</v>
      </c>
      <c r="C393" s="47" t="s">
        <v>755</v>
      </c>
      <c r="D393" s="47" t="s">
        <v>755</v>
      </c>
      <c r="E393" s="47"/>
      <c r="F393" s="47" t="s">
        <v>406</v>
      </c>
      <c r="G393" s="47" t="s">
        <v>412</v>
      </c>
      <c r="H393" s="47" t="str">
        <f>=IFERROR(VLOOKUP(A393,'ETPT Format DDG'!A:J,10,FALSE),"")</f>
        <v>0</v>
      </c>
      <c r="I393" s="47" t="str">
        <f>='ETPT Format DDG'!M393</f>
        <v/>
      </c>
      <c r="J393" s="47" t="str">
        <f>='ETPT Format DDG'!D393</f>
        <v/>
      </c>
      <c r="K393" s="47" t="s">
        <v>157</v>
      </c>
      <c r="L393" s="47" t="s">
        <v>758</v>
      </c>
      <c r="M393" s="47" t="s">
        <v>164</v>
      </c>
      <c r="N393" s="47">
        <v>0.45789473684210524</v>
      </c>
      <c r="O393" s="47">
        <v>0.45789473684210524</v>
      </c>
      <c r="P393" s="47">
        <v>0</v>
      </c>
      <c r="Q393" s="47">
        <v>0</v>
      </c>
      <c r="R393" s="47">
        <v>0</v>
      </c>
      <c r="S393" s="47">
        <v>0</v>
      </c>
      <c r="T393" s="47">
        <v>0</v>
      </c>
      <c r="U393" s="47">
        <v>0</v>
      </c>
      <c r="V393" s="47">
        <v>0</v>
      </c>
      <c r="W393" s="47">
        <v>0</v>
      </c>
      <c r="X393" s="47">
        <v>0</v>
      </c>
      <c r="Y393" s="47">
        <v>0</v>
      </c>
      <c r="Z393" s="47">
        <v>0</v>
      </c>
      <c r="AA393" s="47">
        <v>0</v>
      </c>
      <c r="AB393" s="47">
        <v>0</v>
      </c>
      <c r="AC393" s="47">
        <v>0</v>
      </c>
      <c r="AD393" s="47">
        <v>0</v>
      </c>
      <c r="AE393" s="47">
        <v>0</v>
      </c>
      <c r="AF393" s="47">
        <v>0</v>
      </c>
      <c r="AG393" s="47">
        <v>0</v>
      </c>
      <c r="AH393" s="47">
        <v>0</v>
      </c>
      <c r="AI393" s="47">
        <v>0</v>
      </c>
      <c r="AJ393" s="47">
        <v>0</v>
      </c>
      <c r="AK393" s="47">
        <v>0</v>
      </c>
      <c r="AL393" s="47">
        <v>0</v>
      </c>
      <c r="AM393" s="47">
        <v>0</v>
      </c>
      <c r="AN393" s="47">
        <v>0</v>
      </c>
      <c r="AO393" s="47">
        <v>0</v>
      </c>
      <c r="AP393" s="47">
        <v>0</v>
      </c>
      <c r="AQ393" s="47">
        <v>0</v>
      </c>
      <c r="AR393" s="47">
        <v>0</v>
      </c>
      <c r="AS393" s="47">
        <v>0</v>
      </c>
      <c r="AT393" s="47">
        <v>0</v>
      </c>
      <c r="AU393" s="47">
        <v>0</v>
      </c>
      <c r="AV393" s="47">
        <v>0</v>
      </c>
      <c r="AW393" s="47">
        <v>0</v>
      </c>
      <c r="AX393" s="47">
        <v>0</v>
      </c>
      <c r="AY393" s="47">
        <v>0</v>
      </c>
      <c r="AZ393" s="47">
        <v>0</v>
      </c>
      <c r="BA393" s="47">
        <v>0</v>
      </c>
      <c r="BB393" s="47">
        <v>0</v>
      </c>
      <c r="BC393" s="47">
        <v>0</v>
      </c>
      <c r="BD393" s="47">
        <v>0</v>
      </c>
      <c r="BE393" s="47">
        <v>0</v>
      </c>
      <c r="BF393" s="47">
        <v>0</v>
      </c>
      <c r="BG393" s="47">
        <v>0</v>
      </c>
      <c r="BH393" s="47">
        <v>0</v>
      </c>
      <c r="BI393" s="47">
        <v>0</v>
      </c>
      <c r="BJ393" s="47">
        <v>0</v>
      </c>
      <c r="BK393" s="47">
        <v>0</v>
      </c>
      <c r="BL393" s="47">
        <v>0</v>
      </c>
      <c r="BM393" s="47">
        <v>0</v>
      </c>
      <c r="BN393" s="47">
        <v>0</v>
      </c>
      <c r="BO393" s="47">
        <v>0.45789473684210524</v>
      </c>
      <c r="BP393" s="47">
        <v>0</v>
      </c>
      <c r="BQ393" s="47">
        <v>0</v>
      </c>
      <c r="BR393" s="47">
        <v>0</v>
      </c>
      <c r="BS393" s="47">
        <v>0</v>
      </c>
      <c r="BT393" s="47">
        <v>0</v>
      </c>
      <c r="BU393" s="47">
        <v>0</v>
      </c>
      <c r="BV393" s="47">
        <v>0</v>
      </c>
      <c r="BW393" s="47">
        <v>0.22894736842105262</v>
      </c>
      <c r="BX393" s="47">
        <v>0</v>
      </c>
      <c r="BY393" s="47">
        <v>0</v>
      </c>
      <c r="BZ393" s="47">
        <v>0</v>
      </c>
      <c r="CA393" s="47">
        <v>0.22894736842105262</v>
      </c>
      <c r="CB393" s="47">
        <v>0</v>
      </c>
      <c r="CC393" s="47">
        <v>0</v>
      </c>
      <c r="CD393" s="47">
        <v>0</v>
      </c>
      <c r="CE393" s="47">
        <v>0</v>
      </c>
      <c r="CF393" s="47">
        <v>0</v>
      </c>
      <c r="CG393" s="47">
        <v>0</v>
      </c>
      <c r="CH393" s="47">
        <v>0</v>
      </c>
      <c r="CI393" s="47">
        <v>0</v>
      </c>
      <c r="CJ393" s="47">
        <v>0</v>
      </c>
      <c r="CK393" s="47">
        <v>0</v>
      </c>
      <c r="CL393" s="47">
        <v>0</v>
      </c>
      <c r="CM393" s="47">
        <v>0</v>
      </c>
      <c r="CN393" s="47">
        <v>0</v>
      </c>
      <c r="CO393" s="47">
        <v>0</v>
      </c>
      <c r="CP393" s="47">
        <v>0</v>
      </c>
      <c r="CQ393" s="47">
        <v>0</v>
      </c>
      <c r="CR393" s="47">
        <v>0</v>
      </c>
      <c r="CS393" s="47">
        <v>0</v>
      </c>
      <c r="CT393" s="47">
        <v>0</v>
      </c>
      <c r="CU393" s="47">
        <v>0</v>
      </c>
      <c r="CV393" s="47">
        <v>0</v>
      </c>
      <c r="CW393" s="47">
        <v>0</v>
      </c>
      <c r="CX393" s="47">
        <v>0</v>
      </c>
      <c r="CY393" s="47">
        <v>0</v>
      </c>
      <c r="CZ393" s="47">
        <v>0</v>
      </c>
      <c r="DA393" s="47">
        <v>0</v>
      </c>
      <c r="DB393" s="47">
        <v>0</v>
      </c>
      <c r="DC393" s="47">
        <v>0</v>
      </c>
      <c r="DD393" s="47">
        <v>0</v>
      </c>
      <c r="DE393" s="47">
        <v>0</v>
      </c>
      <c r="DF393" s="47">
        <v>0</v>
      </c>
      <c r="DG393" s="47">
        <v>0</v>
      </c>
      <c r="DH393" s="47">
        <v>0</v>
      </c>
      <c r="DI393" s="47">
        <v>0</v>
      </c>
      <c r="DJ393" s="47">
        <v>0</v>
      </c>
      <c r="DK393" s="47">
        <v>0</v>
      </c>
      <c r="DL393" s="47">
        <v>0</v>
      </c>
      <c r="DM393" s="47">
        <v>0</v>
      </c>
      <c r="DN393" s="47">
        <v>0</v>
      </c>
      <c r="DO393" s="47">
        <v>0</v>
      </c>
      <c r="DP393" s="47">
        <v>0</v>
      </c>
      <c r="DQ393" s="47">
        <v>0</v>
      </c>
      <c r="DR393" s="47">
        <v>0</v>
      </c>
      <c r="DS393" s="47">
        <v>0</v>
      </c>
      <c r="DT393" s="47">
        <v>0</v>
      </c>
    </row>
    <row r="394" spans="1:126" x14ac:dyDescent="0.25">
      <c r="A394" s="47" t="s">
        <v>759</v>
      </c>
      <c r="B394" s="47" t="s">
        <v>153</v>
      </c>
      <c r="C394" s="47" t="s">
        <v>755</v>
      </c>
      <c r="D394" s="47" t="s">
        <v>755</v>
      </c>
      <c r="E394" s="47"/>
      <c r="F394" s="47" t="s">
        <v>406</v>
      </c>
      <c r="G394" s="47" t="s">
        <v>412</v>
      </c>
      <c r="H394" s="47" t="str">
        <f>=IFERROR(VLOOKUP(A394,'ETPT Format DDG'!A:J,10,FALSE),"")</f>
        <v>0</v>
      </c>
      <c r="I394" s="47" t="str">
        <f>='ETPT Format DDG'!M394</f>
        <v/>
      </c>
      <c r="J394" s="47" t="str">
        <f>='ETPT Format DDG'!D394</f>
        <v/>
      </c>
      <c r="K394" s="47" t="s">
        <v>157</v>
      </c>
      <c r="L394" s="47" t="s">
        <v>578</v>
      </c>
      <c r="M394" s="47"/>
      <c r="N394" s="47">
        <v>1</v>
      </c>
      <c r="O394" s="47">
        <v>1</v>
      </c>
      <c r="P394" s="47">
        <v>0</v>
      </c>
      <c r="Q394" s="47">
        <v>0</v>
      </c>
      <c r="R394" s="47">
        <v>0</v>
      </c>
      <c r="S394" s="47">
        <v>0</v>
      </c>
      <c r="T394" s="47">
        <v>0</v>
      </c>
      <c r="U394" s="47">
        <v>0</v>
      </c>
      <c r="V394" s="47">
        <v>0</v>
      </c>
      <c r="W394" s="47">
        <v>0</v>
      </c>
      <c r="X394" s="47">
        <v>0</v>
      </c>
      <c r="Y394" s="47">
        <v>0</v>
      </c>
      <c r="Z394" s="47">
        <v>0</v>
      </c>
      <c r="AA394" s="47">
        <v>0</v>
      </c>
      <c r="AB394" s="47">
        <v>0</v>
      </c>
      <c r="AC394" s="47">
        <v>0</v>
      </c>
      <c r="AD394" s="47">
        <v>0</v>
      </c>
      <c r="AE394" s="47">
        <v>0</v>
      </c>
      <c r="AF394" s="47">
        <v>0</v>
      </c>
      <c r="AG394" s="47">
        <v>0</v>
      </c>
      <c r="AH394" s="47">
        <v>0</v>
      </c>
      <c r="AI394" s="47">
        <v>0</v>
      </c>
      <c r="AJ394" s="47">
        <v>0</v>
      </c>
      <c r="AK394" s="47">
        <v>0</v>
      </c>
      <c r="AL394" s="47">
        <v>0</v>
      </c>
      <c r="AM394" s="47">
        <v>0</v>
      </c>
      <c r="AN394" s="47">
        <v>0</v>
      </c>
      <c r="AO394" s="47">
        <v>0</v>
      </c>
      <c r="AP394" s="47">
        <v>0</v>
      </c>
      <c r="AQ394" s="47">
        <v>0</v>
      </c>
      <c r="AR394" s="47">
        <v>0</v>
      </c>
      <c r="AS394" s="47">
        <v>0</v>
      </c>
      <c r="AT394" s="47">
        <v>0</v>
      </c>
      <c r="AU394" s="47">
        <v>0</v>
      </c>
      <c r="AV394" s="47">
        <v>0</v>
      </c>
      <c r="AW394" s="47">
        <v>0</v>
      </c>
      <c r="AX394" s="47">
        <v>0</v>
      </c>
      <c r="AY394" s="47">
        <v>0</v>
      </c>
      <c r="AZ394" s="47">
        <v>0</v>
      </c>
      <c r="BA394" s="47">
        <v>0</v>
      </c>
      <c r="BB394" s="47">
        <v>0</v>
      </c>
      <c r="BC394" s="47">
        <v>0</v>
      </c>
      <c r="BD394" s="47">
        <v>0</v>
      </c>
      <c r="BE394" s="47">
        <v>0</v>
      </c>
      <c r="BF394" s="47">
        <v>0</v>
      </c>
      <c r="BG394" s="47">
        <v>0</v>
      </c>
      <c r="BH394" s="47">
        <v>0</v>
      </c>
      <c r="BI394" s="47">
        <v>0</v>
      </c>
      <c r="BJ394" s="47">
        <v>0</v>
      </c>
      <c r="BK394" s="47">
        <v>0</v>
      </c>
      <c r="BL394" s="47">
        <v>0</v>
      </c>
      <c r="BM394" s="47">
        <v>0</v>
      </c>
      <c r="BN394" s="47">
        <v>0</v>
      </c>
      <c r="BO394" s="47">
        <v>0</v>
      </c>
      <c r="BP394" s="47">
        <v>0</v>
      </c>
      <c r="BQ394" s="47">
        <v>0</v>
      </c>
      <c r="BR394" s="47">
        <v>0</v>
      </c>
      <c r="BS394" s="47">
        <v>0</v>
      </c>
      <c r="BT394" s="47">
        <v>0</v>
      </c>
      <c r="BU394" s="47">
        <v>0</v>
      </c>
      <c r="BV394" s="47">
        <v>0</v>
      </c>
      <c r="BW394" s="47">
        <v>0</v>
      </c>
      <c r="BX394" s="47">
        <v>0</v>
      </c>
      <c r="BY394" s="47">
        <v>0</v>
      </c>
      <c r="BZ394" s="47">
        <v>0</v>
      </c>
      <c r="CA394" s="47">
        <v>0</v>
      </c>
      <c r="CB394" s="47">
        <v>0</v>
      </c>
      <c r="CC394" s="47">
        <v>0</v>
      </c>
      <c r="CD394" s="47">
        <v>0</v>
      </c>
      <c r="CE394" s="47">
        <v>0</v>
      </c>
      <c r="CF394" s="47">
        <v>0</v>
      </c>
      <c r="CG394" s="47">
        <v>0</v>
      </c>
      <c r="CH394" s="47">
        <v>0</v>
      </c>
      <c r="CI394" s="47">
        <v>0</v>
      </c>
      <c r="CJ394" s="47">
        <v>0</v>
      </c>
      <c r="CK394" s="47">
        <v>0</v>
      </c>
      <c r="CL394" s="47">
        <v>0</v>
      </c>
      <c r="CM394" s="47">
        <v>0</v>
      </c>
      <c r="CN394" s="47">
        <v>0</v>
      </c>
      <c r="CO394" s="47">
        <v>0</v>
      </c>
      <c r="CP394" s="47">
        <v>0</v>
      </c>
      <c r="CQ394" s="47">
        <v>0</v>
      </c>
      <c r="CR394" s="47">
        <v>0</v>
      </c>
      <c r="CS394" s="47">
        <v>0</v>
      </c>
      <c r="CT394" s="47">
        <v>1</v>
      </c>
      <c r="CU394" s="47">
        <v>0</v>
      </c>
      <c r="CV394" s="47">
        <v>0</v>
      </c>
      <c r="CW394" s="47">
        <v>0</v>
      </c>
      <c r="CX394" s="47">
        <v>0</v>
      </c>
      <c r="CY394" s="47">
        <v>0</v>
      </c>
      <c r="CZ394" s="47">
        <v>0</v>
      </c>
      <c r="DA394" s="47">
        <v>0</v>
      </c>
      <c r="DB394" s="47">
        <v>1</v>
      </c>
      <c r="DC394" s="47">
        <v>0</v>
      </c>
      <c r="DD394" s="47">
        <v>0</v>
      </c>
      <c r="DE394" s="47">
        <v>0</v>
      </c>
      <c r="DF394" s="47">
        <v>0</v>
      </c>
      <c r="DG394" s="47">
        <v>0</v>
      </c>
      <c r="DH394" s="47">
        <v>0</v>
      </c>
      <c r="DI394" s="47">
        <v>0</v>
      </c>
      <c r="DJ394" s="47">
        <v>0</v>
      </c>
      <c r="DK394" s="47">
        <v>0</v>
      </c>
      <c r="DL394" s="47">
        <v>0</v>
      </c>
      <c r="DM394" s="47">
        <v>0</v>
      </c>
      <c r="DN394" s="47">
        <v>0</v>
      </c>
      <c r="DO394" s="47">
        <v>0</v>
      </c>
      <c r="DP394" s="47">
        <v>0</v>
      </c>
      <c r="DQ394" s="47">
        <v>0</v>
      </c>
      <c r="DR394" s="47">
        <v>0</v>
      </c>
      <c r="DS394" s="47">
        <v>0</v>
      </c>
      <c r="DT394" s="47">
        <v>0</v>
      </c>
    </row>
    <row r="395" spans="1:126" x14ac:dyDescent="0.25">
      <c r="A395" s="47" t="s">
        <v>760</v>
      </c>
      <c r="B395" s="47" t="s">
        <v>153</v>
      </c>
      <c r="C395" s="47" t="s">
        <v>755</v>
      </c>
      <c r="D395" s="47" t="s">
        <v>755</v>
      </c>
      <c r="E395" s="47"/>
      <c r="F395" s="47" t="s">
        <v>406</v>
      </c>
      <c r="G395" s="47" t="s">
        <v>505</v>
      </c>
      <c r="H395" s="47" t="str">
        <f>=IFERROR(VLOOKUP(A395,'ETPT Format DDG'!A:J,10,FALSE),"")</f>
        <v>0</v>
      </c>
      <c r="I395" s="47" t="str">
        <f>='ETPT Format DDG'!M395</f>
        <v/>
      </c>
      <c r="J395" s="47" t="str">
        <f>='ETPT Format DDG'!D395</f>
        <v/>
      </c>
      <c r="K395" s="47" t="s">
        <v>157</v>
      </c>
      <c r="L395" s="47" t="s">
        <v>761</v>
      </c>
      <c r="M395" s="47"/>
      <c r="N395" s="47">
        <v>1</v>
      </c>
      <c r="O395" s="47">
        <v>1</v>
      </c>
      <c r="P395" s="47">
        <v>0</v>
      </c>
      <c r="Q395" s="47">
        <v>0</v>
      </c>
      <c r="R395" s="47">
        <v>0</v>
      </c>
      <c r="S395" s="47">
        <v>0</v>
      </c>
      <c r="T395" s="47">
        <v>0</v>
      </c>
      <c r="U395" s="47">
        <v>0</v>
      </c>
      <c r="V395" s="47">
        <v>0</v>
      </c>
      <c r="W395" s="47">
        <v>0</v>
      </c>
      <c r="X395" s="47">
        <v>0</v>
      </c>
      <c r="Y395" s="47">
        <v>0</v>
      </c>
      <c r="Z395" s="47">
        <v>0</v>
      </c>
      <c r="AA395" s="47">
        <v>0</v>
      </c>
      <c r="AB395" s="47">
        <v>0</v>
      </c>
      <c r="AC395" s="47">
        <v>0</v>
      </c>
      <c r="AD395" s="47">
        <v>0</v>
      </c>
      <c r="AE395" s="47">
        <v>0</v>
      </c>
      <c r="AF395" s="47">
        <v>0</v>
      </c>
      <c r="AG395" s="47">
        <v>0</v>
      </c>
      <c r="AH395" s="47">
        <v>0</v>
      </c>
      <c r="AI395" s="47">
        <v>0</v>
      </c>
      <c r="AJ395" s="47">
        <v>0</v>
      </c>
      <c r="AK395" s="47">
        <v>0</v>
      </c>
      <c r="AL395" s="47">
        <v>0</v>
      </c>
      <c r="AM395" s="47">
        <v>0</v>
      </c>
      <c r="AN395" s="47">
        <v>0</v>
      </c>
      <c r="AO395" s="47">
        <v>0</v>
      </c>
      <c r="AP395" s="47">
        <v>0</v>
      </c>
      <c r="AQ395" s="47">
        <v>0</v>
      </c>
      <c r="AR395" s="47">
        <v>0</v>
      </c>
      <c r="AS395" s="47">
        <v>0</v>
      </c>
      <c r="AT395" s="47">
        <v>0</v>
      </c>
      <c r="AU395" s="47">
        <v>0</v>
      </c>
      <c r="AV395" s="47">
        <v>0</v>
      </c>
      <c r="AW395" s="47">
        <v>0</v>
      </c>
      <c r="AX395" s="47">
        <v>0</v>
      </c>
      <c r="AY395" s="47">
        <v>0</v>
      </c>
      <c r="AZ395" s="47">
        <v>0</v>
      </c>
      <c r="BA395" s="47">
        <v>0</v>
      </c>
      <c r="BB395" s="47">
        <v>0</v>
      </c>
      <c r="BC395" s="47">
        <v>0</v>
      </c>
      <c r="BD395" s="47">
        <v>0</v>
      </c>
      <c r="BE395" s="47">
        <v>0</v>
      </c>
      <c r="BF395" s="47">
        <v>0</v>
      </c>
      <c r="BG395" s="47">
        <v>0</v>
      </c>
      <c r="BH395" s="47">
        <v>0</v>
      </c>
      <c r="BI395" s="47">
        <v>0</v>
      </c>
      <c r="BJ395" s="47">
        <v>0</v>
      </c>
      <c r="BK395" s="47">
        <v>0</v>
      </c>
      <c r="BL395" s="47">
        <v>0</v>
      </c>
      <c r="BM395" s="47">
        <v>0</v>
      </c>
      <c r="BN395" s="47">
        <v>0</v>
      </c>
      <c r="BO395" s="47">
        <v>0</v>
      </c>
      <c r="BP395" s="47">
        <v>0</v>
      </c>
      <c r="BQ395" s="47">
        <v>0</v>
      </c>
      <c r="BR395" s="47">
        <v>0</v>
      </c>
      <c r="BS395" s="47">
        <v>0</v>
      </c>
      <c r="BT395" s="47">
        <v>0</v>
      </c>
      <c r="BU395" s="47">
        <v>0</v>
      </c>
      <c r="BV395" s="47">
        <v>0</v>
      </c>
      <c r="BW395" s="47">
        <v>0</v>
      </c>
      <c r="BX395" s="47">
        <v>0</v>
      </c>
      <c r="BY395" s="47">
        <v>0</v>
      </c>
      <c r="BZ395" s="47">
        <v>0</v>
      </c>
      <c r="CA395" s="47">
        <v>0</v>
      </c>
      <c r="CB395" s="47">
        <v>0</v>
      </c>
      <c r="CC395" s="47">
        <v>0</v>
      </c>
      <c r="CD395" s="47">
        <v>0</v>
      </c>
      <c r="CE395" s="47">
        <v>0</v>
      </c>
      <c r="CF395" s="47">
        <v>0</v>
      </c>
      <c r="CG395" s="47">
        <v>0</v>
      </c>
      <c r="CH395" s="47">
        <v>0</v>
      </c>
      <c r="CI395" s="47">
        <v>0</v>
      </c>
      <c r="CJ395" s="47">
        <v>0</v>
      </c>
      <c r="CK395" s="47">
        <v>0</v>
      </c>
      <c r="CL395" s="47">
        <v>0</v>
      </c>
      <c r="CM395" s="47">
        <v>0</v>
      </c>
      <c r="CN395" s="47">
        <v>0</v>
      </c>
      <c r="CO395" s="47">
        <v>0</v>
      </c>
      <c r="CP395" s="47">
        <v>0</v>
      </c>
      <c r="CQ395" s="47">
        <v>0</v>
      </c>
      <c r="CR395" s="47">
        <v>0</v>
      </c>
      <c r="CS395" s="47">
        <v>0</v>
      </c>
      <c r="CT395" s="47">
        <v>1</v>
      </c>
      <c r="CU395" s="47">
        <v>0</v>
      </c>
      <c r="CV395" s="47">
        <v>0</v>
      </c>
      <c r="CW395" s="47">
        <v>0</v>
      </c>
      <c r="CX395" s="47">
        <v>0</v>
      </c>
      <c r="CY395" s="47">
        <v>0</v>
      </c>
      <c r="CZ395" s="47">
        <v>0</v>
      </c>
      <c r="DA395" s="47">
        <v>0</v>
      </c>
      <c r="DB395" s="47">
        <v>1</v>
      </c>
      <c r="DC395" s="47">
        <v>0</v>
      </c>
      <c r="DD395" s="47">
        <v>0</v>
      </c>
      <c r="DE395" s="47">
        <v>0</v>
      </c>
      <c r="DF395" s="47">
        <v>0</v>
      </c>
      <c r="DG395" s="47">
        <v>0</v>
      </c>
      <c r="DH395" s="47">
        <v>0</v>
      </c>
      <c r="DI395" s="47">
        <v>0</v>
      </c>
      <c r="DJ395" s="47">
        <v>0</v>
      </c>
      <c r="DK395" s="47">
        <v>0</v>
      </c>
      <c r="DL395" s="47">
        <v>0</v>
      </c>
      <c r="DM395" s="47">
        <v>0</v>
      </c>
      <c r="DN395" s="47">
        <v>0</v>
      </c>
      <c r="DO395" s="47">
        <v>0</v>
      </c>
      <c r="DP395" s="47">
        <v>0</v>
      </c>
      <c r="DQ395" s="47">
        <v>0</v>
      </c>
      <c r="DR395" s="47">
        <v>0</v>
      </c>
      <c r="DS395" s="47">
        <v>0</v>
      </c>
      <c r="DT395" s="47">
        <v>0</v>
      </c>
    </row>
    <row r="396" spans="1:126" x14ac:dyDescent="0.25">
      <c r="A396" s="47" t="s">
        <v>762</v>
      </c>
      <c r="B396" s="47" t="s">
        <v>153</v>
      </c>
      <c r="C396" s="47" t="s">
        <v>755</v>
      </c>
      <c r="D396" s="47" t="s">
        <v>755</v>
      </c>
      <c r="E396" s="47"/>
      <c r="F396" s="47" t="s">
        <v>406</v>
      </c>
      <c r="G396" s="47" t="s">
        <v>415</v>
      </c>
      <c r="H396" s="47" t="str">
        <f>=IFERROR(VLOOKUP(A396,'ETPT Format DDG'!A:J,10,FALSE),"")</f>
        <v>0</v>
      </c>
      <c r="I396" s="47" t="str">
        <f>='ETPT Format DDG'!M396</f>
        <v/>
      </c>
      <c r="J396" s="47" t="str">
        <f>='ETPT Format DDG'!D396</f>
        <v/>
      </c>
      <c r="K396" s="47" t="s">
        <v>157</v>
      </c>
      <c r="L396" s="47" t="s">
        <v>700</v>
      </c>
      <c r="M396" s="47" t="s">
        <v>420</v>
      </c>
      <c r="N396" s="47">
        <v>0.631578947368421</v>
      </c>
      <c r="O396" s="47">
        <v>0.631578947368421</v>
      </c>
      <c r="P396" s="47">
        <v>0</v>
      </c>
      <c r="Q396" s="47">
        <v>0</v>
      </c>
      <c r="R396" s="47">
        <v>0</v>
      </c>
      <c r="S396" s="47">
        <v>0</v>
      </c>
      <c r="T396" s="47">
        <v>0</v>
      </c>
      <c r="U396" s="47">
        <v>0</v>
      </c>
      <c r="V396" s="47">
        <v>0</v>
      </c>
      <c r="W396" s="47">
        <v>0</v>
      </c>
      <c r="X396" s="47">
        <v>0</v>
      </c>
      <c r="Y396" s="47">
        <v>0</v>
      </c>
      <c r="Z396" s="47">
        <v>0</v>
      </c>
      <c r="AA396" s="47">
        <v>0</v>
      </c>
      <c r="AB396" s="47">
        <v>0</v>
      </c>
      <c r="AC396" s="47">
        <v>0</v>
      </c>
      <c r="AD396" s="47">
        <v>0</v>
      </c>
      <c r="AE396" s="47">
        <v>0</v>
      </c>
      <c r="AF396" s="47">
        <v>0</v>
      </c>
      <c r="AG396" s="47">
        <v>0</v>
      </c>
      <c r="AH396" s="47">
        <v>0</v>
      </c>
      <c r="AI396" s="47">
        <v>0</v>
      </c>
      <c r="AJ396" s="47">
        <v>0</v>
      </c>
      <c r="AK396" s="47">
        <v>0</v>
      </c>
      <c r="AL396" s="47">
        <v>0</v>
      </c>
      <c r="AM396" s="47">
        <v>0</v>
      </c>
      <c r="AN396" s="47">
        <v>0</v>
      </c>
      <c r="AO396" s="47">
        <v>0</v>
      </c>
      <c r="AP396" s="47">
        <v>0</v>
      </c>
      <c r="AQ396" s="47">
        <v>0</v>
      </c>
      <c r="AR396" s="47">
        <v>0</v>
      </c>
      <c r="AS396" s="47">
        <v>0</v>
      </c>
      <c r="AT396" s="47">
        <v>0</v>
      </c>
      <c r="AU396" s="47">
        <v>0</v>
      </c>
      <c r="AV396" s="47">
        <v>0</v>
      </c>
      <c r="AW396" s="47">
        <v>0</v>
      </c>
      <c r="AX396" s="47">
        <v>0</v>
      </c>
      <c r="AY396" s="47">
        <v>0</v>
      </c>
      <c r="AZ396" s="47">
        <v>0</v>
      </c>
      <c r="BA396" s="47">
        <v>0</v>
      </c>
      <c r="BB396" s="47">
        <v>0</v>
      </c>
      <c r="BC396" s="47">
        <v>0</v>
      </c>
      <c r="BD396" s="47">
        <v>0</v>
      </c>
      <c r="BE396" s="47">
        <v>0</v>
      </c>
      <c r="BF396" s="47">
        <v>0</v>
      </c>
      <c r="BG396" s="47">
        <v>0</v>
      </c>
      <c r="BH396" s="47">
        <v>0</v>
      </c>
      <c r="BI396" s="47">
        <v>0</v>
      </c>
      <c r="BJ396" s="47">
        <v>0</v>
      </c>
      <c r="BK396" s="47">
        <v>0</v>
      </c>
      <c r="BL396" s="47">
        <v>0</v>
      </c>
      <c r="BM396" s="47">
        <v>0</v>
      </c>
      <c r="BN396" s="47">
        <v>0</v>
      </c>
      <c r="BO396" s="47">
        <v>0</v>
      </c>
      <c r="BP396" s="47">
        <v>0</v>
      </c>
      <c r="BQ396" s="47">
        <v>0</v>
      </c>
      <c r="BR396" s="47">
        <v>0</v>
      </c>
      <c r="BS396" s="47">
        <v>0</v>
      </c>
      <c r="BT396" s="47">
        <v>0</v>
      </c>
      <c r="BU396" s="47">
        <v>0</v>
      </c>
      <c r="BV396" s="47">
        <v>0</v>
      </c>
      <c r="BW396" s="47">
        <v>0</v>
      </c>
      <c r="BX396" s="47">
        <v>0</v>
      </c>
      <c r="BY396" s="47">
        <v>0</v>
      </c>
      <c r="BZ396" s="47">
        <v>0</v>
      </c>
      <c r="CA396" s="47">
        <v>0</v>
      </c>
      <c r="CB396" s="47">
        <v>0</v>
      </c>
      <c r="CC396" s="47">
        <v>0</v>
      </c>
      <c r="CD396" s="47">
        <v>0</v>
      </c>
      <c r="CE396" s="47">
        <v>0</v>
      </c>
      <c r="CF396" s="47">
        <v>0</v>
      </c>
      <c r="CG396" s="47">
        <v>0</v>
      </c>
      <c r="CH396" s="47">
        <v>0</v>
      </c>
      <c r="CI396" s="47">
        <v>0</v>
      </c>
      <c r="CJ396" s="47">
        <v>0</v>
      </c>
      <c r="CK396" s="47">
        <v>0</v>
      </c>
      <c r="CL396" s="47">
        <v>0</v>
      </c>
      <c r="CM396" s="47">
        <v>0</v>
      </c>
      <c r="CN396" s="47">
        <v>0</v>
      </c>
      <c r="CO396" s="47">
        <v>0</v>
      </c>
      <c r="CP396" s="47">
        <v>0</v>
      </c>
      <c r="CQ396" s="47">
        <v>0</v>
      </c>
      <c r="CR396" s="47">
        <v>0</v>
      </c>
      <c r="CS396" s="47">
        <v>0</v>
      </c>
      <c r="CT396" s="47">
        <v>0.631578947368421</v>
      </c>
      <c r="CU396" s="47">
        <v>0.631578947368421</v>
      </c>
      <c r="CV396" s="47">
        <v>0</v>
      </c>
      <c r="CW396" s="47">
        <v>0</v>
      </c>
      <c r="CX396" s="47">
        <v>0</v>
      </c>
      <c r="CY396" s="47">
        <v>0</v>
      </c>
      <c r="CZ396" s="47">
        <v>0</v>
      </c>
      <c r="DA396" s="47">
        <v>0</v>
      </c>
      <c r="DB396" s="47">
        <v>0</v>
      </c>
      <c r="DC396" s="47">
        <v>0</v>
      </c>
      <c r="DD396" s="47">
        <v>0</v>
      </c>
      <c r="DE396" s="47">
        <v>0</v>
      </c>
      <c r="DF396" s="47">
        <v>0</v>
      </c>
      <c r="DG396" s="47">
        <v>0</v>
      </c>
      <c r="DH396" s="47">
        <v>0</v>
      </c>
      <c r="DI396" s="47">
        <v>0</v>
      </c>
      <c r="DJ396" s="47">
        <v>0</v>
      </c>
      <c r="DK396" s="47">
        <v>0</v>
      </c>
      <c r="DL396" s="47">
        <v>0</v>
      </c>
      <c r="DM396" s="47">
        <v>0</v>
      </c>
      <c r="DN396" s="47">
        <v>0</v>
      </c>
      <c r="DO396" s="47">
        <v>0</v>
      </c>
      <c r="DP396" s="47">
        <v>0</v>
      </c>
      <c r="DQ396" s="47">
        <v>0</v>
      </c>
      <c r="DR396" s="47">
        <v>0</v>
      </c>
      <c r="DS396" s="47">
        <v>0</v>
      </c>
      <c r="DT396" s="47">
        <v>0</v>
      </c>
    </row>
    <row r="397" spans="1:126" x14ac:dyDescent="0.25">
      <c r="A397" s="47" t="s">
        <v>763</v>
      </c>
      <c r="B397" s="47" t="s">
        <v>153</v>
      </c>
      <c r="C397" s="47" t="s">
        <v>755</v>
      </c>
      <c r="D397" s="47" t="s">
        <v>755</v>
      </c>
      <c r="E397" s="47"/>
      <c r="F397" s="47" t="s">
        <v>406</v>
      </c>
      <c r="G397" s="47" t="s">
        <v>415</v>
      </c>
      <c r="H397" s="47" t="str">
        <f>=IFERROR(VLOOKUP(A397,'ETPT Format DDG'!A:J,10,FALSE),"")</f>
        <v>0</v>
      </c>
      <c r="I397" s="47" t="str">
        <f>='ETPT Format DDG'!M397</f>
        <v/>
      </c>
      <c r="J397" s="47" t="str">
        <f>='ETPT Format DDG'!D397</f>
        <v/>
      </c>
      <c r="K397" s="47" t="s">
        <v>157</v>
      </c>
      <c r="L397" s="47" t="s">
        <v>764</v>
      </c>
      <c r="M397" s="47"/>
      <c r="N397" s="47">
        <v>1</v>
      </c>
      <c r="O397" s="47">
        <v>1</v>
      </c>
      <c r="P397" s="47">
        <v>0</v>
      </c>
      <c r="Q397" s="47">
        <v>0</v>
      </c>
      <c r="R397" s="47">
        <v>0</v>
      </c>
      <c r="S397" s="47">
        <v>0</v>
      </c>
      <c r="T397" s="47">
        <v>0</v>
      </c>
      <c r="U397" s="47">
        <v>0</v>
      </c>
      <c r="V397" s="47">
        <v>0</v>
      </c>
      <c r="W397" s="47">
        <v>0</v>
      </c>
      <c r="X397" s="47">
        <v>0</v>
      </c>
      <c r="Y397" s="47">
        <v>0</v>
      </c>
      <c r="Z397" s="47">
        <v>0</v>
      </c>
      <c r="AA397" s="47">
        <v>0</v>
      </c>
      <c r="AB397" s="47">
        <v>0</v>
      </c>
      <c r="AC397" s="47">
        <v>0</v>
      </c>
      <c r="AD397" s="47">
        <v>0</v>
      </c>
      <c r="AE397" s="47">
        <v>0</v>
      </c>
      <c r="AF397" s="47">
        <v>0</v>
      </c>
      <c r="AG397" s="47">
        <v>0</v>
      </c>
      <c r="AH397" s="47">
        <v>0</v>
      </c>
      <c r="AI397" s="47">
        <v>0</v>
      </c>
      <c r="AJ397" s="47">
        <v>0</v>
      </c>
      <c r="AK397" s="47">
        <v>0</v>
      </c>
      <c r="AL397" s="47">
        <v>0</v>
      </c>
      <c r="AM397" s="47">
        <v>0</v>
      </c>
      <c r="AN397" s="47">
        <v>0</v>
      </c>
      <c r="AO397" s="47">
        <v>0</v>
      </c>
      <c r="AP397" s="47">
        <v>0</v>
      </c>
      <c r="AQ397" s="47">
        <v>0</v>
      </c>
      <c r="AR397" s="47">
        <v>0</v>
      </c>
      <c r="AS397" s="47">
        <v>0</v>
      </c>
      <c r="AT397" s="47">
        <v>0</v>
      </c>
      <c r="AU397" s="47">
        <v>0</v>
      </c>
      <c r="AV397" s="47">
        <v>0</v>
      </c>
      <c r="AW397" s="47">
        <v>0</v>
      </c>
      <c r="AX397" s="47">
        <v>0</v>
      </c>
      <c r="AY397" s="47">
        <v>0</v>
      </c>
      <c r="AZ397" s="47">
        <v>0</v>
      </c>
      <c r="BA397" s="47">
        <v>0</v>
      </c>
      <c r="BB397" s="47">
        <v>0</v>
      </c>
      <c r="BC397" s="47">
        <v>0</v>
      </c>
      <c r="BD397" s="47">
        <v>0</v>
      </c>
      <c r="BE397" s="47">
        <v>0</v>
      </c>
      <c r="BF397" s="47">
        <v>0</v>
      </c>
      <c r="BG397" s="47">
        <v>0</v>
      </c>
      <c r="BH397" s="47">
        <v>0</v>
      </c>
      <c r="BI397" s="47">
        <v>0</v>
      </c>
      <c r="BJ397" s="47">
        <v>0</v>
      </c>
      <c r="BK397" s="47">
        <v>0</v>
      </c>
      <c r="BL397" s="47">
        <v>0</v>
      </c>
      <c r="BM397" s="47">
        <v>0</v>
      </c>
      <c r="BN397" s="47">
        <v>0</v>
      </c>
      <c r="BO397" s="47">
        <v>0</v>
      </c>
      <c r="BP397" s="47">
        <v>0</v>
      </c>
      <c r="BQ397" s="47">
        <v>0</v>
      </c>
      <c r="BR397" s="47">
        <v>0</v>
      </c>
      <c r="BS397" s="47">
        <v>0</v>
      </c>
      <c r="BT397" s="47">
        <v>0</v>
      </c>
      <c r="BU397" s="47">
        <v>0</v>
      </c>
      <c r="BV397" s="47">
        <v>0</v>
      </c>
      <c r="BW397" s="47">
        <v>0</v>
      </c>
      <c r="BX397" s="47">
        <v>0</v>
      </c>
      <c r="BY397" s="47">
        <v>0</v>
      </c>
      <c r="BZ397" s="47">
        <v>0</v>
      </c>
      <c r="CA397" s="47">
        <v>0</v>
      </c>
      <c r="CB397" s="47">
        <v>0</v>
      </c>
      <c r="CC397" s="47">
        <v>0</v>
      </c>
      <c r="CD397" s="47">
        <v>0</v>
      </c>
      <c r="CE397" s="47">
        <v>0</v>
      </c>
      <c r="CF397" s="47">
        <v>0</v>
      </c>
      <c r="CG397" s="47">
        <v>0</v>
      </c>
      <c r="CH397" s="47">
        <v>0</v>
      </c>
      <c r="CI397" s="47">
        <v>0</v>
      </c>
      <c r="CJ397" s="47">
        <v>0</v>
      </c>
      <c r="CK397" s="47">
        <v>0</v>
      </c>
      <c r="CL397" s="47">
        <v>0</v>
      </c>
      <c r="CM397" s="47">
        <v>0</v>
      </c>
      <c r="CN397" s="47">
        <v>0</v>
      </c>
      <c r="CO397" s="47">
        <v>0</v>
      </c>
      <c r="CP397" s="47">
        <v>0</v>
      </c>
      <c r="CQ397" s="47">
        <v>0</v>
      </c>
      <c r="CR397" s="47">
        <v>0</v>
      </c>
      <c r="CS397" s="47">
        <v>0</v>
      </c>
      <c r="CT397" s="47">
        <v>1</v>
      </c>
      <c r="CU397" s="47">
        <v>0</v>
      </c>
      <c r="CV397" s="47">
        <v>0</v>
      </c>
      <c r="CW397" s="47">
        <v>0</v>
      </c>
      <c r="CX397" s="47">
        <v>0</v>
      </c>
      <c r="CY397" s="47">
        <v>0</v>
      </c>
      <c r="CZ397" s="47">
        <v>0</v>
      </c>
      <c r="DA397" s="47">
        <v>0</v>
      </c>
      <c r="DB397" s="47">
        <v>0</v>
      </c>
      <c r="DC397" s="47">
        <v>0</v>
      </c>
      <c r="DD397" s="47">
        <v>0</v>
      </c>
      <c r="DE397" s="47">
        <v>1</v>
      </c>
      <c r="DF397" s="47">
        <v>0</v>
      </c>
      <c r="DG397" s="47">
        <v>0</v>
      </c>
      <c r="DH397" s="47">
        <v>0</v>
      </c>
      <c r="DI397" s="47">
        <v>0</v>
      </c>
      <c r="DJ397" s="47">
        <v>0</v>
      </c>
      <c r="DK397" s="47">
        <v>0</v>
      </c>
      <c r="DL397" s="47">
        <v>0</v>
      </c>
      <c r="DM397" s="47">
        <v>0</v>
      </c>
      <c r="DN397" s="47">
        <v>0</v>
      </c>
      <c r="DO397" s="47">
        <v>0</v>
      </c>
      <c r="DP397" s="47">
        <v>0</v>
      </c>
      <c r="DQ397" s="47">
        <v>0</v>
      </c>
      <c r="DR397" s="47">
        <v>0</v>
      </c>
      <c r="DS397" s="47">
        <v>0</v>
      </c>
      <c r="DT397" s="47">
        <v>0</v>
      </c>
    </row>
    <row r="398" spans="1:126" x14ac:dyDescent="0.25">
      <c r="A398" s="47" t="s">
        <v>765</v>
      </c>
      <c r="B398" s="47" t="s">
        <v>153</v>
      </c>
      <c r="C398" s="47" t="s">
        <v>755</v>
      </c>
      <c r="D398" s="47" t="s">
        <v>755</v>
      </c>
      <c r="E398" s="47"/>
      <c r="F398" s="47" t="s">
        <v>406</v>
      </c>
      <c r="G398" s="47" t="s">
        <v>415</v>
      </c>
      <c r="H398" s="47" t="str">
        <f>=IFERROR(VLOOKUP(A398,'ETPT Format DDG'!A:J,10,FALSE),"")</f>
        <v>0</v>
      </c>
      <c r="I398" s="47" t="str">
        <f>='ETPT Format DDG'!M398</f>
        <v/>
      </c>
      <c r="J398" s="47" t="str">
        <f>='ETPT Format DDG'!D398</f>
        <v/>
      </c>
      <c r="K398" s="47" t="s">
        <v>157</v>
      </c>
      <c r="L398" s="47" t="s">
        <v>764</v>
      </c>
      <c r="M398" s="47" t="s">
        <v>766</v>
      </c>
      <c r="N398" s="47">
        <v>0.8587570621468926</v>
      </c>
      <c r="O398" s="47">
        <v>0</v>
      </c>
      <c r="P398" s="47">
        <v>0</v>
      </c>
      <c r="Q398" s="47">
        <v>0</v>
      </c>
      <c r="R398" s="47">
        <v>0</v>
      </c>
      <c r="S398" s="47">
        <v>0</v>
      </c>
      <c r="T398" s="47">
        <v>0</v>
      </c>
      <c r="U398" s="47">
        <v>0</v>
      </c>
      <c r="V398" s="47">
        <v>0</v>
      </c>
      <c r="W398" s="47">
        <v>0</v>
      </c>
      <c r="X398" s="47">
        <v>0</v>
      </c>
      <c r="Y398" s="47">
        <v>0</v>
      </c>
      <c r="Z398" s="47">
        <v>0</v>
      </c>
      <c r="AA398" s="47">
        <v>0</v>
      </c>
      <c r="AB398" s="47">
        <v>0</v>
      </c>
      <c r="AC398" s="47">
        <v>0</v>
      </c>
      <c r="AD398" s="47">
        <v>0</v>
      </c>
      <c r="AE398" s="47">
        <v>0</v>
      </c>
      <c r="AF398" s="47">
        <v>0</v>
      </c>
      <c r="AG398" s="47">
        <v>0</v>
      </c>
      <c r="AH398" s="47">
        <v>0</v>
      </c>
      <c r="AI398" s="47">
        <v>0</v>
      </c>
      <c r="AJ398" s="47">
        <v>0</v>
      </c>
      <c r="AK398" s="47">
        <v>0</v>
      </c>
      <c r="AL398" s="47">
        <v>0</v>
      </c>
      <c r="AM398" s="47">
        <v>0</v>
      </c>
      <c r="AN398" s="47">
        <v>0</v>
      </c>
      <c r="AO398" s="47">
        <v>0</v>
      </c>
      <c r="AP398" s="47">
        <v>0</v>
      </c>
      <c r="AQ398" s="47">
        <v>0</v>
      </c>
      <c r="AR398" s="47">
        <v>0</v>
      </c>
      <c r="AS398" s="47">
        <v>0</v>
      </c>
      <c r="AT398" s="47">
        <v>0</v>
      </c>
      <c r="AU398" s="47">
        <v>0</v>
      </c>
      <c r="AV398" s="47">
        <v>0</v>
      </c>
      <c r="AW398" s="47">
        <v>0</v>
      </c>
      <c r="AX398" s="47">
        <v>0</v>
      </c>
      <c r="AY398" s="47">
        <v>0</v>
      </c>
      <c r="AZ398" s="47">
        <v>0</v>
      </c>
      <c r="BA398" s="47">
        <v>0</v>
      </c>
      <c r="BB398" s="47">
        <v>0</v>
      </c>
      <c r="BC398" s="47">
        <v>0</v>
      </c>
      <c r="BD398" s="47">
        <v>0</v>
      </c>
      <c r="BE398" s="47">
        <v>0</v>
      </c>
      <c r="BF398" s="47">
        <v>0</v>
      </c>
      <c r="BG398" s="47">
        <v>0</v>
      </c>
      <c r="BH398" s="47">
        <v>0</v>
      </c>
      <c r="BI398" s="47">
        <v>0</v>
      </c>
      <c r="BJ398" s="47">
        <v>0</v>
      </c>
      <c r="BK398" s="47">
        <v>0</v>
      </c>
      <c r="BL398" s="47">
        <v>0</v>
      </c>
      <c r="BM398" s="47">
        <v>0</v>
      </c>
      <c r="BN398" s="47">
        <v>0</v>
      </c>
      <c r="BO398" s="47">
        <v>0</v>
      </c>
      <c r="BP398" s="47">
        <v>0</v>
      </c>
      <c r="BQ398" s="47">
        <v>0</v>
      </c>
      <c r="BR398" s="47">
        <v>0</v>
      </c>
      <c r="BS398" s="47">
        <v>0</v>
      </c>
      <c r="BT398" s="47">
        <v>0</v>
      </c>
      <c r="BU398" s="47">
        <v>0</v>
      </c>
      <c r="BV398" s="47">
        <v>0</v>
      </c>
      <c r="BW398" s="47">
        <v>0</v>
      </c>
      <c r="BX398" s="47">
        <v>0</v>
      </c>
      <c r="BY398" s="47">
        <v>0</v>
      </c>
      <c r="BZ398" s="47">
        <v>0</v>
      </c>
      <c r="CA398" s="47">
        <v>0</v>
      </c>
      <c r="CB398" s="47">
        <v>0</v>
      </c>
      <c r="CC398" s="47">
        <v>0</v>
      </c>
      <c r="CD398" s="47">
        <v>0</v>
      </c>
      <c r="CE398" s="47">
        <v>0</v>
      </c>
      <c r="CF398" s="47">
        <v>0</v>
      </c>
      <c r="CG398" s="47">
        <v>0</v>
      </c>
      <c r="CH398" s="47">
        <v>0</v>
      </c>
      <c r="CI398" s="47">
        <v>0</v>
      </c>
      <c r="CJ398" s="47">
        <v>0</v>
      </c>
      <c r="CK398" s="47">
        <v>0</v>
      </c>
      <c r="CL398" s="47">
        <v>0</v>
      </c>
      <c r="CM398" s="47">
        <v>0</v>
      </c>
      <c r="CN398" s="47">
        <v>0</v>
      </c>
      <c r="CO398" s="47">
        <v>0</v>
      </c>
      <c r="CP398" s="47">
        <v>0</v>
      </c>
      <c r="CQ398" s="47">
        <v>0</v>
      </c>
      <c r="CR398" s="47">
        <v>0</v>
      </c>
      <c r="CS398" s="47">
        <v>0</v>
      </c>
      <c r="CT398" s="47">
        <v>0</v>
      </c>
      <c r="CU398" s="47">
        <v>0</v>
      </c>
      <c r="CV398" s="47">
        <v>0</v>
      </c>
      <c r="CW398" s="47">
        <v>0</v>
      </c>
      <c r="CX398" s="47">
        <v>0</v>
      </c>
      <c r="CY398" s="47">
        <v>0</v>
      </c>
      <c r="CZ398" s="47">
        <v>0</v>
      </c>
      <c r="DA398" s="47">
        <v>0</v>
      </c>
      <c r="DB398" s="47">
        <v>0</v>
      </c>
      <c r="DC398" s="47">
        <v>0</v>
      </c>
      <c r="DD398" s="47">
        <v>0</v>
      </c>
      <c r="DE398" s="47">
        <v>0</v>
      </c>
      <c r="DF398" s="47">
        <v>0</v>
      </c>
      <c r="DG398" s="47">
        <v>0</v>
      </c>
      <c r="DH398" s="47">
        <v>0</v>
      </c>
      <c r="DI398" s="47">
        <v>0</v>
      </c>
      <c r="DJ398" s="47">
        <v>0</v>
      </c>
      <c r="DK398" s="47">
        <v>0</v>
      </c>
      <c r="DL398" s="47">
        <v>0</v>
      </c>
      <c r="DM398" s="47">
        <v>0</v>
      </c>
      <c r="DN398" s="47">
        <v>0</v>
      </c>
      <c r="DO398" s="47">
        <v>0</v>
      </c>
      <c r="DP398" s="47">
        <v>0</v>
      </c>
      <c r="DQ398" s="47">
        <v>0</v>
      </c>
      <c r="DR398" s="47">
        <v>0</v>
      </c>
      <c r="DS398" s="47">
        <v>0</v>
      </c>
      <c r="DT398" s="47">
        <v>0</v>
      </c>
    </row>
    <row r="399" spans="1:126" x14ac:dyDescent="0.25">
      <c r="A399" s="47" t="s">
        <v>767</v>
      </c>
      <c r="B399" s="47" t="s">
        <v>153</v>
      </c>
      <c r="C399" s="47" t="s">
        <v>768</v>
      </c>
      <c r="D399" s="47" t="s">
        <v>768</v>
      </c>
      <c r="E399" s="47"/>
      <c r="F399" s="47" t="s">
        <v>406</v>
      </c>
      <c r="G399" s="47" t="s">
        <v>486</v>
      </c>
      <c r="H399" s="47" t="str">
        <f>=IFERROR(VLOOKUP(A399,'ETPT Format DDG'!A:J,10,FALSE),"")</f>
        <v>0</v>
      </c>
      <c r="I399" s="47" t="str">
        <f>='ETPT Format DDG'!M399</f>
        <v/>
      </c>
      <c r="J399" s="47" t="str">
        <f>='ETPT Format DDG'!D399</f>
        <v/>
      </c>
      <c r="K399" s="47" t="s">
        <v>157</v>
      </c>
      <c r="L399" s="47" t="s">
        <v>644</v>
      </c>
      <c r="M399" s="47"/>
      <c r="N399" s="47">
        <v>1</v>
      </c>
      <c r="O399" s="47">
        <v>1</v>
      </c>
      <c r="P399" s="47">
        <v>0</v>
      </c>
      <c r="Q399" s="47">
        <v>0</v>
      </c>
      <c r="R399" s="47">
        <v>0</v>
      </c>
      <c r="S399" s="47">
        <v>0</v>
      </c>
      <c r="T399" s="47">
        <v>0</v>
      </c>
      <c r="U399" s="47">
        <v>0</v>
      </c>
      <c r="V399" s="47">
        <v>0</v>
      </c>
      <c r="W399" s="47">
        <v>0</v>
      </c>
      <c r="X399" s="47">
        <v>0</v>
      </c>
      <c r="Y399" s="47">
        <v>0</v>
      </c>
      <c r="Z399" s="47">
        <v>0</v>
      </c>
      <c r="AA399" s="47">
        <v>0</v>
      </c>
      <c r="AB399" s="47">
        <v>0</v>
      </c>
      <c r="AC399" s="47">
        <v>0</v>
      </c>
      <c r="AD399" s="47">
        <v>0</v>
      </c>
      <c r="AE399" s="47">
        <v>0</v>
      </c>
      <c r="AF399" s="47">
        <v>0</v>
      </c>
      <c r="AG399" s="47">
        <v>0</v>
      </c>
      <c r="AH399" s="47">
        <v>0</v>
      </c>
      <c r="AI399" s="47">
        <v>0</v>
      </c>
      <c r="AJ399" s="47">
        <v>0</v>
      </c>
      <c r="AK399" s="47">
        <v>0</v>
      </c>
      <c r="AL399" s="47">
        <v>0</v>
      </c>
      <c r="AM399" s="47">
        <v>0</v>
      </c>
      <c r="AN399" s="47">
        <v>0</v>
      </c>
      <c r="AO399" s="47">
        <v>0</v>
      </c>
      <c r="AP399" s="47">
        <v>0</v>
      </c>
      <c r="AQ399" s="47">
        <v>0</v>
      </c>
      <c r="AR399" s="47">
        <v>0</v>
      </c>
      <c r="AS399" s="47">
        <v>0</v>
      </c>
      <c r="AT399" s="47">
        <v>0</v>
      </c>
      <c r="AU399" s="47">
        <v>0</v>
      </c>
      <c r="AV399" s="47">
        <v>0</v>
      </c>
      <c r="AW399" s="47">
        <v>0</v>
      </c>
      <c r="AX399" s="47">
        <v>0</v>
      </c>
      <c r="AY399" s="47">
        <v>0</v>
      </c>
      <c r="AZ399" s="47">
        <v>0</v>
      </c>
      <c r="BA399" s="47">
        <v>0</v>
      </c>
      <c r="BB399" s="47">
        <v>0</v>
      </c>
      <c r="BC399" s="47">
        <v>0</v>
      </c>
      <c r="BD399" s="47">
        <v>0</v>
      </c>
      <c r="BE399" s="47">
        <v>0</v>
      </c>
      <c r="BF399" s="47">
        <v>0</v>
      </c>
      <c r="BG399" s="47">
        <v>0</v>
      </c>
      <c r="BH399" s="47">
        <v>0</v>
      </c>
      <c r="BI399" s="47">
        <v>0</v>
      </c>
      <c r="BJ399" s="47">
        <v>0</v>
      </c>
      <c r="BK399" s="47">
        <v>0</v>
      </c>
      <c r="BL399" s="47">
        <v>0</v>
      </c>
      <c r="BM399" s="47">
        <v>0</v>
      </c>
      <c r="BN399" s="47">
        <v>0</v>
      </c>
      <c r="BO399" s="47">
        <v>0</v>
      </c>
      <c r="BP399" s="47">
        <v>0</v>
      </c>
      <c r="BQ399" s="47">
        <v>0</v>
      </c>
      <c r="BR399" s="47">
        <v>0</v>
      </c>
      <c r="BS399" s="47">
        <v>0</v>
      </c>
      <c r="BT399" s="47">
        <v>0</v>
      </c>
      <c r="BU399" s="47">
        <v>0</v>
      </c>
      <c r="BV399" s="47">
        <v>0</v>
      </c>
      <c r="BW399" s="47">
        <v>0</v>
      </c>
      <c r="BX399" s="47">
        <v>0</v>
      </c>
      <c r="BY399" s="47">
        <v>0</v>
      </c>
      <c r="BZ399" s="47">
        <v>0</v>
      </c>
      <c r="CA399" s="47">
        <v>0</v>
      </c>
      <c r="CB399" s="47">
        <v>0</v>
      </c>
      <c r="CC399" s="47">
        <v>0</v>
      </c>
      <c r="CD399" s="47">
        <v>0</v>
      </c>
      <c r="CE399" s="47">
        <v>0</v>
      </c>
      <c r="CF399" s="47">
        <v>0</v>
      </c>
      <c r="CG399" s="47">
        <v>0</v>
      </c>
      <c r="CH399" s="47">
        <v>0</v>
      </c>
      <c r="CI399" s="47">
        <v>0</v>
      </c>
      <c r="CJ399" s="47">
        <v>0</v>
      </c>
      <c r="CK399" s="47">
        <v>0</v>
      </c>
      <c r="CL399" s="47">
        <v>0</v>
      </c>
      <c r="CM399" s="47">
        <v>0</v>
      </c>
      <c r="CN399" s="47">
        <v>0</v>
      </c>
      <c r="CO399" s="47">
        <v>0</v>
      </c>
      <c r="CP399" s="47">
        <v>0</v>
      </c>
      <c r="CQ399" s="47">
        <v>0</v>
      </c>
      <c r="CR399" s="47">
        <v>0</v>
      </c>
      <c r="CS399" s="47">
        <v>0</v>
      </c>
      <c r="CT399" s="47">
        <v>1</v>
      </c>
      <c r="CU399" s="47">
        <v>0.9499999999999934</v>
      </c>
      <c r="CV399" s="47">
        <v>0</v>
      </c>
      <c r="CW399" s="47">
        <v>0</v>
      </c>
      <c r="CX399" s="47">
        <v>0</v>
      </c>
      <c r="CY399" s="47">
        <v>0</v>
      </c>
      <c r="CZ399" s="47">
        <v>0</v>
      </c>
      <c r="DA399" s="47">
        <v>0.05000000000000036</v>
      </c>
      <c r="DB399" s="47">
        <v>0</v>
      </c>
      <c r="DC399" s="47">
        <v>0</v>
      </c>
      <c r="DD399" s="47">
        <v>0</v>
      </c>
      <c r="DE399" s="47">
        <v>0</v>
      </c>
      <c r="DF399" s="47">
        <v>0</v>
      </c>
      <c r="DG399" s="47">
        <v>0</v>
      </c>
      <c r="DH399" s="47">
        <v>0</v>
      </c>
      <c r="DI399" s="47">
        <v>0</v>
      </c>
      <c r="DJ399" s="47">
        <v>0</v>
      </c>
      <c r="DK399" s="47">
        <v>0</v>
      </c>
      <c r="DL399" s="47">
        <v>0</v>
      </c>
      <c r="DM399" s="47">
        <v>0</v>
      </c>
      <c r="DN399" s="47">
        <v>0</v>
      </c>
      <c r="DO399" s="47">
        <v>0</v>
      </c>
      <c r="DP399" s="47">
        <v>0</v>
      </c>
      <c r="DQ399" s="47">
        <v>0</v>
      </c>
      <c r="DR399" s="47">
        <v>0</v>
      </c>
      <c r="DS399" s="47">
        <v>0</v>
      </c>
      <c r="DT399" s="47">
        <v>0</v>
      </c>
    </row>
    <row r="400" spans="1:126" x14ac:dyDescent="0.25">
      <c r="A400" s="47" t="s">
        <v>769</v>
      </c>
      <c r="B400" s="47" t="s">
        <v>153</v>
      </c>
      <c r="C400" s="47" t="s">
        <v>768</v>
      </c>
      <c r="D400" s="47" t="s">
        <v>768</v>
      </c>
      <c r="E400" s="47"/>
      <c r="F400" s="47" t="s">
        <v>406</v>
      </c>
      <c r="G400" s="47" t="s">
        <v>415</v>
      </c>
      <c r="H400" s="47" t="str">
        <f>=IFERROR(VLOOKUP(A400,'ETPT Format DDG'!A:J,10,FALSE),"")</f>
        <v>0</v>
      </c>
      <c r="I400" s="47" t="str">
        <f>='ETPT Format DDG'!M400</f>
        <v/>
      </c>
      <c r="J400" s="47" t="str">
        <f>='ETPT Format DDG'!D400</f>
        <v/>
      </c>
      <c r="K400" s="47" t="s">
        <v>157</v>
      </c>
      <c r="L400" s="47" t="s">
        <v>770</v>
      </c>
      <c r="M400" s="47"/>
      <c r="N400" s="47">
        <v>1</v>
      </c>
      <c r="O400" s="47">
        <v>1</v>
      </c>
      <c r="P400" s="47">
        <v>0</v>
      </c>
      <c r="Q400" s="47">
        <v>0</v>
      </c>
      <c r="R400" s="47">
        <v>0</v>
      </c>
      <c r="S400" s="47">
        <v>0</v>
      </c>
      <c r="T400" s="47">
        <v>0</v>
      </c>
      <c r="U400" s="47">
        <v>0</v>
      </c>
      <c r="V400" s="47">
        <v>0</v>
      </c>
      <c r="W400" s="47">
        <v>0</v>
      </c>
      <c r="X400" s="47">
        <v>0</v>
      </c>
      <c r="Y400" s="47">
        <v>0</v>
      </c>
      <c r="Z400" s="47">
        <v>0</v>
      </c>
      <c r="AA400" s="47">
        <v>0</v>
      </c>
      <c r="AB400" s="47">
        <v>0</v>
      </c>
      <c r="AC400" s="47">
        <v>0</v>
      </c>
      <c r="AD400" s="47">
        <v>0</v>
      </c>
      <c r="AE400" s="47">
        <v>0</v>
      </c>
      <c r="AF400" s="47">
        <v>0</v>
      </c>
      <c r="AG400" s="47">
        <v>0</v>
      </c>
      <c r="AH400" s="47">
        <v>0</v>
      </c>
      <c r="AI400" s="47">
        <v>0</v>
      </c>
      <c r="AJ400" s="47">
        <v>0</v>
      </c>
      <c r="AK400" s="47">
        <v>0</v>
      </c>
      <c r="AL400" s="47">
        <v>0</v>
      </c>
      <c r="AM400" s="47">
        <v>0</v>
      </c>
      <c r="AN400" s="47">
        <v>1</v>
      </c>
      <c r="AO400" s="47">
        <v>0</v>
      </c>
      <c r="AP400" s="47">
        <v>0</v>
      </c>
      <c r="AQ400" s="47">
        <v>0</v>
      </c>
      <c r="AR400" s="47">
        <v>0</v>
      </c>
      <c r="AS400" s="47">
        <v>0</v>
      </c>
      <c r="AT400" s="47">
        <v>0</v>
      </c>
      <c r="AU400" s="47">
        <v>0</v>
      </c>
      <c r="AV400" s="47">
        <v>0</v>
      </c>
      <c r="AW400" s="47">
        <v>0</v>
      </c>
      <c r="AX400" s="47">
        <v>0</v>
      </c>
      <c r="AY400" s="47">
        <v>0</v>
      </c>
      <c r="AZ400" s="47">
        <v>0</v>
      </c>
      <c r="BA400" s="47">
        <v>0</v>
      </c>
      <c r="BB400" s="47">
        <v>0</v>
      </c>
      <c r="BC400" s="47">
        <v>0.019999999999999806</v>
      </c>
      <c r="BD400" s="47">
        <v>0</v>
      </c>
      <c r="BE400" s="47">
        <v>0</v>
      </c>
      <c r="BF400" s="47">
        <v>0</v>
      </c>
      <c r="BG400" s="47">
        <v>0.9800000000000026</v>
      </c>
      <c r="BH400" s="47">
        <v>0</v>
      </c>
      <c r="BI400" s="47">
        <v>0</v>
      </c>
      <c r="BJ400" s="47">
        <v>0</v>
      </c>
      <c r="BK400" s="47">
        <v>0</v>
      </c>
      <c r="BL400" s="47">
        <v>0</v>
      </c>
      <c r="BM400" s="47">
        <v>0</v>
      </c>
      <c r="BN400" s="47">
        <v>0</v>
      </c>
      <c r="BO400" s="47">
        <v>0</v>
      </c>
      <c r="BP400" s="47">
        <v>0</v>
      </c>
      <c r="BQ400" s="47">
        <v>0</v>
      </c>
      <c r="BR400" s="47">
        <v>0</v>
      </c>
      <c r="BS400" s="47">
        <v>0</v>
      </c>
      <c r="BT400" s="47">
        <v>0</v>
      </c>
      <c r="BU400" s="47">
        <v>0</v>
      </c>
      <c r="BV400" s="47">
        <v>0</v>
      </c>
      <c r="BW400" s="47">
        <v>0</v>
      </c>
      <c r="BX400" s="47">
        <v>0</v>
      </c>
      <c r="BY400" s="47">
        <v>0</v>
      </c>
      <c r="BZ400" s="47">
        <v>0</v>
      </c>
      <c r="CA400" s="47">
        <v>0</v>
      </c>
      <c r="CB400" s="47">
        <v>0</v>
      </c>
      <c r="CC400" s="47">
        <v>0</v>
      </c>
      <c r="CD400" s="47">
        <v>0</v>
      </c>
      <c r="CE400" s="47">
        <v>0</v>
      </c>
      <c r="CF400" s="47">
        <v>0</v>
      </c>
      <c r="CG400" s="47">
        <v>0</v>
      </c>
      <c r="CH400" s="47">
        <v>0</v>
      </c>
      <c r="CI400" s="47">
        <v>0</v>
      </c>
      <c r="CJ400" s="47">
        <v>0</v>
      </c>
      <c r="CK400" s="47">
        <v>0</v>
      </c>
      <c r="CL400" s="47">
        <v>0</v>
      </c>
      <c r="CM400" s="47">
        <v>0</v>
      </c>
      <c r="CN400" s="47">
        <v>0</v>
      </c>
      <c r="CO400" s="47">
        <v>0</v>
      </c>
      <c r="CP400" s="47">
        <v>0</v>
      </c>
      <c r="CQ400" s="47">
        <v>0</v>
      </c>
      <c r="CR400" s="47">
        <v>0</v>
      </c>
      <c r="CS400" s="47">
        <v>0</v>
      </c>
      <c r="CT400" s="47">
        <v>0</v>
      </c>
      <c r="CU400" s="47">
        <v>0</v>
      </c>
      <c r="CV400" s="47">
        <v>0</v>
      </c>
      <c r="CW400" s="47">
        <v>0</v>
      </c>
      <c r="CX400" s="47">
        <v>0</v>
      </c>
      <c r="CY400" s="47">
        <v>0</v>
      </c>
      <c r="CZ400" s="47">
        <v>0</v>
      </c>
      <c r="DA400" s="47">
        <v>0</v>
      </c>
      <c r="DB400" s="47">
        <v>0</v>
      </c>
      <c r="DC400" s="47">
        <v>0</v>
      </c>
      <c r="DD400" s="47">
        <v>0</v>
      </c>
      <c r="DE400" s="47">
        <v>0</v>
      </c>
      <c r="DF400" s="47">
        <v>0</v>
      </c>
      <c r="DG400" s="47">
        <v>0</v>
      </c>
      <c r="DH400" s="47">
        <v>0</v>
      </c>
      <c r="DI400" s="47">
        <v>0</v>
      </c>
      <c r="DJ400" s="47">
        <v>0</v>
      </c>
      <c r="DK400" s="47">
        <v>0</v>
      </c>
      <c r="DL400" s="47">
        <v>0</v>
      </c>
      <c r="DM400" s="47">
        <v>0</v>
      </c>
      <c r="DN400" s="47">
        <v>0</v>
      </c>
      <c r="DO400" s="47">
        <v>0</v>
      </c>
      <c r="DP400" s="47">
        <v>0</v>
      </c>
      <c r="DQ400" s="47">
        <v>0</v>
      </c>
      <c r="DR400" s="47">
        <v>0</v>
      </c>
      <c r="DS400" s="47">
        <v>0</v>
      </c>
      <c r="DT400" s="47">
        <v>0</v>
      </c>
    </row>
    <row r="401" spans="1:126" x14ac:dyDescent="0.25">
      <c r="A401" s="47" t="s">
        <v>771</v>
      </c>
      <c r="B401" s="47" t="s">
        <v>153</v>
      </c>
      <c r="C401" s="47" t="s">
        <v>768</v>
      </c>
      <c r="D401" s="47" t="s">
        <v>768</v>
      </c>
      <c r="E401" s="47"/>
      <c r="F401" s="47" t="s">
        <v>406</v>
      </c>
      <c r="G401" s="47" t="s">
        <v>529</v>
      </c>
      <c r="H401" s="47" t="str">
        <f>=IFERROR(VLOOKUP(A401,'ETPT Format DDG'!A:J,10,FALSE),"")</f>
        <v>0</v>
      </c>
      <c r="I401" s="47" t="str">
        <f>='ETPT Format DDG'!M401</f>
        <v/>
      </c>
      <c r="J401" s="47" t="str">
        <f>='ETPT Format DDG'!D401</f>
        <v/>
      </c>
      <c r="K401" s="47" t="s">
        <v>157</v>
      </c>
      <c r="L401" s="47" t="s">
        <v>772</v>
      </c>
      <c r="M401" s="47"/>
      <c r="N401" s="47">
        <v>1</v>
      </c>
      <c r="O401" s="47">
        <v>1</v>
      </c>
      <c r="P401" s="47">
        <v>0</v>
      </c>
      <c r="Q401" s="47">
        <v>0</v>
      </c>
      <c r="R401" s="47">
        <v>0</v>
      </c>
      <c r="S401" s="47">
        <v>0</v>
      </c>
      <c r="T401" s="47">
        <v>0</v>
      </c>
      <c r="U401" s="47">
        <v>0</v>
      </c>
      <c r="V401" s="47">
        <v>0</v>
      </c>
      <c r="W401" s="47">
        <v>0</v>
      </c>
      <c r="X401" s="47">
        <v>0</v>
      </c>
      <c r="Y401" s="47">
        <v>0</v>
      </c>
      <c r="Z401" s="47">
        <v>0</v>
      </c>
      <c r="AA401" s="47">
        <v>0</v>
      </c>
      <c r="AB401" s="47">
        <v>0</v>
      </c>
      <c r="AC401" s="47">
        <v>0</v>
      </c>
      <c r="AD401" s="47">
        <v>0</v>
      </c>
      <c r="AE401" s="47">
        <v>0</v>
      </c>
      <c r="AF401" s="47">
        <v>0</v>
      </c>
      <c r="AG401" s="47">
        <v>0</v>
      </c>
      <c r="AH401" s="47">
        <v>0</v>
      </c>
      <c r="AI401" s="47">
        <v>0</v>
      </c>
      <c r="AJ401" s="47">
        <v>0</v>
      </c>
      <c r="AK401" s="47">
        <v>0</v>
      </c>
      <c r="AL401" s="47">
        <v>0</v>
      </c>
      <c r="AM401" s="47">
        <v>0</v>
      </c>
      <c r="AN401" s="47">
        <v>0</v>
      </c>
      <c r="AO401" s="47">
        <v>0</v>
      </c>
      <c r="AP401" s="47">
        <v>0</v>
      </c>
      <c r="AQ401" s="47">
        <v>0</v>
      </c>
      <c r="AR401" s="47">
        <v>0</v>
      </c>
      <c r="AS401" s="47">
        <v>0</v>
      </c>
      <c r="AT401" s="47">
        <v>0</v>
      </c>
      <c r="AU401" s="47">
        <v>0</v>
      </c>
      <c r="AV401" s="47">
        <v>0</v>
      </c>
      <c r="AW401" s="47">
        <v>0</v>
      </c>
      <c r="AX401" s="47">
        <v>0</v>
      </c>
      <c r="AY401" s="47">
        <v>0</v>
      </c>
      <c r="AZ401" s="47">
        <v>0</v>
      </c>
      <c r="BA401" s="47">
        <v>0</v>
      </c>
      <c r="BB401" s="47">
        <v>0</v>
      </c>
      <c r="BC401" s="47">
        <v>0</v>
      </c>
      <c r="BD401" s="47">
        <v>0</v>
      </c>
      <c r="BE401" s="47">
        <v>0</v>
      </c>
      <c r="BF401" s="47">
        <v>0</v>
      </c>
      <c r="BG401" s="47">
        <v>0</v>
      </c>
      <c r="BH401" s="47">
        <v>0</v>
      </c>
      <c r="BI401" s="47">
        <v>0</v>
      </c>
      <c r="BJ401" s="47">
        <v>0</v>
      </c>
      <c r="BK401" s="47">
        <v>0</v>
      </c>
      <c r="BL401" s="47">
        <v>0</v>
      </c>
      <c r="BM401" s="47">
        <v>0</v>
      </c>
      <c r="BN401" s="47">
        <v>0</v>
      </c>
      <c r="BO401" s="47">
        <v>0</v>
      </c>
      <c r="BP401" s="47">
        <v>0</v>
      </c>
      <c r="BQ401" s="47">
        <v>0</v>
      </c>
      <c r="BR401" s="47">
        <v>0</v>
      </c>
      <c r="BS401" s="47">
        <v>0</v>
      </c>
      <c r="BT401" s="47">
        <v>0</v>
      </c>
      <c r="BU401" s="47">
        <v>0</v>
      </c>
      <c r="BV401" s="47">
        <v>0</v>
      </c>
      <c r="BW401" s="47">
        <v>0</v>
      </c>
      <c r="BX401" s="47">
        <v>0</v>
      </c>
      <c r="BY401" s="47">
        <v>0</v>
      </c>
      <c r="BZ401" s="47">
        <v>0</v>
      </c>
      <c r="CA401" s="47">
        <v>0</v>
      </c>
      <c r="CB401" s="47">
        <v>0</v>
      </c>
      <c r="CC401" s="47">
        <v>0</v>
      </c>
      <c r="CD401" s="47">
        <v>0</v>
      </c>
      <c r="CE401" s="47">
        <v>0</v>
      </c>
      <c r="CF401" s="47">
        <v>0</v>
      </c>
      <c r="CG401" s="47">
        <v>0</v>
      </c>
      <c r="CH401" s="47">
        <v>0</v>
      </c>
      <c r="CI401" s="47">
        <v>0</v>
      </c>
      <c r="CJ401" s="47">
        <v>0</v>
      </c>
      <c r="CK401" s="47">
        <v>0</v>
      </c>
      <c r="CL401" s="47">
        <v>0</v>
      </c>
      <c r="CM401" s="47">
        <v>0</v>
      </c>
      <c r="CN401" s="47">
        <v>0</v>
      </c>
      <c r="CO401" s="47">
        <v>0</v>
      </c>
      <c r="CP401" s="47">
        <v>0</v>
      </c>
      <c r="CQ401" s="47">
        <v>0</v>
      </c>
      <c r="CR401" s="47">
        <v>0</v>
      </c>
      <c r="CS401" s="47">
        <v>0</v>
      </c>
      <c r="CT401" s="47">
        <v>1</v>
      </c>
      <c r="CU401" s="47">
        <v>1</v>
      </c>
      <c r="CV401" s="47">
        <v>0</v>
      </c>
      <c r="CW401" s="47">
        <v>0</v>
      </c>
      <c r="CX401" s="47">
        <v>0</v>
      </c>
      <c r="CY401" s="47">
        <v>0</v>
      </c>
      <c r="CZ401" s="47">
        <v>0</v>
      </c>
      <c r="DA401" s="47">
        <v>0</v>
      </c>
      <c r="DB401" s="47">
        <v>0</v>
      </c>
      <c r="DC401" s="47">
        <v>0</v>
      </c>
      <c r="DD401" s="47">
        <v>0</v>
      </c>
      <c r="DE401" s="47">
        <v>0</v>
      </c>
      <c r="DF401" s="47">
        <v>0</v>
      </c>
      <c r="DG401" s="47">
        <v>0</v>
      </c>
      <c r="DH401" s="47">
        <v>0</v>
      </c>
      <c r="DI401" s="47">
        <v>0</v>
      </c>
      <c r="DJ401" s="47">
        <v>0</v>
      </c>
      <c r="DK401" s="47">
        <v>0</v>
      </c>
      <c r="DL401" s="47">
        <v>0</v>
      </c>
      <c r="DM401" s="47">
        <v>0</v>
      </c>
      <c r="DN401" s="47">
        <v>0</v>
      </c>
      <c r="DO401" s="47">
        <v>0</v>
      </c>
      <c r="DP401" s="47">
        <v>0</v>
      </c>
      <c r="DQ401" s="47">
        <v>0</v>
      </c>
      <c r="DR401" s="47">
        <v>0</v>
      </c>
      <c r="DS401" s="47">
        <v>0</v>
      </c>
      <c r="DT401" s="47">
        <v>0</v>
      </c>
    </row>
    <row r="402" spans="1:126" x14ac:dyDescent="0.25">
      <c r="A402" s="47" t="s">
        <v>773</v>
      </c>
      <c r="B402" s="47" t="s">
        <v>153</v>
      </c>
      <c r="C402" s="47" t="s">
        <v>768</v>
      </c>
      <c r="D402" s="47" t="s">
        <v>768</v>
      </c>
      <c r="E402" s="47"/>
      <c r="F402" s="47" t="s">
        <v>406</v>
      </c>
      <c r="G402" s="47" t="s">
        <v>412</v>
      </c>
      <c r="H402" s="47" t="str">
        <f>=IFERROR(VLOOKUP(A402,'ETPT Format DDG'!A:J,10,FALSE),"")</f>
        <v>0</v>
      </c>
      <c r="I402" s="47" t="str">
        <f>='ETPT Format DDG'!M402</f>
        <v/>
      </c>
      <c r="J402" s="47" t="str">
        <f>='ETPT Format DDG'!D402</f>
        <v/>
      </c>
      <c r="K402" s="47" t="s">
        <v>157</v>
      </c>
      <c r="L402" s="47" t="s">
        <v>774</v>
      </c>
      <c r="M402" s="47"/>
      <c r="N402" s="47">
        <v>0.8000000000000057</v>
      </c>
      <c r="O402" s="47">
        <v>0.8000000000000057</v>
      </c>
      <c r="P402" s="47">
        <v>0</v>
      </c>
      <c r="Q402" s="47">
        <v>0</v>
      </c>
      <c r="R402" s="47">
        <v>0</v>
      </c>
      <c r="S402" s="47">
        <v>0</v>
      </c>
      <c r="T402" s="47">
        <v>0</v>
      </c>
      <c r="U402" s="47">
        <v>0</v>
      </c>
      <c r="V402" s="47">
        <v>0</v>
      </c>
      <c r="W402" s="47">
        <v>0</v>
      </c>
      <c r="X402" s="47">
        <v>0</v>
      </c>
      <c r="Y402" s="47">
        <v>0</v>
      </c>
      <c r="Z402" s="47">
        <v>0</v>
      </c>
      <c r="AA402" s="47">
        <v>0</v>
      </c>
      <c r="AB402" s="47">
        <v>0</v>
      </c>
      <c r="AC402" s="47">
        <v>0</v>
      </c>
      <c r="AD402" s="47">
        <v>0</v>
      </c>
      <c r="AE402" s="47">
        <v>0</v>
      </c>
      <c r="AF402" s="47">
        <v>0</v>
      </c>
      <c r="AG402" s="47">
        <v>0</v>
      </c>
      <c r="AH402" s="47">
        <v>0</v>
      </c>
      <c r="AI402" s="47">
        <v>0</v>
      </c>
      <c r="AJ402" s="47">
        <v>0</v>
      </c>
      <c r="AK402" s="47">
        <v>0</v>
      </c>
      <c r="AL402" s="47">
        <v>0</v>
      </c>
      <c r="AM402" s="47">
        <v>0</v>
      </c>
      <c r="AN402" s="47">
        <v>0</v>
      </c>
      <c r="AO402" s="47">
        <v>0</v>
      </c>
      <c r="AP402" s="47">
        <v>0</v>
      </c>
      <c r="AQ402" s="47">
        <v>0</v>
      </c>
      <c r="AR402" s="47">
        <v>0</v>
      </c>
      <c r="AS402" s="47">
        <v>0</v>
      </c>
      <c r="AT402" s="47">
        <v>0</v>
      </c>
      <c r="AU402" s="47">
        <v>0</v>
      </c>
      <c r="AV402" s="47">
        <v>0</v>
      </c>
      <c r="AW402" s="47">
        <v>0</v>
      </c>
      <c r="AX402" s="47">
        <v>0</v>
      </c>
      <c r="AY402" s="47">
        <v>0</v>
      </c>
      <c r="AZ402" s="47">
        <v>0</v>
      </c>
      <c r="BA402" s="47">
        <v>0</v>
      </c>
      <c r="BB402" s="47">
        <v>0</v>
      </c>
      <c r="BC402" s="47">
        <v>0</v>
      </c>
      <c r="BD402" s="47">
        <v>0</v>
      </c>
      <c r="BE402" s="47">
        <v>0</v>
      </c>
      <c r="BF402" s="47">
        <v>0</v>
      </c>
      <c r="BG402" s="47">
        <v>0</v>
      </c>
      <c r="BH402" s="47">
        <v>0</v>
      </c>
      <c r="BI402" s="47">
        <v>0</v>
      </c>
      <c r="BJ402" s="47">
        <v>0</v>
      </c>
      <c r="BK402" s="47">
        <v>0</v>
      </c>
      <c r="BL402" s="47">
        <v>0</v>
      </c>
      <c r="BM402" s="47">
        <v>0</v>
      </c>
      <c r="BN402" s="47">
        <v>0</v>
      </c>
      <c r="BO402" s="47">
        <v>0</v>
      </c>
      <c r="BP402" s="47">
        <v>0</v>
      </c>
      <c r="BQ402" s="47">
        <v>0</v>
      </c>
      <c r="BR402" s="47">
        <v>0</v>
      </c>
      <c r="BS402" s="47">
        <v>0</v>
      </c>
      <c r="BT402" s="47">
        <v>0</v>
      </c>
      <c r="BU402" s="47">
        <v>0</v>
      </c>
      <c r="BV402" s="47">
        <v>0</v>
      </c>
      <c r="BW402" s="47">
        <v>0</v>
      </c>
      <c r="BX402" s="47">
        <v>0</v>
      </c>
      <c r="BY402" s="47">
        <v>0</v>
      </c>
      <c r="BZ402" s="47">
        <v>0</v>
      </c>
      <c r="CA402" s="47">
        <v>0</v>
      </c>
      <c r="CB402" s="47">
        <v>0</v>
      </c>
      <c r="CC402" s="47">
        <v>0</v>
      </c>
      <c r="CD402" s="47">
        <v>0</v>
      </c>
      <c r="CE402" s="47">
        <v>0</v>
      </c>
      <c r="CF402" s="47">
        <v>0</v>
      </c>
      <c r="CG402" s="47">
        <v>0</v>
      </c>
      <c r="CH402" s="47">
        <v>0</v>
      </c>
      <c r="CI402" s="47">
        <v>0</v>
      </c>
      <c r="CJ402" s="47">
        <v>0</v>
      </c>
      <c r="CK402" s="47">
        <v>0</v>
      </c>
      <c r="CL402" s="47">
        <v>0</v>
      </c>
      <c r="CM402" s="47">
        <v>0</v>
      </c>
      <c r="CN402" s="47">
        <v>0</v>
      </c>
      <c r="CO402" s="47">
        <v>0</v>
      </c>
      <c r="CP402" s="47">
        <v>0</v>
      </c>
      <c r="CQ402" s="47">
        <v>0</v>
      </c>
      <c r="CR402" s="47">
        <v>0</v>
      </c>
      <c r="CS402" s="47">
        <v>0</v>
      </c>
      <c r="CT402" s="47">
        <v>0.8000000000000057</v>
      </c>
      <c r="CU402" s="47">
        <v>0</v>
      </c>
      <c r="CV402" s="47">
        <v>0</v>
      </c>
      <c r="CW402" s="47">
        <v>0</v>
      </c>
      <c r="CX402" s="47">
        <v>0</v>
      </c>
      <c r="CY402" s="47">
        <v>0</v>
      </c>
      <c r="CZ402" s="47">
        <v>0</v>
      </c>
      <c r="DA402" s="47">
        <v>0</v>
      </c>
      <c r="DB402" s="47">
        <v>0</v>
      </c>
      <c r="DC402" s="47">
        <v>0</v>
      </c>
      <c r="DD402" s="47">
        <v>0.8000000000000057</v>
      </c>
      <c r="DE402" s="47">
        <v>0</v>
      </c>
      <c r="DF402" s="47">
        <v>0</v>
      </c>
      <c r="DG402" s="47">
        <v>0</v>
      </c>
      <c r="DH402" s="47">
        <v>0</v>
      </c>
      <c r="DI402" s="47">
        <v>0</v>
      </c>
      <c r="DJ402" s="47">
        <v>0</v>
      </c>
      <c r="DK402" s="47">
        <v>0</v>
      </c>
      <c r="DL402" s="47">
        <v>0</v>
      </c>
      <c r="DM402" s="47">
        <v>0</v>
      </c>
      <c r="DN402" s="47">
        <v>0</v>
      </c>
      <c r="DO402" s="47">
        <v>0</v>
      </c>
      <c r="DP402" s="47">
        <v>0</v>
      </c>
      <c r="DQ402" s="47">
        <v>0</v>
      </c>
      <c r="DR402" s="47">
        <v>0</v>
      </c>
      <c r="DS402" s="47">
        <v>0</v>
      </c>
      <c r="DT402" s="47">
        <v>0</v>
      </c>
    </row>
    <row r="403" spans="1:126" x14ac:dyDescent="0.25">
      <c r="A403" s="47" t="s">
        <v>775</v>
      </c>
      <c r="B403" s="47" t="s">
        <v>153</v>
      </c>
      <c r="C403" s="47" t="s">
        <v>768</v>
      </c>
      <c r="D403" s="47" t="s">
        <v>768</v>
      </c>
      <c r="E403" s="47"/>
      <c r="F403" s="47" t="s">
        <v>406</v>
      </c>
      <c r="G403" s="47" t="s">
        <v>412</v>
      </c>
      <c r="H403" s="47" t="str">
        <f>=IFERROR(VLOOKUP(A403,'ETPT Format DDG'!A:J,10,FALSE),"")</f>
        <v>0</v>
      </c>
      <c r="I403" s="47" t="str">
        <f>='ETPT Format DDG'!M403</f>
        <v/>
      </c>
      <c r="J403" s="47" t="str">
        <f>='ETPT Format DDG'!D403</f>
        <v/>
      </c>
      <c r="K403" s="47" t="s">
        <v>157</v>
      </c>
      <c r="L403" s="47" t="s">
        <v>681</v>
      </c>
      <c r="M403" s="47" t="s">
        <v>657</v>
      </c>
      <c r="N403" s="47">
        <v>1</v>
      </c>
      <c r="O403" s="47">
        <v>1</v>
      </c>
      <c r="P403" s="47">
        <v>0</v>
      </c>
      <c r="Q403" s="47">
        <v>0</v>
      </c>
      <c r="R403" s="47">
        <v>0</v>
      </c>
      <c r="S403" s="47">
        <v>0</v>
      </c>
      <c r="T403" s="47">
        <v>0</v>
      </c>
      <c r="U403" s="47">
        <v>0</v>
      </c>
      <c r="V403" s="47">
        <v>0</v>
      </c>
      <c r="W403" s="47">
        <v>0</v>
      </c>
      <c r="X403" s="47">
        <v>0</v>
      </c>
      <c r="Y403" s="47">
        <v>0</v>
      </c>
      <c r="Z403" s="47">
        <v>0</v>
      </c>
      <c r="AA403" s="47">
        <v>0</v>
      </c>
      <c r="AB403" s="47">
        <v>0</v>
      </c>
      <c r="AC403" s="47">
        <v>0</v>
      </c>
      <c r="AD403" s="47">
        <v>0</v>
      </c>
      <c r="AE403" s="47">
        <v>0</v>
      </c>
      <c r="AF403" s="47">
        <v>0</v>
      </c>
      <c r="AG403" s="47">
        <v>0</v>
      </c>
      <c r="AH403" s="47">
        <v>0</v>
      </c>
      <c r="AI403" s="47">
        <v>0</v>
      </c>
      <c r="AJ403" s="47">
        <v>0</v>
      </c>
      <c r="AK403" s="47">
        <v>0</v>
      </c>
      <c r="AL403" s="47">
        <v>0</v>
      </c>
      <c r="AM403" s="47">
        <v>0</v>
      </c>
      <c r="AN403" s="47">
        <v>0</v>
      </c>
      <c r="AO403" s="47">
        <v>0</v>
      </c>
      <c r="AP403" s="47">
        <v>0</v>
      </c>
      <c r="AQ403" s="47">
        <v>0</v>
      </c>
      <c r="AR403" s="47">
        <v>0</v>
      </c>
      <c r="AS403" s="47">
        <v>0</v>
      </c>
      <c r="AT403" s="47">
        <v>0</v>
      </c>
      <c r="AU403" s="47">
        <v>0</v>
      </c>
      <c r="AV403" s="47">
        <v>0</v>
      </c>
      <c r="AW403" s="47">
        <v>0</v>
      </c>
      <c r="AX403" s="47">
        <v>0</v>
      </c>
      <c r="AY403" s="47">
        <v>0</v>
      </c>
      <c r="AZ403" s="47">
        <v>0</v>
      </c>
      <c r="BA403" s="47">
        <v>0</v>
      </c>
      <c r="BB403" s="47">
        <v>0</v>
      </c>
      <c r="BC403" s="47">
        <v>0</v>
      </c>
      <c r="BD403" s="47">
        <v>0</v>
      </c>
      <c r="BE403" s="47">
        <v>0</v>
      </c>
      <c r="BF403" s="47">
        <v>0</v>
      </c>
      <c r="BG403" s="47">
        <v>0</v>
      </c>
      <c r="BH403" s="47">
        <v>0</v>
      </c>
      <c r="BI403" s="47">
        <v>0</v>
      </c>
      <c r="BJ403" s="47">
        <v>0</v>
      </c>
      <c r="BK403" s="47">
        <v>0</v>
      </c>
      <c r="BL403" s="47">
        <v>0</v>
      </c>
      <c r="BM403" s="47">
        <v>0</v>
      </c>
      <c r="BN403" s="47">
        <v>0</v>
      </c>
      <c r="BO403" s="47">
        <v>1</v>
      </c>
      <c r="BP403" s="47">
        <v>0</v>
      </c>
      <c r="BQ403" s="47">
        <v>0</v>
      </c>
      <c r="BR403" s="47">
        <v>0</v>
      </c>
      <c r="BS403" s="47">
        <v>0</v>
      </c>
      <c r="BT403" s="47">
        <v>0</v>
      </c>
      <c r="BU403" s="47">
        <v>0</v>
      </c>
      <c r="BV403" s="47">
        <v>0</v>
      </c>
      <c r="BW403" s="47">
        <v>0</v>
      </c>
      <c r="BX403" s="47">
        <v>0</v>
      </c>
      <c r="BY403" s="47">
        <v>0</v>
      </c>
      <c r="BZ403" s="47">
        <v>0</v>
      </c>
      <c r="CA403" s="47">
        <v>0</v>
      </c>
      <c r="CB403" s="47">
        <v>0</v>
      </c>
      <c r="CC403" s="47">
        <v>0</v>
      </c>
      <c r="CD403" s="47">
        <v>0</v>
      </c>
      <c r="CE403" s="47">
        <v>0</v>
      </c>
      <c r="CF403" s="47">
        <v>0</v>
      </c>
      <c r="CG403" s="47">
        <v>0</v>
      </c>
      <c r="CH403" s="47">
        <v>0</v>
      </c>
      <c r="CI403" s="47">
        <v>0</v>
      </c>
      <c r="CJ403" s="47">
        <v>0</v>
      </c>
      <c r="CK403" s="47">
        <v>0</v>
      </c>
      <c r="CL403" s="47">
        <v>0</v>
      </c>
      <c r="CM403" s="47">
        <v>0</v>
      </c>
      <c r="CN403" s="47">
        <v>0</v>
      </c>
      <c r="CO403" s="47">
        <v>0</v>
      </c>
      <c r="CP403" s="47">
        <v>0</v>
      </c>
      <c r="CQ403" s="47">
        <v>0</v>
      </c>
      <c r="CR403" s="47">
        <v>0</v>
      </c>
      <c r="CS403" s="47">
        <v>0</v>
      </c>
      <c r="CT403" s="47">
        <v>0</v>
      </c>
      <c r="CU403" s="47">
        <v>0</v>
      </c>
      <c r="CV403" s="47">
        <v>0</v>
      </c>
      <c r="CW403" s="47">
        <v>0</v>
      </c>
      <c r="CX403" s="47">
        <v>0</v>
      </c>
      <c r="CY403" s="47">
        <v>0</v>
      </c>
      <c r="CZ403" s="47">
        <v>0</v>
      </c>
      <c r="DA403" s="47">
        <v>0</v>
      </c>
      <c r="DB403" s="47">
        <v>0</v>
      </c>
      <c r="DC403" s="47">
        <v>0</v>
      </c>
      <c r="DD403" s="47">
        <v>0</v>
      </c>
      <c r="DE403" s="47">
        <v>0</v>
      </c>
      <c r="DF403" s="47">
        <v>0</v>
      </c>
      <c r="DG403" s="47">
        <v>0</v>
      </c>
      <c r="DH403" s="47">
        <v>0</v>
      </c>
      <c r="DI403" s="47">
        <v>0</v>
      </c>
      <c r="DJ403" s="47">
        <v>0</v>
      </c>
      <c r="DK403" s="47">
        <v>0</v>
      </c>
      <c r="DL403" s="47">
        <v>0</v>
      </c>
      <c r="DM403" s="47">
        <v>0</v>
      </c>
      <c r="DN403" s="47">
        <v>0</v>
      </c>
      <c r="DO403" s="47">
        <v>0</v>
      </c>
      <c r="DP403" s="47">
        <v>0</v>
      </c>
      <c r="DQ403" s="47">
        <v>0</v>
      </c>
      <c r="DR403" s="47">
        <v>0</v>
      </c>
      <c r="DS403" s="47">
        <v>0</v>
      </c>
      <c r="DT403" s="47">
        <v>0</v>
      </c>
    </row>
    <row r="404" spans="1:126" x14ac:dyDescent="0.25">
      <c r="A404" s="47" t="s">
        <v>776</v>
      </c>
      <c r="B404" s="47" t="s">
        <v>153</v>
      </c>
      <c r="C404" s="47" t="s">
        <v>768</v>
      </c>
      <c r="D404" s="47" t="s">
        <v>768</v>
      </c>
      <c r="E404" s="47"/>
      <c r="F404" s="47" t="s">
        <v>406</v>
      </c>
      <c r="G404" s="47" t="s">
        <v>412</v>
      </c>
      <c r="H404" s="47" t="str">
        <f>=IFERROR(VLOOKUP(A404,'ETPT Format DDG'!A:J,10,FALSE),"")</f>
        <v>0</v>
      </c>
      <c r="I404" s="47" t="str">
        <f>='ETPT Format DDG'!M404</f>
        <v/>
      </c>
      <c r="J404" s="47" t="str">
        <f>='ETPT Format DDG'!D404</f>
        <v/>
      </c>
      <c r="K404" s="47" t="s">
        <v>157</v>
      </c>
      <c r="L404" s="47" t="s">
        <v>606</v>
      </c>
      <c r="M404" s="47"/>
      <c r="N404" s="47">
        <v>0.8000000000000057</v>
      </c>
      <c r="O404" s="47">
        <v>0.8000000000000057</v>
      </c>
      <c r="P404" s="47">
        <v>0</v>
      </c>
      <c r="Q404" s="47">
        <v>0</v>
      </c>
      <c r="R404" s="47">
        <v>0</v>
      </c>
      <c r="S404" s="47">
        <v>0</v>
      </c>
      <c r="T404" s="47">
        <v>0</v>
      </c>
      <c r="U404" s="47">
        <v>0</v>
      </c>
      <c r="V404" s="47">
        <v>0</v>
      </c>
      <c r="W404" s="47">
        <v>0</v>
      </c>
      <c r="X404" s="47">
        <v>0</v>
      </c>
      <c r="Y404" s="47">
        <v>0</v>
      </c>
      <c r="Z404" s="47">
        <v>0</v>
      </c>
      <c r="AA404" s="47">
        <v>0</v>
      </c>
      <c r="AB404" s="47">
        <v>0</v>
      </c>
      <c r="AC404" s="47">
        <v>0</v>
      </c>
      <c r="AD404" s="47">
        <v>0</v>
      </c>
      <c r="AE404" s="47">
        <v>0</v>
      </c>
      <c r="AF404" s="47">
        <v>0</v>
      </c>
      <c r="AG404" s="47">
        <v>0</v>
      </c>
      <c r="AH404" s="47">
        <v>0</v>
      </c>
      <c r="AI404" s="47">
        <v>0</v>
      </c>
      <c r="AJ404" s="47">
        <v>0</v>
      </c>
      <c r="AK404" s="47">
        <v>0</v>
      </c>
      <c r="AL404" s="47">
        <v>0</v>
      </c>
      <c r="AM404" s="47">
        <v>0</v>
      </c>
      <c r="AN404" s="47">
        <v>0</v>
      </c>
      <c r="AO404" s="47">
        <v>0</v>
      </c>
      <c r="AP404" s="47">
        <v>0</v>
      </c>
      <c r="AQ404" s="47">
        <v>0</v>
      </c>
      <c r="AR404" s="47">
        <v>0</v>
      </c>
      <c r="AS404" s="47">
        <v>0</v>
      </c>
      <c r="AT404" s="47">
        <v>0</v>
      </c>
      <c r="AU404" s="47">
        <v>0</v>
      </c>
      <c r="AV404" s="47">
        <v>0</v>
      </c>
      <c r="AW404" s="47">
        <v>0</v>
      </c>
      <c r="AX404" s="47">
        <v>0</v>
      </c>
      <c r="AY404" s="47">
        <v>0</v>
      </c>
      <c r="AZ404" s="47">
        <v>0</v>
      </c>
      <c r="BA404" s="47">
        <v>0</v>
      </c>
      <c r="BB404" s="47">
        <v>0</v>
      </c>
      <c r="BC404" s="47">
        <v>0</v>
      </c>
      <c r="BD404" s="47">
        <v>0</v>
      </c>
      <c r="BE404" s="47">
        <v>0</v>
      </c>
      <c r="BF404" s="47">
        <v>0</v>
      </c>
      <c r="BG404" s="47">
        <v>0</v>
      </c>
      <c r="BH404" s="47">
        <v>0</v>
      </c>
      <c r="BI404" s="47">
        <v>0</v>
      </c>
      <c r="BJ404" s="47">
        <v>0</v>
      </c>
      <c r="BK404" s="47">
        <v>0</v>
      </c>
      <c r="BL404" s="47">
        <v>0</v>
      </c>
      <c r="BM404" s="47">
        <v>0</v>
      </c>
      <c r="BN404" s="47">
        <v>0</v>
      </c>
      <c r="BO404" s="47">
        <v>0</v>
      </c>
      <c r="BP404" s="47">
        <v>0</v>
      </c>
      <c r="BQ404" s="47">
        <v>0</v>
      </c>
      <c r="BR404" s="47">
        <v>0</v>
      </c>
      <c r="BS404" s="47">
        <v>0</v>
      </c>
      <c r="BT404" s="47">
        <v>0</v>
      </c>
      <c r="BU404" s="47">
        <v>0</v>
      </c>
      <c r="BV404" s="47">
        <v>0</v>
      </c>
      <c r="BW404" s="47">
        <v>0</v>
      </c>
      <c r="BX404" s="47">
        <v>0</v>
      </c>
      <c r="BY404" s="47">
        <v>0</v>
      </c>
      <c r="BZ404" s="47">
        <v>0</v>
      </c>
      <c r="CA404" s="47">
        <v>0</v>
      </c>
      <c r="CB404" s="47">
        <v>0</v>
      </c>
      <c r="CC404" s="47">
        <v>0</v>
      </c>
      <c r="CD404" s="47">
        <v>0</v>
      </c>
      <c r="CE404" s="47">
        <v>0</v>
      </c>
      <c r="CF404" s="47">
        <v>0</v>
      </c>
      <c r="CG404" s="47">
        <v>0</v>
      </c>
      <c r="CH404" s="47">
        <v>0</v>
      </c>
      <c r="CI404" s="47">
        <v>0</v>
      </c>
      <c r="CJ404" s="47">
        <v>0</v>
      </c>
      <c r="CK404" s="47">
        <v>0</v>
      </c>
      <c r="CL404" s="47">
        <v>0</v>
      </c>
      <c r="CM404" s="47">
        <v>0</v>
      </c>
      <c r="CN404" s="47">
        <v>0</v>
      </c>
      <c r="CO404" s="47">
        <v>0</v>
      </c>
      <c r="CP404" s="47">
        <v>0</v>
      </c>
      <c r="CQ404" s="47">
        <v>0</v>
      </c>
      <c r="CR404" s="47">
        <v>0</v>
      </c>
      <c r="CS404" s="47">
        <v>0</v>
      </c>
      <c r="CT404" s="47">
        <v>0.8000000000000057</v>
      </c>
      <c r="CU404" s="47">
        <v>0</v>
      </c>
      <c r="CV404" s="47">
        <v>0</v>
      </c>
      <c r="CW404" s="47">
        <v>0</v>
      </c>
      <c r="CX404" s="47">
        <v>0.8000000000000057</v>
      </c>
      <c r="CY404" s="47">
        <v>0</v>
      </c>
      <c r="CZ404" s="47">
        <v>0</v>
      </c>
      <c r="DA404" s="47">
        <v>0</v>
      </c>
      <c r="DB404" s="47">
        <v>0</v>
      </c>
      <c r="DC404" s="47">
        <v>0</v>
      </c>
      <c r="DD404" s="47">
        <v>0</v>
      </c>
      <c r="DE404" s="47">
        <v>0</v>
      </c>
      <c r="DF404" s="47">
        <v>0</v>
      </c>
      <c r="DG404" s="47">
        <v>0</v>
      </c>
      <c r="DH404" s="47">
        <v>0</v>
      </c>
      <c r="DI404" s="47">
        <v>0</v>
      </c>
      <c r="DJ404" s="47">
        <v>0</v>
      </c>
      <c r="DK404" s="47">
        <v>0</v>
      </c>
      <c r="DL404" s="47">
        <v>0</v>
      </c>
      <c r="DM404" s="47">
        <v>0</v>
      </c>
      <c r="DN404" s="47">
        <v>0</v>
      </c>
      <c r="DO404" s="47">
        <v>0</v>
      </c>
      <c r="DP404" s="47">
        <v>0</v>
      </c>
      <c r="DQ404" s="47">
        <v>0</v>
      </c>
      <c r="DR404" s="47">
        <v>0</v>
      </c>
      <c r="DS404" s="47">
        <v>0</v>
      </c>
      <c r="DT404" s="47">
        <v>0</v>
      </c>
    </row>
    <row r="405" spans="1:126" x14ac:dyDescent="0.25">
      <c r="A405" s="47" t="s">
        <v>777</v>
      </c>
      <c r="B405" s="47" t="s">
        <v>153</v>
      </c>
      <c r="C405" s="47" t="s">
        <v>768</v>
      </c>
      <c r="D405" s="47" t="s">
        <v>768</v>
      </c>
      <c r="E405" s="47"/>
      <c r="F405" s="47" t="s">
        <v>406</v>
      </c>
      <c r="G405" s="47" t="s">
        <v>415</v>
      </c>
      <c r="H405" s="47" t="str">
        <f>=IFERROR(VLOOKUP(A405,'ETPT Format DDG'!A:J,10,FALSE),"")</f>
        <v>0</v>
      </c>
      <c r="I405" s="47" t="str">
        <f>='ETPT Format DDG'!M405</f>
        <v/>
      </c>
      <c r="J405" s="47" t="str">
        <f>='ETPT Format DDG'!D405</f>
        <v/>
      </c>
      <c r="K405" s="47" t="s">
        <v>157</v>
      </c>
      <c r="L405" s="47" t="s">
        <v>749</v>
      </c>
      <c r="M405" s="47" t="s">
        <v>538</v>
      </c>
      <c r="N405" s="47">
        <v>0.17105263157894737</v>
      </c>
      <c r="O405" s="47">
        <v>0.17105263157894737</v>
      </c>
      <c r="P405" s="47">
        <v>0</v>
      </c>
      <c r="Q405" s="47">
        <v>0</v>
      </c>
      <c r="R405" s="47">
        <v>0</v>
      </c>
      <c r="S405" s="47">
        <v>0</v>
      </c>
      <c r="T405" s="47">
        <v>0</v>
      </c>
      <c r="U405" s="47">
        <v>0</v>
      </c>
      <c r="V405" s="47">
        <v>0</v>
      </c>
      <c r="W405" s="47">
        <v>0</v>
      </c>
      <c r="X405" s="47">
        <v>0</v>
      </c>
      <c r="Y405" s="47">
        <v>0</v>
      </c>
      <c r="Z405" s="47">
        <v>0</v>
      </c>
      <c r="AA405" s="47">
        <v>0</v>
      </c>
      <c r="AB405" s="47">
        <v>0</v>
      </c>
      <c r="AC405" s="47">
        <v>0</v>
      </c>
      <c r="AD405" s="47">
        <v>0</v>
      </c>
      <c r="AE405" s="47">
        <v>0</v>
      </c>
      <c r="AF405" s="47">
        <v>0</v>
      </c>
      <c r="AG405" s="47">
        <v>0</v>
      </c>
      <c r="AH405" s="47">
        <v>0</v>
      </c>
      <c r="AI405" s="47">
        <v>0</v>
      </c>
      <c r="AJ405" s="47">
        <v>0</v>
      </c>
      <c r="AK405" s="47">
        <v>0</v>
      </c>
      <c r="AL405" s="47">
        <v>0</v>
      </c>
      <c r="AM405" s="47">
        <v>0</v>
      </c>
      <c r="AN405" s="47">
        <v>0</v>
      </c>
      <c r="AO405" s="47">
        <v>0</v>
      </c>
      <c r="AP405" s="47">
        <v>0</v>
      </c>
      <c r="AQ405" s="47">
        <v>0</v>
      </c>
      <c r="AR405" s="47">
        <v>0</v>
      </c>
      <c r="AS405" s="47">
        <v>0</v>
      </c>
      <c r="AT405" s="47">
        <v>0</v>
      </c>
      <c r="AU405" s="47">
        <v>0</v>
      </c>
      <c r="AV405" s="47">
        <v>0</v>
      </c>
      <c r="AW405" s="47">
        <v>0</v>
      </c>
      <c r="AX405" s="47">
        <v>0</v>
      </c>
      <c r="AY405" s="47">
        <v>0</v>
      </c>
      <c r="AZ405" s="47">
        <v>0</v>
      </c>
      <c r="BA405" s="47">
        <v>0</v>
      </c>
      <c r="BB405" s="47">
        <v>0</v>
      </c>
      <c r="BC405" s="47">
        <v>0</v>
      </c>
      <c r="BD405" s="47">
        <v>0</v>
      </c>
      <c r="BE405" s="47">
        <v>0</v>
      </c>
      <c r="BF405" s="47">
        <v>0</v>
      </c>
      <c r="BG405" s="47">
        <v>0</v>
      </c>
      <c r="BH405" s="47">
        <v>0</v>
      </c>
      <c r="BI405" s="47">
        <v>0</v>
      </c>
      <c r="BJ405" s="47">
        <v>0</v>
      </c>
      <c r="BK405" s="47">
        <v>0</v>
      </c>
      <c r="BL405" s="47">
        <v>0</v>
      </c>
      <c r="BM405" s="47">
        <v>0</v>
      </c>
      <c r="BN405" s="47">
        <v>0</v>
      </c>
      <c r="BO405" s="47">
        <v>0</v>
      </c>
      <c r="BP405" s="47">
        <v>0</v>
      </c>
      <c r="BQ405" s="47">
        <v>0</v>
      </c>
      <c r="BR405" s="47">
        <v>0</v>
      </c>
      <c r="BS405" s="47">
        <v>0</v>
      </c>
      <c r="BT405" s="47">
        <v>0</v>
      </c>
      <c r="BU405" s="47">
        <v>0</v>
      </c>
      <c r="BV405" s="47">
        <v>0</v>
      </c>
      <c r="BW405" s="47">
        <v>0</v>
      </c>
      <c r="BX405" s="47">
        <v>0</v>
      </c>
      <c r="BY405" s="47">
        <v>0</v>
      </c>
      <c r="BZ405" s="47">
        <v>0</v>
      </c>
      <c r="CA405" s="47">
        <v>0</v>
      </c>
      <c r="CB405" s="47">
        <v>0</v>
      </c>
      <c r="CC405" s="47">
        <v>0</v>
      </c>
      <c r="CD405" s="47">
        <v>0</v>
      </c>
      <c r="CE405" s="47">
        <v>0</v>
      </c>
      <c r="CF405" s="47">
        <v>0</v>
      </c>
      <c r="CG405" s="47">
        <v>0</v>
      </c>
      <c r="CH405" s="47">
        <v>0</v>
      </c>
      <c r="CI405" s="47">
        <v>0</v>
      </c>
      <c r="CJ405" s="47">
        <v>0</v>
      </c>
      <c r="CK405" s="47">
        <v>0</v>
      </c>
      <c r="CL405" s="47">
        <v>0.17105263157894737</v>
      </c>
      <c r="CM405" s="47">
        <v>0</v>
      </c>
      <c r="CN405" s="47">
        <v>0</v>
      </c>
      <c r="CO405" s="47">
        <v>0</v>
      </c>
      <c r="CP405" s="47">
        <v>0</v>
      </c>
      <c r="CQ405" s="47">
        <v>0</v>
      </c>
      <c r="CR405" s="47">
        <v>0</v>
      </c>
      <c r="CS405" s="47">
        <v>0</v>
      </c>
      <c r="CT405" s="47">
        <v>0</v>
      </c>
      <c r="CU405" s="47">
        <v>0</v>
      </c>
      <c r="CV405" s="47">
        <v>0</v>
      </c>
      <c r="CW405" s="47">
        <v>0</v>
      </c>
      <c r="CX405" s="47">
        <v>0</v>
      </c>
      <c r="CY405" s="47">
        <v>0</v>
      </c>
      <c r="CZ405" s="47">
        <v>0</v>
      </c>
      <c r="DA405" s="47">
        <v>0</v>
      </c>
      <c r="DB405" s="47">
        <v>0</v>
      </c>
      <c r="DC405" s="47">
        <v>0</v>
      </c>
      <c r="DD405" s="47">
        <v>0</v>
      </c>
      <c r="DE405" s="47">
        <v>0</v>
      </c>
      <c r="DF405" s="47">
        <v>0</v>
      </c>
      <c r="DG405" s="47">
        <v>0</v>
      </c>
      <c r="DH405" s="47">
        <v>0</v>
      </c>
      <c r="DI405" s="47">
        <v>0</v>
      </c>
      <c r="DJ405" s="47">
        <v>0</v>
      </c>
      <c r="DK405" s="47">
        <v>0</v>
      </c>
      <c r="DL405" s="47">
        <v>0</v>
      </c>
      <c r="DM405" s="47">
        <v>0</v>
      </c>
      <c r="DN405" s="47">
        <v>0</v>
      </c>
      <c r="DO405" s="47">
        <v>0</v>
      </c>
      <c r="DP405" s="47">
        <v>0</v>
      </c>
      <c r="DQ405" s="47">
        <v>0</v>
      </c>
      <c r="DR405" s="47">
        <v>0</v>
      </c>
      <c r="DS405" s="47">
        <v>0</v>
      </c>
      <c r="DT405" s="47">
        <v>0</v>
      </c>
    </row>
    <row r="406" spans="1:126" x14ac:dyDescent="0.25">
      <c r="A406" s="47" t="s">
        <v>778</v>
      </c>
      <c r="B406" s="47" t="s">
        <v>153</v>
      </c>
      <c r="C406" s="47" t="s">
        <v>768</v>
      </c>
      <c r="D406" s="47" t="s">
        <v>768</v>
      </c>
      <c r="E406" s="47"/>
      <c r="F406" s="47" t="s">
        <v>406</v>
      </c>
      <c r="G406" s="47" t="s">
        <v>415</v>
      </c>
      <c r="H406" s="47" t="str">
        <f>=IFERROR(VLOOKUP(A406,'ETPT Format DDG'!A:J,10,FALSE),"")</f>
        <v>0</v>
      </c>
      <c r="I406" s="47" t="str">
        <f>='ETPT Format DDG'!M406</f>
        <v/>
      </c>
      <c r="J406" s="47" t="str">
        <f>='ETPT Format DDG'!D406</f>
        <v/>
      </c>
      <c r="K406" s="47" t="s">
        <v>157</v>
      </c>
      <c r="L406" s="47" t="s">
        <v>700</v>
      </c>
      <c r="M406" s="47" t="s">
        <v>657</v>
      </c>
      <c r="N406" s="47">
        <v>1</v>
      </c>
      <c r="O406" s="47">
        <v>1</v>
      </c>
      <c r="P406" s="47">
        <v>0</v>
      </c>
      <c r="Q406" s="47">
        <v>0</v>
      </c>
      <c r="R406" s="47">
        <v>0</v>
      </c>
      <c r="S406" s="47">
        <v>0</v>
      </c>
      <c r="T406" s="47">
        <v>0</v>
      </c>
      <c r="U406" s="47">
        <v>0</v>
      </c>
      <c r="V406" s="47">
        <v>0</v>
      </c>
      <c r="W406" s="47">
        <v>0</v>
      </c>
      <c r="X406" s="47">
        <v>0</v>
      </c>
      <c r="Y406" s="47">
        <v>0</v>
      </c>
      <c r="Z406" s="47">
        <v>0</v>
      </c>
      <c r="AA406" s="47">
        <v>0</v>
      </c>
      <c r="AB406" s="47">
        <v>0</v>
      </c>
      <c r="AC406" s="47">
        <v>0</v>
      </c>
      <c r="AD406" s="47">
        <v>0</v>
      </c>
      <c r="AE406" s="47">
        <v>0</v>
      </c>
      <c r="AF406" s="47">
        <v>0</v>
      </c>
      <c r="AG406" s="47">
        <v>0</v>
      </c>
      <c r="AH406" s="47">
        <v>0</v>
      </c>
      <c r="AI406" s="47">
        <v>0</v>
      </c>
      <c r="AJ406" s="47">
        <v>0</v>
      </c>
      <c r="AK406" s="47">
        <v>0</v>
      </c>
      <c r="AL406" s="47">
        <v>0</v>
      </c>
      <c r="AM406" s="47">
        <v>0</v>
      </c>
      <c r="AN406" s="47">
        <v>0</v>
      </c>
      <c r="AO406" s="47">
        <v>0</v>
      </c>
      <c r="AP406" s="47">
        <v>0</v>
      </c>
      <c r="AQ406" s="47">
        <v>0</v>
      </c>
      <c r="AR406" s="47">
        <v>0</v>
      </c>
      <c r="AS406" s="47">
        <v>0</v>
      </c>
      <c r="AT406" s="47">
        <v>0</v>
      </c>
      <c r="AU406" s="47">
        <v>0</v>
      </c>
      <c r="AV406" s="47">
        <v>0</v>
      </c>
      <c r="AW406" s="47">
        <v>0</v>
      </c>
      <c r="AX406" s="47">
        <v>0</v>
      </c>
      <c r="AY406" s="47">
        <v>0</v>
      </c>
      <c r="AZ406" s="47">
        <v>0</v>
      </c>
      <c r="BA406" s="47">
        <v>0</v>
      </c>
      <c r="BB406" s="47">
        <v>0</v>
      </c>
      <c r="BC406" s="47">
        <v>0</v>
      </c>
      <c r="BD406" s="47">
        <v>0</v>
      </c>
      <c r="BE406" s="47">
        <v>0</v>
      </c>
      <c r="BF406" s="47">
        <v>0</v>
      </c>
      <c r="BG406" s="47">
        <v>0</v>
      </c>
      <c r="BH406" s="47">
        <v>0</v>
      </c>
      <c r="BI406" s="47">
        <v>0</v>
      </c>
      <c r="BJ406" s="47">
        <v>0</v>
      </c>
      <c r="BK406" s="47">
        <v>0</v>
      </c>
      <c r="BL406" s="47">
        <v>0</v>
      </c>
      <c r="BM406" s="47">
        <v>0</v>
      </c>
      <c r="BN406" s="47">
        <v>0</v>
      </c>
      <c r="BO406" s="47">
        <v>0</v>
      </c>
      <c r="BP406" s="47">
        <v>0</v>
      </c>
      <c r="BQ406" s="47">
        <v>0</v>
      </c>
      <c r="BR406" s="47">
        <v>0</v>
      </c>
      <c r="BS406" s="47">
        <v>0</v>
      </c>
      <c r="BT406" s="47">
        <v>0</v>
      </c>
      <c r="BU406" s="47">
        <v>0</v>
      </c>
      <c r="BV406" s="47">
        <v>0</v>
      </c>
      <c r="BW406" s="47">
        <v>0</v>
      </c>
      <c r="BX406" s="47">
        <v>0</v>
      </c>
      <c r="BY406" s="47">
        <v>0</v>
      </c>
      <c r="BZ406" s="47">
        <v>0</v>
      </c>
      <c r="CA406" s="47">
        <v>0</v>
      </c>
      <c r="CB406" s="47">
        <v>0</v>
      </c>
      <c r="CC406" s="47">
        <v>0</v>
      </c>
      <c r="CD406" s="47">
        <v>0</v>
      </c>
      <c r="CE406" s="47">
        <v>0</v>
      </c>
      <c r="CF406" s="47">
        <v>0</v>
      </c>
      <c r="CG406" s="47">
        <v>0</v>
      </c>
      <c r="CH406" s="47">
        <v>0</v>
      </c>
      <c r="CI406" s="47">
        <v>0</v>
      </c>
      <c r="CJ406" s="47">
        <v>0</v>
      </c>
      <c r="CK406" s="47">
        <v>0</v>
      </c>
      <c r="CL406" s="47">
        <v>0</v>
      </c>
      <c r="CM406" s="47">
        <v>0</v>
      </c>
      <c r="CN406" s="47">
        <v>0</v>
      </c>
      <c r="CO406" s="47">
        <v>0</v>
      </c>
      <c r="CP406" s="47">
        <v>0</v>
      </c>
      <c r="CQ406" s="47">
        <v>0</v>
      </c>
      <c r="CR406" s="47">
        <v>0</v>
      </c>
      <c r="CS406" s="47">
        <v>0</v>
      </c>
      <c r="CT406" s="47">
        <v>1</v>
      </c>
      <c r="CU406" s="47">
        <v>1</v>
      </c>
      <c r="CV406" s="47">
        <v>0</v>
      </c>
      <c r="CW406" s="47">
        <v>0</v>
      </c>
      <c r="CX406" s="47">
        <v>0</v>
      </c>
      <c r="CY406" s="47">
        <v>0</v>
      </c>
      <c r="CZ406" s="47">
        <v>0</v>
      </c>
      <c r="DA406" s="47">
        <v>0</v>
      </c>
      <c r="DB406" s="47">
        <v>0</v>
      </c>
      <c r="DC406" s="47">
        <v>0</v>
      </c>
      <c r="DD406" s="47">
        <v>0</v>
      </c>
      <c r="DE406" s="47">
        <v>0</v>
      </c>
      <c r="DF406" s="47">
        <v>0</v>
      </c>
      <c r="DG406" s="47">
        <v>0</v>
      </c>
      <c r="DH406" s="47">
        <v>0</v>
      </c>
      <c r="DI406" s="47">
        <v>0</v>
      </c>
      <c r="DJ406" s="47">
        <v>0</v>
      </c>
      <c r="DK406" s="47">
        <v>0</v>
      </c>
      <c r="DL406" s="47">
        <v>0</v>
      </c>
      <c r="DM406" s="47">
        <v>0</v>
      </c>
      <c r="DN406" s="47">
        <v>0</v>
      </c>
      <c r="DO406" s="47">
        <v>0</v>
      </c>
      <c r="DP406" s="47">
        <v>0</v>
      </c>
      <c r="DQ406" s="47">
        <v>0</v>
      </c>
      <c r="DR406" s="47">
        <v>0</v>
      </c>
      <c r="DS406" s="47">
        <v>0</v>
      </c>
      <c r="DT406" s="47">
        <v>0</v>
      </c>
    </row>
    <row r="407" spans="1:126" x14ac:dyDescent="0.25">
      <c r="A407" s="47" t="s">
        <v>779</v>
      </c>
      <c r="B407" s="47" t="s">
        <v>153</v>
      </c>
      <c r="C407" s="47" t="s">
        <v>780</v>
      </c>
      <c r="D407" s="47" t="s">
        <v>780</v>
      </c>
      <c r="E407" s="47"/>
      <c r="F407" s="47" t="s">
        <v>406</v>
      </c>
      <c r="G407" s="47" t="s">
        <v>486</v>
      </c>
      <c r="H407" s="47" t="str">
        <f>=IFERROR(VLOOKUP(A407,'ETPT Format DDG'!A:J,10,FALSE),"")</f>
        <v>0</v>
      </c>
      <c r="I407" s="47" t="str">
        <f>='ETPT Format DDG'!M407</f>
        <v/>
      </c>
      <c r="J407" s="47" t="str">
        <f>='ETPT Format DDG'!D407</f>
        <v/>
      </c>
      <c r="K407" s="47" t="s">
        <v>157</v>
      </c>
      <c r="L407" s="47" t="s">
        <v>781</v>
      </c>
      <c r="M407" s="47"/>
      <c r="N407" s="47">
        <v>1</v>
      </c>
      <c r="O407" s="47">
        <v>1</v>
      </c>
      <c r="P407" s="47">
        <v>0</v>
      </c>
      <c r="Q407" s="47">
        <v>0</v>
      </c>
      <c r="R407" s="47">
        <v>0</v>
      </c>
      <c r="S407" s="47">
        <v>0</v>
      </c>
      <c r="T407" s="47">
        <v>0</v>
      </c>
      <c r="U407" s="47">
        <v>0</v>
      </c>
      <c r="V407" s="47">
        <v>0</v>
      </c>
      <c r="W407" s="47">
        <v>0</v>
      </c>
      <c r="X407" s="47">
        <v>0</v>
      </c>
      <c r="Y407" s="47">
        <v>0</v>
      </c>
      <c r="Z407" s="47">
        <v>0</v>
      </c>
      <c r="AA407" s="47">
        <v>0</v>
      </c>
      <c r="AB407" s="47">
        <v>0</v>
      </c>
      <c r="AC407" s="47">
        <v>0</v>
      </c>
      <c r="AD407" s="47">
        <v>0</v>
      </c>
      <c r="AE407" s="47">
        <v>0</v>
      </c>
      <c r="AF407" s="47">
        <v>0</v>
      </c>
      <c r="AG407" s="47">
        <v>0</v>
      </c>
      <c r="AH407" s="47">
        <v>0</v>
      </c>
      <c r="AI407" s="47">
        <v>0</v>
      </c>
      <c r="AJ407" s="47">
        <v>0</v>
      </c>
      <c r="AK407" s="47">
        <v>0</v>
      </c>
      <c r="AL407" s="47">
        <v>0</v>
      </c>
      <c r="AM407" s="47">
        <v>0</v>
      </c>
      <c r="AN407" s="47">
        <v>0.015789473684210492</v>
      </c>
      <c r="AO407" s="47">
        <v>0</v>
      </c>
      <c r="AP407" s="47">
        <v>0</v>
      </c>
      <c r="AQ407" s="47">
        <v>0</v>
      </c>
      <c r="AR407" s="47">
        <v>0</v>
      </c>
      <c r="AS407" s="47">
        <v>0</v>
      </c>
      <c r="AT407" s="47">
        <v>0</v>
      </c>
      <c r="AU407" s="47">
        <v>0</v>
      </c>
      <c r="AV407" s="47">
        <v>0</v>
      </c>
      <c r="AW407" s="47">
        <v>0</v>
      </c>
      <c r="AX407" s="47">
        <v>0</v>
      </c>
      <c r="AY407" s="47">
        <v>0</v>
      </c>
      <c r="AZ407" s="47">
        <v>0</v>
      </c>
      <c r="BA407" s="47">
        <v>0</v>
      </c>
      <c r="BB407" s="47">
        <v>0</v>
      </c>
      <c r="BC407" s="47">
        <v>0</v>
      </c>
      <c r="BD407" s="47">
        <v>0</v>
      </c>
      <c r="BE407" s="47">
        <v>0</v>
      </c>
      <c r="BF407" s="47">
        <v>0</v>
      </c>
      <c r="BG407" s="47">
        <v>0.015789473684210492</v>
      </c>
      <c r="BH407" s="47">
        <v>0</v>
      </c>
      <c r="BI407" s="47">
        <v>0</v>
      </c>
      <c r="BJ407" s="47">
        <v>0</v>
      </c>
      <c r="BK407" s="47">
        <v>0</v>
      </c>
      <c r="BL407" s="47">
        <v>0</v>
      </c>
      <c r="BM407" s="47">
        <v>0</v>
      </c>
      <c r="BN407" s="47">
        <v>0</v>
      </c>
      <c r="BO407" s="47">
        <v>0</v>
      </c>
      <c r="BP407" s="47">
        <v>0</v>
      </c>
      <c r="BQ407" s="47">
        <v>0</v>
      </c>
      <c r="BR407" s="47">
        <v>0</v>
      </c>
      <c r="BS407" s="47">
        <v>0</v>
      </c>
      <c r="BT407" s="47">
        <v>0</v>
      </c>
      <c r="BU407" s="47">
        <v>0</v>
      </c>
      <c r="BV407" s="47">
        <v>0</v>
      </c>
      <c r="BW407" s="47">
        <v>0</v>
      </c>
      <c r="BX407" s="47">
        <v>0</v>
      </c>
      <c r="BY407" s="47">
        <v>0</v>
      </c>
      <c r="BZ407" s="47">
        <v>0</v>
      </c>
      <c r="CA407" s="47">
        <v>0</v>
      </c>
      <c r="CB407" s="47">
        <v>0</v>
      </c>
      <c r="CC407" s="47">
        <v>0</v>
      </c>
      <c r="CD407" s="47">
        <v>0</v>
      </c>
      <c r="CE407" s="47">
        <v>0</v>
      </c>
      <c r="CF407" s="47">
        <v>0</v>
      </c>
      <c r="CG407" s="47">
        <v>0</v>
      </c>
      <c r="CH407" s="47">
        <v>0</v>
      </c>
      <c r="CI407" s="47">
        <v>0</v>
      </c>
      <c r="CJ407" s="47">
        <v>0</v>
      </c>
      <c r="CK407" s="47">
        <v>0</v>
      </c>
      <c r="CL407" s="47">
        <v>0</v>
      </c>
      <c r="CM407" s="47">
        <v>0</v>
      </c>
      <c r="CN407" s="47">
        <v>0</v>
      </c>
      <c r="CO407" s="47">
        <v>0</v>
      </c>
      <c r="CP407" s="47">
        <v>0</v>
      </c>
      <c r="CQ407" s="47">
        <v>0</v>
      </c>
      <c r="CR407" s="47">
        <v>0</v>
      </c>
      <c r="CS407" s="47">
        <v>0</v>
      </c>
      <c r="CT407" s="47">
        <v>0.9842105263157859</v>
      </c>
      <c r="CU407" s="47">
        <v>0.3000000000000006</v>
      </c>
      <c r="CV407" s="47">
        <v>0</v>
      </c>
      <c r="CW407" s="47">
        <v>0</v>
      </c>
      <c r="CX407" s="47">
        <v>0</v>
      </c>
      <c r="CY407" s="47">
        <v>0</v>
      </c>
      <c r="CZ407" s="47">
        <v>0</v>
      </c>
      <c r="DA407" s="47">
        <v>0.6842105263157895</v>
      </c>
      <c r="DB407" s="47">
        <v>0</v>
      </c>
      <c r="DC407" s="47">
        <v>0</v>
      </c>
      <c r="DD407" s="47">
        <v>0</v>
      </c>
      <c r="DE407" s="47">
        <v>0</v>
      </c>
      <c r="DF407" s="47">
        <v>0</v>
      </c>
      <c r="DG407" s="47">
        <v>0</v>
      </c>
      <c r="DH407" s="47">
        <v>0</v>
      </c>
      <c r="DI407" s="47">
        <v>0</v>
      </c>
      <c r="DJ407" s="47">
        <v>0</v>
      </c>
      <c r="DK407" s="47">
        <v>0</v>
      </c>
      <c r="DL407" s="47">
        <v>0</v>
      </c>
      <c r="DM407" s="47">
        <v>0</v>
      </c>
      <c r="DN407" s="47">
        <v>0</v>
      </c>
      <c r="DO407" s="47">
        <v>0</v>
      </c>
      <c r="DP407" s="47">
        <v>0</v>
      </c>
      <c r="DQ407" s="47">
        <v>0</v>
      </c>
      <c r="DR407" s="47">
        <v>0</v>
      </c>
      <c r="DS407" s="47">
        <v>0</v>
      </c>
      <c r="DT407" s="47">
        <v>0</v>
      </c>
    </row>
    <row r="408" spans="1:126" x14ac:dyDescent="0.25">
      <c r="A408" s="47" t="s">
        <v>782</v>
      </c>
      <c r="B408" s="47" t="s">
        <v>153</v>
      </c>
      <c r="C408" s="47" t="s">
        <v>780</v>
      </c>
      <c r="D408" s="47" t="s">
        <v>780</v>
      </c>
      <c r="E408" s="47"/>
      <c r="F408" s="47" t="s">
        <v>406</v>
      </c>
      <c r="G408" s="47" t="s">
        <v>412</v>
      </c>
      <c r="H408" s="47" t="str">
        <f>=IFERROR(VLOOKUP(A408,'ETPT Format DDG'!A:J,10,FALSE),"")</f>
        <v>0</v>
      </c>
      <c r="I408" s="47" t="str">
        <f>='ETPT Format DDG'!M408</f>
        <v/>
      </c>
      <c r="J408" s="47" t="str">
        <f>='ETPT Format DDG'!D408</f>
        <v/>
      </c>
      <c r="K408" s="47" t="s">
        <v>157</v>
      </c>
      <c r="L408" s="47" t="s">
        <v>783</v>
      </c>
      <c r="M408" s="47" t="s">
        <v>784</v>
      </c>
      <c r="N408" s="47">
        <v>0.7447368421052631</v>
      </c>
      <c r="O408" s="47">
        <v>0.7447368421052631</v>
      </c>
      <c r="P408" s="47">
        <v>0</v>
      </c>
      <c r="Q408" s="47">
        <v>0</v>
      </c>
      <c r="R408" s="47">
        <v>0</v>
      </c>
      <c r="S408" s="47">
        <v>0</v>
      </c>
      <c r="T408" s="47">
        <v>0</v>
      </c>
      <c r="U408" s="47">
        <v>0</v>
      </c>
      <c r="V408" s="47">
        <v>0</v>
      </c>
      <c r="W408" s="47">
        <v>0</v>
      </c>
      <c r="X408" s="47">
        <v>0</v>
      </c>
      <c r="Y408" s="47">
        <v>0</v>
      </c>
      <c r="Z408" s="47">
        <v>0</v>
      </c>
      <c r="AA408" s="47">
        <v>0</v>
      </c>
      <c r="AB408" s="47">
        <v>0</v>
      </c>
      <c r="AC408" s="47">
        <v>0</v>
      </c>
      <c r="AD408" s="47">
        <v>0</v>
      </c>
      <c r="AE408" s="47">
        <v>0</v>
      </c>
      <c r="AF408" s="47">
        <v>0</v>
      </c>
      <c r="AG408" s="47">
        <v>0</v>
      </c>
      <c r="AH408" s="47">
        <v>0</v>
      </c>
      <c r="AI408" s="47">
        <v>0</v>
      </c>
      <c r="AJ408" s="47">
        <v>0</v>
      </c>
      <c r="AK408" s="47">
        <v>0</v>
      </c>
      <c r="AL408" s="47">
        <v>0</v>
      </c>
      <c r="AM408" s="47">
        <v>0</v>
      </c>
      <c r="AN408" s="47">
        <v>0</v>
      </c>
      <c r="AO408" s="47">
        <v>0</v>
      </c>
      <c r="AP408" s="47">
        <v>0</v>
      </c>
      <c r="AQ408" s="47">
        <v>0</v>
      </c>
      <c r="AR408" s="47">
        <v>0</v>
      </c>
      <c r="AS408" s="47">
        <v>0</v>
      </c>
      <c r="AT408" s="47">
        <v>0</v>
      </c>
      <c r="AU408" s="47">
        <v>0</v>
      </c>
      <c r="AV408" s="47">
        <v>0</v>
      </c>
      <c r="AW408" s="47">
        <v>0</v>
      </c>
      <c r="AX408" s="47">
        <v>0</v>
      </c>
      <c r="AY408" s="47">
        <v>0</v>
      </c>
      <c r="AZ408" s="47">
        <v>0</v>
      </c>
      <c r="BA408" s="47">
        <v>0</v>
      </c>
      <c r="BB408" s="47">
        <v>0</v>
      </c>
      <c r="BC408" s="47">
        <v>0</v>
      </c>
      <c r="BD408" s="47">
        <v>0</v>
      </c>
      <c r="BE408" s="47">
        <v>0</v>
      </c>
      <c r="BF408" s="47">
        <v>0</v>
      </c>
      <c r="BG408" s="47">
        <v>0</v>
      </c>
      <c r="BH408" s="47">
        <v>0</v>
      </c>
      <c r="BI408" s="47">
        <v>0</v>
      </c>
      <c r="BJ408" s="47">
        <v>0</v>
      </c>
      <c r="BK408" s="47">
        <v>0</v>
      </c>
      <c r="BL408" s="47">
        <v>0</v>
      </c>
      <c r="BM408" s="47">
        <v>0</v>
      </c>
      <c r="BN408" s="47">
        <v>0</v>
      </c>
      <c r="BO408" s="47">
        <v>0</v>
      </c>
      <c r="BP408" s="47">
        <v>0</v>
      </c>
      <c r="BQ408" s="47">
        <v>0</v>
      </c>
      <c r="BR408" s="47">
        <v>0</v>
      </c>
      <c r="BS408" s="47">
        <v>0</v>
      </c>
      <c r="BT408" s="47">
        <v>0</v>
      </c>
      <c r="BU408" s="47">
        <v>0</v>
      </c>
      <c r="BV408" s="47">
        <v>0</v>
      </c>
      <c r="BW408" s="47">
        <v>0</v>
      </c>
      <c r="BX408" s="47">
        <v>0</v>
      </c>
      <c r="BY408" s="47">
        <v>0</v>
      </c>
      <c r="BZ408" s="47">
        <v>0</v>
      </c>
      <c r="CA408" s="47">
        <v>0</v>
      </c>
      <c r="CB408" s="47">
        <v>0</v>
      </c>
      <c r="CC408" s="47">
        <v>0</v>
      </c>
      <c r="CD408" s="47">
        <v>0</v>
      </c>
      <c r="CE408" s="47">
        <v>0</v>
      </c>
      <c r="CF408" s="47">
        <v>0.7447368421052631</v>
      </c>
      <c r="CG408" s="47">
        <v>0</v>
      </c>
      <c r="CH408" s="47">
        <v>0</v>
      </c>
      <c r="CI408" s="47">
        <v>0</v>
      </c>
      <c r="CJ408" s="47">
        <v>0</v>
      </c>
      <c r="CK408" s="47">
        <v>0.7447368421052631</v>
      </c>
      <c r="CL408" s="47">
        <v>0</v>
      </c>
      <c r="CM408" s="47">
        <v>0</v>
      </c>
      <c r="CN408" s="47">
        <v>0</v>
      </c>
      <c r="CO408" s="47">
        <v>0</v>
      </c>
      <c r="CP408" s="47">
        <v>0</v>
      </c>
      <c r="CQ408" s="47">
        <v>0</v>
      </c>
      <c r="CR408" s="47">
        <v>0</v>
      </c>
      <c r="CS408" s="47">
        <v>0</v>
      </c>
      <c r="CT408" s="47">
        <v>0</v>
      </c>
      <c r="CU408" s="47">
        <v>0</v>
      </c>
      <c r="CV408" s="47">
        <v>0</v>
      </c>
      <c r="CW408" s="47">
        <v>0</v>
      </c>
      <c r="CX408" s="47">
        <v>0</v>
      </c>
      <c r="CY408" s="47">
        <v>0</v>
      </c>
      <c r="CZ408" s="47">
        <v>0</v>
      </c>
      <c r="DA408" s="47">
        <v>0</v>
      </c>
      <c r="DB408" s="47">
        <v>0</v>
      </c>
      <c r="DC408" s="47">
        <v>0</v>
      </c>
      <c r="DD408" s="47">
        <v>0</v>
      </c>
      <c r="DE408" s="47">
        <v>0</v>
      </c>
      <c r="DF408" s="47">
        <v>0</v>
      </c>
      <c r="DG408" s="47">
        <v>0</v>
      </c>
      <c r="DH408" s="47">
        <v>0</v>
      </c>
      <c r="DI408" s="47">
        <v>0</v>
      </c>
      <c r="DJ408" s="47">
        <v>0</v>
      </c>
      <c r="DK408" s="47">
        <v>0</v>
      </c>
      <c r="DL408" s="47">
        <v>0</v>
      </c>
      <c r="DM408" s="47">
        <v>0</v>
      </c>
      <c r="DN408" s="47">
        <v>0</v>
      </c>
      <c r="DO408" s="47">
        <v>0</v>
      </c>
      <c r="DP408" s="47">
        <v>0</v>
      </c>
      <c r="DQ408" s="47">
        <v>0</v>
      </c>
      <c r="DR408" s="47">
        <v>0</v>
      </c>
      <c r="DS408" s="47">
        <v>0</v>
      </c>
      <c r="DT408" s="47">
        <v>0</v>
      </c>
    </row>
    <row r="409" spans="1:126" x14ac:dyDescent="0.25">
      <c r="A409" s="47" t="s">
        <v>785</v>
      </c>
      <c r="B409" s="47" t="s">
        <v>153</v>
      </c>
      <c r="C409" s="47" t="s">
        <v>780</v>
      </c>
      <c r="D409" s="47" t="s">
        <v>780</v>
      </c>
      <c r="E409" s="47"/>
      <c r="F409" s="47" t="s">
        <v>406</v>
      </c>
      <c r="G409" s="47" t="s">
        <v>412</v>
      </c>
      <c r="H409" s="47" t="str">
        <f>=IFERROR(VLOOKUP(A409,'ETPT Format DDG'!A:J,10,FALSE),"")</f>
        <v>0</v>
      </c>
      <c r="I409" s="47" t="str">
        <f>='ETPT Format DDG'!M409</f>
        <v/>
      </c>
      <c r="J409" s="47" t="str">
        <f>='ETPT Format DDG'!D409</f>
        <v/>
      </c>
      <c r="K409" s="47" t="s">
        <v>157</v>
      </c>
      <c r="L409" s="47" t="s">
        <v>660</v>
      </c>
      <c r="M409" s="47"/>
      <c r="N409" s="47">
        <v>1</v>
      </c>
      <c r="O409" s="47">
        <v>1</v>
      </c>
      <c r="P409" s="47">
        <v>0</v>
      </c>
      <c r="Q409" s="47">
        <v>0</v>
      </c>
      <c r="R409" s="47">
        <v>0</v>
      </c>
      <c r="S409" s="47">
        <v>0</v>
      </c>
      <c r="T409" s="47">
        <v>0</v>
      </c>
      <c r="U409" s="47">
        <v>0</v>
      </c>
      <c r="V409" s="47">
        <v>0</v>
      </c>
      <c r="W409" s="47">
        <v>0</v>
      </c>
      <c r="X409" s="47">
        <v>0</v>
      </c>
      <c r="Y409" s="47">
        <v>0</v>
      </c>
      <c r="Z409" s="47">
        <v>0</v>
      </c>
      <c r="AA409" s="47">
        <v>0</v>
      </c>
      <c r="AB409" s="47">
        <v>0</v>
      </c>
      <c r="AC409" s="47">
        <v>0</v>
      </c>
      <c r="AD409" s="47">
        <v>0</v>
      </c>
      <c r="AE409" s="47">
        <v>0</v>
      </c>
      <c r="AF409" s="47">
        <v>0</v>
      </c>
      <c r="AG409" s="47">
        <v>0</v>
      </c>
      <c r="AH409" s="47">
        <v>0</v>
      </c>
      <c r="AI409" s="47">
        <v>0</v>
      </c>
      <c r="AJ409" s="47">
        <v>0</v>
      </c>
      <c r="AK409" s="47">
        <v>0</v>
      </c>
      <c r="AL409" s="47">
        <v>0</v>
      </c>
      <c r="AM409" s="47">
        <v>0</v>
      </c>
      <c r="AN409" s="47">
        <v>1</v>
      </c>
      <c r="AO409" s="47">
        <v>1</v>
      </c>
      <c r="AP409" s="47">
        <v>0</v>
      </c>
      <c r="AQ409" s="47">
        <v>0</v>
      </c>
      <c r="AR409" s="47">
        <v>0</v>
      </c>
      <c r="AS409" s="47">
        <v>0</v>
      </c>
      <c r="AT409" s="47">
        <v>0</v>
      </c>
      <c r="AU409" s="47">
        <v>0</v>
      </c>
      <c r="AV409" s="47">
        <v>0</v>
      </c>
      <c r="AW409" s="47">
        <v>0</v>
      </c>
      <c r="AX409" s="47">
        <v>0</v>
      </c>
      <c r="AY409" s="47">
        <v>0</v>
      </c>
      <c r="AZ409" s="47">
        <v>0</v>
      </c>
      <c r="BA409" s="47">
        <v>0</v>
      </c>
      <c r="BB409" s="47">
        <v>0</v>
      </c>
      <c r="BC409" s="47">
        <v>0</v>
      </c>
      <c r="BD409" s="47">
        <v>0</v>
      </c>
      <c r="BE409" s="47">
        <v>0</v>
      </c>
      <c r="BF409" s="47">
        <v>0</v>
      </c>
      <c r="BG409" s="47">
        <v>0</v>
      </c>
      <c r="BH409" s="47">
        <v>0</v>
      </c>
      <c r="BI409" s="47">
        <v>0</v>
      </c>
      <c r="BJ409" s="47">
        <v>0</v>
      </c>
      <c r="BK409" s="47">
        <v>0</v>
      </c>
      <c r="BL409" s="47">
        <v>0</v>
      </c>
      <c r="BM409" s="47">
        <v>0</v>
      </c>
      <c r="BN409" s="47">
        <v>0</v>
      </c>
      <c r="BO409" s="47">
        <v>0</v>
      </c>
      <c r="BP409" s="47">
        <v>0</v>
      </c>
      <c r="BQ409" s="47">
        <v>0</v>
      </c>
      <c r="BR409" s="47">
        <v>0</v>
      </c>
      <c r="BS409" s="47">
        <v>0</v>
      </c>
      <c r="BT409" s="47">
        <v>0</v>
      </c>
      <c r="BU409" s="47">
        <v>0</v>
      </c>
      <c r="BV409" s="47">
        <v>0</v>
      </c>
      <c r="BW409" s="47">
        <v>0</v>
      </c>
      <c r="BX409" s="47">
        <v>0</v>
      </c>
      <c r="BY409" s="47">
        <v>0</v>
      </c>
      <c r="BZ409" s="47">
        <v>0</v>
      </c>
      <c r="CA409" s="47">
        <v>0</v>
      </c>
      <c r="CB409" s="47">
        <v>0</v>
      </c>
      <c r="CC409" s="47">
        <v>0</v>
      </c>
      <c r="CD409" s="47">
        <v>0</v>
      </c>
      <c r="CE409" s="47">
        <v>0</v>
      </c>
      <c r="CF409" s="47">
        <v>0</v>
      </c>
      <c r="CG409" s="47">
        <v>0</v>
      </c>
      <c r="CH409" s="47">
        <v>0</v>
      </c>
      <c r="CI409" s="47">
        <v>0</v>
      </c>
      <c r="CJ409" s="47">
        <v>0</v>
      </c>
      <c r="CK409" s="47">
        <v>0</v>
      </c>
      <c r="CL409" s="47">
        <v>0</v>
      </c>
      <c r="CM409" s="47">
        <v>0</v>
      </c>
      <c r="CN409" s="47">
        <v>0</v>
      </c>
      <c r="CO409" s="47">
        <v>0</v>
      </c>
      <c r="CP409" s="47">
        <v>0</v>
      </c>
      <c r="CQ409" s="47">
        <v>0</v>
      </c>
      <c r="CR409" s="47">
        <v>0</v>
      </c>
      <c r="CS409" s="47">
        <v>0</v>
      </c>
      <c r="CT409" s="47">
        <v>0</v>
      </c>
      <c r="CU409" s="47">
        <v>0</v>
      </c>
      <c r="CV409" s="47">
        <v>0</v>
      </c>
      <c r="CW409" s="47">
        <v>0</v>
      </c>
      <c r="CX409" s="47">
        <v>0</v>
      </c>
      <c r="CY409" s="47">
        <v>0</v>
      </c>
      <c r="CZ409" s="47">
        <v>0</v>
      </c>
      <c r="DA409" s="47">
        <v>0</v>
      </c>
      <c r="DB409" s="47">
        <v>0</v>
      </c>
      <c r="DC409" s="47">
        <v>0</v>
      </c>
      <c r="DD409" s="47">
        <v>0</v>
      </c>
      <c r="DE409" s="47">
        <v>0</v>
      </c>
      <c r="DF409" s="47">
        <v>0</v>
      </c>
      <c r="DG409" s="47">
        <v>0</v>
      </c>
      <c r="DH409" s="47">
        <v>0</v>
      </c>
      <c r="DI409" s="47">
        <v>0</v>
      </c>
      <c r="DJ409" s="47">
        <v>0</v>
      </c>
      <c r="DK409" s="47">
        <v>0</v>
      </c>
      <c r="DL409" s="47">
        <v>0</v>
      </c>
      <c r="DM409" s="47">
        <v>0</v>
      </c>
      <c r="DN409" s="47">
        <v>0</v>
      </c>
      <c r="DO409" s="47">
        <v>0</v>
      </c>
      <c r="DP409" s="47">
        <v>0</v>
      </c>
      <c r="DQ409" s="47">
        <v>0</v>
      </c>
      <c r="DR409" s="47">
        <v>0</v>
      </c>
      <c r="DS409" s="47">
        <v>0</v>
      </c>
      <c r="DT409" s="47">
        <v>0</v>
      </c>
    </row>
    <row r="410" spans="1:126" x14ac:dyDescent="0.25">
      <c r="A410" s="47" t="s">
        <v>786</v>
      </c>
      <c r="B410" s="47" t="s">
        <v>153</v>
      </c>
      <c r="C410" s="47" t="s">
        <v>780</v>
      </c>
      <c r="D410" s="47" t="s">
        <v>780</v>
      </c>
      <c r="E410" s="47"/>
      <c r="F410" s="47" t="s">
        <v>406</v>
      </c>
      <c r="G410" s="47" t="s">
        <v>412</v>
      </c>
      <c r="H410" s="47" t="str">
        <f>=IFERROR(VLOOKUP(A410,'ETPT Format DDG'!A:J,10,FALSE),"")</f>
        <v>0</v>
      </c>
      <c r="I410" s="47" t="str">
        <f>='ETPT Format DDG'!M410</f>
        <v/>
      </c>
      <c r="J410" s="47" t="str">
        <f>='ETPT Format DDG'!D410</f>
        <v/>
      </c>
      <c r="K410" s="47" t="s">
        <v>157</v>
      </c>
      <c r="L410" s="47" t="s">
        <v>783</v>
      </c>
      <c r="M410" s="47" t="s">
        <v>787</v>
      </c>
      <c r="N410" s="47">
        <v>1</v>
      </c>
      <c r="O410" s="47">
        <v>1</v>
      </c>
      <c r="P410" s="47">
        <v>0</v>
      </c>
      <c r="Q410" s="47">
        <v>0</v>
      </c>
      <c r="R410" s="47">
        <v>0</v>
      </c>
      <c r="S410" s="47">
        <v>0</v>
      </c>
      <c r="T410" s="47">
        <v>0</v>
      </c>
      <c r="U410" s="47">
        <v>0</v>
      </c>
      <c r="V410" s="47">
        <v>0</v>
      </c>
      <c r="W410" s="47">
        <v>0</v>
      </c>
      <c r="X410" s="47">
        <v>0</v>
      </c>
      <c r="Y410" s="47">
        <v>0</v>
      </c>
      <c r="Z410" s="47">
        <v>0</v>
      </c>
      <c r="AA410" s="47">
        <v>0</v>
      </c>
      <c r="AB410" s="47">
        <v>0</v>
      </c>
      <c r="AC410" s="47">
        <v>0</v>
      </c>
      <c r="AD410" s="47">
        <v>0</v>
      </c>
      <c r="AE410" s="47">
        <v>0</v>
      </c>
      <c r="AF410" s="47">
        <v>0</v>
      </c>
      <c r="AG410" s="47">
        <v>0</v>
      </c>
      <c r="AH410" s="47">
        <v>0</v>
      </c>
      <c r="AI410" s="47">
        <v>0</v>
      </c>
      <c r="AJ410" s="47">
        <v>0</v>
      </c>
      <c r="AK410" s="47">
        <v>0</v>
      </c>
      <c r="AL410" s="47">
        <v>0</v>
      </c>
      <c r="AM410" s="47">
        <v>0</v>
      </c>
      <c r="AN410" s="47">
        <v>0</v>
      </c>
      <c r="AO410" s="47">
        <v>0</v>
      </c>
      <c r="AP410" s="47">
        <v>0</v>
      </c>
      <c r="AQ410" s="47">
        <v>0</v>
      </c>
      <c r="AR410" s="47">
        <v>0</v>
      </c>
      <c r="AS410" s="47">
        <v>0</v>
      </c>
      <c r="AT410" s="47">
        <v>0</v>
      </c>
      <c r="AU410" s="47">
        <v>0</v>
      </c>
      <c r="AV410" s="47">
        <v>0</v>
      </c>
      <c r="AW410" s="47">
        <v>0</v>
      </c>
      <c r="AX410" s="47">
        <v>0</v>
      </c>
      <c r="AY410" s="47">
        <v>0</v>
      </c>
      <c r="AZ410" s="47">
        <v>0</v>
      </c>
      <c r="BA410" s="47">
        <v>0</v>
      </c>
      <c r="BB410" s="47">
        <v>0</v>
      </c>
      <c r="BC410" s="47">
        <v>0</v>
      </c>
      <c r="BD410" s="47">
        <v>0</v>
      </c>
      <c r="BE410" s="47">
        <v>0</v>
      </c>
      <c r="BF410" s="47">
        <v>0</v>
      </c>
      <c r="BG410" s="47">
        <v>0</v>
      </c>
      <c r="BH410" s="47">
        <v>0</v>
      </c>
      <c r="BI410" s="47">
        <v>0</v>
      </c>
      <c r="BJ410" s="47">
        <v>0</v>
      </c>
      <c r="BK410" s="47">
        <v>0</v>
      </c>
      <c r="BL410" s="47">
        <v>0</v>
      </c>
      <c r="BM410" s="47">
        <v>0</v>
      </c>
      <c r="BN410" s="47">
        <v>0</v>
      </c>
      <c r="BO410" s="47">
        <v>1</v>
      </c>
      <c r="BP410" s="47">
        <v>1</v>
      </c>
      <c r="BQ410" s="47">
        <v>0</v>
      </c>
      <c r="BR410" s="47">
        <v>0</v>
      </c>
      <c r="BS410" s="47">
        <v>0</v>
      </c>
      <c r="BT410" s="47">
        <v>0</v>
      </c>
      <c r="BU410" s="47">
        <v>0</v>
      </c>
      <c r="BV410" s="47">
        <v>0</v>
      </c>
      <c r="BW410" s="47">
        <v>0</v>
      </c>
      <c r="BX410" s="47">
        <v>0</v>
      </c>
      <c r="BY410" s="47">
        <v>0</v>
      </c>
      <c r="BZ410" s="47">
        <v>0</v>
      </c>
      <c r="CA410" s="47">
        <v>0</v>
      </c>
      <c r="CB410" s="47">
        <v>0</v>
      </c>
      <c r="CC410" s="47">
        <v>0</v>
      </c>
      <c r="CD410" s="47">
        <v>0</v>
      </c>
      <c r="CE410" s="47">
        <v>0</v>
      </c>
      <c r="CF410" s="47">
        <v>0</v>
      </c>
      <c r="CG410" s="47">
        <v>0</v>
      </c>
      <c r="CH410" s="47">
        <v>0</v>
      </c>
      <c r="CI410" s="47">
        <v>0</v>
      </c>
      <c r="CJ410" s="47">
        <v>0</v>
      </c>
      <c r="CK410" s="47">
        <v>0</v>
      </c>
      <c r="CL410" s="47">
        <v>0</v>
      </c>
      <c r="CM410" s="47">
        <v>0</v>
      </c>
      <c r="CN410" s="47">
        <v>0</v>
      </c>
      <c r="CO410" s="47">
        <v>0</v>
      </c>
      <c r="CP410" s="47">
        <v>0</v>
      </c>
      <c r="CQ410" s="47">
        <v>0</v>
      </c>
      <c r="CR410" s="47">
        <v>0</v>
      </c>
      <c r="CS410" s="47">
        <v>0</v>
      </c>
      <c r="CT410" s="47">
        <v>0</v>
      </c>
      <c r="CU410" s="47">
        <v>0</v>
      </c>
      <c r="CV410" s="47">
        <v>0</v>
      </c>
      <c r="CW410" s="47">
        <v>0</v>
      </c>
      <c r="CX410" s="47">
        <v>0</v>
      </c>
      <c r="CY410" s="47">
        <v>0</v>
      </c>
      <c r="CZ410" s="47">
        <v>0</v>
      </c>
      <c r="DA410" s="47">
        <v>0</v>
      </c>
      <c r="DB410" s="47">
        <v>0</v>
      </c>
      <c r="DC410" s="47">
        <v>0</v>
      </c>
      <c r="DD410" s="47">
        <v>0</v>
      </c>
      <c r="DE410" s="47">
        <v>0</v>
      </c>
      <c r="DF410" s="47">
        <v>0</v>
      </c>
      <c r="DG410" s="47">
        <v>0</v>
      </c>
      <c r="DH410" s="47">
        <v>0</v>
      </c>
      <c r="DI410" s="47">
        <v>0</v>
      </c>
      <c r="DJ410" s="47">
        <v>0</v>
      </c>
      <c r="DK410" s="47">
        <v>0</v>
      </c>
      <c r="DL410" s="47">
        <v>0</v>
      </c>
      <c r="DM410" s="47">
        <v>0</v>
      </c>
      <c r="DN410" s="47">
        <v>0</v>
      </c>
      <c r="DO410" s="47">
        <v>0</v>
      </c>
      <c r="DP410" s="47">
        <v>0</v>
      </c>
      <c r="DQ410" s="47">
        <v>0</v>
      </c>
      <c r="DR410" s="47">
        <v>0</v>
      </c>
      <c r="DS410" s="47">
        <v>0</v>
      </c>
      <c r="DT410" s="47">
        <v>0</v>
      </c>
    </row>
    <row r="411" spans="1:126" x14ac:dyDescent="0.25">
      <c r="A411" s="47" t="s">
        <v>788</v>
      </c>
      <c r="B411" s="47" t="s">
        <v>153</v>
      </c>
      <c r="C411" s="47" t="s">
        <v>780</v>
      </c>
      <c r="D411" s="47" t="s">
        <v>780</v>
      </c>
      <c r="E411" s="47"/>
      <c r="F411" s="47" t="s">
        <v>406</v>
      </c>
      <c r="G411" s="47" t="s">
        <v>412</v>
      </c>
      <c r="H411" s="47" t="str">
        <f>=IFERROR(VLOOKUP(A411,'ETPT Format DDG'!A:J,10,FALSE),"")</f>
        <v>0</v>
      </c>
      <c r="I411" s="47" t="str">
        <f>='ETPT Format DDG'!M411</f>
        <v/>
      </c>
      <c r="J411" s="47" t="str">
        <f>='ETPT Format DDG'!D411</f>
        <v/>
      </c>
      <c r="K411" s="47" t="s">
        <v>157</v>
      </c>
      <c r="L411" s="47" t="s">
        <v>789</v>
      </c>
      <c r="M411" s="47"/>
      <c r="N411" s="47">
        <v>1</v>
      </c>
      <c r="O411" s="47">
        <v>1</v>
      </c>
      <c r="P411" s="47">
        <v>0</v>
      </c>
      <c r="Q411" s="47">
        <v>0</v>
      </c>
      <c r="R411" s="47">
        <v>0</v>
      </c>
      <c r="S411" s="47">
        <v>0</v>
      </c>
      <c r="T411" s="47">
        <v>0</v>
      </c>
      <c r="U411" s="47">
        <v>0</v>
      </c>
      <c r="V411" s="47">
        <v>0</v>
      </c>
      <c r="W411" s="47">
        <v>0</v>
      </c>
      <c r="X411" s="47">
        <v>0</v>
      </c>
      <c r="Y411" s="47">
        <v>0</v>
      </c>
      <c r="Z411" s="47">
        <v>0</v>
      </c>
      <c r="AA411" s="47">
        <v>0</v>
      </c>
      <c r="AB411" s="47">
        <v>0</v>
      </c>
      <c r="AC411" s="47">
        <v>0</v>
      </c>
      <c r="AD411" s="47">
        <v>0</v>
      </c>
      <c r="AE411" s="47">
        <v>0</v>
      </c>
      <c r="AF411" s="47">
        <v>0</v>
      </c>
      <c r="AG411" s="47">
        <v>0</v>
      </c>
      <c r="AH411" s="47">
        <v>0</v>
      </c>
      <c r="AI411" s="47">
        <v>0</v>
      </c>
      <c r="AJ411" s="47">
        <v>0</v>
      </c>
      <c r="AK411" s="47">
        <v>0</v>
      </c>
      <c r="AL411" s="47">
        <v>0</v>
      </c>
      <c r="AM411" s="47">
        <v>0</v>
      </c>
      <c r="AN411" s="47">
        <v>0</v>
      </c>
      <c r="AO411" s="47">
        <v>0</v>
      </c>
      <c r="AP411" s="47">
        <v>0</v>
      </c>
      <c r="AQ411" s="47">
        <v>0</v>
      </c>
      <c r="AR411" s="47">
        <v>0</v>
      </c>
      <c r="AS411" s="47">
        <v>0</v>
      </c>
      <c r="AT411" s="47">
        <v>0</v>
      </c>
      <c r="AU411" s="47">
        <v>0</v>
      </c>
      <c r="AV411" s="47">
        <v>0</v>
      </c>
      <c r="AW411" s="47">
        <v>0</v>
      </c>
      <c r="AX411" s="47">
        <v>0</v>
      </c>
      <c r="AY411" s="47">
        <v>0</v>
      </c>
      <c r="AZ411" s="47">
        <v>0</v>
      </c>
      <c r="BA411" s="47">
        <v>0</v>
      </c>
      <c r="BB411" s="47">
        <v>0</v>
      </c>
      <c r="BC411" s="47">
        <v>0</v>
      </c>
      <c r="BD411" s="47">
        <v>0</v>
      </c>
      <c r="BE411" s="47">
        <v>0</v>
      </c>
      <c r="BF411" s="47">
        <v>0</v>
      </c>
      <c r="BG411" s="47">
        <v>0</v>
      </c>
      <c r="BH411" s="47">
        <v>0</v>
      </c>
      <c r="BI411" s="47">
        <v>0</v>
      </c>
      <c r="BJ411" s="47">
        <v>0</v>
      </c>
      <c r="BK411" s="47">
        <v>0</v>
      </c>
      <c r="BL411" s="47">
        <v>0</v>
      </c>
      <c r="BM411" s="47">
        <v>0</v>
      </c>
      <c r="BN411" s="47">
        <v>0</v>
      </c>
      <c r="BO411" s="47">
        <v>0</v>
      </c>
      <c r="BP411" s="47">
        <v>0</v>
      </c>
      <c r="BQ411" s="47">
        <v>0</v>
      </c>
      <c r="BR411" s="47">
        <v>0</v>
      </c>
      <c r="BS411" s="47">
        <v>0</v>
      </c>
      <c r="BT411" s="47">
        <v>0</v>
      </c>
      <c r="BU411" s="47">
        <v>0</v>
      </c>
      <c r="BV411" s="47">
        <v>0</v>
      </c>
      <c r="BW411" s="47">
        <v>0</v>
      </c>
      <c r="BX411" s="47">
        <v>0</v>
      </c>
      <c r="BY411" s="47">
        <v>0</v>
      </c>
      <c r="BZ411" s="47">
        <v>0</v>
      </c>
      <c r="CA411" s="47">
        <v>0</v>
      </c>
      <c r="CB411" s="47">
        <v>0</v>
      </c>
      <c r="CC411" s="47">
        <v>0</v>
      </c>
      <c r="CD411" s="47">
        <v>0</v>
      </c>
      <c r="CE411" s="47">
        <v>0</v>
      </c>
      <c r="CF411" s="47">
        <v>1</v>
      </c>
      <c r="CG411" s="47">
        <v>1</v>
      </c>
      <c r="CH411" s="47">
        <v>0</v>
      </c>
      <c r="CI411" s="47">
        <v>0</v>
      </c>
      <c r="CJ411" s="47">
        <v>0</v>
      </c>
      <c r="CK411" s="47">
        <v>0</v>
      </c>
      <c r="CL411" s="47">
        <v>0</v>
      </c>
      <c r="CM411" s="47">
        <v>0</v>
      </c>
      <c r="CN411" s="47">
        <v>0</v>
      </c>
      <c r="CO411" s="47">
        <v>0</v>
      </c>
      <c r="CP411" s="47">
        <v>0</v>
      </c>
      <c r="CQ411" s="47">
        <v>0</v>
      </c>
      <c r="CR411" s="47">
        <v>0</v>
      </c>
      <c r="CS411" s="47">
        <v>0</v>
      </c>
      <c r="CT411" s="47">
        <v>0</v>
      </c>
      <c r="CU411" s="47">
        <v>0</v>
      </c>
      <c r="CV411" s="47">
        <v>0</v>
      </c>
      <c r="CW411" s="47">
        <v>0</v>
      </c>
      <c r="CX411" s="47">
        <v>0</v>
      </c>
      <c r="CY411" s="47">
        <v>0</v>
      </c>
      <c r="CZ411" s="47">
        <v>0</v>
      </c>
      <c r="DA411" s="47">
        <v>0</v>
      </c>
      <c r="DB411" s="47">
        <v>0</v>
      </c>
      <c r="DC411" s="47">
        <v>0</v>
      </c>
      <c r="DD411" s="47">
        <v>0</v>
      </c>
      <c r="DE411" s="47">
        <v>0</v>
      </c>
      <c r="DF411" s="47">
        <v>0</v>
      </c>
      <c r="DG411" s="47">
        <v>0</v>
      </c>
      <c r="DH411" s="47">
        <v>0</v>
      </c>
      <c r="DI411" s="47">
        <v>0</v>
      </c>
      <c r="DJ411" s="47">
        <v>0</v>
      </c>
      <c r="DK411" s="47">
        <v>0</v>
      </c>
      <c r="DL411" s="47">
        <v>0</v>
      </c>
      <c r="DM411" s="47">
        <v>0</v>
      </c>
      <c r="DN411" s="47">
        <v>0</v>
      </c>
      <c r="DO411" s="47">
        <v>0</v>
      </c>
      <c r="DP411" s="47">
        <v>0</v>
      </c>
      <c r="DQ411" s="47">
        <v>0</v>
      </c>
      <c r="DR411" s="47">
        <v>0</v>
      </c>
      <c r="DS411" s="47">
        <v>0</v>
      </c>
      <c r="DT411" s="47">
        <v>0</v>
      </c>
    </row>
    <row r="412" spans="1:126" x14ac:dyDescent="0.25">
      <c r="A412" s="47" t="s">
        <v>790</v>
      </c>
      <c r="B412" s="47" t="s">
        <v>153</v>
      </c>
      <c r="C412" s="47" t="s">
        <v>780</v>
      </c>
      <c r="D412" s="47" t="s">
        <v>780</v>
      </c>
      <c r="E412" s="47"/>
      <c r="F412" s="47" t="s">
        <v>406</v>
      </c>
      <c r="G412" s="47" t="s">
        <v>412</v>
      </c>
      <c r="H412" s="47" t="str">
        <f>=IFERROR(VLOOKUP(A412,'ETPT Format DDG'!A:J,10,FALSE),"")</f>
        <v>0</v>
      </c>
      <c r="I412" s="47" t="str">
        <f>='ETPT Format DDG'!M412</f>
        <v/>
      </c>
      <c r="J412" s="47" t="str">
        <f>='ETPT Format DDG'!D412</f>
        <v/>
      </c>
      <c r="K412" s="47" t="s">
        <v>157</v>
      </c>
      <c r="L412" s="47" t="s">
        <v>681</v>
      </c>
      <c r="M412" s="47"/>
      <c r="N412" s="47">
        <v>1</v>
      </c>
      <c r="O412" s="47">
        <v>1</v>
      </c>
      <c r="P412" s="47">
        <v>0</v>
      </c>
      <c r="Q412" s="47">
        <v>0</v>
      </c>
      <c r="R412" s="47">
        <v>0</v>
      </c>
      <c r="S412" s="47">
        <v>0</v>
      </c>
      <c r="T412" s="47">
        <v>0</v>
      </c>
      <c r="U412" s="47">
        <v>0</v>
      </c>
      <c r="V412" s="47">
        <v>0</v>
      </c>
      <c r="W412" s="47">
        <v>0</v>
      </c>
      <c r="X412" s="47">
        <v>0</v>
      </c>
      <c r="Y412" s="47">
        <v>0</v>
      </c>
      <c r="Z412" s="47">
        <v>0</v>
      </c>
      <c r="AA412" s="47">
        <v>0</v>
      </c>
      <c r="AB412" s="47">
        <v>0</v>
      </c>
      <c r="AC412" s="47">
        <v>0</v>
      </c>
      <c r="AD412" s="47">
        <v>0</v>
      </c>
      <c r="AE412" s="47">
        <v>0</v>
      </c>
      <c r="AF412" s="47">
        <v>0</v>
      </c>
      <c r="AG412" s="47">
        <v>0</v>
      </c>
      <c r="AH412" s="47">
        <v>0</v>
      </c>
      <c r="AI412" s="47">
        <v>0</v>
      </c>
      <c r="AJ412" s="47">
        <v>0</v>
      </c>
      <c r="AK412" s="47">
        <v>0</v>
      </c>
      <c r="AL412" s="47">
        <v>0</v>
      </c>
      <c r="AM412" s="47">
        <v>0</v>
      </c>
      <c r="AN412" s="47">
        <v>0</v>
      </c>
      <c r="AO412" s="47">
        <v>0</v>
      </c>
      <c r="AP412" s="47">
        <v>0</v>
      </c>
      <c r="AQ412" s="47">
        <v>0</v>
      </c>
      <c r="AR412" s="47">
        <v>0</v>
      </c>
      <c r="AS412" s="47">
        <v>0</v>
      </c>
      <c r="AT412" s="47">
        <v>0</v>
      </c>
      <c r="AU412" s="47">
        <v>0</v>
      </c>
      <c r="AV412" s="47">
        <v>0</v>
      </c>
      <c r="AW412" s="47">
        <v>0</v>
      </c>
      <c r="AX412" s="47">
        <v>0</v>
      </c>
      <c r="AY412" s="47">
        <v>0</v>
      </c>
      <c r="AZ412" s="47">
        <v>0</v>
      </c>
      <c r="BA412" s="47">
        <v>0</v>
      </c>
      <c r="BB412" s="47">
        <v>0</v>
      </c>
      <c r="BC412" s="47">
        <v>0</v>
      </c>
      <c r="BD412" s="47">
        <v>0</v>
      </c>
      <c r="BE412" s="47">
        <v>0</v>
      </c>
      <c r="BF412" s="47">
        <v>0</v>
      </c>
      <c r="BG412" s="47">
        <v>0</v>
      </c>
      <c r="BH412" s="47">
        <v>0</v>
      </c>
      <c r="BI412" s="47">
        <v>0</v>
      </c>
      <c r="BJ412" s="47">
        <v>0</v>
      </c>
      <c r="BK412" s="47">
        <v>0</v>
      </c>
      <c r="BL412" s="47">
        <v>0</v>
      </c>
      <c r="BM412" s="47">
        <v>0</v>
      </c>
      <c r="BN412" s="47">
        <v>0</v>
      </c>
      <c r="BO412" s="47">
        <v>0</v>
      </c>
      <c r="BP412" s="47">
        <v>0</v>
      </c>
      <c r="BQ412" s="47">
        <v>0</v>
      </c>
      <c r="BR412" s="47">
        <v>0</v>
      </c>
      <c r="BS412" s="47">
        <v>0</v>
      </c>
      <c r="BT412" s="47">
        <v>0</v>
      </c>
      <c r="BU412" s="47">
        <v>0</v>
      </c>
      <c r="BV412" s="47">
        <v>0</v>
      </c>
      <c r="BW412" s="47">
        <v>0</v>
      </c>
      <c r="BX412" s="47">
        <v>0</v>
      </c>
      <c r="BY412" s="47">
        <v>0</v>
      </c>
      <c r="BZ412" s="47">
        <v>0</v>
      </c>
      <c r="CA412" s="47">
        <v>0</v>
      </c>
      <c r="CB412" s="47">
        <v>0</v>
      </c>
      <c r="CC412" s="47">
        <v>0</v>
      </c>
      <c r="CD412" s="47">
        <v>0</v>
      </c>
      <c r="CE412" s="47">
        <v>0</v>
      </c>
      <c r="CF412" s="47">
        <v>1</v>
      </c>
      <c r="CG412" s="47">
        <v>1</v>
      </c>
      <c r="CH412" s="47">
        <v>0</v>
      </c>
      <c r="CI412" s="47">
        <v>0</v>
      </c>
      <c r="CJ412" s="47">
        <v>0</v>
      </c>
      <c r="CK412" s="47">
        <v>0</v>
      </c>
      <c r="CL412" s="47">
        <v>0</v>
      </c>
      <c r="CM412" s="47">
        <v>0</v>
      </c>
      <c r="CN412" s="47">
        <v>0</v>
      </c>
      <c r="CO412" s="47">
        <v>0</v>
      </c>
      <c r="CP412" s="47">
        <v>0</v>
      </c>
      <c r="CQ412" s="47">
        <v>0</v>
      </c>
      <c r="CR412" s="47">
        <v>0</v>
      </c>
      <c r="CS412" s="47">
        <v>0</v>
      </c>
      <c r="CT412" s="47">
        <v>0</v>
      </c>
      <c r="CU412" s="47">
        <v>0</v>
      </c>
      <c r="CV412" s="47">
        <v>0</v>
      </c>
      <c r="CW412" s="47">
        <v>0</v>
      </c>
      <c r="CX412" s="47">
        <v>0</v>
      </c>
      <c r="CY412" s="47">
        <v>0</v>
      </c>
      <c r="CZ412" s="47">
        <v>0</v>
      </c>
      <c r="DA412" s="47">
        <v>0</v>
      </c>
      <c r="DB412" s="47">
        <v>0</v>
      </c>
      <c r="DC412" s="47">
        <v>0</v>
      </c>
      <c r="DD412" s="47">
        <v>0</v>
      </c>
      <c r="DE412" s="47">
        <v>0</v>
      </c>
      <c r="DF412" s="47">
        <v>0</v>
      </c>
      <c r="DG412" s="47">
        <v>0</v>
      </c>
      <c r="DH412" s="47">
        <v>0</v>
      </c>
      <c r="DI412" s="47">
        <v>0</v>
      </c>
      <c r="DJ412" s="47">
        <v>0</v>
      </c>
      <c r="DK412" s="47">
        <v>0</v>
      </c>
      <c r="DL412" s="47">
        <v>0</v>
      </c>
      <c r="DM412" s="47">
        <v>0</v>
      </c>
      <c r="DN412" s="47">
        <v>0</v>
      </c>
      <c r="DO412" s="47">
        <v>0</v>
      </c>
      <c r="DP412" s="47">
        <v>0</v>
      </c>
      <c r="DQ412" s="47">
        <v>0</v>
      </c>
      <c r="DR412" s="47">
        <v>0</v>
      </c>
      <c r="DS412" s="47">
        <v>0</v>
      </c>
      <c r="DT412" s="47">
        <v>0</v>
      </c>
    </row>
    <row r="413" spans="1:126" x14ac:dyDescent="0.25">
      <c r="A413" s="47" t="s">
        <v>791</v>
      </c>
      <c r="B413" s="47" t="s">
        <v>153</v>
      </c>
      <c r="C413" s="47" t="s">
        <v>780</v>
      </c>
      <c r="D413" s="47" t="s">
        <v>780</v>
      </c>
      <c r="E413" s="47"/>
      <c r="F413" s="47" t="s">
        <v>406</v>
      </c>
      <c r="G413" s="47" t="s">
        <v>415</v>
      </c>
      <c r="H413" s="47" t="str">
        <f>=IFERROR(VLOOKUP(A413,'ETPT Format DDG'!A:J,10,FALSE),"")</f>
        <v>0</v>
      </c>
      <c r="I413" s="47" t="str">
        <f>='ETPT Format DDG'!M413</f>
        <v/>
      </c>
      <c r="J413" s="47" t="str">
        <f>='ETPT Format DDG'!D413</f>
        <v/>
      </c>
      <c r="K413" s="47" t="s">
        <v>157</v>
      </c>
      <c r="L413" s="47" t="s">
        <v>671</v>
      </c>
      <c r="M413" s="47"/>
      <c r="N413" s="47">
        <v>1</v>
      </c>
      <c r="O413" s="47">
        <v>1</v>
      </c>
      <c r="P413" s="47">
        <v>0</v>
      </c>
      <c r="Q413" s="47">
        <v>0</v>
      </c>
      <c r="R413" s="47">
        <v>0</v>
      </c>
      <c r="S413" s="47">
        <v>0</v>
      </c>
      <c r="T413" s="47">
        <v>0</v>
      </c>
      <c r="U413" s="47">
        <v>0</v>
      </c>
      <c r="V413" s="47">
        <v>0</v>
      </c>
      <c r="W413" s="47">
        <v>0</v>
      </c>
      <c r="X413" s="47">
        <v>0</v>
      </c>
      <c r="Y413" s="47">
        <v>0</v>
      </c>
      <c r="Z413" s="47">
        <v>0</v>
      </c>
      <c r="AA413" s="47">
        <v>0</v>
      </c>
      <c r="AB413" s="47">
        <v>0</v>
      </c>
      <c r="AC413" s="47">
        <v>0</v>
      </c>
      <c r="AD413" s="47">
        <v>0</v>
      </c>
      <c r="AE413" s="47">
        <v>0</v>
      </c>
      <c r="AF413" s="47">
        <v>0</v>
      </c>
      <c r="AG413" s="47">
        <v>0</v>
      </c>
      <c r="AH413" s="47">
        <v>0</v>
      </c>
      <c r="AI413" s="47">
        <v>0</v>
      </c>
      <c r="AJ413" s="47">
        <v>0</v>
      </c>
      <c r="AK413" s="47">
        <v>0</v>
      </c>
      <c r="AL413" s="47">
        <v>0</v>
      </c>
      <c r="AM413" s="47">
        <v>0</v>
      </c>
      <c r="AN413" s="47">
        <v>0</v>
      </c>
      <c r="AO413" s="47">
        <v>0</v>
      </c>
      <c r="AP413" s="47">
        <v>0</v>
      </c>
      <c r="AQ413" s="47">
        <v>0</v>
      </c>
      <c r="AR413" s="47">
        <v>0</v>
      </c>
      <c r="AS413" s="47">
        <v>0</v>
      </c>
      <c r="AT413" s="47">
        <v>0</v>
      </c>
      <c r="AU413" s="47">
        <v>0</v>
      </c>
      <c r="AV413" s="47">
        <v>0</v>
      </c>
      <c r="AW413" s="47">
        <v>0</v>
      </c>
      <c r="AX413" s="47">
        <v>0</v>
      </c>
      <c r="AY413" s="47">
        <v>0</v>
      </c>
      <c r="AZ413" s="47">
        <v>0</v>
      </c>
      <c r="BA413" s="47">
        <v>0</v>
      </c>
      <c r="BB413" s="47">
        <v>0</v>
      </c>
      <c r="BC413" s="47">
        <v>0</v>
      </c>
      <c r="BD413" s="47">
        <v>0</v>
      </c>
      <c r="BE413" s="47">
        <v>0</v>
      </c>
      <c r="BF413" s="47">
        <v>0</v>
      </c>
      <c r="BG413" s="47">
        <v>0</v>
      </c>
      <c r="BH413" s="47">
        <v>0</v>
      </c>
      <c r="BI413" s="47">
        <v>0</v>
      </c>
      <c r="BJ413" s="47">
        <v>0</v>
      </c>
      <c r="BK413" s="47">
        <v>0</v>
      </c>
      <c r="BL413" s="47">
        <v>0</v>
      </c>
      <c r="BM413" s="47">
        <v>0</v>
      </c>
      <c r="BN413" s="47">
        <v>0</v>
      </c>
      <c r="BO413" s="47">
        <v>1</v>
      </c>
      <c r="BP413" s="47">
        <v>0</v>
      </c>
      <c r="BQ413" s="47">
        <v>0</v>
      </c>
      <c r="BR413" s="47">
        <v>0</v>
      </c>
      <c r="BS413" s="47">
        <v>0</v>
      </c>
      <c r="BT413" s="47">
        <v>0</v>
      </c>
      <c r="BU413" s="47">
        <v>0</v>
      </c>
      <c r="BV413" s="47">
        <v>0</v>
      </c>
      <c r="BW413" s="47">
        <v>0</v>
      </c>
      <c r="BX413" s="47">
        <v>0</v>
      </c>
      <c r="BY413" s="47">
        <v>0</v>
      </c>
      <c r="BZ413" s="47">
        <v>0</v>
      </c>
      <c r="CA413" s="47">
        <v>0</v>
      </c>
      <c r="CB413" s="47">
        <v>0</v>
      </c>
      <c r="CC413" s="47">
        <v>0</v>
      </c>
      <c r="CD413" s="47">
        <v>0</v>
      </c>
      <c r="CE413" s="47">
        <v>0</v>
      </c>
      <c r="CF413" s="47">
        <v>0</v>
      </c>
      <c r="CG413" s="47">
        <v>0</v>
      </c>
      <c r="CH413" s="47">
        <v>0</v>
      </c>
      <c r="CI413" s="47">
        <v>0</v>
      </c>
      <c r="CJ413" s="47">
        <v>0</v>
      </c>
      <c r="CK413" s="47">
        <v>0</v>
      </c>
      <c r="CL413" s="47">
        <v>0</v>
      </c>
      <c r="CM413" s="47">
        <v>0</v>
      </c>
      <c r="CN413" s="47">
        <v>0</v>
      </c>
      <c r="CO413" s="47">
        <v>0</v>
      </c>
      <c r="CP413" s="47">
        <v>0</v>
      </c>
      <c r="CQ413" s="47">
        <v>0</v>
      </c>
      <c r="CR413" s="47">
        <v>0</v>
      </c>
      <c r="CS413" s="47">
        <v>0</v>
      </c>
      <c r="CT413" s="47">
        <v>0</v>
      </c>
      <c r="CU413" s="47">
        <v>0</v>
      </c>
      <c r="CV413" s="47">
        <v>0</v>
      </c>
      <c r="CW413" s="47">
        <v>0</v>
      </c>
      <c r="CX413" s="47">
        <v>0</v>
      </c>
      <c r="CY413" s="47">
        <v>0</v>
      </c>
      <c r="CZ413" s="47">
        <v>0</v>
      </c>
      <c r="DA413" s="47">
        <v>0</v>
      </c>
      <c r="DB413" s="47">
        <v>0</v>
      </c>
      <c r="DC413" s="47">
        <v>0</v>
      </c>
      <c r="DD413" s="47">
        <v>0</v>
      </c>
      <c r="DE413" s="47">
        <v>0</v>
      </c>
      <c r="DF413" s="47">
        <v>0</v>
      </c>
      <c r="DG413" s="47">
        <v>0</v>
      </c>
      <c r="DH413" s="47">
        <v>0</v>
      </c>
      <c r="DI413" s="47">
        <v>0</v>
      </c>
      <c r="DJ413" s="47">
        <v>0</v>
      </c>
      <c r="DK413" s="47">
        <v>0</v>
      </c>
      <c r="DL413" s="47">
        <v>0</v>
      </c>
      <c r="DM413" s="47">
        <v>0</v>
      </c>
      <c r="DN413" s="47">
        <v>0</v>
      </c>
      <c r="DO413" s="47">
        <v>0</v>
      </c>
      <c r="DP413" s="47">
        <v>0</v>
      </c>
      <c r="DQ413" s="47">
        <v>0</v>
      </c>
      <c r="DR413" s="47">
        <v>0</v>
      </c>
      <c r="DS413" s="47">
        <v>0</v>
      </c>
      <c r="DT413" s="47">
        <v>0</v>
      </c>
    </row>
    <row r="414" spans="1:126" x14ac:dyDescent="0.25">
      <c r="A414" s="47" t="s">
        <v>792</v>
      </c>
      <c r="B414" s="47" t="s">
        <v>153</v>
      </c>
      <c r="C414" s="47" t="s">
        <v>780</v>
      </c>
      <c r="D414" s="47" t="s">
        <v>780</v>
      </c>
      <c r="E414" s="47"/>
      <c r="F414" s="47" t="s">
        <v>406</v>
      </c>
      <c r="G414" s="47" t="s">
        <v>415</v>
      </c>
      <c r="H414" s="47" t="str">
        <f>=IFERROR(VLOOKUP(A414,'ETPT Format DDG'!A:J,10,FALSE),"")</f>
        <v>0</v>
      </c>
      <c r="I414" s="47" t="str">
        <f>='ETPT Format DDG'!M414</f>
        <v/>
      </c>
      <c r="J414" s="47" t="str">
        <f>='ETPT Format DDG'!D414</f>
        <v/>
      </c>
      <c r="K414" s="47" t="s">
        <v>157</v>
      </c>
      <c r="L414" s="47" t="s">
        <v>793</v>
      </c>
      <c r="M414" s="47"/>
      <c r="N414" s="47">
        <v>0</v>
      </c>
      <c r="O414" s="47">
        <v>0</v>
      </c>
      <c r="P414" s="47">
        <v>0</v>
      </c>
      <c r="Q414" s="47">
        <v>0</v>
      </c>
      <c r="R414" s="47">
        <v>0</v>
      </c>
      <c r="S414" s="47">
        <v>0</v>
      </c>
      <c r="T414" s="47">
        <v>0</v>
      </c>
      <c r="U414" s="47">
        <v>0</v>
      </c>
      <c r="V414" s="47">
        <v>0</v>
      </c>
      <c r="W414" s="47">
        <v>0</v>
      </c>
      <c r="X414" s="47">
        <v>0</v>
      </c>
      <c r="Y414" s="47">
        <v>0</v>
      </c>
      <c r="Z414" s="47">
        <v>0</v>
      </c>
      <c r="AA414" s="47">
        <v>0</v>
      </c>
      <c r="AB414" s="47">
        <v>0</v>
      </c>
      <c r="AC414" s="47">
        <v>0</v>
      </c>
      <c r="AD414" s="47">
        <v>0</v>
      </c>
      <c r="AE414" s="47">
        <v>0</v>
      </c>
      <c r="AF414" s="47">
        <v>0</v>
      </c>
      <c r="AG414" s="47">
        <v>0</v>
      </c>
      <c r="AH414" s="47">
        <v>0</v>
      </c>
      <c r="AI414" s="47">
        <v>0</v>
      </c>
      <c r="AJ414" s="47">
        <v>0</v>
      </c>
      <c r="AK414" s="47">
        <v>0</v>
      </c>
      <c r="AL414" s="47">
        <v>0</v>
      </c>
      <c r="AM414" s="47">
        <v>0</v>
      </c>
      <c r="AN414" s="47">
        <v>0</v>
      </c>
      <c r="AO414" s="47">
        <v>0</v>
      </c>
      <c r="AP414" s="47">
        <v>0</v>
      </c>
      <c r="AQ414" s="47">
        <v>0</v>
      </c>
      <c r="AR414" s="47">
        <v>0</v>
      </c>
      <c r="AS414" s="47">
        <v>0</v>
      </c>
      <c r="AT414" s="47">
        <v>0</v>
      </c>
      <c r="AU414" s="47">
        <v>0</v>
      </c>
      <c r="AV414" s="47">
        <v>0</v>
      </c>
      <c r="AW414" s="47">
        <v>0</v>
      </c>
      <c r="AX414" s="47">
        <v>0</v>
      </c>
      <c r="AY414" s="47">
        <v>0</v>
      </c>
      <c r="AZ414" s="47">
        <v>0</v>
      </c>
      <c r="BA414" s="47">
        <v>0</v>
      </c>
      <c r="BB414" s="47">
        <v>0</v>
      </c>
      <c r="BC414" s="47">
        <v>0</v>
      </c>
      <c r="BD414" s="47">
        <v>0</v>
      </c>
      <c r="BE414" s="47">
        <v>0</v>
      </c>
      <c r="BF414" s="47">
        <v>0</v>
      </c>
      <c r="BG414" s="47">
        <v>0</v>
      </c>
      <c r="BH414" s="47">
        <v>0</v>
      </c>
      <c r="BI414" s="47">
        <v>0</v>
      </c>
      <c r="BJ414" s="47">
        <v>0</v>
      </c>
      <c r="BK414" s="47">
        <v>0</v>
      </c>
      <c r="BL414" s="47">
        <v>0</v>
      </c>
      <c r="BM414" s="47">
        <v>0</v>
      </c>
      <c r="BN414" s="47">
        <v>0</v>
      </c>
      <c r="BO414" s="47">
        <v>0</v>
      </c>
      <c r="BP414" s="47">
        <v>0</v>
      </c>
      <c r="BQ414" s="47">
        <v>0</v>
      </c>
      <c r="BR414" s="47">
        <v>0</v>
      </c>
      <c r="BS414" s="47">
        <v>0</v>
      </c>
      <c r="BT414" s="47">
        <v>0</v>
      </c>
      <c r="BU414" s="47">
        <v>0</v>
      </c>
      <c r="BV414" s="47">
        <v>0</v>
      </c>
      <c r="BW414" s="47">
        <v>0</v>
      </c>
      <c r="BX414" s="47">
        <v>0</v>
      </c>
      <c r="BY414" s="47">
        <v>0</v>
      </c>
      <c r="BZ414" s="47">
        <v>0</v>
      </c>
      <c r="CA414" s="47">
        <v>0</v>
      </c>
      <c r="CB414" s="47">
        <v>0</v>
      </c>
      <c r="CC414" s="47">
        <v>0</v>
      </c>
      <c r="CD414" s="47">
        <v>0</v>
      </c>
      <c r="CE414" s="47">
        <v>0</v>
      </c>
      <c r="CF414" s="47">
        <v>0</v>
      </c>
      <c r="CG414" s="47">
        <v>0</v>
      </c>
      <c r="CH414" s="47">
        <v>0</v>
      </c>
      <c r="CI414" s="47">
        <v>0</v>
      </c>
      <c r="CJ414" s="47">
        <v>0</v>
      </c>
      <c r="CK414" s="47">
        <v>0</v>
      </c>
      <c r="CL414" s="47">
        <v>0</v>
      </c>
      <c r="CM414" s="47">
        <v>0</v>
      </c>
      <c r="CN414" s="47">
        <v>0</v>
      </c>
      <c r="CO414" s="47">
        <v>0</v>
      </c>
      <c r="CP414" s="47">
        <v>0</v>
      </c>
      <c r="CQ414" s="47">
        <v>0</v>
      </c>
      <c r="CR414" s="47">
        <v>0</v>
      </c>
      <c r="CS414" s="47">
        <v>0</v>
      </c>
      <c r="CT414" s="47">
        <v>0</v>
      </c>
      <c r="CU414" s="47">
        <v>0</v>
      </c>
      <c r="CV414" s="47">
        <v>0</v>
      </c>
      <c r="CW414" s="47">
        <v>0</v>
      </c>
      <c r="CX414" s="47">
        <v>0</v>
      </c>
      <c r="CY414" s="47">
        <v>0</v>
      </c>
      <c r="CZ414" s="47">
        <v>0</v>
      </c>
      <c r="DA414" s="47">
        <v>0</v>
      </c>
      <c r="DB414" s="47">
        <v>0</v>
      </c>
      <c r="DC414" s="47">
        <v>0</v>
      </c>
      <c r="DD414" s="47">
        <v>0</v>
      </c>
      <c r="DE414" s="47">
        <v>0</v>
      </c>
      <c r="DF414" s="47">
        <v>1</v>
      </c>
      <c r="DG414" s="47">
        <v>0</v>
      </c>
      <c r="DH414" s="47">
        <v>0</v>
      </c>
      <c r="DI414" s="47">
        <v>0</v>
      </c>
      <c r="DJ414" s="47">
        <v>0</v>
      </c>
      <c r="DK414" s="47">
        <v>1</v>
      </c>
      <c r="DL414" s="47">
        <v>0</v>
      </c>
      <c r="DM414" s="47">
        <v>0</v>
      </c>
      <c r="DN414" s="47">
        <v>0</v>
      </c>
      <c r="DO414" s="47">
        <v>0</v>
      </c>
      <c r="DP414" s="47">
        <v>0</v>
      </c>
      <c r="DQ414" s="47">
        <v>0</v>
      </c>
      <c r="DR414" s="47">
        <v>0</v>
      </c>
      <c r="DS414" s="47">
        <v>0</v>
      </c>
      <c r="DT414" s="47">
        <v>0</v>
      </c>
    </row>
    <row r="415" spans="1:126" x14ac:dyDescent="0.25">
      <c r="A415" s="47" t="s">
        <v>794</v>
      </c>
      <c r="B415" s="47" t="s">
        <v>153</v>
      </c>
      <c r="C415" s="47" t="s">
        <v>780</v>
      </c>
      <c r="D415" s="47" t="s">
        <v>780</v>
      </c>
      <c r="E415" s="47"/>
      <c r="F415" s="47" t="s">
        <v>406</v>
      </c>
      <c r="G415" s="47" t="s">
        <v>412</v>
      </c>
      <c r="H415" s="47" t="str">
        <f>=IFERROR(VLOOKUP(A415,'ETPT Format DDG'!A:J,10,FALSE),"")</f>
        <v>0</v>
      </c>
      <c r="I415" s="47" t="str">
        <f>='ETPT Format DDG'!M415</f>
        <v/>
      </c>
      <c r="J415" s="47" t="str">
        <f>='ETPT Format DDG'!D415</f>
        <v/>
      </c>
      <c r="K415" s="47" t="s">
        <v>157</v>
      </c>
      <c r="L415" s="47" t="s">
        <v>795</v>
      </c>
      <c r="M415" s="47"/>
      <c r="N415" s="47">
        <v>0.8000000000000057</v>
      </c>
      <c r="O415" s="47">
        <v>0.8000000000000057</v>
      </c>
      <c r="P415" s="47">
        <v>0</v>
      </c>
      <c r="Q415" s="47">
        <v>0</v>
      </c>
      <c r="R415" s="47">
        <v>0</v>
      </c>
      <c r="S415" s="47">
        <v>0</v>
      </c>
      <c r="T415" s="47">
        <v>0</v>
      </c>
      <c r="U415" s="47">
        <v>0</v>
      </c>
      <c r="V415" s="47">
        <v>0</v>
      </c>
      <c r="W415" s="47">
        <v>0</v>
      </c>
      <c r="X415" s="47">
        <v>0</v>
      </c>
      <c r="Y415" s="47">
        <v>0</v>
      </c>
      <c r="Z415" s="47">
        <v>0</v>
      </c>
      <c r="AA415" s="47">
        <v>0</v>
      </c>
      <c r="AB415" s="47">
        <v>0</v>
      </c>
      <c r="AC415" s="47">
        <v>0</v>
      </c>
      <c r="AD415" s="47">
        <v>0</v>
      </c>
      <c r="AE415" s="47">
        <v>0</v>
      </c>
      <c r="AF415" s="47">
        <v>0</v>
      </c>
      <c r="AG415" s="47">
        <v>0</v>
      </c>
      <c r="AH415" s="47">
        <v>0</v>
      </c>
      <c r="AI415" s="47">
        <v>0</v>
      </c>
      <c r="AJ415" s="47">
        <v>0</v>
      </c>
      <c r="AK415" s="47">
        <v>0</v>
      </c>
      <c r="AL415" s="47">
        <v>0</v>
      </c>
      <c r="AM415" s="47">
        <v>0</v>
      </c>
      <c r="AN415" s="47">
        <v>0</v>
      </c>
      <c r="AO415" s="47">
        <v>0</v>
      </c>
      <c r="AP415" s="47">
        <v>0</v>
      </c>
      <c r="AQ415" s="47">
        <v>0</v>
      </c>
      <c r="AR415" s="47">
        <v>0</v>
      </c>
      <c r="AS415" s="47">
        <v>0</v>
      </c>
      <c r="AT415" s="47">
        <v>0</v>
      </c>
      <c r="AU415" s="47">
        <v>0</v>
      </c>
      <c r="AV415" s="47">
        <v>0</v>
      </c>
      <c r="AW415" s="47">
        <v>0</v>
      </c>
      <c r="AX415" s="47">
        <v>0</v>
      </c>
      <c r="AY415" s="47">
        <v>0</v>
      </c>
      <c r="AZ415" s="47">
        <v>0</v>
      </c>
      <c r="BA415" s="47">
        <v>0</v>
      </c>
      <c r="BB415" s="47">
        <v>0</v>
      </c>
      <c r="BC415" s="47">
        <v>0</v>
      </c>
      <c r="BD415" s="47">
        <v>0</v>
      </c>
      <c r="BE415" s="47">
        <v>0</v>
      </c>
      <c r="BF415" s="47">
        <v>0</v>
      </c>
      <c r="BG415" s="47">
        <v>0</v>
      </c>
      <c r="BH415" s="47">
        <v>0</v>
      </c>
      <c r="BI415" s="47">
        <v>0</v>
      </c>
      <c r="BJ415" s="47">
        <v>0</v>
      </c>
      <c r="BK415" s="47">
        <v>0</v>
      </c>
      <c r="BL415" s="47">
        <v>0</v>
      </c>
      <c r="BM415" s="47">
        <v>0</v>
      </c>
      <c r="BN415" s="47">
        <v>0</v>
      </c>
      <c r="BO415" s="47">
        <v>0</v>
      </c>
      <c r="BP415" s="47">
        <v>0</v>
      </c>
      <c r="BQ415" s="47">
        <v>0</v>
      </c>
      <c r="BR415" s="47">
        <v>0</v>
      </c>
      <c r="BS415" s="47">
        <v>0</v>
      </c>
      <c r="BT415" s="47">
        <v>0</v>
      </c>
      <c r="BU415" s="47">
        <v>0</v>
      </c>
      <c r="BV415" s="47">
        <v>0</v>
      </c>
      <c r="BW415" s="47">
        <v>0</v>
      </c>
      <c r="BX415" s="47">
        <v>0</v>
      </c>
      <c r="BY415" s="47">
        <v>0</v>
      </c>
      <c r="BZ415" s="47">
        <v>0</v>
      </c>
      <c r="CA415" s="47">
        <v>0</v>
      </c>
      <c r="CB415" s="47">
        <v>0</v>
      </c>
      <c r="CC415" s="47">
        <v>0</v>
      </c>
      <c r="CD415" s="47">
        <v>0</v>
      </c>
      <c r="CE415" s="47">
        <v>0</v>
      </c>
      <c r="CF415" s="47">
        <v>0</v>
      </c>
      <c r="CG415" s="47">
        <v>0</v>
      </c>
      <c r="CH415" s="47">
        <v>0</v>
      </c>
      <c r="CI415" s="47">
        <v>0</v>
      </c>
      <c r="CJ415" s="47">
        <v>0</v>
      </c>
      <c r="CK415" s="47">
        <v>0</v>
      </c>
      <c r="CL415" s="47">
        <v>0</v>
      </c>
      <c r="CM415" s="47">
        <v>0</v>
      </c>
      <c r="CN415" s="47">
        <v>0</v>
      </c>
      <c r="CO415" s="47">
        <v>0</v>
      </c>
      <c r="CP415" s="47">
        <v>0</v>
      </c>
      <c r="CQ415" s="47">
        <v>0</v>
      </c>
      <c r="CR415" s="47">
        <v>0</v>
      </c>
      <c r="CS415" s="47">
        <v>0</v>
      </c>
      <c r="CT415" s="47">
        <v>0.8000000000000057</v>
      </c>
      <c r="CU415" s="47">
        <v>0</v>
      </c>
      <c r="CV415" s="47">
        <v>0</v>
      </c>
      <c r="CW415" s="47">
        <v>0</v>
      </c>
      <c r="CX415" s="47">
        <v>0</v>
      </c>
      <c r="CY415" s="47">
        <v>0</v>
      </c>
      <c r="CZ415" s="47">
        <v>0</v>
      </c>
      <c r="DA415" s="47">
        <v>0</v>
      </c>
      <c r="DB415" s="47">
        <v>0.8000000000000057</v>
      </c>
      <c r="DC415" s="47">
        <v>0</v>
      </c>
      <c r="DD415" s="47">
        <v>0</v>
      </c>
      <c r="DE415" s="47">
        <v>0</v>
      </c>
      <c r="DF415" s="47">
        <v>0</v>
      </c>
      <c r="DG415" s="47">
        <v>0</v>
      </c>
      <c r="DH415" s="47">
        <v>0</v>
      </c>
      <c r="DI415" s="47">
        <v>0</v>
      </c>
      <c r="DJ415" s="47">
        <v>0</v>
      </c>
      <c r="DK415" s="47">
        <v>0</v>
      </c>
      <c r="DL415" s="47">
        <v>0</v>
      </c>
      <c r="DM415" s="47">
        <v>0</v>
      </c>
      <c r="DN415" s="47">
        <v>0</v>
      </c>
      <c r="DO415" s="47">
        <v>0</v>
      </c>
      <c r="DP415" s="47">
        <v>0</v>
      </c>
      <c r="DQ415" s="47">
        <v>0</v>
      </c>
      <c r="DR415" s="47">
        <v>0</v>
      </c>
      <c r="DS415" s="47">
        <v>0</v>
      </c>
      <c r="DT415" s="47">
        <v>0</v>
      </c>
    </row>
    <row r="416" spans="1:126" x14ac:dyDescent="0.25">
      <c r="A416" s="47" t="s">
        <v>796</v>
      </c>
      <c r="B416" s="47" t="s">
        <v>153</v>
      </c>
      <c r="C416" s="47" t="s">
        <v>797</v>
      </c>
      <c r="D416" s="47" t="s">
        <v>797</v>
      </c>
      <c r="E416" s="47"/>
      <c r="F416" s="47" t="s">
        <v>406</v>
      </c>
      <c r="G416" s="47" t="s">
        <v>412</v>
      </c>
      <c r="H416" s="47" t="str">
        <f>=IFERROR(VLOOKUP(A416,'ETPT Format DDG'!A:J,10,FALSE),"")</f>
        <v>0</v>
      </c>
      <c r="I416" s="47" t="str">
        <f>='ETPT Format DDG'!M416</f>
        <v/>
      </c>
      <c r="J416" s="47" t="str">
        <f>='ETPT Format DDG'!D416</f>
        <v/>
      </c>
      <c r="K416" s="47" t="s">
        <v>157</v>
      </c>
      <c r="L416" s="47" t="s">
        <v>648</v>
      </c>
      <c r="M416" s="47" t="s">
        <v>159</v>
      </c>
      <c r="N416" s="47">
        <v>0</v>
      </c>
      <c r="O416" s="47">
        <v>0</v>
      </c>
      <c r="P416" s="47">
        <v>0</v>
      </c>
      <c r="Q416" s="47">
        <v>0</v>
      </c>
      <c r="R416" s="47">
        <v>0</v>
      </c>
      <c r="S416" s="47">
        <v>0</v>
      </c>
      <c r="T416" s="47">
        <v>0</v>
      </c>
      <c r="U416" s="47">
        <v>0</v>
      </c>
      <c r="V416" s="47">
        <v>0</v>
      </c>
      <c r="W416" s="47">
        <v>0</v>
      </c>
      <c r="X416" s="47">
        <v>0</v>
      </c>
      <c r="Y416" s="47">
        <v>0</v>
      </c>
      <c r="Z416" s="47">
        <v>0</v>
      </c>
      <c r="AA416" s="47">
        <v>0</v>
      </c>
      <c r="AB416" s="47">
        <v>0</v>
      </c>
      <c r="AC416" s="47">
        <v>0</v>
      </c>
      <c r="AD416" s="47">
        <v>0</v>
      </c>
      <c r="AE416" s="47">
        <v>0</v>
      </c>
      <c r="AF416" s="47">
        <v>0</v>
      </c>
      <c r="AG416" s="47">
        <v>0</v>
      </c>
      <c r="AH416" s="47">
        <v>0</v>
      </c>
      <c r="AI416" s="47">
        <v>0</v>
      </c>
      <c r="AJ416" s="47">
        <v>0</v>
      </c>
      <c r="AK416" s="47">
        <v>0</v>
      </c>
      <c r="AL416" s="47">
        <v>0</v>
      </c>
      <c r="AM416" s="47">
        <v>0</v>
      </c>
      <c r="AN416" s="47">
        <v>0</v>
      </c>
      <c r="AO416" s="47">
        <v>0</v>
      </c>
      <c r="AP416" s="47">
        <v>0</v>
      </c>
      <c r="AQ416" s="47">
        <v>0</v>
      </c>
      <c r="AR416" s="47">
        <v>0</v>
      </c>
      <c r="AS416" s="47">
        <v>0</v>
      </c>
      <c r="AT416" s="47">
        <v>0</v>
      </c>
      <c r="AU416" s="47">
        <v>0</v>
      </c>
      <c r="AV416" s="47">
        <v>0</v>
      </c>
      <c r="AW416" s="47">
        <v>0</v>
      </c>
      <c r="AX416" s="47">
        <v>0</v>
      </c>
      <c r="AY416" s="47">
        <v>0</v>
      </c>
      <c r="AZ416" s="47">
        <v>0</v>
      </c>
      <c r="BA416" s="47">
        <v>0</v>
      </c>
      <c r="BB416" s="47">
        <v>0</v>
      </c>
      <c r="BC416" s="47">
        <v>0</v>
      </c>
      <c r="BD416" s="47">
        <v>0</v>
      </c>
      <c r="BE416" s="47">
        <v>0</v>
      </c>
      <c r="BF416" s="47">
        <v>0</v>
      </c>
      <c r="BG416" s="47">
        <v>0</v>
      </c>
      <c r="BH416" s="47">
        <v>0</v>
      </c>
      <c r="BI416" s="47">
        <v>0</v>
      </c>
      <c r="BJ416" s="47">
        <v>0</v>
      </c>
      <c r="BK416" s="47">
        <v>0</v>
      </c>
      <c r="BL416" s="47">
        <v>0</v>
      </c>
      <c r="BM416" s="47">
        <v>0</v>
      </c>
      <c r="BN416" s="47">
        <v>0</v>
      </c>
      <c r="BO416" s="47">
        <v>0</v>
      </c>
      <c r="BP416" s="47">
        <v>0</v>
      </c>
      <c r="BQ416" s="47">
        <v>0</v>
      </c>
      <c r="BR416" s="47">
        <v>0</v>
      </c>
      <c r="BS416" s="47">
        <v>0</v>
      </c>
      <c r="BT416" s="47">
        <v>0</v>
      </c>
      <c r="BU416" s="47">
        <v>0</v>
      </c>
      <c r="BV416" s="47">
        <v>0</v>
      </c>
      <c r="BW416" s="47">
        <v>0</v>
      </c>
      <c r="BX416" s="47">
        <v>0</v>
      </c>
      <c r="BY416" s="47">
        <v>0</v>
      </c>
      <c r="BZ416" s="47">
        <v>0</v>
      </c>
      <c r="CA416" s="47">
        <v>0</v>
      </c>
      <c r="CB416" s="47">
        <v>0</v>
      </c>
      <c r="CC416" s="47">
        <v>0</v>
      </c>
      <c r="CD416" s="47">
        <v>0</v>
      </c>
      <c r="CE416" s="47">
        <v>0</v>
      </c>
      <c r="CF416" s="47">
        <v>0</v>
      </c>
      <c r="CG416" s="47">
        <v>0</v>
      </c>
      <c r="CH416" s="47">
        <v>0</v>
      </c>
      <c r="CI416" s="47">
        <v>0</v>
      </c>
      <c r="CJ416" s="47">
        <v>0</v>
      </c>
      <c r="CK416" s="47">
        <v>0</v>
      </c>
      <c r="CL416" s="47">
        <v>0</v>
      </c>
      <c r="CM416" s="47">
        <v>0</v>
      </c>
      <c r="CN416" s="47">
        <v>0</v>
      </c>
      <c r="CO416" s="47">
        <v>0</v>
      </c>
      <c r="CP416" s="47">
        <v>0</v>
      </c>
      <c r="CQ416" s="47">
        <v>0</v>
      </c>
      <c r="CR416" s="47">
        <v>0</v>
      </c>
      <c r="CS416" s="47">
        <v>0</v>
      </c>
      <c r="CT416" s="47">
        <v>0</v>
      </c>
      <c r="CU416" s="47">
        <v>0</v>
      </c>
      <c r="CV416" s="47">
        <v>0</v>
      </c>
      <c r="CW416" s="47">
        <v>0</v>
      </c>
      <c r="CX416" s="47">
        <v>0</v>
      </c>
      <c r="CY416" s="47">
        <v>0</v>
      </c>
      <c r="CZ416" s="47">
        <v>0</v>
      </c>
      <c r="DA416" s="47">
        <v>0</v>
      </c>
      <c r="DB416" s="47">
        <v>0</v>
      </c>
      <c r="DC416" s="47">
        <v>0</v>
      </c>
      <c r="DD416" s="47">
        <v>0</v>
      </c>
      <c r="DE416" s="47">
        <v>0</v>
      </c>
      <c r="DF416" s="47">
        <v>0.11052631578947368</v>
      </c>
      <c r="DG416" s="47">
        <v>0</v>
      </c>
      <c r="DH416" s="47">
        <v>0.11052631578947368</v>
      </c>
      <c r="DI416" s="47">
        <v>0</v>
      </c>
      <c r="DJ416" s="47">
        <v>0</v>
      </c>
      <c r="DK416" s="47">
        <v>0</v>
      </c>
      <c r="DL416" s="47">
        <v>0</v>
      </c>
      <c r="DM416" s="47">
        <v>0</v>
      </c>
      <c r="DN416" s="47">
        <v>0</v>
      </c>
      <c r="DO416" s="47">
        <v>0</v>
      </c>
      <c r="DP416" s="47">
        <v>0</v>
      </c>
      <c r="DQ416" s="47">
        <v>0</v>
      </c>
      <c r="DR416" s="47">
        <v>0</v>
      </c>
      <c r="DS416" s="47">
        <v>0</v>
      </c>
      <c r="DT416" s="47">
        <v>0</v>
      </c>
    </row>
    <row r="417" spans="1:126" x14ac:dyDescent="0.25">
      <c r="A417" s="47" t="s">
        <v>798</v>
      </c>
      <c r="B417" s="47" t="s">
        <v>153</v>
      </c>
      <c r="C417" s="47" t="s">
        <v>797</v>
      </c>
      <c r="D417" s="47" t="s">
        <v>797</v>
      </c>
      <c r="E417" s="47"/>
      <c r="F417" s="47" t="s">
        <v>406</v>
      </c>
      <c r="G417" s="47" t="s">
        <v>412</v>
      </c>
      <c r="H417" s="47" t="str">
        <f>=IFERROR(VLOOKUP(A417,'ETPT Format DDG'!A:J,10,FALSE),"")</f>
        <v>0</v>
      </c>
      <c r="I417" s="47" t="str">
        <f>='ETPT Format DDG'!M417</f>
        <v/>
      </c>
      <c r="J417" s="47" t="str">
        <f>='ETPT Format DDG'!D417</f>
        <v/>
      </c>
      <c r="K417" s="47" t="s">
        <v>157</v>
      </c>
      <c r="L417" s="47" t="s">
        <v>710</v>
      </c>
      <c r="M417" s="47"/>
      <c r="N417" s="47">
        <v>1</v>
      </c>
      <c r="O417" s="47">
        <v>1</v>
      </c>
      <c r="P417" s="47">
        <v>0</v>
      </c>
      <c r="Q417" s="47">
        <v>0</v>
      </c>
      <c r="R417" s="47">
        <v>0</v>
      </c>
      <c r="S417" s="47">
        <v>0</v>
      </c>
      <c r="T417" s="47">
        <v>0</v>
      </c>
      <c r="U417" s="47">
        <v>0</v>
      </c>
      <c r="V417" s="47">
        <v>0</v>
      </c>
      <c r="W417" s="47">
        <v>0</v>
      </c>
      <c r="X417" s="47">
        <v>0</v>
      </c>
      <c r="Y417" s="47">
        <v>0</v>
      </c>
      <c r="Z417" s="47">
        <v>0</v>
      </c>
      <c r="AA417" s="47">
        <v>0</v>
      </c>
      <c r="AB417" s="47">
        <v>0</v>
      </c>
      <c r="AC417" s="47">
        <v>0</v>
      </c>
      <c r="AD417" s="47">
        <v>0</v>
      </c>
      <c r="AE417" s="47">
        <v>0</v>
      </c>
      <c r="AF417" s="47">
        <v>0</v>
      </c>
      <c r="AG417" s="47">
        <v>0</v>
      </c>
      <c r="AH417" s="47">
        <v>0</v>
      </c>
      <c r="AI417" s="47">
        <v>0</v>
      </c>
      <c r="AJ417" s="47">
        <v>0</v>
      </c>
      <c r="AK417" s="47">
        <v>0</v>
      </c>
      <c r="AL417" s="47">
        <v>0</v>
      </c>
      <c r="AM417" s="47">
        <v>0</v>
      </c>
      <c r="AN417" s="47">
        <v>1</v>
      </c>
      <c r="AO417" s="47">
        <v>0</v>
      </c>
      <c r="AP417" s="47">
        <v>0</v>
      </c>
      <c r="AQ417" s="47">
        <v>0</v>
      </c>
      <c r="AR417" s="47">
        <v>0</v>
      </c>
      <c r="AS417" s="47">
        <v>0</v>
      </c>
      <c r="AT417" s="47">
        <v>0</v>
      </c>
      <c r="AU417" s="47">
        <v>0</v>
      </c>
      <c r="AV417" s="47">
        <v>0</v>
      </c>
      <c r="AW417" s="47">
        <v>0</v>
      </c>
      <c r="AX417" s="47">
        <v>1</v>
      </c>
      <c r="AY417" s="47">
        <v>0</v>
      </c>
      <c r="AZ417" s="47">
        <v>0</v>
      </c>
      <c r="BA417" s="47">
        <v>0</v>
      </c>
      <c r="BB417" s="47">
        <v>0</v>
      </c>
      <c r="BC417" s="47">
        <v>0</v>
      </c>
      <c r="BD417" s="47">
        <v>0</v>
      </c>
      <c r="BE417" s="47">
        <v>0</v>
      </c>
      <c r="BF417" s="47">
        <v>0</v>
      </c>
      <c r="BG417" s="47">
        <v>0</v>
      </c>
      <c r="BH417" s="47">
        <v>0</v>
      </c>
      <c r="BI417" s="47">
        <v>0</v>
      </c>
      <c r="BJ417" s="47">
        <v>0</v>
      </c>
      <c r="BK417" s="47">
        <v>0</v>
      </c>
      <c r="BL417" s="47">
        <v>0</v>
      </c>
      <c r="BM417" s="47">
        <v>0</v>
      </c>
      <c r="BN417" s="47">
        <v>0</v>
      </c>
      <c r="BO417" s="47">
        <v>0</v>
      </c>
      <c r="BP417" s="47">
        <v>0</v>
      </c>
      <c r="BQ417" s="47">
        <v>0</v>
      </c>
      <c r="BR417" s="47">
        <v>0</v>
      </c>
      <c r="BS417" s="47">
        <v>0</v>
      </c>
      <c r="BT417" s="47">
        <v>0</v>
      </c>
      <c r="BU417" s="47">
        <v>0</v>
      </c>
      <c r="BV417" s="47">
        <v>0</v>
      </c>
      <c r="BW417" s="47">
        <v>0</v>
      </c>
      <c r="BX417" s="47">
        <v>0</v>
      </c>
      <c r="BY417" s="47">
        <v>0</v>
      </c>
      <c r="BZ417" s="47">
        <v>0</v>
      </c>
      <c r="CA417" s="47">
        <v>0</v>
      </c>
      <c r="CB417" s="47">
        <v>0</v>
      </c>
      <c r="CC417" s="47">
        <v>0</v>
      </c>
      <c r="CD417" s="47">
        <v>0</v>
      </c>
      <c r="CE417" s="47">
        <v>0</v>
      </c>
      <c r="CF417" s="47">
        <v>0</v>
      </c>
      <c r="CG417" s="47">
        <v>0</v>
      </c>
      <c r="CH417" s="47">
        <v>0</v>
      </c>
      <c r="CI417" s="47">
        <v>0</v>
      </c>
      <c r="CJ417" s="47">
        <v>0</v>
      </c>
      <c r="CK417" s="47">
        <v>0</v>
      </c>
      <c r="CL417" s="47">
        <v>0</v>
      </c>
      <c r="CM417" s="47">
        <v>0</v>
      </c>
      <c r="CN417" s="47">
        <v>0</v>
      </c>
      <c r="CO417" s="47">
        <v>0</v>
      </c>
      <c r="CP417" s="47">
        <v>0</v>
      </c>
      <c r="CQ417" s="47">
        <v>0</v>
      </c>
      <c r="CR417" s="47">
        <v>0</v>
      </c>
      <c r="CS417" s="47">
        <v>0</v>
      </c>
      <c r="CT417" s="47">
        <v>0</v>
      </c>
      <c r="CU417" s="47">
        <v>0</v>
      </c>
      <c r="CV417" s="47">
        <v>0</v>
      </c>
      <c r="CW417" s="47">
        <v>0</v>
      </c>
      <c r="CX417" s="47">
        <v>0</v>
      </c>
      <c r="CY417" s="47">
        <v>0</v>
      </c>
      <c r="CZ417" s="47">
        <v>0</v>
      </c>
      <c r="DA417" s="47">
        <v>0</v>
      </c>
      <c r="DB417" s="47">
        <v>0</v>
      </c>
      <c r="DC417" s="47">
        <v>0</v>
      </c>
      <c r="DD417" s="47">
        <v>0</v>
      </c>
      <c r="DE417" s="47">
        <v>0</v>
      </c>
      <c r="DF417" s="47">
        <v>0</v>
      </c>
      <c r="DG417" s="47">
        <v>0</v>
      </c>
      <c r="DH417" s="47">
        <v>0</v>
      </c>
      <c r="DI417" s="47">
        <v>0</v>
      </c>
      <c r="DJ417" s="47">
        <v>0</v>
      </c>
      <c r="DK417" s="47">
        <v>0</v>
      </c>
      <c r="DL417" s="47">
        <v>0</v>
      </c>
      <c r="DM417" s="47">
        <v>0</v>
      </c>
      <c r="DN417" s="47">
        <v>0</v>
      </c>
      <c r="DO417" s="47">
        <v>0</v>
      </c>
      <c r="DP417" s="47">
        <v>0</v>
      </c>
      <c r="DQ417" s="47">
        <v>0</v>
      </c>
      <c r="DR417" s="47">
        <v>0</v>
      </c>
      <c r="DS417" s="47">
        <v>0</v>
      </c>
      <c r="DT417" s="47">
        <v>0</v>
      </c>
    </row>
    <row r="418" spans="1:126" x14ac:dyDescent="0.25">
      <c r="A418" s="47" t="s">
        <v>799</v>
      </c>
      <c r="B418" s="47" t="s">
        <v>153</v>
      </c>
      <c r="C418" s="47" t="s">
        <v>797</v>
      </c>
      <c r="D418" s="47" t="s">
        <v>797</v>
      </c>
      <c r="E418" s="47"/>
      <c r="F418" s="47" t="s">
        <v>406</v>
      </c>
      <c r="G418" s="47" t="s">
        <v>412</v>
      </c>
      <c r="H418" s="47" t="str">
        <f>=IFERROR(VLOOKUP(A418,'ETPT Format DDG'!A:J,10,FALSE),"")</f>
        <v>0</v>
      </c>
      <c r="I418" s="47" t="str">
        <f>='ETPT Format DDG'!M418</f>
        <v/>
      </c>
      <c r="J418" s="47" t="str">
        <f>='ETPT Format DDG'!D418</f>
        <v/>
      </c>
      <c r="K418" s="47" t="s">
        <v>157</v>
      </c>
      <c r="L418" s="47" t="s">
        <v>648</v>
      </c>
      <c r="M418" s="47" t="s">
        <v>164</v>
      </c>
      <c r="N418" s="47">
        <v>0.45789473684210524</v>
      </c>
      <c r="O418" s="47">
        <v>0.45789473684210524</v>
      </c>
      <c r="P418" s="47">
        <v>0</v>
      </c>
      <c r="Q418" s="47">
        <v>0</v>
      </c>
      <c r="R418" s="47">
        <v>0</v>
      </c>
      <c r="S418" s="47">
        <v>0</v>
      </c>
      <c r="T418" s="47">
        <v>0</v>
      </c>
      <c r="U418" s="47">
        <v>0</v>
      </c>
      <c r="V418" s="47">
        <v>0</v>
      </c>
      <c r="W418" s="47">
        <v>0</v>
      </c>
      <c r="X418" s="47">
        <v>0</v>
      </c>
      <c r="Y418" s="47">
        <v>0</v>
      </c>
      <c r="Z418" s="47">
        <v>0</v>
      </c>
      <c r="AA418" s="47">
        <v>0</v>
      </c>
      <c r="AB418" s="47">
        <v>0</v>
      </c>
      <c r="AC418" s="47">
        <v>0</v>
      </c>
      <c r="AD418" s="47">
        <v>0</v>
      </c>
      <c r="AE418" s="47">
        <v>0</v>
      </c>
      <c r="AF418" s="47">
        <v>0</v>
      </c>
      <c r="AG418" s="47">
        <v>0</v>
      </c>
      <c r="AH418" s="47">
        <v>0</v>
      </c>
      <c r="AI418" s="47">
        <v>0</v>
      </c>
      <c r="AJ418" s="47">
        <v>0</v>
      </c>
      <c r="AK418" s="47">
        <v>0</v>
      </c>
      <c r="AL418" s="47">
        <v>0</v>
      </c>
      <c r="AM418" s="47">
        <v>0</v>
      </c>
      <c r="AN418" s="47">
        <v>0.45789473684210524</v>
      </c>
      <c r="AO418" s="47">
        <v>0</v>
      </c>
      <c r="AP418" s="47">
        <v>0</v>
      </c>
      <c r="AQ418" s="47">
        <v>0</v>
      </c>
      <c r="AR418" s="47">
        <v>0</v>
      </c>
      <c r="AS418" s="47">
        <v>0</v>
      </c>
      <c r="AT418" s="47">
        <v>0</v>
      </c>
      <c r="AU418" s="47">
        <v>0</v>
      </c>
      <c r="AV418" s="47">
        <v>0</v>
      </c>
      <c r="AW418" s="47">
        <v>0</v>
      </c>
      <c r="AX418" s="47">
        <v>0</v>
      </c>
      <c r="AY418" s="47">
        <v>0</v>
      </c>
      <c r="AZ418" s="47">
        <v>0</v>
      </c>
      <c r="BA418" s="47">
        <v>0.45789473684210524</v>
      </c>
      <c r="BB418" s="47">
        <v>0</v>
      </c>
      <c r="BC418" s="47">
        <v>0</v>
      </c>
      <c r="BD418" s="47">
        <v>0</v>
      </c>
      <c r="BE418" s="47">
        <v>0</v>
      </c>
      <c r="BF418" s="47">
        <v>0</v>
      </c>
      <c r="BG418" s="47">
        <v>0</v>
      </c>
      <c r="BH418" s="47">
        <v>0</v>
      </c>
      <c r="BI418" s="47">
        <v>0</v>
      </c>
      <c r="BJ418" s="47">
        <v>0</v>
      </c>
      <c r="BK418" s="47">
        <v>0</v>
      </c>
      <c r="BL418" s="47">
        <v>0</v>
      </c>
      <c r="BM418" s="47">
        <v>0</v>
      </c>
      <c r="BN418" s="47">
        <v>0</v>
      </c>
      <c r="BO418" s="47">
        <v>0</v>
      </c>
      <c r="BP418" s="47">
        <v>0</v>
      </c>
      <c r="BQ418" s="47">
        <v>0</v>
      </c>
      <c r="BR418" s="47">
        <v>0</v>
      </c>
      <c r="BS418" s="47">
        <v>0</v>
      </c>
      <c r="BT418" s="47">
        <v>0</v>
      </c>
      <c r="BU418" s="47">
        <v>0</v>
      </c>
      <c r="BV418" s="47">
        <v>0</v>
      </c>
      <c r="BW418" s="47">
        <v>0</v>
      </c>
      <c r="BX418" s="47">
        <v>0</v>
      </c>
      <c r="BY418" s="47">
        <v>0</v>
      </c>
      <c r="BZ418" s="47">
        <v>0</v>
      </c>
      <c r="CA418" s="47">
        <v>0</v>
      </c>
      <c r="CB418" s="47">
        <v>0</v>
      </c>
      <c r="CC418" s="47">
        <v>0</v>
      </c>
      <c r="CD418" s="47">
        <v>0</v>
      </c>
      <c r="CE418" s="47">
        <v>0</v>
      </c>
      <c r="CF418" s="47">
        <v>0</v>
      </c>
      <c r="CG418" s="47">
        <v>0</v>
      </c>
      <c r="CH418" s="47">
        <v>0</v>
      </c>
      <c r="CI418" s="47">
        <v>0</v>
      </c>
      <c r="CJ418" s="47">
        <v>0</v>
      </c>
      <c r="CK418" s="47">
        <v>0</v>
      </c>
      <c r="CL418" s="47">
        <v>0</v>
      </c>
      <c r="CM418" s="47">
        <v>0</v>
      </c>
      <c r="CN418" s="47">
        <v>0</v>
      </c>
      <c r="CO418" s="47">
        <v>0</v>
      </c>
      <c r="CP418" s="47">
        <v>0</v>
      </c>
      <c r="CQ418" s="47">
        <v>0</v>
      </c>
      <c r="CR418" s="47">
        <v>0</v>
      </c>
      <c r="CS418" s="47">
        <v>0</v>
      </c>
      <c r="CT418" s="47">
        <v>0</v>
      </c>
      <c r="CU418" s="47">
        <v>0</v>
      </c>
      <c r="CV418" s="47">
        <v>0</v>
      </c>
      <c r="CW418" s="47">
        <v>0</v>
      </c>
      <c r="CX418" s="47">
        <v>0</v>
      </c>
      <c r="CY418" s="47">
        <v>0</v>
      </c>
      <c r="CZ418" s="47">
        <v>0</v>
      </c>
      <c r="DA418" s="47">
        <v>0</v>
      </c>
      <c r="DB418" s="47">
        <v>0</v>
      </c>
      <c r="DC418" s="47">
        <v>0</v>
      </c>
      <c r="DD418" s="47">
        <v>0</v>
      </c>
      <c r="DE418" s="47">
        <v>0</v>
      </c>
      <c r="DF418" s="47">
        <v>0</v>
      </c>
      <c r="DG418" s="47">
        <v>0</v>
      </c>
      <c r="DH418" s="47">
        <v>0</v>
      </c>
      <c r="DI418" s="47">
        <v>0</v>
      </c>
      <c r="DJ418" s="47">
        <v>0</v>
      </c>
      <c r="DK418" s="47">
        <v>0</v>
      </c>
      <c r="DL418" s="47">
        <v>0</v>
      </c>
      <c r="DM418" s="47">
        <v>0</v>
      </c>
      <c r="DN418" s="47">
        <v>0</v>
      </c>
      <c r="DO418" s="47">
        <v>0</v>
      </c>
      <c r="DP418" s="47">
        <v>0</v>
      </c>
      <c r="DQ418" s="47">
        <v>0</v>
      </c>
      <c r="DR418" s="47">
        <v>0</v>
      </c>
      <c r="DS418" s="47">
        <v>0</v>
      </c>
      <c r="DT418" s="47">
        <v>0</v>
      </c>
    </row>
    <row r="419" spans="1:126" x14ac:dyDescent="0.25">
      <c r="A419" s="47" t="s">
        <v>800</v>
      </c>
      <c r="B419" s="47" t="s">
        <v>153</v>
      </c>
      <c r="C419" s="47" t="s">
        <v>797</v>
      </c>
      <c r="D419" s="47" t="s">
        <v>797</v>
      </c>
      <c r="E419" s="47"/>
      <c r="F419" s="47" t="s">
        <v>406</v>
      </c>
      <c r="G419" s="47" t="s">
        <v>412</v>
      </c>
      <c r="H419" s="47" t="str">
        <f>=IFERROR(VLOOKUP(A419,'ETPT Format DDG'!A:J,10,FALSE),"")</f>
        <v>0</v>
      </c>
      <c r="I419" s="47" t="str">
        <f>='ETPT Format DDG'!M419</f>
        <v/>
      </c>
      <c r="J419" s="47" t="str">
        <f>='ETPT Format DDG'!D419</f>
        <v/>
      </c>
      <c r="K419" s="47" t="s">
        <v>157</v>
      </c>
      <c r="L419" s="47" t="s">
        <v>801</v>
      </c>
      <c r="M419" s="47" t="s">
        <v>657</v>
      </c>
      <c r="N419" s="47">
        <v>1</v>
      </c>
      <c r="O419" s="47">
        <v>1</v>
      </c>
      <c r="P419" s="47">
        <v>0</v>
      </c>
      <c r="Q419" s="47">
        <v>0</v>
      </c>
      <c r="R419" s="47">
        <v>0</v>
      </c>
      <c r="S419" s="47">
        <v>0</v>
      </c>
      <c r="T419" s="47">
        <v>0</v>
      </c>
      <c r="U419" s="47">
        <v>0</v>
      </c>
      <c r="V419" s="47">
        <v>0</v>
      </c>
      <c r="W419" s="47">
        <v>0</v>
      </c>
      <c r="X419" s="47">
        <v>0</v>
      </c>
      <c r="Y419" s="47">
        <v>0</v>
      </c>
      <c r="Z419" s="47">
        <v>0</v>
      </c>
      <c r="AA419" s="47">
        <v>0</v>
      </c>
      <c r="AB419" s="47">
        <v>0</v>
      </c>
      <c r="AC419" s="47">
        <v>0</v>
      </c>
      <c r="AD419" s="47">
        <v>0</v>
      </c>
      <c r="AE419" s="47">
        <v>0</v>
      </c>
      <c r="AF419" s="47">
        <v>0</v>
      </c>
      <c r="AG419" s="47">
        <v>0</v>
      </c>
      <c r="AH419" s="47">
        <v>0</v>
      </c>
      <c r="AI419" s="47">
        <v>0</v>
      </c>
      <c r="AJ419" s="47">
        <v>0</v>
      </c>
      <c r="AK419" s="47">
        <v>0</v>
      </c>
      <c r="AL419" s="47">
        <v>0</v>
      </c>
      <c r="AM419" s="47">
        <v>0</v>
      </c>
      <c r="AN419" s="47">
        <v>0</v>
      </c>
      <c r="AO419" s="47">
        <v>0</v>
      </c>
      <c r="AP419" s="47">
        <v>0</v>
      </c>
      <c r="AQ419" s="47">
        <v>0</v>
      </c>
      <c r="AR419" s="47">
        <v>0</v>
      </c>
      <c r="AS419" s="47">
        <v>0</v>
      </c>
      <c r="AT419" s="47">
        <v>0</v>
      </c>
      <c r="AU419" s="47">
        <v>0</v>
      </c>
      <c r="AV419" s="47">
        <v>0</v>
      </c>
      <c r="AW419" s="47">
        <v>0</v>
      </c>
      <c r="AX419" s="47">
        <v>0</v>
      </c>
      <c r="AY419" s="47">
        <v>0</v>
      </c>
      <c r="AZ419" s="47">
        <v>0</v>
      </c>
      <c r="BA419" s="47">
        <v>0</v>
      </c>
      <c r="BB419" s="47">
        <v>0</v>
      </c>
      <c r="BC419" s="47">
        <v>0</v>
      </c>
      <c r="BD419" s="47">
        <v>0</v>
      </c>
      <c r="BE419" s="47">
        <v>0</v>
      </c>
      <c r="BF419" s="47">
        <v>0</v>
      </c>
      <c r="BG419" s="47">
        <v>0</v>
      </c>
      <c r="BH419" s="47">
        <v>0</v>
      </c>
      <c r="BI419" s="47">
        <v>0</v>
      </c>
      <c r="BJ419" s="47">
        <v>0</v>
      </c>
      <c r="BK419" s="47">
        <v>0</v>
      </c>
      <c r="BL419" s="47">
        <v>1</v>
      </c>
      <c r="BM419" s="47">
        <v>1</v>
      </c>
      <c r="BN419" s="47">
        <v>0</v>
      </c>
      <c r="BO419" s="47">
        <v>0</v>
      </c>
      <c r="BP419" s="47">
        <v>0</v>
      </c>
      <c r="BQ419" s="47">
        <v>0</v>
      </c>
      <c r="BR419" s="47">
        <v>0</v>
      </c>
      <c r="BS419" s="47">
        <v>0</v>
      </c>
      <c r="BT419" s="47">
        <v>0</v>
      </c>
      <c r="BU419" s="47">
        <v>0</v>
      </c>
      <c r="BV419" s="47">
        <v>0</v>
      </c>
      <c r="BW419" s="47">
        <v>0</v>
      </c>
      <c r="BX419" s="47">
        <v>0</v>
      </c>
      <c r="BY419" s="47">
        <v>0</v>
      </c>
      <c r="BZ419" s="47">
        <v>0</v>
      </c>
      <c r="CA419" s="47">
        <v>0</v>
      </c>
      <c r="CB419" s="47">
        <v>0</v>
      </c>
      <c r="CC419" s="47">
        <v>0</v>
      </c>
      <c r="CD419" s="47">
        <v>0</v>
      </c>
      <c r="CE419" s="47">
        <v>0</v>
      </c>
      <c r="CF419" s="47">
        <v>0</v>
      </c>
      <c r="CG419" s="47">
        <v>0</v>
      </c>
      <c r="CH419" s="47">
        <v>0</v>
      </c>
      <c r="CI419" s="47">
        <v>0</v>
      </c>
      <c r="CJ419" s="47">
        <v>0</v>
      </c>
      <c r="CK419" s="47">
        <v>0</v>
      </c>
      <c r="CL419" s="47">
        <v>0</v>
      </c>
      <c r="CM419" s="47">
        <v>0</v>
      </c>
      <c r="CN419" s="47">
        <v>0</v>
      </c>
      <c r="CO419" s="47">
        <v>0</v>
      </c>
      <c r="CP419" s="47">
        <v>0</v>
      </c>
      <c r="CQ419" s="47">
        <v>0</v>
      </c>
      <c r="CR419" s="47">
        <v>0</v>
      </c>
      <c r="CS419" s="47">
        <v>0</v>
      </c>
      <c r="CT419" s="47">
        <v>0</v>
      </c>
      <c r="CU419" s="47">
        <v>0</v>
      </c>
      <c r="CV419" s="47">
        <v>0</v>
      </c>
      <c r="CW419" s="47">
        <v>0</v>
      </c>
      <c r="CX419" s="47">
        <v>0</v>
      </c>
      <c r="CY419" s="47">
        <v>0</v>
      </c>
      <c r="CZ419" s="47">
        <v>0</v>
      </c>
      <c r="DA419" s="47">
        <v>0</v>
      </c>
      <c r="DB419" s="47">
        <v>0</v>
      </c>
      <c r="DC419" s="47">
        <v>0</v>
      </c>
      <c r="DD419" s="47">
        <v>0</v>
      </c>
      <c r="DE419" s="47">
        <v>0</v>
      </c>
      <c r="DF419" s="47">
        <v>0</v>
      </c>
      <c r="DG419" s="47">
        <v>0</v>
      </c>
      <c r="DH419" s="47">
        <v>0</v>
      </c>
      <c r="DI419" s="47">
        <v>0</v>
      </c>
      <c r="DJ419" s="47">
        <v>0</v>
      </c>
      <c r="DK419" s="47">
        <v>0</v>
      </c>
      <c r="DL419" s="47">
        <v>0</v>
      </c>
      <c r="DM419" s="47">
        <v>0</v>
      </c>
      <c r="DN419" s="47">
        <v>0</v>
      </c>
      <c r="DO419" s="47">
        <v>0</v>
      </c>
      <c r="DP419" s="47">
        <v>0</v>
      </c>
      <c r="DQ419" s="47">
        <v>0</v>
      </c>
      <c r="DR419" s="47">
        <v>0</v>
      </c>
      <c r="DS419" s="47">
        <v>0</v>
      </c>
      <c r="DT419" s="47">
        <v>0</v>
      </c>
    </row>
    <row r="420" spans="1:126" x14ac:dyDescent="0.25">
      <c r="A420" s="47" t="s">
        <v>802</v>
      </c>
      <c r="B420" s="47" t="s">
        <v>153</v>
      </c>
      <c r="C420" s="47" t="s">
        <v>797</v>
      </c>
      <c r="D420" s="47" t="s">
        <v>797</v>
      </c>
      <c r="E420" s="47"/>
      <c r="F420" s="47" t="s">
        <v>406</v>
      </c>
      <c r="G420" s="47" t="s">
        <v>412</v>
      </c>
      <c r="H420" s="47" t="str">
        <f>=IFERROR(VLOOKUP(A420,'ETPT Format DDG'!A:J,10,FALSE),"")</f>
        <v>0</v>
      </c>
      <c r="I420" s="47" t="str">
        <f>='ETPT Format DDG'!M420</f>
        <v/>
      </c>
      <c r="J420" s="47" t="str">
        <f>='ETPT Format DDG'!D420</f>
        <v/>
      </c>
      <c r="K420" s="47" t="s">
        <v>157</v>
      </c>
      <c r="L420" s="47" t="s">
        <v>617</v>
      </c>
      <c r="M420" s="47" t="s">
        <v>159</v>
      </c>
      <c r="N420" s="47">
        <v>0.11052631578947368</v>
      </c>
      <c r="O420" s="47">
        <v>0.11052631578947368</v>
      </c>
      <c r="P420" s="47">
        <v>0</v>
      </c>
      <c r="Q420" s="47">
        <v>0</v>
      </c>
      <c r="R420" s="47">
        <v>0</v>
      </c>
      <c r="S420" s="47">
        <v>0</v>
      </c>
      <c r="T420" s="47">
        <v>0</v>
      </c>
      <c r="U420" s="47">
        <v>0</v>
      </c>
      <c r="V420" s="47">
        <v>0</v>
      </c>
      <c r="W420" s="47">
        <v>0</v>
      </c>
      <c r="X420" s="47">
        <v>0</v>
      </c>
      <c r="Y420" s="47">
        <v>0</v>
      </c>
      <c r="Z420" s="47">
        <v>0</v>
      </c>
      <c r="AA420" s="47">
        <v>0</v>
      </c>
      <c r="AB420" s="47">
        <v>0</v>
      </c>
      <c r="AC420" s="47">
        <v>0</v>
      </c>
      <c r="AD420" s="47">
        <v>0</v>
      </c>
      <c r="AE420" s="47">
        <v>0</v>
      </c>
      <c r="AF420" s="47">
        <v>0</v>
      </c>
      <c r="AG420" s="47">
        <v>0</v>
      </c>
      <c r="AH420" s="47">
        <v>0</v>
      </c>
      <c r="AI420" s="47">
        <v>0</v>
      </c>
      <c r="AJ420" s="47">
        <v>0</v>
      </c>
      <c r="AK420" s="47">
        <v>0</v>
      </c>
      <c r="AL420" s="47">
        <v>0</v>
      </c>
      <c r="AM420" s="47">
        <v>0</v>
      </c>
      <c r="AN420" s="47">
        <v>0</v>
      </c>
      <c r="AO420" s="47">
        <v>0</v>
      </c>
      <c r="AP420" s="47">
        <v>0</v>
      </c>
      <c r="AQ420" s="47">
        <v>0</v>
      </c>
      <c r="AR420" s="47">
        <v>0</v>
      </c>
      <c r="AS420" s="47">
        <v>0</v>
      </c>
      <c r="AT420" s="47">
        <v>0</v>
      </c>
      <c r="AU420" s="47">
        <v>0</v>
      </c>
      <c r="AV420" s="47">
        <v>0</v>
      </c>
      <c r="AW420" s="47">
        <v>0</v>
      </c>
      <c r="AX420" s="47">
        <v>0</v>
      </c>
      <c r="AY420" s="47">
        <v>0</v>
      </c>
      <c r="AZ420" s="47">
        <v>0</v>
      </c>
      <c r="BA420" s="47">
        <v>0</v>
      </c>
      <c r="BB420" s="47">
        <v>0</v>
      </c>
      <c r="BC420" s="47">
        <v>0</v>
      </c>
      <c r="BD420" s="47">
        <v>0</v>
      </c>
      <c r="BE420" s="47">
        <v>0</v>
      </c>
      <c r="BF420" s="47">
        <v>0</v>
      </c>
      <c r="BG420" s="47">
        <v>0</v>
      </c>
      <c r="BH420" s="47">
        <v>0</v>
      </c>
      <c r="BI420" s="47">
        <v>0</v>
      </c>
      <c r="BJ420" s="47">
        <v>0</v>
      </c>
      <c r="BK420" s="47">
        <v>0</v>
      </c>
      <c r="BL420" s="47">
        <v>0.11052631578947368</v>
      </c>
      <c r="BM420" s="47">
        <v>0.11052631578947368</v>
      </c>
      <c r="BN420" s="47">
        <v>0</v>
      </c>
      <c r="BO420" s="47">
        <v>0</v>
      </c>
      <c r="BP420" s="47">
        <v>0</v>
      </c>
      <c r="BQ420" s="47">
        <v>0</v>
      </c>
      <c r="BR420" s="47">
        <v>0</v>
      </c>
      <c r="BS420" s="47">
        <v>0</v>
      </c>
      <c r="BT420" s="47">
        <v>0</v>
      </c>
      <c r="BU420" s="47">
        <v>0</v>
      </c>
      <c r="BV420" s="47">
        <v>0</v>
      </c>
      <c r="BW420" s="47">
        <v>0</v>
      </c>
      <c r="BX420" s="47">
        <v>0</v>
      </c>
      <c r="BY420" s="47">
        <v>0</v>
      </c>
      <c r="BZ420" s="47">
        <v>0</v>
      </c>
      <c r="CA420" s="47">
        <v>0</v>
      </c>
      <c r="CB420" s="47">
        <v>0</v>
      </c>
      <c r="CC420" s="47">
        <v>0</v>
      </c>
      <c r="CD420" s="47">
        <v>0</v>
      </c>
      <c r="CE420" s="47">
        <v>0</v>
      </c>
      <c r="CF420" s="47">
        <v>0</v>
      </c>
      <c r="CG420" s="47">
        <v>0</v>
      </c>
      <c r="CH420" s="47">
        <v>0</v>
      </c>
      <c r="CI420" s="47">
        <v>0</v>
      </c>
      <c r="CJ420" s="47">
        <v>0</v>
      </c>
      <c r="CK420" s="47">
        <v>0</v>
      </c>
      <c r="CL420" s="47">
        <v>0</v>
      </c>
      <c r="CM420" s="47">
        <v>0</v>
      </c>
      <c r="CN420" s="47">
        <v>0</v>
      </c>
      <c r="CO420" s="47">
        <v>0</v>
      </c>
      <c r="CP420" s="47">
        <v>0</v>
      </c>
      <c r="CQ420" s="47">
        <v>0</v>
      </c>
      <c r="CR420" s="47">
        <v>0</v>
      </c>
      <c r="CS420" s="47">
        <v>0</v>
      </c>
      <c r="CT420" s="47">
        <v>0</v>
      </c>
      <c r="CU420" s="47">
        <v>0</v>
      </c>
      <c r="CV420" s="47">
        <v>0</v>
      </c>
      <c r="CW420" s="47">
        <v>0</v>
      </c>
      <c r="CX420" s="47">
        <v>0</v>
      </c>
      <c r="CY420" s="47">
        <v>0</v>
      </c>
      <c r="CZ420" s="47">
        <v>0</v>
      </c>
      <c r="DA420" s="47">
        <v>0</v>
      </c>
      <c r="DB420" s="47">
        <v>0</v>
      </c>
      <c r="DC420" s="47">
        <v>0</v>
      </c>
      <c r="DD420" s="47">
        <v>0</v>
      </c>
      <c r="DE420" s="47">
        <v>0</v>
      </c>
      <c r="DF420" s="47">
        <v>0</v>
      </c>
      <c r="DG420" s="47">
        <v>0</v>
      </c>
      <c r="DH420" s="47">
        <v>0</v>
      </c>
      <c r="DI420" s="47">
        <v>0</v>
      </c>
      <c r="DJ420" s="47">
        <v>0</v>
      </c>
      <c r="DK420" s="47">
        <v>0</v>
      </c>
      <c r="DL420" s="47">
        <v>0</v>
      </c>
      <c r="DM420" s="47">
        <v>0</v>
      </c>
      <c r="DN420" s="47">
        <v>0</v>
      </c>
      <c r="DO420" s="47">
        <v>0</v>
      </c>
      <c r="DP420" s="47">
        <v>0</v>
      </c>
      <c r="DQ420" s="47">
        <v>0</v>
      </c>
      <c r="DR420" s="47">
        <v>0</v>
      </c>
      <c r="DS420" s="47">
        <v>0</v>
      </c>
      <c r="DT420" s="47">
        <v>0</v>
      </c>
    </row>
    <row r="421" spans="1:126" x14ac:dyDescent="0.25">
      <c r="A421" s="47" t="s">
        <v>803</v>
      </c>
      <c r="B421" s="47" t="s">
        <v>153</v>
      </c>
      <c r="C421" s="47" t="s">
        <v>797</v>
      </c>
      <c r="D421" s="47" t="s">
        <v>797</v>
      </c>
      <c r="E421" s="47"/>
      <c r="F421" s="47" t="s">
        <v>406</v>
      </c>
      <c r="G421" s="47" t="s">
        <v>412</v>
      </c>
      <c r="H421" s="47" t="str">
        <f>=IFERROR(VLOOKUP(A421,'ETPT Format DDG'!A:J,10,FALSE),"")</f>
        <v>0</v>
      </c>
      <c r="I421" s="47" t="str">
        <f>='ETPT Format DDG'!M421</f>
        <v/>
      </c>
      <c r="J421" s="47" t="str">
        <f>='ETPT Format DDG'!D421</f>
        <v/>
      </c>
      <c r="K421" s="47" t="s">
        <v>157</v>
      </c>
      <c r="L421" s="47" t="s">
        <v>603</v>
      </c>
      <c r="M421" s="47" t="s">
        <v>513</v>
      </c>
      <c r="N421" s="47">
        <v>0.3447368421052632</v>
      </c>
      <c r="O421" s="47">
        <v>0.3447368421052632</v>
      </c>
      <c r="P421" s="47">
        <v>0</v>
      </c>
      <c r="Q421" s="47">
        <v>0</v>
      </c>
      <c r="R421" s="47">
        <v>0</v>
      </c>
      <c r="S421" s="47">
        <v>0</v>
      </c>
      <c r="T421" s="47">
        <v>0</v>
      </c>
      <c r="U421" s="47">
        <v>0</v>
      </c>
      <c r="V421" s="47">
        <v>0</v>
      </c>
      <c r="W421" s="47">
        <v>0</v>
      </c>
      <c r="X421" s="47">
        <v>0</v>
      </c>
      <c r="Y421" s="47">
        <v>0</v>
      </c>
      <c r="Z421" s="47">
        <v>0</v>
      </c>
      <c r="AA421" s="47">
        <v>0</v>
      </c>
      <c r="AB421" s="47">
        <v>0</v>
      </c>
      <c r="AC421" s="47">
        <v>0</v>
      </c>
      <c r="AD421" s="47">
        <v>0</v>
      </c>
      <c r="AE421" s="47">
        <v>0</v>
      </c>
      <c r="AF421" s="47">
        <v>0</v>
      </c>
      <c r="AG421" s="47">
        <v>0</v>
      </c>
      <c r="AH421" s="47">
        <v>0</v>
      </c>
      <c r="AI421" s="47">
        <v>0</v>
      </c>
      <c r="AJ421" s="47">
        <v>0</v>
      </c>
      <c r="AK421" s="47">
        <v>0</v>
      </c>
      <c r="AL421" s="47">
        <v>0</v>
      </c>
      <c r="AM421" s="47">
        <v>0</v>
      </c>
      <c r="AN421" s="47">
        <v>0</v>
      </c>
      <c r="AO421" s="47">
        <v>0</v>
      </c>
      <c r="AP421" s="47">
        <v>0</v>
      </c>
      <c r="AQ421" s="47">
        <v>0</v>
      </c>
      <c r="AR421" s="47">
        <v>0</v>
      </c>
      <c r="AS421" s="47">
        <v>0</v>
      </c>
      <c r="AT421" s="47">
        <v>0</v>
      </c>
      <c r="AU421" s="47">
        <v>0</v>
      </c>
      <c r="AV421" s="47">
        <v>0</v>
      </c>
      <c r="AW421" s="47">
        <v>0</v>
      </c>
      <c r="AX421" s="47">
        <v>0</v>
      </c>
      <c r="AY421" s="47">
        <v>0</v>
      </c>
      <c r="AZ421" s="47">
        <v>0</v>
      </c>
      <c r="BA421" s="47">
        <v>0</v>
      </c>
      <c r="BB421" s="47">
        <v>0</v>
      </c>
      <c r="BC421" s="47">
        <v>0</v>
      </c>
      <c r="BD421" s="47">
        <v>0</v>
      </c>
      <c r="BE421" s="47">
        <v>0</v>
      </c>
      <c r="BF421" s="47">
        <v>0</v>
      </c>
      <c r="BG421" s="47">
        <v>0</v>
      </c>
      <c r="BH421" s="47">
        <v>0</v>
      </c>
      <c r="BI421" s="47">
        <v>0</v>
      </c>
      <c r="BJ421" s="47">
        <v>0</v>
      </c>
      <c r="BK421" s="47">
        <v>0</v>
      </c>
      <c r="BL421" s="47">
        <v>0</v>
      </c>
      <c r="BM421" s="47">
        <v>0</v>
      </c>
      <c r="BN421" s="47">
        <v>0</v>
      </c>
      <c r="BO421" s="47">
        <v>0.3447368421052632</v>
      </c>
      <c r="BP421" s="47">
        <v>0</v>
      </c>
      <c r="BQ421" s="47">
        <v>0</v>
      </c>
      <c r="BR421" s="47">
        <v>0</v>
      </c>
      <c r="BS421" s="47">
        <v>0</v>
      </c>
      <c r="BT421" s="47">
        <v>0</v>
      </c>
      <c r="BU421" s="47">
        <v>0</v>
      </c>
      <c r="BV421" s="47">
        <v>0</v>
      </c>
      <c r="BW421" s="47">
        <v>0</v>
      </c>
      <c r="BX421" s="47">
        <v>0</v>
      </c>
      <c r="BY421" s="47">
        <v>0</v>
      </c>
      <c r="BZ421" s="47">
        <v>0</v>
      </c>
      <c r="CA421" s="47">
        <v>0</v>
      </c>
      <c r="CB421" s="47">
        <v>0</v>
      </c>
      <c r="CC421" s="47">
        <v>0</v>
      </c>
      <c r="CD421" s="47">
        <v>0</v>
      </c>
      <c r="CE421" s="47">
        <v>0</v>
      </c>
      <c r="CF421" s="47">
        <v>0</v>
      </c>
      <c r="CG421" s="47">
        <v>0</v>
      </c>
      <c r="CH421" s="47">
        <v>0</v>
      </c>
      <c r="CI421" s="47">
        <v>0</v>
      </c>
      <c r="CJ421" s="47">
        <v>0</v>
      </c>
      <c r="CK421" s="47">
        <v>0</v>
      </c>
      <c r="CL421" s="47">
        <v>0</v>
      </c>
      <c r="CM421" s="47">
        <v>0</v>
      </c>
      <c r="CN421" s="47">
        <v>0</v>
      </c>
      <c r="CO421" s="47">
        <v>0</v>
      </c>
      <c r="CP421" s="47">
        <v>0</v>
      </c>
      <c r="CQ421" s="47">
        <v>0</v>
      </c>
      <c r="CR421" s="47">
        <v>0</v>
      </c>
      <c r="CS421" s="47">
        <v>0</v>
      </c>
      <c r="CT421" s="47">
        <v>0</v>
      </c>
      <c r="CU421" s="47">
        <v>0</v>
      </c>
      <c r="CV421" s="47">
        <v>0</v>
      </c>
      <c r="CW421" s="47">
        <v>0</v>
      </c>
      <c r="CX421" s="47">
        <v>0</v>
      </c>
      <c r="CY421" s="47">
        <v>0</v>
      </c>
      <c r="CZ421" s="47">
        <v>0</v>
      </c>
      <c r="DA421" s="47">
        <v>0</v>
      </c>
      <c r="DB421" s="47">
        <v>0</v>
      </c>
      <c r="DC421" s="47">
        <v>0</v>
      </c>
      <c r="DD421" s="47">
        <v>0</v>
      </c>
      <c r="DE421" s="47">
        <v>0</v>
      </c>
      <c r="DF421" s="47">
        <v>0</v>
      </c>
      <c r="DG421" s="47">
        <v>0</v>
      </c>
      <c r="DH421" s="47">
        <v>0</v>
      </c>
      <c r="DI421" s="47">
        <v>0</v>
      </c>
      <c r="DJ421" s="47">
        <v>0</v>
      </c>
      <c r="DK421" s="47">
        <v>0</v>
      </c>
      <c r="DL421" s="47">
        <v>0</v>
      </c>
      <c r="DM421" s="47">
        <v>0</v>
      </c>
      <c r="DN421" s="47">
        <v>0</v>
      </c>
      <c r="DO421" s="47">
        <v>0</v>
      </c>
      <c r="DP421" s="47">
        <v>0</v>
      </c>
      <c r="DQ421" s="47">
        <v>0</v>
      </c>
      <c r="DR421" s="47">
        <v>0</v>
      </c>
      <c r="DS421" s="47">
        <v>0</v>
      </c>
      <c r="DT421" s="47">
        <v>0</v>
      </c>
    </row>
    <row r="422" spans="1:126" x14ac:dyDescent="0.25">
      <c r="A422" s="47" t="s">
        <v>804</v>
      </c>
      <c r="B422" s="47" t="s">
        <v>153</v>
      </c>
      <c r="C422" s="47" t="s">
        <v>797</v>
      </c>
      <c r="D422" s="47" t="s">
        <v>797</v>
      </c>
      <c r="E422" s="47"/>
      <c r="F422" s="47" t="s">
        <v>406</v>
      </c>
      <c r="G422" s="47" t="s">
        <v>415</v>
      </c>
      <c r="H422" s="47" t="str">
        <f>=IFERROR(VLOOKUP(A422,'ETPT Format DDG'!A:J,10,FALSE),"")</f>
        <v>0</v>
      </c>
      <c r="I422" s="47" t="str">
        <f>='ETPT Format DDG'!M422</f>
        <v/>
      </c>
      <c r="J422" s="47" t="str">
        <f>='ETPT Format DDG'!D422</f>
        <v/>
      </c>
      <c r="K422" s="47" t="s">
        <v>157</v>
      </c>
      <c r="L422" s="47" t="s">
        <v>805</v>
      </c>
      <c r="M422" s="47"/>
      <c r="N422" s="47">
        <v>0.41052631578947385</v>
      </c>
      <c r="O422" s="47">
        <v>0.41052631578947385</v>
      </c>
      <c r="P422" s="47">
        <v>0</v>
      </c>
      <c r="Q422" s="47">
        <v>0</v>
      </c>
      <c r="R422" s="47">
        <v>0</v>
      </c>
      <c r="S422" s="47">
        <v>0</v>
      </c>
      <c r="T422" s="47">
        <v>0</v>
      </c>
      <c r="U422" s="47">
        <v>0</v>
      </c>
      <c r="V422" s="47">
        <v>0</v>
      </c>
      <c r="W422" s="47">
        <v>0</v>
      </c>
      <c r="X422" s="47">
        <v>0</v>
      </c>
      <c r="Y422" s="47">
        <v>0</v>
      </c>
      <c r="Z422" s="47">
        <v>0</v>
      </c>
      <c r="AA422" s="47">
        <v>0</v>
      </c>
      <c r="AB422" s="47">
        <v>0</v>
      </c>
      <c r="AC422" s="47">
        <v>0</v>
      </c>
      <c r="AD422" s="47">
        <v>0</v>
      </c>
      <c r="AE422" s="47">
        <v>0</v>
      </c>
      <c r="AF422" s="47">
        <v>0</v>
      </c>
      <c r="AG422" s="47">
        <v>0</v>
      </c>
      <c r="AH422" s="47">
        <v>0</v>
      </c>
      <c r="AI422" s="47">
        <v>0</v>
      </c>
      <c r="AJ422" s="47">
        <v>0</v>
      </c>
      <c r="AK422" s="47">
        <v>0</v>
      </c>
      <c r="AL422" s="47">
        <v>0</v>
      </c>
      <c r="AM422" s="47">
        <v>0</v>
      </c>
      <c r="AN422" s="47">
        <v>0</v>
      </c>
      <c r="AO422" s="47">
        <v>0</v>
      </c>
      <c r="AP422" s="47">
        <v>0</v>
      </c>
      <c r="AQ422" s="47">
        <v>0</v>
      </c>
      <c r="AR422" s="47">
        <v>0</v>
      </c>
      <c r="AS422" s="47">
        <v>0</v>
      </c>
      <c r="AT422" s="47">
        <v>0</v>
      </c>
      <c r="AU422" s="47">
        <v>0</v>
      </c>
      <c r="AV422" s="47">
        <v>0</v>
      </c>
      <c r="AW422" s="47">
        <v>0</v>
      </c>
      <c r="AX422" s="47">
        <v>0</v>
      </c>
      <c r="AY422" s="47">
        <v>0</v>
      </c>
      <c r="AZ422" s="47">
        <v>0</v>
      </c>
      <c r="BA422" s="47">
        <v>0</v>
      </c>
      <c r="BB422" s="47">
        <v>0</v>
      </c>
      <c r="BC422" s="47">
        <v>0</v>
      </c>
      <c r="BD422" s="47">
        <v>0</v>
      </c>
      <c r="BE422" s="47">
        <v>0</v>
      </c>
      <c r="BF422" s="47">
        <v>0</v>
      </c>
      <c r="BG422" s="47">
        <v>0</v>
      </c>
      <c r="BH422" s="47">
        <v>0</v>
      </c>
      <c r="BI422" s="47">
        <v>0</v>
      </c>
      <c r="BJ422" s="47">
        <v>0</v>
      </c>
      <c r="BK422" s="47">
        <v>0</v>
      </c>
      <c r="BL422" s="47">
        <v>0</v>
      </c>
      <c r="BM422" s="47">
        <v>0</v>
      </c>
      <c r="BN422" s="47">
        <v>0</v>
      </c>
      <c r="BO422" s="47">
        <v>0</v>
      </c>
      <c r="BP422" s="47">
        <v>0</v>
      </c>
      <c r="BQ422" s="47">
        <v>0</v>
      </c>
      <c r="BR422" s="47">
        <v>0</v>
      </c>
      <c r="BS422" s="47">
        <v>0</v>
      </c>
      <c r="BT422" s="47">
        <v>0</v>
      </c>
      <c r="BU422" s="47">
        <v>0</v>
      </c>
      <c r="BV422" s="47">
        <v>0</v>
      </c>
      <c r="BW422" s="47">
        <v>0</v>
      </c>
      <c r="BX422" s="47">
        <v>0</v>
      </c>
      <c r="BY422" s="47">
        <v>0</v>
      </c>
      <c r="BZ422" s="47">
        <v>0</v>
      </c>
      <c r="CA422" s="47">
        <v>0</v>
      </c>
      <c r="CB422" s="47">
        <v>0</v>
      </c>
      <c r="CC422" s="47">
        <v>0</v>
      </c>
      <c r="CD422" s="47">
        <v>0</v>
      </c>
      <c r="CE422" s="47">
        <v>0</v>
      </c>
      <c r="CF422" s="47">
        <v>0</v>
      </c>
      <c r="CG422" s="47">
        <v>0</v>
      </c>
      <c r="CH422" s="47">
        <v>0</v>
      </c>
      <c r="CI422" s="47">
        <v>0</v>
      </c>
      <c r="CJ422" s="47">
        <v>0</v>
      </c>
      <c r="CK422" s="47">
        <v>0</v>
      </c>
      <c r="CL422" s="47">
        <v>0</v>
      </c>
      <c r="CM422" s="47">
        <v>0</v>
      </c>
      <c r="CN422" s="47">
        <v>0</v>
      </c>
      <c r="CO422" s="47">
        <v>0</v>
      </c>
      <c r="CP422" s="47">
        <v>0</v>
      </c>
      <c r="CQ422" s="47">
        <v>0</v>
      </c>
      <c r="CR422" s="47">
        <v>0</v>
      </c>
      <c r="CS422" s="47">
        <v>0</v>
      </c>
      <c r="CT422" s="47">
        <v>0.41052631578947385</v>
      </c>
      <c r="CU422" s="47">
        <v>0</v>
      </c>
      <c r="CV422" s="47">
        <v>0</v>
      </c>
      <c r="CW422" s="47">
        <v>0</v>
      </c>
      <c r="CX422" s="47">
        <v>0</v>
      </c>
      <c r="CY422" s="47">
        <v>0</v>
      </c>
      <c r="CZ422" s="47">
        <v>0</v>
      </c>
      <c r="DA422" s="47">
        <v>0</v>
      </c>
      <c r="DB422" s="47">
        <v>0</v>
      </c>
      <c r="DC422" s="47">
        <v>0</v>
      </c>
      <c r="DD422" s="47">
        <v>0.41052631578947385</v>
      </c>
      <c r="DE422" s="47">
        <v>0</v>
      </c>
      <c r="DF422" s="47">
        <v>0.48684210526315785</v>
      </c>
      <c r="DG422" s="47">
        <v>0</v>
      </c>
      <c r="DH422" s="47">
        <v>0</v>
      </c>
      <c r="DI422" s="47">
        <v>0</v>
      </c>
      <c r="DJ422" s="47">
        <v>0</v>
      </c>
      <c r="DK422" s="47">
        <v>0.48684210526315785</v>
      </c>
      <c r="DL422" s="47">
        <v>0</v>
      </c>
      <c r="DM422" s="47">
        <v>0</v>
      </c>
      <c r="DN422" s="47">
        <v>0</v>
      </c>
      <c r="DO422" s="47">
        <v>0</v>
      </c>
      <c r="DP422" s="47">
        <v>0</v>
      </c>
      <c r="DQ422" s="47">
        <v>0</v>
      </c>
      <c r="DR422" s="47">
        <v>0</v>
      </c>
      <c r="DS422" s="47">
        <v>0</v>
      </c>
      <c r="DT422" s="47">
        <v>0</v>
      </c>
    </row>
    <row r="423" spans="1:126" x14ac:dyDescent="0.25">
      <c r="A423" s="47" t="s">
        <v>806</v>
      </c>
      <c r="B423" s="47" t="s">
        <v>153</v>
      </c>
      <c r="C423" s="47" t="s">
        <v>797</v>
      </c>
      <c r="D423" s="47" t="s">
        <v>797</v>
      </c>
      <c r="E423" s="47"/>
      <c r="F423" s="47" t="s">
        <v>406</v>
      </c>
      <c r="G423" s="47" t="s">
        <v>412</v>
      </c>
      <c r="H423" s="47" t="str">
        <f>=IFERROR(VLOOKUP(A423,'ETPT Format DDG'!A:J,10,FALSE),"")</f>
        <v>0</v>
      </c>
      <c r="I423" s="47" t="str">
        <f>='ETPT Format DDG'!M423</f>
        <v/>
      </c>
      <c r="J423" s="47" t="str">
        <f>='ETPT Format DDG'!D423</f>
        <v/>
      </c>
      <c r="K423" s="47" t="s">
        <v>157</v>
      </c>
      <c r="L423" s="47" t="s">
        <v>648</v>
      </c>
      <c r="M423" s="47"/>
      <c r="N423" s="47">
        <v>1</v>
      </c>
      <c r="O423" s="47">
        <v>1</v>
      </c>
      <c r="P423" s="47">
        <v>0</v>
      </c>
      <c r="Q423" s="47">
        <v>0</v>
      </c>
      <c r="R423" s="47">
        <v>0</v>
      </c>
      <c r="S423" s="47">
        <v>0</v>
      </c>
      <c r="T423" s="47">
        <v>0</v>
      </c>
      <c r="U423" s="47">
        <v>0</v>
      </c>
      <c r="V423" s="47">
        <v>0</v>
      </c>
      <c r="W423" s="47">
        <v>0</v>
      </c>
      <c r="X423" s="47">
        <v>0</v>
      </c>
      <c r="Y423" s="47">
        <v>0</v>
      </c>
      <c r="Z423" s="47">
        <v>0</v>
      </c>
      <c r="AA423" s="47">
        <v>0</v>
      </c>
      <c r="AB423" s="47">
        <v>0</v>
      </c>
      <c r="AC423" s="47">
        <v>0</v>
      </c>
      <c r="AD423" s="47">
        <v>0</v>
      </c>
      <c r="AE423" s="47">
        <v>0</v>
      </c>
      <c r="AF423" s="47">
        <v>0</v>
      </c>
      <c r="AG423" s="47">
        <v>0</v>
      </c>
      <c r="AH423" s="47">
        <v>0</v>
      </c>
      <c r="AI423" s="47">
        <v>0</v>
      </c>
      <c r="AJ423" s="47">
        <v>0</v>
      </c>
      <c r="AK423" s="47">
        <v>0</v>
      </c>
      <c r="AL423" s="47">
        <v>0</v>
      </c>
      <c r="AM423" s="47">
        <v>0</v>
      </c>
      <c r="AN423" s="47">
        <v>0</v>
      </c>
      <c r="AO423" s="47">
        <v>0</v>
      </c>
      <c r="AP423" s="47">
        <v>0</v>
      </c>
      <c r="AQ423" s="47">
        <v>0</v>
      </c>
      <c r="AR423" s="47">
        <v>0</v>
      </c>
      <c r="AS423" s="47">
        <v>0</v>
      </c>
      <c r="AT423" s="47">
        <v>0</v>
      </c>
      <c r="AU423" s="47">
        <v>0</v>
      </c>
      <c r="AV423" s="47">
        <v>0</v>
      </c>
      <c r="AW423" s="47">
        <v>0</v>
      </c>
      <c r="AX423" s="47">
        <v>0</v>
      </c>
      <c r="AY423" s="47">
        <v>0</v>
      </c>
      <c r="AZ423" s="47">
        <v>0</v>
      </c>
      <c r="BA423" s="47">
        <v>0</v>
      </c>
      <c r="BB423" s="47">
        <v>0</v>
      </c>
      <c r="BC423" s="47">
        <v>0</v>
      </c>
      <c r="BD423" s="47">
        <v>0</v>
      </c>
      <c r="BE423" s="47">
        <v>0</v>
      </c>
      <c r="BF423" s="47">
        <v>0</v>
      </c>
      <c r="BG423" s="47">
        <v>0</v>
      </c>
      <c r="BH423" s="47">
        <v>0</v>
      </c>
      <c r="BI423" s="47">
        <v>0</v>
      </c>
      <c r="BJ423" s="47">
        <v>0</v>
      </c>
      <c r="BK423" s="47">
        <v>0</v>
      </c>
      <c r="BL423" s="47">
        <v>0</v>
      </c>
      <c r="BM423" s="47">
        <v>0</v>
      </c>
      <c r="BN423" s="47">
        <v>0</v>
      </c>
      <c r="BO423" s="47">
        <v>0</v>
      </c>
      <c r="BP423" s="47">
        <v>0</v>
      </c>
      <c r="BQ423" s="47">
        <v>0</v>
      </c>
      <c r="BR423" s="47">
        <v>0</v>
      </c>
      <c r="BS423" s="47">
        <v>0</v>
      </c>
      <c r="BT423" s="47">
        <v>0</v>
      </c>
      <c r="BU423" s="47">
        <v>0</v>
      </c>
      <c r="BV423" s="47">
        <v>0</v>
      </c>
      <c r="BW423" s="47">
        <v>0</v>
      </c>
      <c r="BX423" s="47">
        <v>0</v>
      </c>
      <c r="BY423" s="47">
        <v>0</v>
      </c>
      <c r="BZ423" s="47">
        <v>0</v>
      </c>
      <c r="CA423" s="47">
        <v>0</v>
      </c>
      <c r="CB423" s="47">
        <v>0</v>
      </c>
      <c r="CC423" s="47">
        <v>0</v>
      </c>
      <c r="CD423" s="47">
        <v>0</v>
      </c>
      <c r="CE423" s="47">
        <v>0</v>
      </c>
      <c r="CF423" s="47">
        <v>0</v>
      </c>
      <c r="CG423" s="47">
        <v>0</v>
      </c>
      <c r="CH423" s="47">
        <v>0</v>
      </c>
      <c r="CI423" s="47">
        <v>0</v>
      </c>
      <c r="CJ423" s="47">
        <v>0</v>
      </c>
      <c r="CK423" s="47">
        <v>0</v>
      </c>
      <c r="CL423" s="47">
        <v>0</v>
      </c>
      <c r="CM423" s="47">
        <v>0</v>
      </c>
      <c r="CN423" s="47">
        <v>0</v>
      </c>
      <c r="CO423" s="47">
        <v>0</v>
      </c>
      <c r="CP423" s="47">
        <v>0</v>
      </c>
      <c r="CQ423" s="47">
        <v>0</v>
      </c>
      <c r="CR423" s="47">
        <v>0</v>
      </c>
      <c r="CS423" s="47">
        <v>0</v>
      </c>
      <c r="CT423" s="47">
        <v>1</v>
      </c>
      <c r="CU423" s="47">
        <v>0</v>
      </c>
      <c r="CV423" s="47">
        <v>0</v>
      </c>
      <c r="CW423" s="47">
        <v>0</v>
      </c>
      <c r="CX423" s="47">
        <v>0</v>
      </c>
      <c r="CY423" s="47">
        <v>0</v>
      </c>
      <c r="CZ423" s="47">
        <v>0</v>
      </c>
      <c r="DA423" s="47">
        <v>0</v>
      </c>
      <c r="DB423" s="47">
        <v>0</v>
      </c>
      <c r="DC423" s="47">
        <v>0</v>
      </c>
      <c r="DD423" s="47">
        <v>0</v>
      </c>
      <c r="DE423" s="47">
        <v>1</v>
      </c>
      <c r="DF423" s="47">
        <v>0</v>
      </c>
      <c r="DG423" s="47">
        <v>0</v>
      </c>
      <c r="DH423" s="47">
        <v>0</v>
      </c>
      <c r="DI423" s="47">
        <v>0</v>
      </c>
      <c r="DJ423" s="47">
        <v>0</v>
      </c>
      <c r="DK423" s="47">
        <v>0</v>
      </c>
      <c r="DL423" s="47">
        <v>0</v>
      </c>
      <c r="DM423" s="47">
        <v>0</v>
      </c>
      <c r="DN423" s="47">
        <v>0</v>
      </c>
      <c r="DO423" s="47">
        <v>0</v>
      </c>
      <c r="DP423" s="47">
        <v>0</v>
      </c>
      <c r="DQ423" s="47">
        <v>0</v>
      </c>
      <c r="DR423" s="47">
        <v>0</v>
      </c>
      <c r="DS423" s="47">
        <v>0</v>
      </c>
      <c r="DT423" s="47">
        <v>0</v>
      </c>
    </row>
    <row r="424" spans="1:126" x14ac:dyDescent="0.25">
      <c r="A424" s="47" t="s">
        <v>807</v>
      </c>
      <c r="B424" s="47" t="s">
        <v>153</v>
      </c>
      <c r="C424" s="47" t="s">
        <v>797</v>
      </c>
      <c r="D424" s="47" t="s">
        <v>797</v>
      </c>
      <c r="E424" s="47"/>
      <c r="F424" s="47" t="s">
        <v>406</v>
      </c>
      <c r="G424" s="47" t="s">
        <v>415</v>
      </c>
      <c r="H424" s="47" t="str">
        <f>=IFERROR(VLOOKUP(A424,'ETPT Format DDG'!A:J,10,FALSE),"")</f>
        <v>0</v>
      </c>
      <c r="I424" s="47" t="str">
        <f>='ETPT Format DDG'!M424</f>
        <v/>
      </c>
      <c r="J424" s="47" t="str">
        <f>='ETPT Format DDG'!D424</f>
        <v/>
      </c>
      <c r="K424" s="47" t="s">
        <v>157</v>
      </c>
      <c r="L424" s="47" t="s">
        <v>751</v>
      </c>
      <c r="M424" s="47"/>
      <c r="N424" s="47">
        <v>1</v>
      </c>
      <c r="O424" s="47">
        <v>1</v>
      </c>
      <c r="P424" s="47">
        <v>0</v>
      </c>
      <c r="Q424" s="47">
        <v>0</v>
      </c>
      <c r="R424" s="47">
        <v>0</v>
      </c>
      <c r="S424" s="47">
        <v>0</v>
      </c>
      <c r="T424" s="47">
        <v>0</v>
      </c>
      <c r="U424" s="47">
        <v>0</v>
      </c>
      <c r="V424" s="47">
        <v>0</v>
      </c>
      <c r="W424" s="47">
        <v>0</v>
      </c>
      <c r="X424" s="47">
        <v>0</v>
      </c>
      <c r="Y424" s="47">
        <v>0</v>
      </c>
      <c r="Z424" s="47">
        <v>0</v>
      </c>
      <c r="AA424" s="47">
        <v>0</v>
      </c>
      <c r="AB424" s="47">
        <v>0</v>
      </c>
      <c r="AC424" s="47">
        <v>0</v>
      </c>
      <c r="AD424" s="47">
        <v>0</v>
      </c>
      <c r="AE424" s="47">
        <v>0</v>
      </c>
      <c r="AF424" s="47">
        <v>0</v>
      </c>
      <c r="AG424" s="47">
        <v>0</v>
      </c>
      <c r="AH424" s="47">
        <v>0</v>
      </c>
      <c r="AI424" s="47">
        <v>0</v>
      </c>
      <c r="AJ424" s="47">
        <v>0</v>
      </c>
      <c r="AK424" s="47">
        <v>0</v>
      </c>
      <c r="AL424" s="47">
        <v>0</v>
      </c>
      <c r="AM424" s="47">
        <v>0</v>
      </c>
      <c r="AN424" s="47">
        <v>0</v>
      </c>
      <c r="AO424" s="47">
        <v>0</v>
      </c>
      <c r="AP424" s="47">
        <v>0</v>
      </c>
      <c r="AQ424" s="47">
        <v>0</v>
      </c>
      <c r="AR424" s="47">
        <v>0</v>
      </c>
      <c r="AS424" s="47">
        <v>0</v>
      </c>
      <c r="AT424" s="47">
        <v>0</v>
      </c>
      <c r="AU424" s="47">
        <v>0</v>
      </c>
      <c r="AV424" s="47">
        <v>0</v>
      </c>
      <c r="AW424" s="47">
        <v>0</v>
      </c>
      <c r="AX424" s="47">
        <v>0</v>
      </c>
      <c r="AY424" s="47">
        <v>0</v>
      </c>
      <c r="AZ424" s="47">
        <v>0</v>
      </c>
      <c r="BA424" s="47">
        <v>0</v>
      </c>
      <c r="BB424" s="47">
        <v>0</v>
      </c>
      <c r="BC424" s="47">
        <v>0</v>
      </c>
      <c r="BD424" s="47">
        <v>0</v>
      </c>
      <c r="BE424" s="47">
        <v>0</v>
      </c>
      <c r="BF424" s="47">
        <v>0</v>
      </c>
      <c r="BG424" s="47">
        <v>0</v>
      </c>
      <c r="BH424" s="47">
        <v>0</v>
      </c>
      <c r="BI424" s="47">
        <v>0</v>
      </c>
      <c r="BJ424" s="47">
        <v>0</v>
      </c>
      <c r="BK424" s="47">
        <v>0</v>
      </c>
      <c r="BL424" s="47">
        <v>1</v>
      </c>
      <c r="BM424" s="47">
        <v>0</v>
      </c>
      <c r="BN424" s="47">
        <v>0</v>
      </c>
      <c r="BO424" s="47">
        <v>0</v>
      </c>
      <c r="BP424" s="47">
        <v>0</v>
      </c>
      <c r="BQ424" s="47">
        <v>0</v>
      </c>
      <c r="BR424" s="47">
        <v>0</v>
      </c>
      <c r="BS424" s="47">
        <v>0</v>
      </c>
      <c r="BT424" s="47">
        <v>0</v>
      </c>
      <c r="BU424" s="47">
        <v>0</v>
      </c>
      <c r="BV424" s="47">
        <v>0</v>
      </c>
      <c r="BW424" s="47">
        <v>0</v>
      </c>
      <c r="BX424" s="47">
        <v>0</v>
      </c>
      <c r="BY424" s="47">
        <v>0</v>
      </c>
      <c r="BZ424" s="47">
        <v>0</v>
      </c>
      <c r="CA424" s="47">
        <v>0</v>
      </c>
      <c r="CB424" s="47">
        <v>0</v>
      </c>
      <c r="CC424" s="47">
        <v>0</v>
      </c>
      <c r="CD424" s="47">
        <v>0</v>
      </c>
      <c r="CE424" s="47">
        <v>0</v>
      </c>
      <c r="CF424" s="47">
        <v>0</v>
      </c>
      <c r="CG424" s="47">
        <v>0</v>
      </c>
      <c r="CH424" s="47">
        <v>0</v>
      </c>
      <c r="CI424" s="47">
        <v>0</v>
      </c>
      <c r="CJ424" s="47">
        <v>0</v>
      </c>
      <c r="CK424" s="47">
        <v>0</v>
      </c>
      <c r="CL424" s="47">
        <v>0</v>
      </c>
      <c r="CM424" s="47">
        <v>0</v>
      </c>
      <c r="CN424" s="47">
        <v>0</v>
      </c>
      <c r="CO424" s="47">
        <v>0</v>
      </c>
      <c r="CP424" s="47">
        <v>0</v>
      </c>
      <c r="CQ424" s="47">
        <v>0</v>
      </c>
      <c r="CR424" s="47">
        <v>0</v>
      </c>
      <c r="CS424" s="47">
        <v>0</v>
      </c>
      <c r="CT424" s="47">
        <v>0</v>
      </c>
      <c r="CU424" s="47">
        <v>0</v>
      </c>
      <c r="CV424" s="47">
        <v>0</v>
      </c>
      <c r="CW424" s="47">
        <v>0</v>
      </c>
      <c r="CX424" s="47">
        <v>0</v>
      </c>
      <c r="CY424" s="47">
        <v>0</v>
      </c>
      <c r="CZ424" s="47">
        <v>0</v>
      </c>
      <c r="DA424" s="47">
        <v>0</v>
      </c>
      <c r="DB424" s="47">
        <v>0</v>
      </c>
      <c r="DC424" s="47">
        <v>0</v>
      </c>
      <c r="DD424" s="47">
        <v>0</v>
      </c>
      <c r="DE424" s="47">
        <v>0</v>
      </c>
      <c r="DF424" s="47">
        <v>0</v>
      </c>
      <c r="DG424" s="47">
        <v>0</v>
      </c>
      <c r="DH424" s="47">
        <v>0</v>
      </c>
      <c r="DI424" s="47">
        <v>0</v>
      </c>
      <c r="DJ424" s="47">
        <v>0</v>
      </c>
      <c r="DK424" s="47">
        <v>0</v>
      </c>
      <c r="DL424" s="47">
        <v>0</v>
      </c>
      <c r="DM424" s="47">
        <v>0</v>
      </c>
      <c r="DN424" s="47">
        <v>0</v>
      </c>
      <c r="DO424" s="47">
        <v>0</v>
      </c>
      <c r="DP424" s="47">
        <v>0</v>
      </c>
      <c r="DQ424" s="47">
        <v>0</v>
      </c>
      <c r="DR424" s="47">
        <v>0</v>
      </c>
      <c r="DS424" s="47">
        <v>0</v>
      </c>
      <c r="DT424" s="47">
        <v>0</v>
      </c>
    </row>
    <row r="425" spans="1:126" x14ac:dyDescent="0.25">
      <c r="A425" s="47" t="s">
        <v>808</v>
      </c>
      <c r="B425" s="47" t="s">
        <v>153</v>
      </c>
      <c r="C425" s="47" t="s">
        <v>797</v>
      </c>
      <c r="D425" s="47" t="s">
        <v>797</v>
      </c>
      <c r="E425" s="47"/>
      <c r="F425" s="47" t="s">
        <v>406</v>
      </c>
      <c r="G425" s="47" t="s">
        <v>415</v>
      </c>
      <c r="H425" s="47" t="str">
        <f>=IFERROR(VLOOKUP(A425,'ETPT Format DDG'!A:J,10,FALSE),"")</f>
        <v>0</v>
      </c>
      <c r="I425" s="47" t="str">
        <f>='ETPT Format DDG'!M425</f>
        <v/>
      </c>
      <c r="J425" s="47" t="str">
        <f>='ETPT Format DDG'!D425</f>
        <v/>
      </c>
      <c r="K425" s="47" t="s">
        <v>157</v>
      </c>
      <c r="L425" s="47" t="s">
        <v>707</v>
      </c>
      <c r="M425" s="47" t="s">
        <v>409</v>
      </c>
      <c r="N425" s="47">
        <v>0.6854990583804144</v>
      </c>
      <c r="O425" s="47">
        <v>0</v>
      </c>
      <c r="P425" s="47">
        <v>0</v>
      </c>
      <c r="Q425" s="47">
        <v>0</v>
      </c>
      <c r="R425" s="47">
        <v>0</v>
      </c>
      <c r="S425" s="47">
        <v>0</v>
      </c>
      <c r="T425" s="47">
        <v>0</v>
      </c>
      <c r="U425" s="47">
        <v>0</v>
      </c>
      <c r="V425" s="47">
        <v>0</v>
      </c>
      <c r="W425" s="47">
        <v>0</v>
      </c>
      <c r="X425" s="47">
        <v>0</v>
      </c>
      <c r="Y425" s="47">
        <v>0</v>
      </c>
      <c r="Z425" s="47">
        <v>0</v>
      </c>
      <c r="AA425" s="47">
        <v>0</v>
      </c>
      <c r="AB425" s="47">
        <v>0</v>
      </c>
      <c r="AC425" s="47">
        <v>0</v>
      </c>
      <c r="AD425" s="47">
        <v>0</v>
      </c>
      <c r="AE425" s="47">
        <v>0</v>
      </c>
      <c r="AF425" s="47">
        <v>0</v>
      </c>
      <c r="AG425" s="47">
        <v>0</v>
      </c>
      <c r="AH425" s="47">
        <v>0</v>
      </c>
      <c r="AI425" s="47">
        <v>0</v>
      </c>
      <c r="AJ425" s="47">
        <v>0</v>
      </c>
      <c r="AK425" s="47">
        <v>0</v>
      </c>
      <c r="AL425" s="47">
        <v>0</v>
      </c>
      <c r="AM425" s="47">
        <v>0</v>
      </c>
      <c r="AN425" s="47">
        <v>0</v>
      </c>
      <c r="AO425" s="47">
        <v>0</v>
      </c>
      <c r="AP425" s="47">
        <v>0</v>
      </c>
      <c r="AQ425" s="47">
        <v>0</v>
      </c>
      <c r="AR425" s="47">
        <v>0</v>
      </c>
      <c r="AS425" s="47">
        <v>0</v>
      </c>
      <c r="AT425" s="47">
        <v>0</v>
      </c>
      <c r="AU425" s="47">
        <v>0</v>
      </c>
      <c r="AV425" s="47">
        <v>0</v>
      </c>
      <c r="AW425" s="47">
        <v>0</v>
      </c>
      <c r="AX425" s="47">
        <v>0</v>
      </c>
      <c r="AY425" s="47">
        <v>0</v>
      </c>
      <c r="AZ425" s="47">
        <v>0</v>
      </c>
      <c r="BA425" s="47">
        <v>0</v>
      </c>
      <c r="BB425" s="47">
        <v>0</v>
      </c>
      <c r="BC425" s="47">
        <v>0</v>
      </c>
      <c r="BD425" s="47">
        <v>0</v>
      </c>
      <c r="BE425" s="47">
        <v>0</v>
      </c>
      <c r="BF425" s="47">
        <v>0</v>
      </c>
      <c r="BG425" s="47">
        <v>0</v>
      </c>
      <c r="BH425" s="47">
        <v>0</v>
      </c>
      <c r="BI425" s="47">
        <v>0</v>
      </c>
      <c r="BJ425" s="47">
        <v>0</v>
      </c>
      <c r="BK425" s="47">
        <v>0</v>
      </c>
      <c r="BL425" s="47">
        <v>0</v>
      </c>
      <c r="BM425" s="47">
        <v>0</v>
      </c>
      <c r="BN425" s="47">
        <v>0</v>
      </c>
      <c r="BO425" s="47">
        <v>0</v>
      </c>
      <c r="BP425" s="47">
        <v>0</v>
      </c>
      <c r="BQ425" s="47">
        <v>0</v>
      </c>
      <c r="BR425" s="47">
        <v>0</v>
      </c>
      <c r="BS425" s="47">
        <v>0</v>
      </c>
      <c r="BT425" s="47">
        <v>0</v>
      </c>
      <c r="BU425" s="47">
        <v>0</v>
      </c>
      <c r="BV425" s="47">
        <v>0</v>
      </c>
      <c r="BW425" s="47">
        <v>0</v>
      </c>
      <c r="BX425" s="47">
        <v>0</v>
      </c>
      <c r="BY425" s="47">
        <v>0</v>
      </c>
      <c r="BZ425" s="47">
        <v>0</v>
      </c>
      <c r="CA425" s="47">
        <v>0</v>
      </c>
      <c r="CB425" s="47">
        <v>0</v>
      </c>
      <c r="CC425" s="47">
        <v>0</v>
      </c>
      <c r="CD425" s="47">
        <v>0</v>
      </c>
      <c r="CE425" s="47">
        <v>0</v>
      </c>
      <c r="CF425" s="47">
        <v>0</v>
      </c>
      <c r="CG425" s="47">
        <v>0</v>
      </c>
      <c r="CH425" s="47">
        <v>0</v>
      </c>
      <c r="CI425" s="47">
        <v>0</v>
      </c>
      <c r="CJ425" s="47">
        <v>0</v>
      </c>
      <c r="CK425" s="47">
        <v>0</v>
      </c>
      <c r="CL425" s="47">
        <v>0</v>
      </c>
      <c r="CM425" s="47">
        <v>0</v>
      </c>
      <c r="CN425" s="47">
        <v>0</v>
      </c>
      <c r="CO425" s="47">
        <v>0</v>
      </c>
      <c r="CP425" s="47">
        <v>0</v>
      </c>
      <c r="CQ425" s="47">
        <v>0</v>
      </c>
      <c r="CR425" s="47">
        <v>0</v>
      </c>
      <c r="CS425" s="47">
        <v>0</v>
      </c>
      <c r="CT425" s="47">
        <v>0</v>
      </c>
      <c r="CU425" s="47">
        <v>0</v>
      </c>
      <c r="CV425" s="47">
        <v>0</v>
      </c>
      <c r="CW425" s="47">
        <v>0</v>
      </c>
      <c r="CX425" s="47">
        <v>0</v>
      </c>
      <c r="CY425" s="47">
        <v>0</v>
      </c>
      <c r="CZ425" s="47">
        <v>0</v>
      </c>
      <c r="DA425" s="47">
        <v>0</v>
      </c>
      <c r="DB425" s="47">
        <v>0</v>
      </c>
      <c r="DC425" s="47">
        <v>0</v>
      </c>
      <c r="DD425" s="47">
        <v>0</v>
      </c>
      <c r="DE425" s="47">
        <v>0</v>
      </c>
      <c r="DF425" s="47">
        <v>0</v>
      </c>
      <c r="DG425" s="47">
        <v>0</v>
      </c>
      <c r="DH425" s="47">
        <v>0</v>
      </c>
      <c r="DI425" s="47">
        <v>0</v>
      </c>
      <c r="DJ425" s="47">
        <v>0</v>
      </c>
      <c r="DK425" s="47">
        <v>0</v>
      </c>
      <c r="DL425" s="47">
        <v>0</v>
      </c>
      <c r="DM425" s="47">
        <v>0</v>
      </c>
      <c r="DN425" s="47">
        <v>0</v>
      </c>
      <c r="DO425" s="47">
        <v>0</v>
      </c>
      <c r="DP425" s="47">
        <v>0</v>
      </c>
      <c r="DQ425" s="47">
        <v>0</v>
      </c>
      <c r="DR425" s="47">
        <v>0</v>
      </c>
      <c r="DS425" s="47">
        <v>0</v>
      </c>
      <c r="DT425" s="47">
        <v>0</v>
      </c>
    </row>
    <row r="426" spans="1:126" x14ac:dyDescent="0.25">
      <c r="A426" s="47" t="s">
        <v>809</v>
      </c>
      <c r="B426" s="47" t="s">
        <v>153</v>
      </c>
      <c r="C426" s="47" t="s">
        <v>810</v>
      </c>
      <c r="D426" s="47" t="s">
        <v>810</v>
      </c>
      <c r="E426" s="47"/>
      <c r="F426" s="47" t="s">
        <v>406</v>
      </c>
      <c r="G426" s="47" t="s">
        <v>428</v>
      </c>
      <c r="H426" s="47" t="str">
        <f>=IFERROR(VLOOKUP(A426,'ETPT Format DDG'!A:J,10,FALSE),"")</f>
        <v>0</v>
      </c>
      <c r="I426" s="47" t="str">
        <f>='ETPT Format DDG'!M426</f>
        <v/>
      </c>
      <c r="J426" s="47" t="str">
        <f>='ETPT Format DDG'!D426</f>
        <v/>
      </c>
      <c r="K426" s="47" t="s">
        <v>157</v>
      </c>
      <c r="L426" s="47" t="s">
        <v>253</v>
      </c>
      <c r="M426" s="47"/>
      <c r="N426" s="47">
        <v>1</v>
      </c>
      <c r="O426" s="47">
        <v>0</v>
      </c>
      <c r="P426" s="47">
        <v>0</v>
      </c>
      <c r="Q426" s="47">
        <v>0</v>
      </c>
      <c r="R426" s="47">
        <v>0</v>
      </c>
      <c r="S426" s="47">
        <v>0</v>
      </c>
      <c r="T426" s="47">
        <v>0</v>
      </c>
      <c r="U426" s="47">
        <v>0</v>
      </c>
      <c r="V426" s="47">
        <v>0</v>
      </c>
      <c r="W426" s="47">
        <v>0</v>
      </c>
      <c r="X426" s="47">
        <v>0</v>
      </c>
      <c r="Y426" s="47">
        <v>0</v>
      </c>
      <c r="Z426" s="47">
        <v>0</v>
      </c>
      <c r="AA426" s="47">
        <v>0</v>
      </c>
      <c r="AB426" s="47">
        <v>0</v>
      </c>
      <c r="AC426" s="47">
        <v>0</v>
      </c>
      <c r="AD426" s="47">
        <v>0</v>
      </c>
      <c r="AE426" s="47">
        <v>0</v>
      </c>
      <c r="AF426" s="47">
        <v>0</v>
      </c>
      <c r="AG426" s="47">
        <v>0</v>
      </c>
      <c r="AH426" s="47">
        <v>0</v>
      </c>
      <c r="AI426" s="47">
        <v>0</v>
      </c>
      <c r="AJ426" s="47">
        <v>0</v>
      </c>
      <c r="AK426" s="47">
        <v>0</v>
      </c>
      <c r="AL426" s="47">
        <v>0</v>
      </c>
      <c r="AM426" s="47">
        <v>0</v>
      </c>
      <c r="AN426" s="47">
        <v>0</v>
      </c>
      <c r="AO426" s="47">
        <v>0</v>
      </c>
      <c r="AP426" s="47">
        <v>0</v>
      </c>
      <c r="AQ426" s="47">
        <v>0</v>
      </c>
      <c r="AR426" s="47">
        <v>0</v>
      </c>
      <c r="AS426" s="47">
        <v>0</v>
      </c>
      <c r="AT426" s="47">
        <v>0</v>
      </c>
      <c r="AU426" s="47">
        <v>0</v>
      </c>
      <c r="AV426" s="47">
        <v>0</v>
      </c>
      <c r="AW426" s="47">
        <v>0</v>
      </c>
      <c r="AX426" s="47">
        <v>0</v>
      </c>
      <c r="AY426" s="47">
        <v>0</v>
      </c>
      <c r="AZ426" s="47">
        <v>0</v>
      </c>
      <c r="BA426" s="47">
        <v>0</v>
      </c>
      <c r="BB426" s="47">
        <v>0</v>
      </c>
      <c r="BC426" s="47">
        <v>0</v>
      </c>
      <c r="BD426" s="47">
        <v>0</v>
      </c>
      <c r="BE426" s="47">
        <v>0</v>
      </c>
      <c r="BF426" s="47">
        <v>0</v>
      </c>
      <c r="BG426" s="47">
        <v>0</v>
      </c>
      <c r="BH426" s="47">
        <v>0</v>
      </c>
      <c r="BI426" s="47">
        <v>0</v>
      </c>
      <c r="BJ426" s="47">
        <v>0</v>
      </c>
      <c r="BK426" s="47">
        <v>0</v>
      </c>
      <c r="BL426" s="47">
        <v>0</v>
      </c>
      <c r="BM426" s="47">
        <v>0</v>
      </c>
      <c r="BN426" s="47">
        <v>0</v>
      </c>
      <c r="BO426" s="47">
        <v>0</v>
      </c>
      <c r="BP426" s="47">
        <v>0</v>
      </c>
      <c r="BQ426" s="47">
        <v>0</v>
      </c>
      <c r="BR426" s="47">
        <v>0</v>
      </c>
      <c r="BS426" s="47">
        <v>0</v>
      </c>
      <c r="BT426" s="47">
        <v>0</v>
      </c>
      <c r="BU426" s="47">
        <v>0</v>
      </c>
      <c r="BV426" s="47">
        <v>0</v>
      </c>
      <c r="BW426" s="47">
        <v>0</v>
      </c>
      <c r="BX426" s="47">
        <v>0</v>
      </c>
      <c r="BY426" s="47">
        <v>0</v>
      </c>
      <c r="BZ426" s="47">
        <v>0</v>
      </c>
      <c r="CA426" s="47">
        <v>0</v>
      </c>
      <c r="CB426" s="47">
        <v>0</v>
      </c>
      <c r="CC426" s="47">
        <v>0</v>
      </c>
      <c r="CD426" s="47">
        <v>0</v>
      </c>
      <c r="CE426" s="47">
        <v>0</v>
      </c>
      <c r="CF426" s="47">
        <v>0</v>
      </c>
      <c r="CG426" s="47">
        <v>0</v>
      </c>
      <c r="CH426" s="47">
        <v>0</v>
      </c>
      <c r="CI426" s="47">
        <v>0</v>
      </c>
      <c r="CJ426" s="47">
        <v>0</v>
      </c>
      <c r="CK426" s="47">
        <v>0</v>
      </c>
      <c r="CL426" s="47">
        <v>0</v>
      </c>
      <c r="CM426" s="47">
        <v>0</v>
      </c>
      <c r="CN426" s="47">
        <v>0</v>
      </c>
      <c r="CO426" s="47">
        <v>0</v>
      </c>
      <c r="CP426" s="47">
        <v>0</v>
      </c>
      <c r="CQ426" s="47">
        <v>0</v>
      </c>
      <c r="CR426" s="47">
        <v>0</v>
      </c>
      <c r="CS426" s="47">
        <v>0</v>
      </c>
      <c r="CT426" s="47">
        <v>0</v>
      </c>
      <c r="CU426" s="47">
        <v>0</v>
      </c>
      <c r="CV426" s="47">
        <v>0</v>
      </c>
      <c r="CW426" s="47">
        <v>0</v>
      </c>
      <c r="CX426" s="47">
        <v>0</v>
      </c>
      <c r="CY426" s="47">
        <v>0</v>
      </c>
      <c r="CZ426" s="47">
        <v>0</v>
      </c>
      <c r="DA426" s="47">
        <v>0</v>
      </c>
      <c r="DB426" s="47">
        <v>0</v>
      </c>
      <c r="DC426" s="47">
        <v>0</v>
      </c>
      <c r="DD426" s="47">
        <v>0</v>
      </c>
      <c r="DE426" s="47">
        <v>0</v>
      </c>
      <c r="DF426" s="47">
        <v>0</v>
      </c>
      <c r="DG426" s="47">
        <v>0</v>
      </c>
      <c r="DH426" s="47">
        <v>0</v>
      </c>
      <c r="DI426" s="47">
        <v>0</v>
      </c>
      <c r="DJ426" s="47">
        <v>0</v>
      </c>
      <c r="DK426" s="47">
        <v>0</v>
      </c>
      <c r="DL426" s="47">
        <v>0</v>
      </c>
      <c r="DM426" s="47">
        <v>0</v>
      </c>
      <c r="DN426" s="47">
        <v>0</v>
      </c>
      <c r="DO426" s="47">
        <v>0</v>
      </c>
      <c r="DP426" s="47">
        <v>0</v>
      </c>
      <c r="DQ426" s="47">
        <v>0</v>
      </c>
      <c r="DR426" s="47">
        <v>0</v>
      </c>
      <c r="DS426" s="47">
        <v>0</v>
      </c>
      <c r="DT426" s="47">
        <v>0</v>
      </c>
    </row>
    <row r="427" spans="1:126" x14ac:dyDescent="0.25">
      <c r="A427" s="47" t="s">
        <v>811</v>
      </c>
      <c r="B427" s="47" t="s">
        <v>153</v>
      </c>
      <c r="C427" s="47" t="s">
        <v>810</v>
      </c>
      <c r="D427" s="47" t="s">
        <v>810</v>
      </c>
      <c r="E427" s="47"/>
      <c r="F427" s="47" t="s">
        <v>406</v>
      </c>
      <c r="G427" s="47" t="s">
        <v>544</v>
      </c>
      <c r="H427" s="47" t="str">
        <f>=IFERROR(VLOOKUP(A427,'ETPT Format DDG'!A:J,10,FALSE),"")</f>
        <v>0</v>
      </c>
      <c r="I427" s="47" t="str">
        <f>='ETPT Format DDG'!M427</f>
        <v/>
      </c>
      <c r="J427" s="47" t="str">
        <f>='ETPT Format DDG'!D427</f>
        <v/>
      </c>
      <c r="K427" s="47" t="s">
        <v>157</v>
      </c>
      <c r="L427" s="47" t="s">
        <v>166</v>
      </c>
      <c r="M427" s="47"/>
      <c r="N427" s="47">
        <v>1</v>
      </c>
      <c r="O427" s="47">
        <v>1</v>
      </c>
      <c r="P427" s="47">
        <v>0</v>
      </c>
      <c r="Q427" s="47">
        <v>0</v>
      </c>
      <c r="R427" s="47">
        <v>0</v>
      </c>
      <c r="S427" s="47">
        <v>0</v>
      </c>
      <c r="T427" s="47">
        <v>0</v>
      </c>
      <c r="U427" s="47">
        <v>0</v>
      </c>
      <c r="V427" s="47">
        <v>0</v>
      </c>
      <c r="W427" s="47">
        <v>0</v>
      </c>
      <c r="X427" s="47">
        <v>0</v>
      </c>
      <c r="Y427" s="47">
        <v>0</v>
      </c>
      <c r="Z427" s="47">
        <v>0</v>
      </c>
      <c r="AA427" s="47">
        <v>0</v>
      </c>
      <c r="AB427" s="47">
        <v>0</v>
      </c>
      <c r="AC427" s="47">
        <v>0</v>
      </c>
      <c r="AD427" s="47">
        <v>0</v>
      </c>
      <c r="AE427" s="47">
        <v>0</v>
      </c>
      <c r="AF427" s="47">
        <v>0</v>
      </c>
      <c r="AG427" s="47">
        <v>0</v>
      </c>
      <c r="AH427" s="47">
        <v>0</v>
      </c>
      <c r="AI427" s="47">
        <v>0</v>
      </c>
      <c r="AJ427" s="47">
        <v>0</v>
      </c>
      <c r="AK427" s="47">
        <v>0</v>
      </c>
      <c r="AL427" s="47">
        <v>0</v>
      </c>
      <c r="AM427" s="47">
        <v>0</v>
      </c>
      <c r="AN427" s="47">
        <v>0</v>
      </c>
      <c r="AO427" s="47">
        <v>0</v>
      </c>
      <c r="AP427" s="47">
        <v>0</v>
      </c>
      <c r="AQ427" s="47">
        <v>0</v>
      </c>
      <c r="AR427" s="47">
        <v>0</v>
      </c>
      <c r="AS427" s="47">
        <v>0</v>
      </c>
      <c r="AT427" s="47">
        <v>0</v>
      </c>
      <c r="AU427" s="47">
        <v>0</v>
      </c>
      <c r="AV427" s="47">
        <v>0</v>
      </c>
      <c r="AW427" s="47">
        <v>0</v>
      </c>
      <c r="AX427" s="47">
        <v>0</v>
      </c>
      <c r="AY427" s="47">
        <v>0</v>
      </c>
      <c r="AZ427" s="47">
        <v>0</v>
      </c>
      <c r="BA427" s="47">
        <v>0</v>
      </c>
      <c r="BB427" s="47">
        <v>0</v>
      </c>
      <c r="BC427" s="47">
        <v>0</v>
      </c>
      <c r="BD427" s="47">
        <v>0</v>
      </c>
      <c r="BE427" s="47">
        <v>0</v>
      </c>
      <c r="BF427" s="47">
        <v>0</v>
      </c>
      <c r="BG427" s="47">
        <v>0</v>
      </c>
      <c r="BH427" s="47">
        <v>0</v>
      </c>
      <c r="BI427" s="47">
        <v>0</v>
      </c>
      <c r="BJ427" s="47">
        <v>0</v>
      </c>
      <c r="BK427" s="47">
        <v>0</v>
      </c>
      <c r="BL427" s="47">
        <v>0</v>
      </c>
      <c r="BM427" s="47">
        <v>0</v>
      </c>
      <c r="BN427" s="47">
        <v>0</v>
      </c>
      <c r="BO427" s="47">
        <v>0</v>
      </c>
      <c r="BP427" s="47">
        <v>0</v>
      </c>
      <c r="BQ427" s="47">
        <v>0</v>
      </c>
      <c r="BR427" s="47">
        <v>0</v>
      </c>
      <c r="BS427" s="47">
        <v>0</v>
      </c>
      <c r="BT427" s="47">
        <v>0</v>
      </c>
      <c r="BU427" s="47">
        <v>0</v>
      </c>
      <c r="BV427" s="47">
        <v>0</v>
      </c>
      <c r="BW427" s="47">
        <v>0</v>
      </c>
      <c r="BX427" s="47">
        <v>0</v>
      </c>
      <c r="BY427" s="47">
        <v>0</v>
      </c>
      <c r="BZ427" s="47">
        <v>0</v>
      </c>
      <c r="CA427" s="47">
        <v>0</v>
      </c>
      <c r="CB427" s="47">
        <v>0</v>
      </c>
      <c r="CC427" s="47">
        <v>0</v>
      </c>
      <c r="CD427" s="47">
        <v>0</v>
      </c>
      <c r="CE427" s="47">
        <v>0</v>
      </c>
      <c r="CF427" s="47">
        <v>0</v>
      </c>
      <c r="CG427" s="47">
        <v>0</v>
      </c>
      <c r="CH427" s="47">
        <v>0</v>
      </c>
      <c r="CI427" s="47">
        <v>0</v>
      </c>
      <c r="CJ427" s="47">
        <v>0</v>
      </c>
      <c r="CK427" s="47">
        <v>0</v>
      </c>
      <c r="CL427" s="47">
        <v>0</v>
      </c>
      <c r="CM427" s="47">
        <v>0</v>
      </c>
      <c r="CN427" s="47">
        <v>0</v>
      </c>
      <c r="CO427" s="47">
        <v>0</v>
      </c>
      <c r="CP427" s="47">
        <v>0</v>
      </c>
      <c r="CQ427" s="47">
        <v>0</v>
      </c>
      <c r="CR427" s="47">
        <v>0</v>
      </c>
      <c r="CS427" s="47">
        <v>0</v>
      </c>
      <c r="CT427" s="47">
        <v>1</v>
      </c>
      <c r="CU427" s="47">
        <v>1</v>
      </c>
      <c r="CV427" s="47">
        <v>0</v>
      </c>
      <c r="CW427" s="47">
        <v>0</v>
      </c>
      <c r="CX427" s="47">
        <v>0</v>
      </c>
      <c r="CY427" s="47">
        <v>0</v>
      </c>
      <c r="CZ427" s="47">
        <v>0</v>
      </c>
      <c r="DA427" s="47">
        <v>0</v>
      </c>
      <c r="DB427" s="47">
        <v>0</v>
      </c>
      <c r="DC427" s="47">
        <v>0</v>
      </c>
      <c r="DD427" s="47">
        <v>0</v>
      </c>
      <c r="DE427" s="47">
        <v>0</v>
      </c>
      <c r="DF427" s="47">
        <v>0</v>
      </c>
      <c r="DG427" s="47">
        <v>0</v>
      </c>
      <c r="DH427" s="47">
        <v>0</v>
      </c>
      <c r="DI427" s="47">
        <v>0</v>
      </c>
      <c r="DJ427" s="47">
        <v>0</v>
      </c>
      <c r="DK427" s="47">
        <v>0</v>
      </c>
      <c r="DL427" s="47">
        <v>0</v>
      </c>
      <c r="DM427" s="47">
        <v>0</v>
      </c>
      <c r="DN427" s="47">
        <v>0</v>
      </c>
      <c r="DO427" s="47">
        <v>0</v>
      </c>
      <c r="DP427" s="47">
        <v>0</v>
      </c>
      <c r="DQ427" s="47">
        <v>0</v>
      </c>
      <c r="DR427" s="47">
        <v>0</v>
      </c>
      <c r="DS427" s="47">
        <v>0</v>
      </c>
      <c r="DT427" s="47">
        <v>0</v>
      </c>
    </row>
    <row r="428" spans="1:126" x14ac:dyDescent="0.25">
      <c r="A428" s="47" t="s">
        <v>812</v>
      </c>
      <c r="B428" s="47" t="s">
        <v>153</v>
      </c>
      <c r="C428" s="47" t="s">
        <v>810</v>
      </c>
      <c r="D428" s="47" t="s">
        <v>810</v>
      </c>
      <c r="E428" s="47"/>
      <c r="F428" s="47" t="s">
        <v>406</v>
      </c>
      <c r="G428" s="47" t="s">
        <v>412</v>
      </c>
      <c r="H428" s="47" t="str">
        <f>=IFERROR(VLOOKUP(A428,'ETPT Format DDG'!A:J,10,FALSE),"")</f>
        <v>0</v>
      </c>
      <c r="I428" s="47" t="str">
        <f>='ETPT Format DDG'!M428</f>
        <v/>
      </c>
      <c r="J428" s="47" t="str">
        <f>='ETPT Format DDG'!D428</f>
        <v/>
      </c>
      <c r="K428" s="47" t="s">
        <v>157</v>
      </c>
      <c r="L428" s="47" t="s">
        <v>578</v>
      </c>
      <c r="M428" s="47" t="s">
        <v>669</v>
      </c>
      <c r="N428" s="47">
        <v>0.7590197244523739</v>
      </c>
      <c r="O428" s="47">
        <v>0</v>
      </c>
      <c r="P428" s="47">
        <v>0</v>
      </c>
      <c r="Q428" s="47">
        <v>0</v>
      </c>
      <c r="R428" s="47">
        <v>0</v>
      </c>
      <c r="S428" s="47">
        <v>0</v>
      </c>
      <c r="T428" s="47">
        <v>0</v>
      </c>
      <c r="U428" s="47">
        <v>0</v>
      </c>
      <c r="V428" s="47">
        <v>0</v>
      </c>
      <c r="W428" s="47">
        <v>0</v>
      </c>
      <c r="X428" s="47">
        <v>0</v>
      </c>
      <c r="Y428" s="47">
        <v>0</v>
      </c>
      <c r="Z428" s="47">
        <v>0</v>
      </c>
      <c r="AA428" s="47">
        <v>0</v>
      </c>
      <c r="AB428" s="47">
        <v>0</v>
      </c>
      <c r="AC428" s="47">
        <v>0</v>
      </c>
      <c r="AD428" s="47">
        <v>0</v>
      </c>
      <c r="AE428" s="47">
        <v>0</v>
      </c>
      <c r="AF428" s="47">
        <v>0</v>
      </c>
      <c r="AG428" s="47">
        <v>0</v>
      </c>
      <c r="AH428" s="47">
        <v>0</v>
      </c>
      <c r="AI428" s="47">
        <v>0</v>
      </c>
      <c r="AJ428" s="47">
        <v>0</v>
      </c>
      <c r="AK428" s="47">
        <v>0</v>
      </c>
      <c r="AL428" s="47">
        <v>0</v>
      </c>
      <c r="AM428" s="47">
        <v>0</v>
      </c>
      <c r="AN428" s="47">
        <v>0</v>
      </c>
      <c r="AO428" s="47">
        <v>0</v>
      </c>
      <c r="AP428" s="47">
        <v>0</v>
      </c>
      <c r="AQ428" s="47">
        <v>0</v>
      </c>
      <c r="AR428" s="47">
        <v>0</v>
      </c>
      <c r="AS428" s="47">
        <v>0</v>
      </c>
      <c r="AT428" s="47">
        <v>0</v>
      </c>
      <c r="AU428" s="47">
        <v>0</v>
      </c>
      <c r="AV428" s="47">
        <v>0</v>
      </c>
      <c r="AW428" s="47">
        <v>0</v>
      </c>
      <c r="AX428" s="47">
        <v>0</v>
      </c>
      <c r="AY428" s="47">
        <v>0</v>
      </c>
      <c r="AZ428" s="47">
        <v>0</v>
      </c>
      <c r="BA428" s="47">
        <v>0</v>
      </c>
      <c r="BB428" s="47">
        <v>0</v>
      </c>
      <c r="BC428" s="47">
        <v>0</v>
      </c>
      <c r="BD428" s="47">
        <v>0</v>
      </c>
      <c r="BE428" s="47">
        <v>0</v>
      </c>
      <c r="BF428" s="47">
        <v>0</v>
      </c>
      <c r="BG428" s="47">
        <v>0</v>
      </c>
      <c r="BH428" s="47">
        <v>0</v>
      </c>
      <c r="BI428" s="47">
        <v>0</v>
      </c>
      <c r="BJ428" s="47">
        <v>0</v>
      </c>
      <c r="BK428" s="47">
        <v>0</v>
      </c>
      <c r="BL428" s="47">
        <v>0</v>
      </c>
      <c r="BM428" s="47">
        <v>0</v>
      </c>
      <c r="BN428" s="47">
        <v>0</v>
      </c>
      <c r="BO428" s="47">
        <v>0</v>
      </c>
      <c r="BP428" s="47">
        <v>0</v>
      </c>
      <c r="BQ428" s="47">
        <v>0</v>
      </c>
      <c r="BR428" s="47">
        <v>0</v>
      </c>
      <c r="BS428" s="47">
        <v>0</v>
      </c>
      <c r="BT428" s="47">
        <v>0</v>
      </c>
      <c r="BU428" s="47">
        <v>0</v>
      </c>
      <c r="BV428" s="47">
        <v>0</v>
      </c>
      <c r="BW428" s="47">
        <v>0</v>
      </c>
      <c r="BX428" s="47">
        <v>0</v>
      </c>
      <c r="BY428" s="47">
        <v>0</v>
      </c>
      <c r="BZ428" s="47">
        <v>0</v>
      </c>
      <c r="CA428" s="47">
        <v>0</v>
      </c>
      <c r="CB428" s="47">
        <v>0</v>
      </c>
      <c r="CC428" s="47">
        <v>0</v>
      </c>
      <c r="CD428" s="47">
        <v>0</v>
      </c>
      <c r="CE428" s="47">
        <v>0</v>
      </c>
      <c r="CF428" s="47">
        <v>0</v>
      </c>
      <c r="CG428" s="47">
        <v>0</v>
      </c>
      <c r="CH428" s="47">
        <v>0</v>
      </c>
      <c r="CI428" s="47">
        <v>0</v>
      </c>
      <c r="CJ428" s="47">
        <v>0</v>
      </c>
      <c r="CK428" s="47">
        <v>0</v>
      </c>
      <c r="CL428" s="47">
        <v>0</v>
      </c>
      <c r="CM428" s="47">
        <v>0</v>
      </c>
      <c r="CN428" s="47">
        <v>0</v>
      </c>
      <c r="CO428" s="47">
        <v>0</v>
      </c>
      <c r="CP428" s="47">
        <v>0</v>
      </c>
      <c r="CQ428" s="47">
        <v>0</v>
      </c>
      <c r="CR428" s="47">
        <v>0</v>
      </c>
      <c r="CS428" s="47">
        <v>0</v>
      </c>
      <c r="CT428" s="47">
        <v>0</v>
      </c>
      <c r="CU428" s="47">
        <v>0</v>
      </c>
      <c r="CV428" s="47">
        <v>0</v>
      </c>
      <c r="CW428" s="47">
        <v>0</v>
      </c>
      <c r="CX428" s="47">
        <v>0</v>
      </c>
      <c r="CY428" s="47">
        <v>0</v>
      </c>
      <c r="CZ428" s="47">
        <v>0</v>
      </c>
      <c r="DA428" s="47">
        <v>0</v>
      </c>
      <c r="DB428" s="47">
        <v>0</v>
      </c>
      <c r="DC428" s="47">
        <v>0</v>
      </c>
      <c r="DD428" s="47">
        <v>0</v>
      </c>
      <c r="DE428" s="47">
        <v>0</v>
      </c>
      <c r="DF428" s="47">
        <v>0.039473684210526314</v>
      </c>
      <c r="DG428" s="47">
        <v>0.039473684210526314</v>
      </c>
      <c r="DH428" s="47">
        <v>0</v>
      </c>
      <c r="DI428" s="47">
        <v>0</v>
      </c>
      <c r="DJ428" s="47">
        <v>0</v>
      </c>
      <c r="DK428" s="47">
        <v>0</v>
      </c>
      <c r="DL428" s="47">
        <v>0</v>
      </c>
      <c r="DM428" s="47">
        <v>0</v>
      </c>
      <c r="DN428" s="47">
        <v>0</v>
      </c>
      <c r="DO428" s="47">
        <v>0</v>
      </c>
      <c r="DP428" s="47">
        <v>0</v>
      </c>
      <c r="DQ428" s="47">
        <v>0</v>
      </c>
      <c r="DR428" s="47">
        <v>0</v>
      </c>
      <c r="DS428" s="47">
        <v>0</v>
      </c>
      <c r="DT428" s="47">
        <v>0</v>
      </c>
    </row>
    <row r="429" spans="1:126" x14ac:dyDescent="0.25">
      <c r="A429" s="47" t="s">
        <v>813</v>
      </c>
      <c r="B429" s="47" t="s">
        <v>153</v>
      </c>
      <c r="C429" s="47" t="s">
        <v>810</v>
      </c>
      <c r="D429" s="47" t="s">
        <v>810</v>
      </c>
      <c r="E429" s="47"/>
      <c r="F429" s="47" t="s">
        <v>406</v>
      </c>
      <c r="G429" s="47" t="s">
        <v>412</v>
      </c>
      <c r="H429" s="47" t="str">
        <f>=IFERROR(VLOOKUP(A429,'ETPT Format DDG'!A:J,10,FALSE),"")</f>
        <v>0</v>
      </c>
      <c r="I429" s="47" t="str">
        <f>='ETPT Format DDG'!M429</f>
        <v/>
      </c>
      <c r="J429" s="47" t="str">
        <f>='ETPT Format DDG'!D429</f>
        <v/>
      </c>
      <c r="K429" s="47" t="s">
        <v>157</v>
      </c>
      <c r="L429" s="47" t="s">
        <v>710</v>
      </c>
      <c r="M429" s="47"/>
      <c r="N429" s="47">
        <v>1</v>
      </c>
      <c r="O429" s="47">
        <v>1</v>
      </c>
      <c r="P429" s="47">
        <v>0</v>
      </c>
      <c r="Q429" s="47">
        <v>0</v>
      </c>
      <c r="R429" s="47">
        <v>0</v>
      </c>
      <c r="S429" s="47">
        <v>0</v>
      </c>
      <c r="T429" s="47">
        <v>0</v>
      </c>
      <c r="U429" s="47">
        <v>0</v>
      </c>
      <c r="V429" s="47">
        <v>0</v>
      </c>
      <c r="W429" s="47">
        <v>0</v>
      </c>
      <c r="X429" s="47">
        <v>0</v>
      </c>
      <c r="Y429" s="47">
        <v>0</v>
      </c>
      <c r="Z429" s="47">
        <v>0</v>
      </c>
      <c r="AA429" s="47">
        <v>0</v>
      </c>
      <c r="AB429" s="47">
        <v>0</v>
      </c>
      <c r="AC429" s="47">
        <v>0</v>
      </c>
      <c r="AD429" s="47">
        <v>0</v>
      </c>
      <c r="AE429" s="47">
        <v>0</v>
      </c>
      <c r="AF429" s="47">
        <v>0</v>
      </c>
      <c r="AG429" s="47">
        <v>0</v>
      </c>
      <c r="AH429" s="47">
        <v>0</v>
      </c>
      <c r="AI429" s="47">
        <v>0</v>
      </c>
      <c r="AJ429" s="47">
        <v>0</v>
      </c>
      <c r="AK429" s="47">
        <v>0</v>
      </c>
      <c r="AL429" s="47">
        <v>0</v>
      </c>
      <c r="AM429" s="47">
        <v>0</v>
      </c>
      <c r="AN429" s="47">
        <v>0</v>
      </c>
      <c r="AO429" s="47">
        <v>0</v>
      </c>
      <c r="AP429" s="47">
        <v>0</v>
      </c>
      <c r="AQ429" s="47">
        <v>0</v>
      </c>
      <c r="AR429" s="47">
        <v>0</v>
      </c>
      <c r="AS429" s="47">
        <v>0</v>
      </c>
      <c r="AT429" s="47">
        <v>0</v>
      </c>
      <c r="AU429" s="47">
        <v>0</v>
      </c>
      <c r="AV429" s="47">
        <v>0</v>
      </c>
      <c r="AW429" s="47">
        <v>0</v>
      </c>
      <c r="AX429" s="47">
        <v>0</v>
      </c>
      <c r="AY429" s="47">
        <v>0</v>
      </c>
      <c r="AZ429" s="47">
        <v>0</v>
      </c>
      <c r="BA429" s="47">
        <v>0</v>
      </c>
      <c r="BB429" s="47">
        <v>0</v>
      </c>
      <c r="BC429" s="47">
        <v>0</v>
      </c>
      <c r="BD429" s="47">
        <v>0</v>
      </c>
      <c r="BE429" s="47">
        <v>0</v>
      </c>
      <c r="BF429" s="47">
        <v>0</v>
      </c>
      <c r="BG429" s="47">
        <v>0</v>
      </c>
      <c r="BH429" s="47">
        <v>0</v>
      </c>
      <c r="BI429" s="47">
        <v>0</v>
      </c>
      <c r="BJ429" s="47">
        <v>0</v>
      </c>
      <c r="BK429" s="47">
        <v>0</v>
      </c>
      <c r="BL429" s="47">
        <v>0</v>
      </c>
      <c r="BM429" s="47">
        <v>0</v>
      </c>
      <c r="BN429" s="47">
        <v>0</v>
      </c>
      <c r="BO429" s="47">
        <v>0.6842105263157895</v>
      </c>
      <c r="BP429" s="47">
        <v>0</v>
      </c>
      <c r="BQ429" s="47">
        <v>0</v>
      </c>
      <c r="BR429" s="47">
        <v>0</v>
      </c>
      <c r="BS429" s="47">
        <v>0</v>
      </c>
      <c r="BT429" s="47">
        <v>0</v>
      </c>
      <c r="BU429" s="47">
        <v>0</v>
      </c>
      <c r="BV429" s="47">
        <v>0</v>
      </c>
      <c r="BW429" s="47">
        <v>0</v>
      </c>
      <c r="BX429" s="47">
        <v>0</v>
      </c>
      <c r="BY429" s="47">
        <v>0</v>
      </c>
      <c r="BZ429" s="47">
        <v>0</v>
      </c>
      <c r="CA429" s="47">
        <v>0</v>
      </c>
      <c r="CB429" s="47">
        <v>0</v>
      </c>
      <c r="CC429" s="47">
        <v>0</v>
      </c>
      <c r="CD429" s="47">
        <v>0</v>
      </c>
      <c r="CE429" s="47">
        <v>0</v>
      </c>
      <c r="CF429" s="47">
        <v>0</v>
      </c>
      <c r="CG429" s="47">
        <v>0</v>
      </c>
      <c r="CH429" s="47">
        <v>0</v>
      </c>
      <c r="CI429" s="47">
        <v>0</v>
      </c>
      <c r="CJ429" s="47">
        <v>0</v>
      </c>
      <c r="CK429" s="47">
        <v>0</v>
      </c>
      <c r="CL429" s="47">
        <v>0.3157894736842105</v>
      </c>
      <c r="CM429" s="47">
        <v>0.3157894736842105</v>
      </c>
      <c r="CN429" s="47">
        <v>0</v>
      </c>
      <c r="CO429" s="47">
        <v>0</v>
      </c>
      <c r="CP429" s="47">
        <v>0</v>
      </c>
      <c r="CQ429" s="47">
        <v>0</v>
      </c>
      <c r="CR429" s="47">
        <v>0</v>
      </c>
      <c r="CS429" s="47">
        <v>0</v>
      </c>
      <c r="CT429" s="47">
        <v>0</v>
      </c>
      <c r="CU429" s="47">
        <v>0</v>
      </c>
      <c r="CV429" s="47">
        <v>0</v>
      </c>
      <c r="CW429" s="47">
        <v>0</v>
      </c>
      <c r="CX429" s="47">
        <v>0</v>
      </c>
      <c r="CY429" s="47">
        <v>0</v>
      </c>
      <c r="CZ429" s="47">
        <v>0</v>
      </c>
      <c r="DA429" s="47">
        <v>0</v>
      </c>
      <c r="DB429" s="47">
        <v>0</v>
      </c>
      <c r="DC429" s="47">
        <v>0</v>
      </c>
      <c r="DD429" s="47">
        <v>0</v>
      </c>
      <c r="DE429" s="47">
        <v>0</v>
      </c>
      <c r="DF429" s="47">
        <v>0</v>
      </c>
      <c r="DG429" s="47">
        <v>0</v>
      </c>
      <c r="DH429" s="47">
        <v>0</v>
      </c>
      <c r="DI429" s="47">
        <v>0</v>
      </c>
      <c r="DJ429" s="47">
        <v>0</v>
      </c>
      <c r="DK429" s="47">
        <v>0</v>
      </c>
      <c r="DL429" s="47">
        <v>0</v>
      </c>
      <c r="DM429" s="47">
        <v>0</v>
      </c>
      <c r="DN429" s="47">
        <v>0</v>
      </c>
      <c r="DO429" s="47">
        <v>0</v>
      </c>
      <c r="DP429" s="47">
        <v>0</v>
      </c>
      <c r="DQ429" s="47">
        <v>0</v>
      </c>
      <c r="DR429" s="47">
        <v>0</v>
      </c>
      <c r="DS429" s="47">
        <v>0</v>
      </c>
      <c r="DT429" s="47">
        <v>0</v>
      </c>
    </row>
    <row r="430" spans="1:126" x14ac:dyDescent="0.25">
      <c r="A430" s="47" t="s">
        <v>814</v>
      </c>
      <c r="B430" s="47" t="s">
        <v>153</v>
      </c>
      <c r="C430" s="47" t="s">
        <v>810</v>
      </c>
      <c r="D430" s="47" t="s">
        <v>810</v>
      </c>
      <c r="E430" s="47"/>
      <c r="F430" s="47" t="s">
        <v>406</v>
      </c>
      <c r="G430" s="47" t="s">
        <v>412</v>
      </c>
      <c r="H430" s="47" t="str">
        <f>=IFERROR(VLOOKUP(A430,'ETPT Format DDG'!A:J,10,FALSE),"")</f>
        <v>0</v>
      </c>
      <c r="I430" s="47" t="str">
        <f>='ETPT Format DDG'!M430</f>
        <v/>
      </c>
      <c r="J430" s="47" t="str">
        <f>='ETPT Format DDG'!D430</f>
        <v/>
      </c>
      <c r="K430" s="47" t="s">
        <v>157</v>
      </c>
      <c r="L430" s="47" t="s">
        <v>603</v>
      </c>
      <c r="M430" s="47" t="s">
        <v>691</v>
      </c>
      <c r="N430" s="47">
        <v>0.5394736842105263</v>
      </c>
      <c r="O430" s="47">
        <v>0.42894736842105263</v>
      </c>
      <c r="P430" s="47">
        <v>0</v>
      </c>
      <c r="Q430" s="47">
        <v>0</v>
      </c>
      <c r="R430" s="47">
        <v>0</v>
      </c>
      <c r="S430" s="47">
        <v>0</v>
      </c>
      <c r="T430" s="47">
        <v>0</v>
      </c>
      <c r="U430" s="47">
        <v>0</v>
      </c>
      <c r="V430" s="47">
        <v>0</v>
      </c>
      <c r="W430" s="47">
        <v>0</v>
      </c>
      <c r="X430" s="47">
        <v>0</v>
      </c>
      <c r="Y430" s="47">
        <v>0</v>
      </c>
      <c r="Z430" s="47">
        <v>0</v>
      </c>
      <c r="AA430" s="47">
        <v>0</v>
      </c>
      <c r="AB430" s="47">
        <v>0</v>
      </c>
      <c r="AC430" s="47">
        <v>0</v>
      </c>
      <c r="AD430" s="47">
        <v>0</v>
      </c>
      <c r="AE430" s="47">
        <v>0</v>
      </c>
      <c r="AF430" s="47">
        <v>0</v>
      </c>
      <c r="AG430" s="47">
        <v>0</v>
      </c>
      <c r="AH430" s="47">
        <v>0</v>
      </c>
      <c r="AI430" s="47">
        <v>0</v>
      </c>
      <c r="AJ430" s="47">
        <v>0</v>
      </c>
      <c r="AK430" s="47">
        <v>0</v>
      </c>
      <c r="AL430" s="47">
        <v>0</v>
      </c>
      <c r="AM430" s="47">
        <v>0</v>
      </c>
      <c r="AN430" s="47">
        <v>0</v>
      </c>
      <c r="AO430" s="47">
        <v>0</v>
      </c>
      <c r="AP430" s="47">
        <v>0</v>
      </c>
      <c r="AQ430" s="47">
        <v>0</v>
      </c>
      <c r="AR430" s="47">
        <v>0</v>
      </c>
      <c r="AS430" s="47">
        <v>0</v>
      </c>
      <c r="AT430" s="47">
        <v>0</v>
      </c>
      <c r="AU430" s="47">
        <v>0</v>
      </c>
      <c r="AV430" s="47">
        <v>0</v>
      </c>
      <c r="AW430" s="47">
        <v>0</v>
      </c>
      <c r="AX430" s="47">
        <v>0</v>
      </c>
      <c r="AY430" s="47">
        <v>0</v>
      </c>
      <c r="AZ430" s="47">
        <v>0</v>
      </c>
      <c r="BA430" s="47">
        <v>0</v>
      </c>
      <c r="BB430" s="47">
        <v>0</v>
      </c>
      <c r="BC430" s="47">
        <v>0</v>
      </c>
      <c r="BD430" s="47">
        <v>0</v>
      </c>
      <c r="BE430" s="47">
        <v>0</v>
      </c>
      <c r="BF430" s="47">
        <v>0</v>
      </c>
      <c r="BG430" s="47">
        <v>0</v>
      </c>
      <c r="BH430" s="47">
        <v>0</v>
      </c>
      <c r="BI430" s="47">
        <v>0</v>
      </c>
      <c r="BJ430" s="47">
        <v>0</v>
      </c>
      <c r="BK430" s="47">
        <v>0</v>
      </c>
      <c r="BL430" s="47">
        <v>0.42894736842105263</v>
      </c>
      <c r="BM430" s="47">
        <v>0.42894736842105263</v>
      </c>
      <c r="BN430" s="47">
        <v>0</v>
      </c>
      <c r="BO430" s="47">
        <v>0</v>
      </c>
      <c r="BP430" s="47">
        <v>0</v>
      </c>
      <c r="BQ430" s="47">
        <v>0</v>
      </c>
      <c r="BR430" s="47">
        <v>0</v>
      </c>
      <c r="BS430" s="47">
        <v>0</v>
      </c>
      <c r="BT430" s="47">
        <v>0</v>
      </c>
      <c r="BU430" s="47">
        <v>0</v>
      </c>
      <c r="BV430" s="47">
        <v>0</v>
      </c>
      <c r="BW430" s="47">
        <v>0</v>
      </c>
      <c r="BX430" s="47">
        <v>0</v>
      </c>
      <c r="BY430" s="47">
        <v>0</v>
      </c>
      <c r="BZ430" s="47">
        <v>0</v>
      </c>
      <c r="CA430" s="47">
        <v>0</v>
      </c>
      <c r="CB430" s="47">
        <v>0</v>
      </c>
      <c r="CC430" s="47">
        <v>0</v>
      </c>
      <c r="CD430" s="47">
        <v>0</v>
      </c>
      <c r="CE430" s="47">
        <v>0</v>
      </c>
      <c r="CF430" s="47">
        <v>0</v>
      </c>
      <c r="CG430" s="47">
        <v>0</v>
      </c>
      <c r="CH430" s="47">
        <v>0</v>
      </c>
      <c r="CI430" s="47">
        <v>0</v>
      </c>
      <c r="CJ430" s="47">
        <v>0</v>
      </c>
      <c r="CK430" s="47">
        <v>0</v>
      </c>
      <c r="CL430" s="47">
        <v>0</v>
      </c>
      <c r="CM430" s="47">
        <v>0</v>
      </c>
      <c r="CN430" s="47">
        <v>0</v>
      </c>
      <c r="CO430" s="47">
        <v>0</v>
      </c>
      <c r="CP430" s="47">
        <v>0</v>
      </c>
      <c r="CQ430" s="47">
        <v>0</v>
      </c>
      <c r="CR430" s="47">
        <v>0</v>
      </c>
      <c r="CS430" s="47">
        <v>0</v>
      </c>
      <c r="CT430" s="47">
        <v>0</v>
      </c>
      <c r="CU430" s="47">
        <v>0</v>
      </c>
      <c r="CV430" s="47">
        <v>0</v>
      </c>
      <c r="CW430" s="47">
        <v>0</v>
      </c>
      <c r="CX430" s="47">
        <v>0</v>
      </c>
      <c r="CY430" s="47">
        <v>0</v>
      </c>
      <c r="CZ430" s="47">
        <v>0</v>
      </c>
      <c r="DA430" s="47">
        <v>0</v>
      </c>
      <c r="DB430" s="47">
        <v>0</v>
      </c>
      <c r="DC430" s="47">
        <v>0</v>
      </c>
      <c r="DD430" s="47">
        <v>0</v>
      </c>
      <c r="DE430" s="47">
        <v>0</v>
      </c>
      <c r="DF430" s="47">
        <v>0.4605263157894737</v>
      </c>
      <c r="DG430" s="47">
        <v>0</v>
      </c>
      <c r="DH430" s="47">
        <v>0</v>
      </c>
      <c r="DI430" s="47">
        <v>0</v>
      </c>
      <c r="DJ430" s="47">
        <v>0</v>
      </c>
      <c r="DK430" s="47">
        <v>0</v>
      </c>
      <c r="DL430" s="47">
        <v>0</v>
      </c>
      <c r="DM430" s="47">
        <v>0</v>
      </c>
      <c r="DN430" s="47">
        <v>0</v>
      </c>
      <c r="DO430" s="47">
        <v>0</v>
      </c>
      <c r="DP430" s="47">
        <v>0</v>
      </c>
      <c r="DQ430" s="47">
        <v>0</v>
      </c>
      <c r="DR430" s="47">
        <v>0</v>
      </c>
      <c r="DS430" s="47">
        <v>0.4605263157894737</v>
      </c>
      <c r="DT430" s="47">
        <v>0</v>
      </c>
    </row>
    <row r="431" spans="1:126" x14ac:dyDescent="0.25">
      <c r="A431" s="47" t="s">
        <v>815</v>
      </c>
      <c r="B431" s="47" t="s">
        <v>153</v>
      </c>
      <c r="C431" s="47" t="s">
        <v>810</v>
      </c>
      <c r="D431" s="47" t="s">
        <v>810</v>
      </c>
      <c r="E431" s="47"/>
      <c r="F431" s="47" t="s">
        <v>406</v>
      </c>
      <c r="G431" s="47" t="s">
        <v>412</v>
      </c>
      <c r="H431" s="47" t="str">
        <f>=IFERROR(VLOOKUP(A431,'ETPT Format DDG'!A:J,10,FALSE),"")</f>
        <v>0</v>
      </c>
      <c r="I431" s="47" t="str">
        <f>='ETPT Format DDG'!M431</f>
        <v/>
      </c>
      <c r="J431" s="47" t="str">
        <f>='ETPT Format DDG'!D431</f>
        <v/>
      </c>
      <c r="K431" s="47" t="s">
        <v>157</v>
      </c>
      <c r="L431" s="47" t="s">
        <v>578</v>
      </c>
      <c r="M431" s="47" t="s">
        <v>657</v>
      </c>
      <c r="N431" s="47">
        <v>1</v>
      </c>
      <c r="O431" s="47">
        <v>1</v>
      </c>
      <c r="P431" s="47">
        <v>0</v>
      </c>
      <c r="Q431" s="47">
        <v>0</v>
      </c>
      <c r="R431" s="47">
        <v>0</v>
      </c>
      <c r="S431" s="47">
        <v>0</v>
      </c>
      <c r="T431" s="47">
        <v>0</v>
      </c>
      <c r="U431" s="47">
        <v>0</v>
      </c>
      <c r="V431" s="47">
        <v>0</v>
      </c>
      <c r="W431" s="47">
        <v>0</v>
      </c>
      <c r="X431" s="47">
        <v>0</v>
      </c>
      <c r="Y431" s="47">
        <v>0</v>
      </c>
      <c r="Z431" s="47">
        <v>0</v>
      </c>
      <c r="AA431" s="47">
        <v>0</v>
      </c>
      <c r="AB431" s="47">
        <v>0</v>
      </c>
      <c r="AC431" s="47">
        <v>0</v>
      </c>
      <c r="AD431" s="47">
        <v>0</v>
      </c>
      <c r="AE431" s="47">
        <v>0</v>
      </c>
      <c r="AF431" s="47">
        <v>0</v>
      </c>
      <c r="AG431" s="47">
        <v>0</v>
      </c>
      <c r="AH431" s="47">
        <v>0</v>
      </c>
      <c r="AI431" s="47">
        <v>0</v>
      </c>
      <c r="AJ431" s="47">
        <v>0</v>
      </c>
      <c r="AK431" s="47">
        <v>0</v>
      </c>
      <c r="AL431" s="47">
        <v>0</v>
      </c>
      <c r="AM431" s="47">
        <v>0</v>
      </c>
      <c r="AN431" s="47">
        <v>0</v>
      </c>
      <c r="AO431" s="47">
        <v>0</v>
      </c>
      <c r="AP431" s="47">
        <v>0</v>
      </c>
      <c r="AQ431" s="47">
        <v>0</v>
      </c>
      <c r="AR431" s="47">
        <v>0</v>
      </c>
      <c r="AS431" s="47">
        <v>0</v>
      </c>
      <c r="AT431" s="47">
        <v>0</v>
      </c>
      <c r="AU431" s="47">
        <v>0</v>
      </c>
      <c r="AV431" s="47">
        <v>0</v>
      </c>
      <c r="AW431" s="47">
        <v>0</v>
      </c>
      <c r="AX431" s="47">
        <v>0</v>
      </c>
      <c r="AY431" s="47">
        <v>0</v>
      </c>
      <c r="AZ431" s="47">
        <v>0</v>
      </c>
      <c r="BA431" s="47">
        <v>0</v>
      </c>
      <c r="BB431" s="47">
        <v>0</v>
      </c>
      <c r="BC431" s="47">
        <v>0</v>
      </c>
      <c r="BD431" s="47">
        <v>0</v>
      </c>
      <c r="BE431" s="47">
        <v>0</v>
      </c>
      <c r="BF431" s="47">
        <v>0</v>
      </c>
      <c r="BG431" s="47">
        <v>0</v>
      </c>
      <c r="BH431" s="47">
        <v>0</v>
      </c>
      <c r="BI431" s="47">
        <v>0</v>
      </c>
      <c r="BJ431" s="47">
        <v>0</v>
      </c>
      <c r="BK431" s="47">
        <v>0</v>
      </c>
      <c r="BL431" s="47">
        <v>1</v>
      </c>
      <c r="BM431" s="47">
        <v>1</v>
      </c>
      <c r="BN431" s="47">
        <v>0</v>
      </c>
      <c r="BO431" s="47">
        <v>0</v>
      </c>
      <c r="BP431" s="47">
        <v>0</v>
      </c>
      <c r="BQ431" s="47">
        <v>0</v>
      </c>
      <c r="BR431" s="47">
        <v>0</v>
      </c>
      <c r="BS431" s="47">
        <v>0</v>
      </c>
      <c r="BT431" s="47">
        <v>0</v>
      </c>
      <c r="BU431" s="47">
        <v>0</v>
      </c>
      <c r="BV431" s="47">
        <v>0</v>
      </c>
      <c r="BW431" s="47">
        <v>0</v>
      </c>
      <c r="BX431" s="47">
        <v>0</v>
      </c>
      <c r="BY431" s="47">
        <v>0</v>
      </c>
      <c r="BZ431" s="47">
        <v>0</v>
      </c>
      <c r="CA431" s="47">
        <v>0</v>
      </c>
      <c r="CB431" s="47">
        <v>0</v>
      </c>
      <c r="CC431" s="47">
        <v>0</v>
      </c>
      <c r="CD431" s="47">
        <v>0</v>
      </c>
      <c r="CE431" s="47">
        <v>0</v>
      </c>
      <c r="CF431" s="47">
        <v>0</v>
      </c>
      <c r="CG431" s="47">
        <v>0</v>
      </c>
      <c r="CH431" s="47">
        <v>0</v>
      </c>
      <c r="CI431" s="47">
        <v>0</v>
      </c>
      <c r="CJ431" s="47">
        <v>0</v>
      </c>
      <c r="CK431" s="47">
        <v>0</v>
      </c>
      <c r="CL431" s="47">
        <v>0</v>
      </c>
      <c r="CM431" s="47">
        <v>0</v>
      </c>
      <c r="CN431" s="47">
        <v>0</v>
      </c>
      <c r="CO431" s="47">
        <v>0</v>
      </c>
      <c r="CP431" s="47">
        <v>0</v>
      </c>
      <c r="CQ431" s="47">
        <v>0</v>
      </c>
      <c r="CR431" s="47">
        <v>0</v>
      </c>
      <c r="CS431" s="47">
        <v>0</v>
      </c>
      <c r="CT431" s="47">
        <v>0</v>
      </c>
      <c r="CU431" s="47">
        <v>0</v>
      </c>
      <c r="CV431" s="47">
        <v>0</v>
      </c>
      <c r="CW431" s="47">
        <v>0</v>
      </c>
      <c r="CX431" s="47">
        <v>0</v>
      </c>
      <c r="CY431" s="47">
        <v>0</v>
      </c>
      <c r="CZ431" s="47">
        <v>0</v>
      </c>
      <c r="DA431" s="47">
        <v>0</v>
      </c>
      <c r="DB431" s="47">
        <v>0</v>
      </c>
      <c r="DC431" s="47">
        <v>0</v>
      </c>
      <c r="DD431" s="47">
        <v>0</v>
      </c>
      <c r="DE431" s="47">
        <v>0</v>
      </c>
      <c r="DF431" s="47">
        <v>0</v>
      </c>
      <c r="DG431" s="47">
        <v>0</v>
      </c>
      <c r="DH431" s="47">
        <v>0</v>
      </c>
      <c r="DI431" s="47">
        <v>0</v>
      </c>
      <c r="DJ431" s="47">
        <v>0</v>
      </c>
      <c r="DK431" s="47">
        <v>0</v>
      </c>
      <c r="DL431" s="47">
        <v>0</v>
      </c>
      <c r="DM431" s="47">
        <v>0</v>
      </c>
      <c r="DN431" s="47">
        <v>0</v>
      </c>
      <c r="DO431" s="47">
        <v>0</v>
      </c>
      <c r="DP431" s="47">
        <v>0</v>
      </c>
      <c r="DQ431" s="47">
        <v>0</v>
      </c>
      <c r="DR431" s="47">
        <v>0</v>
      </c>
      <c r="DS431" s="47">
        <v>0</v>
      </c>
      <c r="DT431" s="47">
        <v>0</v>
      </c>
    </row>
    <row r="432" spans="1:126" x14ac:dyDescent="0.25">
      <c r="A432" s="47" t="s">
        <v>816</v>
      </c>
      <c r="B432" s="47" t="s">
        <v>153</v>
      </c>
      <c r="C432" s="47" t="s">
        <v>810</v>
      </c>
      <c r="D432" s="47" t="s">
        <v>810</v>
      </c>
      <c r="E432" s="47"/>
      <c r="F432" s="47" t="s">
        <v>406</v>
      </c>
      <c r="G432" s="47" t="s">
        <v>544</v>
      </c>
      <c r="H432" s="47" t="str">
        <f>=IFERROR(VLOOKUP(A432,'ETPT Format DDG'!A:J,10,FALSE),"")</f>
        <v>0</v>
      </c>
      <c r="I432" s="47" t="str">
        <f>='ETPT Format DDG'!M432</f>
        <v/>
      </c>
      <c r="J432" s="47" t="str">
        <f>='ETPT Format DDG'!D432</f>
        <v/>
      </c>
      <c r="K432" s="47" t="s">
        <v>157</v>
      </c>
      <c r="L432" s="47" t="s">
        <v>323</v>
      </c>
      <c r="M432" s="47"/>
      <c r="N432" s="47">
        <v>0.6671052631578948</v>
      </c>
      <c r="O432" s="47">
        <v>0.6671052631578948</v>
      </c>
      <c r="P432" s="47">
        <v>0</v>
      </c>
      <c r="Q432" s="47">
        <v>0</v>
      </c>
      <c r="R432" s="47">
        <v>0</v>
      </c>
      <c r="S432" s="47">
        <v>0</v>
      </c>
      <c r="T432" s="47">
        <v>0</v>
      </c>
      <c r="U432" s="47">
        <v>0</v>
      </c>
      <c r="V432" s="47">
        <v>0</v>
      </c>
      <c r="W432" s="47">
        <v>0</v>
      </c>
      <c r="X432" s="47">
        <v>0</v>
      </c>
      <c r="Y432" s="47">
        <v>0</v>
      </c>
      <c r="Z432" s="47">
        <v>0</v>
      </c>
      <c r="AA432" s="47">
        <v>0</v>
      </c>
      <c r="AB432" s="47">
        <v>0</v>
      </c>
      <c r="AC432" s="47">
        <v>0</v>
      </c>
      <c r="AD432" s="47">
        <v>0</v>
      </c>
      <c r="AE432" s="47">
        <v>0</v>
      </c>
      <c r="AF432" s="47">
        <v>0</v>
      </c>
      <c r="AG432" s="47">
        <v>0</v>
      </c>
      <c r="AH432" s="47">
        <v>0</v>
      </c>
      <c r="AI432" s="47">
        <v>0</v>
      </c>
      <c r="AJ432" s="47">
        <v>0</v>
      </c>
      <c r="AK432" s="47">
        <v>0</v>
      </c>
      <c r="AL432" s="47">
        <v>0</v>
      </c>
      <c r="AM432" s="47">
        <v>0</v>
      </c>
      <c r="AN432" s="47">
        <v>0</v>
      </c>
      <c r="AO432" s="47">
        <v>0</v>
      </c>
      <c r="AP432" s="47">
        <v>0</v>
      </c>
      <c r="AQ432" s="47">
        <v>0</v>
      </c>
      <c r="AR432" s="47">
        <v>0</v>
      </c>
      <c r="AS432" s="47">
        <v>0</v>
      </c>
      <c r="AT432" s="47">
        <v>0</v>
      </c>
      <c r="AU432" s="47">
        <v>0</v>
      </c>
      <c r="AV432" s="47">
        <v>0</v>
      </c>
      <c r="AW432" s="47">
        <v>0</v>
      </c>
      <c r="AX432" s="47">
        <v>0</v>
      </c>
      <c r="AY432" s="47">
        <v>0</v>
      </c>
      <c r="AZ432" s="47">
        <v>0</v>
      </c>
      <c r="BA432" s="47">
        <v>0</v>
      </c>
      <c r="BB432" s="47">
        <v>0</v>
      </c>
      <c r="BC432" s="47">
        <v>0</v>
      </c>
      <c r="BD432" s="47">
        <v>0</v>
      </c>
      <c r="BE432" s="47">
        <v>0</v>
      </c>
      <c r="BF432" s="47">
        <v>0</v>
      </c>
      <c r="BG432" s="47">
        <v>0</v>
      </c>
      <c r="BH432" s="47">
        <v>0</v>
      </c>
      <c r="BI432" s="47">
        <v>0</v>
      </c>
      <c r="BJ432" s="47">
        <v>0</v>
      </c>
      <c r="BK432" s="47">
        <v>0</v>
      </c>
      <c r="BL432" s="47">
        <v>0</v>
      </c>
      <c r="BM432" s="47">
        <v>0</v>
      </c>
      <c r="BN432" s="47">
        <v>0</v>
      </c>
      <c r="BO432" s="47">
        <v>0</v>
      </c>
      <c r="BP432" s="47">
        <v>0</v>
      </c>
      <c r="BQ432" s="47">
        <v>0</v>
      </c>
      <c r="BR432" s="47">
        <v>0</v>
      </c>
      <c r="BS432" s="47">
        <v>0</v>
      </c>
      <c r="BT432" s="47">
        <v>0</v>
      </c>
      <c r="BU432" s="47">
        <v>0</v>
      </c>
      <c r="BV432" s="47">
        <v>0</v>
      </c>
      <c r="BW432" s="47">
        <v>0</v>
      </c>
      <c r="BX432" s="47">
        <v>0</v>
      </c>
      <c r="BY432" s="47">
        <v>0</v>
      </c>
      <c r="BZ432" s="47">
        <v>0</v>
      </c>
      <c r="CA432" s="47">
        <v>0</v>
      </c>
      <c r="CB432" s="47">
        <v>0</v>
      </c>
      <c r="CC432" s="47">
        <v>0</v>
      </c>
      <c r="CD432" s="47">
        <v>0</v>
      </c>
      <c r="CE432" s="47">
        <v>0</v>
      </c>
      <c r="CF432" s="47">
        <v>0</v>
      </c>
      <c r="CG432" s="47">
        <v>0</v>
      </c>
      <c r="CH432" s="47">
        <v>0</v>
      </c>
      <c r="CI432" s="47">
        <v>0</v>
      </c>
      <c r="CJ432" s="47">
        <v>0</v>
      </c>
      <c r="CK432" s="47">
        <v>0</v>
      </c>
      <c r="CL432" s="47">
        <v>0</v>
      </c>
      <c r="CM432" s="47">
        <v>0</v>
      </c>
      <c r="CN432" s="47">
        <v>0</v>
      </c>
      <c r="CO432" s="47">
        <v>0</v>
      </c>
      <c r="CP432" s="47">
        <v>0</v>
      </c>
      <c r="CQ432" s="47">
        <v>0</v>
      </c>
      <c r="CR432" s="47">
        <v>0</v>
      </c>
      <c r="CS432" s="47">
        <v>0</v>
      </c>
      <c r="CT432" s="47">
        <v>0.6671052631578948</v>
      </c>
      <c r="CU432" s="47">
        <v>0.6671052631578948</v>
      </c>
      <c r="CV432" s="47">
        <v>0</v>
      </c>
      <c r="CW432" s="47">
        <v>0</v>
      </c>
      <c r="CX432" s="47">
        <v>0</v>
      </c>
      <c r="CY432" s="47">
        <v>0</v>
      </c>
      <c r="CZ432" s="47">
        <v>0</v>
      </c>
      <c r="DA432" s="47">
        <v>0</v>
      </c>
      <c r="DB432" s="47">
        <v>0</v>
      </c>
      <c r="DC432" s="47">
        <v>0</v>
      </c>
      <c r="DD432" s="47">
        <v>0</v>
      </c>
      <c r="DE432" s="47">
        <v>0</v>
      </c>
      <c r="DF432" s="47">
        <v>0.3328947368421053</v>
      </c>
      <c r="DG432" s="47">
        <v>0</v>
      </c>
      <c r="DH432" s="47">
        <v>0</v>
      </c>
      <c r="DI432" s="47">
        <v>0</v>
      </c>
      <c r="DJ432" s="47">
        <v>0</v>
      </c>
      <c r="DK432" s="47">
        <v>0</v>
      </c>
      <c r="DL432" s="47">
        <v>0</v>
      </c>
      <c r="DM432" s="47">
        <v>0</v>
      </c>
      <c r="DN432" s="47">
        <v>0.3328947368421053</v>
      </c>
      <c r="DO432" s="47">
        <v>0</v>
      </c>
      <c r="DP432" s="47">
        <v>0</v>
      </c>
      <c r="DQ432" s="47">
        <v>0</v>
      </c>
      <c r="DR432" s="47">
        <v>0</v>
      </c>
      <c r="DS432" s="47">
        <v>0</v>
      </c>
      <c r="DT432" s="47">
        <v>0</v>
      </c>
    </row>
    <row r="433" spans="1:126" x14ac:dyDescent="0.25">
      <c r="A433" s="47" t="s">
        <v>817</v>
      </c>
      <c r="B433" s="47" t="s">
        <v>153</v>
      </c>
      <c r="C433" s="47" t="s">
        <v>810</v>
      </c>
      <c r="D433" s="47" t="s">
        <v>810</v>
      </c>
      <c r="E433" s="47"/>
      <c r="F433" s="47" t="s">
        <v>406</v>
      </c>
      <c r="G433" s="47" t="s">
        <v>415</v>
      </c>
      <c r="H433" s="47" t="str">
        <f>=IFERROR(VLOOKUP(A433,'ETPT Format DDG'!A:J,10,FALSE),"")</f>
        <v>0</v>
      </c>
      <c r="I433" s="47" t="str">
        <f>='ETPT Format DDG'!M433</f>
        <v/>
      </c>
      <c r="J433" s="47" t="str">
        <f>='ETPT Format DDG'!D433</f>
        <v/>
      </c>
      <c r="K433" s="47" t="s">
        <v>157</v>
      </c>
      <c r="L433" s="47" t="s">
        <v>818</v>
      </c>
      <c r="M433" s="47"/>
      <c r="N433" s="47">
        <v>1</v>
      </c>
      <c r="O433" s="47">
        <v>1</v>
      </c>
      <c r="P433" s="47">
        <v>0</v>
      </c>
      <c r="Q433" s="47">
        <v>0</v>
      </c>
      <c r="R433" s="47">
        <v>0</v>
      </c>
      <c r="S433" s="47">
        <v>0</v>
      </c>
      <c r="T433" s="47">
        <v>0</v>
      </c>
      <c r="U433" s="47">
        <v>0</v>
      </c>
      <c r="V433" s="47">
        <v>0</v>
      </c>
      <c r="W433" s="47">
        <v>0</v>
      </c>
      <c r="X433" s="47">
        <v>0</v>
      </c>
      <c r="Y433" s="47">
        <v>0</v>
      </c>
      <c r="Z433" s="47">
        <v>0</v>
      </c>
      <c r="AA433" s="47">
        <v>0</v>
      </c>
      <c r="AB433" s="47">
        <v>0</v>
      </c>
      <c r="AC433" s="47">
        <v>0</v>
      </c>
      <c r="AD433" s="47">
        <v>0</v>
      </c>
      <c r="AE433" s="47">
        <v>0</v>
      </c>
      <c r="AF433" s="47">
        <v>0</v>
      </c>
      <c r="AG433" s="47">
        <v>0</v>
      </c>
      <c r="AH433" s="47">
        <v>0</v>
      </c>
      <c r="AI433" s="47">
        <v>0</v>
      </c>
      <c r="AJ433" s="47">
        <v>0</v>
      </c>
      <c r="AK433" s="47">
        <v>0</v>
      </c>
      <c r="AL433" s="47">
        <v>0</v>
      </c>
      <c r="AM433" s="47">
        <v>0</v>
      </c>
      <c r="AN433" s="47">
        <v>0</v>
      </c>
      <c r="AO433" s="47">
        <v>0</v>
      </c>
      <c r="AP433" s="47">
        <v>0</v>
      </c>
      <c r="AQ433" s="47">
        <v>0</v>
      </c>
      <c r="AR433" s="47">
        <v>0</v>
      </c>
      <c r="AS433" s="47">
        <v>0</v>
      </c>
      <c r="AT433" s="47">
        <v>0</v>
      </c>
      <c r="AU433" s="47">
        <v>0</v>
      </c>
      <c r="AV433" s="47">
        <v>0</v>
      </c>
      <c r="AW433" s="47">
        <v>0</v>
      </c>
      <c r="AX433" s="47">
        <v>0</v>
      </c>
      <c r="AY433" s="47">
        <v>0</v>
      </c>
      <c r="AZ433" s="47">
        <v>0</v>
      </c>
      <c r="BA433" s="47">
        <v>0</v>
      </c>
      <c r="BB433" s="47">
        <v>0</v>
      </c>
      <c r="BC433" s="47">
        <v>0</v>
      </c>
      <c r="BD433" s="47">
        <v>0</v>
      </c>
      <c r="BE433" s="47">
        <v>0</v>
      </c>
      <c r="BF433" s="47">
        <v>0</v>
      </c>
      <c r="BG433" s="47">
        <v>0</v>
      </c>
      <c r="BH433" s="47">
        <v>0</v>
      </c>
      <c r="BI433" s="47">
        <v>0</v>
      </c>
      <c r="BJ433" s="47">
        <v>0</v>
      </c>
      <c r="BK433" s="47">
        <v>0</v>
      </c>
      <c r="BL433" s="47">
        <v>0</v>
      </c>
      <c r="BM433" s="47">
        <v>0</v>
      </c>
      <c r="BN433" s="47">
        <v>0</v>
      </c>
      <c r="BO433" s="47">
        <v>0</v>
      </c>
      <c r="BP433" s="47">
        <v>0</v>
      </c>
      <c r="BQ433" s="47">
        <v>0</v>
      </c>
      <c r="BR433" s="47">
        <v>0</v>
      </c>
      <c r="BS433" s="47">
        <v>0</v>
      </c>
      <c r="BT433" s="47">
        <v>0</v>
      </c>
      <c r="BU433" s="47">
        <v>0</v>
      </c>
      <c r="BV433" s="47">
        <v>0</v>
      </c>
      <c r="BW433" s="47">
        <v>0</v>
      </c>
      <c r="BX433" s="47">
        <v>0</v>
      </c>
      <c r="BY433" s="47">
        <v>0</v>
      </c>
      <c r="BZ433" s="47">
        <v>0</v>
      </c>
      <c r="CA433" s="47">
        <v>0</v>
      </c>
      <c r="CB433" s="47">
        <v>0</v>
      </c>
      <c r="CC433" s="47">
        <v>0</v>
      </c>
      <c r="CD433" s="47">
        <v>0</v>
      </c>
      <c r="CE433" s="47">
        <v>0</v>
      </c>
      <c r="CF433" s="47">
        <v>0</v>
      </c>
      <c r="CG433" s="47">
        <v>0</v>
      </c>
      <c r="CH433" s="47">
        <v>0</v>
      </c>
      <c r="CI433" s="47">
        <v>0</v>
      </c>
      <c r="CJ433" s="47">
        <v>0</v>
      </c>
      <c r="CK433" s="47">
        <v>0</v>
      </c>
      <c r="CL433" s="47">
        <v>0</v>
      </c>
      <c r="CM433" s="47">
        <v>0</v>
      </c>
      <c r="CN433" s="47">
        <v>0</v>
      </c>
      <c r="CO433" s="47">
        <v>0</v>
      </c>
      <c r="CP433" s="47">
        <v>0</v>
      </c>
      <c r="CQ433" s="47">
        <v>0</v>
      </c>
      <c r="CR433" s="47">
        <v>0</v>
      </c>
      <c r="CS433" s="47">
        <v>0</v>
      </c>
      <c r="CT433" s="47">
        <v>1</v>
      </c>
      <c r="CU433" s="47">
        <v>1</v>
      </c>
      <c r="CV433" s="47">
        <v>0</v>
      </c>
      <c r="CW433" s="47">
        <v>0</v>
      </c>
      <c r="CX433" s="47">
        <v>0</v>
      </c>
      <c r="CY433" s="47">
        <v>0</v>
      </c>
      <c r="CZ433" s="47">
        <v>0</v>
      </c>
      <c r="DA433" s="47">
        <v>0</v>
      </c>
      <c r="DB433" s="47">
        <v>0</v>
      </c>
      <c r="DC433" s="47">
        <v>0</v>
      </c>
      <c r="DD433" s="47">
        <v>0</v>
      </c>
      <c r="DE433" s="47">
        <v>0</v>
      </c>
      <c r="DF433" s="47">
        <v>0</v>
      </c>
      <c r="DG433" s="47">
        <v>0</v>
      </c>
      <c r="DH433" s="47">
        <v>0</v>
      </c>
      <c r="DI433" s="47">
        <v>0</v>
      </c>
      <c r="DJ433" s="47">
        <v>0</v>
      </c>
      <c r="DK433" s="47">
        <v>0</v>
      </c>
      <c r="DL433" s="47">
        <v>0</v>
      </c>
      <c r="DM433" s="47">
        <v>0</v>
      </c>
      <c r="DN433" s="47">
        <v>0</v>
      </c>
      <c r="DO433" s="47">
        <v>0</v>
      </c>
      <c r="DP433" s="47">
        <v>0</v>
      </c>
      <c r="DQ433" s="47">
        <v>0</v>
      </c>
      <c r="DR433" s="47">
        <v>0</v>
      </c>
      <c r="DS433" s="47">
        <v>0</v>
      </c>
      <c r="DT433" s="47">
        <v>0</v>
      </c>
    </row>
    <row r="434" spans="1:126" x14ac:dyDescent="0.25">
      <c r="A434" s="47" t="s">
        <v>819</v>
      </c>
      <c r="B434" s="47" t="s">
        <v>153</v>
      </c>
      <c r="C434" s="47" t="s">
        <v>810</v>
      </c>
      <c r="D434" s="47" t="s">
        <v>810</v>
      </c>
      <c r="E434" s="47"/>
      <c r="F434" s="47" t="s">
        <v>406</v>
      </c>
      <c r="G434" s="47" t="s">
        <v>415</v>
      </c>
      <c r="H434" s="47" t="str">
        <f>=IFERROR(VLOOKUP(A434,'ETPT Format DDG'!A:J,10,FALSE),"")</f>
        <v>0</v>
      </c>
      <c r="I434" s="47" t="str">
        <f>='ETPT Format DDG'!M434</f>
        <v/>
      </c>
      <c r="J434" s="47" t="str">
        <f>='ETPT Format DDG'!D434</f>
        <v/>
      </c>
      <c r="K434" s="47" t="s">
        <v>157</v>
      </c>
      <c r="L434" s="47" t="s">
        <v>764</v>
      </c>
      <c r="M434" s="47"/>
      <c r="N434" s="47">
        <v>1</v>
      </c>
      <c r="O434" s="47">
        <v>1</v>
      </c>
      <c r="P434" s="47">
        <v>0</v>
      </c>
      <c r="Q434" s="47">
        <v>0</v>
      </c>
      <c r="R434" s="47">
        <v>0</v>
      </c>
      <c r="S434" s="47">
        <v>0</v>
      </c>
      <c r="T434" s="47">
        <v>0</v>
      </c>
      <c r="U434" s="47">
        <v>0</v>
      </c>
      <c r="V434" s="47">
        <v>0</v>
      </c>
      <c r="W434" s="47">
        <v>0</v>
      </c>
      <c r="X434" s="47">
        <v>0</v>
      </c>
      <c r="Y434" s="47">
        <v>0</v>
      </c>
      <c r="Z434" s="47">
        <v>0</v>
      </c>
      <c r="AA434" s="47">
        <v>0</v>
      </c>
      <c r="AB434" s="47">
        <v>0</v>
      </c>
      <c r="AC434" s="47">
        <v>0</v>
      </c>
      <c r="AD434" s="47">
        <v>0</v>
      </c>
      <c r="AE434" s="47">
        <v>0</v>
      </c>
      <c r="AF434" s="47">
        <v>0</v>
      </c>
      <c r="AG434" s="47">
        <v>0</v>
      </c>
      <c r="AH434" s="47">
        <v>0</v>
      </c>
      <c r="AI434" s="47">
        <v>0</v>
      </c>
      <c r="AJ434" s="47">
        <v>0</v>
      </c>
      <c r="AK434" s="47">
        <v>0</v>
      </c>
      <c r="AL434" s="47">
        <v>0</v>
      </c>
      <c r="AM434" s="47">
        <v>0</v>
      </c>
      <c r="AN434" s="47">
        <v>0</v>
      </c>
      <c r="AO434" s="47">
        <v>0</v>
      </c>
      <c r="AP434" s="47">
        <v>0</v>
      </c>
      <c r="AQ434" s="47">
        <v>0</v>
      </c>
      <c r="AR434" s="47">
        <v>0</v>
      </c>
      <c r="AS434" s="47">
        <v>0</v>
      </c>
      <c r="AT434" s="47">
        <v>0</v>
      </c>
      <c r="AU434" s="47">
        <v>0</v>
      </c>
      <c r="AV434" s="47">
        <v>0</v>
      </c>
      <c r="AW434" s="47">
        <v>0</v>
      </c>
      <c r="AX434" s="47">
        <v>0</v>
      </c>
      <c r="AY434" s="47">
        <v>0</v>
      </c>
      <c r="AZ434" s="47">
        <v>0</v>
      </c>
      <c r="BA434" s="47">
        <v>0</v>
      </c>
      <c r="BB434" s="47">
        <v>0</v>
      </c>
      <c r="BC434" s="47">
        <v>0</v>
      </c>
      <c r="BD434" s="47">
        <v>0</v>
      </c>
      <c r="BE434" s="47">
        <v>0</v>
      </c>
      <c r="BF434" s="47">
        <v>0</v>
      </c>
      <c r="BG434" s="47">
        <v>0</v>
      </c>
      <c r="BH434" s="47">
        <v>0</v>
      </c>
      <c r="BI434" s="47">
        <v>0</v>
      </c>
      <c r="BJ434" s="47">
        <v>0</v>
      </c>
      <c r="BK434" s="47">
        <v>0</v>
      </c>
      <c r="BL434" s="47">
        <v>0</v>
      </c>
      <c r="BM434" s="47">
        <v>0</v>
      </c>
      <c r="BN434" s="47">
        <v>0</v>
      </c>
      <c r="BO434" s="47">
        <v>0</v>
      </c>
      <c r="BP434" s="47">
        <v>0</v>
      </c>
      <c r="BQ434" s="47">
        <v>0</v>
      </c>
      <c r="BR434" s="47">
        <v>0</v>
      </c>
      <c r="BS434" s="47">
        <v>0</v>
      </c>
      <c r="BT434" s="47">
        <v>0</v>
      </c>
      <c r="BU434" s="47">
        <v>0</v>
      </c>
      <c r="BV434" s="47">
        <v>0</v>
      </c>
      <c r="BW434" s="47">
        <v>0</v>
      </c>
      <c r="BX434" s="47">
        <v>0</v>
      </c>
      <c r="BY434" s="47">
        <v>0</v>
      </c>
      <c r="BZ434" s="47">
        <v>0</v>
      </c>
      <c r="CA434" s="47">
        <v>0</v>
      </c>
      <c r="CB434" s="47">
        <v>0</v>
      </c>
      <c r="CC434" s="47">
        <v>0</v>
      </c>
      <c r="CD434" s="47">
        <v>0</v>
      </c>
      <c r="CE434" s="47">
        <v>0</v>
      </c>
      <c r="CF434" s="47">
        <v>0</v>
      </c>
      <c r="CG434" s="47">
        <v>0</v>
      </c>
      <c r="CH434" s="47">
        <v>0</v>
      </c>
      <c r="CI434" s="47">
        <v>0</v>
      </c>
      <c r="CJ434" s="47">
        <v>0</v>
      </c>
      <c r="CK434" s="47">
        <v>0</v>
      </c>
      <c r="CL434" s="47">
        <v>1</v>
      </c>
      <c r="CM434" s="47">
        <v>0</v>
      </c>
      <c r="CN434" s="47">
        <v>0</v>
      </c>
      <c r="CO434" s="47">
        <v>0</v>
      </c>
      <c r="CP434" s="47">
        <v>0</v>
      </c>
      <c r="CQ434" s="47">
        <v>0</v>
      </c>
      <c r="CR434" s="47">
        <v>0</v>
      </c>
      <c r="CS434" s="47">
        <v>0</v>
      </c>
      <c r="CT434" s="47">
        <v>0</v>
      </c>
      <c r="CU434" s="47">
        <v>0</v>
      </c>
      <c r="CV434" s="47">
        <v>0</v>
      </c>
      <c r="CW434" s="47">
        <v>0</v>
      </c>
      <c r="CX434" s="47">
        <v>0</v>
      </c>
      <c r="CY434" s="47">
        <v>0</v>
      </c>
      <c r="CZ434" s="47">
        <v>0</v>
      </c>
      <c r="DA434" s="47">
        <v>0</v>
      </c>
      <c r="DB434" s="47">
        <v>0</v>
      </c>
      <c r="DC434" s="47">
        <v>0</v>
      </c>
      <c r="DD434" s="47">
        <v>0</v>
      </c>
      <c r="DE434" s="47">
        <v>0</v>
      </c>
      <c r="DF434" s="47">
        <v>0</v>
      </c>
      <c r="DG434" s="47">
        <v>0</v>
      </c>
      <c r="DH434" s="47">
        <v>0</v>
      </c>
      <c r="DI434" s="47">
        <v>0</v>
      </c>
      <c r="DJ434" s="47">
        <v>0</v>
      </c>
      <c r="DK434" s="47">
        <v>0</v>
      </c>
      <c r="DL434" s="47">
        <v>0</v>
      </c>
      <c r="DM434" s="47">
        <v>0</v>
      </c>
      <c r="DN434" s="47">
        <v>0</v>
      </c>
      <c r="DO434" s="47">
        <v>0</v>
      </c>
      <c r="DP434" s="47">
        <v>0</v>
      </c>
      <c r="DQ434" s="47">
        <v>0</v>
      </c>
      <c r="DR434" s="47">
        <v>0</v>
      </c>
      <c r="DS434" s="47">
        <v>0</v>
      </c>
      <c r="DT434" s="47">
        <v>0</v>
      </c>
    </row>
    <row r="435" spans="1:126" x14ac:dyDescent="0.25">
      <c r="A435" s="47" t="s">
        <v>820</v>
      </c>
      <c r="B435" s="47" t="s">
        <v>153</v>
      </c>
      <c r="C435" s="47" t="s">
        <v>821</v>
      </c>
      <c r="D435" s="47" t="s">
        <v>821</v>
      </c>
      <c r="E435" s="47"/>
      <c r="F435" s="47" t="s">
        <v>406</v>
      </c>
      <c r="G435" s="47" t="s">
        <v>412</v>
      </c>
      <c r="H435" s="47" t="str">
        <f>=IFERROR(VLOOKUP(A435,'ETPT Format DDG'!A:J,10,FALSE),"")</f>
        <v>0</v>
      </c>
      <c r="I435" s="47" t="str">
        <f>='ETPT Format DDG'!M435</f>
        <v/>
      </c>
      <c r="J435" s="47" t="str">
        <f>='ETPT Format DDG'!D435</f>
        <v/>
      </c>
      <c r="K435" s="47" t="s">
        <v>157</v>
      </c>
      <c r="L435" s="47" t="s">
        <v>822</v>
      </c>
      <c r="M435" s="47"/>
      <c r="N435" s="47">
        <v>1</v>
      </c>
      <c r="O435" s="47">
        <v>1</v>
      </c>
      <c r="P435" s="47">
        <v>0</v>
      </c>
      <c r="Q435" s="47">
        <v>0</v>
      </c>
      <c r="R435" s="47">
        <v>0</v>
      </c>
      <c r="S435" s="47">
        <v>0</v>
      </c>
      <c r="T435" s="47">
        <v>0</v>
      </c>
      <c r="U435" s="47">
        <v>0</v>
      </c>
      <c r="V435" s="47">
        <v>0</v>
      </c>
      <c r="W435" s="47">
        <v>0</v>
      </c>
      <c r="X435" s="47">
        <v>0</v>
      </c>
      <c r="Y435" s="47">
        <v>0</v>
      </c>
      <c r="Z435" s="47">
        <v>0</v>
      </c>
      <c r="AA435" s="47">
        <v>0</v>
      </c>
      <c r="AB435" s="47">
        <v>0</v>
      </c>
      <c r="AC435" s="47">
        <v>0</v>
      </c>
      <c r="AD435" s="47">
        <v>0</v>
      </c>
      <c r="AE435" s="47">
        <v>0</v>
      </c>
      <c r="AF435" s="47">
        <v>0</v>
      </c>
      <c r="AG435" s="47">
        <v>0</v>
      </c>
      <c r="AH435" s="47">
        <v>0</v>
      </c>
      <c r="AI435" s="47">
        <v>0</v>
      </c>
      <c r="AJ435" s="47">
        <v>0</v>
      </c>
      <c r="AK435" s="47">
        <v>0</v>
      </c>
      <c r="AL435" s="47">
        <v>0</v>
      </c>
      <c r="AM435" s="47">
        <v>0</v>
      </c>
      <c r="AN435" s="47">
        <v>0</v>
      </c>
      <c r="AO435" s="47">
        <v>0</v>
      </c>
      <c r="AP435" s="47">
        <v>0</v>
      </c>
      <c r="AQ435" s="47">
        <v>0</v>
      </c>
      <c r="AR435" s="47">
        <v>0</v>
      </c>
      <c r="AS435" s="47">
        <v>0</v>
      </c>
      <c r="AT435" s="47">
        <v>0</v>
      </c>
      <c r="AU435" s="47">
        <v>0</v>
      </c>
      <c r="AV435" s="47">
        <v>0</v>
      </c>
      <c r="AW435" s="47">
        <v>0</v>
      </c>
      <c r="AX435" s="47">
        <v>0</v>
      </c>
      <c r="AY435" s="47">
        <v>0</v>
      </c>
      <c r="AZ435" s="47">
        <v>0</v>
      </c>
      <c r="BA435" s="47">
        <v>0</v>
      </c>
      <c r="BB435" s="47">
        <v>0</v>
      </c>
      <c r="BC435" s="47">
        <v>0</v>
      </c>
      <c r="BD435" s="47">
        <v>0</v>
      </c>
      <c r="BE435" s="47">
        <v>0</v>
      </c>
      <c r="BF435" s="47">
        <v>0</v>
      </c>
      <c r="BG435" s="47">
        <v>0</v>
      </c>
      <c r="BH435" s="47">
        <v>0</v>
      </c>
      <c r="BI435" s="47">
        <v>0</v>
      </c>
      <c r="BJ435" s="47">
        <v>0</v>
      </c>
      <c r="BK435" s="47">
        <v>0</v>
      </c>
      <c r="BL435" s="47">
        <v>0</v>
      </c>
      <c r="BM435" s="47">
        <v>0</v>
      </c>
      <c r="BN435" s="47">
        <v>0</v>
      </c>
      <c r="BO435" s="47">
        <v>0</v>
      </c>
      <c r="BP435" s="47">
        <v>0</v>
      </c>
      <c r="BQ435" s="47">
        <v>0</v>
      </c>
      <c r="BR435" s="47">
        <v>0</v>
      </c>
      <c r="BS435" s="47">
        <v>0</v>
      </c>
      <c r="BT435" s="47">
        <v>0</v>
      </c>
      <c r="BU435" s="47">
        <v>0</v>
      </c>
      <c r="BV435" s="47">
        <v>0</v>
      </c>
      <c r="BW435" s="47">
        <v>0</v>
      </c>
      <c r="BX435" s="47">
        <v>0</v>
      </c>
      <c r="BY435" s="47">
        <v>0</v>
      </c>
      <c r="BZ435" s="47">
        <v>0</v>
      </c>
      <c r="CA435" s="47">
        <v>0</v>
      </c>
      <c r="CB435" s="47">
        <v>0</v>
      </c>
      <c r="CC435" s="47">
        <v>0</v>
      </c>
      <c r="CD435" s="47">
        <v>0</v>
      </c>
      <c r="CE435" s="47">
        <v>0</v>
      </c>
      <c r="CF435" s="47">
        <v>0</v>
      </c>
      <c r="CG435" s="47">
        <v>0</v>
      </c>
      <c r="CH435" s="47">
        <v>0</v>
      </c>
      <c r="CI435" s="47">
        <v>0</v>
      </c>
      <c r="CJ435" s="47">
        <v>0</v>
      </c>
      <c r="CK435" s="47">
        <v>0</v>
      </c>
      <c r="CL435" s="47">
        <v>0</v>
      </c>
      <c r="CM435" s="47">
        <v>0</v>
      </c>
      <c r="CN435" s="47">
        <v>0</v>
      </c>
      <c r="CO435" s="47">
        <v>0</v>
      </c>
      <c r="CP435" s="47">
        <v>0</v>
      </c>
      <c r="CQ435" s="47">
        <v>0</v>
      </c>
      <c r="CR435" s="47">
        <v>0</v>
      </c>
      <c r="CS435" s="47">
        <v>0</v>
      </c>
      <c r="CT435" s="47">
        <v>1</v>
      </c>
      <c r="CU435" s="47">
        <v>0</v>
      </c>
      <c r="CV435" s="47">
        <v>0</v>
      </c>
      <c r="CW435" s="47">
        <v>0</v>
      </c>
      <c r="CX435" s="47">
        <v>0</v>
      </c>
      <c r="CY435" s="47">
        <v>0</v>
      </c>
      <c r="CZ435" s="47">
        <v>0</v>
      </c>
      <c r="DA435" s="47">
        <v>0</v>
      </c>
      <c r="DB435" s="47">
        <v>1</v>
      </c>
      <c r="DC435" s="47">
        <v>0</v>
      </c>
      <c r="DD435" s="47">
        <v>0</v>
      </c>
      <c r="DE435" s="47">
        <v>0</v>
      </c>
      <c r="DF435" s="47">
        <v>0</v>
      </c>
      <c r="DG435" s="47">
        <v>0</v>
      </c>
      <c r="DH435" s="47">
        <v>0</v>
      </c>
      <c r="DI435" s="47">
        <v>0</v>
      </c>
      <c r="DJ435" s="47">
        <v>0</v>
      </c>
      <c r="DK435" s="47">
        <v>0</v>
      </c>
      <c r="DL435" s="47">
        <v>0</v>
      </c>
      <c r="DM435" s="47">
        <v>0</v>
      </c>
      <c r="DN435" s="47">
        <v>0</v>
      </c>
      <c r="DO435" s="47">
        <v>0</v>
      </c>
      <c r="DP435" s="47">
        <v>0</v>
      </c>
      <c r="DQ435" s="47">
        <v>0</v>
      </c>
      <c r="DR435" s="47">
        <v>0</v>
      </c>
      <c r="DS435" s="47">
        <v>0</v>
      </c>
      <c r="DT435" s="47">
        <v>0</v>
      </c>
    </row>
    <row r="436" spans="1:126" x14ac:dyDescent="0.25">
      <c r="A436" s="47" t="s">
        <v>823</v>
      </c>
      <c r="B436" s="47" t="s">
        <v>153</v>
      </c>
      <c r="C436" s="47" t="s">
        <v>821</v>
      </c>
      <c r="D436" s="47" t="s">
        <v>821</v>
      </c>
      <c r="E436" s="47"/>
      <c r="F436" s="47" t="s">
        <v>406</v>
      </c>
      <c r="G436" s="47" t="s">
        <v>412</v>
      </c>
      <c r="H436" s="47" t="str">
        <f>=IFERROR(VLOOKUP(A436,'ETPT Format DDG'!A:J,10,FALSE),"")</f>
        <v>0</v>
      </c>
      <c r="I436" s="47" t="str">
        <f>='ETPT Format DDG'!M436</f>
        <v/>
      </c>
      <c r="J436" s="47" t="str">
        <f>='ETPT Format DDG'!D436</f>
        <v/>
      </c>
      <c r="K436" s="47" t="s">
        <v>157</v>
      </c>
      <c r="L436" s="47" t="s">
        <v>824</v>
      </c>
      <c r="M436" s="47" t="s">
        <v>657</v>
      </c>
      <c r="N436" s="47">
        <v>1</v>
      </c>
      <c r="O436" s="47">
        <v>1</v>
      </c>
      <c r="P436" s="47">
        <v>0</v>
      </c>
      <c r="Q436" s="47">
        <v>0</v>
      </c>
      <c r="R436" s="47">
        <v>0</v>
      </c>
      <c r="S436" s="47">
        <v>0</v>
      </c>
      <c r="T436" s="47">
        <v>0</v>
      </c>
      <c r="U436" s="47">
        <v>0</v>
      </c>
      <c r="V436" s="47">
        <v>0</v>
      </c>
      <c r="W436" s="47">
        <v>0</v>
      </c>
      <c r="X436" s="47">
        <v>0</v>
      </c>
      <c r="Y436" s="47">
        <v>0</v>
      </c>
      <c r="Z436" s="47">
        <v>0</v>
      </c>
      <c r="AA436" s="47">
        <v>0</v>
      </c>
      <c r="AB436" s="47">
        <v>0</v>
      </c>
      <c r="AC436" s="47">
        <v>0</v>
      </c>
      <c r="AD436" s="47">
        <v>0</v>
      </c>
      <c r="AE436" s="47">
        <v>0</v>
      </c>
      <c r="AF436" s="47">
        <v>0</v>
      </c>
      <c r="AG436" s="47">
        <v>0</v>
      </c>
      <c r="AH436" s="47">
        <v>0</v>
      </c>
      <c r="AI436" s="47">
        <v>0</v>
      </c>
      <c r="AJ436" s="47">
        <v>0</v>
      </c>
      <c r="AK436" s="47">
        <v>0</v>
      </c>
      <c r="AL436" s="47">
        <v>0</v>
      </c>
      <c r="AM436" s="47">
        <v>0</v>
      </c>
      <c r="AN436" s="47">
        <v>0</v>
      </c>
      <c r="AO436" s="47">
        <v>0</v>
      </c>
      <c r="AP436" s="47">
        <v>0</v>
      </c>
      <c r="AQ436" s="47">
        <v>0</v>
      </c>
      <c r="AR436" s="47">
        <v>0</v>
      </c>
      <c r="AS436" s="47">
        <v>0</v>
      </c>
      <c r="AT436" s="47">
        <v>0</v>
      </c>
      <c r="AU436" s="47">
        <v>0</v>
      </c>
      <c r="AV436" s="47">
        <v>0</v>
      </c>
      <c r="AW436" s="47">
        <v>0</v>
      </c>
      <c r="AX436" s="47">
        <v>0</v>
      </c>
      <c r="AY436" s="47">
        <v>0</v>
      </c>
      <c r="AZ436" s="47">
        <v>0</v>
      </c>
      <c r="BA436" s="47">
        <v>0</v>
      </c>
      <c r="BB436" s="47">
        <v>0</v>
      </c>
      <c r="BC436" s="47">
        <v>0</v>
      </c>
      <c r="BD436" s="47">
        <v>0</v>
      </c>
      <c r="BE436" s="47">
        <v>0</v>
      </c>
      <c r="BF436" s="47">
        <v>0</v>
      </c>
      <c r="BG436" s="47">
        <v>0</v>
      </c>
      <c r="BH436" s="47">
        <v>0</v>
      </c>
      <c r="BI436" s="47">
        <v>0</v>
      </c>
      <c r="BJ436" s="47">
        <v>0</v>
      </c>
      <c r="BK436" s="47">
        <v>0</v>
      </c>
      <c r="BL436" s="47">
        <v>1</v>
      </c>
      <c r="BM436" s="47">
        <v>1</v>
      </c>
      <c r="BN436" s="47">
        <v>0</v>
      </c>
      <c r="BO436" s="47">
        <v>0</v>
      </c>
      <c r="BP436" s="47">
        <v>0</v>
      </c>
      <c r="BQ436" s="47">
        <v>0</v>
      </c>
      <c r="BR436" s="47">
        <v>0</v>
      </c>
      <c r="BS436" s="47">
        <v>0</v>
      </c>
      <c r="BT436" s="47">
        <v>0</v>
      </c>
      <c r="BU436" s="47">
        <v>0</v>
      </c>
      <c r="BV436" s="47">
        <v>0</v>
      </c>
      <c r="BW436" s="47">
        <v>0</v>
      </c>
      <c r="BX436" s="47">
        <v>0</v>
      </c>
      <c r="BY436" s="47">
        <v>0</v>
      </c>
      <c r="BZ436" s="47">
        <v>0</v>
      </c>
      <c r="CA436" s="47">
        <v>0</v>
      </c>
      <c r="CB436" s="47">
        <v>0</v>
      </c>
      <c r="CC436" s="47">
        <v>0</v>
      </c>
      <c r="CD436" s="47">
        <v>0</v>
      </c>
      <c r="CE436" s="47">
        <v>0</v>
      </c>
      <c r="CF436" s="47">
        <v>0</v>
      </c>
      <c r="CG436" s="47">
        <v>0</v>
      </c>
      <c r="CH436" s="47">
        <v>0</v>
      </c>
      <c r="CI436" s="47">
        <v>0</v>
      </c>
      <c r="CJ436" s="47">
        <v>0</v>
      </c>
      <c r="CK436" s="47">
        <v>0</v>
      </c>
      <c r="CL436" s="47">
        <v>0</v>
      </c>
      <c r="CM436" s="47">
        <v>0</v>
      </c>
      <c r="CN436" s="47">
        <v>0</v>
      </c>
      <c r="CO436" s="47">
        <v>0</v>
      </c>
      <c r="CP436" s="47">
        <v>0</v>
      </c>
      <c r="CQ436" s="47">
        <v>0</v>
      </c>
      <c r="CR436" s="47">
        <v>0</v>
      </c>
      <c r="CS436" s="47">
        <v>0</v>
      </c>
      <c r="CT436" s="47">
        <v>0</v>
      </c>
      <c r="CU436" s="47">
        <v>0</v>
      </c>
      <c r="CV436" s="47">
        <v>0</v>
      </c>
      <c r="CW436" s="47">
        <v>0</v>
      </c>
      <c r="CX436" s="47">
        <v>0</v>
      </c>
      <c r="CY436" s="47">
        <v>0</v>
      </c>
      <c r="CZ436" s="47">
        <v>0</v>
      </c>
      <c r="DA436" s="47">
        <v>0</v>
      </c>
      <c r="DB436" s="47">
        <v>0</v>
      </c>
      <c r="DC436" s="47">
        <v>0</v>
      </c>
      <c r="DD436" s="47">
        <v>0</v>
      </c>
      <c r="DE436" s="47">
        <v>0</v>
      </c>
      <c r="DF436" s="47">
        <v>0</v>
      </c>
      <c r="DG436" s="47">
        <v>0</v>
      </c>
      <c r="DH436" s="47">
        <v>0</v>
      </c>
      <c r="DI436" s="47">
        <v>0</v>
      </c>
      <c r="DJ436" s="47">
        <v>0</v>
      </c>
      <c r="DK436" s="47">
        <v>0</v>
      </c>
      <c r="DL436" s="47">
        <v>0</v>
      </c>
      <c r="DM436" s="47">
        <v>0</v>
      </c>
      <c r="DN436" s="47">
        <v>0</v>
      </c>
      <c r="DO436" s="47">
        <v>0</v>
      </c>
      <c r="DP436" s="47">
        <v>0</v>
      </c>
      <c r="DQ436" s="47">
        <v>0</v>
      </c>
      <c r="DR436" s="47">
        <v>0</v>
      </c>
      <c r="DS436" s="47">
        <v>0</v>
      </c>
      <c r="DT436" s="47">
        <v>0</v>
      </c>
    </row>
    <row r="437" spans="1:126" x14ac:dyDescent="0.25">
      <c r="A437" s="47" t="s">
        <v>825</v>
      </c>
      <c r="B437" s="47" t="s">
        <v>153</v>
      </c>
      <c r="C437" s="47" t="s">
        <v>821</v>
      </c>
      <c r="D437" s="47" t="s">
        <v>821</v>
      </c>
      <c r="E437" s="47"/>
      <c r="F437" s="47" t="s">
        <v>406</v>
      </c>
      <c r="G437" s="47" t="s">
        <v>412</v>
      </c>
      <c r="H437" s="47" t="str">
        <f>=IFERROR(VLOOKUP(A437,'ETPT Format DDG'!A:J,10,FALSE),"")</f>
        <v>0</v>
      </c>
      <c r="I437" s="47" t="str">
        <f>='ETPT Format DDG'!M437</f>
        <v/>
      </c>
      <c r="J437" s="47" t="str">
        <f>='ETPT Format DDG'!D437</f>
        <v/>
      </c>
      <c r="K437" s="47" t="s">
        <v>157</v>
      </c>
      <c r="L437" s="47" t="s">
        <v>700</v>
      </c>
      <c r="M437" s="47" t="s">
        <v>826</v>
      </c>
      <c r="N437" s="47">
        <v>0.8000000000000057</v>
      </c>
      <c r="O437" s="47">
        <v>0.8000000000000057</v>
      </c>
      <c r="P437" s="47">
        <v>0</v>
      </c>
      <c r="Q437" s="47">
        <v>0</v>
      </c>
      <c r="R437" s="47">
        <v>0</v>
      </c>
      <c r="S437" s="47">
        <v>0</v>
      </c>
      <c r="T437" s="47">
        <v>0</v>
      </c>
      <c r="U437" s="47">
        <v>0</v>
      </c>
      <c r="V437" s="47">
        <v>0</v>
      </c>
      <c r="W437" s="47">
        <v>0</v>
      </c>
      <c r="X437" s="47">
        <v>0</v>
      </c>
      <c r="Y437" s="47">
        <v>0</v>
      </c>
      <c r="Z437" s="47">
        <v>0</v>
      </c>
      <c r="AA437" s="47">
        <v>0</v>
      </c>
      <c r="AB437" s="47">
        <v>0</v>
      </c>
      <c r="AC437" s="47">
        <v>0</v>
      </c>
      <c r="AD437" s="47">
        <v>0</v>
      </c>
      <c r="AE437" s="47">
        <v>0</v>
      </c>
      <c r="AF437" s="47">
        <v>0</v>
      </c>
      <c r="AG437" s="47">
        <v>0</v>
      </c>
      <c r="AH437" s="47">
        <v>0</v>
      </c>
      <c r="AI437" s="47">
        <v>0</v>
      </c>
      <c r="AJ437" s="47">
        <v>0</v>
      </c>
      <c r="AK437" s="47">
        <v>0</v>
      </c>
      <c r="AL437" s="47">
        <v>0</v>
      </c>
      <c r="AM437" s="47">
        <v>0</v>
      </c>
      <c r="AN437" s="47">
        <v>0</v>
      </c>
      <c r="AO437" s="47">
        <v>0</v>
      </c>
      <c r="AP437" s="47">
        <v>0</v>
      </c>
      <c r="AQ437" s="47">
        <v>0</v>
      </c>
      <c r="AR437" s="47">
        <v>0</v>
      </c>
      <c r="AS437" s="47">
        <v>0</v>
      </c>
      <c r="AT437" s="47">
        <v>0</v>
      </c>
      <c r="AU437" s="47">
        <v>0</v>
      </c>
      <c r="AV437" s="47">
        <v>0</v>
      </c>
      <c r="AW437" s="47">
        <v>0</v>
      </c>
      <c r="AX437" s="47">
        <v>0</v>
      </c>
      <c r="AY437" s="47">
        <v>0</v>
      </c>
      <c r="AZ437" s="47">
        <v>0</v>
      </c>
      <c r="BA437" s="47">
        <v>0</v>
      </c>
      <c r="BB437" s="47">
        <v>0</v>
      </c>
      <c r="BC437" s="47">
        <v>0</v>
      </c>
      <c r="BD437" s="47">
        <v>0</v>
      </c>
      <c r="BE437" s="47">
        <v>0</v>
      </c>
      <c r="BF437" s="47">
        <v>0</v>
      </c>
      <c r="BG437" s="47">
        <v>0</v>
      </c>
      <c r="BH437" s="47">
        <v>0</v>
      </c>
      <c r="BI437" s="47">
        <v>0</v>
      </c>
      <c r="BJ437" s="47">
        <v>0</v>
      </c>
      <c r="BK437" s="47">
        <v>0</v>
      </c>
      <c r="BL437" s="47">
        <v>0</v>
      </c>
      <c r="BM437" s="47">
        <v>0</v>
      </c>
      <c r="BN437" s="47">
        <v>0</v>
      </c>
      <c r="BO437" s="47">
        <v>0</v>
      </c>
      <c r="BP437" s="47">
        <v>0</v>
      </c>
      <c r="BQ437" s="47">
        <v>0</v>
      </c>
      <c r="BR437" s="47">
        <v>0</v>
      </c>
      <c r="BS437" s="47">
        <v>0</v>
      </c>
      <c r="BT437" s="47">
        <v>0</v>
      </c>
      <c r="BU437" s="47">
        <v>0</v>
      </c>
      <c r="BV437" s="47">
        <v>0</v>
      </c>
      <c r="BW437" s="47">
        <v>0</v>
      </c>
      <c r="BX437" s="47">
        <v>0</v>
      </c>
      <c r="BY437" s="47">
        <v>0</v>
      </c>
      <c r="BZ437" s="47">
        <v>0</v>
      </c>
      <c r="CA437" s="47">
        <v>0</v>
      </c>
      <c r="CB437" s="47">
        <v>0</v>
      </c>
      <c r="CC437" s="47">
        <v>0</v>
      </c>
      <c r="CD437" s="47">
        <v>0</v>
      </c>
      <c r="CE437" s="47">
        <v>0</v>
      </c>
      <c r="CF437" s="47">
        <v>0</v>
      </c>
      <c r="CG437" s="47">
        <v>0</v>
      </c>
      <c r="CH437" s="47">
        <v>0</v>
      </c>
      <c r="CI437" s="47">
        <v>0</v>
      </c>
      <c r="CJ437" s="47">
        <v>0</v>
      </c>
      <c r="CK437" s="47">
        <v>0</v>
      </c>
      <c r="CL437" s="47">
        <v>0</v>
      </c>
      <c r="CM437" s="47">
        <v>0</v>
      </c>
      <c r="CN437" s="47">
        <v>0</v>
      </c>
      <c r="CO437" s="47">
        <v>0</v>
      </c>
      <c r="CP437" s="47">
        <v>0</v>
      </c>
      <c r="CQ437" s="47">
        <v>0</v>
      </c>
      <c r="CR437" s="47">
        <v>0</v>
      </c>
      <c r="CS437" s="47">
        <v>0</v>
      </c>
      <c r="CT437" s="47">
        <v>0.8000000000000057</v>
      </c>
      <c r="CU437" s="47">
        <v>0</v>
      </c>
      <c r="CV437" s="47">
        <v>0</v>
      </c>
      <c r="CW437" s="47">
        <v>0</v>
      </c>
      <c r="CX437" s="47">
        <v>0</v>
      </c>
      <c r="CY437" s="47">
        <v>0</v>
      </c>
      <c r="CZ437" s="47">
        <v>0.8000000000000057</v>
      </c>
      <c r="DA437" s="47">
        <v>0</v>
      </c>
      <c r="DB437" s="47">
        <v>0</v>
      </c>
      <c r="DC437" s="47">
        <v>0</v>
      </c>
      <c r="DD437" s="47">
        <v>0</v>
      </c>
      <c r="DE437" s="47">
        <v>0</v>
      </c>
      <c r="DF437" s="47">
        <v>0</v>
      </c>
      <c r="DG437" s="47">
        <v>0</v>
      </c>
      <c r="DH437" s="47">
        <v>0</v>
      </c>
      <c r="DI437" s="47">
        <v>0</v>
      </c>
      <c r="DJ437" s="47">
        <v>0</v>
      </c>
      <c r="DK437" s="47">
        <v>0</v>
      </c>
      <c r="DL437" s="47">
        <v>0</v>
      </c>
      <c r="DM437" s="47">
        <v>0</v>
      </c>
      <c r="DN437" s="47">
        <v>0</v>
      </c>
      <c r="DO437" s="47">
        <v>0</v>
      </c>
      <c r="DP437" s="47">
        <v>0</v>
      </c>
      <c r="DQ437" s="47">
        <v>0</v>
      </c>
      <c r="DR437" s="47">
        <v>0</v>
      </c>
      <c r="DS437" s="47">
        <v>0</v>
      </c>
      <c r="DT437" s="47">
        <v>0</v>
      </c>
    </row>
    <row r="438" spans="1:126" x14ac:dyDescent="0.25">
      <c r="A438" s="47" t="s">
        <v>827</v>
      </c>
      <c r="B438" s="47" t="s">
        <v>153</v>
      </c>
      <c r="C438" s="47" t="s">
        <v>821</v>
      </c>
      <c r="D438" s="47" t="s">
        <v>821</v>
      </c>
      <c r="E438" s="47"/>
      <c r="F438" s="47" t="s">
        <v>406</v>
      </c>
      <c r="G438" s="47" t="s">
        <v>412</v>
      </c>
      <c r="H438" s="47" t="str">
        <f>=IFERROR(VLOOKUP(A438,'ETPT Format DDG'!A:J,10,FALSE),"")</f>
        <v>0</v>
      </c>
      <c r="I438" s="47" t="str">
        <f>='ETPT Format DDG'!M438</f>
        <v/>
      </c>
      <c r="J438" s="47" t="str">
        <f>='ETPT Format DDG'!D438</f>
        <v/>
      </c>
      <c r="K438" s="47" t="s">
        <v>157</v>
      </c>
      <c r="L438" s="47" t="s">
        <v>828</v>
      </c>
      <c r="M438" s="47"/>
      <c r="N438" s="47">
        <v>1</v>
      </c>
      <c r="O438" s="47">
        <v>1</v>
      </c>
      <c r="P438" s="47">
        <v>0</v>
      </c>
      <c r="Q438" s="47">
        <v>0</v>
      </c>
      <c r="R438" s="47">
        <v>0</v>
      </c>
      <c r="S438" s="47">
        <v>0</v>
      </c>
      <c r="T438" s="47">
        <v>0</v>
      </c>
      <c r="U438" s="47">
        <v>0</v>
      </c>
      <c r="V438" s="47">
        <v>0</v>
      </c>
      <c r="W438" s="47">
        <v>0</v>
      </c>
      <c r="X438" s="47">
        <v>0</v>
      </c>
      <c r="Y438" s="47">
        <v>0</v>
      </c>
      <c r="Z438" s="47">
        <v>0</v>
      </c>
      <c r="AA438" s="47">
        <v>0</v>
      </c>
      <c r="AB438" s="47">
        <v>0</v>
      </c>
      <c r="AC438" s="47">
        <v>0</v>
      </c>
      <c r="AD438" s="47">
        <v>0</v>
      </c>
      <c r="AE438" s="47">
        <v>0</v>
      </c>
      <c r="AF438" s="47">
        <v>0</v>
      </c>
      <c r="AG438" s="47">
        <v>0</v>
      </c>
      <c r="AH438" s="47">
        <v>0</v>
      </c>
      <c r="AI438" s="47">
        <v>0</v>
      </c>
      <c r="AJ438" s="47">
        <v>0</v>
      </c>
      <c r="AK438" s="47">
        <v>0</v>
      </c>
      <c r="AL438" s="47">
        <v>0</v>
      </c>
      <c r="AM438" s="47">
        <v>0</v>
      </c>
      <c r="AN438" s="47">
        <v>0</v>
      </c>
      <c r="AO438" s="47">
        <v>0</v>
      </c>
      <c r="AP438" s="47">
        <v>0</v>
      </c>
      <c r="AQ438" s="47">
        <v>0</v>
      </c>
      <c r="AR438" s="47">
        <v>0</v>
      </c>
      <c r="AS438" s="47">
        <v>0</v>
      </c>
      <c r="AT438" s="47">
        <v>0</v>
      </c>
      <c r="AU438" s="47">
        <v>0</v>
      </c>
      <c r="AV438" s="47">
        <v>0</v>
      </c>
      <c r="AW438" s="47">
        <v>0</v>
      </c>
      <c r="AX438" s="47">
        <v>0</v>
      </c>
      <c r="AY438" s="47">
        <v>0</v>
      </c>
      <c r="AZ438" s="47">
        <v>0</v>
      </c>
      <c r="BA438" s="47">
        <v>0</v>
      </c>
      <c r="BB438" s="47">
        <v>0</v>
      </c>
      <c r="BC438" s="47">
        <v>0</v>
      </c>
      <c r="BD438" s="47">
        <v>0</v>
      </c>
      <c r="BE438" s="47">
        <v>0</v>
      </c>
      <c r="BF438" s="47">
        <v>0</v>
      </c>
      <c r="BG438" s="47">
        <v>0</v>
      </c>
      <c r="BH438" s="47">
        <v>0</v>
      </c>
      <c r="BI438" s="47">
        <v>0</v>
      </c>
      <c r="BJ438" s="47">
        <v>0</v>
      </c>
      <c r="BK438" s="47">
        <v>0</v>
      </c>
      <c r="BL438" s="47">
        <v>0</v>
      </c>
      <c r="BM438" s="47">
        <v>0</v>
      </c>
      <c r="BN438" s="47">
        <v>0</v>
      </c>
      <c r="BO438" s="47">
        <v>0</v>
      </c>
      <c r="BP438" s="47">
        <v>0</v>
      </c>
      <c r="BQ438" s="47">
        <v>0</v>
      </c>
      <c r="BR438" s="47">
        <v>0</v>
      </c>
      <c r="BS438" s="47">
        <v>0</v>
      </c>
      <c r="BT438" s="47">
        <v>0</v>
      </c>
      <c r="BU438" s="47">
        <v>0</v>
      </c>
      <c r="BV438" s="47">
        <v>0</v>
      </c>
      <c r="BW438" s="47">
        <v>0</v>
      </c>
      <c r="BX438" s="47">
        <v>0</v>
      </c>
      <c r="BY438" s="47">
        <v>0</v>
      </c>
      <c r="BZ438" s="47">
        <v>0</v>
      </c>
      <c r="CA438" s="47">
        <v>0</v>
      </c>
      <c r="CB438" s="47">
        <v>0</v>
      </c>
      <c r="CC438" s="47">
        <v>0</v>
      </c>
      <c r="CD438" s="47">
        <v>0</v>
      </c>
      <c r="CE438" s="47">
        <v>0</v>
      </c>
      <c r="CF438" s="47">
        <v>0</v>
      </c>
      <c r="CG438" s="47">
        <v>0</v>
      </c>
      <c r="CH438" s="47">
        <v>0</v>
      </c>
      <c r="CI438" s="47">
        <v>0</v>
      </c>
      <c r="CJ438" s="47">
        <v>0</v>
      </c>
      <c r="CK438" s="47">
        <v>0</v>
      </c>
      <c r="CL438" s="47">
        <v>0</v>
      </c>
      <c r="CM438" s="47">
        <v>0</v>
      </c>
      <c r="CN438" s="47">
        <v>0</v>
      </c>
      <c r="CO438" s="47">
        <v>0</v>
      </c>
      <c r="CP438" s="47">
        <v>0</v>
      </c>
      <c r="CQ438" s="47">
        <v>0</v>
      </c>
      <c r="CR438" s="47">
        <v>0</v>
      </c>
      <c r="CS438" s="47">
        <v>0</v>
      </c>
      <c r="CT438" s="47">
        <v>1</v>
      </c>
      <c r="CU438" s="47">
        <v>0</v>
      </c>
      <c r="CV438" s="47">
        <v>0</v>
      </c>
      <c r="CW438" s="47">
        <v>0</v>
      </c>
      <c r="CX438" s="47">
        <v>0</v>
      </c>
      <c r="CY438" s="47">
        <v>0</v>
      </c>
      <c r="CZ438" s="47">
        <v>0</v>
      </c>
      <c r="DA438" s="47">
        <v>0</v>
      </c>
      <c r="DB438" s="47">
        <v>1</v>
      </c>
      <c r="DC438" s="47">
        <v>0</v>
      </c>
      <c r="DD438" s="47">
        <v>0</v>
      </c>
      <c r="DE438" s="47">
        <v>0</v>
      </c>
      <c r="DF438" s="47">
        <v>0</v>
      </c>
      <c r="DG438" s="47">
        <v>0</v>
      </c>
      <c r="DH438" s="47">
        <v>0</v>
      </c>
      <c r="DI438" s="47">
        <v>0</v>
      </c>
      <c r="DJ438" s="47">
        <v>0</v>
      </c>
      <c r="DK438" s="47">
        <v>0</v>
      </c>
      <c r="DL438" s="47">
        <v>0</v>
      </c>
      <c r="DM438" s="47">
        <v>0</v>
      </c>
      <c r="DN438" s="47">
        <v>0</v>
      </c>
      <c r="DO438" s="47">
        <v>0</v>
      </c>
      <c r="DP438" s="47">
        <v>0</v>
      </c>
      <c r="DQ438" s="47">
        <v>0</v>
      </c>
      <c r="DR438" s="47">
        <v>0</v>
      </c>
      <c r="DS438" s="47">
        <v>0</v>
      </c>
      <c r="DT438" s="47">
        <v>0</v>
      </c>
    </row>
    <row r="439" spans="1:126" x14ac:dyDescent="0.25">
      <c r="A439" s="47" t="s">
        <v>829</v>
      </c>
      <c r="B439" s="47" t="s">
        <v>153</v>
      </c>
      <c r="C439" s="47" t="s">
        <v>821</v>
      </c>
      <c r="D439" s="47" t="s">
        <v>821</v>
      </c>
      <c r="E439" s="47"/>
      <c r="F439" s="47" t="s">
        <v>406</v>
      </c>
      <c r="G439" s="47" t="s">
        <v>415</v>
      </c>
      <c r="H439" s="47" t="str">
        <f>=IFERROR(VLOOKUP(A439,'ETPT Format DDG'!A:J,10,FALSE),"")</f>
        <v>0</v>
      </c>
      <c r="I439" s="47" t="str">
        <f>='ETPT Format DDG'!M439</f>
        <v/>
      </c>
      <c r="J439" s="47" t="str">
        <f>='ETPT Format DDG'!D439</f>
        <v/>
      </c>
      <c r="K439" s="47" t="s">
        <v>157</v>
      </c>
      <c r="L439" s="47" t="s">
        <v>818</v>
      </c>
      <c r="M439" s="47" t="s">
        <v>657</v>
      </c>
      <c r="N439" s="47">
        <v>1</v>
      </c>
      <c r="O439" s="47">
        <v>1</v>
      </c>
      <c r="P439" s="47">
        <v>0</v>
      </c>
      <c r="Q439" s="47">
        <v>0</v>
      </c>
      <c r="R439" s="47">
        <v>0</v>
      </c>
      <c r="S439" s="47">
        <v>0</v>
      </c>
      <c r="T439" s="47">
        <v>0</v>
      </c>
      <c r="U439" s="47">
        <v>0</v>
      </c>
      <c r="V439" s="47">
        <v>0</v>
      </c>
      <c r="W439" s="47">
        <v>0</v>
      </c>
      <c r="X439" s="47">
        <v>0</v>
      </c>
      <c r="Y439" s="47">
        <v>0</v>
      </c>
      <c r="Z439" s="47">
        <v>0</v>
      </c>
      <c r="AA439" s="47">
        <v>0</v>
      </c>
      <c r="AB439" s="47">
        <v>0</v>
      </c>
      <c r="AC439" s="47">
        <v>0</v>
      </c>
      <c r="AD439" s="47">
        <v>0</v>
      </c>
      <c r="AE439" s="47">
        <v>0</v>
      </c>
      <c r="AF439" s="47">
        <v>0</v>
      </c>
      <c r="AG439" s="47">
        <v>0</v>
      </c>
      <c r="AH439" s="47">
        <v>0</v>
      </c>
      <c r="AI439" s="47">
        <v>0</v>
      </c>
      <c r="AJ439" s="47">
        <v>0</v>
      </c>
      <c r="AK439" s="47">
        <v>0</v>
      </c>
      <c r="AL439" s="47">
        <v>0</v>
      </c>
      <c r="AM439" s="47">
        <v>0</v>
      </c>
      <c r="AN439" s="47">
        <v>0</v>
      </c>
      <c r="AO439" s="47">
        <v>0</v>
      </c>
      <c r="AP439" s="47">
        <v>0</v>
      </c>
      <c r="AQ439" s="47">
        <v>0</v>
      </c>
      <c r="AR439" s="47">
        <v>0</v>
      </c>
      <c r="AS439" s="47">
        <v>0</v>
      </c>
      <c r="AT439" s="47">
        <v>0</v>
      </c>
      <c r="AU439" s="47">
        <v>0</v>
      </c>
      <c r="AV439" s="47">
        <v>0</v>
      </c>
      <c r="AW439" s="47">
        <v>0</v>
      </c>
      <c r="AX439" s="47">
        <v>0</v>
      </c>
      <c r="AY439" s="47">
        <v>0</v>
      </c>
      <c r="AZ439" s="47">
        <v>0</v>
      </c>
      <c r="BA439" s="47">
        <v>0</v>
      </c>
      <c r="BB439" s="47">
        <v>0</v>
      </c>
      <c r="BC439" s="47">
        <v>0</v>
      </c>
      <c r="BD439" s="47">
        <v>0</v>
      </c>
      <c r="BE439" s="47">
        <v>0</v>
      </c>
      <c r="BF439" s="47">
        <v>0</v>
      </c>
      <c r="BG439" s="47">
        <v>0</v>
      </c>
      <c r="BH439" s="47">
        <v>0</v>
      </c>
      <c r="BI439" s="47">
        <v>0</v>
      </c>
      <c r="BJ439" s="47">
        <v>0</v>
      </c>
      <c r="BK439" s="47">
        <v>0</v>
      </c>
      <c r="BL439" s="47">
        <v>0</v>
      </c>
      <c r="BM439" s="47">
        <v>0</v>
      </c>
      <c r="BN439" s="47">
        <v>0</v>
      </c>
      <c r="BO439" s="47">
        <v>0</v>
      </c>
      <c r="BP439" s="47">
        <v>0</v>
      </c>
      <c r="BQ439" s="47">
        <v>0</v>
      </c>
      <c r="BR439" s="47">
        <v>0</v>
      </c>
      <c r="BS439" s="47">
        <v>0</v>
      </c>
      <c r="BT439" s="47">
        <v>0</v>
      </c>
      <c r="BU439" s="47">
        <v>0</v>
      </c>
      <c r="BV439" s="47">
        <v>0</v>
      </c>
      <c r="BW439" s="47">
        <v>0</v>
      </c>
      <c r="BX439" s="47">
        <v>0</v>
      </c>
      <c r="BY439" s="47">
        <v>0</v>
      </c>
      <c r="BZ439" s="47">
        <v>0</v>
      </c>
      <c r="CA439" s="47">
        <v>0</v>
      </c>
      <c r="CB439" s="47">
        <v>0</v>
      </c>
      <c r="CC439" s="47">
        <v>0</v>
      </c>
      <c r="CD439" s="47">
        <v>0</v>
      </c>
      <c r="CE439" s="47">
        <v>0</v>
      </c>
      <c r="CF439" s="47">
        <v>0</v>
      </c>
      <c r="CG439" s="47">
        <v>0</v>
      </c>
      <c r="CH439" s="47">
        <v>0</v>
      </c>
      <c r="CI439" s="47">
        <v>0</v>
      </c>
      <c r="CJ439" s="47">
        <v>0</v>
      </c>
      <c r="CK439" s="47">
        <v>0</v>
      </c>
      <c r="CL439" s="47">
        <v>0</v>
      </c>
      <c r="CM439" s="47">
        <v>0</v>
      </c>
      <c r="CN439" s="47">
        <v>0</v>
      </c>
      <c r="CO439" s="47">
        <v>0</v>
      </c>
      <c r="CP439" s="47">
        <v>0</v>
      </c>
      <c r="CQ439" s="47">
        <v>0</v>
      </c>
      <c r="CR439" s="47">
        <v>0</v>
      </c>
      <c r="CS439" s="47">
        <v>0</v>
      </c>
      <c r="CT439" s="47">
        <v>1</v>
      </c>
      <c r="CU439" s="47">
        <v>1</v>
      </c>
      <c r="CV439" s="47">
        <v>0</v>
      </c>
      <c r="CW439" s="47">
        <v>0</v>
      </c>
      <c r="CX439" s="47">
        <v>0</v>
      </c>
      <c r="CY439" s="47">
        <v>0</v>
      </c>
      <c r="CZ439" s="47">
        <v>0</v>
      </c>
      <c r="DA439" s="47">
        <v>0</v>
      </c>
      <c r="DB439" s="47">
        <v>0</v>
      </c>
      <c r="DC439" s="47">
        <v>0</v>
      </c>
      <c r="DD439" s="47">
        <v>0</v>
      </c>
      <c r="DE439" s="47">
        <v>0</v>
      </c>
      <c r="DF439" s="47">
        <v>0</v>
      </c>
      <c r="DG439" s="47">
        <v>0</v>
      </c>
      <c r="DH439" s="47">
        <v>0</v>
      </c>
      <c r="DI439" s="47">
        <v>0</v>
      </c>
      <c r="DJ439" s="47">
        <v>0</v>
      </c>
      <c r="DK439" s="47">
        <v>0</v>
      </c>
      <c r="DL439" s="47">
        <v>0</v>
      </c>
      <c r="DM439" s="47">
        <v>0</v>
      </c>
      <c r="DN439" s="47">
        <v>0</v>
      </c>
      <c r="DO439" s="47">
        <v>0</v>
      </c>
      <c r="DP439" s="47">
        <v>0</v>
      </c>
      <c r="DQ439" s="47">
        <v>0</v>
      </c>
      <c r="DR439" s="47">
        <v>0</v>
      </c>
      <c r="DS439" s="47">
        <v>0</v>
      </c>
      <c r="DT439" s="47">
        <v>0</v>
      </c>
    </row>
    <row r="440" spans="1:126" x14ac:dyDescent="0.25">
      <c r="A440" s="47" t="s">
        <v>830</v>
      </c>
      <c r="B440" s="47" t="s">
        <v>153</v>
      </c>
      <c r="C440" s="47" t="s">
        <v>821</v>
      </c>
      <c r="D440" s="47" t="s">
        <v>821</v>
      </c>
      <c r="E440" s="47"/>
      <c r="F440" s="47" t="s">
        <v>406</v>
      </c>
      <c r="G440" s="47" t="s">
        <v>415</v>
      </c>
      <c r="H440" s="47" t="str">
        <f>=IFERROR(VLOOKUP(A440,'ETPT Format DDG'!A:J,10,FALSE),"")</f>
        <v>0</v>
      </c>
      <c r="I440" s="47" t="str">
        <f>='ETPT Format DDG'!M440</f>
        <v/>
      </c>
      <c r="J440" s="47" t="str">
        <f>='ETPT Format DDG'!D440</f>
        <v/>
      </c>
      <c r="K440" s="47" t="s">
        <v>157</v>
      </c>
      <c r="L440" s="47" t="s">
        <v>690</v>
      </c>
      <c r="M440" s="47"/>
      <c r="N440" s="47">
        <v>0.8000000000000057</v>
      </c>
      <c r="O440" s="47">
        <v>0.8000000000000057</v>
      </c>
      <c r="P440" s="47">
        <v>0</v>
      </c>
      <c r="Q440" s="47">
        <v>0</v>
      </c>
      <c r="R440" s="47">
        <v>0</v>
      </c>
      <c r="S440" s="47">
        <v>0</v>
      </c>
      <c r="T440" s="47">
        <v>0</v>
      </c>
      <c r="U440" s="47">
        <v>0</v>
      </c>
      <c r="V440" s="47">
        <v>0</v>
      </c>
      <c r="W440" s="47">
        <v>0</v>
      </c>
      <c r="X440" s="47">
        <v>0</v>
      </c>
      <c r="Y440" s="47">
        <v>0</v>
      </c>
      <c r="Z440" s="47">
        <v>0</v>
      </c>
      <c r="AA440" s="47">
        <v>0</v>
      </c>
      <c r="AB440" s="47">
        <v>0</v>
      </c>
      <c r="AC440" s="47">
        <v>0</v>
      </c>
      <c r="AD440" s="47">
        <v>0</v>
      </c>
      <c r="AE440" s="47">
        <v>0</v>
      </c>
      <c r="AF440" s="47">
        <v>0</v>
      </c>
      <c r="AG440" s="47">
        <v>0</v>
      </c>
      <c r="AH440" s="47">
        <v>0</v>
      </c>
      <c r="AI440" s="47">
        <v>0</v>
      </c>
      <c r="AJ440" s="47">
        <v>0</v>
      </c>
      <c r="AK440" s="47">
        <v>0</v>
      </c>
      <c r="AL440" s="47">
        <v>0</v>
      </c>
      <c r="AM440" s="47">
        <v>0</v>
      </c>
      <c r="AN440" s="47">
        <v>0</v>
      </c>
      <c r="AO440" s="47">
        <v>0</v>
      </c>
      <c r="AP440" s="47">
        <v>0</v>
      </c>
      <c r="AQ440" s="47">
        <v>0</v>
      </c>
      <c r="AR440" s="47">
        <v>0</v>
      </c>
      <c r="AS440" s="47">
        <v>0</v>
      </c>
      <c r="AT440" s="47">
        <v>0</v>
      </c>
      <c r="AU440" s="47">
        <v>0</v>
      </c>
      <c r="AV440" s="47">
        <v>0</v>
      </c>
      <c r="AW440" s="47">
        <v>0</v>
      </c>
      <c r="AX440" s="47">
        <v>0</v>
      </c>
      <c r="AY440" s="47">
        <v>0</v>
      </c>
      <c r="AZ440" s="47">
        <v>0</v>
      </c>
      <c r="BA440" s="47">
        <v>0</v>
      </c>
      <c r="BB440" s="47">
        <v>0</v>
      </c>
      <c r="BC440" s="47">
        <v>0</v>
      </c>
      <c r="BD440" s="47">
        <v>0</v>
      </c>
      <c r="BE440" s="47">
        <v>0</v>
      </c>
      <c r="BF440" s="47">
        <v>0</v>
      </c>
      <c r="BG440" s="47">
        <v>0</v>
      </c>
      <c r="BH440" s="47">
        <v>0</v>
      </c>
      <c r="BI440" s="47">
        <v>0</v>
      </c>
      <c r="BJ440" s="47">
        <v>0</v>
      </c>
      <c r="BK440" s="47">
        <v>0</v>
      </c>
      <c r="BL440" s="47">
        <v>0</v>
      </c>
      <c r="BM440" s="47">
        <v>0</v>
      </c>
      <c r="BN440" s="47">
        <v>0</v>
      </c>
      <c r="BO440" s="47">
        <v>0</v>
      </c>
      <c r="BP440" s="47">
        <v>0</v>
      </c>
      <c r="BQ440" s="47">
        <v>0</v>
      </c>
      <c r="BR440" s="47">
        <v>0</v>
      </c>
      <c r="BS440" s="47">
        <v>0</v>
      </c>
      <c r="BT440" s="47">
        <v>0</v>
      </c>
      <c r="BU440" s="47">
        <v>0</v>
      </c>
      <c r="BV440" s="47">
        <v>0</v>
      </c>
      <c r="BW440" s="47">
        <v>0</v>
      </c>
      <c r="BX440" s="47">
        <v>0</v>
      </c>
      <c r="BY440" s="47">
        <v>0</v>
      </c>
      <c r="BZ440" s="47">
        <v>0</v>
      </c>
      <c r="CA440" s="47">
        <v>0</v>
      </c>
      <c r="CB440" s="47">
        <v>0</v>
      </c>
      <c r="CC440" s="47">
        <v>0</v>
      </c>
      <c r="CD440" s="47">
        <v>0</v>
      </c>
      <c r="CE440" s="47">
        <v>0</v>
      </c>
      <c r="CF440" s="47">
        <v>0</v>
      </c>
      <c r="CG440" s="47">
        <v>0</v>
      </c>
      <c r="CH440" s="47">
        <v>0</v>
      </c>
      <c r="CI440" s="47">
        <v>0</v>
      </c>
      <c r="CJ440" s="47">
        <v>0</v>
      </c>
      <c r="CK440" s="47">
        <v>0</v>
      </c>
      <c r="CL440" s="47">
        <v>0</v>
      </c>
      <c r="CM440" s="47">
        <v>0</v>
      </c>
      <c r="CN440" s="47">
        <v>0</v>
      </c>
      <c r="CO440" s="47">
        <v>0</v>
      </c>
      <c r="CP440" s="47">
        <v>0</v>
      </c>
      <c r="CQ440" s="47">
        <v>0</v>
      </c>
      <c r="CR440" s="47">
        <v>0</v>
      </c>
      <c r="CS440" s="47">
        <v>0</v>
      </c>
      <c r="CT440" s="47">
        <v>0.8000000000000057</v>
      </c>
      <c r="CU440" s="47">
        <v>0</v>
      </c>
      <c r="CV440" s="47">
        <v>0</v>
      </c>
      <c r="CW440" s="47">
        <v>0</v>
      </c>
      <c r="CX440" s="47">
        <v>0</v>
      </c>
      <c r="CY440" s="47">
        <v>0</v>
      </c>
      <c r="CZ440" s="47">
        <v>0</v>
      </c>
      <c r="DA440" s="47">
        <v>0</v>
      </c>
      <c r="DB440" s="47">
        <v>0.8000000000000057</v>
      </c>
      <c r="DC440" s="47">
        <v>0</v>
      </c>
      <c r="DD440" s="47">
        <v>0</v>
      </c>
      <c r="DE440" s="47">
        <v>0</v>
      </c>
      <c r="DF440" s="47">
        <v>0</v>
      </c>
      <c r="DG440" s="47">
        <v>0</v>
      </c>
      <c r="DH440" s="47">
        <v>0</v>
      </c>
      <c r="DI440" s="47">
        <v>0</v>
      </c>
      <c r="DJ440" s="47">
        <v>0</v>
      </c>
      <c r="DK440" s="47">
        <v>0</v>
      </c>
      <c r="DL440" s="47">
        <v>0</v>
      </c>
      <c r="DM440" s="47">
        <v>0</v>
      </c>
      <c r="DN440" s="47">
        <v>0</v>
      </c>
      <c r="DO440" s="47">
        <v>0</v>
      </c>
      <c r="DP440" s="47">
        <v>0</v>
      </c>
      <c r="DQ440" s="47">
        <v>0</v>
      </c>
      <c r="DR440" s="47">
        <v>0</v>
      </c>
      <c r="DS440" s="47">
        <v>0</v>
      </c>
      <c r="DT440" s="47">
        <v>0</v>
      </c>
    </row>
    <row r="441" spans="1:126" x14ac:dyDescent="0.25">
      <c r="A441" s="47" t="s">
        <v>831</v>
      </c>
      <c r="B441" s="47" t="s">
        <v>153</v>
      </c>
      <c r="C441" s="47" t="s">
        <v>821</v>
      </c>
      <c r="D441" s="47" t="s">
        <v>821</v>
      </c>
      <c r="E441" s="47"/>
      <c r="F441" s="47" t="s">
        <v>406</v>
      </c>
      <c r="G441" s="47" t="s">
        <v>415</v>
      </c>
      <c r="H441" s="47" t="str">
        <f>=IFERROR(VLOOKUP(A441,'ETPT Format DDG'!A:J,10,FALSE),"")</f>
        <v>0</v>
      </c>
      <c r="I441" s="47" t="str">
        <f>='ETPT Format DDG'!M441</f>
        <v/>
      </c>
      <c r="J441" s="47" t="str">
        <f>='ETPT Format DDG'!D441</f>
        <v/>
      </c>
      <c r="K441" s="47" t="s">
        <v>157</v>
      </c>
      <c r="L441" s="47" t="s">
        <v>832</v>
      </c>
      <c r="M441" s="47" t="s">
        <v>691</v>
      </c>
      <c r="N441" s="47">
        <v>1</v>
      </c>
      <c r="O441" s="47">
        <v>1</v>
      </c>
      <c r="P441" s="47">
        <v>0</v>
      </c>
      <c r="Q441" s="47">
        <v>0</v>
      </c>
      <c r="R441" s="47">
        <v>0</v>
      </c>
      <c r="S441" s="47">
        <v>0</v>
      </c>
      <c r="T441" s="47">
        <v>0</v>
      </c>
      <c r="U441" s="47">
        <v>0</v>
      </c>
      <c r="V441" s="47">
        <v>0</v>
      </c>
      <c r="W441" s="47">
        <v>0</v>
      </c>
      <c r="X441" s="47">
        <v>0</v>
      </c>
      <c r="Y441" s="47">
        <v>0</v>
      </c>
      <c r="Z441" s="47">
        <v>0</v>
      </c>
      <c r="AA441" s="47">
        <v>0</v>
      </c>
      <c r="AB441" s="47">
        <v>0</v>
      </c>
      <c r="AC441" s="47">
        <v>0</v>
      </c>
      <c r="AD441" s="47">
        <v>0</v>
      </c>
      <c r="AE441" s="47">
        <v>0</v>
      </c>
      <c r="AF441" s="47">
        <v>0</v>
      </c>
      <c r="AG441" s="47">
        <v>0</v>
      </c>
      <c r="AH441" s="47">
        <v>0</v>
      </c>
      <c r="AI441" s="47">
        <v>0</v>
      </c>
      <c r="AJ441" s="47">
        <v>0</v>
      </c>
      <c r="AK441" s="47">
        <v>0</v>
      </c>
      <c r="AL441" s="47">
        <v>0</v>
      </c>
      <c r="AM441" s="47">
        <v>0</v>
      </c>
      <c r="AN441" s="47">
        <v>0</v>
      </c>
      <c r="AO441" s="47">
        <v>0</v>
      </c>
      <c r="AP441" s="47">
        <v>0</v>
      </c>
      <c r="AQ441" s="47">
        <v>0</v>
      </c>
      <c r="AR441" s="47">
        <v>0</v>
      </c>
      <c r="AS441" s="47">
        <v>0</v>
      </c>
      <c r="AT441" s="47">
        <v>0</v>
      </c>
      <c r="AU441" s="47">
        <v>0</v>
      </c>
      <c r="AV441" s="47">
        <v>0</v>
      </c>
      <c r="AW441" s="47">
        <v>0</v>
      </c>
      <c r="AX441" s="47">
        <v>0</v>
      </c>
      <c r="AY441" s="47">
        <v>0</v>
      </c>
      <c r="AZ441" s="47">
        <v>0</v>
      </c>
      <c r="BA441" s="47">
        <v>0</v>
      </c>
      <c r="BB441" s="47">
        <v>0</v>
      </c>
      <c r="BC441" s="47">
        <v>0</v>
      </c>
      <c r="BD441" s="47">
        <v>0</v>
      </c>
      <c r="BE441" s="47">
        <v>0</v>
      </c>
      <c r="BF441" s="47">
        <v>0</v>
      </c>
      <c r="BG441" s="47">
        <v>0</v>
      </c>
      <c r="BH441" s="47">
        <v>0</v>
      </c>
      <c r="BI441" s="47">
        <v>0</v>
      </c>
      <c r="BJ441" s="47">
        <v>0</v>
      </c>
      <c r="BK441" s="47">
        <v>0</v>
      </c>
      <c r="BL441" s="47">
        <v>0</v>
      </c>
      <c r="BM441" s="47">
        <v>0</v>
      </c>
      <c r="BN441" s="47">
        <v>0</v>
      </c>
      <c r="BO441" s="47">
        <v>0</v>
      </c>
      <c r="BP441" s="47">
        <v>0</v>
      </c>
      <c r="BQ441" s="47">
        <v>0</v>
      </c>
      <c r="BR441" s="47">
        <v>0</v>
      </c>
      <c r="BS441" s="47">
        <v>0</v>
      </c>
      <c r="BT441" s="47">
        <v>0</v>
      </c>
      <c r="BU441" s="47">
        <v>0</v>
      </c>
      <c r="BV441" s="47">
        <v>0</v>
      </c>
      <c r="BW441" s="47">
        <v>0</v>
      </c>
      <c r="BX441" s="47">
        <v>0</v>
      </c>
      <c r="BY441" s="47">
        <v>0</v>
      </c>
      <c r="BZ441" s="47">
        <v>0</v>
      </c>
      <c r="CA441" s="47">
        <v>0</v>
      </c>
      <c r="CB441" s="47">
        <v>0</v>
      </c>
      <c r="CC441" s="47">
        <v>0</v>
      </c>
      <c r="CD441" s="47">
        <v>0</v>
      </c>
      <c r="CE441" s="47">
        <v>0</v>
      </c>
      <c r="CF441" s="47">
        <v>0</v>
      </c>
      <c r="CG441" s="47">
        <v>0</v>
      </c>
      <c r="CH441" s="47">
        <v>0</v>
      </c>
      <c r="CI441" s="47">
        <v>0</v>
      </c>
      <c r="CJ441" s="47">
        <v>0</v>
      </c>
      <c r="CK441" s="47">
        <v>0</v>
      </c>
      <c r="CL441" s="47">
        <v>0</v>
      </c>
      <c r="CM441" s="47">
        <v>0</v>
      </c>
      <c r="CN441" s="47">
        <v>0</v>
      </c>
      <c r="CO441" s="47">
        <v>0</v>
      </c>
      <c r="CP441" s="47">
        <v>0</v>
      </c>
      <c r="CQ441" s="47">
        <v>0</v>
      </c>
      <c r="CR441" s="47">
        <v>0</v>
      </c>
      <c r="CS441" s="47">
        <v>0</v>
      </c>
      <c r="CT441" s="47">
        <v>1</v>
      </c>
      <c r="CU441" s="47">
        <v>0</v>
      </c>
      <c r="CV441" s="47">
        <v>0</v>
      </c>
      <c r="CW441" s="47">
        <v>0</v>
      </c>
      <c r="CX441" s="47">
        <v>0</v>
      </c>
      <c r="CY441" s="47">
        <v>0</v>
      </c>
      <c r="CZ441" s="47">
        <v>0</v>
      </c>
      <c r="DA441" s="47">
        <v>0</v>
      </c>
      <c r="DB441" s="47">
        <v>1</v>
      </c>
      <c r="DC441" s="47">
        <v>0</v>
      </c>
      <c r="DD441" s="47">
        <v>0</v>
      </c>
      <c r="DE441" s="47">
        <v>0</v>
      </c>
      <c r="DF441" s="47">
        <v>0</v>
      </c>
      <c r="DG441" s="47">
        <v>0</v>
      </c>
      <c r="DH441" s="47">
        <v>0</v>
      </c>
      <c r="DI441" s="47">
        <v>0</v>
      </c>
      <c r="DJ441" s="47">
        <v>0</v>
      </c>
      <c r="DK441" s="47">
        <v>0</v>
      </c>
      <c r="DL441" s="47">
        <v>0</v>
      </c>
      <c r="DM441" s="47">
        <v>0</v>
      </c>
      <c r="DN441" s="47">
        <v>0</v>
      </c>
      <c r="DO441" s="47">
        <v>0</v>
      </c>
      <c r="DP441" s="47">
        <v>0</v>
      </c>
      <c r="DQ441" s="47">
        <v>0</v>
      </c>
      <c r="DR441" s="47">
        <v>0</v>
      </c>
      <c r="DS441" s="47">
        <v>0</v>
      </c>
      <c r="DT441" s="47">
        <v>0</v>
      </c>
    </row>
    <row r="442" spans="1:126" x14ac:dyDescent="0.25">
      <c r="A442" s="47" t="s">
        <v>833</v>
      </c>
      <c r="B442" s="47" t="s">
        <v>153</v>
      </c>
      <c r="C442" s="47" t="s">
        <v>821</v>
      </c>
      <c r="D442" s="47" t="s">
        <v>821</v>
      </c>
      <c r="E442" s="47"/>
      <c r="F442" s="47" t="s">
        <v>406</v>
      </c>
      <c r="G442" s="47" t="s">
        <v>415</v>
      </c>
      <c r="H442" s="47" t="str">
        <f>=IFERROR(VLOOKUP(A442,'ETPT Format DDG'!A:J,10,FALSE),"")</f>
        <v>0</v>
      </c>
      <c r="I442" s="47" t="str">
        <f>='ETPT Format DDG'!M442</f>
        <v/>
      </c>
      <c r="J442" s="47" t="str">
        <f>='ETPT Format DDG'!D442</f>
        <v/>
      </c>
      <c r="K442" s="47" t="s">
        <v>157</v>
      </c>
      <c r="L442" s="47" t="s">
        <v>834</v>
      </c>
      <c r="M442" s="47"/>
      <c r="N442" s="47">
        <v>1</v>
      </c>
      <c r="O442" s="47">
        <v>1</v>
      </c>
      <c r="P442" s="47">
        <v>0</v>
      </c>
      <c r="Q442" s="47">
        <v>0</v>
      </c>
      <c r="R442" s="47">
        <v>0</v>
      </c>
      <c r="S442" s="47">
        <v>0</v>
      </c>
      <c r="T442" s="47">
        <v>0</v>
      </c>
      <c r="U442" s="47">
        <v>0</v>
      </c>
      <c r="V442" s="47">
        <v>0</v>
      </c>
      <c r="W442" s="47">
        <v>0</v>
      </c>
      <c r="X442" s="47">
        <v>0</v>
      </c>
      <c r="Y442" s="47">
        <v>0</v>
      </c>
      <c r="Z442" s="47">
        <v>0</v>
      </c>
      <c r="AA442" s="47">
        <v>0</v>
      </c>
      <c r="AB442" s="47">
        <v>0</v>
      </c>
      <c r="AC442" s="47">
        <v>0</v>
      </c>
      <c r="AD442" s="47">
        <v>0</v>
      </c>
      <c r="AE442" s="47">
        <v>0</v>
      </c>
      <c r="AF442" s="47">
        <v>0</v>
      </c>
      <c r="AG442" s="47">
        <v>0</v>
      </c>
      <c r="AH442" s="47">
        <v>0</v>
      </c>
      <c r="AI442" s="47">
        <v>0</v>
      </c>
      <c r="AJ442" s="47">
        <v>0</v>
      </c>
      <c r="AK442" s="47">
        <v>0</v>
      </c>
      <c r="AL442" s="47">
        <v>0</v>
      </c>
      <c r="AM442" s="47">
        <v>0</v>
      </c>
      <c r="AN442" s="47">
        <v>0</v>
      </c>
      <c r="AO442" s="47">
        <v>0</v>
      </c>
      <c r="AP442" s="47">
        <v>0</v>
      </c>
      <c r="AQ442" s="47">
        <v>0</v>
      </c>
      <c r="AR442" s="47">
        <v>0</v>
      </c>
      <c r="AS442" s="47">
        <v>0</v>
      </c>
      <c r="AT442" s="47">
        <v>0</v>
      </c>
      <c r="AU442" s="47">
        <v>0</v>
      </c>
      <c r="AV442" s="47">
        <v>0</v>
      </c>
      <c r="AW442" s="47">
        <v>0</v>
      </c>
      <c r="AX442" s="47">
        <v>0</v>
      </c>
      <c r="AY442" s="47">
        <v>0</v>
      </c>
      <c r="AZ442" s="47">
        <v>0</v>
      </c>
      <c r="BA442" s="47">
        <v>0</v>
      </c>
      <c r="BB442" s="47">
        <v>0</v>
      </c>
      <c r="BC442" s="47">
        <v>0</v>
      </c>
      <c r="BD442" s="47">
        <v>0</v>
      </c>
      <c r="BE442" s="47">
        <v>0</v>
      </c>
      <c r="BF442" s="47">
        <v>0</v>
      </c>
      <c r="BG442" s="47">
        <v>0</v>
      </c>
      <c r="BH442" s="47">
        <v>0</v>
      </c>
      <c r="BI442" s="47">
        <v>0</v>
      </c>
      <c r="BJ442" s="47">
        <v>0</v>
      </c>
      <c r="BK442" s="47">
        <v>0</v>
      </c>
      <c r="BL442" s="47">
        <v>0</v>
      </c>
      <c r="BM442" s="47">
        <v>0</v>
      </c>
      <c r="BN442" s="47">
        <v>0</v>
      </c>
      <c r="BO442" s="47">
        <v>0</v>
      </c>
      <c r="BP442" s="47">
        <v>0</v>
      </c>
      <c r="BQ442" s="47">
        <v>0</v>
      </c>
      <c r="BR442" s="47">
        <v>0</v>
      </c>
      <c r="BS442" s="47">
        <v>0</v>
      </c>
      <c r="BT442" s="47">
        <v>0</v>
      </c>
      <c r="BU442" s="47">
        <v>0</v>
      </c>
      <c r="BV442" s="47">
        <v>0</v>
      </c>
      <c r="BW442" s="47">
        <v>0</v>
      </c>
      <c r="BX442" s="47">
        <v>0</v>
      </c>
      <c r="BY442" s="47">
        <v>0</v>
      </c>
      <c r="BZ442" s="47">
        <v>0</v>
      </c>
      <c r="CA442" s="47">
        <v>0</v>
      </c>
      <c r="CB442" s="47">
        <v>0</v>
      </c>
      <c r="CC442" s="47">
        <v>0</v>
      </c>
      <c r="CD442" s="47">
        <v>0</v>
      </c>
      <c r="CE442" s="47">
        <v>0</v>
      </c>
      <c r="CF442" s="47">
        <v>0</v>
      </c>
      <c r="CG442" s="47">
        <v>0</v>
      </c>
      <c r="CH442" s="47">
        <v>0</v>
      </c>
      <c r="CI442" s="47">
        <v>0</v>
      </c>
      <c r="CJ442" s="47">
        <v>0</v>
      </c>
      <c r="CK442" s="47">
        <v>0</v>
      </c>
      <c r="CL442" s="47">
        <v>0</v>
      </c>
      <c r="CM442" s="47">
        <v>0</v>
      </c>
      <c r="CN442" s="47">
        <v>0</v>
      </c>
      <c r="CO442" s="47">
        <v>0</v>
      </c>
      <c r="CP442" s="47">
        <v>0</v>
      </c>
      <c r="CQ442" s="47">
        <v>0</v>
      </c>
      <c r="CR442" s="47">
        <v>0</v>
      </c>
      <c r="CS442" s="47">
        <v>0</v>
      </c>
      <c r="CT442" s="47">
        <v>1</v>
      </c>
      <c r="CU442" s="47">
        <v>0</v>
      </c>
      <c r="CV442" s="47">
        <v>0</v>
      </c>
      <c r="CW442" s="47">
        <v>0</v>
      </c>
      <c r="CX442" s="47">
        <v>0</v>
      </c>
      <c r="CY442" s="47">
        <v>0</v>
      </c>
      <c r="CZ442" s="47">
        <v>0</v>
      </c>
      <c r="DA442" s="47">
        <v>0</v>
      </c>
      <c r="DB442" s="47">
        <v>0</v>
      </c>
      <c r="DC442" s="47">
        <v>0</v>
      </c>
      <c r="DD442" s="47">
        <v>0</v>
      </c>
      <c r="DE442" s="47">
        <v>1</v>
      </c>
      <c r="DF442" s="47">
        <v>0</v>
      </c>
      <c r="DG442" s="47">
        <v>0</v>
      </c>
      <c r="DH442" s="47">
        <v>0</v>
      </c>
      <c r="DI442" s="47">
        <v>0</v>
      </c>
      <c r="DJ442" s="47">
        <v>0</v>
      </c>
      <c r="DK442" s="47">
        <v>0</v>
      </c>
      <c r="DL442" s="47">
        <v>0</v>
      </c>
      <c r="DM442" s="47">
        <v>0</v>
      </c>
      <c r="DN442" s="47">
        <v>0</v>
      </c>
      <c r="DO442" s="47">
        <v>0</v>
      </c>
      <c r="DP442" s="47">
        <v>0</v>
      </c>
      <c r="DQ442" s="47">
        <v>0</v>
      </c>
      <c r="DR442" s="47">
        <v>0</v>
      </c>
      <c r="DS442" s="47">
        <v>0</v>
      </c>
      <c r="DT442" s="47">
        <v>0</v>
      </c>
    </row>
    <row r="443" spans="1:126" x14ac:dyDescent="0.25">
      <c r="A443" s="47" t="s">
        <v>835</v>
      </c>
      <c r="B443" s="47" t="s">
        <v>153</v>
      </c>
      <c r="C443" s="47" t="s">
        <v>821</v>
      </c>
      <c r="D443" s="47" t="s">
        <v>821</v>
      </c>
      <c r="E443" s="47"/>
      <c r="F443" s="47" t="s">
        <v>406</v>
      </c>
      <c r="G443" s="47" t="s">
        <v>412</v>
      </c>
      <c r="H443" s="47" t="str">
        <f>=IFERROR(VLOOKUP(A443,'ETPT Format DDG'!A:J,10,FALSE),"")</f>
        <v>0</v>
      </c>
      <c r="I443" s="47" t="str">
        <f>='ETPT Format DDG'!M443</f>
        <v/>
      </c>
      <c r="J443" s="47" t="str">
        <f>='ETPT Format DDG'!D443</f>
        <v/>
      </c>
      <c r="K443" s="47" t="s">
        <v>157</v>
      </c>
      <c r="L443" s="47" t="s">
        <v>667</v>
      </c>
      <c r="M443" s="47" t="s">
        <v>836</v>
      </c>
      <c r="N443" s="47">
        <v>0.4030131826741996</v>
      </c>
      <c r="O443" s="47">
        <v>0</v>
      </c>
      <c r="P443" s="47">
        <v>0</v>
      </c>
      <c r="Q443" s="47">
        <v>0</v>
      </c>
      <c r="R443" s="47">
        <v>0</v>
      </c>
      <c r="S443" s="47">
        <v>0</v>
      </c>
      <c r="T443" s="47">
        <v>0</v>
      </c>
      <c r="U443" s="47">
        <v>0</v>
      </c>
      <c r="V443" s="47">
        <v>0</v>
      </c>
      <c r="W443" s="47">
        <v>0</v>
      </c>
      <c r="X443" s="47">
        <v>0</v>
      </c>
      <c r="Y443" s="47">
        <v>0</v>
      </c>
      <c r="Z443" s="47">
        <v>0</v>
      </c>
      <c r="AA443" s="47">
        <v>0</v>
      </c>
      <c r="AB443" s="47">
        <v>0</v>
      </c>
      <c r="AC443" s="47">
        <v>0</v>
      </c>
      <c r="AD443" s="47">
        <v>0</v>
      </c>
      <c r="AE443" s="47">
        <v>0</v>
      </c>
      <c r="AF443" s="47">
        <v>0</v>
      </c>
      <c r="AG443" s="47">
        <v>0</v>
      </c>
      <c r="AH443" s="47">
        <v>0</v>
      </c>
      <c r="AI443" s="47">
        <v>0</v>
      </c>
      <c r="AJ443" s="47">
        <v>0</v>
      </c>
      <c r="AK443" s="47">
        <v>0</v>
      </c>
      <c r="AL443" s="47">
        <v>0</v>
      </c>
      <c r="AM443" s="47">
        <v>0</v>
      </c>
      <c r="AN443" s="47">
        <v>0</v>
      </c>
      <c r="AO443" s="47">
        <v>0</v>
      </c>
      <c r="AP443" s="47">
        <v>0</v>
      </c>
      <c r="AQ443" s="47">
        <v>0</v>
      </c>
      <c r="AR443" s="47">
        <v>0</v>
      </c>
      <c r="AS443" s="47">
        <v>0</v>
      </c>
      <c r="AT443" s="47">
        <v>0</v>
      </c>
      <c r="AU443" s="47">
        <v>0</v>
      </c>
      <c r="AV443" s="47">
        <v>0</v>
      </c>
      <c r="AW443" s="47">
        <v>0</v>
      </c>
      <c r="AX443" s="47">
        <v>0</v>
      </c>
      <c r="AY443" s="47">
        <v>0</v>
      </c>
      <c r="AZ443" s="47">
        <v>0</v>
      </c>
      <c r="BA443" s="47">
        <v>0</v>
      </c>
      <c r="BB443" s="47">
        <v>0</v>
      </c>
      <c r="BC443" s="47">
        <v>0</v>
      </c>
      <c r="BD443" s="47">
        <v>0</v>
      </c>
      <c r="BE443" s="47">
        <v>0</v>
      </c>
      <c r="BF443" s="47">
        <v>0</v>
      </c>
      <c r="BG443" s="47">
        <v>0</v>
      </c>
      <c r="BH443" s="47">
        <v>0</v>
      </c>
      <c r="BI443" s="47">
        <v>0</v>
      </c>
      <c r="BJ443" s="47">
        <v>0</v>
      </c>
      <c r="BK443" s="47">
        <v>0</v>
      </c>
      <c r="BL443" s="47">
        <v>0</v>
      </c>
      <c r="BM443" s="47">
        <v>0</v>
      </c>
      <c r="BN443" s="47">
        <v>0</v>
      </c>
      <c r="BO443" s="47">
        <v>0</v>
      </c>
      <c r="BP443" s="47">
        <v>0</v>
      </c>
      <c r="BQ443" s="47">
        <v>0</v>
      </c>
      <c r="BR443" s="47">
        <v>0</v>
      </c>
      <c r="BS443" s="47">
        <v>0</v>
      </c>
      <c r="BT443" s="47">
        <v>0</v>
      </c>
      <c r="BU443" s="47">
        <v>0</v>
      </c>
      <c r="BV443" s="47">
        <v>0</v>
      </c>
      <c r="BW443" s="47">
        <v>0</v>
      </c>
      <c r="BX443" s="47">
        <v>0</v>
      </c>
      <c r="BY443" s="47">
        <v>0</v>
      </c>
      <c r="BZ443" s="47">
        <v>0</v>
      </c>
      <c r="CA443" s="47">
        <v>0</v>
      </c>
      <c r="CB443" s="47">
        <v>0</v>
      </c>
      <c r="CC443" s="47">
        <v>0</v>
      </c>
      <c r="CD443" s="47">
        <v>0</v>
      </c>
      <c r="CE443" s="47">
        <v>0</v>
      </c>
      <c r="CF443" s="47">
        <v>0</v>
      </c>
      <c r="CG443" s="47">
        <v>0</v>
      </c>
      <c r="CH443" s="47">
        <v>0</v>
      </c>
      <c r="CI443" s="47">
        <v>0</v>
      </c>
      <c r="CJ443" s="47">
        <v>0</v>
      </c>
      <c r="CK443" s="47">
        <v>0</v>
      </c>
      <c r="CL443" s="47">
        <v>0</v>
      </c>
      <c r="CM443" s="47">
        <v>0</v>
      </c>
      <c r="CN443" s="47">
        <v>0</v>
      </c>
      <c r="CO443" s="47">
        <v>0</v>
      </c>
      <c r="CP443" s="47">
        <v>0</v>
      </c>
      <c r="CQ443" s="47">
        <v>0</v>
      </c>
      <c r="CR443" s="47">
        <v>0</v>
      </c>
      <c r="CS443" s="47">
        <v>0</v>
      </c>
      <c r="CT443" s="47">
        <v>0</v>
      </c>
      <c r="CU443" s="47">
        <v>0</v>
      </c>
      <c r="CV443" s="47">
        <v>0</v>
      </c>
      <c r="CW443" s="47">
        <v>0</v>
      </c>
      <c r="CX443" s="47">
        <v>0</v>
      </c>
      <c r="CY443" s="47">
        <v>0</v>
      </c>
      <c r="CZ443" s="47">
        <v>0</v>
      </c>
      <c r="DA443" s="47">
        <v>0</v>
      </c>
      <c r="DB443" s="47">
        <v>0</v>
      </c>
      <c r="DC443" s="47">
        <v>0</v>
      </c>
      <c r="DD443" s="47">
        <v>0</v>
      </c>
      <c r="DE443" s="47">
        <v>0</v>
      </c>
      <c r="DF443" s="47">
        <v>0</v>
      </c>
      <c r="DG443" s="47">
        <v>0</v>
      </c>
      <c r="DH443" s="47">
        <v>0</v>
      </c>
      <c r="DI443" s="47">
        <v>0</v>
      </c>
      <c r="DJ443" s="47">
        <v>0</v>
      </c>
      <c r="DK443" s="47">
        <v>0</v>
      </c>
      <c r="DL443" s="47">
        <v>0</v>
      </c>
      <c r="DM443" s="47">
        <v>0</v>
      </c>
      <c r="DN443" s="47">
        <v>0</v>
      </c>
      <c r="DO443" s="47">
        <v>0</v>
      </c>
      <c r="DP443" s="47">
        <v>0</v>
      </c>
      <c r="DQ443" s="47">
        <v>0</v>
      </c>
      <c r="DR443" s="47">
        <v>0</v>
      </c>
      <c r="DS443" s="47">
        <v>0</v>
      </c>
      <c r="DT443" s="47">
        <v>0</v>
      </c>
    </row>
    <row r="444" spans="1:126" x14ac:dyDescent="0.25">
      <c r="A444" s="47" t="s">
        <v>837</v>
      </c>
      <c r="B444" s="47" t="s">
        <v>153</v>
      </c>
      <c r="C444" s="47" t="s">
        <v>838</v>
      </c>
      <c r="D444" s="47" t="s">
        <v>838</v>
      </c>
      <c r="E444" s="47"/>
      <c r="F444" s="47" t="s">
        <v>406</v>
      </c>
      <c r="G444" s="47" t="s">
        <v>486</v>
      </c>
      <c r="H444" s="47" t="str">
        <f>=IFERROR(VLOOKUP(A444,'ETPT Format DDG'!A:J,10,FALSE),"")</f>
        <v>0</v>
      </c>
      <c r="I444" s="47" t="str">
        <f>='ETPT Format DDG'!M444</f>
        <v/>
      </c>
      <c r="J444" s="47" t="str">
        <f>='ETPT Format DDG'!D444</f>
        <v/>
      </c>
      <c r="K444" s="47" t="s">
        <v>157</v>
      </c>
      <c r="L444" s="47" t="s">
        <v>839</v>
      </c>
      <c r="M444" s="47" t="s">
        <v>164</v>
      </c>
      <c r="N444" s="47">
        <v>0.45789473684210524</v>
      </c>
      <c r="O444" s="47">
        <v>0.45789473684210524</v>
      </c>
      <c r="P444" s="47">
        <v>0</v>
      </c>
      <c r="Q444" s="47">
        <v>0</v>
      </c>
      <c r="R444" s="47">
        <v>0</v>
      </c>
      <c r="S444" s="47">
        <v>0</v>
      </c>
      <c r="T444" s="47">
        <v>0</v>
      </c>
      <c r="U444" s="47">
        <v>0</v>
      </c>
      <c r="V444" s="47">
        <v>0</v>
      </c>
      <c r="W444" s="47">
        <v>0</v>
      </c>
      <c r="X444" s="47">
        <v>0</v>
      </c>
      <c r="Y444" s="47">
        <v>0</v>
      </c>
      <c r="Z444" s="47">
        <v>0</v>
      </c>
      <c r="AA444" s="47">
        <v>0</v>
      </c>
      <c r="AB444" s="47">
        <v>0</v>
      </c>
      <c r="AC444" s="47">
        <v>0</v>
      </c>
      <c r="AD444" s="47">
        <v>0</v>
      </c>
      <c r="AE444" s="47">
        <v>0</v>
      </c>
      <c r="AF444" s="47">
        <v>0</v>
      </c>
      <c r="AG444" s="47">
        <v>0</v>
      </c>
      <c r="AH444" s="47">
        <v>0</v>
      </c>
      <c r="AI444" s="47">
        <v>0</v>
      </c>
      <c r="AJ444" s="47">
        <v>0</v>
      </c>
      <c r="AK444" s="47">
        <v>0</v>
      </c>
      <c r="AL444" s="47">
        <v>0</v>
      </c>
      <c r="AM444" s="47">
        <v>0</v>
      </c>
      <c r="AN444" s="47">
        <v>0</v>
      </c>
      <c r="AO444" s="47">
        <v>0</v>
      </c>
      <c r="AP444" s="47">
        <v>0</v>
      </c>
      <c r="AQ444" s="47">
        <v>0</v>
      </c>
      <c r="AR444" s="47">
        <v>0</v>
      </c>
      <c r="AS444" s="47">
        <v>0</v>
      </c>
      <c r="AT444" s="47">
        <v>0</v>
      </c>
      <c r="AU444" s="47">
        <v>0</v>
      </c>
      <c r="AV444" s="47">
        <v>0</v>
      </c>
      <c r="AW444" s="47">
        <v>0</v>
      </c>
      <c r="AX444" s="47">
        <v>0</v>
      </c>
      <c r="AY444" s="47">
        <v>0</v>
      </c>
      <c r="AZ444" s="47">
        <v>0</v>
      </c>
      <c r="BA444" s="47">
        <v>0</v>
      </c>
      <c r="BB444" s="47">
        <v>0</v>
      </c>
      <c r="BC444" s="47">
        <v>0</v>
      </c>
      <c r="BD444" s="47">
        <v>0</v>
      </c>
      <c r="BE444" s="47">
        <v>0</v>
      </c>
      <c r="BF444" s="47">
        <v>0</v>
      </c>
      <c r="BG444" s="47">
        <v>0</v>
      </c>
      <c r="BH444" s="47">
        <v>0</v>
      </c>
      <c r="BI444" s="47">
        <v>0</v>
      </c>
      <c r="BJ444" s="47">
        <v>0</v>
      </c>
      <c r="BK444" s="47">
        <v>0</v>
      </c>
      <c r="BL444" s="47">
        <v>0</v>
      </c>
      <c r="BM444" s="47">
        <v>0</v>
      </c>
      <c r="BN444" s="47">
        <v>0</v>
      </c>
      <c r="BO444" s="47">
        <v>0</v>
      </c>
      <c r="BP444" s="47">
        <v>0</v>
      </c>
      <c r="BQ444" s="47">
        <v>0</v>
      </c>
      <c r="BR444" s="47">
        <v>0</v>
      </c>
      <c r="BS444" s="47">
        <v>0</v>
      </c>
      <c r="BT444" s="47">
        <v>0</v>
      </c>
      <c r="BU444" s="47">
        <v>0</v>
      </c>
      <c r="BV444" s="47">
        <v>0</v>
      </c>
      <c r="BW444" s="47">
        <v>0</v>
      </c>
      <c r="BX444" s="47">
        <v>0</v>
      </c>
      <c r="BY444" s="47">
        <v>0</v>
      </c>
      <c r="BZ444" s="47">
        <v>0</v>
      </c>
      <c r="CA444" s="47">
        <v>0</v>
      </c>
      <c r="CB444" s="47">
        <v>0</v>
      </c>
      <c r="CC444" s="47">
        <v>0</v>
      </c>
      <c r="CD444" s="47">
        <v>0</v>
      </c>
      <c r="CE444" s="47">
        <v>0</v>
      </c>
      <c r="CF444" s="47">
        <v>0</v>
      </c>
      <c r="CG444" s="47">
        <v>0</v>
      </c>
      <c r="CH444" s="47">
        <v>0</v>
      </c>
      <c r="CI444" s="47">
        <v>0</v>
      </c>
      <c r="CJ444" s="47">
        <v>0</v>
      </c>
      <c r="CK444" s="47">
        <v>0</v>
      </c>
      <c r="CL444" s="47">
        <v>0</v>
      </c>
      <c r="CM444" s="47">
        <v>0</v>
      </c>
      <c r="CN444" s="47">
        <v>0</v>
      </c>
      <c r="CO444" s="47">
        <v>0</v>
      </c>
      <c r="CP444" s="47">
        <v>0</v>
      </c>
      <c r="CQ444" s="47">
        <v>0</v>
      </c>
      <c r="CR444" s="47">
        <v>0</v>
      </c>
      <c r="CS444" s="47">
        <v>0</v>
      </c>
      <c r="CT444" s="47">
        <v>0.45789473684210524</v>
      </c>
      <c r="CU444" s="47">
        <v>0</v>
      </c>
      <c r="CV444" s="47">
        <v>0</v>
      </c>
      <c r="CW444" s="47">
        <v>0</v>
      </c>
      <c r="CX444" s="47">
        <v>0</v>
      </c>
      <c r="CY444" s="47">
        <v>0</v>
      </c>
      <c r="CZ444" s="47">
        <v>0</v>
      </c>
      <c r="DA444" s="47">
        <v>0.45789473684210524</v>
      </c>
      <c r="DB444" s="47">
        <v>0</v>
      </c>
      <c r="DC444" s="47">
        <v>0</v>
      </c>
      <c r="DD444" s="47">
        <v>0</v>
      </c>
      <c r="DE444" s="47">
        <v>0</v>
      </c>
      <c r="DF444" s="47">
        <v>0</v>
      </c>
      <c r="DG444" s="47">
        <v>0</v>
      </c>
      <c r="DH444" s="47">
        <v>0</v>
      </c>
      <c r="DI444" s="47">
        <v>0</v>
      </c>
      <c r="DJ444" s="47">
        <v>0</v>
      </c>
      <c r="DK444" s="47">
        <v>0</v>
      </c>
      <c r="DL444" s="47">
        <v>0</v>
      </c>
      <c r="DM444" s="47">
        <v>0</v>
      </c>
      <c r="DN444" s="47">
        <v>0</v>
      </c>
      <c r="DO444" s="47">
        <v>0</v>
      </c>
      <c r="DP444" s="47">
        <v>0</v>
      </c>
      <c r="DQ444" s="47">
        <v>0</v>
      </c>
      <c r="DR444" s="47">
        <v>0</v>
      </c>
      <c r="DS444" s="47">
        <v>0</v>
      </c>
      <c r="DT444" s="47">
        <v>0</v>
      </c>
    </row>
    <row r="445" spans="1:126" x14ac:dyDescent="0.25">
      <c r="A445" s="47" t="s">
        <v>840</v>
      </c>
      <c r="B445" s="47" t="s">
        <v>153</v>
      </c>
      <c r="C445" s="47" t="s">
        <v>838</v>
      </c>
      <c r="D445" s="47" t="s">
        <v>838</v>
      </c>
      <c r="E445" s="47"/>
      <c r="F445" s="47" t="s">
        <v>406</v>
      </c>
      <c r="G445" s="47" t="s">
        <v>412</v>
      </c>
      <c r="H445" s="47" t="str">
        <f>=IFERROR(VLOOKUP(A445,'ETPT Format DDG'!A:J,10,FALSE),"")</f>
        <v>0</v>
      </c>
      <c r="I445" s="47" t="str">
        <f>='ETPT Format DDG'!M445</f>
        <v/>
      </c>
      <c r="J445" s="47" t="str">
        <f>='ETPT Format DDG'!D445</f>
        <v/>
      </c>
      <c r="K445" s="47" t="s">
        <v>157</v>
      </c>
      <c r="L445" s="47" t="s">
        <v>783</v>
      </c>
      <c r="M445" s="47"/>
      <c r="N445" s="47">
        <v>1</v>
      </c>
      <c r="O445" s="47">
        <v>1</v>
      </c>
      <c r="P445" s="47">
        <v>0</v>
      </c>
      <c r="Q445" s="47">
        <v>0</v>
      </c>
      <c r="R445" s="47">
        <v>0</v>
      </c>
      <c r="S445" s="47">
        <v>0</v>
      </c>
      <c r="T445" s="47">
        <v>0</v>
      </c>
      <c r="U445" s="47">
        <v>0</v>
      </c>
      <c r="V445" s="47">
        <v>0</v>
      </c>
      <c r="W445" s="47">
        <v>0</v>
      </c>
      <c r="X445" s="47">
        <v>0</v>
      </c>
      <c r="Y445" s="47">
        <v>0</v>
      </c>
      <c r="Z445" s="47">
        <v>0</v>
      </c>
      <c r="AA445" s="47">
        <v>0</v>
      </c>
      <c r="AB445" s="47">
        <v>0</v>
      </c>
      <c r="AC445" s="47">
        <v>0</v>
      </c>
      <c r="AD445" s="47">
        <v>0</v>
      </c>
      <c r="AE445" s="47">
        <v>0</v>
      </c>
      <c r="AF445" s="47">
        <v>0</v>
      </c>
      <c r="AG445" s="47">
        <v>0</v>
      </c>
      <c r="AH445" s="47">
        <v>0</v>
      </c>
      <c r="AI445" s="47">
        <v>0</v>
      </c>
      <c r="AJ445" s="47">
        <v>0</v>
      </c>
      <c r="AK445" s="47">
        <v>0</v>
      </c>
      <c r="AL445" s="47">
        <v>0</v>
      </c>
      <c r="AM445" s="47">
        <v>0</v>
      </c>
      <c r="AN445" s="47">
        <v>1</v>
      </c>
      <c r="AO445" s="47">
        <v>0</v>
      </c>
      <c r="AP445" s="47">
        <v>0</v>
      </c>
      <c r="AQ445" s="47">
        <v>0</v>
      </c>
      <c r="AR445" s="47">
        <v>0</v>
      </c>
      <c r="AS445" s="47">
        <v>0</v>
      </c>
      <c r="AT445" s="47">
        <v>0</v>
      </c>
      <c r="AU445" s="47">
        <v>0</v>
      </c>
      <c r="AV445" s="47">
        <v>0</v>
      </c>
      <c r="AW445" s="47">
        <v>0</v>
      </c>
      <c r="AX445" s="47">
        <v>0</v>
      </c>
      <c r="AY445" s="47">
        <v>0</v>
      </c>
      <c r="AZ445" s="47">
        <v>0</v>
      </c>
      <c r="BA445" s="47">
        <v>0</v>
      </c>
      <c r="BB445" s="47">
        <v>0</v>
      </c>
      <c r="BC445" s="47">
        <v>0</v>
      </c>
      <c r="BD445" s="47">
        <v>0</v>
      </c>
      <c r="BE445" s="47">
        <v>0</v>
      </c>
      <c r="BF445" s="47">
        <v>1</v>
      </c>
      <c r="BG445" s="47">
        <v>0</v>
      </c>
      <c r="BH445" s="47">
        <v>0</v>
      </c>
      <c r="BI445" s="47">
        <v>0</v>
      </c>
      <c r="BJ445" s="47">
        <v>0</v>
      </c>
      <c r="BK445" s="47">
        <v>0</v>
      </c>
      <c r="BL445" s="47">
        <v>0</v>
      </c>
      <c r="BM445" s="47">
        <v>0</v>
      </c>
      <c r="BN445" s="47">
        <v>0</v>
      </c>
      <c r="BO445" s="47">
        <v>0</v>
      </c>
      <c r="BP445" s="47">
        <v>0</v>
      </c>
      <c r="BQ445" s="47">
        <v>0</v>
      </c>
      <c r="BR445" s="47">
        <v>0</v>
      </c>
      <c r="BS445" s="47">
        <v>0</v>
      </c>
      <c r="BT445" s="47">
        <v>0</v>
      </c>
      <c r="BU445" s="47">
        <v>0</v>
      </c>
      <c r="BV445" s="47">
        <v>0</v>
      </c>
      <c r="BW445" s="47">
        <v>0</v>
      </c>
      <c r="BX445" s="47">
        <v>0</v>
      </c>
      <c r="BY445" s="47">
        <v>0</v>
      </c>
      <c r="BZ445" s="47">
        <v>0</v>
      </c>
      <c r="CA445" s="47">
        <v>0</v>
      </c>
      <c r="CB445" s="47">
        <v>0</v>
      </c>
      <c r="CC445" s="47">
        <v>0</v>
      </c>
      <c r="CD445" s="47">
        <v>0</v>
      </c>
      <c r="CE445" s="47">
        <v>0</v>
      </c>
      <c r="CF445" s="47">
        <v>0</v>
      </c>
      <c r="CG445" s="47">
        <v>0</v>
      </c>
      <c r="CH445" s="47">
        <v>0</v>
      </c>
      <c r="CI445" s="47">
        <v>0</v>
      </c>
      <c r="CJ445" s="47">
        <v>0</v>
      </c>
      <c r="CK445" s="47">
        <v>0</v>
      </c>
      <c r="CL445" s="47">
        <v>0</v>
      </c>
      <c r="CM445" s="47">
        <v>0</v>
      </c>
      <c r="CN445" s="47">
        <v>0</v>
      </c>
      <c r="CO445" s="47">
        <v>0</v>
      </c>
      <c r="CP445" s="47">
        <v>0</v>
      </c>
      <c r="CQ445" s="47">
        <v>0</v>
      </c>
      <c r="CR445" s="47">
        <v>0</v>
      </c>
      <c r="CS445" s="47">
        <v>0</v>
      </c>
      <c r="CT445" s="47">
        <v>0</v>
      </c>
      <c r="CU445" s="47">
        <v>0</v>
      </c>
      <c r="CV445" s="47">
        <v>0</v>
      </c>
      <c r="CW445" s="47">
        <v>0</v>
      </c>
      <c r="CX445" s="47">
        <v>0</v>
      </c>
      <c r="CY445" s="47">
        <v>0</v>
      </c>
      <c r="CZ445" s="47">
        <v>0</v>
      </c>
      <c r="DA445" s="47">
        <v>0</v>
      </c>
      <c r="DB445" s="47">
        <v>0</v>
      </c>
      <c r="DC445" s="47">
        <v>0</v>
      </c>
      <c r="DD445" s="47">
        <v>0</v>
      </c>
      <c r="DE445" s="47">
        <v>0</v>
      </c>
      <c r="DF445" s="47">
        <v>0</v>
      </c>
      <c r="DG445" s="47">
        <v>0</v>
      </c>
      <c r="DH445" s="47">
        <v>0</v>
      </c>
      <c r="DI445" s="47">
        <v>0</v>
      </c>
      <c r="DJ445" s="47">
        <v>0</v>
      </c>
      <c r="DK445" s="47">
        <v>0</v>
      </c>
      <c r="DL445" s="47">
        <v>0</v>
      </c>
      <c r="DM445" s="47">
        <v>0</v>
      </c>
      <c r="DN445" s="47">
        <v>0</v>
      </c>
      <c r="DO445" s="47">
        <v>0</v>
      </c>
      <c r="DP445" s="47">
        <v>0</v>
      </c>
      <c r="DQ445" s="47">
        <v>0</v>
      </c>
      <c r="DR445" s="47">
        <v>0</v>
      </c>
      <c r="DS445" s="47">
        <v>0</v>
      </c>
      <c r="DT445" s="47">
        <v>0</v>
      </c>
    </row>
    <row r="446" spans="1:126" x14ac:dyDescent="0.25">
      <c r="A446" s="47" t="s">
        <v>841</v>
      </c>
      <c r="B446" s="47" t="s">
        <v>153</v>
      </c>
      <c r="C446" s="47" t="s">
        <v>838</v>
      </c>
      <c r="D446" s="47" t="s">
        <v>838</v>
      </c>
      <c r="E446" s="47"/>
      <c r="F446" s="47" t="s">
        <v>406</v>
      </c>
      <c r="G446" s="47" t="s">
        <v>544</v>
      </c>
      <c r="H446" s="47" t="str">
        <f>=IFERROR(VLOOKUP(A446,'ETPT Format DDG'!A:J,10,FALSE),"")</f>
        <v>0</v>
      </c>
      <c r="I446" s="47" t="str">
        <f>='ETPT Format DDG'!M446</f>
        <v/>
      </c>
      <c r="J446" s="47" t="str">
        <f>='ETPT Format DDG'!D446</f>
        <v/>
      </c>
      <c r="K446" s="47" t="s">
        <v>157</v>
      </c>
      <c r="L446" s="47" t="s">
        <v>839</v>
      </c>
      <c r="M446" s="47"/>
      <c r="N446" s="47">
        <v>1</v>
      </c>
      <c r="O446" s="47">
        <v>1</v>
      </c>
      <c r="P446" s="47">
        <v>0</v>
      </c>
      <c r="Q446" s="47">
        <v>0</v>
      </c>
      <c r="R446" s="47">
        <v>0</v>
      </c>
      <c r="S446" s="47">
        <v>0</v>
      </c>
      <c r="T446" s="47">
        <v>0</v>
      </c>
      <c r="U446" s="47">
        <v>0</v>
      </c>
      <c r="V446" s="47">
        <v>0</v>
      </c>
      <c r="W446" s="47">
        <v>0</v>
      </c>
      <c r="X446" s="47">
        <v>0</v>
      </c>
      <c r="Y446" s="47">
        <v>0</v>
      </c>
      <c r="Z446" s="47">
        <v>0</v>
      </c>
      <c r="AA446" s="47">
        <v>0</v>
      </c>
      <c r="AB446" s="47">
        <v>0</v>
      </c>
      <c r="AC446" s="47">
        <v>0</v>
      </c>
      <c r="AD446" s="47">
        <v>0</v>
      </c>
      <c r="AE446" s="47">
        <v>0</v>
      </c>
      <c r="AF446" s="47">
        <v>0</v>
      </c>
      <c r="AG446" s="47">
        <v>0</v>
      </c>
      <c r="AH446" s="47">
        <v>0</v>
      </c>
      <c r="AI446" s="47">
        <v>0</v>
      </c>
      <c r="AJ446" s="47">
        <v>0</v>
      </c>
      <c r="AK446" s="47">
        <v>0</v>
      </c>
      <c r="AL446" s="47">
        <v>0</v>
      </c>
      <c r="AM446" s="47">
        <v>0</v>
      </c>
      <c r="AN446" s="47">
        <v>0</v>
      </c>
      <c r="AO446" s="47">
        <v>0</v>
      </c>
      <c r="AP446" s="47">
        <v>0</v>
      </c>
      <c r="AQ446" s="47">
        <v>0</v>
      </c>
      <c r="AR446" s="47">
        <v>0</v>
      </c>
      <c r="AS446" s="47">
        <v>0</v>
      </c>
      <c r="AT446" s="47">
        <v>0</v>
      </c>
      <c r="AU446" s="47">
        <v>0</v>
      </c>
      <c r="AV446" s="47">
        <v>0</v>
      </c>
      <c r="AW446" s="47">
        <v>0</v>
      </c>
      <c r="AX446" s="47">
        <v>0</v>
      </c>
      <c r="AY446" s="47">
        <v>0</v>
      </c>
      <c r="AZ446" s="47">
        <v>0</v>
      </c>
      <c r="BA446" s="47">
        <v>0</v>
      </c>
      <c r="BB446" s="47">
        <v>0</v>
      </c>
      <c r="BC446" s="47">
        <v>0</v>
      </c>
      <c r="BD446" s="47">
        <v>0</v>
      </c>
      <c r="BE446" s="47">
        <v>0</v>
      </c>
      <c r="BF446" s="47">
        <v>0</v>
      </c>
      <c r="BG446" s="47">
        <v>0</v>
      </c>
      <c r="BH446" s="47">
        <v>0</v>
      </c>
      <c r="BI446" s="47">
        <v>0</v>
      </c>
      <c r="BJ446" s="47">
        <v>0</v>
      </c>
      <c r="BK446" s="47">
        <v>0</v>
      </c>
      <c r="BL446" s="47">
        <v>0</v>
      </c>
      <c r="BM446" s="47">
        <v>0</v>
      </c>
      <c r="BN446" s="47">
        <v>0</v>
      </c>
      <c r="BO446" s="47">
        <v>0</v>
      </c>
      <c r="BP446" s="47">
        <v>0</v>
      </c>
      <c r="BQ446" s="47">
        <v>0</v>
      </c>
      <c r="BR446" s="47">
        <v>0</v>
      </c>
      <c r="BS446" s="47">
        <v>0</v>
      </c>
      <c r="BT446" s="47">
        <v>0</v>
      </c>
      <c r="BU446" s="47">
        <v>0</v>
      </c>
      <c r="BV446" s="47">
        <v>0</v>
      </c>
      <c r="BW446" s="47">
        <v>0</v>
      </c>
      <c r="BX446" s="47">
        <v>0</v>
      </c>
      <c r="BY446" s="47">
        <v>0</v>
      </c>
      <c r="BZ446" s="47">
        <v>0</v>
      </c>
      <c r="CA446" s="47">
        <v>0</v>
      </c>
      <c r="CB446" s="47">
        <v>0</v>
      </c>
      <c r="CC446" s="47">
        <v>0</v>
      </c>
      <c r="CD446" s="47">
        <v>0</v>
      </c>
      <c r="CE446" s="47">
        <v>0</v>
      </c>
      <c r="CF446" s="47">
        <v>0</v>
      </c>
      <c r="CG446" s="47">
        <v>0</v>
      </c>
      <c r="CH446" s="47">
        <v>0</v>
      </c>
      <c r="CI446" s="47">
        <v>0</v>
      </c>
      <c r="CJ446" s="47">
        <v>0</v>
      </c>
      <c r="CK446" s="47">
        <v>0</v>
      </c>
      <c r="CL446" s="47">
        <v>0</v>
      </c>
      <c r="CM446" s="47">
        <v>0</v>
      </c>
      <c r="CN446" s="47">
        <v>0</v>
      </c>
      <c r="CO446" s="47">
        <v>0</v>
      </c>
      <c r="CP446" s="47">
        <v>0</v>
      </c>
      <c r="CQ446" s="47">
        <v>0</v>
      </c>
      <c r="CR446" s="47">
        <v>0</v>
      </c>
      <c r="CS446" s="47">
        <v>0</v>
      </c>
      <c r="CT446" s="47">
        <v>1</v>
      </c>
      <c r="CU446" s="47">
        <v>1</v>
      </c>
      <c r="CV446" s="47">
        <v>0</v>
      </c>
      <c r="CW446" s="47">
        <v>0</v>
      </c>
      <c r="CX446" s="47">
        <v>0</v>
      </c>
      <c r="CY446" s="47">
        <v>0</v>
      </c>
      <c r="CZ446" s="47">
        <v>0</v>
      </c>
      <c r="DA446" s="47">
        <v>0</v>
      </c>
      <c r="DB446" s="47">
        <v>0</v>
      </c>
      <c r="DC446" s="47">
        <v>0</v>
      </c>
      <c r="DD446" s="47">
        <v>0</v>
      </c>
      <c r="DE446" s="47">
        <v>0</v>
      </c>
      <c r="DF446" s="47">
        <v>0</v>
      </c>
      <c r="DG446" s="47">
        <v>0</v>
      </c>
      <c r="DH446" s="47">
        <v>0</v>
      </c>
      <c r="DI446" s="47">
        <v>0</v>
      </c>
      <c r="DJ446" s="47">
        <v>0</v>
      </c>
      <c r="DK446" s="47">
        <v>0</v>
      </c>
      <c r="DL446" s="47">
        <v>0</v>
      </c>
      <c r="DM446" s="47">
        <v>0</v>
      </c>
      <c r="DN446" s="47">
        <v>0</v>
      </c>
      <c r="DO446" s="47">
        <v>0</v>
      </c>
      <c r="DP446" s="47">
        <v>0</v>
      </c>
      <c r="DQ446" s="47">
        <v>0</v>
      </c>
      <c r="DR446" s="47">
        <v>0</v>
      </c>
      <c r="DS446" s="47">
        <v>0</v>
      </c>
      <c r="DT446" s="47">
        <v>0</v>
      </c>
    </row>
    <row r="447" spans="1:126" x14ac:dyDescent="0.25">
      <c r="A447" s="47" t="s">
        <v>842</v>
      </c>
      <c r="B447" s="47" t="s">
        <v>153</v>
      </c>
      <c r="C447" s="47" t="s">
        <v>838</v>
      </c>
      <c r="D447" s="47" t="s">
        <v>838</v>
      </c>
      <c r="E447" s="47"/>
      <c r="F447" s="47" t="s">
        <v>406</v>
      </c>
      <c r="G447" s="47" t="s">
        <v>412</v>
      </c>
      <c r="H447" s="47" t="str">
        <f>=IFERROR(VLOOKUP(A447,'ETPT Format DDG'!A:J,10,FALSE),"")</f>
        <v>0</v>
      </c>
      <c r="I447" s="47" t="str">
        <f>='ETPT Format DDG'!M447</f>
        <v/>
      </c>
      <c r="J447" s="47" t="str">
        <f>='ETPT Format DDG'!D447</f>
        <v/>
      </c>
      <c r="K447" s="47" t="s">
        <v>157</v>
      </c>
      <c r="L447" s="47" t="s">
        <v>671</v>
      </c>
      <c r="M447" s="47" t="s">
        <v>843</v>
      </c>
      <c r="N447" s="47">
        <v>0.5131578947368421</v>
      </c>
      <c r="O447" s="47">
        <v>0.5131578947368421</v>
      </c>
      <c r="P447" s="47">
        <v>0</v>
      </c>
      <c r="Q447" s="47">
        <v>0</v>
      </c>
      <c r="R447" s="47">
        <v>0</v>
      </c>
      <c r="S447" s="47">
        <v>0</v>
      </c>
      <c r="T447" s="47">
        <v>0</v>
      </c>
      <c r="U447" s="47">
        <v>0</v>
      </c>
      <c r="V447" s="47">
        <v>0</v>
      </c>
      <c r="W447" s="47">
        <v>0</v>
      </c>
      <c r="X447" s="47">
        <v>0</v>
      </c>
      <c r="Y447" s="47">
        <v>0</v>
      </c>
      <c r="Z447" s="47">
        <v>0</v>
      </c>
      <c r="AA447" s="47">
        <v>0</v>
      </c>
      <c r="AB447" s="47">
        <v>0</v>
      </c>
      <c r="AC447" s="47">
        <v>0</v>
      </c>
      <c r="AD447" s="47">
        <v>0</v>
      </c>
      <c r="AE447" s="47">
        <v>0</v>
      </c>
      <c r="AF447" s="47">
        <v>0</v>
      </c>
      <c r="AG447" s="47">
        <v>0</v>
      </c>
      <c r="AH447" s="47">
        <v>0</v>
      </c>
      <c r="AI447" s="47">
        <v>0</v>
      </c>
      <c r="AJ447" s="47">
        <v>0</v>
      </c>
      <c r="AK447" s="47">
        <v>0</v>
      </c>
      <c r="AL447" s="47">
        <v>0</v>
      </c>
      <c r="AM447" s="47">
        <v>0</v>
      </c>
      <c r="AN447" s="47">
        <v>0</v>
      </c>
      <c r="AO447" s="47">
        <v>0</v>
      </c>
      <c r="AP447" s="47">
        <v>0</v>
      </c>
      <c r="AQ447" s="47">
        <v>0</v>
      </c>
      <c r="AR447" s="47">
        <v>0</v>
      </c>
      <c r="AS447" s="47">
        <v>0</v>
      </c>
      <c r="AT447" s="47">
        <v>0</v>
      </c>
      <c r="AU447" s="47">
        <v>0</v>
      </c>
      <c r="AV447" s="47">
        <v>0</v>
      </c>
      <c r="AW447" s="47">
        <v>0</v>
      </c>
      <c r="AX447" s="47">
        <v>0</v>
      </c>
      <c r="AY447" s="47">
        <v>0</v>
      </c>
      <c r="AZ447" s="47">
        <v>0</v>
      </c>
      <c r="BA447" s="47">
        <v>0</v>
      </c>
      <c r="BB447" s="47">
        <v>0</v>
      </c>
      <c r="BC447" s="47">
        <v>0</v>
      </c>
      <c r="BD447" s="47">
        <v>0</v>
      </c>
      <c r="BE447" s="47">
        <v>0</v>
      </c>
      <c r="BF447" s="47">
        <v>0</v>
      </c>
      <c r="BG447" s="47">
        <v>0</v>
      </c>
      <c r="BH447" s="47">
        <v>0</v>
      </c>
      <c r="BI447" s="47">
        <v>0</v>
      </c>
      <c r="BJ447" s="47">
        <v>0</v>
      </c>
      <c r="BK447" s="47">
        <v>0</v>
      </c>
      <c r="BL447" s="47">
        <v>0</v>
      </c>
      <c r="BM447" s="47">
        <v>0</v>
      </c>
      <c r="BN447" s="47">
        <v>0</v>
      </c>
      <c r="BO447" s="47">
        <v>0.5131578947368421</v>
      </c>
      <c r="BP447" s="47">
        <v>0</v>
      </c>
      <c r="BQ447" s="47">
        <v>0</v>
      </c>
      <c r="BR447" s="47">
        <v>0</v>
      </c>
      <c r="BS447" s="47">
        <v>0</v>
      </c>
      <c r="BT447" s="47">
        <v>0</v>
      </c>
      <c r="BU447" s="47">
        <v>0</v>
      </c>
      <c r="BV447" s="47">
        <v>0</v>
      </c>
      <c r="BW447" s="47">
        <v>0</v>
      </c>
      <c r="BX447" s="47">
        <v>0</v>
      </c>
      <c r="BY447" s="47">
        <v>0</v>
      </c>
      <c r="BZ447" s="47">
        <v>0</v>
      </c>
      <c r="CA447" s="47">
        <v>0</v>
      </c>
      <c r="CB447" s="47">
        <v>0</v>
      </c>
      <c r="CC447" s="47">
        <v>0</v>
      </c>
      <c r="CD447" s="47">
        <v>0</v>
      </c>
      <c r="CE447" s="47">
        <v>0</v>
      </c>
      <c r="CF447" s="47">
        <v>0</v>
      </c>
      <c r="CG447" s="47">
        <v>0</v>
      </c>
      <c r="CH447" s="47">
        <v>0</v>
      </c>
      <c r="CI447" s="47">
        <v>0</v>
      </c>
      <c r="CJ447" s="47">
        <v>0</v>
      </c>
      <c r="CK447" s="47">
        <v>0</v>
      </c>
      <c r="CL447" s="47">
        <v>0</v>
      </c>
      <c r="CM447" s="47">
        <v>0</v>
      </c>
      <c r="CN447" s="47">
        <v>0</v>
      </c>
      <c r="CO447" s="47">
        <v>0</v>
      </c>
      <c r="CP447" s="47">
        <v>0</v>
      </c>
      <c r="CQ447" s="47">
        <v>0</v>
      </c>
      <c r="CR447" s="47">
        <v>0</v>
      </c>
      <c r="CS447" s="47">
        <v>0</v>
      </c>
      <c r="CT447" s="47">
        <v>0</v>
      </c>
      <c r="CU447" s="47">
        <v>0</v>
      </c>
      <c r="CV447" s="47">
        <v>0</v>
      </c>
      <c r="CW447" s="47">
        <v>0</v>
      </c>
      <c r="CX447" s="47">
        <v>0</v>
      </c>
      <c r="CY447" s="47">
        <v>0</v>
      </c>
      <c r="CZ447" s="47">
        <v>0</v>
      </c>
      <c r="DA447" s="47">
        <v>0</v>
      </c>
      <c r="DB447" s="47">
        <v>0</v>
      </c>
      <c r="DC447" s="47">
        <v>0</v>
      </c>
      <c r="DD447" s="47">
        <v>0</v>
      </c>
      <c r="DE447" s="47">
        <v>0</v>
      </c>
      <c r="DF447" s="47">
        <v>0</v>
      </c>
      <c r="DG447" s="47">
        <v>0</v>
      </c>
      <c r="DH447" s="47">
        <v>0</v>
      </c>
      <c r="DI447" s="47">
        <v>0</v>
      </c>
      <c r="DJ447" s="47">
        <v>0</v>
      </c>
      <c r="DK447" s="47">
        <v>0</v>
      </c>
      <c r="DL447" s="47">
        <v>0</v>
      </c>
      <c r="DM447" s="47">
        <v>0</v>
      </c>
      <c r="DN447" s="47">
        <v>0</v>
      </c>
      <c r="DO447" s="47">
        <v>0</v>
      </c>
      <c r="DP447" s="47">
        <v>0</v>
      </c>
      <c r="DQ447" s="47">
        <v>0</v>
      </c>
      <c r="DR447" s="47">
        <v>0</v>
      </c>
      <c r="DS447" s="47">
        <v>0</v>
      </c>
      <c r="DT447" s="47">
        <v>0</v>
      </c>
    </row>
    <row r="448" spans="1:126" x14ac:dyDescent="0.25">
      <c r="A448" s="47" t="s">
        <v>844</v>
      </c>
      <c r="B448" s="47" t="s">
        <v>153</v>
      </c>
      <c r="C448" s="47" t="s">
        <v>838</v>
      </c>
      <c r="D448" s="47" t="s">
        <v>838</v>
      </c>
      <c r="E448" s="47"/>
      <c r="F448" s="47" t="s">
        <v>406</v>
      </c>
      <c r="G448" s="47" t="s">
        <v>415</v>
      </c>
      <c r="H448" s="47" t="str">
        <f>=IFERROR(VLOOKUP(A448,'ETPT Format DDG'!A:J,10,FALSE),"")</f>
        <v>0</v>
      </c>
      <c r="I448" s="47" t="str">
        <f>='ETPT Format DDG'!M448</f>
        <v/>
      </c>
      <c r="J448" s="47" t="str">
        <f>='ETPT Format DDG'!D448</f>
        <v/>
      </c>
      <c r="K448" s="47" t="s">
        <v>157</v>
      </c>
      <c r="L448" s="47" t="s">
        <v>845</v>
      </c>
      <c r="M448" s="47"/>
      <c r="N448" s="47">
        <v>1</v>
      </c>
      <c r="O448" s="47">
        <v>1</v>
      </c>
      <c r="P448" s="47">
        <v>0</v>
      </c>
      <c r="Q448" s="47">
        <v>0</v>
      </c>
      <c r="R448" s="47">
        <v>0</v>
      </c>
      <c r="S448" s="47">
        <v>0</v>
      </c>
      <c r="T448" s="47">
        <v>0</v>
      </c>
      <c r="U448" s="47">
        <v>0</v>
      </c>
      <c r="V448" s="47">
        <v>0</v>
      </c>
      <c r="W448" s="47">
        <v>0</v>
      </c>
      <c r="X448" s="47">
        <v>0</v>
      </c>
      <c r="Y448" s="47">
        <v>0</v>
      </c>
      <c r="Z448" s="47">
        <v>0</v>
      </c>
      <c r="AA448" s="47">
        <v>0</v>
      </c>
      <c r="AB448" s="47">
        <v>0</v>
      </c>
      <c r="AC448" s="47">
        <v>0</v>
      </c>
      <c r="AD448" s="47">
        <v>0</v>
      </c>
      <c r="AE448" s="47">
        <v>0</v>
      </c>
      <c r="AF448" s="47">
        <v>0</v>
      </c>
      <c r="AG448" s="47">
        <v>0</v>
      </c>
      <c r="AH448" s="47">
        <v>0</v>
      </c>
      <c r="AI448" s="47">
        <v>0</v>
      </c>
      <c r="AJ448" s="47">
        <v>0</v>
      </c>
      <c r="AK448" s="47">
        <v>0</v>
      </c>
      <c r="AL448" s="47">
        <v>0</v>
      </c>
      <c r="AM448" s="47">
        <v>0</v>
      </c>
      <c r="AN448" s="47">
        <v>0</v>
      </c>
      <c r="AO448" s="47">
        <v>0</v>
      </c>
      <c r="AP448" s="47">
        <v>0</v>
      </c>
      <c r="AQ448" s="47">
        <v>0</v>
      </c>
      <c r="AR448" s="47">
        <v>0</v>
      </c>
      <c r="AS448" s="47">
        <v>0</v>
      </c>
      <c r="AT448" s="47">
        <v>0</v>
      </c>
      <c r="AU448" s="47">
        <v>0</v>
      </c>
      <c r="AV448" s="47">
        <v>0</v>
      </c>
      <c r="AW448" s="47">
        <v>0</v>
      </c>
      <c r="AX448" s="47">
        <v>0</v>
      </c>
      <c r="AY448" s="47">
        <v>0</v>
      </c>
      <c r="AZ448" s="47">
        <v>0</v>
      </c>
      <c r="BA448" s="47">
        <v>0</v>
      </c>
      <c r="BB448" s="47">
        <v>0</v>
      </c>
      <c r="BC448" s="47">
        <v>0</v>
      </c>
      <c r="BD448" s="47">
        <v>0</v>
      </c>
      <c r="BE448" s="47">
        <v>0</v>
      </c>
      <c r="BF448" s="47">
        <v>0</v>
      </c>
      <c r="BG448" s="47">
        <v>0</v>
      </c>
      <c r="BH448" s="47">
        <v>0</v>
      </c>
      <c r="BI448" s="47">
        <v>0</v>
      </c>
      <c r="BJ448" s="47">
        <v>0</v>
      </c>
      <c r="BK448" s="47">
        <v>0</v>
      </c>
      <c r="BL448" s="47">
        <v>0</v>
      </c>
      <c r="BM448" s="47">
        <v>0</v>
      </c>
      <c r="BN448" s="47">
        <v>0</v>
      </c>
      <c r="BO448" s="47">
        <v>1</v>
      </c>
      <c r="BP448" s="47">
        <v>0</v>
      </c>
      <c r="BQ448" s="47">
        <v>0</v>
      </c>
      <c r="BR448" s="47">
        <v>0</v>
      </c>
      <c r="BS448" s="47">
        <v>0</v>
      </c>
      <c r="BT448" s="47">
        <v>0</v>
      </c>
      <c r="BU448" s="47">
        <v>0</v>
      </c>
      <c r="BV448" s="47">
        <v>0</v>
      </c>
      <c r="BW448" s="47">
        <v>0</v>
      </c>
      <c r="BX448" s="47">
        <v>0</v>
      </c>
      <c r="BY448" s="47">
        <v>0</v>
      </c>
      <c r="BZ448" s="47">
        <v>0</v>
      </c>
      <c r="CA448" s="47">
        <v>0</v>
      </c>
      <c r="CB448" s="47">
        <v>0</v>
      </c>
      <c r="CC448" s="47">
        <v>0</v>
      </c>
      <c r="CD448" s="47">
        <v>0</v>
      </c>
      <c r="CE448" s="47">
        <v>0</v>
      </c>
      <c r="CF448" s="47">
        <v>0</v>
      </c>
      <c r="CG448" s="47">
        <v>0</v>
      </c>
      <c r="CH448" s="47">
        <v>0</v>
      </c>
      <c r="CI448" s="47">
        <v>0</v>
      </c>
      <c r="CJ448" s="47">
        <v>0</v>
      </c>
      <c r="CK448" s="47">
        <v>0</v>
      </c>
      <c r="CL448" s="47">
        <v>0</v>
      </c>
      <c r="CM448" s="47">
        <v>0</v>
      </c>
      <c r="CN448" s="47">
        <v>0</v>
      </c>
      <c r="CO448" s="47">
        <v>0</v>
      </c>
      <c r="CP448" s="47">
        <v>0</v>
      </c>
      <c r="CQ448" s="47">
        <v>0</v>
      </c>
      <c r="CR448" s="47">
        <v>0</v>
      </c>
      <c r="CS448" s="47">
        <v>0</v>
      </c>
      <c r="CT448" s="47">
        <v>0</v>
      </c>
      <c r="CU448" s="47">
        <v>0</v>
      </c>
      <c r="CV448" s="47">
        <v>0</v>
      </c>
      <c r="CW448" s="47">
        <v>0</v>
      </c>
      <c r="CX448" s="47">
        <v>0</v>
      </c>
      <c r="CY448" s="47">
        <v>0</v>
      </c>
      <c r="CZ448" s="47">
        <v>0</v>
      </c>
      <c r="DA448" s="47">
        <v>0</v>
      </c>
      <c r="DB448" s="47">
        <v>0</v>
      </c>
      <c r="DC448" s="47">
        <v>0</v>
      </c>
      <c r="DD448" s="47">
        <v>0</v>
      </c>
      <c r="DE448" s="47">
        <v>0</v>
      </c>
      <c r="DF448" s="47">
        <v>0</v>
      </c>
      <c r="DG448" s="47">
        <v>0</v>
      </c>
      <c r="DH448" s="47">
        <v>0</v>
      </c>
      <c r="DI448" s="47">
        <v>0</v>
      </c>
      <c r="DJ448" s="47">
        <v>0</v>
      </c>
      <c r="DK448" s="47">
        <v>0</v>
      </c>
      <c r="DL448" s="47">
        <v>0</v>
      </c>
      <c r="DM448" s="47">
        <v>0</v>
      </c>
      <c r="DN448" s="47">
        <v>0</v>
      </c>
      <c r="DO448" s="47">
        <v>0</v>
      </c>
      <c r="DP448" s="47">
        <v>0</v>
      </c>
      <c r="DQ448" s="47">
        <v>0</v>
      </c>
      <c r="DR448" s="47">
        <v>0</v>
      </c>
      <c r="DS448" s="47">
        <v>0</v>
      </c>
      <c r="DT448" s="47">
        <v>0</v>
      </c>
    </row>
    <row r="449" spans="1:126" x14ac:dyDescent="0.25">
      <c r="A449" s="47" t="s">
        <v>846</v>
      </c>
      <c r="B449" s="47" t="s">
        <v>153</v>
      </c>
      <c r="C449" s="47" t="s">
        <v>838</v>
      </c>
      <c r="D449" s="47" t="s">
        <v>838</v>
      </c>
      <c r="E449" s="47"/>
      <c r="F449" s="47" t="s">
        <v>406</v>
      </c>
      <c r="G449" s="47" t="s">
        <v>415</v>
      </c>
      <c r="H449" s="47" t="str">
        <f>=IFERROR(VLOOKUP(A449,'ETPT Format DDG'!A:J,10,FALSE),"")</f>
        <v>0</v>
      </c>
      <c r="I449" s="47" t="str">
        <f>='ETPT Format DDG'!M449</f>
        <v/>
      </c>
      <c r="J449" s="47" t="str">
        <f>='ETPT Format DDG'!D449</f>
        <v/>
      </c>
      <c r="K449" s="47" t="s">
        <v>157</v>
      </c>
      <c r="L449" s="47" t="s">
        <v>847</v>
      </c>
      <c r="M449" s="47"/>
      <c r="N449" s="47">
        <v>0.4868421052631579</v>
      </c>
      <c r="O449" s="47">
        <v>0.4868421052631579</v>
      </c>
      <c r="P449" s="47">
        <v>0</v>
      </c>
      <c r="Q449" s="47">
        <v>0</v>
      </c>
      <c r="R449" s="47">
        <v>0</v>
      </c>
      <c r="S449" s="47">
        <v>0</v>
      </c>
      <c r="T449" s="47">
        <v>0</v>
      </c>
      <c r="U449" s="47">
        <v>0</v>
      </c>
      <c r="V449" s="47">
        <v>0</v>
      </c>
      <c r="W449" s="47">
        <v>0</v>
      </c>
      <c r="X449" s="47">
        <v>0</v>
      </c>
      <c r="Y449" s="47">
        <v>0</v>
      </c>
      <c r="Z449" s="47">
        <v>0</v>
      </c>
      <c r="AA449" s="47">
        <v>0</v>
      </c>
      <c r="AB449" s="47">
        <v>0</v>
      </c>
      <c r="AC449" s="47">
        <v>0</v>
      </c>
      <c r="AD449" s="47">
        <v>0</v>
      </c>
      <c r="AE449" s="47">
        <v>0</v>
      </c>
      <c r="AF449" s="47">
        <v>0</v>
      </c>
      <c r="AG449" s="47">
        <v>0</v>
      </c>
      <c r="AH449" s="47">
        <v>0</v>
      </c>
      <c r="AI449" s="47">
        <v>0</v>
      </c>
      <c r="AJ449" s="47">
        <v>0</v>
      </c>
      <c r="AK449" s="47">
        <v>0</v>
      </c>
      <c r="AL449" s="47">
        <v>0</v>
      </c>
      <c r="AM449" s="47">
        <v>0</v>
      </c>
      <c r="AN449" s="47">
        <v>0</v>
      </c>
      <c r="AO449" s="47">
        <v>0</v>
      </c>
      <c r="AP449" s="47">
        <v>0</v>
      </c>
      <c r="AQ449" s="47">
        <v>0</v>
      </c>
      <c r="AR449" s="47">
        <v>0</v>
      </c>
      <c r="AS449" s="47">
        <v>0</v>
      </c>
      <c r="AT449" s="47">
        <v>0</v>
      </c>
      <c r="AU449" s="47">
        <v>0</v>
      </c>
      <c r="AV449" s="47">
        <v>0</v>
      </c>
      <c r="AW449" s="47">
        <v>0</v>
      </c>
      <c r="AX449" s="47">
        <v>0</v>
      </c>
      <c r="AY449" s="47">
        <v>0</v>
      </c>
      <c r="AZ449" s="47">
        <v>0</v>
      </c>
      <c r="BA449" s="47">
        <v>0</v>
      </c>
      <c r="BB449" s="47">
        <v>0</v>
      </c>
      <c r="BC449" s="47">
        <v>0</v>
      </c>
      <c r="BD449" s="47">
        <v>0</v>
      </c>
      <c r="BE449" s="47">
        <v>0</v>
      </c>
      <c r="BF449" s="47">
        <v>0</v>
      </c>
      <c r="BG449" s="47">
        <v>0</v>
      </c>
      <c r="BH449" s="47">
        <v>0</v>
      </c>
      <c r="BI449" s="47">
        <v>0</v>
      </c>
      <c r="BJ449" s="47">
        <v>0</v>
      </c>
      <c r="BK449" s="47">
        <v>0</v>
      </c>
      <c r="BL449" s="47">
        <v>0</v>
      </c>
      <c r="BM449" s="47">
        <v>0</v>
      </c>
      <c r="BN449" s="47">
        <v>0</v>
      </c>
      <c r="BO449" s="47">
        <v>0</v>
      </c>
      <c r="BP449" s="47">
        <v>0</v>
      </c>
      <c r="BQ449" s="47">
        <v>0</v>
      </c>
      <c r="BR449" s="47">
        <v>0</v>
      </c>
      <c r="BS449" s="47">
        <v>0</v>
      </c>
      <c r="BT449" s="47">
        <v>0</v>
      </c>
      <c r="BU449" s="47">
        <v>0</v>
      </c>
      <c r="BV449" s="47">
        <v>0</v>
      </c>
      <c r="BW449" s="47">
        <v>0</v>
      </c>
      <c r="BX449" s="47">
        <v>0</v>
      </c>
      <c r="BY449" s="47">
        <v>0</v>
      </c>
      <c r="BZ449" s="47">
        <v>0</v>
      </c>
      <c r="CA449" s="47">
        <v>0</v>
      </c>
      <c r="CB449" s="47">
        <v>0</v>
      </c>
      <c r="CC449" s="47">
        <v>0</v>
      </c>
      <c r="CD449" s="47">
        <v>0</v>
      </c>
      <c r="CE449" s="47">
        <v>0</v>
      </c>
      <c r="CF449" s="47">
        <v>0</v>
      </c>
      <c r="CG449" s="47">
        <v>0</v>
      </c>
      <c r="CH449" s="47">
        <v>0</v>
      </c>
      <c r="CI449" s="47">
        <v>0</v>
      </c>
      <c r="CJ449" s="47">
        <v>0</v>
      </c>
      <c r="CK449" s="47">
        <v>0</v>
      </c>
      <c r="CL449" s="47">
        <v>0</v>
      </c>
      <c r="CM449" s="47">
        <v>0</v>
      </c>
      <c r="CN449" s="47">
        <v>0</v>
      </c>
      <c r="CO449" s="47">
        <v>0</v>
      </c>
      <c r="CP449" s="47">
        <v>0</v>
      </c>
      <c r="CQ449" s="47">
        <v>0</v>
      </c>
      <c r="CR449" s="47">
        <v>0</v>
      </c>
      <c r="CS449" s="47">
        <v>0</v>
      </c>
      <c r="CT449" s="47">
        <v>0.4868421052631579</v>
      </c>
      <c r="CU449" s="47">
        <v>0.4868421052631579</v>
      </c>
      <c r="CV449" s="47">
        <v>0</v>
      </c>
      <c r="CW449" s="47">
        <v>0</v>
      </c>
      <c r="CX449" s="47">
        <v>0</v>
      </c>
      <c r="CY449" s="47">
        <v>0</v>
      </c>
      <c r="CZ449" s="47">
        <v>0</v>
      </c>
      <c r="DA449" s="47">
        <v>0</v>
      </c>
      <c r="DB449" s="47">
        <v>0</v>
      </c>
      <c r="DC449" s="47">
        <v>0</v>
      </c>
      <c r="DD449" s="47">
        <v>0</v>
      </c>
      <c r="DE449" s="47">
        <v>0</v>
      </c>
      <c r="DF449" s="47">
        <v>0.5131578947368421</v>
      </c>
      <c r="DG449" s="47">
        <v>0.5131578947368421</v>
      </c>
      <c r="DH449" s="47">
        <v>0</v>
      </c>
      <c r="DI449" s="47">
        <v>0</v>
      </c>
      <c r="DJ449" s="47">
        <v>0</v>
      </c>
      <c r="DK449" s="47">
        <v>0</v>
      </c>
      <c r="DL449" s="47">
        <v>0</v>
      </c>
      <c r="DM449" s="47">
        <v>0</v>
      </c>
      <c r="DN449" s="47">
        <v>0</v>
      </c>
      <c r="DO449" s="47">
        <v>0</v>
      </c>
      <c r="DP449" s="47">
        <v>0</v>
      </c>
      <c r="DQ449" s="47">
        <v>0</v>
      </c>
      <c r="DR449" s="47">
        <v>0</v>
      </c>
      <c r="DS449" s="47">
        <v>0</v>
      </c>
      <c r="DT449" s="47">
        <v>0</v>
      </c>
    </row>
    <row r="450" spans="1:126" x14ac:dyDescent="0.25">
      <c r="A450" s="47" t="s">
        <v>848</v>
      </c>
      <c r="B450" s="47" t="s">
        <v>153</v>
      </c>
      <c r="C450" s="47" t="s">
        <v>838</v>
      </c>
      <c r="D450" s="47" t="s">
        <v>838</v>
      </c>
      <c r="E450" s="47"/>
      <c r="F450" s="47" t="s">
        <v>406</v>
      </c>
      <c r="G450" s="47" t="s">
        <v>415</v>
      </c>
      <c r="H450" s="47" t="str">
        <f>=IFERROR(VLOOKUP(A450,'ETPT Format DDG'!A:J,10,FALSE),"")</f>
        <v>0</v>
      </c>
      <c r="I450" s="47" t="str">
        <f>='ETPT Format DDG'!M450</f>
        <v/>
      </c>
      <c r="J450" s="47" t="str">
        <f>='ETPT Format DDG'!D450</f>
        <v/>
      </c>
      <c r="K450" s="47" t="s">
        <v>157</v>
      </c>
      <c r="L450" s="47" t="s">
        <v>849</v>
      </c>
      <c r="M450" s="47"/>
      <c r="N450" s="47">
        <v>1</v>
      </c>
      <c r="O450" s="47">
        <v>1</v>
      </c>
      <c r="P450" s="47">
        <v>0</v>
      </c>
      <c r="Q450" s="47">
        <v>0</v>
      </c>
      <c r="R450" s="47">
        <v>0</v>
      </c>
      <c r="S450" s="47">
        <v>0</v>
      </c>
      <c r="T450" s="47">
        <v>0</v>
      </c>
      <c r="U450" s="47">
        <v>0</v>
      </c>
      <c r="V450" s="47">
        <v>0</v>
      </c>
      <c r="W450" s="47">
        <v>0</v>
      </c>
      <c r="X450" s="47">
        <v>0</v>
      </c>
      <c r="Y450" s="47">
        <v>0</v>
      </c>
      <c r="Z450" s="47">
        <v>0</v>
      </c>
      <c r="AA450" s="47">
        <v>0</v>
      </c>
      <c r="AB450" s="47">
        <v>0</v>
      </c>
      <c r="AC450" s="47">
        <v>0</v>
      </c>
      <c r="AD450" s="47">
        <v>0</v>
      </c>
      <c r="AE450" s="47">
        <v>0</v>
      </c>
      <c r="AF450" s="47">
        <v>0</v>
      </c>
      <c r="AG450" s="47">
        <v>0</v>
      </c>
      <c r="AH450" s="47">
        <v>0</v>
      </c>
      <c r="AI450" s="47">
        <v>0</v>
      </c>
      <c r="AJ450" s="47">
        <v>0</v>
      </c>
      <c r="AK450" s="47">
        <v>0</v>
      </c>
      <c r="AL450" s="47">
        <v>0</v>
      </c>
      <c r="AM450" s="47">
        <v>0</v>
      </c>
      <c r="AN450" s="47">
        <v>0</v>
      </c>
      <c r="AO450" s="47">
        <v>0</v>
      </c>
      <c r="AP450" s="47">
        <v>0</v>
      </c>
      <c r="AQ450" s="47">
        <v>0</v>
      </c>
      <c r="AR450" s="47">
        <v>0</v>
      </c>
      <c r="AS450" s="47">
        <v>0</v>
      </c>
      <c r="AT450" s="47">
        <v>0</v>
      </c>
      <c r="AU450" s="47">
        <v>0</v>
      </c>
      <c r="AV450" s="47">
        <v>0</v>
      </c>
      <c r="AW450" s="47">
        <v>0</v>
      </c>
      <c r="AX450" s="47">
        <v>0</v>
      </c>
      <c r="AY450" s="47">
        <v>0</v>
      </c>
      <c r="AZ450" s="47">
        <v>0</v>
      </c>
      <c r="BA450" s="47">
        <v>0</v>
      </c>
      <c r="BB450" s="47">
        <v>0</v>
      </c>
      <c r="BC450" s="47">
        <v>0</v>
      </c>
      <c r="BD450" s="47">
        <v>0</v>
      </c>
      <c r="BE450" s="47">
        <v>0</v>
      </c>
      <c r="BF450" s="47">
        <v>0</v>
      </c>
      <c r="BG450" s="47">
        <v>0</v>
      </c>
      <c r="BH450" s="47">
        <v>0</v>
      </c>
      <c r="BI450" s="47">
        <v>0</v>
      </c>
      <c r="BJ450" s="47">
        <v>0</v>
      </c>
      <c r="BK450" s="47">
        <v>0</v>
      </c>
      <c r="BL450" s="47">
        <v>0</v>
      </c>
      <c r="BM450" s="47">
        <v>0</v>
      </c>
      <c r="BN450" s="47">
        <v>0</v>
      </c>
      <c r="BO450" s="47">
        <v>0</v>
      </c>
      <c r="BP450" s="47">
        <v>0</v>
      </c>
      <c r="BQ450" s="47">
        <v>0</v>
      </c>
      <c r="BR450" s="47">
        <v>0</v>
      </c>
      <c r="BS450" s="47">
        <v>0</v>
      </c>
      <c r="BT450" s="47">
        <v>0</v>
      </c>
      <c r="BU450" s="47">
        <v>0</v>
      </c>
      <c r="BV450" s="47">
        <v>0</v>
      </c>
      <c r="BW450" s="47">
        <v>0</v>
      </c>
      <c r="BX450" s="47">
        <v>0</v>
      </c>
      <c r="BY450" s="47">
        <v>0</v>
      </c>
      <c r="BZ450" s="47">
        <v>0</v>
      </c>
      <c r="CA450" s="47">
        <v>0</v>
      </c>
      <c r="CB450" s="47">
        <v>0</v>
      </c>
      <c r="CC450" s="47">
        <v>0</v>
      </c>
      <c r="CD450" s="47">
        <v>0</v>
      </c>
      <c r="CE450" s="47">
        <v>0</v>
      </c>
      <c r="CF450" s="47">
        <v>0</v>
      </c>
      <c r="CG450" s="47">
        <v>0</v>
      </c>
      <c r="CH450" s="47">
        <v>0</v>
      </c>
      <c r="CI450" s="47">
        <v>0</v>
      </c>
      <c r="CJ450" s="47">
        <v>0</v>
      </c>
      <c r="CK450" s="47">
        <v>0</v>
      </c>
      <c r="CL450" s="47">
        <v>0</v>
      </c>
      <c r="CM450" s="47">
        <v>0</v>
      </c>
      <c r="CN450" s="47">
        <v>0</v>
      </c>
      <c r="CO450" s="47">
        <v>0</v>
      </c>
      <c r="CP450" s="47">
        <v>0</v>
      </c>
      <c r="CQ450" s="47">
        <v>0</v>
      </c>
      <c r="CR450" s="47">
        <v>0</v>
      </c>
      <c r="CS450" s="47">
        <v>0</v>
      </c>
      <c r="CT450" s="47">
        <v>1</v>
      </c>
      <c r="CU450" s="47">
        <v>0</v>
      </c>
      <c r="CV450" s="47">
        <v>0</v>
      </c>
      <c r="CW450" s="47">
        <v>0</v>
      </c>
      <c r="CX450" s="47">
        <v>0</v>
      </c>
      <c r="CY450" s="47">
        <v>0</v>
      </c>
      <c r="CZ450" s="47">
        <v>1</v>
      </c>
      <c r="DA450" s="47">
        <v>0</v>
      </c>
      <c r="DB450" s="47">
        <v>0</v>
      </c>
      <c r="DC450" s="47">
        <v>0</v>
      </c>
      <c r="DD450" s="47">
        <v>0</v>
      </c>
      <c r="DE450" s="47">
        <v>0</v>
      </c>
      <c r="DF450" s="47">
        <v>0</v>
      </c>
      <c r="DG450" s="47">
        <v>0</v>
      </c>
      <c r="DH450" s="47">
        <v>0</v>
      </c>
      <c r="DI450" s="47">
        <v>0</v>
      </c>
      <c r="DJ450" s="47">
        <v>0</v>
      </c>
      <c r="DK450" s="47">
        <v>0</v>
      </c>
      <c r="DL450" s="47">
        <v>0</v>
      </c>
      <c r="DM450" s="47">
        <v>0</v>
      </c>
      <c r="DN450" s="47">
        <v>0</v>
      </c>
      <c r="DO450" s="47">
        <v>0</v>
      </c>
      <c r="DP450" s="47">
        <v>0</v>
      </c>
      <c r="DQ450" s="47">
        <v>0</v>
      </c>
      <c r="DR450" s="47">
        <v>0</v>
      </c>
      <c r="DS450" s="47">
        <v>0</v>
      </c>
      <c r="DT450" s="47">
        <v>0</v>
      </c>
    </row>
    <row r="451" spans="1:126" x14ac:dyDescent="0.25">
      <c r="A451" s="47" t="s">
        <v>850</v>
      </c>
      <c r="B451" s="47" t="s">
        <v>153</v>
      </c>
      <c r="C451" s="47" t="s">
        <v>838</v>
      </c>
      <c r="D451" s="47" t="s">
        <v>838</v>
      </c>
      <c r="E451" s="47"/>
      <c r="F451" s="47" t="s">
        <v>406</v>
      </c>
      <c r="G451" s="47" t="s">
        <v>415</v>
      </c>
      <c r="H451" s="47" t="str">
        <f>=IFERROR(VLOOKUP(A451,'ETPT Format DDG'!A:J,10,FALSE),"")</f>
        <v>0</v>
      </c>
      <c r="I451" s="47" t="str">
        <f>='ETPT Format DDG'!M451</f>
        <v/>
      </c>
      <c r="J451" s="47" t="str">
        <f>='ETPT Format DDG'!D451</f>
        <v/>
      </c>
      <c r="K451" s="47" t="s">
        <v>157</v>
      </c>
      <c r="L451" s="47" t="s">
        <v>851</v>
      </c>
      <c r="M451" s="47"/>
      <c r="N451" s="47">
        <v>1</v>
      </c>
      <c r="O451" s="47">
        <v>0.3157894736842105</v>
      </c>
      <c r="P451" s="47">
        <v>0.3157894736842105</v>
      </c>
      <c r="Q451" s="47">
        <v>0</v>
      </c>
      <c r="R451" s="47">
        <v>0</v>
      </c>
      <c r="S451" s="47">
        <v>0</v>
      </c>
      <c r="T451" s="47">
        <v>0</v>
      </c>
      <c r="U451" s="47">
        <v>0</v>
      </c>
      <c r="V451" s="47">
        <v>0</v>
      </c>
      <c r="W451" s="47">
        <v>0</v>
      </c>
      <c r="X451" s="47">
        <v>0</v>
      </c>
      <c r="Y451" s="47">
        <v>0</v>
      </c>
      <c r="Z451" s="47">
        <v>0</v>
      </c>
      <c r="AA451" s="47">
        <v>0</v>
      </c>
      <c r="AB451" s="47">
        <v>0</v>
      </c>
      <c r="AC451" s="47">
        <v>0</v>
      </c>
      <c r="AD451" s="47">
        <v>0</v>
      </c>
      <c r="AE451" s="47">
        <v>0</v>
      </c>
      <c r="AF451" s="47">
        <v>0</v>
      </c>
      <c r="AG451" s="47">
        <v>0</v>
      </c>
      <c r="AH451" s="47">
        <v>0</v>
      </c>
      <c r="AI451" s="47">
        <v>0</v>
      </c>
      <c r="AJ451" s="47">
        <v>0</v>
      </c>
      <c r="AK451" s="47">
        <v>0</v>
      </c>
      <c r="AL451" s="47">
        <v>0</v>
      </c>
      <c r="AM451" s="47">
        <v>0</v>
      </c>
      <c r="AN451" s="47">
        <v>0</v>
      </c>
      <c r="AO451" s="47">
        <v>0</v>
      </c>
      <c r="AP451" s="47">
        <v>0</v>
      </c>
      <c r="AQ451" s="47">
        <v>0</v>
      </c>
      <c r="AR451" s="47">
        <v>0</v>
      </c>
      <c r="AS451" s="47">
        <v>0</v>
      </c>
      <c r="AT451" s="47">
        <v>0</v>
      </c>
      <c r="AU451" s="47">
        <v>0</v>
      </c>
      <c r="AV451" s="47">
        <v>0</v>
      </c>
      <c r="AW451" s="47">
        <v>0</v>
      </c>
      <c r="AX451" s="47">
        <v>0</v>
      </c>
      <c r="AY451" s="47">
        <v>0</v>
      </c>
      <c r="AZ451" s="47">
        <v>0</v>
      </c>
      <c r="BA451" s="47">
        <v>0</v>
      </c>
      <c r="BB451" s="47">
        <v>0</v>
      </c>
      <c r="BC451" s="47">
        <v>0</v>
      </c>
      <c r="BD451" s="47">
        <v>0</v>
      </c>
      <c r="BE451" s="47">
        <v>0</v>
      </c>
      <c r="BF451" s="47">
        <v>0</v>
      </c>
      <c r="BG451" s="47">
        <v>0</v>
      </c>
      <c r="BH451" s="47">
        <v>0</v>
      </c>
      <c r="BI451" s="47">
        <v>0</v>
      </c>
      <c r="BJ451" s="47">
        <v>0</v>
      </c>
      <c r="BK451" s="47">
        <v>0</v>
      </c>
      <c r="BL451" s="47">
        <v>0</v>
      </c>
      <c r="BM451" s="47">
        <v>0</v>
      </c>
      <c r="BN451" s="47">
        <v>0</v>
      </c>
      <c r="BO451" s="47">
        <v>0</v>
      </c>
      <c r="BP451" s="47">
        <v>0</v>
      </c>
      <c r="BQ451" s="47">
        <v>0</v>
      </c>
      <c r="BR451" s="47">
        <v>0</v>
      </c>
      <c r="BS451" s="47">
        <v>0</v>
      </c>
      <c r="BT451" s="47">
        <v>0</v>
      </c>
      <c r="BU451" s="47">
        <v>0</v>
      </c>
      <c r="BV451" s="47">
        <v>0</v>
      </c>
      <c r="BW451" s="47">
        <v>0</v>
      </c>
      <c r="BX451" s="47">
        <v>0</v>
      </c>
      <c r="BY451" s="47">
        <v>0</v>
      </c>
      <c r="BZ451" s="47">
        <v>0</v>
      </c>
      <c r="CA451" s="47">
        <v>0</v>
      </c>
      <c r="CB451" s="47">
        <v>0</v>
      </c>
      <c r="CC451" s="47">
        <v>0</v>
      </c>
      <c r="CD451" s="47">
        <v>0</v>
      </c>
      <c r="CE451" s="47">
        <v>0</v>
      </c>
      <c r="CF451" s="47">
        <v>0</v>
      </c>
      <c r="CG451" s="47">
        <v>0</v>
      </c>
      <c r="CH451" s="47">
        <v>0</v>
      </c>
      <c r="CI451" s="47">
        <v>0</v>
      </c>
      <c r="CJ451" s="47">
        <v>0</v>
      </c>
      <c r="CK451" s="47">
        <v>0</v>
      </c>
      <c r="CL451" s="47">
        <v>0</v>
      </c>
      <c r="CM451" s="47">
        <v>0</v>
      </c>
      <c r="CN451" s="47">
        <v>0</v>
      </c>
      <c r="CO451" s="47">
        <v>0</v>
      </c>
      <c r="CP451" s="47">
        <v>0</v>
      </c>
      <c r="CQ451" s="47">
        <v>0</v>
      </c>
      <c r="CR451" s="47">
        <v>0</v>
      </c>
      <c r="CS451" s="47">
        <v>0</v>
      </c>
      <c r="CT451" s="47">
        <v>0</v>
      </c>
      <c r="CU451" s="47">
        <v>0</v>
      </c>
      <c r="CV451" s="47">
        <v>0</v>
      </c>
      <c r="CW451" s="47">
        <v>0</v>
      </c>
      <c r="CX451" s="47">
        <v>0</v>
      </c>
      <c r="CY451" s="47">
        <v>0</v>
      </c>
      <c r="CZ451" s="47">
        <v>0</v>
      </c>
      <c r="DA451" s="47">
        <v>0</v>
      </c>
      <c r="DB451" s="47">
        <v>0</v>
      </c>
      <c r="DC451" s="47">
        <v>0</v>
      </c>
      <c r="DD451" s="47">
        <v>0</v>
      </c>
      <c r="DE451" s="47">
        <v>0</v>
      </c>
      <c r="DF451" s="47">
        <v>0</v>
      </c>
      <c r="DG451" s="47">
        <v>0</v>
      </c>
      <c r="DH451" s="47">
        <v>0</v>
      </c>
      <c r="DI451" s="47">
        <v>0</v>
      </c>
      <c r="DJ451" s="47">
        <v>0</v>
      </c>
      <c r="DK451" s="47">
        <v>0</v>
      </c>
      <c r="DL451" s="47">
        <v>0</v>
      </c>
      <c r="DM451" s="47">
        <v>0</v>
      </c>
      <c r="DN451" s="47">
        <v>0</v>
      </c>
      <c r="DO451" s="47">
        <v>0</v>
      </c>
      <c r="DP451" s="47">
        <v>0</v>
      </c>
      <c r="DQ451" s="47">
        <v>0</v>
      </c>
      <c r="DR451" s="47">
        <v>0</v>
      </c>
      <c r="DS451" s="47">
        <v>0</v>
      </c>
      <c r="DT451" s="47">
        <v>0</v>
      </c>
    </row>
    <row r="452" spans="1:126" x14ac:dyDescent="0.25">
      <c r="A452" s="47" t="s">
        <v>852</v>
      </c>
      <c r="B452" s="47" t="s">
        <v>153</v>
      </c>
      <c r="C452" s="47" t="s">
        <v>838</v>
      </c>
      <c r="D452" s="47" t="s">
        <v>838</v>
      </c>
      <c r="E452" s="47"/>
      <c r="F452" s="47" t="s">
        <v>406</v>
      </c>
      <c r="G452" s="47" t="s">
        <v>415</v>
      </c>
      <c r="H452" s="47" t="str">
        <f>=IFERROR(VLOOKUP(A452,'ETPT Format DDG'!A:J,10,FALSE),"")</f>
        <v>0</v>
      </c>
      <c r="I452" s="47" t="str">
        <f>='ETPT Format DDG'!M452</f>
        <v/>
      </c>
      <c r="J452" s="47" t="str">
        <f>='ETPT Format DDG'!D452</f>
        <v/>
      </c>
      <c r="K452" s="47" t="s">
        <v>157</v>
      </c>
      <c r="L452" s="47" t="s">
        <v>853</v>
      </c>
      <c r="M452" s="47" t="s">
        <v>854</v>
      </c>
      <c r="N452" s="47">
        <v>0.3408662900188324</v>
      </c>
      <c r="O452" s="47">
        <v>0</v>
      </c>
      <c r="P452" s="47">
        <v>0</v>
      </c>
      <c r="Q452" s="47">
        <v>0</v>
      </c>
      <c r="R452" s="47">
        <v>0</v>
      </c>
      <c r="S452" s="47">
        <v>0</v>
      </c>
      <c r="T452" s="47">
        <v>0</v>
      </c>
      <c r="U452" s="47">
        <v>0</v>
      </c>
      <c r="V452" s="47">
        <v>0</v>
      </c>
      <c r="W452" s="47">
        <v>0</v>
      </c>
      <c r="X452" s="47">
        <v>0</v>
      </c>
      <c r="Y452" s="47">
        <v>0</v>
      </c>
      <c r="Z452" s="47">
        <v>0</v>
      </c>
      <c r="AA452" s="47">
        <v>0</v>
      </c>
      <c r="AB452" s="47">
        <v>0</v>
      </c>
      <c r="AC452" s="47">
        <v>0</v>
      </c>
      <c r="AD452" s="47">
        <v>0</v>
      </c>
      <c r="AE452" s="47">
        <v>0</v>
      </c>
      <c r="AF452" s="47">
        <v>0</v>
      </c>
      <c r="AG452" s="47">
        <v>0</v>
      </c>
      <c r="AH452" s="47">
        <v>0</v>
      </c>
      <c r="AI452" s="47">
        <v>0</v>
      </c>
      <c r="AJ452" s="47">
        <v>0</v>
      </c>
      <c r="AK452" s="47">
        <v>0</v>
      </c>
      <c r="AL452" s="47">
        <v>0</v>
      </c>
      <c r="AM452" s="47">
        <v>0</v>
      </c>
      <c r="AN452" s="47">
        <v>0</v>
      </c>
      <c r="AO452" s="47">
        <v>0</v>
      </c>
      <c r="AP452" s="47">
        <v>0</v>
      </c>
      <c r="AQ452" s="47">
        <v>0</v>
      </c>
      <c r="AR452" s="47">
        <v>0</v>
      </c>
      <c r="AS452" s="47">
        <v>0</v>
      </c>
      <c r="AT452" s="47">
        <v>0</v>
      </c>
      <c r="AU452" s="47">
        <v>0</v>
      </c>
      <c r="AV452" s="47">
        <v>0</v>
      </c>
      <c r="AW452" s="47">
        <v>0</v>
      </c>
      <c r="AX452" s="47">
        <v>0</v>
      </c>
      <c r="AY452" s="47">
        <v>0</v>
      </c>
      <c r="AZ452" s="47">
        <v>0</v>
      </c>
      <c r="BA452" s="47">
        <v>0</v>
      </c>
      <c r="BB452" s="47">
        <v>0</v>
      </c>
      <c r="BC452" s="47">
        <v>0</v>
      </c>
      <c r="BD452" s="47">
        <v>0</v>
      </c>
      <c r="BE452" s="47">
        <v>0</v>
      </c>
      <c r="BF452" s="47">
        <v>0</v>
      </c>
      <c r="BG452" s="47">
        <v>0</v>
      </c>
      <c r="BH452" s="47">
        <v>0</v>
      </c>
      <c r="BI452" s="47">
        <v>0</v>
      </c>
      <c r="BJ452" s="47">
        <v>0</v>
      </c>
      <c r="BK452" s="47">
        <v>0</v>
      </c>
      <c r="BL452" s="47">
        <v>0</v>
      </c>
      <c r="BM452" s="47">
        <v>0</v>
      </c>
      <c r="BN452" s="47">
        <v>0</v>
      </c>
      <c r="BO452" s="47">
        <v>0</v>
      </c>
      <c r="BP452" s="47">
        <v>0</v>
      </c>
      <c r="BQ452" s="47">
        <v>0</v>
      </c>
      <c r="BR452" s="47">
        <v>0</v>
      </c>
      <c r="BS452" s="47">
        <v>0</v>
      </c>
      <c r="BT452" s="47">
        <v>0</v>
      </c>
      <c r="BU452" s="47">
        <v>0</v>
      </c>
      <c r="BV452" s="47">
        <v>0</v>
      </c>
      <c r="BW452" s="47">
        <v>0</v>
      </c>
      <c r="BX452" s="47">
        <v>0</v>
      </c>
      <c r="BY452" s="47">
        <v>0</v>
      </c>
      <c r="BZ452" s="47">
        <v>0</v>
      </c>
      <c r="CA452" s="47">
        <v>0</v>
      </c>
      <c r="CB452" s="47">
        <v>0</v>
      </c>
      <c r="CC452" s="47">
        <v>0</v>
      </c>
      <c r="CD452" s="47">
        <v>0</v>
      </c>
      <c r="CE452" s="47">
        <v>0</v>
      </c>
      <c r="CF452" s="47">
        <v>0</v>
      </c>
      <c r="CG452" s="47">
        <v>0</v>
      </c>
      <c r="CH452" s="47">
        <v>0</v>
      </c>
      <c r="CI452" s="47">
        <v>0</v>
      </c>
      <c r="CJ452" s="47">
        <v>0</v>
      </c>
      <c r="CK452" s="47">
        <v>0</v>
      </c>
      <c r="CL452" s="47">
        <v>0</v>
      </c>
      <c r="CM452" s="47">
        <v>0</v>
      </c>
      <c r="CN452" s="47">
        <v>0</v>
      </c>
      <c r="CO452" s="47">
        <v>0</v>
      </c>
      <c r="CP452" s="47">
        <v>0</v>
      </c>
      <c r="CQ452" s="47">
        <v>0</v>
      </c>
      <c r="CR452" s="47">
        <v>0</v>
      </c>
      <c r="CS452" s="47">
        <v>0</v>
      </c>
      <c r="CT452" s="47">
        <v>0</v>
      </c>
      <c r="CU452" s="47">
        <v>0</v>
      </c>
      <c r="CV452" s="47">
        <v>0</v>
      </c>
      <c r="CW452" s="47">
        <v>0</v>
      </c>
      <c r="CX452" s="47">
        <v>0</v>
      </c>
      <c r="CY452" s="47">
        <v>0</v>
      </c>
      <c r="CZ452" s="47">
        <v>0</v>
      </c>
      <c r="DA452" s="47">
        <v>0</v>
      </c>
      <c r="DB452" s="47">
        <v>0</v>
      </c>
      <c r="DC452" s="47">
        <v>0</v>
      </c>
      <c r="DD452" s="47">
        <v>0</v>
      </c>
      <c r="DE452" s="47">
        <v>0</v>
      </c>
      <c r="DF452" s="47">
        <v>0</v>
      </c>
      <c r="DG452" s="47">
        <v>0</v>
      </c>
      <c r="DH452" s="47">
        <v>0</v>
      </c>
      <c r="DI452" s="47">
        <v>0</v>
      </c>
      <c r="DJ452" s="47">
        <v>0</v>
      </c>
      <c r="DK452" s="47">
        <v>0</v>
      </c>
      <c r="DL452" s="47">
        <v>0</v>
      </c>
      <c r="DM452" s="47">
        <v>0</v>
      </c>
      <c r="DN452" s="47">
        <v>0</v>
      </c>
      <c r="DO452" s="47">
        <v>0</v>
      </c>
      <c r="DP452" s="47">
        <v>0</v>
      </c>
      <c r="DQ452" s="47">
        <v>0</v>
      </c>
      <c r="DR452" s="47">
        <v>0</v>
      </c>
      <c r="DS452" s="47">
        <v>0</v>
      </c>
      <c r="DT452" s="47">
        <v>0</v>
      </c>
    </row>
    <row r="453" spans="1:126" x14ac:dyDescent="0.25">
      <c r="A453" s="47" t="s">
        <v>855</v>
      </c>
      <c r="B453" s="47" t="s">
        <v>153</v>
      </c>
      <c r="C453" s="47" t="s">
        <v>838</v>
      </c>
      <c r="D453" s="47" t="s">
        <v>838</v>
      </c>
      <c r="E453" s="47"/>
      <c r="F453" s="47" t="s">
        <v>406</v>
      </c>
      <c r="G453" s="47" t="s">
        <v>529</v>
      </c>
      <c r="H453" s="47" t="str">
        <f>=IFERROR(VLOOKUP(A453,'ETPT Format DDG'!A:J,10,FALSE),"")</f>
        <v>0</v>
      </c>
      <c r="I453" s="47" t="str">
        <f>='ETPT Format DDG'!M453</f>
        <v/>
      </c>
      <c r="J453" s="47" t="str">
        <f>='ETPT Format DDG'!D453</f>
        <v/>
      </c>
      <c r="K453" s="47" t="s">
        <v>157</v>
      </c>
      <c r="L453" s="47" t="s">
        <v>749</v>
      </c>
      <c r="M453" s="47"/>
      <c r="N453" s="47">
        <v>0</v>
      </c>
      <c r="O453" s="47">
        <v>0</v>
      </c>
      <c r="P453" s="47">
        <v>0</v>
      </c>
      <c r="Q453" s="47">
        <v>0</v>
      </c>
      <c r="R453" s="47">
        <v>0</v>
      </c>
      <c r="S453" s="47">
        <v>0</v>
      </c>
      <c r="T453" s="47">
        <v>0</v>
      </c>
      <c r="U453" s="47">
        <v>0</v>
      </c>
      <c r="V453" s="47">
        <v>0</v>
      </c>
      <c r="W453" s="47">
        <v>0</v>
      </c>
      <c r="X453" s="47">
        <v>0</v>
      </c>
      <c r="Y453" s="47">
        <v>0</v>
      </c>
      <c r="Z453" s="47">
        <v>0</v>
      </c>
      <c r="AA453" s="47">
        <v>0</v>
      </c>
      <c r="AB453" s="47">
        <v>0</v>
      </c>
      <c r="AC453" s="47">
        <v>0</v>
      </c>
      <c r="AD453" s="47">
        <v>0</v>
      </c>
      <c r="AE453" s="47">
        <v>0</v>
      </c>
      <c r="AF453" s="47">
        <v>0</v>
      </c>
      <c r="AG453" s="47">
        <v>0</v>
      </c>
      <c r="AH453" s="47">
        <v>0</v>
      </c>
      <c r="AI453" s="47">
        <v>0</v>
      </c>
      <c r="AJ453" s="47">
        <v>0</v>
      </c>
      <c r="AK453" s="47">
        <v>0</v>
      </c>
      <c r="AL453" s="47">
        <v>0</v>
      </c>
      <c r="AM453" s="47">
        <v>0</v>
      </c>
      <c r="AN453" s="47">
        <v>0</v>
      </c>
      <c r="AO453" s="47">
        <v>0</v>
      </c>
      <c r="AP453" s="47">
        <v>0</v>
      </c>
      <c r="AQ453" s="47">
        <v>0</v>
      </c>
      <c r="AR453" s="47">
        <v>0</v>
      </c>
      <c r="AS453" s="47">
        <v>0</v>
      </c>
      <c r="AT453" s="47">
        <v>0</v>
      </c>
      <c r="AU453" s="47">
        <v>0</v>
      </c>
      <c r="AV453" s="47">
        <v>0</v>
      </c>
      <c r="AW453" s="47">
        <v>0</v>
      </c>
      <c r="AX453" s="47">
        <v>0</v>
      </c>
      <c r="AY453" s="47">
        <v>0</v>
      </c>
      <c r="AZ453" s="47">
        <v>0</v>
      </c>
      <c r="BA453" s="47">
        <v>0</v>
      </c>
      <c r="BB453" s="47">
        <v>0</v>
      </c>
      <c r="BC453" s="47">
        <v>0</v>
      </c>
      <c r="BD453" s="47">
        <v>0</v>
      </c>
      <c r="BE453" s="47">
        <v>0</v>
      </c>
      <c r="BF453" s="47">
        <v>0</v>
      </c>
      <c r="BG453" s="47">
        <v>0</v>
      </c>
      <c r="BH453" s="47">
        <v>0</v>
      </c>
      <c r="BI453" s="47">
        <v>0</v>
      </c>
      <c r="BJ453" s="47">
        <v>0</v>
      </c>
      <c r="BK453" s="47">
        <v>0</v>
      </c>
      <c r="BL453" s="47">
        <v>0</v>
      </c>
      <c r="BM453" s="47">
        <v>0</v>
      </c>
      <c r="BN453" s="47">
        <v>0</v>
      </c>
      <c r="BO453" s="47">
        <v>0</v>
      </c>
      <c r="BP453" s="47">
        <v>0</v>
      </c>
      <c r="BQ453" s="47">
        <v>0</v>
      </c>
      <c r="BR453" s="47">
        <v>0</v>
      </c>
      <c r="BS453" s="47">
        <v>0</v>
      </c>
      <c r="BT453" s="47">
        <v>0</v>
      </c>
      <c r="BU453" s="47">
        <v>0</v>
      </c>
      <c r="BV453" s="47">
        <v>0</v>
      </c>
      <c r="BW453" s="47">
        <v>0</v>
      </c>
      <c r="BX453" s="47">
        <v>0</v>
      </c>
      <c r="BY453" s="47">
        <v>0</v>
      </c>
      <c r="BZ453" s="47">
        <v>0</v>
      </c>
      <c r="CA453" s="47">
        <v>0</v>
      </c>
      <c r="CB453" s="47">
        <v>0</v>
      </c>
      <c r="CC453" s="47">
        <v>0</v>
      </c>
      <c r="CD453" s="47">
        <v>0</v>
      </c>
      <c r="CE453" s="47">
        <v>0</v>
      </c>
      <c r="CF453" s="47">
        <v>0</v>
      </c>
      <c r="CG453" s="47">
        <v>0</v>
      </c>
      <c r="CH453" s="47">
        <v>0</v>
      </c>
      <c r="CI453" s="47">
        <v>0</v>
      </c>
      <c r="CJ453" s="47">
        <v>0</v>
      </c>
      <c r="CK453" s="47">
        <v>0</v>
      </c>
      <c r="CL453" s="47">
        <v>0</v>
      </c>
      <c r="CM453" s="47">
        <v>0</v>
      </c>
      <c r="CN453" s="47">
        <v>0</v>
      </c>
      <c r="CO453" s="47">
        <v>0</v>
      </c>
      <c r="CP453" s="47">
        <v>0</v>
      </c>
      <c r="CQ453" s="47">
        <v>0</v>
      </c>
      <c r="CR453" s="47">
        <v>0</v>
      </c>
      <c r="CS453" s="47">
        <v>0</v>
      </c>
      <c r="CT453" s="47">
        <v>0</v>
      </c>
      <c r="CU453" s="47">
        <v>0</v>
      </c>
      <c r="CV453" s="47">
        <v>0</v>
      </c>
      <c r="CW453" s="47">
        <v>0</v>
      </c>
      <c r="CX453" s="47">
        <v>0</v>
      </c>
      <c r="CY453" s="47">
        <v>0</v>
      </c>
      <c r="CZ453" s="47">
        <v>0</v>
      </c>
      <c r="DA453" s="47">
        <v>0</v>
      </c>
      <c r="DB453" s="47">
        <v>0</v>
      </c>
      <c r="DC453" s="47">
        <v>0</v>
      </c>
      <c r="DD453" s="47">
        <v>0</v>
      </c>
      <c r="DE453" s="47">
        <v>0</v>
      </c>
      <c r="DF453" s="47">
        <v>1</v>
      </c>
      <c r="DG453" s="47">
        <v>0</v>
      </c>
      <c r="DH453" s="47">
        <v>0</v>
      </c>
      <c r="DI453" s="47">
        <v>0</v>
      </c>
      <c r="DJ453" s="47">
        <v>0</v>
      </c>
      <c r="DK453" s="47">
        <v>0</v>
      </c>
      <c r="DL453" s="47">
        <v>0</v>
      </c>
      <c r="DM453" s="47">
        <v>1</v>
      </c>
      <c r="DN453" s="47">
        <v>0</v>
      </c>
      <c r="DO453" s="47">
        <v>0</v>
      </c>
      <c r="DP453" s="47">
        <v>0</v>
      </c>
      <c r="DQ453" s="47">
        <v>0</v>
      </c>
      <c r="DR453" s="47">
        <v>0</v>
      </c>
      <c r="DS453" s="47">
        <v>0</v>
      </c>
      <c r="DT453" s="47">
        <v>0</v>
      </c>
    </row>
    <row r="454" spans="1:126" x14ac:dyDescent="0.25">
      <c r="A454" s="47" t="s">
        <v>856</v>
      </c>
      <c r="B454" s="47" t="s">
        <v>153</v>
      </c>
      <c r="C454" s="47" t="s">
        <v>857</v>
      </c>
      <c r="D454" s="47" t="s">
        <v>857</v>
      </c>
      <c r="E454" s="47"/>
      <c r="F454" s="47" t="s">
        <v>406</v>
      </c>
      <c r="G454" s="47" t="s">
        <v>415</v>
      </c>
      <c r="H454" s="47" t="str">
        <f>=IFERROR(VLOOKUP(A454,'ETPT Format DDG'!A:J,10,FALSE),"")</f>
        <v>0</v>
      </c>
      <c r="I454" s="47" t="str">
        <f>='ETPT Format DDG'!M454</f>
        <v/>
      </c>
      <c r="J454" s="47" t="str">
        <f>='ETPT Format DDG'!D454</f>
        <v/>
      </c>
      <c r="K454" s="47" t="s">
        <v>157</v>
      </c>
      <c r="L454" s="47" t="s">
        <v>805</v>
      </c>
      <c r="M454" s="47"/>
      <c r="N454" s="47">
        <v>1</v>
      </c>
      <c r="O454" s="47">
        <v>1</v>
      </c>
      <c r="P454" s="47">
        <v>0</v>
      </c>
      <c r="Q454" s="47">
        <v>0</v>
      </c>
      <c r="R454" s="47">
        <v>0</v>
      </c>
      <c r="S454" s="47">
        <v>0</v>
      </c>
      <c r="T454" s="47">
        <v>0</v>
      </c>
      <c r="U454" s="47">
        <v>0</v>
      </c>
      <c r="V454" s="47">
        <v>0</v>
      </c>
      <c r="W454" s="47">
        <v>0</v>
      </c>
      <c r="X454" s="47">
        <v>0</v>
      </c>
      <c r="Y454" s="47">
        <v>0</v>
      </c>
      <c r="Z454" s="47">
        <v>0</v>
      </c>
      <c r="AA454" s="47">
        <v>0</v>
      </c>
      <c r="AB454" s="47">
        <v>0</v>
      </c>
      <c r="AC454" s="47">
        <v>0</v>
      </c>
      <c r="AD454" s="47">
        <v>0</v>
      </c>
      <c r="AE454" s="47">
        <v>0</v>
      </c>
      <c r="AF454" s="47">
        <v>0</v>
      </c>
      <c r="AG454" s="47">
        <v>0</v>
      </c>
      <c r="AH454" s="47">
        <v>0</v>
      </c>
      <c r="AI454" s="47">
        <v>0</v>
      </c>
      <c r="AJ454" s="47">
        <v>0</v>
      </c>
      <c r="AK454" s="47">
        <v>0</v>
      </c>
      <c r="AL454" s="47">
        <v>0</v>
      </c>
      <c r="AM454" s="47">
        <v>0</v>
      </c>
      <c r="AN454" s="47">
        <v>1</v>
      </c>
      <c r="AO454" s="47">
        <v>0</v>
      </c>
      <c r="AP454" s="47">
        <v>0</v>
      </c>
      <c r="AQ454" s="47">
        <v>0</v>
      </c>
      <c r="AR454" s="47">
        <v>0</v>
      </c>
      <c r="AS454" s="47">
        <v>0</v>
      </c>
      <c r="AT454" s="47">
        <v>0</v>
      </c>
      <c r="AU454" s="47">
        <v>0</v>
      </c>
      <c r="AV454" s="47">
        <v>0</v>
      </c>
      <c r="AW454" s="47">
        <v>0</v>
      </c>
      <c r="AX454" s="47">
        <v>0</v>
      </c>
      <c r="AY454" s="47">
        <v>0</v>
      </c>
      <c r="AZ454" s="47">
        <v>0</v>
      </c>
      <c r="BA454" s="47">
        <v>0</v>
      </c>
      <c r="BB454" s="47">
        <v>0</v>
      </c>
      <c r="BC454" s="47">
        <v>0.019999999999999806</v>
      </c>
      <c r="BD454" s="47">
        <v>0</v>
      </c>
      <c r="BE454" s="47">
        <v>0</v>
      </c>
      <c r="BF454" s="47">
        <v>0</v>
      </c>
      <c r="BG454" s="47">
        <v>0.9800000000000026</v>
      </c>
      <c r="BH454" s="47">
        <v>0</v>
      </c>
      <c r="BI454" s="47">
        <v>0</v>
      </c>
      <c r="BJ454" s="47">
        <v>0</v>
      </c>
      <c r="BK454" s="47">
        <v>0</v>
      </c>
      <c r="BL454" s="47">
        <v>0</v>
      </c>
      <c r="BM454" s="47">
        <v>0</v>
      </c>
      <c r="BN454" s="47">
        <v>0</v>
      </c>
      <c r="BO454" s="47">
        <v>0</v>
      </c>
      <c r="BP454" s="47">
        <v>0</v>
      </c>
      <c r="BQ454" s="47">
        <v>0</v>
      </c>
      <c r="BR454" s="47">
        <v>0</v>
      </c>
      <c r="BS454" s="47">
        <v>0</v>
      </c>
      <c r="BT454" s="47">
        <v>0</v>
      </c>
      <c r="BU454" s="47">
        <v>0</v>
      </c>
      <c r="BV454" s="47">
        <v>0</v>
      </c>
      <c r="BW454" s="47">
        <v>0</v>
      </c>
      <c r="BX454" s="47">
        <v>0</v>
      </c>
      <c r="BY454" s="47">
        <v>0</v>
      </c>
      <c r="BZ454" s="47">
        <v>0</v>
      </c>
      <c r="CA454" s="47">
        <v>0</v>
      </c>
      <c r="CB454" s="47">
        <v>0</v>
      </c>
      <c r="CC454" s="47">
        <v>0</v>
      </c>
      <c r="CD454" s="47">
        <v>0</v>
      </c>
      <c r="CE454" s="47">
        <v>0</v>
      </c>
      <c r="CF454" s="47">
        <v>0</v>
      </c>
      <c r="CG454" s="47">
        <v>0</v>
      </c>
      <c r="CH454" s="47">
        <v>0</v>
      </c>
      <c r="CI454" s="47">
        <v>0</v>
      </c>
      <c r="CJ454" s="47">
        <v>0</v>
      </c>
      <c r="CK454" s="47">
        <v>0</v>
      </c>
      <c r="CL454" s="47">
        <v>0</v>
      </c>
      <c r="CM454" s="47">
        <v>0</v>
      </c>
      <c r="CN454" s="47">
        <v>0</v>
      </c>
      <c r="CO454" s="47">
        <v>0</v>
      </c>
      <c r="CP454" s="47">
        <v>0</v>
      </c>
      <c r="CQ454" s="47">
        <v>0</v>
      </c>
      <c r="CR454" s="47">
        <v>0</v>
      </c>
      <c r="CS454" s="47">
        <v>0</v>
      </c>
      <c r="CT454" s="47">
        <v>0</v>
      </c>
      <c r="CU454" s="47">
        <v>0</v>
      </c>
      <c r="CV454" s="47">
        <v>0</v>
      </c>
      <c r="CW454" s="47">
        <v>0</v>
      </c>
      <c r="CX454" s="47">
        <v>0</v>
      </c>
      <c r="CY454" s="47">
        <v>0</v>
      </c>
      <c r="CZ454" s="47">
        <v>0</v>
      </c>
      <c r="DA454" s="47">
        <v>0</v>
      </c>
      <c r="DB454" s="47">
        <v>0</v>
      </c>
      <c r="DC454" s="47">
        <v>0</v>
      </c>
      <c r="DD454" s="47">
        <v>0</v>
      </c>
      <c r="DE454" s="47">
        <v>0</v>
      </c>
      <c r="DF454" s="47">
        <v>0</v>
      </c>
      <c r="DG454" s="47">
        <v>0</v>
      </c>
      <c r="DH454" s="47">
        <v>0</v>
      </c>
      <c r="DI454" s="47">
        <v>0</v>
      </c>
      <c r="DJ454" s="47">
        <v>0</v>
      </c>
      <c r="DK454" s="47">
        <v>0</v>
      </c>
      <c r="DL454" s="47">
        <v>0</v>
      </c>
      <c r="DM454" s="47">
        <v>0</v>
      </c>
      <c r="DN454" s="47">
        <v>0</v>
      </c>
      <c r="DO454" s="47">
        <v>0</v>
      </c>
      <c r="DP454" s="47">
        <v>0</v>
      </c>
      <c r="DQ454" s="47">
        <v>0</v>
      </c>
      <c r="DR454" s="47">
        <v>0</v>
      </c>
      <c r="DS454" s="47">
        <v>0</v>
      </c>
      <c r="DT454" s="47">
        <v>0</v>
      </c>
    </row>
    <row r="455" spans="1:126" x14ac:dyDescent="0.25">
      <c r="A455" s="47" t="s">
        <v>858</v>
      </c>
      <c r="B455" s="47" t="s">
        <v>153</v>
      </c>
      <c r="C455" s="47" t="s">
        <v>857</v>
      </c>
      <c r="D455" s="47" t="s">
        <v>857</v>
      </c>
      <c r="E455" s="47"/>
      <c r="F455" s="47" t="s">
        <v>406</v>
      </c>
      <c r="G455" s="47" t="s">
        <v>412</v>
      </c>
      <c r="H455" s="47" t="str">
        <f>=IFERROR(VLOOKUP(A455,'ETPT Format DDG'!A:J,10,FALSE),"")</f>
        <v>0</v>
      </c>
      <c r="I455" s="47" t="str">
        <f>='ETPT Format DDG'!M455</f>
        <v/>
      </c>
      <c r="J455" s="47" t="str">
        <f>='ETPT Format DDG'!D455</f>
        <v/>
      </c>
      <c r="K455" s="47" t="s">
        <v>157</v>
      </c>
      <c r="L455" s="47" t="s">
        <v>783</v>
      </c>
      <c r="M455" s="47" t="s">
        <v>657</v>
      </c>
      <c r="N455" s="47">
        <v>1</v>
      </c>
      <c r="O455" s="47">
        <v>1</v>
      </c>
      <c r="P455" s="47">
        <v>0</v>
      </c>
      <c r="Q455" s="47">
        <v>0</v>
      </c>
      <c r="R455" s="47">
        <v>0</v>
      </c>
      <c r="S455" s="47">
        <v>0</v>
      </c>
      <c r="T455" s="47">
        <v>0</v>
      </c>
      <c r="U455" s="47">
        <v>1</v>
      </c>
      <c r="V455" s="47">
        <v>0</v>
      </c>
      <c r="W455" s="47">
        <v>0</v>
      </c>
      <c r="X455" s="47">
        <v>0</v>
      </c>
      <c r="Y455" s="47">
        <v>0</v>
      </c>
      <c r="Z455" s="47">
        <v>0</v>
      </c>
      <c r="AA455" s="47">
        <v>0</v>
      </c>
      <c r="AB455" s="47">
        <v>1</v>
      </c>
      <c r="AC455" s="47">
        <v>0</v>
      </c>
      <c r="AD455" s="47">
        <v>0</v>
      </c>
      <c r="AE455" s="47">
        <v>0</v>
      </c>
      <c r="AF455" s="47">
        <v>0</v>
      </c>
      <c r="AG455" s="47">
        <v>0</v>
      </c>
      <c r="AH455" s="47">
        <v>0</v>
      </c>
      <c r="AI455" s="47">
        <v>0</v>
      </c>
      <c r="AJ455" s="47">
        <v>0</v>
      </c>
      <c r="AK455" s="47">
        <v>0</v>
      </c>
      <c r="AL455" s="47">
        <v>0</v>
      </c>
      <c r="AM455" s="47">
        <v>0</v>
      </c>
      <c r="AN455" s="47">
        <v>0</v>
      </c>
      <c r="AO455" s="47">
        <v>0</v>
      </c>
      <c r="AP455" s="47">
        <v>0</v>
      </c>
      <c r="AQ455" s="47">
        <v>0</v>
      </c>
      <c r="AR455" s="47">
        <v>0</v>
      </c>
      <c r="AS455" s="47">
        <v>0</v>
      </c>
      <c r="AT455" s="47">
        <v>0</v>
      </c>
      <c r="AU455" s="47">
        <v>0</v>
      </c>
      <c r="AV455" s="47">
        <v>0</v>
      </c>
      <c r="AW455" s="47">
        <v>0</v>
      </c>
      <c r="AX455" s="47">
        <v>0</v>
      </c>
      <c r="AY455" s="47">
        <v>0</v>
      </c>
      <c r="AZ455" s="47">
        <v>0</v>
      </c>
      <c r="BA455" s="47">
        <v>0</v>
      </c>
      <c r="BB455" s="47">
        <v>0</v>
      </c>
      <c r="BC455" s="47">
        <v>0</v>
      </c>
      <c r="BD455" s="47">
        <v>0</v>
      </c>
      <c r="BE455" s="47">
        <v>0</v>
      </c>
      <c r="BF455" s="47">
        <v>0</v>
      </c>
      <c r="BG455" s="47">
        <v>0</v>
      </c>
      <c r="BH455" s="47">
        <v>0</v>
      </c>
      <c r="BI455" s="47">
        <v>0</v>
      </c>
      <c r="BJ455" s="47">
        <v>0</v>
      </c>
      <c r="BK455" s="47">
        <v>0</v>
      </c>
      <c r="BL455" s="47">
        <v>0</v>
      </c>
      <c r="BM455" s="47">
        <v>0</v>
      </c>
      <c r="BN455" s="47">
        <v>0</v>
      </c>
      <c r="BO455" s="47">
        <v>0</v>
      </c>
      <c r="BP455" s="47">
        <v>0</v>
      </c>
      <c r="BQ455" s="47">
        <v>0</v>
      </c>
      <c r="BR455" s="47">
        <v>0</v>
      </c>
      <c r="BS455" s="47">
        <v>0</v>
      </c>
      <c r="BT455" s="47">
        <v>0</v>
      </c>
      <c r="BU455" s="47">
        <v>0</v>
      </c>
      <c r="BV455" s="47">
        <v>0</v>
      </c>
      <c r="BW455" s="47">
        <v>0</v>
      </c>
      <c r="BX455" s="47">
        <v>0</v>
      </c>
      <c r="BY455" s="47">
        <v>0</v>
      </c>
      <c r="BZ455" s="47">
        <v>0</v>
      </c>
      <c r="CA455" s="47">
        <v>0</v>
      </c>
      <c r="CB455" s="47">
        <v>0</v>
      </c>
      <c r="CC455" s="47">
        <v>0</v>
      </c>
      <c r="CD455" s="47">
        <v>0</v>
      </c>
      <c r="CE455" s="47">
        <v>0</v>
      </c>
      <c r="CF455" s="47">
        <v>0</v>
      </c>
      <c r="CG455" s="47">
        <v>0</v>
      </c>
      <c r="CH455" s="47">
        <v>0</v>
      </c>
      <c r="CI455" s="47">
        <v>0</v>
      </c>
      <c r="CJ455" s="47">
        <v>0</v>
      </c>
      <c r="CK455" s="47">
        <v>0</v>
      </c>
      <c r="CL455" s="47">
        <v>0</v>
      </c>
      <c r="CM455" s="47">
        <v>0</v>
      </c>
      <c r="CN455" s="47">
        <v>0</v>
      </c>
      <c r="CO455" s="47">
        <v>0</v>
      </c>
      <c r="CP455" s="47">
        <v>0</v>
      </c>
      <c r="CQ455" s="47">
        <v>0</v>
      </c>
      <c r="CR455" s="47">
        <v>0</v>
      </c>
      <c r="CS455" s="47">
        <v>0</v>
      </c>
      <c r="CT455" s="47">
        <v>0</v>
      </c>
      <c r="CU455" s="47">
        <v>0</v>
      </c>
      <c r="CV455" s="47">
        <v>0</v>
      </c>
      <c r="CW455" s="47">
        <v>0</v>
      </c>
      <c r="CX455" s="47">
        <v>0</v>
      </c>
      <c r="CY455" s="47">
        <v>0</v>
      </c>
      <c r="CZ455" s="47">
        <v>0</v>
      </c>
      <c r="DA455" s="47">
        <v>0</v>
      </c>
      <c r="DB455" s="47">
        <v>0</v>
      </c>
      <c r="DC455" s="47">
        <v>0</v>
      </c>
      <c r="DD455" s="47">
        <v>0</v>
      </c>
      <c r="DE455" s="47">
        <v>0</v>
      </c>
      <c r="DF455" s="47">
        <v>0</v>
      </c>
      <c r="DG455" s="47">
        <v>0</v>
      </c>
      <c r="DH455" s="47">
        <v>0</v>
      </c>
      <c r="DI455" s="47">
        <v>0</v>
      </c>
      <c r="DJ455" s="47">
        <v>0</v>
      </c>
      <c r="DK455" s="47">
        <v>0</v>
      </c>
      <c r="DL455" s="47">
        <v>0</v>
      </c>
      <c r="DM455" s="47">
        <v>0</v>
      </c>
      <c r="DN455" s="47">
        <v>0</v>
      </c>
      <c r="DO455" s="47">
        <v>0</v>
      </c>
      <c r="DP455" s="47">
        <v>0</v>
      </c>
      <c r="DQ455" s="47">
        <v>0</v>
      </c>
      <c r="DR455" s="47">
        <v>0</v>
      </c>
      <c r="DS455" s="47">
        <v>0</v>
      </c>
      <c r="DT455" s="47">
        <v>0</v>
      </c>
    </row>
    <row r="456" spans="1:126" x14ac:dyDescent="0.25">
      <c r="A456" s="47" t="s">
        <v>859</v>
      </c>
      <c r="B456" s="47" t="s">
        <v>153</v>
      </c>
      <c r="C456" s="47" t="s">
        <v>857</v>
      </c>
      <c r="D456" s="47" t="s">
        <v>857</v>
      </c>
      <c r="E456" s="47"/>
      <c r="F456" s="47" t="s">
        <v>406</v>
      </c>
      <c r="G456" s="47" t="s">
        <v>412</v>
      </c>
      <c r="H456" s="47" t="str">
        <f>=IFERROR(VLOOKUP(A456,'ETPT Format DDG'!A:J,10,FALSE),"")</f>
        <v>0</v>
      </c>
      <c r="I456" s="47" t="str">
        <f>='ETPT Format DDG'!M456</f>
        <v/>
      </c>
      <c r="J456" s="47" t="str">
        <f>='ETPT Format DDG'!D456</f>
        <v/>
      </c>
      <c r="K456" s="47" t="s">
        <v>157</v>
      </c>
      <c r="L456" s="47" t="s">
        <v>801</v>
      </c>
      <c r="M456" s="47" t="s">
        <v>164</v>
      </c>
      <c r="N456" s="47">
        <v>0.45789473684210524</v>
      </c>
      <c r="O456" s="47">
        <v>0</v>
      </c>
      <c r="P456" s="47">
        <v>0</v>
      </c>
      <c r="Q456" s="47">
        <v>0</v>
      </c>
      <c r="R456" s="47">
        <v>0</v>
      </c>
      <c r="S456" s="47">
        <v>0</v>
      </c>
      <c r="T456" s="47">
        <v>0</v>
      </c>
      <c r="U456" s="47">
        <v>0</v>
      </c>
      <c r="V456" s="47">
        <v>0</v>
      </c>
      <c r="W456" s="47">
        <v>0</v>
      </c>
      <c r="X456" s="47">
        <v>0</v>
      </c>
      <c r="Y456" s="47">
        <v>0</v>
      </c>
      <c r="Z456" s="47">
        <v>0</v>
      </c>
      <c r="AA456" s="47">
        <v>0</v>
      </c>
      <c r="AB456" s="47">
        <v>0</v>
      </c>
      <c r="AC456" s="47">
        <v>0</v>
      </c>
      <c r="AD456" s="47">
        <v>0</v>
      </c>
      <c r="AE456" s="47">
        <v>0</v>
      </c>
      <c r="AF456" s="47">
        <v>0</v>
      </c>
      <c r="AG456" s="47">
        <v>0</v>
      </c>
      <c r="AH456" s="47">
        <v>0</v>
      </c>
      <c r="AI456" s="47">
        <v>0</v>
      </c>
      <c r="AJ456" s="47">
        <v>0</v>
      </c>
      <c r="AK456" s="47">
        <v>0</v>
      </c>
      <c r="AL456" s="47">
        <v>0</v>
      </c>
      <c r="AM456" s="47">
        <v>0</v>
      </c>
      <c r="AN456" s="47">
        <v>0</v>
      </c>
      <c r="AO456" s="47">
        <v>0</v>
      </c>
      <c r="AP456" s="47">
        <v>0</v>
      </c>
      <c r="AQ456" s="47">
        <v>0</v>
      </c>
      <c r="AR456" s="47">
        <v>0</v>
      </c>
      <c r="AS456" s="47">
        <v>0</v>
      </c>
      <c r="AT456" s="47">
        <v>0</v>
      </c>
      <c r="AU456" s="47">
        <v>0</v>
      </c>
      <c r="AV456" s="47">
        <v>0</v>
      </c>
      <c r="AW456" s="47">
        <v>0</v>
      </c>
      <c r="AX456" s="47">
        <v>0</v>
      </c>
      <c r="AY456" s="47">
        <v>0</v>
      </c>
      <c r="AZ456" s="47">
        <v>0</v>
      </c>
      <c r="BA456" s="47">
        <v>0</v>
      </c>
      <c r="BB456" s="47">
        <v>0</v>
      </c>
      <c r="BC456" s="47">
        <v>0</v>
      </c>
      <c r="BD456" s="47">
        <v>0</v>
      </c>
      <c r="BE456" s="47">
        <v>0</v>
      </c>
      <c r="BF456" s="47">
        <v>0</v>
      </c>
      <c r="BG456" s="47">
        <v>0</v>
      </c>
      <c r="BH456" s="47">
        <v>0</v>
      </c>
      <c r="BI456" s="47">
        <v>0</v>
      </c>
      <c r="BJ456" s="47">
        <v>0</v>
      </c>
      <c r="BK456" s="47">
        <v>0</v>
      </c>
      <c r="BL456" s="47">
        <v>0</v>
      </c>
      <c r="BM456" s="47">
        <v>0</v>
      </c>
      <c r="BN456" s="47">
        <v>0</v>
      </c>
      <c r="BO456" s="47">
        <v>0</v>
      </c>
      <c r="BP456" s="47">
        <v>0</v>
      </c>
      <c r="BQ456" s="47">
        <v>0</v>
      </c>
      <c r="BR456" s="47">
        <v>0</v>
      </c>
      <c r="BS456" s="47">
        <v>0</v>
      </c>
      <c r="BT456" s="47">
        <v>0</v>
      </c>
      <c r="BU456" s="47">
        <v>0</v>
      </c>
      <c r="BV456" s="47">
        <v>0</v>
      </c>
      <c r="BW456" s="47">
        <v>0</v>
      </c>
      <c r="BX456" s="47">
        <v>0</v>
      </c>
      <c r="BY456" s="47">
        <v>0</v>
      </c>
      <c r="BZ456" s="47">
        <v>0</v>
      </c>
      <c r="CA456" s="47">
        <v>0</v>
      </c>
      <c r="CB456" s="47">
        <v>0</v>
      </c>
      <c r="CC456" s="47">
        <v>0</v>
      </c>
      <c r="CD456" s="47">
        <v>0</v>
      </c>
      <c r="CE456" s="47">
        <v>0</v>
      </c>
      <c r="CF456" s="47">
        <v>0</v>
      </c>
      <c r="CG456" s="47">
        <v>0</v>
      </c>
      <c r="CH456" s="47">
        <v>0</v>
      </c>
      <c r="CI456" s="47">
        <v>0</v>
      </c>
      <c r="CJ456" s="47">
        <v>0</v>
      </c>
      <c r="CK456" s="47">
        <v>0</v>
      </c>
      <c r="CL456" s="47">
        <v>0</v>
      </c>
      <c r="CM456" s="47">
        <v>0</v>
      </c>
      <c r="CN456" s="47">
        <v>0</v>
      </c>
      <c r="CO456" s="47">
        <v>0</v>
      </c>
      <c r="CP456" s="47">
        <v>0</v>
      </c>
      <c r="CQ456" s="47">
        <v>0</v>
      </c>
      <c r="CR456" s="47">
        <v>0</v>
      </c>
      <c r="CS456" s="47">
        <v>0</v>
      </c>
      <c r="CT456" s="47">
        <v>0</v>
      </c>
      <c r="CU456" s="47">
        <v>0</v>
      </c>
      <c r="CV456" s="47">
        <v>0</v>
      </c>
      <c r="CW456" s="47">
        <v>0</v>
      </c>
      <c r="CX456" s="47">
        <v>0</v>
      </c>
      <c r="CY456" s="47">
        <v>0</v>
      </c>
      <c r="CZ456" s="47">
        <v>0</v>
      </c>
      <c r="DA456" s="47">
        <v>0</v>
      </c>
      <c r="DB456" s="47">
        <v>0</v>
      </c>
      <c r="DC456" s="47">
        <v>0</v>
      </c>
      <c r="DD456" s="47">
        <v>0</v>
      </c>
      <c r="DE456" s="47">
        <v>0</v>
      </c>
      <c r="DF456" s="47">
        <v>0</v>
      </c>
      <c r="DG456" s="47">
        <v>0</v>
      </c>
      <c r="DH456" s="47">
        <v>0</v>
      </c>
      <c r="DI456" s="47">
        <v>0</v>
      </c>
      <c r="DJ456" s="47">
        <v>0</v>
      </c>
      <c r="DK456" s="47">
        <v>0</v>
      </c>
      <c r="DL456" s="47">
        <v>0</v>
      </c>
      <c r="DM456" s="47">
        <v>0</v>
      </c>
      <c r="DN456" s="47">
        <v>0</v>
      </c>
      <c r="DO456" s="47">
        <v>0</v>
      </c>
      <c r="DP456" s="47">
        <v>0</v>
      </c>
      <c r="DQ456" s="47">
        <v>0</v>
      </c>
      <c r="DR456" s="47">
        <v>0</v>
      </c>
      <c r="DS456" s="47">
        <v>0</v>
      </c>
      <c r="DT456" s="47">
        <v>0</v>
      </c>
    </row>
    <row r="457" spans="1:126" x14ac:dyDescent="0.25">
      <c r="A457" s="47" t="s">
        <v>860</v>
      </c>
      <c r="B457" s="47" t="s">
        <v>153</v>
      </c>
      <c r="C457" s="47" t="s">
        <v>857</v>
      </c>
      <c r="D457" s="47" t="s">
        <v>857</v>
      </c>
      <c r="E457" s="47"/>
      <c r="F457" s="47" t="s">
        <v>406</v>
      </c>
      <c r="G457" s="47" t="s">
        <v>412</v>
      </c>
      <c r="H457" s="47" t="str">
        <f>=IFERROR(VLOOKUP(A457,'ETPT Format DDG'!A:J,10,FALSE),"")</f>
        <v>0</v>
      </c>
      <c r="I457" s="47" t="str">
        <f>='ETPT Format DDG'!M457</f>
        <v/>
      </c>
      <c r="J457" s="47" t="str">
        <f>='ETPT Format DDG'!D457</f>
        <v/>
      </c>
      <c r="K457" s="47" t="s">
        <v>157</v>
      </c>
      <c r="L457" s="47" t="s">
        <v>660</v>
      </c>
      <c r="M457" s="47"/>
      <c r="N457" s="47">
        <v>1</v>
      </c>
      <c r="O457" s="47">
        <v>1</v>
      </c>
      <c r="P457" s="47">
        <v>0</v>
      </c>
      <c r="Q457" s="47">
        <v>0</v>
      </c>
      <c r="R457" s="47">
        <v>0</v>
      </c>
      <c r="S457" s="47">
        <v>0</v>
      </c>
      <c r="T457" s="47">
        <v>0</v>
      </c>
      <c r="U457" s="47">
        <v>0</v>
      </c>
      <c r="V457" s="47">
        <v>0</v>
      </c>
      <c r="W457" s="47">
        <v>0</v>
      </c>
      <c r="X457" s="47">
        <v>0</v>
      </c>
      <c r="Y457" s="47">
        <v>0</v>
      </c>
      <c r="Z457" s="47">
        <v>0</v>
      </c>
      <c r="AA457" s="47">
        <v>0</v>
      </c>
      <c r="AB457" s="47">
        <v>0</v>
      </c>
      <c r="AC457" s="47">
        <v>0</v>
      </c>
      <c r="AD457" s="47">
        <v>0</v>
      </c>
      <c r="AE457" s="47">
        <v>0</v>
      </c>
      <c r="AF457" s="47">
        <v>0</v>
      </c>
      <c r="AG457" s="47">
        <v>0</v>
      </c>
      <c r="AH457" s="47">
        <v>0</v>
      </c>
      <c r="AI457" s="47">
        <v>0</v>
      </c>
      <c r="AJ457" s="47">
        <v>0</v>
      </c>
      <c r="AK457" s="47">
        <v>0</v>
      </c>
      <c r="AL457" s="47">
        <v>0</v>
      </c>
      <c r="AM457" s="47">
        <v>0</v>
      </c>
      <c r="AN457" s="47">
        <v>0</v>
      </c>
      <c r="AO457" s="47">
        <v>0</v>
      </c>
      <c r="AP457" s="47">
        <v>0</v>
      </c>
      <c r="AQ457" s="47">
        <v>0</v>
      </c>
      <c r="AR457" s="47">
        <v>0</v>
      </c>
      <c r="AS457" s="47">
        <v>0</v>
      </c>
      <c r="AT457" s="47">
        <v>0</v>
      </c>
      <c r="AU457" s="47">
        <v>0</v>
      </c>
      <c r="AV457" s="47">
        <v>0</v>
      </c>
      <c r="AW457" s="47">
        <v>0</v>
      </c>
      <c r="AX457" s="47">
        <v>0</v>
      </c>
      <c r="AY457" s="47">
        <v>0</v>
      </c>
      <c r="AZ457" s="47">
        <v>0</v>
      </c>
      <c r="BA457" s="47">
        <v>0</v>
      </c>
      <c r="BB457" s="47">
        <v>0</v>
      </c>
      <c r="BC457" s="47">
        <v>0</v>
      </c>
      <c r="BD457" s="47">
        <v>0</v>
      </c>
      <c r="BE457" s="47">
        <v>0</v>
      </c>
      <c r="BF457" s="47">
        <v>0</v>
      </c>
      <c r="BG457" s="47">
        <v>0</v>
      </c>
      <c r="BH457" s="47">
        <v>0</v>
      </c>
      <c r="BI457" s="47">
        <v>0</v>
      </c>
      <c r="BJ457" s="47">
        <v>0</v>
      </c>
      <c r="BK457" s="47">
        <v>0</v>
      </c>
      <c r="BL457" s="47">
        <v>0</v>
      </c>
      <c r="BM457" s="47">
        <v>0</v>
      </c>
      <c r="BN457" s="47">
        <v>0</v>
      </c>
      <c r="BO457" s="47">
        <v>0</v>
      </c>
      <c r="BP457" s="47">
        <v>0</v>
      </c>
      <c r="BQ457" s="47">
        <v>0</v>
      </c>
      <c r="BR457" s="47">
        <v>0</v>
      </c>
      <c r="BS457" s="47">
        <v>0</v>
      </c>
      <c r="BT457" s="47">
        <v>0</v>
      </c>
      <c r="BU457" s="47">
        <v>0</v>
      </c>
      <c r="BV457" s="47">
        <v>0</v>
      </c>
      <c r="BW457" s="47">
        <v>0</v>
      </c>
      <c r="BX457" s="47">
        <v>0</v>
      </c>
      <c r="BY457" s="47">
        <v>0</v>
      </c>
      <c r="BZ457" s="47">
        <v>0</v>
      </c>
      <c r="CA457" s="47">
        <v>0</v>
      </c>
      <c r="CB457" s="47">
        <v>0</v>
      </c>
      <c r="CC457" s="47">
        <v>0</v>
      </c>
      <c r="CD457" s="47">
        <v>0</v>
      </c>
      <c r="CE457" s="47">
        <v>0</v>
      </c>
      <c r="CF457" s="47">
        <v>1</v>
      </c>
      <c r="CG457" s="47">
        <v>0</v>
      </c>
      <c r="CH457" s="47">
        <v>0</v>
      </c>
      <c r="CI457" s="47">
        <v>0</v>
      </c>
      <c r="CJ457" s="47">
        <v>0</v>
      </c>
      <c r="CK457" s="47">
        <v>1</v>
      </c>
      <c r="CL457" s="47">
        <v>0</v>
      </c>
      <c r="CM457" s="47">
        <v>0</v>
      </c>
      <c r="CN457" s="47">
        <v>0</v>
      </c>
      <c r="CO457" s="47">
        <v>0</v>
      </c>
      <c r="CP457" s="47">
        <v>0</v>
      </c>
      <c r="CQ457" s="47">
        <v>0</v>
      </c>
      <c r="CR457" s="47">
        <v>0</v>
      </c>
      <c r="CS457" s="47">
        <v>0</v>
      </c>
      <c r="CT457" s="47">
        <v>0</v>
      </c>
      <c r="CU457" s="47">
        <v>0</v>
      </c>
      <c r="CV457" s="47">
        <v>0</v>
      </c>
      <c r="CW457" s="47">
        <v>0</v>
      </c>
      <c r="CX457" s="47">
        <v>0</v>
      </c>
      <c r="CY457" s="47">
        <v>0</v>
      </c>
      <c r="CZ457" s="47">
        <v>0</v>
      </c>
      <c r="DA457" s="47">
        <v>0</v>
      </c>
      <c r="DB457" s="47">
        <v>0</v>
      </c>
      <c r="DC457" s="47">
        <v>0</v>
      </c>
      <c r="DD457" s="47">
        <v>0</v>
      </c>
      <c r="DE457" s="47">
        <v>0</v>
      </c>
      <c r="DF457" s="47">
        <v>0</v>
      </c>
      <c r="DG457" s="47">
        <v>0</v>
      </c>
      <c r="DH457" s="47">
        <v>0</v>
      </c>
      <c r="DI457" s="47">
        <v>0</v>
      </c>
      <c r="DJ457" s="47">
        <v>0</v>
      </c>
      <c r="DK457" s="47">
        <v>0</v>
      </c>
      <c r="DL457" s="47">
        <v>0</v>
      </c>
      <c r="DM457" s="47">
        <v>0</v>
      </c>
      <c r="DN457" s="47">
        <v>0</v>
      </c>
      <c r="DO457" s="47">
        <v>0</v>
      </c>
      <c r="DP457" s="47">
        <v>0</v>
      </c>
      <c r="DQ457" s="47">
        <v>0</v>
      </c>
      <c r="DR457" s="47">
        <v>0</v>
      </c>
      <c r="DS457" s="47">
        <v>0</v>
      </c>
      <c r="DT457" s="47">
        <v>0</v>
      </c>
    </row>
    <row r="458" spans="1:126" x14ac:dyDescent="0.25">
      <c r="A458" s="47" t="s">
        <v>861</v>
      </c>
      <c r="B458" s="47" t="s">
        <v>153</v>
      </c>
      <c r="C458" s="47" t="s">
        <v>857</v>
      </c>
      <c r="D458" s="47" t="s">
        <v>857</v>
      </c>
      <c r="E458" s="47"/>
      <c r="F458" s="47" t="s">
        <v>406</v>
      </c>
      <c r="G458" s="47" t="s">
        <v>412</v>
      </c>
      <c r="H458" s="47" t="str">
        <f>=IFERROR(VLOOKUP(A458,'ETPT Format DDG'!A:J,10,FALSE),"")</f>
        <v>0</v>
      </c>
      <c r="I458" s="47" t="str">
        <f>='ETPT Format DDG'!M458</f>
        <v/>
      </c>
      <c r="J458" s="47" t="str">
        <f>='ETPT Format DDG'!D458</f>
        <v/>
      </c>
      <c r="K458" s="47" t="s">
        <v>157</v>
      </c>
      <c r="L458" s="47" t="s">
        <v>738</v>
      </c>
      <c r="M458" s="47"/>
      <c r="N458" s="47">
        <v>1</v>
      </c>
      <c r="O458" s="47">
        <v>1</v>
      </c>
      <c r="P458" s="47">
        <v>0</v>
      </c>
      <c r="Q458" s="47">
        <v>0</v>
      </c>
      <c r="R458" s="47">
        <v>0</v>
      </c>
      <c r="S458" s="47">
        <v>0</v>
      </c>
      <c r="T458" s="47">
        <v>0</v>
      </c>
      <c r="U458" s="47">
        <v>0</v>
      </c>
      <c r="V458" s="47">
        <v>0</v>
      </c>
      <c r="W458" s="47">
        <v>0</v>
      </c>
      <c r="X458" s="47">
        <v>0</v>
      </c>
      <c r="Y458" s="47">
        <v>0</v>
      </c>
      <c r="Z458" s="47">
        <v>0</v>
      </c>
      <c r="AA458" s="47">
        <v>0</v>
      </c>
      <c r="AB458" s="47">
        <v>0</v>
      </c>
      <c r="AC458" s="47">
        <v>0</v>
      </c>
      <c r="AD458" s="47">
        <v>0</v>
      </c>
      <c r="AE458" s="47">
        <v>0</v>
      </c>
      <c r="AF458" s="47">
        <v>0</v>
      </c>
      <c r="AG458" s="47">
        <v>0</v>
      </c>
      <c r="AH458" s="47">
        <v>0</v>
      </c>
      <c r="AI458" s="47">
        <v>0</v>
      </c>
      <c r="AJ458" s="47">
        <v>0</v>
      </c>
      <c r="AK458" s="47">
        <v>0</v>
      </c>
      <c r="AL458" s="47">
        <v>0</v>
      </c>
      <c r="AM458" s="47">
        <v>0</v>
      </c>
      <c r="AN458" s="47">
        <v>0</v>
      </c>
      <c r="AO458" s="47">
        <v>0</v>
      </c>
      <c r="AP458" s="47">
        <v>0</v>
      </c>
      <c r="AQ458" s="47">
        <v>0</v>
      </c>
      <c r="AR458" s="47">
        <v>0</v>
      </c>
      <c r="AS458" s="47">
        <v>0</v>
      </c>
      <c r="AT458" s="47">
        <v>0</v>
      </c>
      <c r="AU458" s="47">
        <v>0</v>
      </c>
      <c r="AV458" s="47">
        <v>0</v>
      </c>
      <c r="AW458" s="47">
        <v>0</v>
      </c>
      <c r="AX458" s="47">
        <v>0</v>
      </c>
      <c r="AY458" s="47">
        <v>0</v>
      </c>
      <c r="AZ458" s="47">
        <v>0</v>
      </c>
      <c r="BA458" s="47">
        <v>0</v>
      </c>
      <c r="BB458" s="47">
        <v>0</v>
      </c>
      <c r="BC458" s="47">
        <v>0</v>
      </c>
      <c r="BD458" s="47">
        <v>0</v>
      </c>
      <c r="BE458" s="47">
        <v>0</v>
      </c>
      <c r="BF458" s="47">
        <v>0</v>
      </c>
      <c r="BG458" s="47">
        <v>0</v>
      </c>
      <c r="BH458" s="47">
        <v>0</v>
      </c>
      <c r="BI458" s="47">
        <v>0</v>
      </c>
      <c r="BJ458" s="47">
        <v>0</v>
      </c>
      <c r="BK458" s="47">
        <v>0</v>
      </c>
      <c r="BL458" s="47">
        <v>0</v>
      </c>
      <c r="BM458" s="47">
        <v>0</v>
      </c>
      <c r="BN458" s="47">
        <v>0</v>
      </c>
      <c r="BO458" s="47">
        <v>1</v>
      </c>
      <c r="BP458" s="47">
        <v>0</v>
      </c>
      <c r="BQ458" s="47">
        <v>0</v>
      </c>
      <c r="BR458" s="47">
        <v>0</v>
      </c>
      <c r="BS458" s="47">
        <v>0</v>
      </c>
      <c r="BT458" s="47">
        <v>0</v>
      </c>
      <c r="BU458" s="47">
        <v>0</v>
      </c>
      <c r="BV458" s="47">
        <v>0</v>
      </c>
      <c r="BW458" s="47">
        <v>1</v>
      </c>
      <c r="BX458" s="47">
        <v>0</v>
      </c>
      <c r="BY458" s="47">
        <v>0</v>
      </c>
      <c r="BZ458" s="47">
        <v>0</v>
      </c>
      <c r="CA458" s="47">
        <v>0</v>
      </c>
      <c r="CB458" s="47">
        <v>0</v>
      </c>
      <c r="CC458" s="47">
        <v>0</v>
      </c>
      <c r="CD458" s="47">
        <v>0</v>
      </c>
      <c r="CE458" s="47">
        <v>0</v>
      </c>
      <c r="CF458" s="47">
        <v>0</v>
      </c>
      <c r="CG458" s="47">
        <v>0</v>
      </c>
      <c r="CH458" s="47">
        <v>0</v>
      </c>
      <c r="CI458" s="47">
        <v>0</v>
      </c>
      <c r="CJ458" s="47">
        <v>0</v>
      </c>
      <c r="CK458" s="47">
        <v>0</v>
      </c>
      <c r="CL458" s="47">
        <v>0</v>
      </c>
      <c r="CM458" s="47">
        <v>0</v>
      </c>
      <c r="CN458" s="47">
        <v>0</v>
      </c>
      <c r="CO458" s="47">
        <v>0</v>
      </c>
      <c r="CP458" s="47">
        <v>0</v>
      </c>
      <c r="CQ458" s="47">
        <v>0</v>
      </c>
      <c r="CR458" s="47">
        <v>0</v>
      </c>
      <c r="CS458" s="47">
        <v>0</v>
      </c>
      <c r="CT458" s="47">
        <v>0</v>
      </c>
      <c r="CU458" s="47">
        <v>0</v>
      </c>
      <c r="CV458" s="47">
        <v>0</v>
      </c>
      <c r="CW458" s="47">
        <v>0</v>
      </c>
      <c r="CX458" s="47">
        <v>0</v>
      </c>
      <c r="CY458" s="47">
        <v>0</v>
      </c>
      <c r="CZ458" s="47">
        <v>0</v>
      </c>
      <c r="DA458" s="47">
        <v>0</v>
      </c>
      <c r="DB458" s="47">
        <v>0</v>
      </c>
      <c r="DC458" s="47">
        <v>0</v>
      </c>
      <c r="DD458" s="47">
        <v>0</v>
      </c>
      <c r="DE458" s="47">
        <v>0</v>
      </c>
      <c r="DF458" s="47">
        <v>0</v>
      </c>
      <c r="DG458" s="47">
        <v>0</v>
      </c>
      <c r="DH458" s="47">
        <v>0</v>
      </c>
      <c r="DI458" s="47">
        <v>0</v>
      </c>
      <c r="DJ458" s="47">
        <v>0</v>
      </c>
      <c r="DK458" s="47">
        <v>0</v>
      </c>
      <c r="DL458" s="47">
        <v>0</v>
      </c>
      <c r="DM458" s="47">
        <v>0</v>
      </c>
      <c r="DN458" s="47">
        <v>0</v>
      </c>
      <c r="DO458" s="47">
        <v>0</v>
      </c>
      <c r="DP458" s="47">
        <v>0</v>
      </c>
      <c r="DQ458" s="47">
        <v>0</v>
      </c>
      <c r="DR458" s="47">
        <v>0</v>
      </c>
      <c r="DS458" s="47">
        <v>0</v>
      </c>
      <c r="DT458" s="47">
        <v>0</v>
      </c>
    </row>
    <row r="459" spans="1:126" x14ac:dyDescent="0.25">
      <c r="A459" s="47" t="s">
        <v>862</v>
      </c>
      <c r="B459" s="47" t="s">
        <v>153</v>
      </c>
      <c r="C459" s="47" t="s">
        <v>857</v>
      </c>
      <c r="D459" s="47" t="s">
        <v>857</v>
      </c>
      <c r="E459" s="47"/>
      <c r="F459" s="47" t="s">
        <v>406</v>
      </c>
      <c r="G459" s="47" t="s">
        <v>412</v>
      </c>
      <c r="H459" s="47" t="str">
        <f>=IFERROR(VLOOKUP(A459,'ETPT Format DDG'!A:J,10,FALSE),"")</f>
        <v>0</v>
      </c>
      <c r="I459" s="47" t="str">
        <f>='ETPT Format DDG'!M459</f>
        <v/>
      </c>
      <c r="J459" s="47" t="str">
        <f>='ETPT Format DDG'!D459</f>
        <v/>
      </c>
      <c r="K459" s="47" t="s">
        <v>157</v>
      </c>
      <c r="L459" s="47" t="s">
        <v>783</v>
      </c>
      <c r="M459" s="47"/>
      <c r="N459" s="47">
        <v>1</v>
      </c>
      <c r="O459" s="47">
        <v>1</v>
      </c>
      <c r="P459" s="47">
        <v>0</v>
      </c>
      <c r="Q459" s="47">
        <v>0</v>
      </c>
      <c r="R459" s="47">
        <v>0</v>
      </c>
      <c r="S459" s="47">
        <v>0</v>
      </c>
      <c r="T459" s="47">
        <v>0</v>
      </c>
      <c r="U459" s="47">
        <v>0</v>
      </c>
      <c r="V459" s="47">
        <v>0</v>
      </c>
      <c r="W459" s="47">
        <v>0</v>
      </c>
      <c r="X459" s="47">
        <v>0</v>
      </c>
      <c r="Y459" s="47">
        <v>0</v>
      </c>
      <c r="Z459" s="47">
        <v>0</v>
      </c>
      <c r="AA459" s="47">
        <v>0</v>
      </c>
      <c r="AB459" s="47">
        <v>0</v>
      </c>
      <c r="AC459" s="47">
        <v>0</v>
      </c>
      <c r="AD459" s="47">
        <v>0</v>
      </c>
      <c r="AE459" s="47">
        <v>0</v>
      </c>
      <c r="AF459" s="47">
        <v>0</v>
      </c>
      <c r="AG459" s="47">
        <v>0</v>
      </c>
      <c r="AH459" s="47">
        <v>0</v>
      </c>
      <c r="AI459" s="47">
        <v>0</v>
      </c>
      <c r="AJ459" s="47">
        <v>0</v>
      </c>
      <c r="AK459" s="47">
        <v>0</v>
      </c>
      <c r="AL459" s="47">
        <v>0</v>
      </c>
      <c r="AM459" s="47">
        <v>0</v>
      </c>
      <c r="AN459" s="47">
        <v>0</v>
      </c>
      <c r="AO459" s="47">
        <v>0</v>
      </c>
      <c r="AP459" s="47">
        <v>0</v>
      </c>
      <c r="AQ459" s="47">
        <v>0</v>
      </c>
      <c r="AR459" s="47">
        <v>0</v>
      </c>
      <c r="AS459" s="47">
        <v>0</v>
      </c>
      <c r="AT459" s="47">
        <v>0</v>
      </c>
      <c r="AU459" s="47">
        <v>0</v>
      </c>
      <c r="AV459" s="47">
        <v>0</v>
      </c>
      <c r="AW459" s="47">
        <v>0</v>
      </c>
      <c r="AX459" s="47">
        <v>0</v>
      </c>
      <c r="AY459" s="47">
        <v>0</v>
      </c>
      <c r="AZ459" s="47">
        <v>0</v>
      </c>
      <c r="BA459" s="47">
        <v>0</v>
      </c>
      <c r="BB459" s="47">
        <v>0</v>
      </c>
      <c r="BC459" s="47">
        <v>0</v>
      </c>
      <c r="BD459" s="47">
        <v>0</v>
      </c>
      <c r="BE459" s="47">
        <v>0</v>
      </c>
      <c r="BF459" s="47">
        <v>0</v>
      </c>
      <c r="BG459" s="47">
        <v>0</v>
      </c>
      <c r="BH459" s="47">
        <v>0</v>
      </c>
      <c r="BI459" s="47">
        <v>0</v>
      </c>
      <c r="BJ459" s="47">
        <v>0</v>
      </c>
      <c r="BK459" s="47">
        <v>0</v>
      </c>
      <c r="BL459" s="47">
        <v>0</v>
      </c>
      <c r="BM459" s="47">
        <v>0</v>
      </c>
      <c r="BN459" s="47">
        <v>0</v>
      </c>
      <c r="BO459" s="47">
        <v>1</v>
      </c>
      <c r="BP459" s="47">
        <v>1</v>
      </c>
      <c r="BQ459" s="47">
        <v>0</v>
      </c>
      <c r="BR459" s="47">
        <v>0</v>
      </c>
      <c r="BS459" s="47">
        <v>0</v>
      </c>
      <c r="BT459" s="47">
        <v>0</v>
      </c>
      <c r="BU459" s="47">
        <v>0</v>
      </c>
      <c r="BV459" s="47">
        <v>0</v>
      </c>
      <c r="BW459" s="47">
        <v>0</v>
      </c>
      <c r="BX459" s="47">
        <v>0</v>
      </c>
      <c r="BY459" s="47">
        <v>0</v>
      </c>
      <c r="BZ459" s="47">
        <v>0</v>
      </c>
      <c r="CA459" s="47">
        <v>0</v>
      </c>
      <c r="CB459" s="47">
        <v>0</v>
      </c>
      <c r="CC459" s="47">
        <v>0</v>
      </c>
      <c r="CD459" s="47">
        <v>0</v>
      </c>
      <c r="CE459" s="47">
        <v>0</v>
      </c>
      <c r="CF459" s="47">
        <v>0</v>
      </c>
      <c r="CG459" s="47">
        <v>0</v>
      </c>
      <c r="CH459" s="47">
        <v>0</v>
      </c>
      <c r="CI459" s="47">
        <v>0</v>
      </c>
      <c r="CJ459" s="47">
        <v>0</v>
      </c>
      <c r="CK459" s="47">
        <v>0</v>
      </c>
      <c r="CL459" s="47">
        <v>0</v>
      </c>
      <c r="CM459" s="47">
        <v>0</v>
      </c>
      <c r="CN459" s="47">
        <v>0</v>
      </c>
      <c r="CO459" s="47">
        <v>0</v>
      </c>
      <c r="CP459" s="47">
        <v>0</v>
      </c>
      <c r="CQ459" s="47">
        <v>0</v>
      </c>
      <c r="CR459" s="47">
        <v>0</v>
      </c>
      <c r="CS459" s="47">
        <v>0</v>
      </c>
      <c r="CT459" s="47">
        <v>0</v>
      </c>
      <c r="CU459" s="47">
        <v>0</v>
      </c>
      <c r="CV459" s="47">
        <v>0</v>
      </c>
      <c r="CW459" s="47">
        <v>0</v>
      </c>
      <c r="CX459" s="47">
        <v>0</v>
      </c>
      <c r="CY459" s="47">
        <v>0</v>
      </c>
      <c r="CZ459" s="47">
        <v>0</v>
      </c>
      <c r="DA459" s="47">
        <v>0</v>
      </c>
      <c r="DB459" s="47">
        <v>0</v>
      </c>
      <c r="DC459" s="47">
        <v>0</v>
      </c>
      <c r="DD459" s="47">
        <v>0</v>
      </c>
      <c r="DE459" s="47">
        <v>0</v>
      </c>
      <c r="DF459" s="47">
        <v>0</v>
      </c>
      <c r="DG459" s="47">
        <v>0</v>
      </c>
      <c r="DH459" s="47">
        <v>0</v>
      </c>
      <c r="DI459" s="47">
        <v>0</v>
      </c>
      <c r="DJ459" s="47">
        <v>0</v>
      </c>
      <c r="DK459" s="47">
        <v>0</v>
      </c>
      <c r="DL459" s="47">
        <v>0</v>
      </c>
      <c r="DM459" s="47">
        <v>0</v>
      </c>
      <c r="DN459" s="47">
        <v>0</v>
      </c>
      <c r="DO459" s="47">
        <v>0</v>
      </c>
      <c r="DP459" s="47">
        <v>0</v>
      </c>
      <c r="DQ459" s="47">
        <v>0</v>
      </c>
      <c r="DR459" s="47">
        <v>0</v>
      </c>
      <c r="DS459" s="47">
        <v>0</v>
      </c>
      <c r="DT459" s="47">
        <v>0</v>
      </c>
    </row>
    <row r="460" spans="1:126" x14ac:dyDescent="0.25">
      <c r="A460" s="47" t="s">
        <v>863</v>
      </c>
      <c r="B460" s="47" t="s">
        <v>153</v>
      </c>
      <c r="C460" s="47" t="s">
        <v>857</v>
      </c>
      <c r="D460" s="47" t="s">
        <v>857</v>
      </c>
      <c r="E460" s="47"/>
      <c r="F460" s="47" t="s">
        <v>406</v>
      </c>
      <c r="G460" s="47" t="s">
        <v>412</v>
      </c>
      <c r="H460" s="47" t="str">
        <f>=IFERROR(VLOOKUP(A460,'ETPT Format DDG'!A:J,10,FALSE),"")</f>
        <v>0</v>
      </c>
      <c r="I460" s="47" t="str">
        <f>='ETPT Format DDG'!M460</f>
        <v/>
      </c>
      <c r="J460" s="47" t="str">
        <f>='ETPT Format DDG'!D460</f>
        <v/>
      </c>
      <c r="K460" s="47" t="s">
        <v>157</v>
      </c>
      <c r="L460" s="47" t="s">
        <v>864</v>
      </c>
      <c r="M460" s="47" t="s">
        <v>657</v>
      </c>
      <c r="N460" s="47">
        <v>1</v>
      </c>
      <c r="O460" s="47">
        <v>1</v>
      </c>
      <c r="P460" s="47">
        <v>0</v>
      </c>
      <c r="Q460" s="47">
        <v>0</v>
      </c>
      <c r="R460" s="47">
        <v>0</v>
      </c>
      <c r="S460" s="47">
        <v>0</v>
      </c>
      <c r="T460" s="47">
        <v>0</v>
      </c>
      <c r="U460" s="47">
        <v>0</v>
      </c>
      <c r="V460" s="47">
        <v>0</v>
      </c>
      <c r="W460" s="47">
        <v>0</v>
      </c>
      <c r="X460" s="47">
        <v>0</v>
      </c>
      <c r="Y460" s="47">
        <v>0</v>
      </c>
      <c r="Z460" s="47">
        <v>0</v>
      </c>
      <c r="AA460" s="47">
        <v>0</v>
      </c>
      <c r="AB460" s="47">
        <v>0</v>
      </c>
      <c r="AC460" s="47">
        <v>0</v>
      </c>
      <c r="AD460" s="47">
        <v>0</v>
      </c>
      <c r="AE460" s="47">
        <v>0</v>
      </c>
      <c r="AF460" s="47">
        <v>0</v>
      </c>
      <c r="AG460" s="47">
        <v>0</v>
      </c>
      <c r="AH460" s="47">
        <v>0</v>
      </c>
      <c r="AI460" s="47">
        <v>0</v>
      </c>
      <c r="AJ460" s="47">
        <v>0</v>
      </c>
      <c r="AK460" s="47">
        <v>0</v>
      </c>
      <c r="AL460" s="47">
        <v>0</v>
      </c>
      <c r="AM460" s="47">
        <v>0</v>
      </c>
      <c r="AN460" s="47">
        <v>0</v>
      </c>
      <c r="AO460" s="47">
        <v>0</v>
      </c>
      <c r="AP460" s="47">
        <v>0</v>
      </c>
      <c r="AQ460" s="47">
        <v>0</v>
      </c>
      <c r="AR460" s="47">
        <v>0</v>
      </c>
      <c r="AS460" s="47">
        <v>0</v>
      </c>
      <c r="AT460" s="47">
        <v>0</v>
      </c>
      <c r="AU460" s="47">
        <v>0</v>
      </c>
      <c r="AV460" s="47">
        <v>0</v>
      </c>
      <c r="AW460" s="47">
        <v>0</v>
      </c>
      <c r="AX460" s="47">
        <v>0</v>
      </c>
      <c r="AY460" s="47">
        <v>0</v>
      </c>
      <c r="AZ460" s="47">
        <v>0</v>
      </c>
      <c r="BA460" s="47">
        <v>0</v>
      </c>
      <c r="BB460" s="47">
        <v>0</v>
      </c>
      <c r="BC460" s="47">
        <v>0</v>
      </c>
      <c r="BD460" s="47">
        <v>0</v>
      </c>
      <c r="BE460" s="47">
        <v>0</v>
      </c>
      <c r="BF460" s="47">
        <v>0</v>
      </c>
      <c r="BG460" s="47">
        <v>0</v>
      </c>
      <c r="BH460" s="47">
        <v>0</v>
      </c>
      <c r="BI460" s="47">
        <v>0</v>
      </c>
      <c r="BJ460" s="47">
        <v>0</v>
      </c>
      <c r="BK460" s="47">
        <v>0</v>
      </c>
      <c r="BL460" s="47">
        <v>0</v>
      </c>
      <c r="BM460" s="47">
        <v>0</v>
      </c>
      <c r="BN460" s="47">
        <v>0</v>
      </c>
      <c r="BO460" s="47">
        <v>0</v>
      </c>
      <c r="BP460" s="47">
        <v>0</v>
      </c>
      <c r="BQ460" s="47">
        <v>0</v>
      </c>
      <c r="BR460" s="47">
        <v>0</v>
      </c>
      <c r="BS460" s="47">
        <v>0</v>
      </c>
      <c r="BT460" s="47">
        <v>0</v>
      </c>
      <c r="BU460" s="47">
        <v>0</v>
      </c>
      <c r="BV460" s="47">
        <v>0</v>
      </c>
      <c r="BW460" s="47">
        <v>0</v>
      </c>
      <c r="BX460" s="47">
        <v>0</v>
      </c>
      <c r="BY460" s="47">
        <v>0</v>
      </c>
      <c r="BZ460" s="47">
        <v>0</v>
      </c>
      <c r="CA460" s="47">
        <v>0</v>
      </c>
      <c r="CB460" s="47">
        <v>0</v>
      </c>
      <c r="CC460" s="47">
        <v>0</v>
      </c>
      <c r="CD460" s="47">
        <v>0</v>
      </c>
      <c r="CE460" s="47">
        <v>0</v>
      </c>
      <c r="CF460" s="47">
        <v>0</v>
      </c>
      <c r="CG460" s="47">
        <v>0</v>
      </c>
      <c r="CH460" s="47">
        <v>0</v>
      </c>
      <c r="CI460" s="47">
        <v>0</v>
      </c>
      <c r="CJ460" s="47">
        <v>0</v>
      </c>
      <c r="CK460" s="47">
        <v>0</v>
      </c>
      <c r="CL460" s="47">
        <v>0</v>
      </c>
      <c r="CM460" s="47">
        <v>0</v>
      </c>
      <c r="CN460" s="47">
        <v>0</v>
      </c>
      <c r="CO460" s="47">
        <v>0</v>
      </c>
      <c r="CP460" s="47">
        <v>0</v>
      </c>
      <c r="CQ460" s="47">
        <v>0</v>
      </c>
      <c r="CR460" s="47">
        <v>0</v>
      </c>
      <c r="CS460" s="47">
        <v>0</v>
      </c>
      <c r="CT460" s="47">
        <v>1</v>
      </c>
      <c r="CU460" s="47">
        <v>0</v>
      </c>
      <c r="CV460" s="47">
        <v>0</v>
      </c>
      <c r="CW460" s="47">
        <v>0</v>
      </c>
      <c r="CX460" s="47">
        <v>0</v>
      </c>
      <c r="CY460" s="47">
        <v>0</v>
      </c>
      <c r="CZ460" s="47">
        <v>0</v>
      </c>
      <c r="DA460" s="47">
        <v>0</v>
      </c>
      <c r="DB460" s="47">
        <v>0</v>
      </c>
      <c r="DC460" s="47">
        <v>0</v>
      </c>
      <c r="DD460" s="47">
        <v>0</v>
      </c>
      <c r="DE460" s="47">
        <v>1</v>
      </c>
      <c r="DF460" s="47">
        <v>0</v>
      </c>
      <c r="DG460" s="47">
        <v>0</v>
      </c>
      <c r="DH460" s="47">
        <v>0</v>
      </c>
      <c r="DI460" s="47">
        <v>0</v>
      </c>
      <c r="DJ460" s="47">
        <v>0</v>
      </c>
      <c r="DK460" s="47">
        <v>0</v>
      </c>
      <c r="DL460" s="47">
        <v>0</v>
      </c>
      <c r="DM460" s="47">
        <v>0</v>
      </c>
      <c r="DN460" s="47">
        <v>0</v>
      </c>
      <c r="DO460" s="47">
        <v>0</v>
      </c>
      <c r="DP460" s="47">
        <v>0</v>
      </c>
      <c r="DQ460" s="47">
        <v>0</v>
      </c>
      <c r="DR460" s="47">
        <v>0</v>
      </c>
      <c r="DS460" s="47">
        <v>0</v>
      </c>
      <c r="DT460" s="47">
        <v>0</v>
      </c>
    </row>
    <row r="461" spans="1:126" x14ac:dyDescent="0.25">
      <c r="A461" s="47" t="s">
        <v>865</v>
      </c>
      <c r="B461" s="47" t="s">
        <v>153</v>
      </c>
      <c r="C461" s="47" t="s">
        <v>857</v>
      </c>
      <c r="D461" s="47" t="s">
        <v>857</v>
      </c>
      <c r="E461" s="47"/>
      <c r="F461" s="47" t="s">
        <v>406</v>
      </c>
      <c r="G461" s="47" t="s">
        <v>412</v>
      </c>
      <c r="H461" s="47" t="str">
        <f>=IFERROR(VLOOKUP(A461,'ETPT Format DDG'!A:J,10,FALSE),"")</f>
        <v>0</v>
      </c>
      <c r="I461" s="47" t="str">
        <f>='ETPT Format DDG'!M461</f>
        <v/>
      </c>
      <c r="J461" s="47" t="str">
        <f>='ETPT Format DDG'!D461</f>
        <v/>
      </c>
      <c r="K461" s="47" t="s">
        <v>157</v>
      </c>
      <c r="L461" s="47" t="s">
        <v>866</v>
      </c>
      <c r="M461" s="47"/>
      <c r="N461" s="47">
        <v>1</v>
      </c>
      <c r="O461" s="47">
        <v>1</v>
      </c>
      <c r="P461" s="47">
        <v>0</v>
      </c>
      <c r="Q461" s="47">
        <v>0</v>
      </c>
      <c r="R461" s="47">
        <v>0</v>
      </c>
      <c r="S461" s="47">
        <v>0</v>
      </c>
      <c r="T461" s="47">
        <v>0</v>
      </c>
      <c r="U461" s="47">
        <v>0</v>
      </c>
      <c r="V461" s="47">
        <v>0</v>
      </c>
      <c r="W461" s="47">
        <v>0</v>
      </c>
      <c r="X461" s="47">
        <v>0</v>
      </c>
      <c r="Y461" s="47">
        <v>0</v>
      </c>
      <c r="Z461" s="47">
        <v>0</v>
      </c>
      <c r="AA461" s="47">
        <v>0</v>
      </c>
      <c r="AB461" s="47">
        <v>0</v>
      </c>
      <c r="AC461" s="47">
        <v>0</v>
      </c>
      <c r="AD461" s="47">
        <v>0</v>
      </c>
      <c r="AE461" s="47">
        <v>0</v>
      </c>
      <c r="AF461" s="47">
        <v>0</v>
      </c>
      <c r="AG461" s="47">
        <v>0</v>
      </c>
      <c r="AH461" s="47">
        <v>0</v>
      </c>
      <c r="AI461" s="47">
        <v>0</v>
      </c>
      <c r="AJ461" s="47">
        <v>0</v>
      </c>
      <c r="AK461" s="47">
        <v>0</v>
      </c>
      <c r="AL461" s="47">
        <v>0</v>
      </c>
      <c r="AM461" s="47">
        <v>0</v>
      </c>
      <c r="AN461" s="47">
        <v>0</v>
      </c>
      <c r="AO461" s="47">
        <v>0</v>
      </c>
      <c r="AP461" s="47">
        <v>0</v>
      </c>
      <c r="AQ461" s="47">
        <v>0</v>
      </c>
      <c r="AR461" s="47">
        <v>0</v>
      </c>
      <c r="AS461" s="47">
        <v>0</v>
      </c>
      <c r="AT461" s="47">
        <v>0</v>
      </c>
      <c r="AU461" s="47">
        <v>0</v>
      </c>
      <c r="AV461" s="47">
        <v>0</v>
      </c>
      <c r="AW461" s="47">
        <v>0</v>
      </c>
      <c r="AX461" s="47">
        <v>0</v>
      </c>
      <c r="AY461" s="47">
        <v>0</v>
      </c>
      <c r="AZ461" s="47">
        <v>0</v>
      </c>
      <c r="BA461" s="47">
        <v>0</v>
      </c>
      <c r="BB461" s="47">
        <v>0</v>
      </c>
      <c r="BC461" s="47">
        <v>0</v>
      </c>
      <c r="BD461" s="47">
        <v>0</v>
      </c>
      <c r="BE461" s="47">
        <v>0</v>
      </c>
      <c r="BF461" s="47">
        <v>0</v>
      </c>
      <c r="BG461" s="47">
        <v>0</v>
      </c>
      <c r="BH461" s="47">
        <v>0</v>
      </c>
      <c r="BI461" s="47">
        <v>0</v>
      </c>
      <c r="BJ461" s="47">
        <v>0</v>
      </c>
      <c r="BK461" s="47">
        <v>0</v>
      </c>
      <c r="BL461" s="47">
        <v>0</v>
      </c>
      <c r="BM461" s="47">
        <v>0</v>
      </c>
      <c r="BN461" s="47">
        <v>0</v>
      </c>
      <c r="BO461" s="47">
        <v>0</v>
      </c>
      <c r="BP461" s="47">
        <v>0</v>
      </c>
      <c r="BQ461" s="47">
        <v>0</v>
      </c>
      <c r="BR461" s="47">
        <v>0</v>
      </c>
      <c r="BS461" s="47">
        <v>0</v>
      </c>
      <c r="BT461" s="47">
        <v>0</v>
      </c>
      <c r="BU461" s="47">
        <v>0</v>
      </c>
      <c r="BV461" s="47">
        <v>0</v>
      </c>
      <c r="BW461" s="47">
        <v>0</v>
      </c>
      <c r="BX461" s="47">
        <v>0</v>
      </c>
      <c r="BY461" s="47">
        <v>0</v>
      </c>
      <c r="BZ461" s="47">
        <v>0</v>
      </c>
      <c r="CA461" s="47">
        <v>0</v>
      </c>
      <c r="CB461" s="47">
        <v>0</v>
      </c>
      <c r="CC461" s="47">
        <v>0</v>
      </c>
      <c r="CD461" s="47">
        <v>0</v>
      </c>
      <c r="CE461" s="47">
        <v>0</v>
      </c>
      <c r="CF461" s="47">
        <v>0</v>
      </c>
      <c r="CG461" s="47">
        <v>0</v>
      </c>
      <c r="CH461" s="47">
        <v>0</v>
      </c>
      <c r="CI461" s="47">
        <v>0</v>
      </c>
      <c r="CJ461" s="47">
        <v>0</v>
      </c>
      <c r="CK461" s="47">
        <v>0</v>
      </c>
      <c r="CL461" s="47">
        <v>0</v>
      </c>
      <c r="CM461" s="47">
        <v>0</v>
      </c>
      <c r="CN461" s="47">
        <v>0</v>
      </c>
      <c r="CO461" s="47">
        <v>0</v>
      </c>
      <c r="CP461" s="47">
        <v>0</v>
      </c>
      <c r="CQ461" s="47">
        <v>0</v>
      </c>
      <c r="CR461" s="47">
        <v>0</v>
      </c>
      <c r="CS461" s="47">
        <v>0</v>
      </c>
      <c r="CT461" s="47">
        <v>1</v>
      </c>
      <c r="CU461" s="47">
        <v>0</v>
      </c>
      <c r="CV461" s="47">
        <v>0</v>
      </c>
      <c r="CW461" s="47">
        <v>0</v>
      </c>
      <c r="CX461" s="47">
        <v>0</v>
      </c>
      <c r="CY461" s="47">
        <v>0</v>
      </c>
      <c r="CZ461" s="47">
        <v>0</v>
      </c>
      <c r="DA461" s="47">
        <v>0</v>
      </c>
      <c r="DB461" s="47">
        <v>0</v>
      </c>
      <c r="DC461" s="47">
        <v>0</v>
      </c>
      <c r="DD461" s="47">
        <v>0</v>
      </c>
      <c r="DE461" s="47">
        <v>1</v>
      </c>
      <c r="DF461" s="47">
        <v>0</v>
      </c>
      <c r="DG461" s="47">
        <v>0</v>
      </c>
      <c r="DH461" s="47">
        <v>0</v>
      </c>
      <c r="DI461" s="47">
        <v>0</v>
      </c>
      <c r="DJ461" s="47">
        <v>0</v>
      </c>
      <c r="DK461" s="47">
        <v>0</v>
      </c>
      <c r="DL461" s="47">
        <v>0</v>
      </c>
      <c r="DM461" s="47">
        <v>0</v>
      </c>
      <c r="DN461" s="47">
        <v>0</v>
      </c>
      <c r="DO461" s="47">
        <v>0</v>
      </c>
      <c r="DP461" s="47">
        <v>0</v>
      </c>
      <c r="DQ461" s="47">
        <v>0</v>
      </c>
      <c r="DR461" s="47">
        <v>0</v>
      </c>
      <c r="DS461" s="47">
        <v>0</v>
      </c>
      <c r="DT461" s="47">
        <v>0</v>
      </c>
    </row>
    <row r="462" spans="1:126" x14ac:dyDescent="0.25">
      <c r="A462" s="47" t="s">
        <v>867</v>
      </c>
      <c r="B462" s="47" t="s">
        <v>153</v>
      </c>
      <c r="C462" s="47" t="s">
        <v>868</v>
      </c>
      <c r="D462" s="47" t="s">
        <v>868</v>
      </c>
      <c r="E462" s="47"/>
      <c r="F462" s="47" t="s">
        <v>406</v>
      </c>
      <c r="G462" s="47" t="s">
        <v>415</v>
      </c>
      <c r="H462" s="47" t="str">
        <f>=IFERROR(VLOOKUP(A462,'ETPT Format DDG'!A:J,10,FALSE),"")</f>
        <v>0</v>
      </c>
      <c r="I462" s="47" t="str">
        <f>='ETPT Format DDG'!M462</f>
        <v/>
      </c>
      <c r="J462" s="47" t="str">
        <f>='ETPT Format DDG'!D462</f>
        <v/>
      </c>
      <c r="K462" s="47" t="s">
        <v>157</v>
      </c>
      <c r="L462" s="47" t="s">
        <v>869</v>
      </c>
      <c r="M462" s="47" t="s">
        <v>870</v>
      </c>
      <c r="N462" s="47">
        <v>0.8026315789473685</v>
      </c>
      <c r="O462" s="47">
        <v>0</v>
      </c>
      <c r="P462" s="47">
        <v>0</v>
      </c>
      <c r="Q462" s="47">
        <v>0</v>
      </c>
      <c r="R462" s="47">
        <v>0</v>
      </c>
      <c r="S462" s="47">
        <v>0</v>
      </c>
      <c r="T462" s="47">
        <v>0</v>
      </c>
      <c r="U462" s="47">
        <v>0</v>
      </c>
      <c r="V462" s="47">
        <v>0</v>
      </c>
      <c r="W462" s="47">
        <v>0</v>
      </c>
      <c r="X462" s="47">
        <v>0</v>
      </c>
      <c r="Y462" s="47">
        <v>0</v>
      </c>
      <c r="Z462" s="47">
        <v>0</v>
      </c>
      <c r="AA462" s="47">
        <v>0</v>
      </c>
      <c r="AB462" s="47">
        <v>0</v>
      </c>
      <c r="AC462" s="47">
        <v>0</v>
      </c>
      <c r="AD462" s="47">
        <v>0</v>
      </c>
      <c r="AE462" s="47">
        <v>0</v>
      </c>
      <c r="AF462" s="47">
        <v>0</v>
      </c>
      <c r="AG462" s="47">
        <v>0</v>
      </c>
      <c r="AH462" s="47">
        <v>0</v>
      </c>
      <c r="AI462" s="47">
        <v>0</v>
      </c>
      <c r="AJ462" s="47">
        <v>0</v>
      </c>
      <c r="AK462" s="47">
        <v>0</v>
      </c>
      <c r="AL462" s="47">
        <v>0</v>
      </c>
      <c r="AM462" s="47">
        <v>0</v>
      </c>
      <c r="AN462" s="47">
        <v>0</v>
      </c>
      <c r="AO462" s="47">
        <v>0</v>
      </c>
      <c r="AP462" s="47">
        <v>0</v>
      </c>
      <c r="AQ462" s="47">
        <v>0</v>
      </c>
      <c r="AR462" s="47">
        <v>0</v>
      </c>
      <c r="AS462" s="47">
        <v>0</v>
      </c>
      <c r="AT462" s="47">
        <v>0</v>
      </c>
      <c r="AU462" s="47">
        <v>0</v>
      </c>
      <c r="AV462" s="47">
        <v>0</v>
      </c>
      <c r="AW462" s="47">
        <v>0</v>
      </c>
      <c r="AX462" s="47">
        <v>0</v>
      </c>
      <c r="AY462" s="47">
        <v>0</v>
      </c>
      <c r="AZ462" s="47">
        <v>0</v>
      </c>
      <c r="BA462" s="47">
        <v>0</v>
      </c>
      <c r="BB462" s="47">
        <v>0</v>
      </c>
      <c r="BC462" s="47">
        <v>0</v>
      </c>
      <c r="BD462" s="47">
        <v>0</v>
      </c>
      <c r="BE462" s="47">
        <v>0</v>
      </c>
      <c r="BF462" s="47">
        <v>0</v>
      </c>
      <c r="BG462" s="47">
        <v>0</v>
      </c>
      <c r="BH462" s="47">
        <v>0</v>
      </c>
      <c r="BI462" s="47">
        <v>0</v>
      </c>
      <c r="BJ462" s="47">
        <v>0</v>
      </c>
      <c r="BK462" s="47">
        <v>0</v>
      </c>
      <c r="BL462" s="47">
        <v>0</v>
      </c>
      <c r="BM462" s="47">
        <v>0</v>
      </c>
      <c r="BN462" s="47">
        <v>0</v>
      </c>
      <c r="BO462" s="47">
        <v>0</v>
      </c>
      <c r="BP462" s="47">
        <v>0</v>
      </c>
      <c r="BQ462" s="47">
        <v>0</v>
      </c>
      <c r="BR462" s="47">
        <v>0</v>
      </c>
      <c r="BS462" s="47">
        <v>0</v>
      </c>
      <c r="BT462" s="47">
        <v>0</v>
      </c>
      <c r="BU462" s="47">
        <v>0</v>
      </c>
      <c r="BV462" s="47">
        <v>0</v>
      </c>
      <c r="BW462" s="47">
        <v>0</v>
      </c>
      <c r="BX462" s="47">
        <v>0</v>
      </c>
      <c r="BY462" s="47">
        <v>0</v>
      </c>
      <c r="BZ462" s="47">
        <v>0</v>
      </c>
      <c r="CA462" s="47">
        <v>0</v>
      </c>
      <c r="CB462" s="47">
        <v>0</v>
      </c>
      <c r="CC462" s="47">
        <v>0</v>
      </c>
      <c r="CD462" s="47">
        <v>0</v>
      </c>
      <c r="CE462" s="47">
        <v>0</v>
      </c>
      <c r="CF462" s="47">
        <v>0</v>
      </c>
      <c r="CG462" s="47">
        <v>0</v>
      </c>
      <c r="CH462" s="47">
        <v>0</v>
      </c>
      <c r="CI462" s="47">
        <v>0</v>
      </c>
      <c r="CJ462" s="47">
        <v>0</v>
      </c>
      <c r="CK462" s="47">
        <v>0</v>
      </c>
      <c r="CL462" s="47">
        <v>0</v>
      </c>
      <c r="CM462" s="47">
        <v>0</v>
      </c>
      <c r="CN462" s="47">
        <v>0</v>
      </c>
      <c r="CO462" s="47">
        <v>0</v>
      </c>
      <c r="CP462" s="47">
        <v>0</v>
      </c>
      <c r="CQ462" s="47">
        <v>0</v>
      </c>
      <c r="CR462" s="47">
        <v>0</v>
      </c>
      <c r="CS462" s="47">
        <v>0</v>
      </c>
      <c r="CT462" s="47">
        <v>0</v>
      </c>
      <c r="CU462" s="47">
        <v>0</v>
      </c>
      <c r="CV462" s="47">
        <v>0</v>
      </c>
      <c r="CW462" s="47">
        <v>0</v>
      </c>
      <c r="CX462" s="47">
        <v>0</v>
      </c>
      <c r="CY462" s="47">
        <v>0</v>
      </c>
      <c r="CZ462" s="47">
        <v>0</v>
      </c>
      <c r="DA462" s="47">
        <v>0</v>
      </c>
      <c r="DB462" s="47">
        <v>0</v>
      </c>
      <c r="DC462" s="47">
        <v>0</v>
      </c>
      <c r="DD462" s="47">
        <v>0</v>
      </c>
      <c r="DE462" s="47">
        <v>0</v>
      </c>
      <c r="DF462" s="47">
        <v>0</v>
      </c>
      <c r="DG462" s="47">
        <v>0</v>
      </c>
      <c r="DH462" s="47">
        <v>0</v>
      </c>
      <c r="DI462" s="47">
        <v>0</v>
      </c>
      <c r="DJ462" s="47">
        <v>0</v>
      </c>
      <c r="DK462" s="47">
        <v>0</v>
      </c>
      <c r="DL462" s="47">
        <v>0</v>
      </c>
      <c r="DM462" s="47">
        <v>0</v>
      </c>
      <c r="DN462" s="47">
        <v>0</v>
      </c>
      <c r="DO462" s="47">
        <v>0</v>
      </c>
      <c r="DP462" s="47">
        <v>0</v>
      </c>
      <c r="DQ462" s="47">
        <v>0</v>
      </c>
      <c r="DR462" s="47">
        <v>0</v>
      </c>
      <c r="DS462" s="47">
        <v>0</v>
      </c>
      <c r="DT462" s="47">
        <v>0</v>
      </c>
    </row>
    <row r="463" spans="1:126" x14ac:dyDescent="0.25">
      <c r="A463" s="47" t="s">
        <v>871</v>
      </c>
      <c r="B463" s="47" t="s">
        <v>153</v>
      </c>
      <c r="C463" s="47" t="s">
        <v>868</v>
      </c>
      <c r="D463" s="47" t="s">
        <v>868</v>
      </c>
      <c r="E463" s="47"/>
      <c r="F463" s="47" t="s">
        <v>406</v>
      </c>
      <c r="G463" s="47" t="s">
        <v>412</v>
      </c>
      <c r="H463" s="47" t="str">
        <f>=IFERROR(VLOOKUP(A463,'ETPT Format DDG'!A:J,10,FALSE),"")</f>
        <v>0</v>
      </c>
      <c r="I463" s="47" t="str">
        <f>='ETPT Format DDG'!M463</f>
        <v/>
      </c>
      <c r="J463" s="47" t="str">
        <f>='ETPT Format DDG'!D463</f>
        <v/>
      </c>
      <c r="K463" s="47" t="s">
        <v>157</v>
      </c>
      <c r="L463" s="47" t="s">
        <v>603</v>
      </c>
      <c r="M463" s="47" t="s">
        <v>657</v>
      </c>
      <c r="N463" s="47">
        <v>1</v>
      </c>
      <c r="O463" s="47">
        <v>1</v>
      </c>
      <c r="P463" s="47">
        <v>0</v>
      </c>
      <c r="Q463" s="47">
        <v>0</v>
      </c>
      <c r="R463" s="47">
        <v>0</v>
      </c>
      <c r="S463" s="47">
        <v>0</v>
      </c>
      <c r="T463" s="47">
        <v>0</v>
      </c>
      <c r="U463" s="47">
        <v>0</v>
      </c>
      <c r="V463" s="47">
        <v>0</v>
      </c>
      <c r="W463" s="47">
        <v>0</v>
      </c>
      <c r="X463" s="47">
        <v>0</v>
      </c>
      <c r="Y463" s="47">
        <v>0</v>
      </c>
      <c r="Z463" s="47">
        <v>0</v>
      </c>
      <c r="AA463" s="47">
        <v>0</v>
      </c>
      <c r="AB463" s="47">
        <v>0</v>
      </c>
      <c r="AC463" s="47">
        <v>0</v>
      </c>
      <c r="AD463" s="47">
        <v>0</v>
      </c>
      <c r="AE463" s="47">
        <v>0</v>
      </c>
      <c r="AF463" s="47">
        <v>0</v>
      </c>
      <c r="AG463" s="47">
        <v>0</v>
      </c>
      <c r="AH463" s="47">
        <v>0</v>
      </c>
      <c r="AI463" s="47">
        <v>0</v>
      </c>
      <c r="AJ463" s="47">
        <v>0</v>
      </c>
      <c r="AK463" s="47">
        <v>0</v>
      </c>
      <c r="AL463" s="47">
        <v>0</v>
      </c>
      <c r="AM463" s="47">
        <v>0</v>
      </c>
      <c r="AN463" s="47">
        <v>0</v>
      </c>
      <c r="AO463" s="47">
        <v>0</v>
      </c>
      <c r="AP463" s="47">
        <v>0</v>
      </c>
      <c r="AQ463" s="47">
        <v>0</v>
      </c>
      <c r="AR463" s="47">
        <v>0</v>
      </c>
      <c r="AS463" s="47">
        <v>0</v>
      </c>
      <c r="AT463" s="47">
        <v>0</v>
      </c>
      <c r="AU463" s="47">
        <v>0</v>
      </c>
      <c r="AV463" s="47">
        <v>0</v>
      </c>
      <c r="AW463" s="47">
        <v>0</v>
      </c>
      <c r="AX463" s="47">
        <v>0</v>
      </c>
      <c r="AY463" s="47">
        <v>0</v>
      </c>
      <c r="AZ463" s="47">
        <v>0</v>
      </c>
      <c r="BA463" s="47">
        <v>0</v>
      </c>
      <c r="BB463" s="47">
        <v>0</v>
      </c>
      <c r="BC463" s="47">
        <v>0</v>
      </c>
      <c r="BD463" s="47">
        <v>0</v>
      </c>
      <c r="BE463" s="47">
        <v>0</v>
      </c>
      <c r="BF463" s="47">
        <v>0</v>
      </c>
      <c r="BG463" s="47">
        <v>0</v>
      </c>
      <c r="BH463" s="47">
        <v>0</v>
      </c>
      <c r="BI463" s="47">
        <v>0</v>
      </c>
      <c r="BJ463" s="47">
        <v>0</v>
      </c>
      <c r="BK463" s="47">
        <v>0</v>
      </c>
      <c r="BL463" s="47">
        <v>1</v>
      </c>
      <c r="BM463" s="47">
        <v>1</v>
      </c>
      <c r="BN463" s="47">
        <v>0</v>
      </c>
      <c r="BO463" s="47">
        <v>0</v>
      </c>
      <c r="BP463" s="47">
        <v>0</v>
      </c>
      <c r="BQ463" s="47">
        <v>0</v>
      </c>
      <c r="BR463" s="47">
        <v>0</v>
      </c>
      <c r="BS463" s="47">
        <v>0</v>
      </c>
      <c r="BT463" s="47">
        <v>0</v>
      </c>
      <c r="BU463" s="47">
        <v>0</v>
      </c>
      <c r="BV463" s="47">
        <v>0</v>
      </c>
      <c r="BW463" s="47">
        <v>0</v>
      </c>
      <c r="BX463" s="47">
        <v>0</v>
      </c>
      <c r="BY463" s="47">
        <v>0</v>
      </c>
      <c r="BZ463" s="47">
        <v>0</v>
      </c>
      <c r="CA463" s="47">
        <v>0</v>
      </c>
      <c r="CB463" s="47">
        <v>0</v>
      </c>
      <c r="CC463" s="47">
        <v>0</v>
      </c>
      <c r="CD463" s="47">
        <v>0</v>
      </c>
      <c r="CE463" s="47">
        <v>0</v>
      </c>
      <c r="CF463" s="47">
        <v>0</v>
      </c>
      <c r="CG463" s="47">
        <v>0</v>
      </c>
      <c r="CH463" s="47">
        <v>0</v>
      </c>
      <c r="CI463" s="47">
        <v>0</v>
      </c>
      <c r="CJ463" s="47">
        <v>0</v>
      </c>
      <c r="CK463" s="47">
        <v>0</v>
      </c>
      <c r="CL463" s="47">
        <v>0</v>
      </c>
      <c r="CM463" s="47">
        <v>0</v>
      </c>
      <c r="CN463" s="47">
        <v>0</v>
      </c>
      <c r="CO463" s="47">
        <v>0</v>
      </c>
      <c r="CP463" s="47">
        <v>0</v>
      </c>
      <c r="CQ463" s="47">
        <v>0</v>
      </c>
      <c r="CR463" s="47">
        <v>0</v>
      </c>
      <c r="CS463" s="47">
        <v>0</v>
      </c>
      <c r="CT463" s="47">
        <v>0</v>
      </c>
      <c r="CU463" s="47">
        <v>0</v>
      </c>
      <c r="CV463" s="47">
        <v>0</v>
      </c>
      <c r="CW463" s="47">
        <v>0</v>
      </c>
      <c r="CX463" s="47">
        <v>0</v>
      </c>
      <c r="CY463" s="47">
        <v>0</v>
      </c>
      <c r="CZ463" s="47">
        <v>0</v>
      </c>
      <c r="DA463" s="47">
        <v>0</v>
      </c>
      <c r="DB463" s="47">
        <v>0</v>
      </c>
      <c r="DC463" s="47">
        <v>0</v>
      </c>
      <c r="DD463" s="47">
        <v>0</v>
      </c>
      <c r="DE463" s="47">
        <v>0</v>
      </c>
      <c r="DF463" s="47">
        <v>0</v>
      </c>
      <c r="DG463" s="47">
        <v>0</v>
      </c>
      <c r="DH463" s="47">
        <v>0</v>
      </c>
      <c r="DI463" s="47">
        <v>0</v>
      </c>
      <c r="DJ463" s="47">
        <v>0</v>
      </c>
      <c r="DK463" s="47">
        <v>0</v>
      </c>
      <c r="DL463" s="47">
        <v>0</v>
      </c>
      <c r="DM463" s="47">
        <v>0</v>
      </c>
      <c r="DN463" s="47">
        <v>0</v>
      </c>
      <c r="DO463" s="47">
        <v>0</v>
      </c>
      <c r="DP463" s="47">
        <v>0</v>
      </c>
      <c r="DQ463" s="47">
        <v>0</v>
      </c>
      <c r="DR463" s="47">
        <v>0</v>
      </c>
      <c r="DS463" s="47">
        <v>0</v>
      </c>
      <c r="DT463" s="47">
        <v>0</v>
      </c>
    </row>
    <row r="464" spans="1:126" x14ac:dyDescent="0.25">
      <c r="A464" s="47" t="s">
        <v>872</v>
      </c>
      <c r="B464" s="47" t="s">
        <v>153</v>
      </c>
      <c r="C464" s="47" t="s">
        <v>868</v>
      </c>
      <c r="D464" s="47" t="s">
        <v>868</v>
      </c>
      <c r="E464" s="47"/>
      <c r="F464" s="47" t="s">
        <v>406</v>
      </c>
      <c r="G464" s="47" t="s">
        <v>412</v>
      </c>
      <c r="H464" s="47" t="str">
        <f>=IFERROR(VLOOKUP(A464,'ETPT Format DDG'!A:J,10,FALSE),"")</f>
        <v>0</v>
      </c>
      <c r="I464" s="47" t="str">
        <f>='ETPT Format DDG'!M464</f>
        <v/>
      </c>
      <c r="J464" s="47" t="str">
        <f>='ETPT Format DDG'!D464</f>
        <v/>
      </c>
      <c r="K464" s="47" t="s">
        <v>157</v>
      </c>
      <c r="L464" s="47" t="s">
        <v>617</v>
      </c>
      <c r="M464" s="47"/>
      <c r="N464" s="47">
        <v>1</v>
      </c>
      <c r="O464" s="47">
        <v>1</v>
      </c>
      <c r="P464" s="47">
        <v>0</v>
      </c>
      <c r="Q464" s="47">
        <v>0</v>
      </c>
      <c r="R464" s="47">
        <v>0</v>
      </c>
      <c r="S464" s="47">
        <v>0</v>
      </c>
      <c r="T464" s="47">
        <v>0</v>
      </c>
      <c r="U464" s="47">
        <v>0</v>
      </c>
      <c r="V464" s="47">
        <v>0</v>
      </c>
      <c r="W464" s="47">
        <v>0</v>
      </c>
      <c r="X464" s="47">
        <v>0</v>
      </c>
      <c r="Y464" s="47">
        <v>0</v>
      </c>
      <c r="Z464" s="47">
        <v>0</v>
      </c>
      <c r="AA464" s="47">
        <v>0</v>
      </c>
      <c r="AB464" s="47">
        <v>0</v>
      </c>
      <c r="AC464" s="47">
        <v>0</v>
      </c>
      <c r="AD464" s="47">
        <v>0</v>
      </c>
      <c r="AE464" s="47">
        <v>0</v>
      </c>
      <c r="AF464" s="47">
        <v>0</v>
      </c>
      <c r="AG464" s="47">
        <v>0</v>
      </c>
      <c r="AH464" s="47">
        <v>0</v>
      </c>
      <c r="AI464" s="47">
        <v>0</v>
      </c>
      <c r="AJ464" s="47">
        <v>0</v>
      </c>
      <c r="AK464" s="47">
        <v>0</v>
      </c>
      <c r="AL464" s="47">
        <v>0</v>
      </c>
      <c r="AM464" s="47">
        <v>0</v>
      </c>
      <c r="AN464" s="47">
        <v>0</v>
      </c>
      <c r="AO464" s="47">
        <v>0</v>
      </c>
      <c r="AP464" s="47">
        <v>0</v>
      </c>
      <c r="AQ464" s="47">
        <v>0</v>
      </c>
      <c r="AR464" s="47">
        <v>0</v>
      </c>
      <c r="AS464" s="47">
        <v>0</v>
      </c>
      <c r="AT464" s="47">
        <v>0</v>
      </c>
      <c r="AU464" s="47">
        <v>0</v>
      </c>
      <c r="AV464" s="47">
        <v>0</v>
      </c>
      <c r="AW464" s="47">
        <v>0</v>
      </c>
      <c r="AX464" s="47">
        <v>0</v>
      </c>
      <c r="AY464" s="47">
        <v>0</v>
      </c>
      <c r="AZ464" s="47">
        <v>0</v>
      </c>
      <c r="BA464" s="47">
        <v>0</v>
      </c>
      <c r="BB464" s="47">
        <v>0</v>
      </c>
      <c r="BC464" s="47">
        <v>0</v>
      </c>
      <c r="BD464" s="47">
        <v>0</v>
      </c>
      <c r="BE464" s="47">
        <v>0</v>
      </c>
      <c r="BF464" s="47">
        <v>0</v>
      </c>
      <c r="BG464" s="47">
        <v>0</v>
      </c>
      <c r="BH464" s="47">
        <v>0</v>
      </c>
      <c r="BI464" s="47">
        <v>0</v>
      </c>
      <c r="BJ464" s="47">
        <v>0</v>
      </c>
      <c r="BK464" s="47">
        <v>0</v>
      </c>
      <c r="BL464" s="47">
        <v>0</v>
      </c>
      <c r="BM464" s="47">
        <v>0</v>
      </c>
      <c r="BN464" s="47">
        <v>0</v>
      </c>
      <c r="BO464" s="47">
        <v>1</v>
      </c>
      <c r="BP464" s="47">
        <v>0</v>
      </c>
      <c r="BQ464" s="47">
        <v>0</v>
      </c>
      <c r="BR464" s="47">
        <v>0</v>
      </c>
      <c r="BS464" s="47">
        <v>0</v>
      </c>
      <c r="BT464" s="47">
        <v>0</v>
      </c>
      <c r="BU464" s="47">
        <v>0</v>
      </c>
      <c r="BV464" s="47">
        <v>0</v>
      </c>
      <c r="BW464" s="47">
        <v>1</v>
      </c>
      <c r="BX464" s="47">
        <v>0</v>
      </c>
      <c r="BY464" s="47">
        <v>0</v>
      </c>
      <c r="BZ464" s="47">
        <v>0</v>
      </c>
      <c r="CA464" s="47">
        <v>0</v>
      </c>
      <c r="CB464" s="47">
        <v>0</v>
      </c>
      <c r="CC464" s="47">
        <v>0</v>
      </c>
      <c r="CD464" s="47">
        <v>0</v>
      </c>
      <c r="CE464" s="47">
        <v>0</v>
      </c>
      <c r="CF464" s="47">
        <v>0</v>
      </c>
      <c r="CG464" s="47">
        <v>0</v>
      </c>
      <c r="CH464" s="47">
        <v>0</v>
      </c>
      <c r="CI464" s="47">
        <v>0</v>
      </c>
      <c r="CJ464" s="47">
        <v>0</v>
      </c>
      <c r="CK464" s="47">
        <v>0</v>
      </c>
      <c r="CL464" s="47">
        <v>0</v>
      </c>
      <c r="CM464" s="47">
        <v>0</v>
      </c>
      <c r="CN464" s="47">
        <v>0</v>
      </c>
      <c r="CO464" s="47">
        <v>0</v>
      </c>
      <c r="CP464" s="47">
        <v>0</v>
      </c>
      <c r="CQ464" s="47">
        <v>0</v>
      </c>
      <c r="CR464" s="47">
        <v>0</v>
      </c>
      <c r="CS464" s="47">
        <v>0</v>
      </c>
      <c r="CT464" s="47">
        <v>0</v>
      </c>
      <c r="CU464" s="47">
        <v>0</v>
      </c>
      <c r="CV464" s="47">
        <v>0</v>
      </c>
      <c r="CW464" s="47">
        <v>0</v>
      </c>
      <c r="CX464" s="47">
        <v>0</v>
      </c>
      <c r="CY464" s="47">
        <v>0</v>
      </c>
      <c r="CZ464" s="47">
        <v>0</v>
      </c>
      <c r="DA464" s="47">
        <v>0</v>
      </c>
      <c r="DB464" s="47">
        <v>0</v>
      </c>
      <c r="DC464" s="47">
        <v>0</v>
      </c>
      <c r="DD464" s="47">
        <v>0</v>
      </c>
      <c r="DE464" s="47">
        <v>0</v>
      </c>
      <c r="DF464" s="47">
        <v>0</v>
      </c>
      <c r="DG464" s="47">
        <v>0</v>
      </c>
      <c r="DH464" s="47">
        <v>0</v>
      </c>
      <c r="DI464" s="47">
        <v>0</v>
      </c>
      <c r="DJ464" s="47">
        <v>0</v>
      </c>
      <c r="DK464" s="47">
        <v>0</v>
      </c>
      <c r="DL464" s="47">
        <v>0</v>
      </c>
      <c r="DM464" s="47">
        <v>0</v>
      </c>
      <c r="DN464" s="47">
        <v>0</v>
      </c>
      <c r="DO464" s="47">
        <v>0</v>
      </c>
      <c r="DP464" s="47">
        <v>0</v>
      </c>
      <c r="DQ464" s="47">
        <v>0</v>
      </c>
      <c r="DR464" s="47">
        <v>0</v>
      </c>
      <c r="DS464" s="47">
        <v>0</v>
      </c>
      <c r="DT464" s="47">
        <v>0</v>
      </c>
    </row>
    <row r="465" spans="1:126" x14ac:dyDescent="0.25">
      <c r="A465" s="47" t="s">
        <v>873</v>
      </c>
      <c r="B465" s="47" t="s">
        <v>153</v>
      </c>
      <c r="C465" s="47" t="s">
        <v>868</v>
      </c>
      <c r="D465" s="47" t="s">
        <v>868</v>
      </c>
      <c r="E465" s="47"/>
      <c r="F465" s="47" t="s">
        <v>406</v>
      </c>
      <c r="G465" s="47" t="s">
        <v>412</v>
      </c>
      <c r="H465" s="47" t="str">
        <f>=IFERROR(VLOOKUP(A465,'ETPT Format DDG'!A:J,10,FALSE),"")</f>
        <v>0</v>
      </c>
      <c r="I465" s="47" t="str">
        <f>='ETPT Format DDG'!M465</f>
        <v/>
      </c>
      <c r="J465" s="47" t="str">
        <f>='ETPT Format DDG'!D465</f>
        <v/>
      </c>
      <c r="K465" s="47" t="s">
        <v>157</v>
      </c>
      <c r="L465" s="47" t="s">
        <v>783</v>
      </c>
      <c r="M465" s="47"/>
      <c r="N465" s="47">
        <v>1</v>
      </c>
      <c r="O465" s="47">
        <v>1</v>
      </c>
      <c r="P465" s="47">
        <v>0</v>
      </c>
      <c r="Q465" s="47">
        <v>0</v>
      </c>
      <c r="R465" s="47">
        <v>0</v>
      </c>
      <c r="S465" s="47">
        <v>0</v>
      </c>
      <c r="T465" s="47">
        <v>0</v>
      </c>
      <c r="U465" s="47">
        <v>0</v>
      </c>
      <c r="V465" s="47">
        <v>0</v>
      </c>
      <c r="W465" s="47">
        <v>0</v>
      </c>
      <c r="X465" s="47">
        <v>0</v>
      </c>
      <c r="Y465" s="47">
        <v>0</v>
      </c>
      <c r="Z465" s="47">
        <v>0</v>
      </c>
      <c r="AA465" s="47">
        <v>0</v>
      </c>
      <c r="AB465" s="47">
        <v>0</v>
      </c>
      <c r="AC465" s="47">
        <v>0</v>
      </c>
      <c r="AD465" s="47">
        <v>0</v>
      </c>
      <c r="AE465" s="47">
        <v>0</v>
      </c>
      <c r="AF465" s="47">
        <v>0</v>
      </c>
      <c r="AG465" s="47">
        <v>0</v>
      </c>
      <c r="AH465" s="47">
        <v>0</v>
      </c>
      <c r="AI465" s="47">
        <v>0</v>
      </c>
      <c r="AJ465" s="47">
        <v>0</v>
      </c>
      <c r="AK465" s="47">
        <v>0</v>
      </c>
      <c r="AL465" s="47">
        <v>0</v>
      </c>
      <c r="AM465" s="47">
        <v>0</v>
      </c>
      <c r="AN465" s="47">
        <v>0</v>
      </c>
      <c r="AO465" s="47">
        <v>0</v>
      </c>
      <c r="AP465" s="47">
        <v>0</v>
      </c>
      <c r="AQ465" s="47">
        <v>0</v>
      </c>
      <c r="AR465" s="47">
        <v>0</v>
      </c>
      <c r="AS465" s="47">
        <v>0</v>
      </c>
      <c r="AT465" s="47">
        <v>0</v>
      </c>
      <c r="AU465" s="47">
        <v>0</v>
      </c>
      <c r="AV465" s="47">
        <v>0</v>
      </c>
      <c r="AW465" s="47">
        <v>0</v>
      </c>
      <c r="AX465" s="47">
        <v>0</v>
      </c>
      <c r="AY465" s="47">
        <v>0</v>
      </c>
      <c r="AZ465" s="47">
        <v>0</v>
      </c>
      <c r="BA465" s="47">
        <v>0</v>
      </c>
      <c r="BB465" s="47">
        <v>0</v>
      </c>
      <c r="BC465" s="47">
        <v>0</v>
      </c>
      <c r="BD465" s="47">
        <v>0</v>
      </c>
      <c r="BE465" s="47">
        <v>0</v>
      </c>
      <c r="BF465" s="47">
        <v>0</v>
      </c>
      <c r="BG465" s="47">
        <v>0</v>
      </c>
      <c r="BH465" s="47">
        <v>0</v>
      </c>
      <c r="BI465" s="47">
        <v>0</v>
      </c>
      <c r="BJ465" s="47">
        <v>0</v>
      </c>
      <c r="BK465" s="47">
        <v>0</v>
      </c>
      <c r="BL465" s="47">
        <v>0</v>
      </c>
      <c r="BM465" s="47">
        <v>0</v>
      </c>
      <c r="BN465" s="47">
        <v>0</v>
      </c>
      <c r="BO465" s="47">
        <v>0</v>
      </c>
      <c r="BP465" s="47">
        <v>0</v>
      </c>
      <c r="BQ465" s="47">
        <v>0</v>
      </c>
      <c r="BR465" s="47">
        <v>0</v>
      </c>
      <c r="BS465" s="47">
        <v>0</v>
      </c>
      <c r="BT465" s="47">
        <v>0</v>
      </c>
      <c r="BU465" s="47">
        <v>0</v>
      </c>
      <c r="BV465" s="47">
        <v>0</v>
      </c>
      <c r="BW465" s="47">
        <v>0</v>
      </c>
      <c r="BX465" s="47">
        <v>0</v>
      </c>
      <c r="BY465" s="47">
        <v>0</v>
      </c>
      <c r="BZ465" s="47">
        <v>0</v>
      </c>
      <c r="CA465" s="47">
        <v>0</v>
      </c>
      <c r="CB465" s="47">
        <v>0</v>
      </c>
      <c r="CC465" s="47">
        <v>0</v>
      </c>
      <c r="CD465" s="47">
        <v>0</v>
      </c>
      <c r="CE465" s="47">
        <v>0</v>
      </c>
      <c r="CF465" s="47">
        <v>1</v>
      </c>
      <c r="CG465" s="47">
        <v>1</v>
      </c>
      <c r="CH465" s="47">
        <v>0</v>
      </c>
      <c r="CI465" s="47">
        <v>0</v>
      </c>
      <c r="CJ465" s="47">
        <v>0</v>
      </c>
      <c r="CK465" s="47">
        <v>0</v>
      </c>
      <c r="CL465" s="47">
        <v>0</v>
      </c>
      <c r="CM465" s="47">
        <v>0</v>
      </c>
      <c r="CN465" s="47">
        <v>0</v>
      </c>
      <c r="CO465" s="47">
        <v>0</v>
      </c>
      <c r="CP465" s="47">
        <v>0</v>
      </c>
      <c r="CQ465" s="47">
        <v>0</v>
      </c>
      <c r="CR465" s="47">
        <v>0</v>
      </c>
      <c r="CS465" s="47">
        <v>0</v>
      </c>
      <c r="CT465" s="47">
        <v>0</v>
      </c>
      <c r="CU465" s="47">
        <v>0</v>
      </c>
      <c r="CV465" s="47">
        <v>0</v>
      </c>
      <c r="CW465" s="47">
        <v>0</v>
      </c>
      <c r="CX465" s="47">
        <v>0</v>
      </c>
      <c r="CY465" s="47">
        <v>0</v>
      </c>
      <c r="CZ465" s="47">
        <v>0</v>
      </c>
      <c r="DA465" s="47">
        <v>0</v>
      </c>
      <c r="DB465" s="47">
        <v>0</v>
      </c>
      <c r="DC465" s="47">
        <v>0</v>
      </c>
      <c r="DD465" s="47">
        <v>0</v>
      </c>
      <c r="DE465" s="47">
        <v>0</v>
      </c>
      <c r="DF465" s="47">
        <v>0</v>
      </c>
      <c r="DG465" s="47">
        <v>0</v>
      </c>
      <c r="DH465" s="47">
        <v>0</v>
      </c>
      <c r="DI465" s="47">
        <v>0</v>
      </c>
      <c r="DJ465" s="47">
        <v>0</v>
      </c>
      <c r="DK465" s="47">
        <v>0</v>
      </c>
      <c r="DL465" s="47">
        <v>0</v>
      </c>
      <c r="DM465" s="47">
        <v>0</v>
      </c>
      <c r="DN465" s="47">
        <v>0</v>
      </c>
      <c r="DO465" s="47">
        <v>0</v>
      </c>
      <c r="DP465" s="47">
        <v>0</v>
      </c>
      <c r="DQ465" s="47">
        <v>0</v>
      </c>
      <c r="DR465" s="47">
        <v>0</v>
      </c>
      <c r="DS465" s="47">
        <v>0</v>
      </c>
      <c r="DT465" s="47">
        <v>0</v>
      </c>
    </row>
    <row r="466" spans="1:126" x14ac:dyDescent="0.25">
      <c r="A466" s="47" t="s">
        <v>874</v>
      </c>
      <c r="B466" s="47" t="s">
        <v>153</v>
      </c>
      <c r="C466" s="47" t="s">
        <v>868</v>
      </c>
      <c r="D466" s="47" t="s">
        <v>868</v>
      </c>
      <c r="E466" s="47"/>
      <c r="F466" s="47" t="s">
        <v>406</v>
      </c>
      <c r="G466" s="47" t="s">
        <v>415</v>
      </c>
      <c r="H466" s="47" t="str">
        <f>=IFERROR(VLOOKUP(A466,'ETPT Format DDG'!A:J,10,FALSE),"")</f>
        <v>0</v>
      </c>
      <c r="I466" s="47" t="str">
        <f>='ETPT Format DDG'!M466</f>
        <v/>
      </c>
      <c r="J466" s="47" t="str">
        <f>='ETPT Format DDG'!D466</f>
        <v/>
      </c>
      <c r="K466" s="47" t="s">
        <v>157</v>
      </c>
      <c r="L466" s="47" t="s">
        <v>707</v>
      </c>
      <c r="M466" s="47" t="s">
        <v>239</v>
      </c>
      <c r="N466" s="47">
        <v>0.4605263157894737</v>
      </c>
      <c r="O466" s="47">
        <v>0.4605263157894737</v>
      </c>
      <c r="P466" s="47">
        <v>0</v>
      </c>
      <c r="Q466" s="47">
        <v>0</v>
      </c>
      <c r="R466" s="47">
        <v>0</v>
      </c>
      <c r="S466" s="47">
        <v>0</v>
      </c>
      <c r="T466" s="47">
        <v>0</v>
      </c>
      <c r="U466" s="47">
        <v>0</v>
      </c>
      <c r="V466" s="47">
        <v>0</v>
      </c>
      <c r="W466" s="47">
        <v>0</v>
      </c>
      <c r="X466" s="47">
        <v>0</v>
      </c>
      <c r="Y466" s="47">
        <v>0</v>
      </c>
      <c r="Z466" s="47">
        <v>0</v>
      </c>
      <c r="AA466" s="47">
        <v>0</v>
      </c>
      <c r="AB466" s="47">
        <v>0</v>
      </c>
      <c r="AC466" s="47">
        <v>0</v>
      </c>
      <c r="AD466" s="47">
        <v>0</v>
      </c>
      <c r="AE466" s="47">
        <v>0</v>
      </c>
      <c r="AF466" s="47">
        <v>0</v>
      </c>
      <c r="AG466" s="47">
        <v>0</v>
      </c>
      <c r="AH466" s="47">
        <v>0</v>
      </c>
      <c r="AI466" s="47">
        <v>0</v>
      </c>
      <c r="AJ466" s="47">
        <v>0</v>
      </c>
      <c r="AK466" s="47">
        <v>0</v>
      </c>
      <c r="AL466" s="47">
        <v>0</v>
      </c>
      <c r="AM466" s="47">
        <v>0</v>
      </c>
      <c r="AN466" s="47">
        <v>0</v>
      </c>
      <c r="AO466" s="47">
        <v>0</v>
      </c>
      <c r="AP466" s="47">
        <v>0</v>
      </c>
      <c r="AQ466" s="47">
        <v>0</v>
      </c>
      <c r="AR466" s="47">
        <v>0</v>
      </c>
      <c r="AS466" s="47">
        <v>0</v>
      </c>
      <c r="AT466" s="47">
        <v>0</v>
      </c>
      <c r="AU466" s="47">
        <v>0</v>
      </c>
      <c r="AV466" s="47">
        <v>0</v>
      </c>
      <c r="AW466" s="47">
        <v>0</v>
      </c>
      <c r="AX466" s="47">
        <v>0</v>
      </c>
      <c r="AY466" s="47">
        <v>0</v>
      </c>
      <c r="AZ466" s="47">
        <v>0</v>
      </c>
      <c r="BA466" s="47">
        <v>0</v>
      </c>
      <c r="BB466" s="47">
        <v>0</v>
      </c>
      <c r="BC466" s="47">
        <v>0</v>
      </c>
      <c r="BD466" s="47">
        <v>0</v>
      </c>
      <c r="BE466" s="47">
        <v>0</v>
      </c>
      <c r="BF466" s="47">
        <v>0</v>
      </c>
      <c r="BG466" s="47">
        <v>0</v>
      </c>
      <c r="BH466" s="47">
        <v>0</v>
      </c>
      <c r="BI466" s="47">
        <v>0</v>
      </c>
      <c r="BJ466" s="47">
        <v>0</v>
      </c>
      <c r="BK466" s="47">
        <v>0</v>
      </c>
      <c r="BL466" s="47">
        <v>0</v>
      </c>
      <c r="BM466" s="47">
        <v>0</v>
      </c>
      <c r="BN466" s="47">
        <v>0</v>
      </c>
      <c r="BO466" s="47">
        <v>0.4605263157894737</v>
      </c>
      <c r="BP466" s="47">
        <v>0</v>
      </c>
      <c r="BQ466" s="47">
        <v>0</v>
      </c>
      <c r="BR466" s="47">
        <v>0</v>
      </c>
      <c r="BS466" s="47">
        <v>0</v>
      </c>
      <c r="BT466" s="47">
        <v>0</v>
      </c>
      <c r="BU466" s="47">
        <v>0</v>
      </c>
      <c r="BV466" s="47">
        <v>0</v>
      </c>
      <c r="BW466" s="47">
        <v>0</v>
      </c>
      <c r="BX466" s="47">
        <v>0</v>
      </c>
      <c r="BY466" s="47">
        <v>0</v>
      </c>
      <c r="BZ466" s="47">
        <v>0</v>
      </c>
      <c r="CA466" s="47">
        <v>0</v>
      </c>
      <c r="CB466" s="47">
        <v>0</v>
      </c>
      <c r="CC466" s="47">
        <v>0</v>
      </c>
      <c r="CD466" s="47">
        <v>0</v>
      </c>
      <c r="CE466" s="47">
        <v>0</v>
      </c>
      <c r="CF466" s="47">
        <v>0</v>
      </c>
      <c r="CG466" s="47">
        <v>0</v>
      </c>
      <c r="CH466" s="47">
        <v>0</v>
      </c>
      <c r="CI466" s="47">
        <v>0</v>
      </c>
      <c r="CJ466" s="47">
        <v>0</v>
      </c>
      <c r="CK466" s="47">
        <v>0</v>
      </c>
      <c r="CL466" s="47">
        <v>0</v>
      </c>
      <c r="CM466" s="47">
        <v>0</v>
      </c>
      <c r="CN466" s="47">
        <v>0</v>
      </c>
      <c r="CO466" s="47">
        <v>0</v>
      </c>
      <c r="CP466" s="47">
        <v>0</v>
      </c>
      <c r="CQ466" s="47">
        <v>0</v>
      </c>
      <c r="CR466" s="47">
        <v>0</v>
      </c>
      <c r="CS466" s="47">
        <v>0</v>
      </c>
      <c r="CT466" s="47">
        <v>0</v>
      </c>
      <c r="CU466" s="47">
        <v>0</v>
      </c>
      <c r="CV466" s="47">
        <v>0</v>
      </c>
      <c r="CW466" s="47">
        <v>0</v>
      </c>
      <c r="CX466" s="47">
        <v>0</v>
      </c>
      <c r="CY466" s="47">
        <v>0</v>
      </c>
      <c r="CZ466" s="47">
        <v>0</v>
      </c>
      <c r="DA466" s="47">
        <v>0</v>
      </c>
      <c r="DB466" s="47">
        <v>0</v>
      </c>
      <c r="DC466" s="47">
        <v>0</v>
      </c>
      <c r="DD466" s="47">
        <v>0</v>
      </c>
      <c r="DE466" s="47">
        <v>0</v>
      </c>
      <c r="DF466" s="47">
        <v>0</v>
      </c>
      <c r="DG466" s="47">
        <v>0</v>
      </c>
      <c r="DH466" s="47">
        <v>0</v>
      </c>
      <c r="DI466" s="47">
        <v>0</v>
      </c>
      <c r="DJ466" s="47">
        <v>0</v>
      </c>
      <c r="DK466" s="47">
        <v>0</v>
      </c>
      <c r="DL466" s="47">
        <v>0</v>
      </c>
      <c r="DM466" s="47">
        <v>0</v>
      </c>
      <c r="DN466" s="47">
        <v>0</v>
      </c>
      <c r="DO466" s="47">
        <v>0</v>
      </c>
      <c r="DP466" s="47">
        <v>0</v>
      </c>
      <c r="DQ466" s="47">
        <v>0</v>
      </c>
      <c r="DR466" s="47">
        <v>0</v>
      </c>
      <c r="DS466" s="47">
        <v>0</v>
      </c>
      <c r="DT466" s="47">
        <v>0</v>
      </c>
    </row>
    <row r="467" spans="1:126" x14ac:dyDescent="0.25">
      <c r="A467" s="47" t="s">
        <v>875</v>
      </c>
      <c r="B467" s="47" t="s">
        <v>153</v>
      </c>
      <c r="C467" s="47" t="s">
        <v>868</v>
      </c>
      <c r="D467" s="47" t="s">
        <v>868</v>
      </c>
      <c r="E467" s="47"/>
      <c r="F467" s="47" t="s">
        <v>406</v>
      </c>
      <c r="G467" s="47" t="s">
        <v>415</v>
      </c>
      <c r="H467" s="47" t="str">
        <f>=IFERROR(VLOOKUP(A467,'ETPT Format DDG'!A:J,10,FALSE),"")</f>
        <v>0</v>
      </c>
      <c r="I467" s="47" t="str">
        <f>='ETPT Format DDG'!M467</f>
        <v/>
      </c>
      <c r="J467" s="47" t="str">
        <f>='ETPT Format DDG'!D467</f>
        <v/>
      </c>
      <c r="K467" s="47" t="s">
        <v>157</v>
      </c>
      <c r="L467" s="47" t="s">
        <v>876</v>
      </c>
      <c r="M467" s="47"/>
      <c r="N467" s="47">
        <v>1</v>
      </c>
      <c r="O467" s="47">
        <v>1</v>
      </c>
      <c r="P467" s="47">
        <v>0</v>
      </c>
      <c r="Q467" s="47">
        <v>0</v>
      </c>
      <c r="R467" s="47">
        <v>0</v>
      </c>
      <c r="S467" s="47">
        <v>0</v>
      </c>
      <c r="T467" s="47">
        <v>0</v>
      </c>
      <c r="U467" s="47">
        <v>0</v>
      </c>
      <c r="V467" s="47">
        <v>0</v>
      </c>
      <c r="W467" s="47">
        <v>0</v>
      </c>
      <c r="X467" s="47">
        <v>0</v>
      </c>
      <c r="Y467" s="47">
        <v>0</v>
      </c>
      <c r="Z467" s="47">
        <v>0</v>
      </c>
      <c r="AA467" s="47">
        <v>0</v>
      </c>
      <c r="AB467" s="47">
        <v>0</v>
      </c>
      <c r="AC467" s="47">
        <v>0</v>
      </c>
      <c r="AD467" s="47">
        <v>0</v>
      </c>
      <c r="AE467" s="47">
        <v>0</v>
      </c>
      <c r="AF467" s="47">
        <v>0</v>
      </c>
      <c r="AG467" s="47">
        <v>0</v>
      </c>
      <c r="AH467" s="47">
        <v>0</v>
      </c>
      <c r="AI467" s="47">
        <v>0</v>
      </c>
      <c r="AJ467" s="47">
        <v>0</v>
      </c>
      <c r="AK467" s="47">
        <v>0</v>
      </c>
      <c r="AL467" s="47">
        <v>0</v>
      </c>
      <c r="AM467" s="47">
        <v>0</v>
      </c>
      <c r="AN467" s="47">
        <v>0</v>
      </c>
      <c r="AO467" s="47">
        <v>0</v>
      </c>
      <c r="AP467" s="47">
        <v>0</v>
      </c>
      <c r="AQ467" s="47">
        <v>0</v>
      </c>
      <c r="AR467" s="47">
        <v>0</v>
      </c>
      <c r="AS467" s="47">
        <v>0</v>
      </c>
      <c r="AT467" s="47">
        <v>0</v>
      </c>
      <c r="AU467" s="47">
        <v>0</v>
      </c>
      <c r="AV467" s="47">
        <v>0</v>
      </c>
      <c r="AW467" s="47">
        <v>0</v>
      </c>
      <c r="AX467" s="47">
        <v>0</v>
      </c>
      <c r="AY467" s="47">
        <v>0</v>
      </c>
      <c r="AZ467" s="47">
        <v>0</v>
      </c>
      <c r="BA467" s="47">
        <v>0</v>
      </c>
      <c r="BB467" s="47">
        <v>0</v>
      </c>
      <c r="BC467" s="47">
        <v>0</v>
      </c>
      <c r="BD467" s="47">
        <v>0</v>
      </c>
      <c r="BE467" s="47">
        <v>0</v>
      </c>
      <c r="BF467" s="47">
        <v>0</v>
      </c>
      <c r="BG467" s="47">
        <v>0</v>
      </c>
      <c r="BH467" s="47">
        <v>0</v>
      </c>
      <c r="BI467" s="47">
        <v>0</v>
      </c>
      <c r="BJ467" s="47">
        <v>0</v>
      </c>
      <c r="BK467" s="47">
        <v>0</v>
      </c>
      <c r="BL467" s="47">
        <v>0</v>
      </c>
      <c r="BM467" s="47">
        <v>0</v>
      </c>
      <c r="BN467" s="47">
        <v>0</v>
      </c>
      <c r="BO467" s="47">
        <v>0</v>
      </c>
      <c r="BP467" s="47">
        <v>0</v>
      </c>
      <c r="BQ467" s="47">
        <v>0</v>
      </c>
      <c r="BR467" s="47">
        <v>0</v>
      </c>
      <c r="BS467" s="47">
        <v>0</v>
      </c>
      <c r="BT467" s="47">
        <v>0</v>
      </c>
      <c r="BU467" s="47">
        <v>0</v>
      </c>
      <c r="BV467" s="47">
        <v>0</v>
      </c>
      <c r="BW467" s="47">
        <v>0</v>
      </c>
      <c r="BX467" s="47">
        <v>0</v>
      </c>
      <c r="BY467" s="47">
        <v>0</v>
      </c>
      <c r="BZ467" s="47">
        <v>0</v>
      </c>
      <c r="CA467" s="47">
        <v>0</v>
      </c>
      <c r="CB467" s="47">
        <v>0</v>
      </c>
      <c r="CC467" s="47">
        <v>0</v>
      </c>
      <c r="CD467" s="47">
        <v>0</v>
      </c>
      <c r="CE467" s="47">
        <v>0</v>
      </c>
      <c r="CF467" s="47">
        <v>0</v>
      </c>
      <c r="CG467" s="47">
        <v>0</v>
      </c>
      <c r="CH467" s="47">
        <v>0</v>
      </c>
      <c r="CI467" s="47">
        <v>0</v>
      </c>
      <c r="CJ467" s="47">
        <v>0</v>
      </c>
      <c r="CK467" s="47">
        <v>0</v>
      </c>
      <c r="CL467" s="47">
        <v>0</v>
      </c>
      <c r="CM467" s="47">
        <v>0</v>
      </c>
      <c r="CN467" s="47">
        <v>0</v>
      </c>
      <c r="CO467" s="47">
        <v>0</v>
      </c>
      <c r="CP467" s="47">
        <v>0</v>
      </c>
      <c r="CQ467" s="47">
        <v>0</v>
      </c>
      <c r="CR467" s="47">
        <v>0</v>
      </c>
      <c r="CS467" s="47">
        <v>0</v>
      </c>
      <c r="CT467" s="47">
        <v>1</v>
      </c>
      <c r="CU467" s="47">
        <v>0</v>
      </c>
      <c r="CV467" s="47">
        <v>0</v>
      </c>
      <c r="CW467" s="47">
        <v>0</v>
      </c>
      <c r="CX467" s="47">
        <v>1</v>
      </c>
      <c r="CY467" s="47">
        <v>0</v>
      </c>
      <c r="CZ467" s="47">
        <v>0</v>
      </c>
      <c r="DA467" s="47">
        <v>0</v>
      </c>
      <c r="DB467" s="47">
        <v>0</v>
      </c>
      <c r="DC467" s="47">
        <v>0</v>
      </c>
      <c r="DD467" s="47">
        <v>0</v>
      </c>
      <c r="DE467" s="47">
        <v>0</v>
      </c>
      <c r="DF467" s="47">
        <v>0</v>
      </c>
      <c r="DG467" s="47">
        <v>0</v>
      </c>
      <c r="DH467" s="47">
        <v>0</v>
      </c>
      <c r="DI467" s="47">
        <v>0</v>
      </c>
      <c r="DJ467" s="47">
        <v>0</v>
      </c>
      <c r="DK467" s="47">
        <v>0</v>
      </c>
      <c r="DL467" s="47">
        <v>0</v>
      </c>
      <c r="DM467" s="47">
        <v>0</v>
      </c>
      <c r="DN467" s="47">
        <v>0</v>
      </c>
      <c r="DO467" s="47">
        <v>0</v>
      </c>
      <c r="DP467" s="47">
        <v>0</v>
      </c>
      <c r="DQ467" s="47">
        <v>0</v>
      </c>
      <c r="DR467" s="47">
        <v>0</v>
      </c>
      <c r="DS467" s="47">
        <v>0</v>
      </c>
      <c r="DT467" s="47">
        <v>0</v>
      </c>
    </row>
    <row r="468" spans="1:126" x14ac:dyDescent="0.25">
      <c r="A468" s="47" t="s">
        <v>877</v>
      </c>
      <c r="B468" s="47" t="s">
        <v>153</v>
      </c>
      <c r="C468" s="47" t="s">
        <v>868</v>
      </c>
      <c r="D468" s="47" t="s">
        <v>868</v>
      </c>
      <c r="E468" s="47"/>
      <c r="F468" s="47" t="s">
        <v>406</v>
      </c>
      <c r="G468" s="47" t="s">
        <v>415</v>
      </c>
      <c r="H468" s="47" t="str">
        <f>=IFERROR(VLOOKUP(A468,'ETPT Format DDG'!A:J,10,FALSE),"")</f>
        <v>0</v>
      </c>
      <c r="I468" s="47" t="str">
        <f>='ETPT Format DDG'!M468</f>
        <v/>
      </c>
      <c r="J468" s="47" t="str">
        <f>='ETPT Format DDG'!D468</f>
        <v/>
      </c>
      <c r="K468" s="47" t="s">
        <v>157</v>
      </c>
      <c r="L468" s="47" t="s">
        <v>667</v>
      </c>
      <c r="M468" s="47"/>
      <c r="N468" s="47">
        <v>1</v>
      </c>
      <c r="O468" s="47">
        <v>1</v>
      </c>
      <c r="P468" s="47">
        <v>0</v>
      </c>
      <c r="Q468" s="47">
        <v>0</v>
      </c>
      <c r="R468" s="47">
        <v>0</v>
      </c>
      <c r="S468" s="47">
        <v>0</v>
      </c>
      <c r="T468" s="47">
        <v>0</v>
      </c>
      <c r="U468" s="47">
        <v>0</v>
      </c>
      <c r="V468" s="47">
        <v>0</v>
      </c>
      <c r="W468" s="47">
        <v>0</v>
      </c>
      <c r="X468" s="47">
        <v>0</v>
      </c>
      <c r="Y468" s="47">
        <v>0</v>
      </c>
      <c r="Z468" s="47">
        <v>0</v>
      </c>
      <c r="AA468" s="47">
        <v>0</v>
      </c>
      <c r="AB468" s="47">
        <v>0</v>
      </c>
      <c r="AC468" s="47">
        <v>0</v>
      </c>
      <c r="AD468" s="47">
        <v>0</v>
      </c>
      <c r="AE468" s="47">
        <v>0</v>
      </c>
      <c r="AF468" s="47">
        <v>0</v>
      </c>
      <c r="AG468" s="47">
        <v>0</v>
      </c>
      <c r="AH468" s="47">
        <v>0</v>
      </c>
      <c r="AI468" s="47">
        <v>0</v>
      </c>
      <c r="AJ468" s="47">
        <v>0</v>
      </c>
      <c r="AK468" s="47">
        <v>0</v>
      </c>
      <c r="AL468" s="47">
        <v>0</v>
      </c>
      <c r="AM468" s="47">
        <v>0</v>
      </c>
      <c r="AN468" s="47">
        <v>0</v>
      </c>
      <c r="AO468" s="47">
        <v>0</v>
      </c>
      <c r="AP468" s="47">
        <v>0</v>
      </c>
      <c r="AQ468" s="47">
        <v>0</v>
      </c>
      <c r="AR468" s="47">
        <v>0</v>
      </c>
      <c r="AS468" s="47">
        <v>0</v>
      </c>
      <c r="AT468" s="47">
        <v>0</v>
      </c>
      <c r="AU468" s="47">
        <v>0</v>
      </c>
      <c r="AV468" s="47">
        <v>0</v>
      </c>
      <c r="AW468" s="47">
        <v>0</v>
      </c>
      <c r="AX468" s="47">
        <v>0</v>
      </c>
      <c r="AY468" s="47">
        <v>0</v>
      </c>
      <c r="AZ468" s="47">
        <v>0</v>
      </c>
      <c r="BA468" s="47">
        <v>0</v>
      </c>
      <c r="BB468" s="47">
        <v>0</v>
      </c>
      <c r="BC468" s="47">
        <v>0</v>
      </c>
      <c r="BD468" s="47">
        <v>0</v>
      </c>
      <c r="BE468" s="47">
        <v>0</v>
      </c>
      <c r="BF468" s="47">
        <v>0</v>
      </c>
      <c r="BG468" s="47">
        <v>0</v>
      </c>
      <c r="BH468" s="47">
        <v>0</v>
      </c>
      <c r="BI468" s="47">
        <v>0</v>
      </c>
      <c r="BJ468" s="47">
        <v>0</v>
      </c>
      <c r="BK468" s="47">
        <v>0</v>
      </c>
      <c r="BL468" s="47">
        <v>0</v>
      </c>
      <c r="BM468" s="47">
        <v>0</v>
      </c>
      <c r="BN468" s="47">
        <v>0</v>
      </c>
      <c r="BO468" s="47">
        <v>0</v>
      </c>
      <c r="BP468" s="47">
        <v>0</v>
      </c>
      <c r="BQ468" s="47">
        <v>0</v>
      </c>
      <c r="BR468" s="47">
        <v>0</v>
      </c>
      <c r="BS468" s="47">
        <v>0</v>
      </c>
      <c r="BT468" s="47">
        <v>0</v>
      </c>
      <c r="BU468" s="47">
        <v>0</v>
      </c>
      <c r="BV468" s="47">
        <v>0</v>
      </c>
      <c r="BW468" s="47">
        <v>0</v>
      </c>
      <c r="BX468" s="47">
        <v>0</v>
      </c>
      <c r="BY468" s="47">
        <v>0</v>
      </c>
      <c r="BZ468" s="47">
        <v>0</v>
      </c>
      <c r="CA468" s="47">
        <v>0</v>
      </c>
      <c r="CB468" s="47">
        <v>0</v>
      </c>
      <c r="CC468" s="47">
        <v>0</v>
      </c>
      <c r="CD468" s="47">
        <v>0</v>
      </c>
      <c r="CE468" s="47">
        <v>0</v>
      </c>
      <c r="CF468" s="47">
        <v>0</v>
      </c>
      <c r="CG468" s="47">
        <v>0</v>
      </c>
      <c r="CH468" s="47">
        <v>0</v>
      </c>
      <c r="CI468" s="47">
        <v>0</v>
      </c>
      <c r="CJ468" s="47">
        <v>0</v>
      </c>
      <c r="CK468" s="47">
        <v>0</v>
      </c>
      <c r="CL468" s="47">
        <v>0</v>
      </c>
      <c r="CM468" s="47">
        <v>0</v>
      </c>
      <c r="CN468" s="47">
        <v>0</v>
      </c>
      <c r="CO468" s="47">
        <v>0</v>
      </c>
      <c r="CP468" s="47">
        <v>0</v>
      </c>
      <c r="CQ468" s="47">
        <v>0</v>
      </c>
      <c r="CR468" s="47">
        <v>0</v>
      </c>
      <c r="CS468" s="47">
        <v>0</v>
      </c>
      <c r="CT468" s="47">
        <v>1</v>
      </c>
      <c r="CU468" s="47">
        <v>0</v>
      </c>
      <c r="CV468" s="47">
        <v>0</v>
      </c>
      <c r="CW468" s="47">
        <v>0</v>
      </c>
      <c r="CX468" s="47">
        <v>0</v>
      </c>
      <c r="CY468" s="47">
        <v>0</v>
      </c>
      <c r="CZ468" s="47">
        <v>1</v>
      </c>
      <c r="DA468" s="47">
        <v>0</v>
      </c>
      <c r="DB468" s="47">
        <v>0</v>
      </c>
      <c r="DC468" s="47">
        <v>0</v>
      </c>
      <c r="DD468" s="47">
        <v>0</v>
      </c>
      <c r="DE468" s="47">
        <v>0</v>
      </c>
      <c r="DF468" s="47">
        <v>0</v>
      </c>
      <c r="DG468" s="47">
        <v>0</v>
      </c>
      <c r="DH468" s="47">
        <v>0</v>
      </c>
      <c r="DI468" s="47">
        <v>0</v>
      </c>
      <c r="DJ468" s="47">
        <v>0</v>
      </c>
      <c r="DK468" s="47">
        <v>0</v>
      </c>
      <c r="DL468" s="47">
        <v>0</v>
      </c>
      <c r="DM468" s="47">
        <v>0</v>
      </c>
      <c r="DN468" s="47">
        <v>0</v>
      </c>
      <c r="DO468" s="47">
        <v>0</v>
      </c>
      <c r="DP468" s="47">
        <v>0</v>
      </c>
      <c r="DQ468" s="47">
        <v>0</v>
      </c>
      <c r="DR468" s="47">
        <v>0</v>
      </c>
      <c r="DS468" s="47">
        <v>0</v>
      </c>
      <c r="DT468" s="47">
        <v>0</v>
      </c>
    </row>
    <row r="469" spans="1:126" x14ac:dyDescent="0.25">
      <c r="A469" s="47" t="s">
        <v>878</v>
      </c>
      <c r="B469" s="47" t="s">
        <v>153</v>
      </c>
      <c r="C469" s="47" t="s">
        <v>868</v>
      </c>
      <c r="D469" s="47" t="s">
        <v>868</v>
      </c>
      <c r="E469" s="47"/>
      <c r="F469" s="47" t="s">
        <v>406</v>
      </c>
      <c r="G469" s="47" t="s">
        <v>415</v>
      </c>
      <c r="H469" s="47" t="str">
        <f>=IFERROR(VLOOKUP(A469,'ETPT Format DDG'!A:J,10,FALSE),"")</f>
        <v>0</v>
      </c>
      <c r="I469" s="47" t="str">
        <f>='ETPT Format DDG'!M469</f>
        <v/>
      </c>
      <c r="J469" s="47" t="str">
        <f>='ETPT Format DDG'!D469</f>
        <v/>
      </c>
      <c r="K469" s="47" t="s">
        <v>157</v>
      </c>
      <c r="L469" s="47" t="s">
        <v>879</v>
      </c>
      <c r="M469" s="47" t="s">
        <v>870</v>
      </c>
      <c r="N469" s="47">
        <v>0.8026315789473685</v>
      </c>
      <c r="O469" s="47">
        <v>0.8026315789473685</v>
      </c>
      <c r="P469" s="47">
        <v>0</v>
      </c>
      <c r="Q469" s="47">
        <v>0</v>
      </c>
      <c r="R469" s="47">
        <v>0</v>
      </c>
      <c r="S469" s="47">
        <v>0</v>
      </c>
      <c r="T469" s="47">
        <v>0</v>
      </c>
      <c r="U469" s="47">
        <v>0</v>
      </c>
      <c r="V469" s="47">
        <v>0</v>
      </c>
      <c r="W469" s="47">
        <v>0</v>
      </c>
      <c r="X469" s="47">
        <v>0</v>
      </c>
      <c r="Y469" s="47">
        <v>0</v>
      </c>
      <c r="Z469" s="47">
        <v>0</v>
      </c>
      <c r="AA469" s="47">
        <v>0</v>
      </c>
      <c r="AB469" s="47">
        <v>0</v>
      </c>
      <c r="AC469" s="47">
        <v>0</v>
      </c>
      <c r="AD469" s="47">
        <v>0</v>
      </c>
      <c r="AE469" s="47">
        <v>0</v>
      </c>
      <c r="AF469" s="47">
        <v>0</v>
      </c>
      <c r="AG469" s="47">
        <v>0</v>
      </c>
      <c r="AH469" s="47">
        <v>0</v>
      </c>
      <c r="AI469" s="47">
        <v>0</v>
      </c>
      <c r="AJ469" s="47">
        <v>0</v>
      </c>
      <c r="AK469" s="47">
        <v>0</v>
      </c>
      <c r="AL469" s="47">
        <v>0</v>
      </c>
      <c r="AM469" s="47">
        <v>0</v>
      </c>
      <c r="AN469" s="47">
        <v>0</v>
      </c>
      <c r="AO469" s="47">
        <v>0</v>
      </c>
      <c r="AP469" s="47">
        <v>0</v>
      </c>
      <c r="AQ469" s="47">
        <v>0</v>
      </c>
      <c r="AR469" s="47">
        <v>0</v>
      </c>
      <c r="AS469" s="47">
        <v>0</v>
      </c>
      <c r="AT469" s="47">
        <v>0</v>
      </c>
      <c r="AU469" s="47">
        <v>0</v>
      </c>
      <c r="AV469" s="47">
        <v>0</v>
      </c>
      <c r="AW469" s="47">
        <v>0</v>
      </c>
      <c r="AX469" s="47">
        <v>0</v>
      </c>
      <c r="AY469" s="47">
        <v>0</v>
      </c>
      <c r="AZ469" s="47">
        <v>0</v>
      </c>
      <c r="BA469" s="47">
        <v>0</v>
      </c>
      <c r="BB469" s="47">
        <v>0</v>
      </c>
      <c r="BC469" s="47">
        <v>0</v>
      </c>
      <c r="BD469" s="47">
        <v>0</v>
      </c>
      <c r="BE469" s="47">
        <v>0</v>
      </c>
      <c r="BF469" s="47">
        <v>0</v>
      </c>
      <c r="BG469" s="47">
        <v>0</v>
      </c>
      <c r="BH469" s="47">
        <v>0</v>
      </c>
      <c r="BI469" s="47">
        <v>0</v>
      </c>
      <c r="BJ469" s="47">
        <v>0</v>
      </c>
      <c r="BK469" s="47">
        <v>0</v>
      </c>
      <c r="BL469" s="47">
        <v>0</v>
      </c>
      <c r="BM469" s="47">
        <v>0</v>
      </c>
      <c r="BN469" s="47">
        <v>0</v>
      </c>
      <c r="BO469" s="47">
        <v>0</v>
      </c>
      <c r="BP469" s="47">
        <v>0</v>
      </c>
      <c r="BQ469" s="47">
        <v>0</v>
      </c>
      <c r="BR469" s="47">
        <v>0</v>
      </c>
      <c r="BS469" s="47">
        <v>0</v>
      </c>
      <c r="BT469" s="47">
        <v>0</v>
      </c>
      <c r="BU469" s="47">
        <v>0</v>
      </c>
      <c r="BV469" s="47">
        <v>0</v>
      </c>
      <c r="BW469" s="47">
        <v>0</v>
      </c>
      <c r="BX469" s="47">
        <v>0</v>
      </c>
      <c r="BY469" s="47">
        <v>0</v>
      </c>
      <c r="BZ469" s="47">
        <v>0</v>
      </c>
      <c r="CA469" s="47">
        <v>0</v>
      </c>
      <c r="CB469" s="47">
        <v>0</v>
      </c>
      <c r="CC469" s="47">
        <v>0</v>
      </c>
      <c r="CD469" s="47">
        <v>0</v>
      </c>
      <c r="CE469" s="47">
        <v>0</v>
      </c>
      <c r="CF469" s="47">
        <v>0</v>
      </c>
      <c r="CG469" s="47">
        <v>0</v>
      </c>
      <c r="CH469" s="47">
        <v>0</v>
      </c>
      <c r="CI469" s="47">
        <v>0</v>
      </c>
      <c r="CJ469" s="47">
        <v>0</v>
      </c>
      <c r="CK469" s="47">
        <v>0</v>
      </c>
      <c r="CL469" s="47">
        <v>0</v>
      </c>
      <c r="CM469" s="47">
        <v>0</v>
      </c>
      <c r="CN469" s="47">
        <v>0</v>
      </c>
      <c r="CO469" s="47">
        <v>0</v>
      </c>
      <c r="CP469" s="47">
        <v>0</v>
      </c>
      <c r="CQ469" s="47">
        <v>0</v>
      </c>
      <c r="CR469" s="47">
        <v>0</v>
      </c>
      <c r="CS469" s="47">
        <v>0</v>
      </c>
      <c r="CT469" s="47">
        <v>0.8026315789473685</v>
      </c>
      <c r="CU469" s="47">
        <v>0</v>
      </c>
      <c r="CV469" s="47">
        <v>0</v>
      </c>
      <c r="CW469" s="47">
        <v>0</v>
      </c>
      <c r="CX469" s="47">
        <v>0</v>
      </c>
      <c r="CY469" s="47">
        <v>0</v>
      </c>
      <c r="CZ469" s="47">
        <v>0</v>
      </c>
      <c r="DA469" s="47">
        <v>0</v>
      </c>
      <c r="DB469" s="47">
        <v>0</v>
      </c>
      <c r="DC469" s="47">
        <v>0</v>
      </c>
      <c r="DD469" s="47">
        <v>0.8026315789473685</v>
      </c>
      <c r="DE469" s="47">
        <v>0</v>
      </c>
      <c r="DF469" s="47">
        <v>0</v>
      </c>
      <c r="DG469" s="47">
        <v>0</v>
      </c>
      <c r="DH469" s="47">
        <v>0</v>
      </c>
      <c r="DI469" s="47">
        <v>0</v>
      </c>
      <c r="DJ469" s="47">
        <v>0</v>
      </c>
      <c r="DK469" s="47">
        <v>0</v>
      </c>
      <c r="DL469" s="47">
        <v>0</v>
      </c>
      <c r="DM469" s="47">
        <v>0</v>
      </c>
      <c r="DN469" s="47">
        <v>0</v>
      </c>
      <c r="DO469" s="47">
        <v>0</v>
      </c>
      <c r="DP469" s="47">
        <v>0</v>
      </c>
      <c r="DQ469" s="47">
        <v>0</v>
      </c>
      <c r="DR469" s="47">
        <v>0</v>
      </c>
      <c r="DS469" s="47">
        <v>0</v>
      </c>
      <c r="DT469" s="47">
        <v>0</v>
      </c>
    </row>
    <row r="470" spans="1:126" x14ac:dyDescent="0.25">
      <c r="A470" s="47" t="s">
        <v>880</v>
      </c>
      <c r="B470" s="47" t="s">
        <v>153</v>
      </c>
      <c r="C470" s="47" t="s">
        <v>881</v>
      </c>
      <c r="D470" s="47" t="s">
        <v>881</v>
      </c>
      <c r="E470" s="47"/>
      <c r="F470" s="47" t="s">
        <v>406</v>
      </c>
      <c r="G470" s="47" t="s">
        <v>412</v>
      </c>
      <c r="H470" s="47" t="str">
        <f>=IFERROR(VLOOKUP(A470,'ETPT Format DDG'!A:J,10,FALSE),"")</f>
        <v>0</v>
      </c>
      <c r="I470" s="47" t="str">
        <f>='ETPT Format DDG'!M470</f>
        <v/>
      </c>
      <c r="J470" s="47" t="str">
        <f>='ETPT Format DDG'!D470</f>
        <v/>
      </c>
      <c r="K470" s="47" t="s">
        <v>157</v>
      </c>
      <c r="L470" s="47" t="s">
        <v>882</v>
      </c>
      <c r="M470" s="47"/>
      <c r="N470" s="47">
        <v>1</v>
      </c>
      <c r="O470" s="47">
        <v>1</v>
      </c>
      <c r="P470" s="47">
        <v>0</v>
      </c>
      <c r="Q470" s="47">
        <v>0</v>
      </c>
      <c r="R470" s="47">
        <v>0</v>
      </c>
      <c r="S470" s="47">
        <v>0</v>
      </c>
      <c r="T470" s="47">
        <v>0</v>
      </c>
      <c r="U470" s="47">
        <v>0</v>
      </c>
      <c r="V470" s="47">
        <v>0</v>
      </c>
      <c r="W470" s="47">
        <v>0</v>
      </c>
      <c r="X470" s="47">
        <v>0</v>
      </c>
      <c r="Y470" s="47">
        <v>0</v>
      </c>
      <c r="Z470" s="47">
        <v>0</v>
      </c>
      <c r="AA470" s="47">
        <v>0</v>
      </c>
      <c r="AB470" s="47">
        <v>0</v>
      </c>
      <c r="AC470" s="47">
        <v>0</v>
      </c>
      <c r="AD470" s="47">
        <v>0</v>
      </c>
      <c r="AE470" s="47">
        <v>0</v>
      </c>
      <c r="AF470" s="47">
        <v>0</v>
      </c>
      <c r="AG470" s="47">
        <v>0</v>
      </c>
      <c r="AH470" s="47">
        <v>0</v>
      </c>
      <c r="AI470" s="47">
        <v>0</v>
      </c>
      <c r="AJ470" s="47">
        <v>0</v>
      </c>
      <c r="AK470" s="47">
        <v>0</v>
      </c>
      <c r="AL470" s="47">
        <v>0</v>
      </c>
      <c r="AM470" s="47">
        <v>0</v>
      </c>
      <c r="AN470" s="47">
        <v>1</v>
      </c>
      <c r="AO470" s="47">
        <v>1</v>
      </c>
      <c r="AP470" s="47">
        <v>0</v>
      </c>
      <c r="AQ470" s="47">
        <v>0</v>
      </c>
      <c r="AR470" s="47">
        <v>0</v>
      </c>
      <c r="AS470" s="47">
        <v>0</v>
      </c>
      <c r="AT470" s="47">
        <v>0</v>
      </c>
      <c r="AU470" s="47">
        <v>0</v>
      </c>
      <c r="AV470" s="47">
        <v>0</v>
      </c>
      <c r="AW470" s="47">
        <v>0</v>
      </c>
      <c r="AX470" s="47">
        <v>0</v>
      </c>
      <c r="AY470" s="47">
        <v>0</v>
      </c>
      <c r="AZ470" s="47">
        <v>0</v>
      </c>
      <c r="BA470" s="47">
        <v>0</v>
      </c>
      <c r="BB470" s="47">
        <v>0</v>
      </c>
      <c r="BC470" s="47">
        <v>0</v>
      </c>
      <c r="BD470" s="47">
        <v>0</v>
      </c>
      <c r="BE470" s="47">
        <v>0</v>
      </c>
      <c r="BF470" s="47">
        <v>0</v>
      </c>
      <c r="BG470" s="47">
        <v>0</v>
      </c>
      <c r="BH470" s="47">
        <v>0</v>
      </c>
      <c r="BI470" s="47">
        <v>0</v>
      </c>
      <c r="BJ470" s="47">
        <v>0</v>
      </c>
      <c r="BK470" s="47">
        <v>0</v>
      </c>
      <c r="BL470" s="47">
        <v>0</v>
      </c>
      <c r="BM470" s="47">
        <v>0</v>
      </c>
      <c r="BN470" s="47">
        <v>0</v>
      </c>
      <c r="BO470" s="47">
        <v>0</v>
      </c>
      <c r="BP470" s="47">
        <v>0</v>
      </c>
      <c r="BQ470" s="47">
        <v>0</v>
      </c>
      <c r="BR470" s="47">
        <v>0</v>
      </c>
      <c r="BS470" s="47">
        <v>0</v>
      </c>
      <c r="BT470" s="47">
        <v>0</v>
      </c>
      <c r="BU470" s="47">
        <v>0</v>
      </c>
      <c r="BV470" s="47">
        <v>0</v>
      </c>
      <c r="BW470" s="47">
        <v>0</v>
      </c>
      <c r="BX470" s="47">
        <v>0</v>
      </c>
      <c r="BY470" s="47">
        <v>0</v>
      </c>
      <c r="BZ470" s="47">
        <v>0</v>
      </c>
      <c r="CA470" s="47">
        <v>0</v>
      </c>
      <c r="CB470" s="47">
        <v>0</v>
      </c>
      <c r="CC470" s="47">
        <v>0</v>
      </c>
      <c r="CD470" s="47">
        <v>0</v>
      </c>
      <c r="CE470" s="47">
        <v>0</v>
      </c>
      <c r="CF470" s="47">
        <v>0</v>
      </c>
      <c r="CG470" s="47">
        <v>0</v>
      </c>
      <c r="CH470" s="47">
        <v>0</v>
      </c>
      <c r="CI470" s="47">
        <v>0</v>
      </c>
      <c r="CJ470" s="47">
        <v>0</v>
      </c>
      <c r="CK470" s="47">
        <v>0</v>
      </c>
      <c r="CL470" s="47">
        <v>0</v>
      </c>
      <c r="CM470" s="47">
        <v>0</v>
      </c>
      <c r="CN470" s="47">
        <v>0</v>
      </c>
      <c r="CO470" s="47">
        <v>0</v>
      </c>
      <c r="CP470" s="47">
        <v>0</v>
      </c>
      <c r="CQ470" s="47">
        <v>0</v>
      </c>
      <c r="CR470" s="47">
        <v>0</v>
      </c>
      <c r="CS470" s="47">
        <v>0</v>
      </c>
      <c r="CT470" s="47">
        <v>0</v>
      </c>
      <c r="CU470" s="47">
        <v>0</v>
      </c>
      <c r="CV470" s="47">
        <v>0</v>
      </c>
      <c r="CW470" s="47">
        <v>0</v>
      </c>
      <c r="CX470" s="47">
        <v>0</v>
      </c>
      <c r="CY470" s="47">
        <v>0</v>
      </c>
      <c r="CZ470" s="47">
        <v>0</v>
      </c>
      <c r="DA470" s="47">
        <v>0</v>
      </c>
      <c r="DB470" s="47">
        <v>0</v>
      </c>
      <c r="DC470" s="47">
        <v>0</v>
      </c>
      <c r="DD470" s="47">
        <v>0</v>
      </c>
      <c r="DE470" s="47">
        <v>0</v>
      </c>
      <c r="DF470" s="47">
        <v>0</v>
      </c>
      <c r="DG470" s="47">
        <v>0</v>
      </c>
      <c r="DH470" s="47">
        <v>0</v>
      </c>
      <c r="DI470" s="47">
        <v>0</v>
      </c>
      <c r="DJ470" s="47">
        <v>0</v>
      </c>
      <c r="DK470" s="47">
        <v>0</v>
      </c>
      <c r="DL470" s="47">
        <v>0</v>
      </c>
      <c r="DM470" s="47">
        <v>0</v>
      </c>
      <c r="DN470" s="47">
        <v>0</v>
      </c>
      <c r="DO470" s="47">
        <v>0</v>
      </c>
      <c r="DP470" s="47">
        <v>0</v>
      </c>
      <c r="DQ470" s="47">
        <v>0</v>
      </c>
      <c r="DR470" s="47">
        <v>0</v>
      </c>
      <c r="DS470" s="47">
        <v>0</v>
      </c>
      <c r="DT470" s="47">
        <v>0</v>
      </c>
    </row>
    <row r="471" spans="1:126" x14ac:dyDescent="0.25">
      <c r="A471" s="47" t="s">
        <v>883</v>
      </c>
      <c r="B471" s="47" t="s">
        <v>153</v>
      </c>
      <c r="C471" s="47" t="s">
        <v>881</v>
      </c>
      <c r="D471" s="47" t="s">
        <v>881</v>
      </c>
      <c r="E471" s="47"/>
      <c r="F471" s="47" t="s">
        <v>406</v>
      </c>
      <c r="G471" s="47" t="s">
        <v>529</v>
      </c>
      <c r="H471" s="47" t="str">
        <f>=IFERROR(VLOOKUP(A471,'ETPT Format DDG'!A:J,10,FALSE),"")</f>
        <v>0</v>
      </c>
      <c r="I471" s="47" t="str">
        <f>='ETPT Format DDG'!M471</f>
        <v/>
      </c>
      <c r="J471" s="47" t="str">
        <f>='ETPT Format DDG'!D471</f>
        <v/>
      </c>
      <c r="K471" s="47" t="s">
        <v>157</v>
      </c>
      <c r="L471" s="47" t="s">
        <v>764</v>
      </c>
      <c r="M471" s="47" t="s">
        <v>420</v>
      </c>
      <c r="N471" s="47">
        <v>0.631578947368421</v>
      </c>
      <c r="O471" s="47">
        <v>0.631578947368421</v>
      </c>
      <c r="P471" s="47">
        <v>0</v>
      </c>
      <c r="Q471" s="47">
        <v>0</v>
      </c>
      <c r="R471" s="47">
        <v>0</v>
      </c>
      <c r="S471" s="47">
        <v>0</v>
      </c>
      <c r="T471" s="47">
        <v>0</v>
      </c>
      <c r="U471" s="47">
        <v>0</v>
      </c>
      <c r="V471" s="47">
        <v>0</v>
      </c>
      <c r="W471" s="47">
        <v>0</v>
      </c>
      <c r="X471" s="47">
        <v>0</v>
      </c>
      <c r="Y471" s="47">
        <v>0</v>
      </c>
      <c r="Z471" s="47">
        <v>0</v>
      </c>
      <c r="AA471" s="47">
        <v>0</v>
      </c>
      <c r="AB471" s="47">
        <v>0</v>
      </c>
      <c r="AC471" s="47">
        <v>0</v>
      </c>
      <c r="AD471" s="47">
        <v>0</v>
      </c>
      <c r="AE471" s="47">
        <v>0</v>
      </c>
      <c r="AF471" s="47">
        <v>0</v>
      </c>
      <c r="AG471" s="47">
        <v>0</v>
      </c>
      <c r="AH471" s="47">
        <v>0</v>
      </c>
      <c r="AI471" s="47">
        <v>0</v>
      </c>
      <c r="AJ471" s="47">
        <v>0</v>
      </c>
      <c r="AK471" s="47">
        <v>0</v>
      </c>
      <c r="AL471" s="47">
        <v>0</v>
      </c>
      <c r="AM471" s="47">
        <v>0</v>
      </c>
      <c r="AN471" s="47">
        <v>0</v>
      </c>
      <c r="AO471" s="47">
        <v>0</v>
      </c>
      <c r="AP471" s="47">
        <v>0</v>
      </c>
      <c r="AQ471" s="47">
        <v>0</v>
      </c>
      <c r="AR471" s="47">
        <v>0</v>
      </c>
      <c r="AS471" s="47">
        <v>0</v>
      </c>
      <c r="AT471" s="47">
        <v>0</v>
      </c>
      <c r="AU471" s="47">
        <v>0</v>
      </c>
      <c r="AV471" s="47">
        <v>0</v>
      </c>
      <c r="AW471" s="47">
        <v>0</v>
      </c>
      <c r="AX471" s="47">
        <v>0</v>
      </c>
      <c r="AY471" s="47">
        <v>0</v>
      </c>
      <c r="AZ471" s="47">
        <v>0</v>
      </c>
      <c r="BA471" s="47">
        <v>0</v>
      </c>
      <c r="BB471" s="47">
        <v>0</v>
      </c>
      <c r="BC471" s="47">
        <v>0</v>
      </c>
      <c r="BD471" s="47">
        <v>0</v>
      </c>
      <c r="BE471" s="47">
        <v>0</v>
      </c>
      <c r="BF471" s="47">
        <v>0</v>
      </c>
      <c r="BG471" s="47">
        <v>0</v>
      </c>
      <c r="BH471" s="47">
        <v>0</v>
      </c>
      <c r="BI471" s="47">
        <v>0</v>
      </c>
      <c r="BJ471" s="47">
        <v>0</v>
      </c>
      <c r="BK471" s="47">
        <v>0</v>
      </c>
      <c r="BL471" s="47">
        <v>0</v>
      </c>
      <c r="BM471" s="47">
        <v>0</v>
      </c>
      <c r="BN471" s="47">
        <v>0</v>
      </c>
      <c r="BO471" s="47">
        <v>0</v>
      </c>
      <c r="BP471" s="47">
        <v>0</v>
      </c>
      <c r="BQ471" s="47">
        <v>0</v>
      </c>
      <c r="BR471" s="47">
        <v>0</v>
      </c>
      <c r="BS471" s="47">
        <v>0</v>
      </c>
      <c r="BT471" s="47">
        <v>0</v>
      </c>
      <c r="BU471" s="47">
        <v>0</v>
      </c>
      <c r="BV471" s="47">
        <v>0</v>
      </c>
      <c r="BW471" s="47">
        <v>0</v>
      </c>
      <c r="BX471" s="47">
        <v>0</v>
      </c>
      <c r="BY471" s="47">
        <v>0</v>
      </c>
      <c r="BZ471" s="47">
        <v>0</v>
      </c>
      <c r="CA471" s="47">
        <v>0</v>
      </c>
      <c r="CB471" s="47">
        <v>0</v>
      </c>
      <c r="CC471" s="47">
        <v>0</v>
      </c>
      <c r="CD471" s="47">
        <v>0</v>
      </c>
      <c r="CE471" s="47">
        <v>0</v>
      </c>
      <c r="CF471" s="47">
        <v>0</v>
      </c>
      <c r="CG471" s="47">
        <v>0</v>
      </c>
      <c r="CH471" s="47">
        <v>0</v>
      </c>
      <c r="CI471" s="47">
        <v>0</v>
      </c>
      <c r="CJ471" s="47">
        <v>0</v>
      </c>
      <c r="CK471" s="47">
        <v>0</v>
      </c>
      <c r="CL471" s="47">
        <v>0</v>
      </c>
      <c r="CM471" s="47">
        <v>0</v>
      </c>
      <c r="CN471" s="47">
        <v>0</v>
      </c>
      <c r="CO471" s="47">
        <v>0</v>
      </c>
      <c r="CP471" s="47">
        <v>0</v>
      </c>
      <c r="CQ471" s="47">
        <v>0</v>
      </c>
      <c r="CR471" s="47">
        <v>0</v>
      </c>
      <c r="CS471" s="47">
        <v>0</v>
      </c>
      <c r="CT471" s="47">
        <v>0.631578947368421</v>
      </c>
      <c r="CU471" s="47">
        <v>0.631578947368421</v>
      </c>
      <c r="CV471" s="47">
        <v>0</v>
      </c>
      <c r="CW471" s="47">
        <v>0</v>
      </c>
      <c r="CX471" s="47">
        <v>0</v>
      </c>
      <c r="CY471" s="47">
        <v>0</v>
      </c>
      <c r="CZ471" s="47">
        <v>0</v>
      </c>
      <c r="DA471" s="47">
        <v>0</v>
      </c>
      <c r="DB471" s="47">
        <v>0</v>
      </c>
      <c r="DC471" s="47">
        <v>0</v>
      </c>
      <c r="DD471" s="47">
        <v>0</v>
      </c>
      <c r="DE471" s="47">
        <v>0</v>
      </c>
      <c r="DF471" s="47">
        <v>0</v>
      </c>
      <c r="DG471" s="47">
        <v>0</v>
      </c>
      <c r="DH471" s="47">
        <v>0</v>
      </c>
      <c r="DI471" s="47">
        <v>0</v>
      </c>
      <c r="DJ471" s="47">
        <v>0</v>
      </c>
      <c r="DK471" s="47">
        <v>0</v>
      </c>
      <c r="DL471" s="47">
        <v>0</v>
      </c>
      <c r="DM471" s="47">
        <v>0</v>
      </c>
      <c r="DN471" s="47">
        <v>0</v>
      </c>
      <c r="DO471" s="47">
        <v>0</v>
      </c>
      <c r="DP471" s="47">
        <v>0</v>
      </c>
      <c r="DQ471" s="47">
        <v>0</v>
      </c>
      <c r="DR471" s="47">
        <v>0</v>
      </c>
      <c r="DS471" s="47">
        <v>0</v>
      </c>
      <c r="DT471" s="47">
        <v>0</v>
      </c>
    </row>
    <row r="472" spans="1:126" x14ac:dyDescent="0.25">
      <c r="A472" s="47" t="s">
        <v>884</v>
      </c>
      <c r="B472" s="47" t="s">
        <v>153</v>
      </c>
      <c r="C472" s="47" t="s">
        <v>881</v>
      </c>
      <c r="D472" s="47" t="s">
        <v>881</v>
      </c>
      <c r="E472" s="47"/>
      <c r="F472" s="47" t="s">
        <v>406</v>
      </c>
      <c r="G472" s="47" t="s">
        <v>412</v>
      </c>
      <c r="H472" s="47" t="str">
        <f>=IFERROR(VLOOKUP(A472,'ETPT Format DDG'!A:J,10,FALSE),"")</f>
        <v>0</v>
      </c>
      <c r="I472" s="47" t="str">
        <f>='ETPT Format DDG'!M472</f>
        <v/>
      </c>
      <c r="J472" s="47" t="str">
        <f>='ETPT Format DDG'!D472</f>
        <v/>
      </c>
      <c r="K472" s="47" t="s">
        <v>157</v>
      </c>
      <c r="L472" s="47" t="s">
        <v>885</v>
      </c>
      <c r="M472" s="47"/>
      <c r="N472" s="47">
        <v>1</v>
      </c>
      <c r="O472" s="47">
        <v>1</v>
      </c>
      <c r="P472" s="47">
        <v>0</v>
      </c>
      <c r="Q472" s="47">
        <v>0</v>
      </c>
      <c r="R472" s="47">
        <v>0</v>
      </c>
      <c r="S472" s="47">
        <v>0</v>
      </c>
      <c r="T472" s="47">
        <v>0</v>
      </c>
      <c r="U472" s="47">
        <v>0</v>
      </c>
      <c r="V472" s="47">
        <v>0</v>
      </c>
      <c r="W472" s="47">
        <v>0</v>
      </c>
      <c r="X472" s="47">
        <v>0</v>
      </c>
      <c r="Y472" s="47">
        <v>0</v>
      </c>
      <c r="Z472" s="47">
        <v>0</v>
      </c>
      <c r="AA472" s="47">
        <v>0</v>
      </c>
      <c r="AB472" s="47">
        <v>0</v>
      </c>
      <c r="AC472" s="47">
        <v>0</v>
      </c>
      <c r="AD472" s="47">
        <v>0</v>
      </c>
      <c r="AE472" s="47">
        <v>0</v>
      </c>
      <c r="AF472" s="47">
        <v>0</v>
      </c>
      <c r="AG472" s="47">
        <v>0</v>
      </c>
      <c r="AH472" s="47">
        <v>0</v>
      </c>
      <c r="AI472" s="47">
        <v>0</v>
      </c>
      <c r="AJ472" s="47">
        <v>0</v>
      </c>
      <c r="AK472" s="47">
        <v>0</v>
      </c>
      <c r="AL472" s="47">
        <v>0</v>
      </c>
      <c r="AM472" s="47">
        <v>0</v>
      </c>
      <c r="AN472" s="47">
        <v>0</v>
      </c>
      <c r="AO472" s="47">
        <v>0</v>
      </c>
      <c r="AP472" s="47">
        <v>0</v>
      </c>
      <c r="AQ472" s="47">
        <v>0</v>
      </c>
      <c r="AR472" s="47">
        <v>0</v>
      </c>
      <c r="AS472" s="47">
        <v>0</v>
      </c>
      <c r="AT472" s="47">
        <v>0</v>
      </c>
      <c r="AU472" s="47">
        <v>0</v>
      </c>
      <c r="AV472" s="47">
        <v>0</v>
      </c>
      <c r="AW472" s="47">
        <v>0</v>
      </c>
      <c r="AX472" s="47">
        <v>0</v>
      </c>
      <c r="AY472" s="47">
        <v>0</v>
      </c>
      <c r="AZ472" s="47">
        <v>0</v>
      </c>
      <c r="BA472" s="47">
        <v>0</v>
      </c>
      <c r="BB472" s="47">
        <v>0</v>
      </c>
      <c r="BC472" s="47">
        <v>0</v>
      </c>
      <c r="BD472" s="47">
        <v>0</v>
      </c>
      <c r="BE472" s="47">
        <v>0</v>
      </c>
      <c r="BF472" s="47">
        <v>0</v>
      </c>
      <c r="BG472" s="47">
        <v>0</v>
      </c>
      <c r="BH472" s="47">
        <v>0</v>
      </c>
      <c r="BI472" s="47">
        <v>0</v>
      </c>
      <c r="BJ472" s="47">
        <v>0</v>
      </c>
      <c r="BK472" s="47">
        <v>0</v>
      </c>
      <c r="BL472" s="47">
        <v>0</v>
      </c>
      <c r="BM472" s="47">
        <v>0</v>
      </c>
      <c r="BN472" s="47">
        <v>0</v>
      </c>
      <c r="BO472" s="47">
        <v>1</v>
      </c>
      <c r="BP472" s="47">
        <v>0</v>
      </c>
      <c r="BQ472" s="47">
        <v>0</v>
      </c>
      <c r="BR472" s="47">
        <v>0</v>
      </c>
      <c r="BS472" s="47">
        <v>0</v>
      </c>
      <c r="BT472" s="47">
        <v>0</v>
      </c>
      <c r="BU472" s="47">
        <v>0</v>
      </c>
      <c r="BV472" s="47">
        <v>0</v>
      </c>
      <c r="BW472" s="47">
        <v>0</v>
      </c>
      <c r="BX472" s="47">
        <v>0</v>
      </c>
      <c r="BY472" s="47">
        <v>0</v>
      </c>
      <c r="BZ472" s="47">
        <v>0</v>
      </c>
      <c r="CA472" s="47">
        <v>0</v>
      </c>
      <c r="CB472" s="47">
        <v>0</v>
      </c>
      <c r="CC472" s="47">
        <v>0</v>
      </c>
      <c r="CD472" s="47">
        <v>0</v>
      </c>
      <c r="CE472" s="47">
        <v>0</v>
      </c>
      <c r="CF472" s="47">
        <v>0</v>
      </c>
      <c r="CG472" s="47">
        <v>0</v>
      </c>
      <c r="CH472" s="47">
        <v>0</v>
      </c>
      <c r="CI472" s="47">
        <v>0</v>
      </c>
      <c r="CJ472" s="47">
        <v>0</v>
      </c>
      <c r="CK472" s="47">
        <v>0</v>
      </c>
      <c r="CL472" s="47">
        <v>0</v>
      </c>
      <c r="CM472" s="47">
        <v>0</v>
      </c>
      <c r="CN472" s="47">
        <v>0</v>
      </c>
      <c r="CO472" s="47">
        <v>0</v>
      </c>
      <c r="CP472" s="47">
        <v>0</v>
      </c>
      <c r="CQ472" s="47">
        <v>0</v>
      </c>
      <c r="CR472" s="47">
        <v>0</v>
      </c>
      <c r="CS472" s="47">
        <v>0</v>
      </c>
      <c r="CT472" s="47">
        <v>0</v>
      </c>
      <c r="CU472" s="47">
        <v>0</v>
      </c>
      <c r="CV472" s="47">
        <v>0</v>
      </c>
      <c r="CW472" s="47">
        <v>0</v>
      </c>
      <c r="CX472" s="47">
        <v>0</v>
      </c>
      <c r="CY472" s="47">
        <v>0</v>
      </c>
      <c r="CZ472" s="47">
        <v>0</v>
      </c>
      <c r="DA472" s="47">
        <v>0</v>
      </c>
      <c r="DB472" s="47">
        <v>0</v>
      </c>
      <c r="DC472" s="47">
        <v>0</v>
      </c>
      <c r="DD472" s="47">
        <v>0</v>
      </c>
      <c r="DE472" s="47">
        <v>0</v>
      </c>
      <c r="DF472" s="47">
        <v>0</v>
      </c>
      <c r="DG472" s="47">
        <v>0</v>
      </c>
      <c r="DH472" s="47">
        <v>0</v>
      </c>
      <c r="DI472" s="47">
        <v>0</v>
      </c>
      <c r="DJ472" s="47">
        <v>0</v>
      </c>
      <c r="DK472" s="47">
        <v>0</v>
      </c>
      <c r="DL472" s="47">
        <v>0</v>
      </c>
      <c r="DM472" s="47">
        <v>0</v>
      </c>
      <c r="DN472" s="47">
        <v>0</v>
      </c>
      <c r="DO472" s="47">
        <v>0</v>
      </c>
      <c r="DP472" s="47">
        <v>0</v>
      </c>
      <c r="DQ472" s="47">
        <v>0</v>
      </c>
      <c r="DR472" s="47">
        <v>0</v>
      </c>
      <c r="DS472" s="47">
        <v>0</v>
      </c>
      <c r="DT472" s="47">
        <v>0</v>
      </c>
    </row>
    <row r="473" spans="1:126" x14ac:dyDescent="0.25">
      <c r="A473" s="47" t="s">
        <v>886</v>
      </c>
      <c r="B473" s="47" t="s">
        <v>153</v>
      </c>
      <c r="C473" s="47" t="s">
        <v>881</v>
      </c>
      <c r="D473" s="47" t="s">
        <v>881</v>
      </c>
      <c r="E473" s="47"/>
      <c r="F473" s="47" t="s">
        <v>406</v>
      </c>
      <c r="G473" s="47" t="s">
        <v>428</v>
      </c>
      <c r="H473" s="47" t="str">
        <f>=IFERROR(VLOOKUP(A473,'ETPT Format DDG'!A:J,10,FALSE),"")</f>
        <v>0</v>
      </c>
      <c r="I473" s="47" t="str">
        <f>='ETPT Format DDG'!M473</f>
        <v/>
      </c>
      <c r="J473" s="47" t="str">
        <f>='ETPT Format DDG'!D473</f>
        <v/>
      </c>
      <c r="K473" s="47" t="s">
        <v>157</v>
      </c>
      <c r="L473" s="47" t="s">
        <v>753</v>
      </c>
      <c r="M473" s="47" t="s">
        <v>164</v>
      </c>
      <c r="N473" s="47">
        <v>0.45789473684210524</v>
      </c>
      <c r="O473" s="47">
        <v>0.45789473684210524</v>
      </c>
      <c r="P473" s="47">
        <v>0</v>
      </c>
      <c r="Q473" s="47">
        <v>0</v>
      </c>
      <c r="R473" s="47">
        <v>0</v>
      </c>
      <c r="S473" s="47">
        <v>0</v>
      </c>
      <c r="T473" s="47">
        <v>0</v>
      </c>
      <c r="U473" s="47">
        <v>0</v>
      </c>
      <c r="V473" s="47">
        <v>0</v>
      </c>
      <c r="W473" s="47">
        <v>0</v>
      </c>
      <c r="X473" s="47">
        <v>0</v>
      </c>
      <c r="Y473" s="47">
        <v>0</v>
      </c>
      <c r="Z473" s="47">
        <v>0</v>
      </c>
      <c r="AA473" s="47">
        <v>0</v>
      </c>
      <c r="AB473" s="47">
        <v>0</v>
      </c>
      <c r="AC473" s="47">
        <v>0</v>
      </c>
      <c r="AD473" s="47">
        <v>0</v>
      </c>
      <c r="AE473" s="47">
        <v>0</v>
      </c>
      <c r="AF473" s="47">
        <v>0</v>
      </c>
      <c r="AG473" s="47">
        <v>0</v>
      </c>
      <c r="AH473" s="47">
        <v>0</v>
      </c>
      <c r="AI473" s="47">
        <v>0</v>
      </c>
      <c r="AJ473" s="47">
        <v>0</v>
      </c>
      <c r="AK473" s="47">
        <v>0</v>
      </c>
      <c r="AL473" s="47">
        <v>0</v>
      </c>
      <c r="AM473" s="47">
        <v>0</v>
      </c>
      <c r="AN473" s="47">
        <v>0</v>
      </c>
      <c r="AO473" s="47">
        <v>0</v>
      </c>
      <c r="AP473" s="47">
        <v>0</v>
      </c>
      <c r="AQ473" s="47">
        <v>0</v>
      </c>
      <c r="AR473" s="47">
        <v>0</v>
      </c>
      <c r="AS473" s="47">
        <v>0</v>
      </c>
      <c r="AT473" s="47">
        <v>0</v>
      </c>
      <c r="AU473" s="47">
        <v>0</v>
      </c>
      <c r="AV473" s="47">
        <v>0</v>
      </c>
      <c r="AW473" s="47">
        <v>0</v>
      </c>
      <c r="AX473" s="47">
        <v>0</v>
      </c>
      <c r="AY473" s="47">
        <v>0</v>
      </c>
      <c r="AZ473" s="47">
        <v>0</v>
      </c>
      <c r="BA473" s="47">
        <v>0</v>
      </c>
      <c r="BB473" s="47">
        <v>0</v>
      </c>
      <c r="BC473" s="47">
        <v>0</v>
      </c>
      <c r="BD473" s="47">
        <v>0</v>
      </c>
      <c r="BE473" s="47">
        <v>0</v>
      </c>
      <c r="BF473" s="47">
        <v>0</v>
      </c>
      <c r="BG473" s="47">
        <v>0</v>
      </c>
      <c r="BH473" s="47">
        <v>0</v>
      </c>
      <c r="BI473" s="47">
        <v>0</v>
      </c>
      <c r="BJ473" s="47">
        <v>0</v>
      </c>
      <c r="BK473" s="47">
        <v>0</v>
      </c>
      <c r="BL473" s="47">
        <v>0</v>
      </c>
      <c r="BM473" s="47">
        <v>0</v>
      </c>
      <c r="BN473" s="47">
        <v>0</v>
      </c>
      <c r="BO473" s="47">
        <v>0.45789473684210524</v>
      </c>
      <c r="BP473" s="47">
        <v>0</v>
      </c>
      <c r="BQ473" s="47">
        <v>0</v>
      </c>
      <c r="BR473" s="47">
        <v>0</v>
      </c>
      <c r="BS473" s="47">
        <v>0.45789473684210524</v>
      </c>
      <c r="BT473" s="47">
        <v>0</v>
      </c>
      <c r="BU473" s="47">
        <v>0</v>
      </c>
      <c r="BV473" s="47">
        <v>0</v>
      </c>
      <c r="BW473" s="47">
        <v>0</v>
      </c>
      <c r="BX473" s="47">
        <v>0</v>
      </c>
      <c r="BY473" s="47">
        <v>0</v>
      </c>
      <c r="BZ473" s="47">
        <v>0</v>
      </c>
      <c r="CA473" s="47">
        <v>0</v>
      </c>
      <c r="CB473" s="47">
        <v>0</v>
      </c>
      <c r="CC473" s="47">
        <v>0</v>
      </c>
      <c r="CD473" s="47">
        <v>0</v>
      </c>
      <c r="CE473" s="47">
        <v>0</v>
      </c>
      <c r="CF473" s="47">
        <v>0</v>
      </c>
      <c r="CG473" s="47">
        <v>0</v>
      </c>
      <c r="CH473" s="47">
        <v>0</v>
      </c>
      <c r="CI473" s="47">
        <v>0</v>
      </c>
      <c r="CJ473" s="47">
        <v>0</v>
      </c>
      <c r="CK473" s="47">
        <v>0</v>
      </c>
      <c r="CL473" s="47">
        <v>0</v>
      </c>
      <c r="CM473" s="47">
        <v>0</v>
      </c>
      <c r="CN473" s="47">
        <v>0</v>
      </c>
      <c r="CO473" s="47">
        <v>0</v>
      </c>
      <c r="CP473" s="47">
        <v>0</v>
      </c>
      <c r="CQ473" s="47">
        <v>0</v>
      </c>
      <c r="CR473" s="47">
        <v>0</v>
      </c>
      <c r="CS473" s="47">
        <v>0</v>
      </c>
      <c r="CT473" s="47">
        <v>0</v>
      </c>
      <c r="CU473" s="47">
        <v>0</v>
      </c>
      <c r="CV473" s="47">
        <v>0</v>
      </c>
      <c r="CW473" s="47">
        <v>0</v>
      </c>
      <c r="CX473" s="47">
        <v>0</v>
      </c>
      <c r="CY473" s="47">
        <v>0</v>
      </c>
      <c r="CZ473" s="47">
        <v>0</v>
      </c>
      <c r="DA473" s="47">
        <v>0</v>
      </c>
      <c r="DB473" s="47">
        <v>0</v>
      </c>
      <c r="DC473" s="47">
        <v>0</v>
      </c>
      <c r="DD473" s="47">
        <v>0</v>
      </c>
      <c r="DE473" s="47">
        <v>0</v>
      </c>
      <c r="DF473" s="47">
        <v>0</v>
      </c>
      <c r="DG473" s="47">
        <v>0</v>
      </c>
      <c r="DH473" s="47">
        <v>0</v>
      </c>
      <c r="DI473" s="47">
        <v>0</v>
      </c>
      <c r="DJ473" s="47">
        <v>0</v>
      </c>
      <c r="DK473" s="47">
        <v>0</v>
      </c>
      <c r="DL473" s="47">
        <v>0</v>
      </c>
      <c r="DM473" s="47">
        <v>0</v>
      </c>
      <c r="DN473" s="47">
        <v>0</v>
      </c>
      <c r="DO473" s="47">
        <v>0</v>
      </c>
      <c r="DP473" s="47">
        <v>0</v>
      </c>
      <c r="DQ473" s="47">
        <v>0</v>
      </c>
      <c r="DR473" s="47">
        <v>0</v>
      </c>
      <c r="DS473" s="47">
        <v>0</v>
      </c>
      <c r="DT473" s="47">
        <v>0</v>
      </c>
    </row>
    <row r="474" spans="1:126" x14ac:dyDescent="0.25">
      <c r="A474" s="47" t="s">
        <v>887</v>
      </c>
      <c r="B474" s="47" t="s">
        <v>153</v>
      </c>
      <c r="C474" s="47" t="s">
        <v>881</v>
      </c>
      <c r="D474" s="47" t="s">
        <v>881</v>
      </c>
      <c r="E474" s="47"/>
      <c r="F474" s="47" t="s">
        <v>406</v>
      </c>
      <c r="G474" s="47" t="s">
        <v>412</v>
      </c>
      <c r="H474" s="47" t="str">
        <f>=IFERROR(VLOOKUP(A474,'ETPT Format DDG'!A:J,10,FALSE),"")</f>
        <v>0</v>
      </c>
      <c r="I474" s="47" t="str">
        <f>='ETPT Format DDG'!M474</f>
        <v/>
      </c>
      <c r="J474" s="47" t="str">
        <f>='ETPT Format DDG'!D474</f>
        <v/>
      </c>
      <c r="K474" s="47" t="s">
        <v>157</v>
      </c>
      <c r="L474" s="47" t="s">
        <v>720</v>
      </c>
      <c r="M474" s="47"/>
      <c r="N474" s="47">
        <v>1</v>
      </c>
      <c r="O474" s="47">
        <v>1</v>
      </c>
      <c r="P474" s="47">
        <v>0</v>
      </c>
      <c r="Q474" s="47">
        <v>0</v>
      </c>
      <c r="R474" s="47">
        <v>0</v>
      </c>
      <c r="S474" s="47">
        <v>0</v>
      </c>
      <c r="T474" s="47">
        <v>0</v>
      </c>
      <c r="U474" s="47">
        <v>0</v>
      </c>
      <c r="V474" s="47">
        <v>0</v>
      </c>
      <c r="W474" s="47">
        <v>0</v>
      </c>
      <c r="X474" s="47">
        <v>0</v>
      </c>
      <c r="Y474" s="47">
        <v>0</v>
      </c>
      <c r="Z474" s="47">
        <v>0</v>
      </c>
      <c r="AA474" s="47">
        <v>0</v>
      </c>
      <c r="AB474" s="47">
        <v>0</v>
      </c>
      <c r="AC474" s="47">
        <v>0</v>
      </c>
      <c r="AD474" s="47">
        <v>0</v>
      </c>
      <c r="AE474" s="47">
        <v>0</v>
      </c>
      <c r="AF474" s="47">
        <v>0</v>
      </c>
      <c r="AG474" s="47">
        <v>0</v>
      </c>
      <c r="AH474" s="47">
        <v>0</v>
      </c>
      <c r="AI474" s="47">
        <v>0</v>
      </c>
      <c r="AJ474" s="47">
        <v>0</v>
      </c>
      <c r="AK474" s="47">
        <v>0</v>
      </c>
      <c r="AL474" s="47">
        <v>0</v>
      </c>
      <c r="AM474" s="47">
        <v>0</v>
      </c>
      <c r="AN474" s="47">
        <v>0</v>
      </c>
      <c r="AO474" s="47">
        <v>0</v>
      </c>
      <c r="AP474" s="47">
        <v>0</v>
      </c>
      <c r="AQ474" s="47">
        <v>0</v>
      </c>
      <c r="AR474" s="47">
        <v>0</v>
      </c>
      <c r="AS474" s="47">
        <v>0</v>
      </c>
      <c r="AT474" s="47">
        <v>0</v>
      </c>
      <c r="AU474" s="47">
        <v>0</v>
      </c>
      <c r="AV474" s="47">
        <v>0</v>
      </c>
      <c r="AW474" s="47">
        <v>0</v>
      </c>
      <c r="AX474" s="47">
        <v>0</v>
      </c>
      <c r="AY474" s="47">
        <v>0</v>
      </c>
      <c r="AZ474" s="47">
        <v>0</v>
      </c>
      <c r="BA474" s="47">
        <v>0</v>
      </c>
      <c r="BB474" s="47">
        <v>0</v>
      </c>
      <c r="BC474" s="47">
        <v>0</v>
      </c>
      <c r="BD474" s="47">
        <v>0</v>
      </c>
      <c r="BE474" s="47">
        <v>0</v>
      </c>
      <c r="BF474" s="47">
        <v>0</v>
      </c>
      <c r="BG474" s="47">
        <v>0</v>
      </c>
      <c r="BH474" s="47">
        <v>0</v>
      </c>
      <c r="BI474" s="47">
        <v>0</v>
      </c>
      <c r="BJ474" s="47">
        <v>0</v>
      </c>
      <c r="BK474" s="47">
        <v>0</v>
      </c>
      <c r="BL474" s="47">
        <v>0</v>
      </c>
      <c r="BM474" s="47">
        <v>0</v>
      </c>
      <c r="BN474" s="47">
        <v>0</v>
      </c>
      <c r="BO474" s="47">
        <v>0.6842105263157895</v>
      </c>
      <c r="BP474" s="47">
        <v>0</v>
      </c>
      <c r="BQ474" s="47">
        <v>0</v>
      </c>
      <c r="BR474" s="47">
        <v>0</v>
      </c>
      <c r="BS474" s="47">
        <v>0</v>
      </c>
      <c r="BT474" s="47">
        <v>0</v>
      </c>
      <c r="BU474" s="47">
        <v>0</v>
      </c>
      <c r="BV474" s="47">
        <v>0</v>
      </c>
      <c r="BW474" s="47">
        <v>0</v>
      </c>
      <c r="BX474" s="47">
        <v>0</v>
      </c>
      <c r="BY474" s="47">
        <v>0</v>
      </c>
      <c r="BZ474" s="47">
        <v>0</v>
      </c>
      <c r="CA474" s="47">
        <v>0</v>
      </c>
      <c r="CB474" s="47">
        <v>0</v>
      </c>
      <c r="CC474" s="47">
        <v>0</v>
      </c>
      <c r="CD474" s="47">
        <v>0</v>
      </c>
      <c r="CE474" s="47">
        <v>0</v>
      </c>
      <c r="CF474" s="47">
        <v>0</v>
      </c>
      <c r="CG474" s="47">
        <v>0</v>
      </c>
      <c r="CH474" s="47">
        <v>0</v>
      </c>
      <c r="CI474" s="47">
        <v>0</v>
      </c>
      <c r="CJ474" s="47">
        <v>0</v>
      </c>
      <c r="CK474" s="47">
        <v>0</v>
      </c>
      <c r="CL474" s="47">
        <v>0</v>
      </c>
      <c r="CM474" s="47">
        <v>0</v>
      </c>
      <c r="CN474" s="47">
        <v>0</v>
      </c>
      <c r="CO474" s="47">
        <v>0</v>
      </c>
      <c r="CP474" s="47">
        <v>0</v>
      </c>
      <c r="CQ474" s="47">
        <v>0</v>
      </c>
      <c r="CR474" s="47">
        <v>0</v>
      </c>
      <c r="CS474" s="47">
        <v>0</v>
      </c>
      <c r="CT474" s="47">
        <v>0.3157894736842105</v>
      </c>
      <c r="CU474" s="47">
        <v>0</v>
      </c>
      <c r="CV474" s="47">
        <v>0</v>
      </c>
      <c r="CW474" s="47">
        <v>0</v>
      </c>
      <c r="CX474" s="47">
        <v>0</v>
      </c>
      <c r="CY474" s="47">
        <v>0</v>
      </c>
      <c r="CZ474" s="47">
        <v>0</v>
      </c>
      <c r="DA474" s="47">
        <v>0</v>
      </c>
      <c r="DB474" s="47">
        <v>0</v>
      </c>
      <c r="DC474" s="47">
        <v>0.3157894736842105</v>
      </c>
      <c r="DD474" s="47">
        <v>0</v>
      </c>
      <c r="DE474" s="47">
        <v>0</v>
      </c>
      <c r="DF474" s="47">
        <v>0</v>
      </c>
      <c r="DG474" s="47">
        <v>0</v>
      </c>
      <c r="DH474" s="47">
        <v>0</v>
      </c>
      <c r="DI474" s="47">
        <v>0</v>
      </c>
      <c r="DJ474" s="47">
        <v>0</v>
      </c>
      <c r="DK474" s="47">
        <v>0</v>
      </c>
      <c r="DL474" s="47">
        <v>0</v>
      </c>
      <c r="DM474" s="47">
        <v>0</v>
      </c>
      <c r="DN474" s="47">
        <v>0</v>
      </c>
      <c r="DO474" s="47">
        <v>0</v>
      </c>
      <c r="DP474" s="47">
        <v>0</v>
      </c>
      <c r="DQ474" s="47">
        <v>0</v>
      </c>
      <c r="DR474" s="47">
        <v>0</v>
      </c>
      <c r="DS474" s="47">
        <v>0</v>
      </c>
      <c r="DT474" s="47">
        <v>0</v>
      </c>
    </row>
    <row r="475" spans="1:126" x14ac:dyDescent="0.25">
      <c r="A475" s="47" t="s">
        <v>888</v>
      </c>
      <c r="B475" s="47" t="s">
        <v>153</v>
      </c>
      <c r="C475" s="47" t="s">
        <v>881</v>
      </c>
      <c r="D475" s="47" t="s">
        <v>881</v>
      </c>
      <c r="E475" s="47"/>
      <c r="F475" s="47" t="s">
        <v>406</v>
      </c>
      <c r="G475" s="47" t="s">
        <v>415</v>
      </c>
      <c r="H475" s="47" t="str">
        <f>=IFERROR(VLOOKUP(A475,'ETPT Format DDG'!A:J,10,FALSE),"")</f>
        <v>0</v>
      </c>
      <c r="I475" s="47" t="str">
        <f>='ETPT Format DDG'!M475</f>
        <v/>
      </c>
      <c r="J475" s="47" t="str">
        <f>='ETPT Format DDG'!D475</f>
        <v/>
      </c>
      <c r="K475" s="47" t="s">
        <v>157</v>
      </c>
      <c r="L475" s="47" t="s">
        <v>889</v>
      </c>
      <c r="M475" s="47"/>
      <c r="N475" s="47">
        <v>1</v>
      </c>
      <c r="O475" s="47">
        <v>1</v>
      </c>
      <c r="P475" s="47">
        <v>0</v>
      </c>
      <c r="Q475" s="47">
        <v>0</v>
      </c>
      <c r="R475" s="47">
        <v>0</v>
      </c>
      <c r="S475" s="47">
        <v>0</v>
      </c>
      <c r="T475" s="47">
        <v>0</v>
      </c>
      <c r="U475" s="47">
        <v>0</v>
      </c>
      <c r="V475" s="47">
        <v>0</v>
      </c>
      <c r="W475" s="47">
        <v>0</v>
      </c>
      <c r="X475" s="47">
        <v>0</v>
      </c>
      <c r="Y475" s="47">
        <v>0</v>
      </c>
      <c r="Z475" s="47">
        <v>0</v>
      </c>
      <c r="AA475" s="47">
        <v>0</v>
      </c>
      <c r="AB475" s="47">
        <v>0</v>
      </c>
      <c r="AC475" s="47">
        <v>0</v>
      </c>
      <c r="AD475" s="47">
        <v>0</v>
      </c>
      <c r="AE475" s="47">
        <v>0</v>
      </c>
      <c r="AF475" s="47">
        <v>0</v>
      </c>
      <c r="AG475" s="47">
        <v>0</v>
      </c>
      <c r="AH475" s="47">
        <v>0</v>
      </c>
      <c r="AI475" s="47">
        <v>0</v>
      </c>
      <c r="AJ475" s="47">
        <v>0</v>
      </c>
      <c r="AK475" s="47">
        <v>0</v>
      </c>
      <c r="AL475" s="47">
        <v>0</v>
      </c>
      <c r="AM475" s="47">
        <v>0</v>
      </c>
      <c r="AN475" s="47">
        <v>0</v>
      </c>
      <c r="AO475" s="47">
        <v>0</v>
      </c>
      <c r="AP475" s="47">
        <v>0</v>
      </c>
      <c r="AQ475" s="47">
        <v>0</v>
      </c>
      <c r="AR475" s="47">
        <v>0</v>
      </c>
      <c r="AS475" s="47">
        <v>0</v>
      </c>
      <c r="AT475" s="47">
        <v>0</v>
      </c>
      <c r="AU475" s="47">
        <v>0</v>
      </c>
      <c r="AV475" s="47">
        <v>0</v>
      </c>
      <c r="AW475" s="47">
        <v>0</v>
      </c>
      <c r="AX475" s="47">
        <v>0</v>
      </c>
      <c r="AY475" s="47">
        <v>0</v>
      </c>
      <c r="AZ475" s="47">
        <v>0</v>
      </c>
      <c r="BA475" s="47">
        <v>0</v>
      </c>
      <c r="BB475" s="47">
        <v>0</v>
      </c>
      <c r="BC475" s="47">
        <v>0</v>
      </c>
      <c r="BD475" s="47">
        <v>0</v>
      </c>
      <c r="BE475" s="47">
        <v>0</v>
      </c>
      <c r="BF475" s="47">
        <v>0</v>
      </c>
      <c r="BG475" s="47">
        <v>0</v>
      </c>
      <c r="BH475" s="47">
        <v>0</v>
      </c>
      <c r="BI475" s="47">
        <v>0</v>
      </c>
      <c r="BJ475" s="47">
        <v>0</v>
      </c>
      <c r="BK475" s="47">
        <v>0</v>
      </c>
      <c r="BL475" s="47">
        <v>0</v>
      </c>
      <c r="BM475" s="47">
        <v>0</v>
      </c>
      <c r="BN475" s="47">
        <v>0</v>
      </c>
      <c r="BO475" s="47">
        <v>0</v>
      </c>
      <c r="BP475" s="47">
        <v>0</v>
      </c>
      <c r="BQ475" s="47">
        <v>0</v>
      </c>
      <c r="BR475" s="47">
        <v>0</v>
      </c>
      <c r="BS475" s="47">
        <v>0</v>
      </c>
      <c r="BT475" s="47">
        <v>0</v>
      </c>
      <c r="BU475" s="47">
        <v>0</v>
      </c>
      <c r="BV475" s="47">
        <v>0</v>
      </c>
      <c r="BW475" s="47">
        <v>0</v>
      </c>
      <c r="BX475" s="47">
        <v>0</v>
      </c>
      <c r="BY475" s="47">
        <v>0</v>
      </c>
      <c r="BZ475" s="47">
        <v>0</v>
      </c>
      <c r="CA475" s="47">
        <v>0</v>
      </c>
      <c r="CB475" s="47">
        <v>0</v>
      </c>
      <c r="CC475" s="47">
        <v>0</v>
      </c>
      <c r="CD475" s="47">
        <v>0</v>
      </c>
      <c r="CE475" s="47">
        <v>0</v>
      </c>
      <c r="CF475" s="47">
        <v>0</v>
      </c>
      <c r="CG475" s="47">
        <v>0</v>
      </c>
      <c r="CH475" s="47">
        <v>0</v>
      </c>
      <c r="CI475" s="47">
        <v>0</v>
      </c>
      <c r="CJ475" s="47">
        <v>0</v>
      </c>
      <c r="CK475" s="47">
        <v>0</v>
      </c>
      <c r="CL475" s="47">
        <v>0</v>
      </c>
      <c r="CM475" s="47">
        <v>0</v>
      </c>
      <c r="CN475" s="47">
        <v>0</v>
      </c>
      <c r="CO475" s="47">
        <v>0</v>
      </c>
      <c r="CP475" s="47">
        <v>0</v>
      </c>
      <c r="CQ475" s="47">
        <v>0</v>
      </c>
      <c r="CR475" s="47">
        <v>0</v>
      </c>
      <c r="CS475" s="47">
        <v>0</v>
      </c>
      <c r="CT475" s="47">
        <v>1</v>
      </c>
      <c r="CU475" s="47">
        <v>0</v>
      </c>
      <c r="CV475" s="47">
        <v>0</v>
      </c>
      <c r="CW475" s="47">
        <v>0</v>
      </c>
      <c r="CX475" s="47">
        <v>0</v>
      </c>
      <c r="CY475" s="47">
        <v>0</v>
      </c>
      <c r="CZ475" s="47">
        <v>0</v>
      </c>
      <c r="DA475" s="47">
        <v>0</v>
      </c>
      <c r="DB475" s="47">
        <v>1</v>
      </c>
      <c r="DC475" s="47">
        <v>0</v>
      </c>
      <c r="DD475" s="47">
        <v>0</v>
      </c>
      <c r="DE475" s="47">
        <v>0</v>
      </c>
      <c r="DF475" s="47">
        <v>0</v>
      </c>
      <c r="DG475" s="47">
        <v>0</v>
      </c>
      <c r="DH475" s="47">
        <v>0</v>
      </c>
      <c r="DI475" s="47">
        <v>0</v>
      </c>
      <c r="DJ475" s="47">
        <v>0</v>
      </c>
      <c r="DK475" s="47">
        <v>0</v>
      </c>
      <c r="DL475" s="47">
        <v>0</v>
      </c>
      <c r="DM475" s="47">
        <v>0</v>
      </c>
      <c r="DN475" s="47">
        <v>0</v>
      </c>
      <c r="DO475" s="47">
        <v>0</v>
      </c>
      <c r="DP475" s="47">
        <v>0</v>
      </c>
      <c r="DQ475" s="47">
        <v>0</v>
      </c>
      <c r="DR475" s="47">
        <v>0</v>
      </c>
      <c r="DS475" s="47">
        <v>0</v>
      </c>
      <c r="DT475" s="47">
        <v>0</v>
      </c>
    </row>
    <row r="476" spans="1:126" x14ac:dyDescent="0.25">
      <c r="A476" s="47" t="s">
        <v>890</v>
      </c>
      <c r="B476" s="47" t="s">
        <v>153</v>
      </c>
      <c r="C476" s="47" t="s">
        <v>881</v>
      </c>
      <c r="D476" s="47" t="s">
        <v>881</v>
      </c>
      <c r="E476" s="47"/>
      <c r="F476" s="47" t="s">
        <v>406</v>
      </c>
      <c r="G476" s="47" t="s">
        <v>415</v>
      </c>
      <c r="H476" s="47" t="str">
        <f>=IFERROR(VLOOKUP(A476,'ETPT Format DDG'!A:J,10,FALSE),"")</f>
        <v>0</v>
      </c>
      <c r="I476" s="47" t="str">
        <f>='ETPT Format DDG'!M476</f>
        <v/>
      </c>
      <c r="J476" s="47" t="str">
        <f>='ETPT Format DDG'!D476</f>
        <v/>
      </c>
      <c r="K476" s="47" t="s">
        <v>157</v>
      </c>
      <c r="L476" s="47" t="s">
        <v>891</v>
      </c>
      <c r="M476" s="47"/>
      <c r="N476" s="47">
        <v>1</v>
      </c>
      <c r="O476" s="47">
        <v>1</v>
      </c>
      <c r="P476" s="47">
        <v>0</v>
      </c>
      <c r="Q476" s="47">
        <v>0</v>
      </c>
      <c r="R476" s="47">
        <v>0</v>
      </c>
      <c r="S476" s="47">
        <v>0</v>
      </c>
      <c r="T476" s="47">
        <v>0</v>
      </c>
      <c r="U476" s="47">
        <v>0</v>
      </c>
      <c r="V476" s="47">
        <v>0</v>
      </c>
      <c r="W476" s="47">
        <v>0</v>
      </c>
      <c r="X476" s="47">
        <v>0</v>
      </c>
      <c r="Y476" s="47">
        <v>0</v>
      </c>
      <c r="Z476" s="47">
        <v>0</v>
      </c>
      <c r="AA476" s="47">
        <v>0</v>
      </c>
      <c r="AB476" s="47">
        <v>0</v>
      </c>
      <c r="AC476" s="47">
        <v>0</v>
      </c>
      <c r="AD476" s="47">
        <v>0</v>
      </c>
      <c r="AE476" s="47">
        <v>0</v>
      </c>
      <c r="AF476" s="47">
        <v>0</v>
      </c>
      <c r="AG476" s="47">
        <v>0</v>
      </c>
      <c r="AH476" s="47">
        <v>0</v>
      </c>
      <c r="AI476" s="47">
        <v>0</v>
      </c>
      <c r="AJ476" s="47">
        <v>0</v>
      </c>
      <c r="AK476" s="47">
        <v>0</v>
      </c>
      <c r="AL476" s="47">
        <v>0</v>
      </c>
      <c r="AM476" s="47">
        <v>0</v>
      </c>
      <c r="AN476" s="47">
        <v>0</v>
      </c>
      <c r="AO476" s="47">
        <v>0</v>
      </c>
      <c r="AP476" s="47">
        <v>0</v>
      </c>
      <c r="AQ476" s="47">
        <v>0</v>
      </c>
      <c r="AR476" s="47">
        <v>0</v>
      </c>
      <c r="AS476" s="47">
        <v>0</v>
      </c>
      <c r="AT476" s="47">
        <v>0</v>
      </c>
      <c r="AU476" s="47">
        <v>0</v>
      </c>
      <c r="AV476" s="47">
        <v>0</v>
      </c>
      <c r="AW476" s="47">
        <v>0</v>
      </c>
      <c r="AX476" s="47">
        <v>0</v>
      </c>
      <c r="AY476" s="47">
        <v>0</v>
      </c>
      <c r="AZ476" s="47">
        <v>0</v>
      </c>
      <c r="BA476" s="47">
        <v>0</v>
      </c>
      <c r="BB476" s="47">
        <v>0</v>
      </c>
      <c r="BC476" s="47">
        <v>0</v>
      </c>
      <c r="BD476" s="47">
        <v>0</v>
      </c>
      <c r="BE476" s="47">
        <v>0</v>
      </c>
      <c r="BF476" s="47">
        <v>0</v>
      </c>
      <c r="BG476" s="47">
        <v>0</v>
      </c>
      <c r="BH476" s="47">
        <v>0</v>
      </c>
      <c r="BI476" s="47">
        <v>0</v>
      </c>
      <c r="BJ476" s="47">
        <v>0</v>
      </c>
      <c r="BK476" s="47">
        <v>0</v>
      </c>
      <c r="BL476" s="47">
        <v>0</v>
      </c>
      <c r="BM476" s="47">
        <v>0</v>
      </c>
      <c r="BN476" s="47">
        <v>0</v>
      </c>
      <c r="BO476" s="47">
        <v>0</v>
      </c>
      <c r="BP476" s="47">
        <v>0</v>
      </c>
      <c r="BQ476" s="47">
        <v>0</v>
      </c>
      <c r="BR476" s="47">
        <v>0</v>
      </c>
      <c r="BS476" s="47">
        <v>0</v>
      </c>
      <c r="BT476" s="47">
        <v>0</v>
      </c>
      <c r="BU476" s="47">
        <v>0</v>
      </c>
      <c r="BV476" s="47">
        <v>0</v>
      </c>
      <c r="BW476" s="47">
        <v>0</v>
      </c>
      <c r="BX476" s="47">
        <v>0</v>
      </c>
      <c r="BY476" s="47">
        <v>0</v>
      </c>
      <c r="BZ476" s="47">
        <v>0</v>
      </c>
      <c r="CA476" s="47">
        <v>0</v>
      </c>
      <c r="CB476" s="47">
        <v>0</v>
      </c>
      <c r="CC476" s="47">
        <v>0</v>
      </c>
      <c r="CD476" s="47">
        <v>0</v>
      </c>
      <c r="CE476" s="47">
        <v>0</v>
      </c>
      <c r="CF476" s="47">
        <v>0</v>
      </c>
      <c r="CG476" s="47">
        <v>0</v>
      </c>
      <c r="CH476" s="47">
        <v>0</v>
      </c>
      <c r="CI476" s="47">
        <v>0</v>
      </c>
      <c r="CJ476" s="47">
        <v>0</v>
      </c>
      <c r="CK476" s="47">
        <v>0</v>
      </c>
      <c r="CL476" s="47">
        <v>0</v>
      </c>
      <c r="CM476" s="47">
        <v>0</v>
      </c>
      <c r="CN476" s="47">
        <v>0</v>
      </c>
      <c r="CO476" s="47">
        <v>0</v>
      </c>
      <c r="CP476" s="47">
        <v>0</v>
      </c>
      <c r="CQ476" s="47">
        <v>0</v>
      </c>
      <c r="CR476" s="47">
        <v>0</v>
      </c>
      <c r="CS476" s="47">
        <v>0</v>
      </c>
      <c r="CT476" s="47">
        <v>1</v>
      </c>
      <c r="CU476" s="47">
        <v>0</v>
      </c>
      <c r="CV476" s="47">
        <v>0</v>
      </c>
      <c r="CW476" s="47">
        <v>0</v>
      </c>
      <c r="CX476" s="47">
        <v>0</v>
      </c>
      <c r="CY476" s="47">
        <v>0</v>
      </c>
      <c r="CZ476" s="47">
        <v>0</v>
      </c>
      <c r="DA476" s="47">
        <v>0</v>
      </c>
      <c r="DB476" s="47">
        <v>0</v>
      </c>
      <c r="DC476" s="47">
        <v>0</v>
      </c>
      <c r="DD476" s="47">
        <v>1</v>
      </c>
      <c r="DE476" s="47">
        <v>0</v>
      </c>
      <c r="DF476" s="47">
        <v>0</v>
      </c>
      <c r="DG476" s="47">
        <v>0</v>
      </c>
      <c r="DH476" s="47">
        <v>0</v>
      </c>
      <c r="DI476" s="47">
        <v>0</v>
      </c>
      <c r="DJ476" s="47">
        <v>0</v>
      </c>
      <c r="DK476" s="47">
        <v>0</v>
      </c>
      <c r="DL476" s="47">
        <v>0</v>
      </c>
      <c r="DM476" s="47">
        <v>0</v>
      </c>
      <c r="DN476" s="47">
        <v>0</v>
      </c>
      <c r="DO476" s="47">
        <v>0</v>
      </c>
      <c r="DP476" s="47">
        <v>0</v>
      </c>
      <c r="DQ476" s="47">
        <v>0</v>
      </c>
      <c r="DR476" s="47">
        <v>0</v>
      </c>
      <c r="DS476" s="47">
        <v>0</v>
      </c>
      <c r="DT476" s="47">
        <v>0</v>
      </c>
    </row>
    <row r="477" spans="1:126" x14ac:dyDescent="0.25">
      <c r="A477" s="47" t="s">
        <v>892</v>
      </c>
      <c r="B477" s="47" t="s">
        <v>153</v>
      </c>
      <c r="C477" s="47" t="s">
        <v>881</v>
      </c>
      <c r="D477" s="47" t="s">
        <v>881</v>
      </c>
      <c r="E477" s="47"/>
      <c r="F477" s="47" t="s">
        <v>406</v>
      </c>
      <c r="G477" s="47" t="s">
        <v>415</v>
      </c>
      <c r="H477" s="47" t="str">
        <f>=IFERROR(VLOOKUP(A477,'ETPT Format DDG'!A:J,10,FALSE),"")</f>
        <v>0</v>
      </c>
      <c r="I477" s="47" t="str">
        <f>='ETPT Format DDG'!M477</f>
        <v/>
      </c>
      <c r="J477" s="47" t="str">
        <f>='ETPT Format DDG'!D477</f>
        <v/>
      </c>
      <c r="K477" s="47" t="s">
        <v>157</v>
      </c>
      <c r="L477" s="47" t="s">
        <v>893</v>
      </c>
      <c r="M477" s="47"/>
      <c r="N477" s="47">
        <v>0.8000000000000057</v>
      </c>
      <c r="O477" s="47">
        <v>0.8000000000000057</v>
      </c>
      <c r="P477" s="47">
        <v>0</v>
      </c>
      <c r="Q477" s="47">
        <v>0</v>
      </c>
      <c r="R477" s="47">
        <v>0</v>
      </c>
      <c r="S477" s="47">
        <v>0</v>
      </c>
      <c r="T477" s="47">
        <v>0</v>
      </c>
      <c r="U477" s="47">
        <v>0</v>
      </c>
      <c r="V477" s="47">
        <v>0</v>
      </c>
      <c r="W477" s="47">
        <v>0</v>
      </c>
      <c r="X477" s="47">
        <v>0</v>
      </c>
      <c r="Y477" s="47">
        <v>0</v>
      </c>
      <c r="Z477" s="47">
        <v>0</v>
      </c>
      <c r="AA477" s="47">
        <v>0</v>
      </c>
      <c r="AB477" s="47">
        <v>0</v>
      </c>
      <c r="AC477" s="47">
        <v>0</v>
      </c>
      <c r="AD477" s="47">
        <v>0</v>
      </c>
      <c r="AE477" s="47">
        <v>0</v>
      </c>
      <c r="AF477" s="47">
        <v>0</v>
      </c>
      <c r="AG477" s="47">
        <v>0</v>
      </c>
      <c r="AH477" s="47">
        <v>0</v>
      </c>
      <c r="AI477" s="47">
        <v>0</v>
      </c>
      <c r="AJ477" s="47">
        <v>0</v>
      </c>
      <c r="AK477" s="47">
        <v>0</v>
      </c>
      <c r="AL477" s="47">
        <v>0</v>
      </c>
      <c r="AM477" s="47">
        <v>0</v>
      </c>
      <c r="AN477" s="47">
        <v>0</v>
      </c>
      <c r="AO477" s="47">
        <v>0</v>
      </c>
      <c r="AP477" s="47">
        <v>0</v>
      </c>
      <c r="AQ477" s="47">
        <v>0</v>
      </c>
      <c r="AR477" s="47">
        <v>0</v>
      </c>
      <c r="AS477" s="47">
        <v>0</v>
      </c>
      <c r="AT477" s="47">
        <v>0</v>
      </c>
      <c r="AU477" s="47">
        <v>0</v>
      </c>
      <c r="AV477" s="47">
        <v>0</v>
      </c>
      <c r="AW477" s="47">
        <v>0</v>
      </c>
      <c r="AX477" s="47">
        <v>0</v>
      </c>
      <c r="AY477" s="47">
        <v>0</v>
      </c>
      <c r="AZ477" s="47">
        <v>0</v>
      </c>
      <c r="BA477" s="47">
        <v>0</v>
      </c>
      <c r="BB477" s="47">
        <v>0</v>
      </c>
      <c r="BC477" s="47">
        <v>0</v>
      </c>
      <c r="BD477" s="47">
        <v>0</v>
      </c>
      <c r="BE477" s="47">
        <v>0</v>
      </c>
      <c r="BF477" s="47">
        <v>0</v>
      </c>
      <c r="BG477" s="47">
        <v>0</v>
      </c>
      <c r="BH477" s="47">
        <v>0</v>
      </c>
      <c r="BI477" s="47">
        <v>0</v>
      </c>
      <c r="BJ477" s="47">
        <v>0</v>
      </c>
      <c r="BK477" s="47">
        <v>0</v>
      </c>
      <c r="BL477" s="47">
        <v>0</v>
      </c>
      <c r="BM477" s="47">
        <v>0</v>
      </c>
      <c r="BN477" s="47">
        <v>0</v>
      </c>
      <c r="BO477" s="47">
        <v>0</v>
      </c>
      <c r="BP477" s="47">
        <v>0</v>
      </c>
      <c r="BQ477" s="47">
        <v>0</v>
      </c>
      <c r="BR477" s="47">
        <v>0</v>
      </c>
      <c r="BS477" s="47">
        <v>0</v>
      </c>
      <c r="BT477" s="47">
        <v>0</v>
      </c>
      <c r="BU477" s="47">
        <v>0</v>
      </c>
      <c r="BV477" s="47">
        <v>0</v>
      </c>
      <c r="BW477" s="47">
        <v>0</v>
      </c>
      <c r="BX477" s="47">
        <v>0</v>
      </c>
      <c r="BY477" s="47">
        <v>0</v>
      </c>
      <c r="BZ477" s="47">
        <v>0</v>
      </c>
      <c r="CA477" s="47">
        <v>0</v>
      </c>
      <c r="CB477" s="47">
        <v>0</v>
      </c>
      <c r="CC477" s="47">
        <v>0</v>
      </c>
      <c r="CD477" s="47">
        <v>0</v>
      </c>
      <c r="CE477" s="47">
        <v>0</v>
      </c>
      <c r="CF477" s="47">
        <v>0</v>
      </c>
      <c r="CG477" s="47">
        <v>0</v>
      </c>
      <c r="CH477" s="47">
        <v>0</v>
      </c>
      <c r="CI477" s="47">
        <v>0</v>
      </c>
      <c r="CJ477" s="47">
        <v>0</v>
      </c>
      <c r="CK477" s="47">
        <v>0</v>
      </c>
      <c r="CL477" s="47">
        <v>0</v>
      </c>
      <c r="CM477" s="47">
        <v>0</v>
      </c>
      <c r="CN477" s="47">
        <v>0</v>
      </c>
      <c r="CO477" s="47">
        <v>0</v>
      </c>
      <c r="CP477" s="47">
        <v>0</v>
      </c>
      <c r="CQ477" s="47">
        <v>0</v>
      </c>
      <c r="CR477" s="47">
        <v>0</v>
      </c>
      <c r="CS477" s="47">
        <v>0</v>
      </c>
      <c r="CT477" s="47">
        <v>0.8000000000000057</v>
      </c>
      <c r="CU477" s="47">
        <v>0.8000000000000057</v>
      </c>
      <c r="CV477" s="47">
        <v>0</v>
      </c>
      <c r="CW477" s="47">
        <v>0</v>
      </c>
      <c r="CX477" s="47">
        <v>0</v>
      </c>
      <c r="CY477" s="47">
        <v>0</v>
      </c>
      <c r="CZ477" s="47">
        <v>0</v>
      </c>
      <c r="DA477" s="47">
        <v>0</v>
      </c>
      <c r="DB477" s="47">
        <v>0</v>
      </c>
      <c r="DC477" s="47">
        <v>0</v>
      </c>
      <c r="DD477" s="47">
        <v>0</v>
      </c>
      <c r="DE477" s="47">
        <v>0</v>
      </c>
      <c r="DF477" s="47">
        <v>0</v>
      </c>
      <c r="DG477" s="47">
        <v>0</v>
      </c>
      <c r="DH477" s="47">
        <v>0</v>
      </c>
      <c r="DI477" s="47">
        <v>0</v>
      </c>
      <c r="DJ477" s="47">
        <v>0</v>
      </c>
      <c r="DK477" s="47">
        <v>0</v>
      </c>
      <c r="DL477" s="47">
        <v>0</v>
      </c>
      <c r="DM477" s="47">
        <v>0</v>
      </c>
      <c r="DN477" s="47">
        <v>0</v>
      </c>
      <c r="DO477" s="47">
        <v>0</v>
      </c>
      <c r="DP477" s="47">
        <v>0</v>
      </c>
      <c r="DQ477" s="47">
        <v>0</v>
      </c>
      <c r="DR477" s="47">
        <v>0</v>
      </c>
      <c r="DS477" s="47">
        <v>0</v>
      </c>
      <c r="DT477" s="47">
        <v>0</v>
      </c>
    </row>
    <row r="478" spans="1:126" x14ac:dyDescent="0.25">
      <c r="A478" s="47" t="s">
        <v>894</v>
      </c>
      <c r="B478" s="47" t="s">
        <v>153</v>
      </c>
      <c r="C478" s="47" t="s">
        <v>895</v>
      </c>
      <c r="D478" s="47" t="s">
        <v>895</v>
      </c>
      <c r="E478" s="47"/>
      <c r="F478" s="47" t="s">
        <v>406</v>
      </c>
      <c r="G478" s="47" t="s">
        <v>412</v>
      </c>
      <c r="H478" s="47" t="str">
        <f>=IFERROR(VLOOKUP(A478,'ETPT Format DDG'!A:J,10,FALSE),"")</f>
        <v>0</v>
      </c>
      <c r="I478" s="47" t="str">
        <f>='ETPT Format DDG'!M478</f>
        <v/>
      </c>
      <c r="J478" s="47" t="str">
        <f>='ETPT Format DDG'!D478</f>
        <v/>
      </c>
      <c r="K478" s="47" t="s">
        <v>157</v>
      </c>
      <c r="L478" s="47" t="s">
        <v>896</v>
      </c>
      <c r="M478" s="47" t="s">
        <v>239</v>
      </c>
      <c r="N478" s="47">
        <v>0.3684210526315785</v>
      </c>
      <c r="O478" s="47">
        <v>0.3684210526315785</v>
      </c>
      <c r="P478" s="47">
        <v>0.3684210526315785</v>
      </c>
      <c r="Q478" s="47">
        <v>0</v>
      </c>
      <c r="R478" s="47">
        <v>0.3684210526315785</v>
      </c>
      <c r="S478" s="47">
        <v>0</v>
      </c>
      <c r="T478" s="47">
        <v>0</v>
      </c>
      <c r="U478" s="47">
        <v>0</v>
      </c>
      <c r="V478" s="47">
        <v>0</v>
      </c>
      <c r="W478" s="47">
        <v>0</v>
      </c>
      <c r="X478" s="47">
        <v>0</v>
      </c>
      <c r="Y478" s="47">
        <v>0</v>
      </c>
      <c r="Z478" s="47">
        <v>0</v>
      </c>
      <c r="AA478" s="47">
        <v>0</v>
      </c>
      <c r="AB478" s="47">
        <v>0</v>
      </c>
      <c r="AC478" s="47">
        <v>0</v>
      </c>
      <c r="AD478" s="47">
        <v>0</v>
      </c>
      <c r="AE478" s="47">
        <v>0</v>
      </c>
      <c r="AF478" s="47">
        <v>0</v>
      </c>
      <c r="AG478" s="47">
        <v>0</v>
      </c>
      <c r="AH478" s="47">
        <v>0</v>
      </c>
      <c r="AI478" s="47">
        <v>0</v>
      </c>
      <c r="AJ478" s="47">
        <v>0</v>
      </c>
      <c r="AK478" s="47">
        <v>0</v>
      </c>
      <c r="AL478" s="47">
        <v>0</v>
      </c>
      <c r="AM478" s="47">
        <v>0</v>
      </c>
      <c r="AN478" s="47">
        <v>0</v>
      </c>
      <c r="AO478" s="47">
        <v>0</v>
      </c>
      <c r="AP478" s="47">
        <v>0</v>
      </c>
      <c r="AQ478" s="47">
        <v>0</v>
      </c>
      <c r="AR478" s="47">
        <v>0</v>
      </c>
      <c r="AS478" s="47">
        <v>0</v>
      </c>
      <c r="AT478" s="47">
        <v>0</v>
      </c>
      <c r="AU478" s="47">
        <v>0</v>
      </c>
      <c r="AV478" s="47">
        <v>0</v>
      </c>
      <c r="AW478" s="47">
        <v>0</v>
      </c>
      <c r="AX478" s="47">
        <v>0</v>
      </c>
      <c r="AY478" s="47">
        <v>0</v>
      </c>
      <c r="AZ478" s="47">
        <v>0</v>
      </c>
      <c r="BA478" s="47">
        <v>0</v>
      </c>
      <c r="BB478" s="47">
        <v>0</v>
      </c>
      <c r="BC478" s="47">
        <v>0</v>
      </c>
      <c r="BD478" s="47">
        <v>0</v>
      </c>
      <c r="BE478" s="47">
        <v>0</v>
      </c>
      <c r="BF478" s="47">
        <v>0</v>
      </c>
      <c r="BG478" s="47">
        <v>0</v>
      </c>
      <c r="BH478" s="47">
        <v>0</v>
      </c>
      <c r="BI478" s="47">
        <v>0</v>
      </c>
      <c r="BJ478" s="47">
        <v>0</v>
      </c>
      <c r="BK478" s="47">
        <v>0</v>
      </c>
      <c r="BL478" s="47">
        <v>0</v>
      </c>
      <c r="BM478" s="47">
        <v>0</v>
      </c>
      <c r="BN478" s="47">
        <v>0</v>
      </c>
      <c r="BO478" s="47">
        <v>0</v>
      </c>
      <c r="BP478" s="47">
        <v>0</v>
      </c>
      <c r="BQ478" s="47">
        <v>0</v>
      </c>
      <c r="BR478" s="47">
        <v>0</v>
      </c>
      <c r="BS478" s="47">
        <v>0</v>
      </c>
      <c r="BT478" s="47">
        <v>0</v>
      </c>
      <c r="BU478" s="47">
        <v>0</v>
      </c>
      <c r="BV478" s="47">
        <v>0</v>
      </c>
      <c r="BW478" s="47">
        <v>0</v>
      </c>
      <c r="BX478" s="47">
        <v>0</v>
      </c>
      <c r="BY478" s="47">
        <v>0</v>
      </c>
      <c r="BZ478" s="47">
        <v>0</v>
      </c>
      <c r="CA478" s="47">
        <v>0</v>
      </c>
      <c r="CB478" s="47">
        <v>0</v>
      </c>
      <c r="CC478" s="47">
        <v>0</v>
      </c>
      <c r="CD478" s="47">
        <v>0</v>
      </c>
      <c r="CE478" s="47">
        <v>0</v>
      </c>
      <c r="CF478" s="47">
        <v>0</v>
      </c>
      <c r="CG478" s="47">
        <v>0</v>
      </c>
      <c r="CH478" s="47">
        <v>0</v>
      </c>
      <c r="CI478" s="47">
        <v>0</v>
      </c>
      <c r="CJ478" s="47">
        <v>0</v>
      </c>
      <c r="CK478" s="47">
        <v>0</v>
      </c>
      <c r="CL478" s="47">
        <v>0</v>
      </c>
      <c r="CM478" s="47">
        <v>0</v>
      </c>
      <c r="CN478" s="47">
        <v>0</v>
      </c>
      <c r="CO478" s="47">
        <v>0</v>
      </c>
      <c r="CP478" s="47">
        <v>0</v>
      </c>
      <c r="CQ478" s="47">
        <v>0</v>
      </c>
      <c r="CR478" s="47">
        <v>0</v>
      </c>
      <c r="CS478" s="47">
        <v>0</v>
      </c>
      <c r="CT478" s="47">
        <v>0</v>
      </c>
      <c r="CU478" s="47">
        <v>0</v>
      </c>
      <c r="CV478" s="47">
        <v>0</v>
      </c>
      <c r="CW478" s="47">
        <v>0</v>
      </c>
      <c r="CX478" s="47">
        <v>0</v>
      </c>
      <c r="CY478" s="47">
        <v>0</v>
      </c>
      <c r="CZ478" s="47">
        <v>0</v>
      </c>
      <c r="DA478" s="47">
        <v>0</v>
      </c>
      <c r="DB478" s="47">
        <v>0</v>
      </c>
      <c r="DC478" s="47">
        <v>0</v>
      </c>
      <c r="DD478" s="47">
        <v>0</v>
      </c>
      <c r="DE478" s="47">
        <v>0</v>
      </c>
      <c r="DF478" s="47">
        <v>0</v>
      </c>
      <c r="DG478" s="47">
        <v>0</v>
      </c>
      <c r="DH478" s="47">
        <v>0</v>
      </c>
      <c r="DI478" s="47">
        <v>0</v>
      </c>
      <c r="DJ478" s="47">
        <v>0</v>
      </c>
      <c r="DK478" s="47">
        <v>0</v>
      </c>
      <c r="DL478" s="47">
        <v>0</v>
      </c>
      <c r="DM478" s="47">
        <v>0</v>
      </c>
      <c r="DN478" s="47">
        <v>0</v>
      </c>
      <c r="DO478" s="47">
        <v>0</v>
      </c>
      <c r="DP478" s="47">
        <v>0</v>
      </c>
      <c r="DQ478" s="47">
        <v>0</v>
      </c>
      <c r="DR478" s="47">
        <v>0</v>
      </c>
      <c r="DS478" s="47">
        <v>0</v>
      </c>
      <c r="DT478" s="47">
        <v>0</v>
      </c>
    </row>
    <row r="479" spans="1:126" x14ac:dyDescent="0.25">
      <c r="A479" s="47" t="s">
        <v>897</v>
      </c>
      <c r="B479" s="47" t="s">
        <v>153</v>
      </c>
      <c r="C479" s="47" t="s">
        <v>895</v>
      </c>
      <c r="D479" s="47" t="s">
        <v>895</v>
      </c>
      <c r="E479" s="47"/>
      <c r="F479" s="47" t="s">
        <v>406</v>
      </c>
      <c r="G479" s="47" t="s">
        <v>412</v>
      </c>
      <c r="H479" s="47" t="str">
        <f>=IFERROR(VLOOKUP(A479,'ETPT Format DDG'!A:J,10,FALSE),"")</f>
        <v>0</v>
      </c>
      <c r="I479" s="47" t="str">
        <f>='ETPT Format DDG'!M479</f>
        <v/>
      </c>
      <c r="J479" s="47" t="str">
        <f>='ETPT Format DDG'!D479</f>
        <v/>
      </c>
      <c r="K479" s="47" t="s">
        <v>157</v>
      </c>
      <c r="L479" s="47" t="s">
        <v>603</v>
      </c>
      <c r="M479" s="47" t="s">
        <v>164</v>
      </c>
      <c r="N479" s="47">
        <v>0.45789473684210524</v>
      </c>
      <c r="O479" s="47">
        <v>0.45789473684210524</v>
      </c>
      <c r="P479" s="47">
        <v>0</v>
      </c>
      <c r="Q479" s="47">
        <v>0</v>
      </c>
      <c r="R479" s="47">
        <v>0</v>
      </c>
      <c r="S479" s="47">
        <v>0</v>
      </c>
      <c r="T479" s="47">
        <v>0</v>
      </c>
      <c r="U479" s="47">
        <v>0</v>
      </c>
      <c r="V479" s="47">
        <v>0</v>
      </c>
      <c r="W479" s="47">
        <v>0</v>
      </c>
      <c r="X479" s="47">
        <v>0</v>
      </c>
      <c r="Y479" s="47">
        <v>0</v>
      </c>
      <c r="Z479" s="47">
        <v>0</v>
      </c>
      <c r="AA479" s="47">
        <v>0</v>
      </c>
      <c r="AB479" s="47">
        <v>0</v>
      </c>
      <c r="AC479" s="47">
        <v>0</v>
      </c>
      <c r="AD479" s="47">
        <v>0</v>
      </c>
      <c r="AE479" s="47">
        <v>0</v>
      </c>
      <c r="AF479" s="47">
        <v>0</v>
      </c>
      <c r="AG479" s="47">
        <v>0</v>
      </c>
      <c r="AH479" s="47">
        <v>0</v>
      </c>
      <c r="AI479" s="47">
        <v>0</v>
      </c>
      <c r="AJ479" s="47">
        <v>0</v>
      </c>
      <c r="AK479" s="47">
        <v>0</v>
      </c>
      <c r="AL479" s="47">
        <v>0</v>
      </c>
      <c r="AM479" s="47">
        <v>0</v>
      </c>
      <c r="AN479" s="47">
        <v>0.45789473684210524</v>
      </c>
      <c r="AO479" s="47">
        <v>0</v>
      </c>
      <c r="AP479" s="47">
        <v>0</v>
      </c>
      <c r="AQ479" s="47">
        <v>0</v>
      </c>
      <c r="AR479" s="47">
        <v>0</v>
      </c>
      <c r="AS479" s="47">
        <v>0</v>
      </c>
      <c r="AT479" s="47">
        <v>0</v>
      </c>
      <c r="AU479" s="47">
        <v>0</v>
      </c>
      <c r="AV479" s="47">
        <v>0</v>
      </c>
      <c r="AW479" s="47">
        <v>0</v>
      </c>
      <c r="AX479" s="47">
        <v>0</v>
      </c>
      <c r="AY479" s="47">
        <v>0</v>
      </c>
      <c r="AZ479" s="47">
        <v>0</v>
      </c>
      <c r="BA479" s="47">
        <v>0</v>
      </c>
      <c r="BB479" s="47">
        <v>0</v>
      </c>
      <c r="BC479" s="47">
        <v>0</v>
      </c>
      <c r="BD479" s="47">
        <v>0</v>
      </c>
      <c r="BE479" s="47">
        <v>0</v>
      </c>
      <c r="BF479" s="47">
        <v>0</v>
      </c>
      <c r="BG479" s="47">
        <v>0.45789473684210524</v>
      </c>
      <c r="BH479" s="47">
        <v>0</v>
      </c>
      <c r="BI479" s="47">
        <v>0</v>
      </c>
      <c r="BJ479" s="47">
        <v>0</v>
      </c>
      <c r="BK479" s="47">
        <v>0</v>
      </c>
      <c r="BL479" s="47">
        <v>0</v>
      </c>
      <c r="BM479" s="47">
        <v>0</v>
      </c>
      <c r="BN479" s="47">
        <v>0</v>
      </c>
      <c r="BO479" s="47">
        <v>0</v>
      </c>
      <c r="BP479" s="47">
        <v>0</v>
      </c>
      <c r="BQ479" s="47">
        <v>0</v>
      </c>
      <c r="BR479" s="47">
        <v>0</v>
      </c>
      <c r="BS479" s="47">
        <v>0</v>
      </c>
      <c r="BT479" s="47">
        <v>0</v>
      </c>
      <c r="BU479" s="47">
        <v>0</v>
      </c>
      <c r="BV479" s="47">
        <v>0</v>
      </c>
      <c r="BW479" s="47">
        <v>0</v>
      </c>
      <c r="BX479" s="47">
        <v>0</v>
      </c>
      <c r="BY479" s="47">
        <v>0</v>
      </c>
      <c r="BZ479" s="47">
        <v>0</v>
      </c>
      <c r="CA479" s="47">
        <v>0</v>
      </c>
      <c r="CB479" s="47">
        <v>0</v>
      </c>
      <c r="CC479" s="47">
        <v>0</v>
      </c>
      <c r="CD479" s="47">
        <v>0</v>
      </c>
      <c r="CE479" s="47">
        <v>0</v>
      </c>
      <c r="CF479" s="47">
        <v>0</v>
      </c>
      <c r="CG479" s="47">
        <v>0</v>
      </c>
      <c r="CH479" s="47">
        <v>0</v>
      </c>
      <c r="CI479" s="47">
        <v>0</v>
      </c>
      <c r="CJ479" s="47">
        <v>0</v>
      </c>
      <c r="CK479" s="47">
        <v>0</v>
      </c>
      <c r="CL479" s="47">
        <v>0</v>
      </c>
      <c r="CM479" s="47">
        <v>0</v>
      </c>
      <c r="CN479" s="47">
        <v>0</v>
      </c>
      <c r="CO479" s="47">
        <v>0</v>
      </c>
      <c r="CP479" s="47">
        <v>0</v>
      </c>
      <c r="CQ479" s="47">
        <v>0</v>
      </c>
      <c r="CR479" s="47">
        <v>0</v>
      </c>
      <c r="CS479" s="47">
        <v>0</v>
      </c>
      <c r="CT479" s="47">
        <v>0</v>
      </c>
      <c r="CU479" s="47">
        <v>0</v>
      </c>
      <c r="CV479" s="47">
        <v>0</v>
      </c>
      <c r="CW479" s="47">
        <v>0</v>
      </c>
      <c r="CX479" s="47">
        <v>0</v>
      </c>
      <c r="CY479" s="47">
        <v>0</v>
      </c>
      <c r="CZ479" s="47">
        <v>0</v>
      </c>
      <c r="DA479" s="47">
        <v>0</v>
      </c>
      <c r="DB479" s="47">
        <v>0</v>
      </c>
      <c r="DC479" s="47">
        <v>0</v>
      </c>
      <c r="DD479" s="47">
        <v>0</v>
      </c>
      <c r="DE479" s="47">
        <v>0</v>
      </c>
      <c r="DF479" s="47">
        <v>0</v>
      </c>
      <c r="DG479" s="47">
        <v>0</v>
      </c>
      <c r="DH479" s="47">
        <v>0</v>
      </c>
      <c r="DI479" s="47">
        <v>0</v>
      </c>
      <c r="DJ479" s="47">
        <v>0</v>
      </c>
      <c r="DK479" s="47">
        <v>0</v>
      </c>
      <c r="DL479" s="47">
        <v>0</v>
      </c>
      <c r="DM479" s="47">
        <v>0</v>
      </c>
      <c r="DN479" s="47">
        <v>0</v>
      </c>
      <c r="DO479" s="47">
        <v>0</v>
      </c>
      <c r="DP479" s="47">
        <v>0</v>
      </c>
      <c r="DQ479" s="47">
        <v>0</v>
      </c>
      <c r="DR479" s="47">
        <v>0</v>
      </c>
      <c r="DS479" s="47">
        <v>0</v>
      </c>
      <c r="DT479" s="47">
        <v>0</v>
      </c>
    </row>
    <row r="480" spans="1:126" x14ac:dyDescent="0.25">
      <c r="A480" s="47" t="s">
        <v>898</v>
      </c>
      <c r="B480" s="47" t="s">
        <v>153</v>
      </c>
      <c r="C480" s="47" t="s">
        <v>895</v>
      </c>
      <c r="D480" s="47" t="s">
        <v>895</v>
      </c>
      <c r="E480" s="47"/>
      <c r="F480" s="47" t="s">
        <v>406</v>
      </c>
      <c r="G480" s="47" t="s">
        <v>415</v>
      </c>
      <c r="H480" s="47" t="str">
        <f>=IFERROR(VLOOKUP(A480,'ETPT Format DDG'!A:J,10,FALSE),"")</f>
        <v>0</v>
      </c>
      <c r="I480" s="47" t="str">
        <f>='ETPT Format DDG'!M480</f>
        <v/>
      </c>
      <c r="J480" s="47" t="str">
        <f>='ETPT Format DDG'!D480</f>
        <v/>
      </c>
      <c r="K480" s="47" t="s">
        <v>157</v>
      </c>
      <c r="L480" s="47" t="s">
        <v>323</v>
      </c>
      <c r="M480" s="47" t="s">
        <v>283</v>
      </c>
      <c r="N480" s="47">
        <v>0.22947368421052583</v>
      </c>
      <c r="O480" s="47">
        <v>0.22947368421052583</v>
      </c>
      <c r="P480" s="47">
        <v>0</v>
      </c>
      <c r="Q480" s="47">
        <v>0</v>
      </c>
      <c r="R480" s="47">
        <v>0</v>
      </c>
      <c r="S480" s="47">
        <v>0</v>
      </c>
      <c r="T480" s="47">
        <v>0</v>
      </c>
      <c r="U480" s="47">
        <v>0</v>
      </c>
      <c r="V480" s="47">
        <v>0</v>
      </c>
      <c r="W480" s="47">
        <v>0</v>
      </c>
      <c r="X480" s="47">
        <v>0</v>
      </c>
      <c r="Y480" s="47">
        <v>0</v>
      </c>
      <c r="Z480" s="47">
        <v>0</v>
      </c>
      <c r="AA480" s="47">
        <v>0</v>
      </c>
      <c r="AB480" s="47">
        <v>0</v>
      </c>
      <c r="AC480" s="47">
        <v>0</v>
      </c>
      <c r="AD480" s="47">
        <v>0</v>
      </c>
      <c r="AE480" s="47">
        <v>0</v>
      </c>
      <c r="AF480" s="47">
        <v>0</v>
      </c>
      <c r="AG480" s="47">
        <v>0</v>
      </c>
      <c r="AH480" s="47">
        <v>0</v>
      </c>
      <c r="AI480" s="47">
        <v>0</v>
      </c>
      <c r="AJ480" s="47">
        <v>0</v>
      </c>
      <c r="AK480" s="47">
        <v>0</v>
      </c>
      <c r="AL480" s="47">
        <v>0</v>
      </c>
      <c r="AM480" s="47">
        <v>0</v>
      </c>
      <c r="AN480" s="47">
        <v>0.22947368421052583</v>
      </c>
      <c r="AO480" s="47">
        <v>0</v>
      </c>
      <c r="AP480" s="47">
        <v>0</v>
      </c>
      <c r="AQ480" s="47">
        <v>0</v>
      </c>
      <c r="AR480" s="47">
        <v>0</v>
      </c>
      <c r="AS480" s="47">
        <v>0</v>
      </c>
      <c r="AT480" s="47">
        <v>0</v>
      </c>
      <c r="AU480" s="47">
        <v>0</v>
      </c>
      <c r="AV480" s="47">
        <v>0</v>
      </c>
      <c r="AW480" s="47">
        <v>0</v>
      </c>
      <c r="AX480" s="47">
        <v>0</v>
      </c>
      <c r="AY480" s="47">
        <v>0</v>
      </c>
      <c r="AZ480" s="47">
        <v>0</v>
      </c>
      <c r="BA480" s="47">
        <v>0.22947368421052583</v>
      </c>
      <c r="BB480" s="47">
        <v>0</v>
      </c>
      <c r="BC480" s="47">
        <v>0</v>
      </c>
      <c r="BD480" s="47">
        <v>0</v>
      </c>
      <c r="BE480" s="47">
        <v>0</v>
      </c>
      <c r="BF480" s="47">
        <v>0</v>
      </c>
      <c r="BG480" s="47">
        <v>0</v>
      </c>
      <c r="BH480" s="47">
        <v>0</v>
      </c>
      <c r="BI480" s="47">
        <v>0</v>
      </c>
      <c r="BJ480" s="47">
        <v>0</v>
      </c>
      <c r="BK480" s="47">
        <v>0</v>
      </c>
      <c r="BL480" s="47">
        <v>0</v>
      </c>
      <c r="BM480" s="47">
        <v>0</v>
      </c>
      <c r="BN480" s="47">
        <v>0</v>
      </c>
      <c r="BO480" s="47">
        <v>0</v>
      </c>
      <c r="BP480" s="47">
        <v>0</v>
      </c>
      <c r="BQ480" s="47">
        <v>0</v>
      </c>
      <c r="BR480" s="47">
        <v>0</v>
      </c>
      <c r="BS480" s="47">
        <v>0</v>
      </c>
      <c r="BT480" s="47">
        <v>0</v>
      </c>
      <c r="BU480" s="47">
        <v>0</v>
      </c>
      <c r="BV480" s="47">
        <v>0</v>
      </c>
      <c r="BW480" s="47">
        <v>0</v>
      </c>
      <c r="BX480" s="47">
        <v>0</v>
      </c>
      <c r="BY480" s="47">
        <v>0</v>
      </c>
      <c r="BZ480" s="47">
        <v>0</v>
      </c>
      <c r="CA480" s="47">
        <v>0</v>
      </c>
      <c r="CB480" s="47">
        <v>0</v>
      </c>
      <c r="CC480" s="47">
        <v>0</v>
      </c>
      <c r="CD480" s="47">
        <v>0</v>
      </c>
      <c r="CE480" s="47">
        <v>0</v>
      </c>
      <c r="CF480" s="47">
        <v>0</v>
      </c>
      <c r="CG480" s="47">
        <v>0</v>
      </c>
      <c r="CH480" s="47">
        <v>0</v>
      </c>
      <c r="CI480" s="47">
        <v>0</v>
      </c>
      <c r="CJ480" s="47">
        <v>0</v>
      </c>
      <c r="CK480" s="47">
        <v>0</v>
      </c>
      <c r="CL480" s="47">
        <v>0</v>
      </c>
      <c r="CM480" s="47">
        <v>0</v>
      </c>
      <c r="CN480" s="47">
        <v>0</v>
      </c>
      <c r="CO480" s="47">
        <v>0</v>
      </c>
      <c r="CP480" s="47">
        <v>0</v>
      </c>
      <c r="CQ480" s="47">
        <v>0</v>
      </c>
      <c r="CR480" s="47">
        <v>0</v>
      </c>
      <c r="CS480" s="47">
        <v>0</v>
      </c>
      <c r="CT480" s="47">
        <v>0</v>
      </c>
      <c r="CU480" s="47">
        <v>0</v>
      </c>
      <c r="CV480" s="47">
        <v>0</v>
      </c>
      <c r="CW480" s="47">
        <v>0</v>
      </c>
      <c r="CX480" s="47">
        <v>0</v>
      </c>
      <c r="CY480" s="47">
        <v>0</v>
      </c>
      <c r="CZ480" s="47">
        <v>0</v>
      </c>
      <c r="DA480" s="47">
        <v>0</v>
      </c>
      <c r="DB480" s="47">
        <v>0</v>
      </c>
      <c r="DC480" s="47">
        <v>0</v>
      </c>
      <c r="DD480" s="47">
        <v>0</v>
      </c>
      <c r="DE480" s="47">
        <v>0</v>
      </c>
      <c r="DF480" s="47">
        <v>0</v>
      </c>
      <c r="DG480" s="47">
        <v>0</v>
      </c>
      <c r="DH480" s="47">
        <v>0</v>
      </c>
      <c r="DI480" s="47">
        <v>0</v>
      </c>
      <c r="DJ480" s="47">
        <v>0</v>
      </c>
      <c r="DK480" s="47">
        <v>0</v>
      </c>
      <c r="DL480" s="47">
        <v>0</v>
      </c>
      <c r="DM480" s="47">
        <v>0</v>
      </c>
      <c r="DN480" s="47">
        <v>0</v>
      </c>
      <c r="DO480" s="47">
        <v>0</v>
      </c>
      <c r="DP480" s="47">
        <v>0</v>
      </c>
      <c r="DQ480" s="47">
        <v>0</v>
      </c>
      <c r="DR480" s="47">
        <v>0</v>
      </c>
      <c r="DS480" s="47">
        <v>0</v>
      </c>
      <c r="DT480" s="47">
        <v>0</v>
      </c>
    </row>
    <row r="481" spans="1:126" x14ac:dyDescent="0.25">
      <c r="A481" s="47" t="s">
        <v>899</v>
      </c>
      <c r="B481" s="47" t="s">
        <v>153</v>
      </c>
      <c r="C481" s="47" t="s">
        <v>895</v>
      </c>
      <c r="D481" s="47" t="s">
        <v>895</v>
      </c>
      <c r="E481" s="47"/>
      <c r="F481" s="47" t="s">
        <v>406</v>
      </c>
      <c r="G481" s="47" t="s">
        <v>412</v>
      </c>
      <c r="H481" s="47" t="str">
        <f>=IFERROR(VLOOKUP(A481,'ETPT Format DDG'!A:J,10,FALSE),"")</f>
        <v>0</v>
      </c>
      <c r="I481" s="47" t="str">
        <f>='ETPT Format DDG'!M481</f>
        <v/>
      </c>
      <c r="J481" s="47" t="str">
        <f>='ETPT Format DDG'!D481</f>
        <v/>
      </c>
      <c r="K481" s="47" t="s">
        <v>157</v>
      </c>
      <c r="L481" s="47" t="s">
        <v>783</v>
      </c>
      <c r="M481" s="47" t="s">
        <v>283</v>
      </c>
      <c r="N481" s="47">
        <v>0.2868421052631579</v>
      </c>
      <c r="O481" s="47">
        <v>0</v>
      </c>
      <c r="P481" s="47">
        <v>0</v>
      </c>
      <c r="Q481" s="47">
        <v>0</v>
      </c>
      <c r="R481" s="47">
        <v>0</v>
      </c>
      <c r="S481" s="47">
        <v>0</v>
      </c>
      <c r="T481" s="47">
        <v>0</v>
      </c>
      <c r="U481" s="47">
        <v>0</v>
      </c>
      <c r="V481" s="47">
        <v>0</v>
      </c>
      <c r="W481" s="47">
        <v>0</v>
      </c>
      <c r="X481" s="47">
        <v>0</v>
      </c>
      <c r="Y481" s="47">
        <v>0</v>
      </c>
      <c r="Z481" s="47">
        <v>0</v>
      </c>
      <c r="AA481" s="47">
        <v>0</v>
      </c>
      <c r="AB481" s="47">
        <v>0</v>
      </c>
      <c r="AC481" s="47">
        <v>0</v>
      </c>
      <c r="AD481" s="47">
        <v>0</v>
      </c>
      <c r="AE481" s="47">
        <v>0</v>
      </c>
      <c r="AF481" s="47">
        <v>0</v>
      </c>
      <c r="AG481" s="47">
        <v>0</v>
      </c>
      <c r="AH481" s="47">
        <v>0</v>
      </c>
      <c r="AI481" s="47">
        <v>0</v>
      </c>
      <c r="AJ481" s="47">
        <v>0</v>
      </c>
      <c r="AK481" s="47">
        <v>0</v>
      </c>
      <c r="AL481" s="47">
        <v>0</v>
      </c>
      <c r="AM481" s="47">
        <v>0</v>
      </c>
      <c r="AN481" s="47">
        <v>0</v>
      </c>
      <c r="AO481" s="47">
        <v>0</v>
      </c>
      <c r="AP481" s="47">
        <v>0</v>
      </c>
      <c r="AQ481" s="47">
        <v>0</v>
      </c>
      <c r="AR481" s="47">
        <v>0</v>
      </c>
      <c r="AS481" s="47">
        <v>0</v>
      </c>
      <c r="AT481" s="47">
        <v>0</v>
      </c>
      <c r="AU481" s="47">
        <v>0</v>
      </c>
      <c r="AV481" s="47">
        <v>0</v>
      </c>
      <c r="AW481" s="47">
        <v>0</v>
      </c>
      <c r="AX481" s="47">
        <v>0</v>
      </c>
      <c r="AY481" s="47">
        <v>0</v>
      </c>
      <c r="AZ481" s="47">
        <v>0</v>
      </c>
      <c r="BA481" s="47">
        <v>0</v>
      </c>
      <c r="BB481" s="47">
        <v>0</v>
      </c>
      <c r="BC481" s="47">
        <v>0</v>
      </c>
      <c r="BD481" s="47">
        <v>0</v>
      </c>
      <c r="BE481" s="47">
        <v>0</v>
      </c>
      <c r="BF481" s="47">
        <v>0</v>
      </c>
      <c r="BG481" s="47">
        <v>0</v>
      </c>
      <c r="BH481" s="47">
        <v>0</v>
      </c>
      <c r="BI481" s="47">
        <v>0</v>
      </c>
      <c r="BJ481" s="47">
        <v>0</v>
      </c>
      <c r="BK481" s="47">
        <v>0</v>
      </c>
      <c r="BL481" s="47">
        <v>0</v>
      </c>
      <c r="BM481" s="47">
        <v>0</v>
      </c>
      <c r="BN481" s="47">
        <v>0</v>
      </c>
      <c r="BO481" s="47">
        <v>0</v>
      </c>
      <c r="BP481" s="47">
        <v>0</v>
      </c>
      <c r="BQ481" s="47">
        <v>0</v>
      </c>
      <c r="BR481" s="47">
        <v>0</v>
      </c>
      <c r="BS481" s="47">
        <v>0</v>
      </c>
      <c r="BT481" s="47">
        <v>0</v>
      </c>
      <c r="BU481" s="47">
        <v>0</v>
      </c>
      <c r="BV481" s="47">
        <v>0</v>
      </c>
      <c r="BW481" s="47">
        <v>0</v>
      </c>
      <c r="BX481" s="47">
        <v>0</v>
      </c>
      <c r="BY481" s="47">
        <v>0</v>
      </c>
      <c r="BZ481" s="47">
        <v>0</v>
      </c>
      <c r="CA481" s="47">
        <v>0</v>
      </c>
      <c r="CB481" s="47">
        <v>0</v>
      </c>
      <c r="CC481" s="47">
        <v>0</v>
      </c>
      <c r="CD481" s="47">
        <v>0</v>
      </c>
      <c r="CE481" s="47">
        <v>0</v>
      </c>
      <c r="CF481" s="47">
        <v>0</v>
      </c>
      <c r="CG481" s="47">
        <v>0</v>
      </c>
      <c r="CH481" s="47">
        <v>0</v>
      </c>
      <c r="CI481" s="47">
        <v>0</v>
      </c>
      <c r="CJ481" s="47">
        <v>0</v>
      </c>
      <c r="CK481" s="47">
        <v>0</v>
      </c>
      <c r="CL481" s="47">
        <v>0</v>
      </c>
      <c r="CM481" s="47">
        <v>0</v>
      </c>
      <c r="CN481" s="47">
        <v>0</v>
      </c>
      <c r="CO481" s="47">
        <v>0</v>
      </c>
      <c r="CP481" s="47">
        <v>0</v>
      </c>
      <c r="CQ481" s="47">
        <v>0</v>
      </c>
      <c r="CR481" s="47">
        <v>0</v>
      </c>
      <c r="CS481" s="47">
        <v>0</v>
      </c>
      <c r="CT481" s="47">
        <v>0</v>
      </c>
      <c r="CU481" s="47">
        <v>0</v>
      </c>
      <c r="CV481" s="47">
        <v>0</v>
      </c>
      <c r="CW481" s="47">
        <v>0</v>
      </c>
      <c r="CX481" s="47">
        <v>0</v>
      </c>
      <c r="CY481" s="47">
        <v>0</v>
      </c>
      <c r="CZ481" s="47">
        <v>0</v>
      </c>
      <c r="DA481" s="47">
        <v>0</v>
      </c>
      <c r="DB481" s="47">
        <v>0</v>
      </c>
      <c r="DC481" s="47">
        <v>0</v>
      </c>
      <c r="DD481" s="47">
        <v>0</v>
      </c>
      <c r="DE481" s="47">
        <v>0</v>
      </c>
      <c r="DF481" s="47">
        <v>0</v>
      </c>
      <c r="DG481" s="47">
        <v>0</v>
      </c>
      <c r="DH481" s="47">
        <v>0</v>
      </c>
      <c r="DI481" s="47">
        <v>0</v>
      </c>
      <c r="DJ481" s="47">
        <v>0</v>
      </c>
      <c r="DK481" s="47">
        <v>0</v>
      </c>
      <c r="DL481" s="47">
        <v>0</v>
      </c>
      <c r="DM481" s="47">
        <v>0</v>
      </c>
      <c r="DN481" s="47">
        <v>0</v>
      </c>
      <c r="DO481" s="47">
        <v>0</v>
      </c>
      <c r="DP481" s="47">
        <v>0</v>
      </c>
      <c r="DQ481" s="47">
        <v>0</v>
      </c>
      <c r="DR481" s="47">
        <v>0</v>
      </c>
      <c r="DS481" s="47">
        <v>0</v>
      </c>
      <c r="DT481" s="47">
        <v>0</v>
      </c>
    </row>
    <row r="482" spans="1:126" x14ac:dyDescent="0.25">
      <c r="A482" s="47" t="s">
        <v>900</v>
      </c>
      <c r="B482" s="47" t="s">
        <v>153</v>
      </c>
      <c r="C482" s="47" t="s">
        <v>895</v>
      </c>
      <c r="D482" s="47" t="s">
        <v>895</v>
      </c>
      <c r="E482" s="47"/>
      <c r="F482" s="47" t="s">
        <v>406</v>
      </c>
      <c r="G482" s="47" t="s">
        <v>412</v>
      </c>
      <c r="H482" s="47" t="str">
        <f>=IFERROR(VLOOKUP(A482,'ETPT Format DDG'!A:J,10,FALSE),"")</f>
        <v>0</v>
      </c>
      <c r="I482" s="47" t="str">
        <f>='ETPT Format DDG'!M482</f>
        <v/>
      </c>
      <c r="J482" s="47" t="str">
        <f>='ETPT Format DDG'!D482</f>
        <v/>
      </c>
      <c r="K482" s="47" t="s">
        <v>157</v>
      </c>
      <c r="L482" s="47" t="s">
        <v>901</v>
      </c>
      <c r="M482" s="47"/>
      <c r="N482" s="47">
        <v>1</v>
      </c>
      <c r="O482" s="47">
        <v>1</v>
      </c>
      <c r="P482" s="47">
        <v>0</v>
      </c>
      <c r="Q482" s="47">
        <v>0</v>
      </c>
      <c r="R482" s="47">
        <v>0</v>
      </c>
      <c r="S482" s="47">
        <v>0</v>
      </c>
      <c r="T482" s="47">
        <v>0</v>
      </c>
      <c r="U482" s="47">
        <v>0</v>
      </c>
      <c r="V482" s="47">
        <v>0</v>
      </c>
      <c r="W482" s="47">
        <v>0</v>
      </c>
      <c r="X482" s="47">
        <v>0</v>
      </c>
      <c r="Y482" s="47">
        <v>0</v>
      </c>
      <c r="Z482" s="47">
        <v>0</v>
      </c>
      <c r="AA482" s="47">
        <v>0</v>
      </c>
      <c r="AB482" s="47">
        <v>0</v>
      </c>
      <c r="AC482" s="47">
        <v>0</v>
      </c>
      <c r="AD482" s="47">
        <v>0</v>
      </c>
      <c r="AE482" s="47">
        <v>0</v>
      </c>
      <c r="AF482" s="47">
        <v>0</v>
      </c>
      <c r="AG482" s="47">
        <v>0</v>
      </c>
      <c r="AH482" s="47">
        <v>0</v>
      </c>
      <c r="AI482" s="47">
        <v>0</v>
      </c>
      <c r="AJ482" s="47">
        <v>0</v>
      </c>
      <c r="AK482" s="47">
        <v>0</v>
      </c>
      <c r="AL482" s="47">
        <v>0</v>
      </c>
      <c r="AM482" s="47">
        <v>0</v>
      </c>
      <c r="AN482" s="47">
        <v>0</v>
      </c>
      <c r="AO482" s="47">
        <v>0</v>
      </c>
      <c r="AP482" s="47">
        <v>0</v>
      </c>
      <c r="AQ482" s="47">
        <v>0</v>
      </c>
      <c r="AR482" s="47">
        <v>0</v>
      </c>
      <c r="AS482" s="47">
        <v>0</v>
      </c>
      <c r="AT482" s="47">
        <v>0</v>
      </c>
      <c r="AU482" s="47">
        <v>0</v>
      </c>
      <c r="AV482" s="47">
        <v>0</v>
      </c>
      <c r="AW482" s="47">
        <v>0</v>
      </c>
      <c r="AX482" s="47">
        <v>0</v>
      </c>
      <c r="AY482" s="47">
        <v>0</v>
      </c>
      <c r="AZ482" s="47">
        <v>0</v>
      </c>
      <c r="BA482" s="47">
        <v>0</v>
      </c>
      <c r="BB482" s="47">
        <v>0</v>
      </c>
      <c r="BC482" s="47">
        <v>0</v>
      </c>
      <c r="BD482" s="47">
        <v>0</v>
      </c>
      <c r="BE482" s="47">
        <v>0</v>
      </c>
      <c r="BF482" s="47">
        <v>0</v>
      </c>
      <c r="BG482" s="47">
        <v>0</v>
      </c>
      <c r="BH482" s="47">
        <v>0</v>
      </c>
      <c r="BI482" s="47">
        <v>0</v>
      </c>
      <c r="BJ482" s="47">
        <v>0</v>
      </c>
      <c r="BK482" s="47">
        <v>0</v>
      </c>
      <c r="BL482" s="47">
        <v>0</v>
      </c>
      <c r="BM482" s="47">
        <v>0</v>
      </c>
      <c r="BN482" s="47">
        <v>0</v>
      </c>
      <c r="BO482" s="47">
        <v>0</v>
      </c>
      <c r="BP482" s="47">
        <v>0</v>
      </c>
      <c r="BQ482" s="47">
        <v>0</v>
      </c>
      <c r="BR482" s="47">
        <v>0</v>
      </c>
      <c r="BS482" s="47">
        <v>0</v>
      </c>
      <c r="BT482" s="47">
        <v>0</v>
      </c>
      <c r="BU482" s="47">
        <v>0</v>
      </c>
      <c r="BV482" s="47">
        <v>0</v>
      </c>
      <c r="BW482" s="47">
        <v>0</v>
      </c>
      <c r="BX482" s="47">
        <v>0</v>
      </c>
      <c r="BY482" s="47">
        <v>0</v>
      </c>
      <c r="BZ482" s="47">
        <v>0</v>
      </c>
      <c r="CA482" s="47">
        <v>0</v>
      </c>
      <c r="CB482" s="47">
        <v>0</v>
      </c>
      <c r="CC482" s="47">
        <v>0</v>
      </c>
      <c r="CD482" s="47">
        <v>0</v>
      </c>
      <c r="CE482" s="47">
        <v>0</v>
      </c>
      <c r="CF482" s="47">
        <v>1</v>
      </c>
      <c r="CG482" s="47">
        <v>1</v>
      </c>
      <c r="CH482" s="47">
        <v>0</v>
      </c>
      <c r="CI482" s="47">
        <v>0</v>
      </c>
      <c r="CJ482" s="47">
        <v>0</v>
      </c>
      <c r="CK482" s="47">
        <v>0</v>
      </c>
      <c r="CL482" s="47">
        <v>0</v>
      </c>
      <c r="CM482" s="47">
        <v>0</v>
      </c>
      <c r="CN482" s="47">
        <v>0</v>
      </c>
      <c r="CO482" s="47">
        <v>0</v>
      </c>
      <c r="CP482" s="47">
        <v>0</v>
      </c>
      <c r="CQ482" s="47">
        <v>0</v>
      </c>
      <c r="CR482" s="47">
        <v>0</v>
      </c>
      <c r="CS482" s="47">
        <v>0</v>
      </c>
      <c r="CT482" s="47">
        <v>0</v>
      </c>
      <c r="CU482" s="47">
        <v>0</v>
      </c>
      <c r="CV482" s="47">
        <v>0</v>
      </c>
      <c r="CW482" s="47">
        <v>0</v>
      </c>
      <c r="CX482" s="47">
        <v>0</v>
      </c>
      <c r="CY482" s="47">
        <v>0</v>
      </c>
      <c r="CZ482" s="47">
        <v>0</v>
      </c>
      <c r="DA482" s="47">
        <v>0</v>
      </c>
      <c r="DB482" s="47">
        <v>0</v>
      </c>
      <c r="DC482" s="47">
        <v>0</v>
      </c>
      <c r="DD482" s="47">
        <v>0</v>
      </c>
      <c r="DE482" s="47">
        <v>0</v>
      </c>
      <c r="DF482" s="47">
        <v>0</v>
      </c>
      <c r="DG482" s="47">
        <v>0</v>
      </c>
      <c r="DH482" s="47">
        <v>0</v>
      </c>
      <c r="DI482" s="47">
        <v>0</v>
      </c>
      <c r="DJ482" s="47">
        <v>0</v>
      </c>
      <c r="DK482" s="47">
        <v>0</v>
      </c>
      <c r="DL482" s="47">
        <v>0</v>
      </c>
      <c r="DM482" s="47">
        <v>0</v>
      </c>
      <c r="DN482" s="47">
        <v>0</v>
      </c>
      <c r="DO482" s="47">
        <v>0</v>
      </c>
      <c r="DP482" s="47">
        <v>0</v>
      </c>
      <c r="DQ482" s="47">
        <v>0</v>
      </c>
      <c r="DR482" s="47">
        <v>0</v>
      </c>
      <c r="DS482" s="47">
        <v>0</v>
      </c>
      <c r="DT482" s="47">
        <v>0</v>
      </c>
    </row>
    <row r="483" spans="1:126" x14ac:dyDescent="0.25">
      <c r="A483" s="47" t="s">
        <v>902</v>
      </c>
      <c r="B483" s="47" t="s">
        <v>153</v>
      </c>
      <c r="C483" s="47" t="s">
        <v>895</v>
      </c>
      <c r="D483" s="47" t="s">
        <v>895</v>
      </c>
      <c r="E483" s="47"/>
      <c r="F483" s="47" t="s">
        <v>406</v>
      </c>
      <c r="G483" s="47" t="s">
        <v>412</v>
      </c>
      <c r="H483" s="47" t="str">
        <f>=IFERROR(VLOOKUP(A483,'ETPT Format DDG'!A:J,10,FALSE),"")</f>
        <v>0</v>
      </c>
      <c r="I483" s="47" t="str">
        <f>='ETPT Format DDG'!M483</f>
        <v/>
      </c>
      <c r="J483" s="47" t="str">
        <f>='ETPT Format DDG'!D483</f>
        <v/>
      </c>
      <c r="K483" s="47" t="s">
        <v>157</v>
      </c>
      <c r="L483" s="47" t="s">
        <v>660</v>
      </c>
      <c r="M483" s="47" t="s">
        <v>903</v>
      </c>
      <c r="N483" s="47">
        <v>0.7526315789473684</v>
      </c>
      <c r="O483" s="47">
        <v>0.7526315789473684</v>
      </c>
      <c r="P483" s="47">
        <v>0</v>
      </c>
      <c r="Q483" s="47">
        <v>0</v>
      </c>
      <c r="R483" s="47">
        <v>0</v>
      </c>
      <c r="S483" s="47">
        <v>0</v>
      </c>
      <c r="T483" s="47">
        <v>0</v>
      </c>
      <c r="U483" s="47">
        <v>0</v>
      </c>
      <c r="V483" s="47">
        <v>0</v>
      </c>
      <c r="W483" s="47">
        <v>0</v>
      </c>
      <c r="X483" s="47">
        <v>0</v>
      </c>
      <c r="Y483" s="47">
        <v>0</v>
      </c>
      <c r="Z483" s="47">
        <v>0</v>
      </c>
      <c r="AA483" s="47">
        <v>0</v>
      </c>
      <c r="AB483" s="47">
        <v>0</v>
      </c>
      <c r="AC483" s="47">
        <v>0</v>
      </c>
      <c r="AD483" s="47">
        <v>0</v>
      </c>
      <c r="AE483" s="47">
        <v>0</v>
      </c>
      <c r="AF483" s="47">
        <v>0</v>
      </c>
      <c r="AG483" s="47">
        <v>0</v>
      </c>
      <c r="AH483" s="47">
        <v>0</v>
      </c>
      <c r="AI483" s="47">
        <v>0</v>
      </c>
      <c r="AJ483" s="47">
        <v>0</v>
      </c>
      <c r="AK483" s="47">
        <v>0</v>
      </c>
      <c r="AL483" s="47">
        <v>0</v>
      </c>
      <c r="AM483" s="47">
        <v>0</v>
      </c>
      <c r="AN483" s="47">
        <v>0</v>
      </c>
      <c r="AO483" s="47">
        <v>0</v>
      </c>
      <c r="AP483" s="47">
        <v>0</v>
      </c>
      <c r="AQ483" s="47">
        <v>0</v>
      </c>
      <c r="AR483" s="47">
        <v>0</v>
      </c>
      <c r="AS483" s="47">
        <v>0</v>
      </c>
      <c r="AT483" s="47">
        <v>0</v>
      </c>
      <c r="AU483" s="47">
        <v>0</v>
      </c>
      <c r="AV483" s="47">
        <v>0</v>
      </c>
      <c r="AW483" s="47">
        <v>0</v>
      </c>
      <c r="AX483" s="47">
        <v>0</v>
      </c>
      <c r="AY483" s="47">
        <v>0</v>
      </c>
      <c r="AZ483" s="47">
        <v>0</v>
      </c>
      <c r="BA483" s="47">
        <v>0</v>
      </c>
      <c r="BB483" s="47">
        <v>0</v>
      </c>
      <c r="BC483" s="47">
        <v>0</v>
      </c>
      <c r="BD483" s="47">
        <v>0</v>
      </c>
      <c r="BE483" s="47">
        <v>0</v>
      </c>
      <c r="BF483" s="47">
        <v>0</v>
      </c>
      <c r="BG483" s="47">
        <v>0</v>
      </c>
      <c r="BH483" s="47">
        <v>0</v>
      </c>
      <c r="BI483" s="47">
        <v>0</v>
      </c>
      <c r="BJ483" s="47">
        <v>0</v>
      </c>
      <c r="BK483" s="47">
        <v>0</v>
      </c>
      <c r="BL483" s="47">
        <v>0</v>
      </c>
      <c r="BM483" s="47">
        <v>0</v>
      </c>
      <c r="BN483" s="47">
        <v>0</v>
      </c>
      <c r="BO483" s="47">
        <v>0</v>
      </c>
      <c r="BP483" s="47">
        <v>0</v>
      </c>
      <c r="BQ483" s="47">
        <v>0</v>
      </c>
      <c r="BR483" s="47">
        <v>0</v>
      </c>
      <c r="BS483" s="47">
        <v>0</v>
      </c>
      <c r="BT483" s="47">
        <v>0</v>
      </c>
      <c r="BU483" s="47">
        <v>0</v>
      </c>
      <c r="BV483" s="47">
        <v>0</v>
      </c>
      <c r="BW483" s="47">
        <v>0</v>
      </c>
      <c r="BX483" s="47">
        <v>0</v>
      </c>
      <c r="BY483" s="47">
        <v>0</v>
      </c>
      <c r="BZ483" s="47">
        <v>0</v>
      </c>
      <c r="CA483" s="47">
        <v>0</v>
      </c>
      <c r="CB483" s="47">
        <v>0</v>
      </c>
      <c r="CC483" s="47">
        <v>0</v>
      </c>
      <c r="CD483" s="47">
        <v>0</v>
      </c>
      <c r="CE483" s="47">
        <v>0</v>
      </c>
      <c r="CF483" s="47">
        <v>0.7526315789473684</v>
      </c>
      <c r="CG483" s="47">
        <v>0</v>
      </c>
      <c r="CH483" s="47">
        <v>0</v>
      </c>
      <c r="CI483" s="47">
        <v>0.7526315789473684</v>
      </c>
      <c r="CJ483" s="47">
        <v>0</v>
      </c>
      <c r="CK483" s="47">
        <v>0</v>
      </c>
      <c r="CL483" s="47">
        <v>0</v>
      </c>
      <c r="CM483" s="47">
        <v>0</v>
      </c>
      <c r="CN483" s="47">
        <v>0</v>
      </c>
      <c r="CO483" s="47">
        <v>0</v>
      </c>
      <c r="CP483" s="47">
        <v>0</v>
      </c>
      <c r="CQ483" s="47">
        <v>0</v>
      </c>
      <c r="CR483" s="47">
        <v>0</v>
      </c>
      <c r="CS483" s="47">
        <v>0</v>
      </c>
      <c r="CT483" s="47">
        <v>0</v>
      </c>
      <c r="CU483" s="47">
        <v>0</v>
      </c>
      <c r="CV483" s="47">
        <v>0</v>
      </c>
      <c r="CW483" s="47">
        <v>0</v>
      </c>
      <c r="CX483" s="47">
        <v>0</v>
      </c>
      <c r="CY483" s="47">
        <v>0</v>
      </c>
      <c r="CZ483" s="47">
        <v>0</v>
      </c>
      <c r="DA483" s="47">
        <v>0</v>
      </c>
      <c r="DB483" s="47">
        <v>0</v>
      </c>
      <c r="DC483" s="47">
        <v>0</v>
      </c>
      <c r="DD483" s="47">
        <v>0</v>
      </c>
      <c r="DE483" s="47">
        <v>0</v>
      </c>
      <c r="DF483" s="47">
        <v>0</v>
      </c>
      <c r="DG483" s="47">
        <v>0</v>
      </c>
      <c r="DH483" s="47">
        <v>0</v>
      </c>
      <c r="DI483" s="47">
        <v>0</v>
      </c>
      <c r="DJ483" s="47">
        <v>0</v>
      </c>
      <c r="DK483" s="47">
        <v>0</v>
      </c>
      <c r="DL483" s="47">
        <v>0</v>
      </c>
      <c r="DM483" s="47">
        <v>0</v>
      </c>
      <c r="DN483" s="47">
        <v>0</v>
      </c>
      <c r="DO483" s="47">
        <v>0</v>
      </c>
      <c r="DP483" s="47">
        <v>0</v>
      </c>
      <c r="DQ483" s="47">
        <v>0</v>
      </c>
      <c r="DR483" s="47">
        <v>0</v>
      </c>
      <c r="DS483" s="47">
        <v>0</v>
      </c>
      <c r="DT483" s="47">
        <v>0</v>
      </c>
    </row>
    <row r="484" spans="1:126" x14ac:dyDescent="0.25">
      <c r="A484" s="47" t="s">
        <v>904</v>
      </c>
      <c r="B484" s="47" t="s">
        <v>153</v>
      </c>
      <c r="C484" s="47" t="s">
        <v>895</v>
      </c>
      <c r="D484" s="47" t="s">
        <v>895</v>
      </c>
      <c r="E484" s="47"/>
      <c r="F484" s="47" t="s">
        <v>406</v>
      </c>
      <c r="G484" s="47" t="s">
        <v>412</v>
      </c>
      <c r="H484" s="47" t="str">
        <f>=IFERROR(VLOOKUP(A484,'ETPT Format DDG'!A:J,10,FALSE),"")</f>
        <v>0</v>
      </c>
      <c r="I484" s="47" t="str">
        <f>='ETPT Format DDG'!M484</f>
        <v/>
      </c>
      <c r="J484" s="47" t="str">
        <f>='ETPT Format DDG'!D484</f>
        <v/>
      </c>
      <c r="K484" s="47" t="s">
        <v>157</v>
      </c>
      <c r="L484" s="47" t="s">
        <v>905</v>
      </c>
      <c r="M484" s="47"/>
      <c r="N484" s="47">
        <v>1</v>
      </c>
      <c r="O484" s="47">
        <v>1</v>
      </c>
      <c r="P484" s="47">
        <v>0</v>
      </c>
      <c r="Q484" s="47">
        <v>0</v>
      </c>
      <c r="R484" s="47">
        <v>0</v>
      </c>
      <c r="S484" s="47">
        <v>0</v>
      </c>
      <c r="T484" s="47">
        <v>0</v>
      </c>
      <c r="U484" s="47">
        <v>0</v>
      </c>
      <c r="V484" s="47">
        <v>0</v>
      </c>
      <c r="W484" s="47">
        <v>0</v>
      </c>
      <c r="X484" s="47">
        <v>0</v>
      </c>
      <c r="Y484" s="47">
        <v>0</v>
      </c>
      <c r="Z484" s="47">
        <v>0</v>
      </c>
      <c r="AA484" s="47">
        <v>0</v>
      </c>
      <c r="AB484" s="47">
        <v>0</v>
      </c>
      <c r="AC484" s="47">
        <v>0</v>
      </c>
      <c r="AD484" s="47">
        <v>0</v>
      </c>
      <c r="AE484" s="47">
        <v>0</v>
      </c>
      <c r="AF484" s="47">
        <v>0</v>
      </c>
      <c r="AG484" s="47">
        <v>0</v>
      </c>
      <c r="AH484" s="47">
        <v>0</v>
      </c>
      <c r="AI484" s="47">
        <v>0</v>
      </c>
      <c r="AJ484" s="47">
        <v>0</v>
      </c>
      <c r="AK484" s="47">
        <v>0</v>
      </c>
      <c r="AL484" s="47">
        <v>0</v>
      </c>
      <c r="AM484" s="47">
        <v>0</v>
      </c>
      <c r="AN484" s="47">
        <v>0</v>
      </c>
      <c r="AO484" s="47">
        <v>0</v>
      </c>
      <c r="AP484" s="47">
        <v>0</v>
      </c>
      <c r="AQ484" s="47">
        <v>0</v>
      </c>
      <c r="AR484" s="47">
        <v>0</v>
      </c>
      <c r="AS484" s="47">
        <v>0</v>
      </c>
      <c r="AT484" s="47">
        <v>0</v>
      </c>
      <c r="AU484" s="47">
        <v>0</v>
      </c>
      <c r="AV484" s="47">
        <v>0</v>
      </c>
      <c r="AW484" s="47">
        <v>0</v>
      </c>
      <c r="AX484" s="47">
        <v>0</v>
      </c>
      <c r="AY484" s="47">
        <v>0</v>
      </c>
      <c r="AZ484" s="47">
        <v>0</v>
      </c>
      <c r="BA484" s="47">
        <v>0</v>
      </c>
      <c r="BB484" s="47">
        <v>0</v>
      </c>
      <c r="BC484" s="47">
        <v>0</v>
      </c>
      <c r="BD484" s="47">
        <v>0</v>
      </c>
      <c r="BE484" s="47">
        <v>0</v>
      </c>
      <c r="BF484" s="47">
        <v>0</v>
      </c>
      <c r="BG484" s="47">
        <v>0</v>
      </c>
      <c r="BH484" s="47">
        <v>0</v>
      </c>
      <c r="BI484" s="47">
        <v>0</v>
      </c>
      <c r="BJ484" s="47">
        <v>0</v>
      </c>
      <c r="BK484" s="47">
        <v>0</v>
      </c>
      <c r="BL484" s="47">
        <v>0</v>
      </c>
      <c r="BM484" s="47">
        <v>0</v>
      </c>
      <c r="BN484" s="47">
        <v>0</v>
      </c>
      <c r="BO484" s="47">
        <v>0</v>
      </c>
      <c r="BP484" s="47">
        <v>0</v>
      </c>
      <c r="BQ484" s="47">
        <v>0</v>
      </c>
      <c r="BR484" s="47">
        <v>0</v>
      </c>
      <c r="BS484" s="47">
        <v>0</v>
      </c>
      <c r="BT484" s="47">
        <v>0</v>
      </c>
      <c r="BU484" s="47">
        <v>0</v>
      </c>
      <c r="BV484" s="47">
        <v>0</v>
      </c>
      <c r="BW484" s="47">
        <v>0</v>
      </c>
      <c r="BX484" s="47">
        <v>0</v>
      </c>
      <c r="BY484" s="47">
        <v>0</v>
      </c>
      <c r="BZ484" s="47">
        <v>0</v>
      </c>
      <c r="CA484" s="47">
        <v>0</v>
      </c>
      <c r="CB484" s="47">
        <v>0</v>
      </c>
      <c r="CC484" s="47">
        <v>0</v>
      </c>
      <c r="CD484" s="47">
        <v>0</v>
      </c>
      <c r="CE484" s="47">
        <v>0</v>
      </c>
      <c r="CF484" s="47">
        <v>0</v>
      </c>
      <c r="CG484" s="47">
        <v>0</v>
      </c>
      <c r="CH484" s="47">
        <v>0</v>
      </c>
      <c r="CI484" s="47">
        <v>0</v>
      </c>
      <c r="CJ484" s="47">
        <v>0</v>
      </c>
      <c r="CK484" s="47">
        <v>0</v>
      </c>
      <c r="CL484" s="47">
        <v>1</v>
      </c>
      <c r="CM484" s="47">
        <v>0</v>
      </c>
      <c r="CN484" s="47">
        <v>1</v>
      </c>
      <c r="CO484" s="47">
        <v>0</v>
      </c>
      <c r="CP484" s="47">
        <v>0</v>
      </c>
      <c r="CQ484" s="47">
        <v>0</v>
      </c>
      <c r="CR484" s="47">
        <v>0</v>
      </c>
      <c r="CS484" s="47">
        <v>0</v>
      </c>
      <c r="CT484" s="47">
        <v>0</v>
      </c>
      <c r="CU484" s="47">
        <v>0</v>
      </c>
      <c r="CV484" s="47">
        <v>0</v>
      </c>
      <c r="CW484" s="47">
        <v>0</v>
      </c>
      <c r="CX484" s="47">
        <v>0</v>
      </c>
      <c r="CY484" s="47">
        <v>0</v>
      </c>
      <c r="CZ484" s="47">
        <v>0</v>
      </c>
      <c r="DA484" s="47">
        <v>0</v>
      </c>
      <c r="DB484" s="47">
        <v>0</v>
      </c>
      <c r="DC484" s="47">
        <v>0</v>
      </c>
      <c r="DD484" s="47">
        <v>0</v>
      </c>
      <c r="DE484" s="47">
        <v>0</v>
      </c>
      <c r="DF484" s="47">
        <v>0</v>
      </c>
      <c r="DG484" s="47">
        <v>0</v>
      </c>
      <c r="DH484" s="47">
        <v>0</v>
      </c>
      <c r="DI484" s="47">
        <v>0</v>
      </c>
      <c r="DJ484" s="47">
        <v>0</v>
      </c>
      <c r="DK484" s="47">
        <v>0</v>
      </c>
      <c r="DL484" s="47">
        <v>0</v>
      </c>
      <c r="DM484" s="47">
        <v>0</v>
      </c>
      <c r="DN484" s="47">
        <v>0</v>
      </c>
      <c r="DO484" s="47">
        <v>0</v>
      </c>
      <c r="DP484" s="47">
        <v>0</v>
      </c>
      <c r="DQ484" s="47">
        <v>0</v>
      </c>
      <c r="DR484" s="47">
        <v>0</v>
      </c>
      <c r="DS484" s="47">
        <v>0</v>
      </c>
      <c r="DT484" s="47">
        <v>0</v>
      </c>
    </row>
    <row r="485" spans="1:126" x14ac:dyDescent="0.25">
      <c r="A485" s="47" t="s">
        <v>906</v>
      </c>
      <c r="B485" s="47" t="s">
        <v>153</v>
      </c>
      <c r="C485" s="47" t="s">
        <v>895</v>
      </c>
      <c r="D485" s="47" t="s">
        <v>895</v>
      </c>
      <c r="E485" s="47"/>
      <c r="F485" s="47" t="s">
        <v>406</v>
      </c>
      <c r="G485" s="47" t="s">
        <v>415</v>
      </c>
      <c r="H485" s="47" t="str">
        <f>=IFERROR(VLOOKUP(A485,'ETPT Format DDG'!A:J,10,FALSE),"")</f>
        <v>0</v>
      </c>
      <c r="I485" s="47" t="str">
        <f>='ETPT Format DDG'!M485</f>
        <v/>
      </c>
      <c r="J485" s="47" t="str">
        <f>='ETPT Format DDG'!D485</f>
        <v/>
      </c>
      <c r="K485" s="47" t="s">
        <v>157</v>
      </c>
      <c r="L485" s="47" t="s">
        <v>907</v>
      </c>
      <c r="M485" s="47"/>
      <c r="N485" s="47">
        <v>1</v>
      </c>
      <c r="O485" s="47">
        <v>1</v>
      </c>
      <c r="P485" s="47">
        <v>0</v>
      </c>
      <c r="Q485" s="47">
        <v>0</v>
      </c>
      <c r="R485" s="47">
        <v>0</v>
      </c>
      <c r="S485" s="47">
        <v>0</v>
      </c>
      <c r="T485" s="47">
        <v>0</v>
      </c>
      <c r="U485" s="47">
        <v>0</v>
      </c>
      <c r="V485" s="47">
        <v>0</v>
      </c>
      <c r="W485" s="47">
        <v>0</v>
      </c>
      <c r="X485" s="47">
        <v>0</v>
      </c>
      <c r="Y485" s="47">
        <v>0</v>
      </c>
      <c r="Z485" s="47">
        <v>0</v>
      </c>
      <c r="AA485" s="47">
        <v>0</v>
      </c>
      <c r="AB485" s="47">
        <v>0</v>
      </c>
      <c r="AC485" s="47">
        <v>0</v>
      </c>
      <c r="AD485" s="47">
        <v>0</v>
      </c>
      <c r="AE485" s="47">
        <v>0</v>
      </c>
      <c r="AF485" s="47">
        <v>0</v>
      </c>
      <c r="AG485" s="47">
        <v>0</v>
      </c>
      <c r="AH485" s="47">
        <v>0</v>
      </c>
      <c r="AI485" s="47">
        <v>0</v>
      </c>
      <c r="AJ485" s="47">
        <v>0</v>
      </c>
      <c r="AK485" s="47">
        <v>0</v>
      </c>
      <c r="AL485" s="47">
        <v>0</v>
      </c>
      <c r="AM485" s="47">
        <v>0</v>
      </c>
      <c r="AN485" s="47">
        <v>0</v>
      </c>
      <c r="AO485" s="47">
        <v>0</v>
      </c>
      <c r="AP485" s="47">
        <v>0</v>
      </c>
      <c r="AQ485" s="47">
        <v>0</v>
      </c>
      <c r="AR485" s="47">
        <v>0</v>
      </c>
      <c r="AS485" s="47">
        <v>0</v>
      </c>
      <c r="AT485" s="47">
        <v>0</v>
      </c>
      <c r="AU485" s="47">
        <v>0</v>
      </c>
      <c r="AV485" s="47">
        <v>0</v>
      </c>
      <c r="AW485" s="47">
        <v>0</v>
      </c>
      <c r="AX485" s="47">
        <v>0</v>
      </c>
      <c r="AY485" s="47">
        <v>0</v>
      </c>
      <c r="AZ485" s="47">
        <v>0</v>
      </c>
      <c r="BA485" s="47">
        <v>0</v>
      </c>
      <c r="BB485" s="47">
        <v>0</v>
      </c>
      <c r="BC485" s="47">
        <v>0</v>
      </c>
      <c r="BD485" s="47">
        <v>0</v>
      </c>
      <c r="BE485" s="47">
        <v>0</v>
      </c>
      <c r="BF485" s="47">
        <v>0</v>
      </c>
      <c r="BG485" s="47">
        <v>0</v>
      </c>
      <c r="BH485" s="47">
        <v>0</v>
      </c>
      <c r="BI485" s="47">
        <v>0</v>
      </c>
      <c r="BJ485" s="47">
        <v>0</v>
      </c>
      <c r="BK485" s="47">
        <v>0</v>
      </c>
      <c r="BL485" s="47">
        <v>0</v>
      </c>
      <c r="BM485" s="47">
        <v>0</v>
      </c>
      <c r="BN485" s="47">
        <v>0</v>
      </c>
      <c r="BO485" s="47">
        <v>0</v>
      </c>
      <c r="BP485" s="47">
        <v>0</v>
      </c>
      <c r="BQ485" s="47">
        <v>0</v>
      </c>
      <c r="BR485" s="47">
        <v>0</v>
      </c>
      <c r="BS485" s="47">
        <v>0</v>
      </c>
      <c r="BT485" s="47">
        <v>0</v>
      </c>
      <c r="BU485" s="47">
        <v>0</v>
      </c>
      <c r="BV485" s="47">
        <v>0</v>
      </c>
      <c r="BW485" s="47">
        <v>0</v>
      </c>
      <c r="BX485" s="47">
        <v>0</v>
      </c>
      <c r="BY485" s="47">
        <v>0</v>
      </c>
      <c r="BZ485" s="47">
        <v>0</v>
      </c>
      <c r="CA485" s="47">
        <v>0</v>
      </c>
      <c r="CB485" s="47">
        <v>0</v>
      </c>
      <c r="CC485" s="47">
        <v>0</v>
      </c>
      <c r="CD485" s="47">
        <v>0</v>
      </c>
      <c r="CE485" s="47">
        <v>0</v>
      </c>
      <c r="CF485" s="47">
        <v>0</v>
      </c>
      <c r="CG485" s="47">
        <v>0</v>
      </c>
      <c r="CH485" s="47">
        <v>0</v>
      </c>
      <c r="CI485" s="47">
        <v>0</v>
      </c>
      <c r="CJ485" s="47">
        <v>0</v>
      </c>
      <c r="CK485" s="47">
        <v>0</v>
      </c>
      <c r="CL485" s="47">
        <v>0</v>
      </c>
      <c r="CM485" s="47">
        <v>0</v>
      </c>
      <c r="CN485" s="47">
        <v>0</v>
      </c>
      <c r="CO485" s="47">
        <v>0</v>
      </c>
      <c r="CP485" s="47">
        <v>0</v>
      </c>
      <c r="CQ485" s="47">
        <v>0</v>
      </c>
      <c r="CR485" s="47">
        <v>0</v>
      </c>
      <c r="CS485" s="47">
        <v>0</v>
      </c>
      <c r="CT485" s="47">
        <v>1</v>
      </c>
      <c r="CU485" s="47">
        <v>0</v>
      </c>
      <c r="CV485" s="47">
        <v>0</v>
      </c>
      <c r="CW485" s="47">
        <v>0</v>
      </c>
      <c r="CX485" s="47">
        <v>0</v>
      </c>
      <c r="CY485" s="47">
        <v>0</v>
      </c>
      <c r="CZ485" s="47">
        <v>0</v>
      </c>
      <c r="DA485" s="47">
        <v>0</v>
      </c>
      <c r="DB485" s="47">
        <v>0</v>
      </c>
      <c r="DC485" s="47">
        <v>0</v>
      </c>
      <c r="DD485" s="47">
        <v>0</v>
      </c>
      <c r="DE485" s="47">
        <v>1</v>
      </c>
      <c r="DF485" s="47">
        <v>0</v>
      </c>
      <c r="DG485" s="47">
        <v>0</v>
      </c>
      <c r="DH485" s="47">
        <v>0</v>
      </c>
      <c r="DI485" s="47">
        <v>0</v>
      </c>
      <c r="DJ485" s="47">
        <v>0</v>
      </c>
      <c r="DK485" s="47">
        <v>0</v>
      </c>
      <c r="DL485" s="47">
        <v>0</v>
      </c>
      <c r="DM485" s="47">
        <v>0</v>
      </c>
      <c r="DN485" s="47">
        <v>0</v>
      </c>
      <c r="DO485" s="47">
        <v>0</v>
      </c>
      <c r="DP485" s="47">
        <v>0</v>
      </c>
      <c r="DQ485" s="47">
        <v>0</v>
      </c>
      <c r="DR485" s="47">
        <v>0</v>
      </c>
      <c r="DS485" s="47">
        <v>0</v>
      </c>
      <c r="DT485" s="47">
        <v>0</v>
      </c>
    </row>
    <row r="486" spans="1:126" x14ac:dyDescent="0.25">
      <c r="A486" s="47" t="s">
        <v>908</v>
      </c>
      <c r="B486" s="47" t="s">
        <v>153</v>
      </c>
      <c r="C486" s="47" t="s">
        <v>909</v>
      </c>
      <c r="D486" s="47" t="s">
        <v>909</v>
      </c>
      <c r="E486" s="47"/>
      <c r="F486" s="47" t="s">
        <v>406</v>
      </c>
      <c r="G486" s="47" t="s">
        <v>412</v>
      </c>
      <c r="H486" s="47" t="str">
        <f>=IFERROR(VLOOKUP(A486,'ETPT Format DDG'!A:J,10,FALSE),"")</f>
        <v>0</v>
      </c>
      <c r="I486" s="47" t="str">
        <f>='ETPT Format DDG'!M486</f>
        <v/>
      </c>
      <c r="J486" s="47" t="str">
        <f>='ETPT Format DDG'!D486</f>
        <v/>
      </c>
      <c r="K486" s="47" t="s">
        <v>157</v>
      </c>
      <c r="L486" s="47" t="s">
        <v>910</v>
      </c>
      <c r="M486" s="47"/>
      <c r="N486" s="47">
        <v>1</v>
      </c>
      <c r="O486" s="47">
        <v>1</v>
      </c>
      <c r="P486" s="47">
        <v>0</v>
      </c>
      <c r="Q486" s="47">
        <v>0</v>
      </c>
      <c r="R486" s="47">
        <v>0</v>
      </c>
      <c r="S486" s="47">
        <v>0</v>
      </c>
      <c r="T486" s="47">
        <v>0</v>
      </c>
      <c r="U486" s="47">
        <v>0</v>
      </c>
      <c r="V486" s="47">
        <v>0</v>
      </c>
      <c r="W486" s="47">
        <v>0</v>
      </c>
      <c r="X486" s="47">
        <v>0</v>
      </c>
      <c r="Y486" s="47">
        <v>0</v>
      </c>
      <c r="Z486" s="47">
        <v>0</v>
      </c>
      <c r="AA486" s="47">
        <v>0</v>
      </c>
      <c r="AB486" s="47">
        <v>0</v>
      </c>
      <c r="AC486" s="47">
        <v>0</v>
      </c>
      <c r="AD486" s="47">
        <v>0</v>
      </c>
      <c r="AE486" s="47">
        <v>0</v>
      </c>
      <c r="AF486" s="47">
        <v>0</v>
      </c>
      <c r="AG486" s="47">
        <v>0</v>
      </c>
      <c r="AH486" s="47">
        <v>0</v>
      </c>
      <c r="AI486" s="47">
        <v>0</v>
      </c>
      <c r="AJ486" s="47">
        <v>0</v>
      </c>
      <c r="AK486" s="47">
        <v>0</v>
      </c>
      <c r="AL486" s="47">
        <v>0</v>
      </c>
      <c r="AM486" s="47">
        <v>0</v>
      </c>
      <c r="AN486" s="47">
        <v>0</v>
      </c>
      <c r="AO486" s="47">
        <v>0</v>
      </c>
      <c r="AP486" s="47">
        <v>0</v>
      </c>
      <c r="AQ486" s="47">
        <v>0</v>
      </c>
      <c r="AR486" s="47">
        <v>0</v>
      </c>
      <c r="AS486" s="47">
        <v>0</v>
      </c>
      <c r="AT486" s="47">
        <v>0</v>
      </c>
      <c r="AU486" s="47">
        <v>0</v>
      </c>
      <c r="AV486" s="47">
        <v>0</v>
      </c>
      <c r="AW486" s="47">
        <v>0</v>
      </c>
      <c r="AX486" s="47">
        <v>0</v>
      </c>
      <c r="AY486" s="47">
        <v>0</v>
      </c>
      <c r="AZ486" s="47">
        <v>0</v>
      </c>
      <c r="BA486" s="47">
        <v>0</v>
      </c>
      <c r="BB486" s="47">
        <v>0</v>
      </c>
      <c r="BC486" s="47">
        <v>0</v>
      </c>
      <c r="BD486" s="47">
        <v>0</v>
      </c>
      <c r="BE486" s="47">
        <v>0</v>
      </c>
      <c r="BF486" s="47">
        <v>0</v>
      </c>
      <c r="BG486" s="47">
        <v>0</v>
      </c>
      <c r="BH486" s="47">
        <v>0</v>
      </c>
      <c r="BI486" s="47">
        <v>0</v>
      </c>
      <c r="BJ486" s="47">
        <v>0</v>
      </c>
      <c r="BK486" s="47">
        <v>0</v>
      </c>
      <c r="BL486" s="47">
        <v>0</v>
      </c>
      <c r="BM486" s="47">
        <v>0</v>
      </c>
      <c r="BN486" s="47">
        <v>0</v>
      </c>
      <c r="BO486" s="47">
        <v>0.6842105263157895</v>
      </c>
      <c r="BP486" s="47">
        <v>0</v>
      </c>
      <c r="BQ486" s="47">
        <v>0</v>
      </c>
      <c r="BR486" s="47">
        <v>0</v>
      </c>
      <c r="BS486" s="47">
        <v>0</v>
      </c>
      <c r="BT486" s="47">
        <v>0</v>
      </c>
      <c r="BU486" s="47">
        <v>0</v>
      </c>
      <c r="BV486" s="47">
        <v>0</v>
      </c>
      <c r="BW486" s="47">
        <v>0</v>
      </c>
      <c r="BX486" s="47">
        <v>0</v>
      </c>
      <c r="BY486" s="47">
        <v>0</v>
      </c>
      <c r="BZ486" s="47">
        <v>0</v>
      </c>
      <c r="CA486" s="47">
        <v>0</v>
      </c>
      <c r="CB486" s="47">
        <v>0</v>
      </c>
      <c r="CC486" s="47">
        <v>0</v>
      </c>
      <c r="CD486" s="47">
        <v>0</v>
      </c>
      <c r="CE486" s="47">
        <v>0</v>
      </c>
      <c r="CF486" s="47">
        <v>0</v>
      </c>
      <c r="CG486" s="47">
        <v>0</v>
      </c>
      <c r="CH486" s="47">
        <v>0</v>
      </c>
      <c r="CI486" s="47">
        <v>0</v>
      </c>
      <c r="CJ486" s="47">
        <v>0</v>
      </c>
      <c r="CK486" s="47">
        <v>0</v>
      </c>
      <c r="CL486" s="47">
        <v>0</v>
      </c>
      <c r="CM486" s="47">
        <v>0</v>
      </c>
      <c r="CN486" s="47">
        <v>0</v>
      </c>
      <c r="CO486" s="47">
        <v>0</v>
      </c>
      <c r="CP486" s="47">
        <v>0</v>
      </c>
      <c r="CQ486" s="47">
        <v>0</v>
      </c>
      <c r="CR486" s="47">
        <v>0</v>
      </c>
      <c r="CS486" s="47">
        <v>0</v>
      </c>
      <c r="CT486" s="47">
        <v>0.3157894736842105</v>
      </c>
      <c r="CU486" s="47">
        <v>0</v>
      </c>
      <c r="CV486" s="47">
        <v>0</v>
      </c>
      <c r="CW486" s="47">
        <v>0</v>
      </c>
      <c r="CX486" s="47">
        <v>0</v>
      </c>
      <c r="CY486" s="47">
        <v>0</v>
      </c>
      <c r="CZ486" s="47">
        <v>0</v>
      </c>
      <c r="DA486" s="47">
        <v>0</v>
      </c>
      <c r="DB486" s="47">
        <v>0</v>
      </c>
      <c r="DC486" s="47">
        <v>0</v>
      </c>
      <c r="DD486" s="47">
        <v>0.3157894736842105</v>
      </c>
      <c r="DE486" s="47">
        <v>0</v>
      </c>
      <c r="DF486" s="47">
        <v>0</v>
      </c>
      <c r="DG486" s="47">
        <v>0</v>
      </c>
      <c r="DH486" s="47">
        <v>0</v>
      </c>
      <c r="DI486" s="47">
        <v>0</v>
      </c>
      <c r="DJ486" s="47">
        <v>0</v>
      </c>
      <c r="DK486" s="47">
        <v>0</v>
      </c>
      <c r="DL486" s="47">
        <v>0</v>
      </c>
      <c r="DM486" s="47">
        <v>0</v>
      </c>
      <c r="DN486" s="47">
        <v>0</v>
      </c>
      <c r="DO486" s="47">
        <v>0</v>
      </c>
      <c r="DP486" s="47">
        <v>0</v>
      </c>
      <c r="DQ486" s="47">
        <v>0</v>
      </c>
      <c r="DR486" s="47">
        <v>0</v>
      </c>
      <c r="DS486" s="47">
        <v>0</v>
      </c>
      <c r="DT486" s="47">
        <v>0</v>
      </c>
    </row>
    <row r="487" spans="1:126" x14ac:dyDescent="0.25">
      <c r="A487" s="47" t="s">
        <v>911</v>
      </c>
      <c r="B487" s="47" t="s">
        <v>153</v>
      </c>
      <c r="C487" s="47" t="s">
        <v>909</v>
      </c>
      <c r="D487" s="47" t="s">
        <v>909</v>
      </c>
      <c r="E487" s="47"/>
      <c r="F487" s="47" t="s">
        <v>406</v>
      </c>
      <c r="G487" s="47" t="s">
        <v>412</v>
      </c>
      <c r="H487" s="47" t="str">
        <f>=IFERROR(VLOOKUP(A487,'ETPT Format DDG'!A:J,10,FALSE),"")</f>
        <v>0</v>
      </c>
      <c r="I487" s="47" t="str">
        <f>='ETPT Format DDG'!M487</f>
        <v/>
      </c>
      <c r="J487" s="47" t="str">
        <f>='ETPT Format DDG'!D487</f>
        <v/>
      </c>
      <c r="K487" s="47" t="s">
        <v>157</v>
      </c>
      <c r="L487" s="47" t="s">
        <v>912</v>
      </c>
      <c r="M487" s="47" t="s">
        <v>164</v>
      </c>
      <c r="N487" s="47">
        <v>0.45789473684210524</v>
      </c>
      <c r="O487" s="47">
        <v>0.45789473684210524</v>
      </c>
      <c r="P487" s="47">
        <v>0</v>
      </c>
      <c r="Q487" s="47">
        <v>0</v>
      </c>
      <c r="R487" s="47">
        <v>0</v>
      </c>
      <c r="S487" s="47">
        <v>0</v>
      </c>
      <c r="T487" s="47">
        <v>0</v>
      </c>
      <c r="U487" s="47">
        <v>0</v>
      </c>
      <c r="V487" s="47">
        <v>0</v>
      </c>
      <c r="W487" s="47">
        <v>0</v>
      </c>
      <c r="X487" s="47">
        <v>0</v>
      </c>
      <c r="Y487" s="47">
        <v>0</v>
      </c>
      <c r="Z487" s="47">
        <v>0</v>
      </c>
      <c r="AA487" s="47">
        <v>0</v>
      </c>
      <c r="AB487" s="47">
        <v>0</v>
      </c>
      <c r="AC487" s="47">
        <v>0</v>
      </c>
      <c r="AD487" s="47">
        <v>0</v>
      </c>
      <c r="AE487" s="47">
        <v>0</v>
      </c>
      <c r="AF487" s="47">
        <v>0</v>
      </c>
      <c r="AG487" s="47">
        <v>0</v>
      </c>
      <c r="AH487" s="47">
        <v>0</v>
      </c>
      <c r="AI487" s="47">
        <v>0</v>
      </c>
      <c r="AJ487" s="47">
        <v>0</v>
      </c>
      <c r="AK487" s="47">
        <v>0</v>
      </c>
      <c r="AL487" s="47">
        <v>0</v>
      </c>
      <c r="AM487" s="47">
        <v>0</v>
      </c>
      <c r="AN487" s="47">
        <v>0</v>
      </c>
      <c r="AO487" s="47">
        <v>0</v>
      </c>
      <c r="AP487" s="47">
        <v>0</v>
      </c>
      <c r="AQ487" s="47">
        <v>0</v>
      </c>
      <c r="AR487" s="47">
        <v>0</v>
      </c>
      <c r="AS487" s="47">
        <v>0</v>
      </c>
      <c r="AT487" s="47">
        <v>0</v>
      </c>
      <c r="AU487" s="47">
        <v>0</v>
      </c>
      <c r="AV487" s="47">
        <v>0</v>
      </c>
      <c r="AW487" s="47">
        <v>0</v>
      </c>
      <c r="AX487" s="47">
        <v>0</v>
      </c>
      <c r="AY487" s="47">
        <v>0</v>
      </c>
      <c r="AZ487" s="47">
        <v>0</v>
      </c>
      <c r="BA487" s="47">
        <v>0</v>
      </c>
      <c r="BB487" s="47">
        <v>0</v>
      </c>
      <c r="BC487" s="47">
        <v>0</v>
      </c>
      <c r="BD487" s="47">
        <v>0</v>
      </c>
      <c r="BE487" s="47">
        <v>0</v>
      </c>
      <c r="BF487" s="47">
        <v>0</v>
      </c>
      <c r="BG487" s="47">
        <v>0</v>
      </c>
      <c r="BH487" s="47">
        <v>0</v>
      </c>
      <c r="BI487" s="47">
        <v>0</v>
      </c>
      <c r="BJ487" s="47">
        <v>0</v>
      </c>
      <c r="BK487" s="47">
        <v>0</v>
      </c>
      <c r="BL487" s="47">
        <v>0</v>
      </c>
      <c r="BM487" s="47">
        <v>0</v>
      </c>
      <c r="BN487" s="47">
        <v>0</v>
      </c>
      <c r="BO487" s="47">
        <v>0.45789473684210524</v>
      </c>
      <c r="BP487" s="47">
        <v>0</v>
      </c>
      <c r="BQ487" s="47">
        <v>0</v>
      </c>
      <c r="BR487" s="47">
        <v>0</v>
      </c>
      <c r="BS487" s="47">
        <v>0</v>
      </c>
      <c r="BT487" s="47">
        <v>0</v>
      </c>
      <c r="BU487" s="47">
        <v>0</v>
      </c>
      <c r="BV487" s="47">
        <v>0</v>
      </c>
      <c r="BW487" s="47">
        <v>0</v>
      </c>
      <c r="BX487" s="47">
        <v>0</v>
      </c>
      <c r="BY487" s="47">
        <v>0</v>
      </c>
      <c r="BZ487" s="47">
        <v>0</v>
      </c>
      <c r="CA487" s="47">
        <v>0</v>
      </c>
      <c r="CB487" s="47">
        <v>0</v>
      </c>
      <c r="CC487" s="47">
        <v>0</v>
      </c>
      <c r="CD487" s="47">
        <v>0</v>
      </c>
      <c r="CE487" s="47">
        <v>0</v>
      </c>
      <c r="CF487" s="47">
        <v>0</v>
      </c>
      <c r="CG487" s="47">
        <v>0</v>
      </c>
      <c r="CH487" s="47">
        <v>0</v>
      </c>
      <c r="CI487" s="47">
        <v>0</v>
      </c>
      <c r="CJ487" s="47">
        <v>0</v>
      </c>
      <c r="CK487" s="47">
        <v>0</v>
      </c>
      <c r="CL487" s="47">
        <v>0</v>
      </c>
      <c r="CM487" s="47">
        <v>0</v>
      </c>
      <c r="CN487" s="47">
        <v>0</v>
      </c>
      <c r="CO487" s="47">
        <v>0</v>
      </c>
      <c r="CP487" s="47">
        <v>0</v>
      </c>
      <c r="CQ487" s="47">
        <v>0</v>
      </c>
      <c r="CR487" s="47">
        <v>0</v>
      </c>
      <c r="CS487" s="47">
        <v>0</v>
      </c>
      <c r="CT487" s="47">
        <v>0</v>
      </c>
      <c r="CU487" s="47">
        <v>0</v>
      </c>
      <c r="CV487" s="47">
        <v>0</v>
      </c>
      <c r="CW487" s="47">
        <v>0</v>
      </c>
      <c r="CX487" s="47">
        <v>0</v>
      </c>
      <c r="CY487" s="47">
        <v>0</v>
      </c>
      <c r="CZ487" s="47">
        <v>0</v>
      </c>
      <c r="DA487" s="47">
        <v>0</v>
      </c>
      <c r="DB487" s="47">
        <v>0</v>
      </c>
      <c r="DC487" s="47">
        <v>0</v>
      </c>
      <c r="DD487" s="47">
        <v>0</v>
      </c>
      <c r="DE487" s="47">
        <v>0</v>
      </c>
      <c r="DF487" s="47">
        <v>0</v>
      </c>
      <c r="DG487" s="47">
        <v>0</v>
      </c>
      <c r="DH487" s="47">
        <v>0</v>
      </c>
      <c r="DI487" s="47">
        <v>0</v>
      </c>
      <c r="DJ487" s="47">
        <v>0</v>
      </c>
      <c r="DK487" s="47">
        <v>0</v>
      </c>
      <c r="DL487" s="47">
        <v>0</v>
      </c>
      <c r="DM487" s="47">
        <v>0</v>
      </c>
      <c r="DN487" s="47">
        <v>0</v>
      </c>
      <c r="DO487" s="47">
        <v>0</v>
      </c>
      <c r="DP487" s="47">
        <v>0</v>
      </c>
      <c r="DQ487" s="47">
        <v>0</v>
      </c>
      <c r="DR487" s="47">
        <v>0</v>
      </c>
      <c r="DS487" s="47">
        <v>0</v>
      </c>
      <c r="DT487" s="47">
        <v>0</v>
      </c>
    </row>
    <row r="488" spans="1:126" x14ac:dyDescent="0.25">
      <c r="A488" s="47" t="s">
        <v>913</v>
      </c>
      <c r="B488" s="47" t="s">
        <v>153</v>
      </c>
      <c r="C488" s="47" t="s">
        <v>909</v>
      </c>
      <c r="D488" s="47" t="s">
        <v>909</v>
      </c>
      <c r="E488" s="47"/>
      <c r="F488" s="47" t="s">
        <v>406</v>
      </c>
      <c r="G488" s="47" t="s">
        <v>412</v>
      </c>
      <c r="H488" s="47" t="str">
        <f>=IFERROR(VLOOKUP(A488,'ETPT Format DDG'!A:J,10,FALSE),"")</f>
        <v>0</v>
      </c>
      <c r="I488" s="47" t="str">
        <f>='ETPT Format DDG'!M488</f>
        <v/>
      </c>
      <c r="J488" s="47" t="str">
        <f>='ETPT Format DDG'!D488</f>
        <v/>
      </c>
      <c r="K488" s="47" t="s">
        <v>157</v>
      </c>
      <c r="L488" s="47" t="s">
        <v>914</v>
      </c>
      <c r="M488" s="47"/>
      <c r="N488" s="47">
        <v>1</v>
      </c>
      <c r="O488" s="47">
        <v>1</v>
      </c>
      <c r="P488" s="47">
        <v>0</v>
      </c>
      <c r="Q488" s="47">
        <v>0</v>
      </c>
      <c r="R488" s="47">
        <v>0</v>
      </c>
      <c r="S488" s="47">
        <v>0</v>
      </c>
      <c r="T488" s="47">
        <v>0</v>
      </c>
      <c r="U488" s="47">
        <v>0</v>
      </c>
      <c r="V488" s="47">
        <v>0</v>
      </c>
      <c r="W488" s="47">
        <v>0</v>
      </c>
      <c r="X488" s="47">
        <v>0</v>
      </c>
      <c r="Y488" s="47">
        <v>0</v>
      </c>
      <c r="Z488" s="47">
        <v>0</v>
      </c>
      <c r="AA488" s="47">
        <v>0</v>
      </c>
      <c r="AB488" s="47">
        <v>0</v>
      </c>
      <c r="AC488" s="47">
        <v>0</v>
      </c>
      <c r="AD488" s="47">
        <v>0</v>
      </c>
      <c r="AE488" s="47">
        <v>0</v>
      </c>
      <c r="AF488" s="47">
        <v>0</v>
      </c>
      <c r="AG488" s="47">
        <v>0</v>
      </c>
      <c r="AH488" s="47">
        <v>0</v>
      </c>
      <c r="AI488" s="47">
        <v>0</v>
      </c>
      <c r="AJ488" s="47">
        <v>0</v>
      </c>
      <c r="AK488" s="47">
        <v>0</v>
      </c>
      <c r="AL488" s="47">
        <v>0</v>
      </c>
      <c r="AM488" s="47">
        <v>0</v>
      </c>
      <c r="AN488" s="47">
        <v>0</v>
      </c>
      <c r="AO488" s="47">
        <v>0</v>
      </c>
      <c r="AP488" s="47">
        <v>0</v>
      </c>
      <c r="AQ488" s="47">
        <v>0</v>
      </c>
      <c r="AR488" s="47">
        <v>0</v>
      </c>
      <c r="AS488" s="47">
        <v>0</v>
      </c>
      <c r="AT488" s="47">
        <v>0</v>
      </c>
      <c r="AU488" s="47">
        <v>0</v>
      </c>
      <c r="AV488" s="47">
        <v>0</v>
      </c>
      <c r="AW488" s="47">
        <v>0</v>
      </c>
      <c r="AX488" s="47">
        <v>0</v>
      </c>
      <c r="AY488" s="47">
        <v>0</v>
      </c>
      <c r="AZ488" s="47">
        <v>0</v>
      </c>
      <c r="BA488" s="47">
        <v>0</v>
      </c>
      <c r="BB488" s="47">
        <v>0</v>
      </c>
      <c r="BC488" s="47">
        <v>0</v>
      </c>
      <c r="BD488" s="47">
        <v>0</v>
      </c>
      <c r="BE488" s="47">
        <v>0</v>
      </c>
      <c r="BF488" s="47">
        <v>0</v>
      </c>
      <c r="BG488" s="47">
        <v>0</v>
      </c>
      <c r="BH488" s="47">
        <v>0</v>
      </c>
      <c r="BI488" s="47">
        <v>0</v>
      </c>
      <c r="BJ488" s="47">
        <v>0</v>
      </c>
      <c r="BK488" s="47">
        <v>0</v>
      </c>
      <c r="BL488" s="47">
        <v>0</v>
      </c>
      <c r="BM488" s="47">
        <v>0</v>
      </c>
      <c r="BN488" s="47">
        <v>0</v>
      </c>
      <c r="BO488" s="47">
        <v>0</v>
      </c>
      <c r="BP488" s="47">
        <v>0</v>
      </c>
      <c r="BQ488" s="47">
        <v>0</v>
      </c>
      <c r="BR488" s="47">
        <v>0</v>
      </c>
      <c r="BS488" s="47">
        <v>0</v>
      </c>
      <c r="BT488" s="47">
        <v>0</v>
      </c>
      <c r="BU488" s="47">
        <v>0</v>
      </c>
      <c r="BV488" s="47">
        <v>0</v>
      </c>
      <c r="BW488" s="47">
        <v>0</v>
      </c>
      <c r="BX488" s="47">
        <v>0</v>
      </c>
      <c r="BY488" s="47">
        <v>0</v>
      </c>
      <c r="BZ488" s="47">
        <v>0</v>
      </c>
      <c r="CA488" s="47">
        <v>0</v>
      </c>
      <c r="CB488" s="47">
        <v>0</v>
      </c>
      <c r="CC488" s="47">
        <v>0</v>
      </c>
      <c r="CD488" s="47">
        <v>0</v>
      </c>
      <c r="CE488" s="47">
        <v>0</v>
      </c>
      <c r="CF488" s="47">
        <v>1</v>
      </c>
      <c r="CG488" s="47">
        <v>0</v>
      </c>
      <c r="CH488" s="47">
        <v>1</v>
      </c>
      <c r="CI488" s="47">
        <v>0</v>
      </c>
      <c r="CJ488" s="47">
        <v>0</v>
      </c>
      <c r="CK488" s="47">
        <v>0</v>
      </c>
      <c r="CL488" s="47">
        <v>0</v>
      </c>
      <c r="CM488" s="47">
        <v>0</v>
      </c>
      <c r="CN488" s="47">
        <v>0</v>
      </c>
      <c r="CO488" s="47">
        <v>0</v>
      </c>
      <c r="CP488" s="47">
        <v>0</v>
      </c>
      <c r="CQ488" s="47">
        <v>0</v>
      </c>
      <c r="CR488" s="47">
        <v>0</v>
      </c>
      <c r="CS488" s="47">
        <v>0</v>
      </c>
      <c r="CT488" s="47">
        <v>0</v>
      </c>
      <c r="CU488" s="47">
        <v>0</v>
      </c>
      <c r="CV488" s="47">
        <v>0</v>
      </c>
      <c r="CW488" s="47">
        <v>0</v>
      </c>
      <c r="CX488" s="47">
        <v>0</v>
      </c>
      <c r="CY488" s="47">
        <v>0</v>
      </c>
      <c r="CZ488" s="47">
        <v>0</v>
      </c>
      <c r="DA488" s="47">
        <v>0</v>
      </c>
      <c r="DB488" s="47">
        <v>0</v>
      </c>
      <c r="DC488" s="47">
        <v>0</v>
      </c>
      <c r="DD488" s="47">
        <v>0</v>
      </c>
      <c r="DE488" s="47">
        <v>0</v>
      </c>
      <c r="DF488" s="47">
        <v>0</v>
      </c>
      <c r="DG488" s="47">
        <v>0</v>
      </c>
      <c r="DH488" s="47">
        <v>0</v>
      </c>
      <c r="DI488" s="47">
        <v>0</v>
      </c>
      <c r="DJ488" s="47">
        <v>0</v>
      </c>
      <c r="DK488" s="47">
        <v>0</v>
      </c>
      <c r="DL488" s="47">
        <v>0</v>
      </c>
      <c r="DM488" s="47">
        <v>0</v>
      </c>
      <c r="DN488" s="47">
        <v>0</v>
      </c>
      <c r="DO488" s="47">
        <v>0</v>
      </c>
      <c r="DP488" s="47">
        <v>0</v>
      </c>
      <c r="DQ488" s="47">
        <v>0</v>
      </c>
      <c r="DR488" s="47">
        <v>0</v>
      </c>
      <c r="DS488" s="47">
        <v>0</v>
      </c>
      <c r="DT488" s="47">
        <v>0</v>
      </c>
    </row>
    <row r="489" spans="1:126" x14ac:dyDescent="0.25">
      <c r="A489" s="47" t="s">
        <v>915</v>
      </c>
      <c r="B489" s="47" t="s">
        <v>153</v>
      </c>
      <c r="C489" s="47" t="s">
        <v>909</v>
      </c>
      <c r="D489" s="47" t="s">
        <v>909</v>
      </c>
      <c r="E489" s="47"/>
      <c r="F489" s="47" t="s">
        <v>406</v>
      </c>
      <c r="G489" s="47" t="s">
        <v>412</v>
      </c>
      <c r="H489" s="47" t="str">
        <f>=IFERROR(VLOOKUP(A489,'ETPT Format DDG'!A:J,10,FALSE),"")</f>
        <v>0</v>
      </c>
      <c r="I489" s="47" t="str">
        <f>='ETPT Format DDG'!M489</f>
        <v/>
      </c>
      <c r="J489" s="47" t="str">
        <f>='ETPT Format DDG'!D489</f>
        <v/>
      </c>
      <c r="K489" s="47" t="s">
        <v>157</v>
      </c>
      <c r="L489" s="47" t="s">
        <v>166</v>
      </c>
      <c r="M489" s="47" t="s">
        <v>669</v>
      </c>
      <c r="N489" s="47">
        <v>0.8</v>
      </c>
      <c r="O489" s="47">
        <v>0.8</v>
      </c>
      <c r="P489" s="47">
        <v>0</v>
      </c>
      <c r="Q489" s="47">
        <v>0</v>
      </c>
      <c r="R489" s="47">
        <v>0</v>
      </c>
      <c r="S489" s="47">
        <v>0</v>
      </c>
      <c r="T489" s="47">
        <v>0</v>
      </c>
      <c r="U489" s="47">
        <v>0</v>
      </c>
      <c r="V489" s="47">
        <v>0</v>
      </c>
      <c r="W489" s="47">
        <v>0</v>
      </c>
      <c r="X489" s="47">
        <v>0</v>
      </c>
      <c r="Y489" s="47">
        <v>0</v>
      </c>
      <c r="Z489" s="47">
        <v>0</v>
      </c>
      <c r="AA489" s="47">
        <v>0</v>
      </c>
      <c r="AB489" s="47">
        <v>0</v>
      </c>
      <c r="AC489" s="47">
        <v>0</v>
      </c>
      <c r="AD489" s="47">
        <v>0</v>
      </c>
      <c r="AE489" s="47">
        <v>0</v>
      </c>
      <c r="AF489" s="47">
        <v>0</v>
      </c>
      <c r="AG489" s="47">
        <v>0</v>
      </c>
      <c r="AH489" s="47">
        <v>0</v>
      </c>
      <c r="AI489" s="47">
        <v>0</v>
      </c>
      <c r="AJ489" s="47">
        <v>0</v>
      </c>
      <c r="AK489" s="47">
        <v>0</v>
      </c>
      <c r="AL489" s="47">
        <v>0</v>
      </c>
      <c r="AM489" s="47">
        <v>0</v>
      </c>
      <c r="AN489" s="47">
        <v>0</v>
      </c>
      <c r="AO489" s="47">
        <v>0</v>
      </c>
      <c r="AP489" s="47">
        <v>0</v>
      </c>
      <c r="AQ489" s="47">
        <v>0</v>
      </c>
      <c r="AR489" s="47">
        <v>0</v>
      </c>
      <c r="AS489" s="47">
        <v>0</v>
      </c>
      <c r="AT489" s="47">
        <v>0</v>
      </c>
      <c r="AU489" s="47">
        <v>0</v>
      </c>
      <c r="AV489" s="47">
        <v>0</v>
      </c>
      <c r="AW489" s="47">
        <v>0</v>
      </c>
      <c r="AX489" s="47">
        <v>0</v>
      </c>
      <c r="AY489" s="47">
        <v>0</v>
      </c>
      <c r="AZ489" s="47">
        <v>0</v>
      </c>
      <c r="BA489" s="47">
        <v>0</v>
      </c>
      <c r="BB489" s="47">
        <v>0</v>
      </c>
      <c r="BC489" s="47">
        <v>0</v>
      </c>
      <c r="BD489" s="47">
        <v>0</v>
      </c>
      <c r="BE489" s="47">
        <v>0</v>
      </c>
      <c r="BF489" s="47">
        <v>0</v>
      </c>
      <c r="BG489" s="47">
        <v>0</v>
      </c>
      <c r="BH489" s="47">
        <v>0</v>
      </c>
      <c r="BI489" s="47">
        <v>0</v>
      </c>
      <c r="BJ489" s="47">
        <v>0</v>
      </c>
      <c r="BK489" s="47">
        <v>0</v>
      </c>
      <c r="BL489" s="47">
        <v>0</v>
      </c>
      <c r="BM489" s="47">
        <v>0</v>
      </c>
      <c r="BN489" s="47">
        <v>0</v>
      </c>
      <c r="BO489" s="47">
        <v>0.8</v>
      </c>
      <c r="BP489" s="47">
        <v>0</v>
      </c>
      <c r="BQ489" s="47">
        <v>0</v>
      </c>
      <c r="BR489" s="47">
        <v>0</v>
      </c>
      <c r="BS489" s="47">
        <v>0</v>
      </c>
      <c r="BT489" s="47">
        <v>0</v>
      </c>
      <c r="BU489" s="47">
        <v>0</v>
      </c>
      <c r="BV489" s="47">
        <v>0</v>
      </c>
      <c r="BW489" s="47">
        <v>0</v>
      </c>
      <c r="BX489" s="47">
        <v>0</v>
      </c>
      <c r="BY489" s="47">
        <v>0</v>
      </c>
      <c r="BZ489" s="47">
        <v>0</v>
      </c>
      <c r="CA489" s="47">
        <v>0</v>
      </c>
      <c r="CB489" s="47">
        <v>0</v>
      </c>
      <c r="CC489" s="47">
        <v>0</v>
      </c>
      <c r="CD489" s="47">
        <v>0</v>
      </c>
      <c r="CE489" s="47">
        <v>0</v>
      </c>
      <c r="CF489" s="47">
        <v>0</v>
      </c>
      <c r="CG489" s="47">
        <v>0</v>
      </c>
      <c r="CH489" s="47">
        <v>0</v>
      </c>
      <c r="CI489" s="47">
        <v>0</v>
      </c>
      <c r="CJ489" s="47">
        <v>0</v>
      </c>
      <c r="CK489" s="47">
        <v>0</v>
      </c>
      <c r="CL489" s="47">
        <v>0</v>
      </c>
      <c r="CM489" s="47">
        <v>0</v>
      </c>
      <c r="CN489" s="47">
        <v>0</v>
      </c>
      <c r="CO489" s="47">
        <v>0</v>
      </c>
      <c r="CP489" s="47">
        <v>0</v>
      </c>
      <c r="CQ489" s="47">
        <v>0</v>
      </c>
      <c r="CR489" s="47">
        <v>0</v>
      </c>
      <c r="CS489" s="47">
        <v>0</v>
      </c>
      <c r="CT489" s="47">
        <v>0</v>
      </c>
      <c r="CU489" s="47">
        <v>0</v>
      </c>
      <c r="CV489" s="47">
        <v>0</v>
      </c>
      <c r="CW489" s="47">
        <v>0</v>
      </c>
      <c r="CX489" s="47">
        <v>0</v>
      </c>
      <c r="CY489" s="47">
        <v>0</v>
      </c>
      <c r="CZ489" s="47">
        <v>0</v>
      </c>
      <c r="DA489" s="47">
        <v>0</v>
      </c>
      <c r="DB489" s="47">
        <v>0</v>
      </c>
      <c r="DC489" s="47">
        <v>0</v>
      </c>
      <c r="DD489" s="47">
        <v>0</v>
      </c>
      <c r="DE489" s="47">
        <v>0</v>
      </c>
      <c r="DF489" s="47">
        <v>0</v>
      </c>
      <c r="DG489" s="47">
        <v>0</v>
      </c>
      <c r="DH489" s="47">
        <v>0</v>
      </c>
      <c r="DI489" s="47">
        <v>0</v>
      </c>
      <c r="DJ489" s="47">
        <v>0</v>
      </c>
      <c r="DK489" s="47">
        <v>0</v>
      </c>
      <c r="DL489" s="47">
        <v>0</v>
      </c>
      <c r="DM489" s="47">
        <v>0</v>
      </c>
      <c r="DN489" s="47">
        <v>0</v>
      </c>
      <c r="DO489" s="47">
        <v>0</v>
      </c>
      <c r="DP489" s="47">
        <v>0</v>
      </c>
      <c r="DQ489" s="47">
        <v>0</v>
      </c>
      <c r="DR489" s="47">
        <v>0</v>
      </c>
      <c r="DS489" s="47">
        <v>0</v>
      </c>
      <c r="DT489" s="47">
        <v>0</v>
      </c>
    </row>
    <row r="490" spans="1:126" x14ac:dyDescent="0.25">
      <c r="A490" s="47" t="s">
        <v>916</v>
      </c>
      <c r="B490" s="47" t="s">
        <v>153</v>
      </c>
      <c r="C490" s="47" t="s">
        <v>909</v>
      </c>
      <c r="D490" s="47" t="s">
        <v>909</v>
      </c>
      <c r="E490" s="47"/>
      <c r="F490" s="47" t="s">
        <v>406</v>
      </c>
      <c r="G490" s="47" t="s">
        <v>412</v>
      </c>
      <c r="H490" s="47" t="str">
        <f>=IFERROR(VLOOKUP(A490,'ETPT Format DDG'!A:J,10,FALSE),"")</f>
        <v>0</v>
      </c>
      <c r="I490" s="47" t="str">
        <f>='ETPT Format DDG'!M490</f>
        <v/>
      </c>
      <c r="J490" s="47" t="str">
        <f>='ETPT Format DDG'!D490</f>
        <v/>
      </c>
      <c r="K490" s="47" t="s">
        <v>157</v>
      </c>
      <c r="L490" s="47" t="s">
        <v>648</v>
      </c>
      <c r="M490" s="47" t="s">
        <v>513</v>
      </c>
      <c r="N490" s="47">
        <v>0.3447368421052632</v>
      </c>
      <c r="O490" s="47">
        <v>0.3447368421052632</v>
      </c>
      <c r="P490" s="47">
        <v>0</v>
      </c>
      <c r="Q490" s="47">
        <v>0</v>
      </c>
      <c r="R490" s="47">
        <v>0</v>
      </c>
      <c r="S490" s="47">
        <v>0</v>
      </c>
      <c r="T490" s="47">
        <v>0</v>
      </c>
      <c r="U490" s="47">
        <v>0</v>
      </c>
      <c r="V490" s="47">
        <v>0</v>
      </c>
      <c r="W490" s="47">
        <v>0</v>
      </c>
      <c r="X490" s="47">
        <v>0</v>
      </c>
      <c r="Y490" s="47">
        <v>0</v>
      </c>
      <c r="Z490" s="47">
        <v>0</v>
      </c>
      <c r="AA490" s="47">
        <v>0</v>
      </c>
      <c r="AB490" s="47">
        <v>0</v>
      </c>
      <c r="AC490" s="47">
        <v>0</v>
      </c>
      <c r="AD490" s="47">
        <v>0</v>
      </c>
      <c r="AE490" s="47">
        <v>0</v>
      </c>
      <c r="AF490" s="47">
        <v>0</v>
      </c>
      <c r="AG490" s="47">
        <v>0</v>
      </c>
      <c r="AH490" s="47">
        <v>0</v>
      </c>
      <c r="AI490" s="47">
        <v>0</v>
      </c>
      <c r="AJ490" s="47">
        <v>0</v>
      </c>
      <c r="AK490" s="47">
        <v>0</v>
      </c>
      <c r="AL490" s="47">
        <v>0</v>
      </c>
      <c r="AM490" s="47">
        <v>0</v>
      </c>
      <c r="AN490" s="47">
        <v>0</v>
      </c>
      <c r="AO490" s="47">
        <v>0</v>
      </c>
      <c r="AP490" s="47">
        <v>0</v>
      </c>
      <c r="AQ490" s="47">
        <v>0</v>
      </c>
      <c r="AR490" s="47">
        <v>0</v>
      </c>
      <c r="AS490" s="47">
        <v>0</v>
      </c>
      <c r="AT490" s="47">
        <v>0</v>
      </c>
      <c r="AU490" s="47">
        <v>0</v>
      </c>
      <c r="AV490" s="47">
        <v>0</v>
      </c>
      <c r="AW490" s="47">
        <v>0</v>
      </c>
      <c r="AX490" s="47">
        <v>0</v>
      </c>
      <c r="AY490" s="47">
        <v>0</v>
      </c>
      <c r="AZ490" s="47">
        <v>0</v>
      </c>
      <c r="BA490" s="47">
        <v>0</v>
      </c>
      <c r="BB490" s="47">
        <v>0</v>
      </c>
      <c r="BC490" s="47">
        <v>0</v>
      </c>
      <c r="BD490" s="47">
        <v>0</v>
      </c>
      <c r="BE490" s="47">
        <v>0</v>
      </c>
      <c r="BF490" s="47">
        <v>0</v>
      </c>
      <c r="BG490" s="47">
        <v>0</v>
      </c>
      <c r="BH490" s="47">
        <v>0</v>
      </c>
      <c r="BI490" s="47">
        <v>0</v>
      </c>
      <c r="BJ490" s="47">
        <v>0</v>
      </c>
      <c r="BK490" s="47">
        <v>0</v>
      </c>
      <c r="BL490" s="47">
        <v>0</v>
      </c>
      <c r="BM490" s="47">
        <v>0</v>
      </c>
      <c r="BN490" s="47">
        <v>0</v>
      </c>
      <c r="BO490" s="47">
        <v>0.3447368421052632</v>
      </c>
      <c r="BP490" s="47">
        <v>0</v>
      </c>
      <c r="BQ490" s="47">
        <v>0</v>
      </c>
      <c r="BR490" s="47">
        <v>0</v>
      </c>
      <c r="BS490" s="47">
        <v>0</v>
      </c>
      <c r="BT490" s="47">
        <v>0</v>
      </c>
      <c r="BU490" s="47">
        <v>0</v>
      </c>
      <c r="BV490" s="47">
        <v>0</v>
      </c>
      <c r="BW490" s="47">
        <v>0</v>
      </c>
      <c r="BX490" s="47">
        <v>0</v>
      </c>
      <c r="BY490" s="47">
        <v>0</v>
      </c>
      <c r="BZ490" s="47">
        <v>0</v>
      </c>
      <c r="CA490" s="47">
        <v>0</v>
      </c>
      <c r="CB490" s="47">
        <v>0</v>
      </c>
      <c r="CC490" s="47">
        <v>0</v>
      </c>
      <c r="CD490" s="47">
        <v>0</v>
      </c>
      <c r="CE490" s="47">
        <v>0</v>
      </c>
      <c r="CF490" s="47">
        <v>0</v>
      </c>
      <c r="CG490" s="47">
        <v>0</v>
      </c>
      <c r="CH490" s="47">
        <v>0</v>
      </c>
      <c r="CI490" s="47">
        <v>0</v>
      </c>
      <c r="CJ490" s="47">
        <v>0</v>
      </c>
      <c r="CK490" s="47">
        <v>0</v>
      </c>
      <c r="CL490" s="47">
        <v>0</v>
      </c>
      <c r="CM490" s="47">
        <v>0</v>
      </c>
      <c r="CN490" s="47">
        <v>0</v>
      </c>
      <c r="CO490" s="47">
        <v>0</v>
      </c>
      <c r="CP490" s="47">
        <v>0</v>
      </c>
      <c r="CQ490" s="47">
        <v>0</v>
      </c>
      <c r="CR490" s="47">
        <v>0</v>
      </c>
      <c r="CS490" s="47">
        <v>0</v>
      </c>
      <c r="CT490" s="47">
        <v>0</v>
      </c>
      <c r="CU490" s="47">
        <v>0</v>
      </c>
      <c r="CV490" s="47">
        <v>0</v>
      </c>
      <c r="CW490" s="47">
        <v>0</v>
      </c>
      <c r="CX490" s="47">
        <v>0</v>
      </c>
      <c r="CY490" s="47">
        <v>0</v>
      </c>
      <c r="CZ490" s="47">
        <v>0</v>
      </c>
      <c r="DA490" s="47">
        <v>0</v>
      </c>
      <c r="DB490" s="47">
        <v>0</v>
      </c>
      <c r="DC490" s="47">
        <v>0</v>
      </c>
      <c r="DD490" s="47">
        <v>0</v>
      </c>
      <c r="DE490" s="47">
        <v>0</v>
      </c>
      <c r="DF490" s="47">
        <v>0</v>
      </c>
      <c r="DG490" s="47">
        <v>0</v>
      </c>
      <c r="DH490" s="47">
        <v>0</v>
      </c>
      <c r="DI490" s="47">
        <v>0</v>
      </c>
      <c r="DJ490" s="47">
        <v>0</v>
      </c>
      <c r="DK490" s="47">
        <v>0</v>
      </c>
      <c r="DL490" s="47">
        <v>0</v>
      </c>
      <c r="DM490" s="47">
        <v>0</v>
      </c>
      <c r="DN490" s="47">
        <v>0</v>
      </c>
      <c r="DO490" s="47">
        <v>0</v>
      </c>
      <c r="DP490" s="47">
        <v>0</v>
      </c>
      <c r="DQ490" s="47">
        <v>0</v>
      </c>
      <c r="DR490" s="47">
        <v>0</v>
      </c>
      <c r="DS490" s="47">
        <v>0</v>
      </c>
      <c r="DT490" s="47">
        <v>0</v>
      </c>
    </row>
    <row r="491" spans="1:126" x14ac:dyDescent="0.25">
      <c r="A491" s="47" t="s">
        <v>917</v>
      </c>
      <c r="B491" s="47" t="s">
        <v>153</v>
      </c>
      <c r="C491" s="47" t="s">
        <v>909</v>
      </c>
      <c r="D491" s="47" t="s">
        <v>909</v>
      </c>
      <c r="E491" s="47"/>
      <c r="F491" s="47" t="s">
        <v>406</v>
      </c>
      <c r="G491" s="47" t="s">
        <v>412</v>
      </c>
      <c r="H491" s="47" t="str">
        <f>=IFERROR(VLOOKUP(A491,'ETPT Format DDG'!A:J,10,FALSE),"")</f>
        <v>0</v>
      </c>
      <c r="I491" s="47" t="str">
        <f>='ETPT Format DDG'!M491</f>
        <v/>
      </c>
      <c r="J491" s="47" t="str">
        <f>='ETPT Format DDG'!D491</f>
        <v/>
      </c>
      <c r="K491" s="47" t="s">
        <v>157</v>
      </c>
      <c r="L491" s="47" t="s">
        <v>801</v>
      </c>
      <c r="M491" s="47" t="s">
        <v>164</v>
      </c>
      <c r="N491" s="47">
        <v>0.45789473684210524</v>
      </c>
      <c r="O491" s="47">
        <v>0.45789473684210524</v>
      </c>
      <c r="P491" s="47">
        <v>0</v>
      </c>
      <c r="Q491" s="47">
        <v>0</v>
      </c>
      <c r="R491" s="47">
        <v>0</v>
      </c>
      <c r="S491" s="47">
        <v>0</v>
      </c>
      <c r="T491" s="47">
        <v>0</v>
      </c>
      <c r="U491" s="47">
        <v>0</v>
      </c>
      <c r="V491" s="47">
        <v>0</v>
      </c>
      <c r="W491" s="47">
        <v>0</v>
      </c>
      <c r="X491" s="47">
        <v>0</v>
      </c>
      <c r="Y491" s="47">
        <v>0</v>
      </c>
      <c r="Z491" s="47">
        <v>0</v>
      </c>
      <c r="AA491" s="47">
        <v>0</v>
      </c>
      <c r="AB491" s="47">
        <v>0</v>
      </c>
      <c r="AC491" s="47">
        <v>0</v>
      </c>
      <c r="AD491" s="47">
        <v>0</v>
      </c>
      <c r="AE491" s="47">
        <v>0</v>
      </c>
      <c r="AF491" s="47">
        <v>0</v>
      </c>
      <c r="AG491" s="47">
        <v>0</v>
      </c>
      <c r="AH491" s="47">
        <v>0</v>
      </c>
      <c r="AI491" s="47">
        <v>0</v>
      </c>
      <c r="AJ491" s="47">
        <v>0</v>
      </c>
      <c r="AK491" s="47">
        <v>0</v>
      </c>
      <c r="AL491" s="47">
        <v>0</v>
      </c>
      <c r="AM491" s="47">
        <v>0</v>
      </c>
      <c r="AN491" s="47">
        <v>0</v>
      </c>
      <c r="AO491" s="47">
        <v>0</v>
      </c>
      <c r="AP491" s="47">
        <v>0</v>
      </c>
      <c r="AQ491" s="47">
        <v>0</v>
      </c>
      <c r="AR491" s="47">
        <v>0</v>
      </c>
      <c r="AS491" s="47">
        <v>0</v>
      </c>
      <c r="AT491" s="47">
        <v>0</v>
      </c>
      <c r="AU491" s="47">
        <v>0</v>
      </c>
      <c r="AV491" s="47">
        <v>0</v>
      </c>
      <c r="AW491" s="47">
        <v>0</v>
      </c>
      <c r="AX491" s="47">
        <v>0</v>
      </c>
      <c r="AY491" s="47">
        <v>0</v>
      </c>
      <c r="AZ491" s="47">
        <v>0</v>
      </c>
      <c r="BA491" s="47">
        <v>0</v>
      </c>
      <c r="BB491" s="47">
        <v>0</v>
      </c>
      <c r="BC491" s="47">
        <v>0</v>
      </c>
      <c r="BD491" s="47">
        <v>0</v>
      </c>
      <c r="BE491" s="47">
        <v>0</v>
      </c>
      <c r="BF491" s="47">
        <v>0</v>
      </c>
      <c r="BG491" s="47">
        <v>0</v>
      </c>
      <c r="BH491" s="47">
        <v>0</v>
      </c>
      <c r="BI491" s="47">
        <v>0</v>
      </c>
      <c r="BJ491" s="47">
        <v>0</v>
      </c>
      <c r="BK491" s="47">
        <v>0</v>
      </c>
      <c r="BL491" s="47">
        <v>0</v>
      </c>
      <c r="BM491" s="47">
        <v>0</v>
      </c>
      <c r="BN491" s="47">
        <v>0</v>
      </c>
      <c r="BO491" s="47">
        <v>0</v>
      </c>
      <c r="BP491" s="47">
        <v>0</v>
      </c>
      <c r="BQ491" s="47">
        <v>0</v>
      </c>
      <c r="BR491" s="47">
        <v>0</v>
      </c>
      <c r="BS491" s="47">
        <v>0</v>
      </c>
      <c r="BT491" s="47">
        <v>0</v>
      </c>
      <c r="BU491" s="47">
        <v>0</v>
      </c>
      <c r="BV491" s="47">
        <v>0</v>
      </c>
      <c r="BW491" s="47">
        <v>0</v>
      </c>
      <c r="BX491" s="47">
        <v>0</v>
      </c>
      <c r="BY491" s="47">
        <v>0</v>
      </c>
      <c r="BZ491" s="47">
        <v>0</v>
      </c>
      <c r="CA491" s="47">
        <v>0</v>
      </c>
      <c r="CB491" s="47">
        <v>0</v>
      </c>
      <c r="CC491" s="47">
        <v>0</v>
      </c>
      <c r="CD491" s="47">
        <v>0</v>
      </c>
      <c r="CE491" s="47">
        <v>0</v>
      </c>
      <c r="CF491" s="47">
        <v>0</v>
      </c>
      <c r="CG491" s="47">
        <v>0</v>
      </c>
      <c r="CH491" s="47">
        <v>0</v>
      </c>
      <c r="CI491" s="47">
        <v>0</v>
      </c>
      <c r="CJ491" s="47">
        <v>0</v>
      </c>
      <c r="CK491" s="47">
        <v>0</v>
      </c>
      <c r="CL491" s="47">
        <v>0</v>
      </c>
      <c r="CM491" s="47">
        <v>0</v>
      </c>
      <c r="CN491" s="47">
        <v>0</v>
      </c>
      <c r="CO491" s="47">
        <v>0</v>
      </c>
      <c r="CP491" s="47">
        <v>0</v>
      </c>
      <c r="CQ491" s="47">
        <v>0.45789473684210524</v>
      </c>
      <c r="CR491" s="47">
        <v>0</v>
      </c>
      <c r="CS491" s="47">
        <v>0</v>
      </c>
      <c r="CT491" s="47">
        <v>0</v>
      </c>
      <c r="CU491" s="47">
        <v>0</v>
      </c>
      <c r="CV491" s="47">
        <v>0</v>
      </c>
      <c r="CW491" s="47">
        <v>0</v>
      </c>
      <c r="CX491" s="47">
        <v>0</v>
      </c>
      <c r="CY491" s="47">
        <v>0</v>
      </c>
      <c r="CZ491" s="47">
        <v>0</v>
      </c>
      <c r="DA491" s="47">
        <v>0</v>
      </c>
      <c r="DB491" s="47">
        <v>0</v>
      </c>
      <c r="DC491" s="47">
        <v>0</v>
      </c>
      <c r="DD491" s="47">
        <v>0</v>
      </c>
      <c r="DE491" s="47">
        <v>0</v>
      </c>
      <c r="DF491" s="47">
        <v>0</v>
      </c>
      <c r="DG491" s="47">
        <v>0</v>
      </c>
      <c r="DH491" s="47">
        <v>0</v>
      </c>
      <c r="DI491" s="47">
        <v>0</v>
      </c>
      <c r="DJ491" s="47">
        <v>0</v>
      </c>
      <c r="DK491" s="47">
        <v>0</v>
      </c>
      <c r="DL491" s="47">
        <v>0</v>
      </c>
      <c r="DM491" s="47">
        <v>0</v>
      </c>
      <c r="DN491" s="47">
        <v>0</v>
      </c>
      <c r="DO491" s="47">
        <v>0</v>
      </c>
      <c r="DP491" s="47">
        <v>0</v>
      </c>
      <c r="DQ491" s="47">
        <v>0</v>
      </c>
      <c r="DR491" s="47">
        <v>0</v>
      </c>
      <c r="DS491" s="47">
        <v>0</v>
      </c>
      <c r="DT491" s="47">
        <v>0</v>
      </c>
    </row>
    <row r="492" spans="1:126" x14ac:dyDescent="0.25">
      <c r="A492" s="47" t="s">
        <v>918</v>
      </c>
      <c r="B492" s="47" t="s">
        <v>153</v>
      </c>
      <c r="C492" s="47" t="s">
        <v>909</v>
      </c>
      <c r="D492" s="47" t="s">
        <v>909</v>
      </c>
      <c r="E492" s="47"/>
      <c r="F492" s="47" t="s">
        <v>406</v>
      </c>
      <c r="G492" s="47" t="s">
        <v>415</v>
      </c>
      <c r="H492" s="47" t="str">
        <f>=IFERROR(VLOOKUP(A492,'ETPT Format DDG'!A:J,10,FALSE),"")</f>
        <v>0</v>
      </c>
      <c r="I492" s="47" t="str">
        <f>='ETPT Format DDG'!M492</f>
        <v/>
      </c>
      <c r="J492" s="47" t="str">
        <f>='ETPT Format DDG'!D492</f>
        <v/>
      </c>
      <c r="K492" s="47" t="s">
        <v>157</v>
      </c>
      <c r="L492" s="47" t="s">
        <v>671</v>
      </c>
      <c r="M492" s="47"/>
      <c r="N492" s="47">
        <v>1</v>
      </c>
      <c r="O492" s="47">
        <v>1</v>
      </c>
      <c r="P492" s="47">
        <v>0</v>
      </c>
      <c r="Q492" s="47">
        <v>0</v>
      </c>
      <c r="R492" s="47">
        <v>0</v>
      </c>
      <c r="S492" s="47">
        <v>0</v>
      </c>
      <c r="T492" s="47">
        <v>0</v>
      </c>
      <c r="U492" s="47">
        <v>0</v>
      </c>
      <c r="V492" s="47">
        <v>0</v>
      </c>
      <c r="W492" s="47">
        <v>0</v>
      </c>
      <c r="X492" s="47">
        <v>0</v>
      </c>
      <c r="Y492" s="47">
        <v>0</v>
      </c>
      <c r="Z492" s="47">
        <v>0</v>
      </c>
      <c r="AA492" s="47">
        <v>0</v>
      </c>
      <c r="AB492" s="47">
        <v>0</v>
      </c>
      <c r="AC492" s="47">
        <v>0</v>
      </c>
      <c r="AD492" s="47">
        <v>0</v>
      </c>
      <c r="AE492" s="47">
        <v>0</v>
      </c>
      <c r="AF492" s="47">
        <v>0</v>
      </c>
      <c r="AG492" s="47">
        <v>0</v>
      </c>
      <c r="AH492" s="47">
        <v>0</v>
      </c>
      <c r="AI492" s="47">
        <v>0</v>
      </c>
      <c r="AJ492" s="47">
        <v>0</v>
      </c>
      <c r="AK492" s="47">
        <v>0</v>
      </c>
      <c r="AL492" s="47">
        <v>0</v>
      </c>
      <c r="AM492" s="47">
        <v>0</v>
      </c>
      <c r="AN492" s="47">
        <v>0</v>
      </c>
      <c r="AO492" s="47">
        <v>0</v>
      </c>
      <c r="AP492" s="47">
        <v>0</v>
      </c>
      <c r="AQ492" s="47">
        <v>0</v>
      </c>
      <c r="AR492" s="47">
        <v>0</v>
      </c>
      <c r="AS492" s="47">
        <v>0</v>
      </c>
      <c r="AT492" s="47">
        <v>0</v>
      </c>
      <c r="AU492" s="47">
        <v>0</v>
      </c>
      <c r="AV492" s="47">
        <v>0</v>
      </c>
      <c r="AW492" s="47">
        <v>0</v>
      </c>
      <c r="AX492" s="47">
        <v>0</v>
      </c>
      <c r="AY492" s="47">
        <v>0</v>
      </c>
      <c r="AZ492" s="47">
        <v>0</v>
      </c>
      <c r="BA492" s="47">
        <v>0</v>
      </c>
      <c r="BB492" s="47">
        <v>0</v>
      </c>
      <c r="BC492" s="47">
        <v>0</v>
      </c>
      <c r="BD492" s="47">
        <v>0</v>
      </c>
      <c r="BE492" s="47">
        <v>0</v>
      </c>
      <c r="BF492" s="47">
        <v>0</v>
      </c>
      <c r="BG492" s="47">
        <v>0</v>
      </c>
      <c r="BH492" s="47">
        <v>0</v>
      </c>
      <c r="BI492" s="47">
        <v>0</v>
      </c>
      <c r="BJ492" s="47">
        <v>0</v>
      </c>
      <c r="BK492" s="47">
        <v>0</v>
      </c>
      <c r="BL492" s="47">
        <v>0</v>
      </c>
      <c r="BM492" s="47">
        <v>0</v>
      </c>
      <c r="BN492" s="47">
        <v>0</v>
      </c>
      <c r="BO492" s="47">
        <v>0</v>
      </c>
      <c r="BP492" s="47">
        <v>0</v>
      </c>
      <c r="BQ492" s="47">
        <v>0</v>
      </c>
      <c r="BR492" s="47">
        <v>0</v>
      </c>
      <c r="BS492" s="47">
        <v>0</v>
      </c>
      <c r="BT492" s="47">
        <v>0</v>
      </c>
      <c r="BU492" s="47">
        <v>0</v>
      </c>
      <c r="BV492" s="47">
        <v>0</v>
      </c>
      <c r="BW492" s="47">
        <v>0</v>
      </c>
      <c r="BX492" s="47">
        <v>0</v>
      </c>
      <c r="BY492" s="47">
        <v>0</v>
      </c>
      <c r="BZ492" s="47">
        <v>0</v>
      </c>
      <c r="CA492" s="47">
        <v>0</v>
      </c>
      <c r="CB492" s="47">
        <v>0</v>
      </c>
      <c r="CC492" s="47">
        <v>0</v>
      </c>
      <c r="CD492" s="47">
        <v>0</v>
      </c>
      <c r="CE492" s="47">
        <v>0</v>
      </c>
      <c r="CF492" s="47">
        <v>0</v>
      </c>
      <c r="CG492" s="47">
        <v>0</v>
      </c>
      <c r="CH492" s="47">
        <v>0</v>
      </c>
      <c r="CI492" s="47">
        <v>0</v>
      </c>
      <c r="CJ492" s="47">
        <v>0</v>
      </c>
      <c r="CK492" s="47">
        <v>0</v>
      </c>
      <c r="CL492" s="47">
        <v>0</v>
      </c>
      <c r="CM492" s="47">
        <v>0</v>
      </c>
      <c r="CN492" s="47">
        <v>0</v>
      </c>
      <c r="CO492" s="47">
        <v>0</v>
      </c>
      <c r="CP492" s="47">
        <v>0</v>
      </c>
      <c r="CQ492" s="47">
        <v>0</v>
      </c>
      <c r="CR492" s="47">
        <v>0</v>
      </c>
      <c r="CS492" s="47">
        <v>0</v>
      </c>
      <c r="CT492" s="47">
        <v>1</v>
      </c>
      <c r="CU492" s="47">
        <v>1</v>
      </c>
      <c r="CV492" s="47">
        <v>0</v>
      </c>
      <c r="CW492" s="47">
        <v>0</v>
      </c>
      <c r="CX492" s="47">
        <v>0</v>
      </c>
      <c r="CY492" s="47">
        <v>0</v>
      </c>
      <c r="CZ492" s="47">
        <v>0</v>
      </c>
      <c r="DA492" s="47">
        <v>0</v>
      </c>
      <c r="DB492" s="47">
        <v>0</v>
      </c>
      <c r="DC492" s="47">
        <v>0</v>
      </c>
      <c r="DD492" s="47">
        <v>0</v>
      </c>
      <c r="DE492" s="47">
        <v>0</v>
      </c>
      <c r="DF492" s="47">
        <v>0</v>
      </c>
      <c r="DG492" s="47">
        <v>0</v>
      </c>
      <c r="DH492" s="47">
        <v>0</v>
      </c>
      <c r="DI492" s="47">
        <v>0</v>
      </c>
      <c r="DJ492" s="47">
        <v>0</v>
      </c>
      <c r="DK492" s="47">
        <v>0</v>
      </c>
      <c r="DL492" s="47">
        <v>0</v>
      </c>
      <c r="DM492" s="47">
        <v>0</v>
      </c>
      <c r="DN492" s="47">
        <v>0</v>
      </c>
      <c r="DO492" s="47">
        <v>0</v>
      </c>
      <c r="DP492" s="47">
        <v>0</v>
      </c>
      <c r="DQ492" s="47">
        <v>0</v>
      </c>
      <c r="DR492" s="47">
        <v>0</v>
      </c>
      <c r="DS492" s="47">
        <v>0</v>
      </c>
      <c r="DT492" s="47">
        <v>0</v>
      </c>
    </row>
    <row r="493" spans="1:126" x14ac:dyDescent="0.25">
      <c r="A493" s="47" t="s">
        <v>919</v>
      </c>
      <c r="B493" s="47" t="s">
        <v>153</v>
      </c>
      <c r="C493" s="47" t="s">
        <v>909</v>
      </c>
      <c r="D493" s="47" t="s">
        <v>909</v>
      </c>
      <c r="E493" s="47"/>
      <c r="F493" s="47" t="s">
        <v>406</v>
      </c>
      <c r="G493" s="47" t="s">
        <v>415</v>
      </c>
      <c r="H493" s="47" t="str">
        <f>=IFERROR(VLOOKUP(A493,'ETPT Format DDG'!A:J,10,FALSE),"")</f>
        <v>0</v>
      </c>
      <c r="I493" s="47" t="str">
        <f>='ETPT Format DDG'!M493</f>
        <v/>
      </c>
      <c r="J493" s="47" t="str">
        <f>='ETPT Format DDG'!D493</f>
        <v/>
      </c>
      <c r="K493" s="47" t="s">
        <v>157</v>
      </c>
      <c r="L493" s="47" t="s">
        <v>751</v>
      </c>
      <c r="M493" s="47"/>
      <c r="N493" s="47">
        <v>1</v>
      </c>
      <c r="O493" s="47">
        <v>1</v>
      </c>
      <c r="P493" s="47">
        <v>0</v>
      </c>
      <c r="Q493" s="47">
        <v>0</v>
      </c>
      <c r="R493" s="47">
        <v>0</v>
      </c>
      <c r="S493" s="47">
        <v>0</v>
      </c>
      <c r="T493" s="47">
        <v>0</v>
      </c>
      <c r="U493" s="47">
        <v>0</v>
      </c>
      <c r="V493" s="47">
        <v>0</v>
      </c>
      <c r="W493" s="47">
        <v>0</v>
      </c>
      <c r="X493" s="47">
        <v>0</v>
      </c>
      <c r="Y493" s="47">
        <v>0</v>
      </c>
      <c r="Z493" s="47">
        <v>0</v>
      </c>
      <c r="AA493" s="47">
        <v>0</v>
      </c>
      <c r="AB493" s="47">
        <v>0</v>
      </c>
      <c r="AC493" s="47">
        <v>0</v>
      </c>
      <c r="AD493" s="47">
        <v>0</v>
      </c>
      <c r="AE493" s="47">
        <v>0</v>
      </c>
      <c r="AF493" s="47">
        <v>0</v>
      </c>
      <c r="AG493" s="47">
        <v>0</v>
      </c>
      <c r="AH493" s="47">
        <v>0</v>
      </c>
      <c r="AI493" s="47">
        <v>0</v>
      </c>
      <c r="AJ493" s="47">
        <v>0</v>
      </c>
      <c r="AK493" s="47">
        <v>0</v>
      </c>
      <c r="AL493" s="47">
        <v>0</v>
      </c>
      <c r="AM493" s="47">
        <v>0</v>
      </c>
      <c r="AN493" s="47">
        <v>0</v>
      </c>
      <c r="AO493" s="47">
        <v>0</v>
      </c>
      <c r="AP493" s="47">
        <v>0</v>
      </c>
      <c r="AQ493" s="47">
        <v>0</v>
      </c>
      <c r="AR493" s="47">
        <v>0</v>
      </c>
      <c r="AS493" s="47">
        <v>0</v>
      </c>
      <c r="AT493" s="47">
        <v>0</v>
      </c>
      <c r="AU493" s="47">
        <v>0</v>
      </c>
      <c r="AV493" s="47">
        <v>0</v>
      </c>
      <c r="AW493" s="47">
        <v>0</v>
      </c>
      <c r="AX493" s="47">
        <v>0</v>
      </c>
      <c r="AY493" s="47">
        <v>0</v>
      </c>
      <c r="AZ493" s="47">
        <v>0</v>
      </c>
      <c r="BA493" s="47">
        <v>0</v>
      </c>
      <c r="BB493" s="47">
        <v>0</v>
      </c>
      <c r="BC493" s="47">
        <v>0</v>
      </c>
      <c r="BD493" s="47">
        <v>0</v>
      </c>
      <c r="BE493" s="47">
        <v>0</v>
      </c>
      <c r="BF493" s="47">
        <v>0</v>
      </c>
      <c r="BG493" s="47">
        <v>0</v>
      </c>
      <c r="BH493" s="47">
        <v>0</v>
      </c>
      <c r="BI493" s="47">
        <v>0</v>
      </c>
      <c r="BJ493" s="47">
        <v>0</v>
      </c>
      <c r="BK493" s="47">
        <v>0</v>
      </c>
      <c r="BL493" s="47">
        <v>0</v>
      </c>
      <c r="BM493" s="47">
        <v>0</v>
      </c>
      <c r="BN493" s="47">
        <v>0</v>
      </c>
      <c r="BO493" s="47">
        <v>0</v>
      </c>
      <c r="BP493" s="47">
        <v>0</v>
      </c>
      <c r="BQ493" s="47">
        <v>0</v>
      </c>
      <c r="BR493" s="47">
        <v>0</v>
      </c>
      <c r="BS493" s="47">
        <v>0</v>
      </c>
      <c r="BT493" s="47">
        <v>0</v>
      </c>
      <c r="BU493" s="47">
        <v>0</v>
      </c>
      <c r="BV493" s="47">
        <v>0</v>
      </c>
      <c r="BW493" s="47">
        <v>0</v>
      </c>
      <c r="BX493" s="47">
        <v>0</v>
      </c>
      <c r="BY493" s="47">
        <v>0</v>
      </c>
      <c r="BZ493" s="47">
        <v>0</v>
      </c>
      <c r="CA493" s="47">
        <v>0</v>
      </c>
      <c r="CB493" s="47">
        <v>0</v>
      </c>
      <c r="CC493" s="47">
        <v>0</v>
      </c>
      <c r="CD493" s="47">
        <v>0</v>
      </c>
      <c r="CE493" s="47">
        <v>0</v>
      </c>
      <c r="CF493" s="47">
        <v>0</v>
      </c>
      <c r="CG493" s="47">
        <v>0</v>
      </c>
      <c r="CH493" s="47">
        <v>0</v>
      </c>
      <c r="CI493" s="47">
        <v>0</v>
      </c>
      <c r="CJ493" s="47">
        <v>0</v>
      </c>
      <c r="CK493" s="47">
        <v>0</v>
      </c>
      <c r="CL493" s="47">
        <v>0</v>
      </c>
      <c r="CM493" s="47">
        <v>0</v>
      </c>
      <c r="CN493" s="47">
        <v>0</v>
      </c>
      <c r="CO493" s="47">
        <v>0</v>
      </c>
      <c r="CP493" s="47">
        <v>0</v>
      </c>
      <c r="CQ493" s="47">
        <v>0</v>
      </c>
      <c r="CR493" s="47">
        <v>0</v>
      </c>
      <c r="CS493" s="47">
        <v>0</v>
      </c>
      <c r="CT493" s="47">
        <v>1</v>
      </c>
      <c r="CU493" s="47">
        <v>0</v>
      </c>
      <c r="CV493" s="47">
        <v>0</v>
      </c>
      <c r="CW493" s="47">
        <v>0</v>
      </c>
      <c r="CX493" s="47">
        <v>0</v>
      </c>
      <c r="CY493" s="47">
        <v>0</v>
      </c>
      <c r="CZ493" s="47">
        <v>0</v>
      </c>
      <c r="DA493" s="47">
        <v>0</v>
      </c>
      <c r="DB493" s="47">
        <v>0</v>
      </c>
      <c r="DC493" s="47">
        <v>1</v>
      </c>
      <c r="DD493" s="47">
        <v>0</v>
      </c>
      <c r="DE493" s="47">
        <v>0</v>
      </c>
      <c r="DF493" s="47">
        <v>0</v>
      </c>
      <c r="DG493" s="47">
        <v>0</v>
      </c>
      <c r="DH493" s="47">
        <v>0</v>
      </c>
      <c r="DI493" s="47">
        <v>0</v>
      </c>
      <c r="DJ493" s="47">
        <v>0</v>
      </c>
      <c r="DK493" s="47">
        <v>0</v>
      </c>
      <c r="DL493" s="47">
        <v>0</v>
      </c>
      <c r="DM493" s="47">
        <v>0</v>
      </c>
      <c r="DN493" s="47">
        <v>0</v>
      </c>
      <c r="DO493" s="47">
        <v>0</v>
      </c>
      <c r="DP493" s="47">
        <v>0</v>
      </c>
      <c r="DQ493" s="47">
        <v>0</v>
      </c>
      <c r="DR493" s="47">
        <v>0</v>
      </c>
      <c r="DS493" s="47">
        <v>0</v>
      </c>
      <c r="DT493" s="47">
        <v>0</v>
      </c>
    </row>
    <row r="494" spans="1:126" x14ac:dyDescent="0.25">
      <c r="A494" s="47" t="s">
        <v>920</v>
      </c>
      <c r="B494" s="47" t="s">
        <v>153</v>
      </c>
      <c r="C494" s="47" t="s">
        <v>921</v>
      </c>
      <c r="D494" s="47" t="s">
        <v>921</v>
      </c>
      <c r="E494" s="47"/>
      <c r="F494" s="47" t="s">
        <v>406</v>
      </c>
      <c r="G494" s="47" t="s">
        <v>486</v>
      </c>
      <c r="H494" s="47" t="str">
        <f>=IFERROR(VLOOKUP(A494,'ETPT Format DDG'!A:J,10,FALSE),"")</f>
        <v>0</v>
      </c>
      <c r="I494" s="47" t="str">
        <f>='ETPT Format DDG'!M494</f>
        <v/>
      </c>
      <c r="J494" s="47" t="str">
        <f>='ETPT Format DDG'!D494</f>
        <v/>
      </c>
      <c r="K494" s="47" t="s">
        <v>157</v>
      </c>
      <c r="L494" s="47" t="s">
        <v>922</v>
      </c>
      <c r="M494" s="47"/>
      <c r="N494" s="47">
        <v>0.7894736842105263</v>
      </c>
      <c r="O494" s="47">
        <v>0.46842105263157907</v>
      </c>
      <c r="P494" s="47">
        <v>0</v>
      </c>
      <c r="Q494" s="47">
        <v>0</v>
      </c>
      <c r="R494" s="47">
        <v>0</v>
      </c>
      <c r="S494" s="47">
        <v>0</v>
      </c>
      <c r="T494" s="47">
        <v>0</v>
      </c>
      <c r="U494" s="47">
        <v>0</v>
      </c>
      <c r="V494" s="47">
        <v>0</v>
      </c>
      <c r="W494" s="47">
        <v>0</v>
      </c>
      <c r="X494" s="47">
        <v>0</v>
      </c>
      <c r="Y494" s="47">
        <v>0</v>
      </c>
      <c r="Z494" s="47">
        <v>0</v>
      </c>
      <c r="AA494" s="47">
        <v>0</v>
      </c>
      <c r="AB494" s="47">
        <v>0</v>
      </c>
      <c r="AC494" s="47">
        <v>0</v>
      </c>
      <c r="AD494" s="47">
        <v>0</v>
      </c>
      <c r="AE494" s="47">
        <v>0</v>
      </c>
      <c r="AF494" s="47">
        <v>0</v>
      </c>
      <c r="AG494" s="47">
        <v>0</v>
      </c>
      <c r="AH494" s="47">
        <v>0</v>
      </c>
      <c r="AI494" s="47">
        <v>0</v>
      </c>
      <c r="AJ494" s="47">
        <v>0</v>
      </c>
      <c r="AK494" s="47">
        <v>0</v>
      </c>
      <c r="AL494" s="47">
        <v>0</v>
      </c>
      <c r="AM494" s="47">
        <v>0</v>
      </c>
      <c r="AN494" s="47">
        <v>0.007631578947368415</v>
      </c>
      <c r="AO494" s="47">
        <v>0</v>
      </c>
      <c r="AP494" s="47">
        <v>0</v>
      </c>
      <c r="AQ494" s="47">
        <v>0</v>
      </c>
      <c r="AR494" s="47">
        <v>0</v>
      </c>
      <c r="AS494" s="47">
        <v>0</v>
      </c>
      <c r="AT494" s="47">
        <v>0</v>
      </c>
      <c r="AU494" s="47">
        <v>0</v>
      </c>
      <c r="AV494" s="47">
        <v>0</v>
      </c>
      <c r="AW494" s="47">
        <v>0</v>
      </c>
      <c r="AX494" s="47">
        <v>0</v>
      </c>
      <c r="AY494" s="47">
        <v>0</v>
      </c>
      <c r="AZ494" s="47">
        <v>0</v>
      </c>
      <c r="BA494" s="47">
        <v>0</v>
      </c>
      <c r="BB494" s="47">
        <v>0</v>
      </c>
      <c r="BC494" s="47">
        <v>0</v>
      </c>
      <c r="BD494" s="47">
        <v>0</v>
      </c>
      <c r="BE494" s="47">
        <v>0</v>
      </c>
      <c r="BF494" s="47">
        <v>0</v>
      </c>
      <c r="BG494" s="47">
        <v>0.007631578947368415</v>
      </c>
      <c r="BH494" s="47">
        <v>0</v>
      </c>
      <c r="BI494" s="47">
        <v>0</v>
      </c>
      <c r="BJ494" s="47">
        <v>0</v>
      </c>
      <c r="BK494" s="47">
        <v>0</v>
      </c>
      <c r="BL494" s="47">
        <v>0</v>
      </c>
      <c r="BM494" s="47">
        <v>0</v>
      </c>
      <c r="BN494" s="47">
        <v>0</v>
      </c>
      <c r="BO494" s="47">
        <v>0</v>
      </c>
      <c r="BP494" s="47">
        <v>0</v>
      </c>
      <c r="BQ494" s="47">
        <v>0</v>
      </c>
      <c r="BR494" s="47">
        <v>0</v>
      </c>
      <c r="BS494" s="47">
        <v>0</v>
      </c>
      <c r="BT494" s="47">
        <v>0</v>
      </c>
      <c r="BU494" s="47">
        <v>0</v>
      </c>
      <c r="BV494" s="47">
        <v>0</v>
      </c>
      <c r="BW494" s="47">
        <v>0</v>
      </c>
      <c r="BX494" s="47">
        <v>0</v>
      </c>
      <c r="BY494" s="47">
        <v>0</v>
      </c>
      <c r="BZ494" s="47">
        <v>0</v>
      </c>
      <c r="CA494" s="47">
        <v>0</v>
      </c>
      <c r="CB494" s="47">
        <v>0</v>
      </c>
      <c r="CC494" s="47">
        <v>0</v>
      </c>
      <c r="CD494" s="47">
        <v>0</v>
      </c>
      <c r="CE494" s="47">
        <v>0</v>
      </c>
      <c r="CF494" s="47">
        <v>0</v>
      </c>
      <c r="CG494" s="47">
        <v>0</v>
      </c>
      <c r="CH494" s="47">
        <v>0</v>
      </c>
      <c r="CI494" s="47">
        <v>0</v>
      </c>
      <c r="CJ494" s="47">
        <v>0</v>
      </c>
      <c r="CK494" s="47">
        <v>0</v>
      </c>
      <c r="CL494" s="47">
        <v>0</v>
      </c>
      <c r="CM494" s="47">
        <v>0</v>
      </c>
      <c r="CN494" s="47">
        <v>0</v>
      </c>
      <c r="CO494" s="47">
        <v>0</v>
      </c>
      <c r="CP494" s="47">
        <v>0</v>
      </c>
      <c r="CQ494" s="47">
        <v>0</v>
      </c>
      <c r="CR494" s="47">
        <v>0</v>
      </c>
      <c r="CS494" s="47">
        <v>0</v>
      </c>
      <c r="CT494" s="47">
        <v>0.46078947368421064</v>
      </c>
      <c r="CU494" s="47">
        <v>0.3157894736842105</v>
      </c>
      <c r="CV494" s="47">
        <v>0</v>
      </c>
      <c r="CW494" s="47">
        <v>0</v>
      </c>
      <c r="CX494" s="47">
        <v>0</v>
      </c>
      <c r="CY494" s="47">
        <v>0</v>
      </c>
      <c r="CZ494" s="47">
        <v>0</v>
      </c>
      <c r="DA494" s="47">
        <v>0.14500000000000013</v>
      </c>
      <c r="DB494" s="47">
        <v>0</v>
      </c>
      <c r="DC494" s="47">
        <v>0</v>
      </c>
      <c r="DD494" s="47">
        <v>0</v>
      </c>
      <c r="DE494" s="47">
        <v>0</v>
      </c>
      <c r="DF494" s="47">
        <v>0.2105263157894737</v>
      </c>
      <c r="DG494" s="47">
        <v>0</v>
      </c>
      <c r="DH494" s="47">
        <v>0.2105263157894737</v>
      </c>
      <c r="DI494" s="47">
        <v>0</v>
      </c>
      <c r="DJ494" s="47">
        <v>0</v>
      </c>
      <c r="DK494" s="47">
        <v>0</v>
      </c>
      <c r="DL494" s="47">
        <v>0</v>
      </c>
      <c r="DM494" s="47">
        <v>0</v>
      </c>
      <c r="DN494" s="47">
        <v>0</v>
      </c>
      <c r="DO494" s="47">
        <v>0</v>
      </c>
      <c r="DP494" s="47">
        <v>0</v>
      </c>
      <c r="DQ494" s="47">
        <v>0</v>
      </c>
      <c r="DR494" s="47">
        <v>0</v>
      </c>
      <c r="DS494" s="47">
        <v>0</v>
      </c>
      <c r="DT494" s="47">
        <v>0</v>
      </c>
    </row>
    <row r="495" spans="1:126" x14ac:dyDescent="0.25">
      <c r="A495" s="47" t="s">
        <v>923</v>
      </c>
      <c r="B495" s="47" t="s">
        <v>153</v>
      </c>
      <c r="C495" s="47" t="s">
        <v>921</v>
      </c>
      <c r="D495" s="47" t="s">
        <v>921</v>
      </c>
      <c r="E495" s="47"/>
      <c r="F495" s="47" t="s">
        <v>406</v>
      </c>
      <c r="G495" s="47" t="s">
        <v>412</v>
      </c>
      <c r="H495" s="47" t="str">
        <f>=IFERROR(VLOOKUP(A495,'ETPT Format DDG'!A:J,10,FALSE),"")</f>
        <v>0</v>
      </c>
      <c r="I495" s="47" t="str">
        <f>='ETPT Format DDG'!M495</f>
        <v/>
      </c>
      <c r="J495" s="47" t="str">
        <f>='ETPT Format DDG'!D495</f>
        <v/>
      </c>
      <c r="K495" s="47" t="s">
        <v>157</v>
      </c>
      <c r="L495" s="47" t="s">
        <v>710</v>
      </c>
      <c r="M495" s="47"/>
      <c r="N495" s="47">
        <v>1</v>
      </c>
      <c r="O495" s="47">
        <v>1</v>
      </c>
      <c r="P495" s="47">
        <v>0</v>
      </c>
      <c r="Q495" s="47">
        <v>0</v>
      </c>
      <c r="R495" s="47">
        <v>0</v>
      </c>
      <c r="S495" s="47">
        <v>0</v>
      </c>
      <c r="T495" s="47">
        <v>0</v>
      </c>
      <c r="U495" s="47">
        <v>0</v>
      </c>
      <c r="V495" s="47">
        <v>0</v>
      </c>
      <c r="W495" s="47">
        <v>0</v>
      </c>
      <c r="X495" s="47">
        <v>0</v>
      </c>
      <c r="Y495" s="47">
        <v>0</v>
      </c>
      <c r="Z495" s="47">
        <v>0</v>
      </c>
      <c r="AA495" s="47">
        <v>0</v>
      </c>
      <c r="AB495" s="47">
        <v>0</v>
      </c>
      <c r="AC495" s="47">
        <v>0</v>
      </c>
      <c r="AD495" s="47">
        <v>0</v>
      </c>
      <c r="AE495" s="47">
        <v>0</v>
      </c>
      <c r="AF495" s="47">
        <v>0</v>
      </c>
      <c r="AG495" s="47">
        <v>0</v>
      </c>
      <c r="AH495" s="47">
        <v>0</v>
      </c>
      <c r="AI495" s="47">
        <v>0</v>
      </c>
      <c r="AJ495" s="47">
        <v>0</v>
      </c>
      <c r="AK495" s="47">
        <v>0</v>
      </c>
      <c r="AL495" s="47">
        <v>0</v>
      </c>
      <c r="AM495" s="47">
        <v>0</v>
      </c>
      <c r="AN495" s="47">
        <v>1</v>
      </c>
      <c r="AO495" s="47">
        <v>0</v>
      </c>
      <c r="AP495" s="47">
        <v>0</v>
      </c>
      <c r="AQ495" s="47">
        <v>0</v>
      </c>
      <c r="AR495" s="47">
        <v>0</v>
      </c>
      <c r="AS495" s="47">
        <v>0</v>
      </c>
      <c r="AT495" s="47">
        <v>0</v>
      </c>
      <c r="AU495" s="47">
        <v>0</v>
      </c>
      <c r="AV495" s="47">
        <v>0</v>
      </c>
      <c r="AW495" s="47">
        <v>0</v>
      </c>
      <c r="AX495" s="47">
        <v>0</v>
      </c>
      <c r="AY495" s="47">
        <v>0</v>
      </c>
      <c r="AZ495" s="47">
        <v>0</v>
      </c>
      <c r="BA495" s="47">
        <v>0</v>
      </c>
      <c r="BB495" s="47">
        <v>0</v>
      </c>
      <c r="BC495" s="47">
        <v>0</v>
      </c>
      <c r="BD495" s="47">
        <v>0</v>
      </c>
      <c r="BE495" s="47">
        <v>0</v>
      </c>
      <c r="BF495" s="47">
        <v>1</v>
      </c>
      <c r="BG495" s="47">
        <v>0</v>
      </c>
      <c r="BH495" s="47">
        <v>0</v>
      </c>
      <c r="BI495" s="47">
        <v>0</v>
      </c>
      <c r="BJ495" s="47">
        <v>0</v>
      </c>
      <c r="BK495" s="47">
        <v>0</v>
      </c>
      <c r="BL495" s="47">
        <v>0</v>
      </c>
      <c r="BM495" s="47">
        <v>0</v>
      </c>
      <c r="BN495" s="47">
        <v>0</v>
      </c>
      <c r="BO495" s="47">
        <v>0</v>
      </c>
      <c r="BP495" s="47">
        <v>0</v>
      </c>
      <c r="BQ495" s="47">
        <v>0</v>
      </c>
      <c r="BR495" s="47">
        <v>0</v>
      </c>
      <c r="BS495" s="47">
        <v>0</v>
      </c>
      <c r="BT495" s="47">
        <v>0</v>
      </c>
      <c r="BU495" s="47">
        <v>0</v>
      </c>
      <c r="BV495" s="47">
        <v>0</v>
      </c>
      <c r="BW495" s="47">
        <v>0</v>
      </c>
      <c r="BX495" s="47">
        <v>0</v>
      </c>
      <c r="BY495" s="47">
        <v>0</v>
      </c>
      <c r="BZ495" s="47">
        <v>0</v>
      </c>
      <c r="CA495" s="47">
        <v>0</v>
      </c>
      <c r="CB495" s="47">
        <v>0</v>
      </c>
      <c r="CC495" s="47">
        <v>0</v>
      </c>
      <c r="CD495" s="47">
        <v>0</v>
      </c>
      <c r="CE495" s="47">
        <v>0</v>
      </c>
      <c r="CF495" s="47">
        <v>0</v>
      </c>
      <c r="CG495" s="47">
        <v>0</v>
      </c>
      <c r="CH495" s="47">
        <v>0</v>
      </c>
      <c r="CI495" s="47">
        <v>0</v>
      </c>
      <c r="CJ495" s="47">
        <v>0</v>
      </c>
      <c r="CK495" s="47">
        <v>0</v>
      </c>
      <c r="CL495" s="47">
        <v>0</v>
      </c>
      <c r="CM495" s="47">
        <v>0</v>
      </c>
      <c r="CN495" s="47">
        <v>0</v>
      </c>
      <c r="CO495" s="47">
        <v>0</v>
      </c>
      <c r="CP495" s="47">
        <v>0</v>
      </c>
      <c r="CQ495" s="47">
        <v>0</v>
      </c>
      <c r="CR495" s="47">
        <v>0</v>
      </c>
      <c r="CS495" s="47">
        <v>0</v>
      </c>
      <c r="CT495" s="47">
        <v>0</v>
      </c>
      <c r="CU495" s="47">
        <v>0</v>
      </c>
      <c r="CV495" s="47">
        <v>0</v>
      </c>
      <c r="CW495" s="47">
        <v>0</v>
      </c>
      <c r="CX495" s="47">
        <v>0</v>
      </c>
      <c r="CY495" s="47">
        <v>0</v>
      </c>
      <c r="CZ495" s="47">
        <v>0</v>
      </c>
      <c r="DA495" s="47">
        <v>0</v>
      </c>
      <c r="DB495" s="47">
        <v>0</v>
      </c>
      <c r="DC495" s="47">
        <v>0</v>
      </c>
      <c r="DD495" s="47">
        <v>0</v>
      </c>
      <c r="DE495" s="47">
        <v>0</v>
      </c>
      <c r="DF495" s="47">
        <v>0</v>
      </c>
      <c r="DG495" s="47">
        <v>0</v>
      </c>
      <c r="DH495" s="47">
        <v>0</v>
      </c>
      <c r="DI495" s="47">
        <v>0</v>
      </c>
      <c r="DJ495" s="47">
        <v>0</v>
      </c>
      <c r="DK495" s="47">
        <v>0</v>
      </c>
      <c r="DL495" s="47">
        <v>0</v>
      </c>
      <c r="DM495" s="47">
        <v>0</v>
      </c>
      <c r="DN495" s="47">
        <v>0</v>
      </c>
      <c r="DO495" s="47">
        <v>0</v>
      </c>
      <c r="DP495" s="47">
        <v>0</v>
      </c>
      <c r="DQ495" s="47">
        <v>0</v>
      </c>
      <c r="DR495" s="47">
        <v>0</v>
      </c>
      <c r="DS495" s="47">
        <v>0</v>
      </c>
      <c r="DT495" s="47">
        <v>0</v>
      </c>
    </row>
    <row r="496" spans="1:126" x14ac:dyDescent="0.25">
      <c r="A496" s="47" t="s">
        <v>924</v>
      </c>
      <c r="B496" s="47" t="s">
        <v>153</v>
      </c>
      <c r="C496" s="47" t="s">
        <v>921</v>
      </c>
      <c r="D496" s="47" t="s">
        <v>921</v>
      </c>
      <c r="E496" s="47"/>
      <c r="F496" s="47" t="s">
        <v>406</v>
      </c>
      <c r="G496" s="47" t="s">
        <v>412</v>
      </c>
      <c r="H496" s="47" t="str">
        <f>=IFERROR(VLOOKUP(A496,'ETPT Format DDG'!A:J,10,FALSE),"")</f>
        <v>0</v>
      </c>
      <c r="I496" s="47" t="str">
        <f>='ETPT Format DDG'!M496</f>
        <v/>
      </c>
      <c r="J496" s="47" t="str">
        <f>='ETPT Format DDG'!D496</f>
        <v/>
      </c>
      <c r="K496" s="47" t="s">
        <v>157</v>
      </c>
      <c r="L496" s="47" t="s">
        <v>578</v>
      </c>
      <c r="M496" s="47"/>
      <c r="N496" s="47">
        <v>1</v>
      </c>
      <c r="O496" s="47">
        <v>1</v>
      </c>
      <c r="P496" s="47">
        <v>1</v>
      </c>
      <c r="Q496" s="47">
        <v>0</v>
      </c>
      <c r="R496" s="47">
        <v>1</v>
      </c>
      <c r="S496" s="47">
        <v>0</v>
      </c>
      <c r="T496" s="47">
        <v>0</v>
      </c>
      <c r="U496" s="47">
        <v>0</v>
      </c>
      <c r="V496" s="47">
        <v>0</v>
      </c>
      <c r="W496" s="47">
        <v>0</v>
      </c>
      <c r="X496" s="47">
        <v>0</v>
      </c>
      <c r="Y496" s="47">
        <v>0</v>
      </c>
      <c r="Z496" s="47">
        <v>0</v>
      </c>
      <c r="AA496" s="47">
        <v>0</v>
      </c>
      <c r="AB496" s="47">
        <v>0</v>
      </c>
      <c r="AC496" s="47">
        <v>0</v>
      </c>
      <c r="AD496" s="47">
        <v>0</v>
      </c>
      <c r="AE496" s="47">
        <v>0</v>
      </c>
      <c r="AF496" s="47">
        <v>0</v>
      </c>
      <c r="AG496" s="47">
        <v>0</v>
      </c>
      <c r="AH496" s="47">
        <v>0</v>
      </c>
      <c r="AI496" s="47">
        <v>0</v>
      </c>
      <c r="AJ496" s="47">
        <v>0</v>
      </c>
      <c r="AK496" s="47">
        <v>0</v>
      </c>
      <c r="AL496" s="47">
        <v>0</v>
      </c>
      <c r="AM496" s="47">
        <v>0</v>
      </c>
      <c r="AN496" s="47">
        <v>0</v>
      </c>
      <c r="AO496" s="47">
        <v>0</v>
      </c>
      <c r="AP496" s="47">
        <v>0</v>
      </c>
      <c r="AQ496" s="47">
        <v>0</v>
      </c>
      <c r="AR496" s="47">
        <v>0</v>
      </c>
      <c r="AS496" s="47">
        <v>0</v>
      </c>
      <c r="AT496" s="47">
        <v>0</v>
      </c>
      <c r="AU496" s="47">
        <v>0</v>
      </c>
      <c r="AV496" s="47">
        <v>0</v>
      </c>
      <c r="AW496" s="47">
        <v>0</v>
      </c>
      <c r="AX496" s="47">
        <v>0</v>
      </c>
      <c r="AY496" s="47">
        <v>0</v>
      </c>
      <c r="AZ496" s="47">
        <v>0</v>
      </c>
      <c r="BA496" s="47">
        <v>0</v>
      </c>
      <c r="BB496" s="47">
        <v>0</v>
      </c>
      <c r="BC496" s="47">
        <v>0</v>
      </c>
      <c r="BD496" s="47">
        <v>0</v>
      </c>
      <c r="BE496" s="47">
        <v>0</v>
      </c>
      <c r="BF496" s="47">
        <v>0</v>
      </c>
      <c r="BG496" s="47">
        <v>0</v>
      </c>
      <c r="BH496" s="47">
        <v>0</v>
      </c>
      <c r="BI496" s="47">
        <v>0</v>
      </c>
      <c r="BJ496" s="47">
        <v>0</v>
      </c>
      <c r="BK496" s="47">
        <v>0</v>
      </c>
      <c r="BL496" s="47">
        <v>0</v>
      </c>
      <c r="BM496" s="47">
        <v>0</v>
      </c>
      <c r="BN496" s="47">
        <v>0</v>
      </c>
      <c r="BO496" s="47">
        <v>0</v>
      </c>
      <c r="BP496" s="47">
        <v>0</v>
      </c>
      <c r="BQ496" s="47">
        <v>0</v>
      </c>
      <c r="BR496" s="47">
        <v>0</v>
      </c>
      <c r="BS496" s="47">
        <v>0</v>
      </c>
      <c r="BT496" s="47">
        <v>0</v>
      </c>
      <c r="BU496" s="47">
        <v>0</v>
      </c>
      <c r="BV496" s="47">
        <v>0</v>
      </c>
      <c r="BW496" s="47">
        <v>0</v>
      </c>
      <c r="BX496" s="47">
        <v>0</v>
      </c>
      <c r="BY496" s="47">
        <v>0</v>
      </c>
      <c r="BZ496" s="47">
        <v>0</v>
      </c>
      <c r="CA496" s="47">
        <v>0</v>
      </c>
      <c r="CB496" s="47">
        <v>0</v>
      </c>
      <c r="CC496" s="47">
        <v>0</v>
      </c>
      <c r="CD496" s="47">
        <v>0</v>
      </c>
      <c r="CE496" s="47">
        <v>0</v>
      </c>
      <c r="CF496" s="47">
        <v>0</v>
      </c>
      <c r="CG496" s="47">
        <v>0</v>
      </c>
      <c r="CH496" s="47">
        <v>0</v>
      </c>
      <c r="CI496" s="47">
        <v>0</v>
      </c>
      <c r="CJ496" s="47">
        <v>0</v>
      </c>
      <c r="CK496" s="47">
        <v>0</v>
      </c>
      <c r="CL496" s="47">
        <v>0</v>
      </c>
      <c r="CM496" s="47">
        <v>0</v>
      </c>
      <c r="CN496" s="47">
        <v>0</v>
      </c>
      <c r="CO496" s="47">
        <v>0</v>
      </c>
      <c r="CP496" s="47">
        <v>0</v>
      </c>
      <c r="CQ496" s="47">
        <v>0</v>
      </c>
      <c r="CR496" s="47">
        <v>0</v>
      </c>
      <c r="CS496" s="47">
        <v>0</v>
      </c>
      <c r="CT496" s="47">
        <v>0</v>
      </c>
      <c r="CU496" s="47">
        <v>0</v>
      </c>
      <c r="CV496" s="47">
        <v>0</v>
      </c>
      <c r="CW496" s="47">
        <v>0</v>
      </c>
      <c r="CX496" s="47">
        <v>0</v>
      </c>
      <c r="CY496" s="47">
        <v>0</v>
      </c>
      <c r="CZ496" s="47">
        <v>0</v>
      </c>
      <c r="DA496" s="47">
        <v>0</v>
      </c>
      <c r="DB496" s="47">
        <v>0</v>
      </c>
      <c r="DC496" s="47">
        <v>0</v>
      </c>
      <c r="DD496" s="47">
        <v>0</v>
      </c>
      <c r="DE496" s="47">
        <v>0</v>
      </c>
      <c r="DF496" s="47">
        <v>0</v>
      </c>
      <c r="DG496" s="47">
        <v>0</v>
      </c>
      <c r="DH496" s="47">
        <v>0</v>
      </c>
      <c r="DI496" s="47">
        <v>0</v>
      </c>
      <c r="DJ496" s="47">
        <v>0</v>
      </c>
      <c r="DK496" s="47">
        <v>0</v>
      </c>
      <c r="DL496" s="47">
        <v>0</v>
      </c>
      <c r="DM496" s="47">
        <v>0</v>
      </c>
      <c r="DN496" s="47">
        <v>0</v>
      </c>
      <c r="DO496" s="47">
        <v>0</v>
      </c>
      <c r="DP496" s="47">
        <v>0</v>
      </c>
      <c r="DQ496" s="47">
        <v>0</v>
      </c>
      <c r="DR496" s="47">
        <v>0</v>
      </c>
      <c r="DS496" s="47">
        <v>0</v>
      </c>
      <c r="DT496" s="47">
        <v>0</v>
      </c>
    </row>
    <row r="497" spans="1:126" x14ac:dyDescent="0.25">
      <c r="A497" s="47" t="s">
        <v>925</v>
      </c>
      <c r="B497" s="47" t="s">
        <v>153</v>
      </c>
      <c r="C497" s="47" t="s">
        <v>921</v>
      </c>
      <c r="D497" s="47" t="s">
        <v>921</v>
      </c>
      <c r="E497" s="47"/>
      <c r="F497" s="47" t="s">
        <v>406</v>
      </c>
      <c r="G497" s="47" t="s">
        <v>428</v>
      </c>
      <c r="H497" s="47" t="str">
        <f>=IFERROR(VLOOKUP(A497,'ETPT Format DDG'!A:J,10,FALSE),"")</f>
        <v>0</v>
      </c>
      <c r="I497" s="47" t="str">
        <f>='ETPT Format DDG'!M497</f>
        <v/>
      </c>
      <c r="J497" s="47" t="str">
        <f>='ETPT Format DDG'!D497</f>
        <v/>
      </c>
      <c r="K497" s="47" t="s">
        <v>157</v>
      </c>
      <c r="L497" s="47" t="s">
        <v>926</v>
      </c>
      <c r="M497" s="47"/>
      <c r="N497" s="47">
        <v>1</v>
      </c>
      <c r="O497" s="47">
        <v>1</v>
      </c>
      <c r="P497" s="47">
        <v>0</v>
      </c>
      <c r="Q497" s="47">
        <v>0</v>
      </c>
      <c r="R497" s="47">
        <v>0</v>
      </c>
      <c r="S497" s="47">
        <v>0</v>
      </c>
      <c r="T497" s="47">
        <v>0</v>
      </c>
      <c r="U497" s="47">
        <v>0</v>
      </c>
      <c r="V497" s="47">
        <v>0</v>
      </c>
      <c r="W497" s="47">
        <v>0</v>
      </c>
      <c r="X497" s="47">
        <v>0</v>
      </c>
      <c r="Y497" s="47">
        <v>0</v>
      </c>
      <c r="Z497" s="47">
        <v>0</v>
      </c>
      <c r="AA497" s="47">
        <v>0</v>
      </c>
      <c r="AB497" s="47">
        <v>0</v>
      </c>
      <c r="AC497" s="47">
        <v>0</v>
      </c>
      <c r="AD497" s="47">
        <v>0</v>
      </c>
      <c r="AE497" s="47">
        <v>0</v>
      </c>
      <c r="AF497" s="47">
        <v>0</v>
      </c>
      <c r="AG497" s="47">
        <v>0</v>
      </c>
      <c r="AH497" s="47">
        <v>0</v>
      </c>
      <c r="AI497" s="47">
        <v>0</v>
      </c>
      <c r="AJ497" s="47">
        <v>0</v>
      </c>
      <c r="AK497" s="47">
        <v>0</v>
      </c>
      <c r="AL497" s="47">
        <v>0</v>
      </c>
      <c r="AM497" s="47">
        <v>0</v>
      </c>
      <c r="AN497" s="47">
        <v>0</v>
      </c>
      <c r="AO497" s="47">
        <v>0</v>
      </c>
      <c r="AP497" s="47">
        <v>0</v>
      </c>
      <c r="AQ497" s="47">
        <v>0</v>
      </c>
      <c r="AR497" s="47">
        <v>0</v>
      </c>
      <c r="AS497" s="47">
        <v>0</v>
      </c>
      <c r="AT497" s="47">
        <v>0</v>
      </c>
      <c r="AU497" s="47">
        <v>0</v>
      </c>
      <c r="AV497" s="47">
        <v>0</v>
      </c>
      <c r="AW497" s="47">
        <v>0</v>
      </c>
      <c r="AX497" s="47">
        <v>0</v>
      </c>
      <c r="AY497" s="47">
        <v>0</v>
      </c>
      <c r="AZ497" s="47">
        <v>0</v>
      </c>
      <c r="BA497" s="47">
        <v>0</v>
      </c>
      <c r="BB497" s="47">
        <v>0</v>
      </c>
      <c r="BC497" s="47">
        <v>0</v>
      </c>
      <c r="BD497" s="47">
        <v>0</v>
      </c>
      <c r="BE497" s="47">
        <v>0</v>
      </c>
      <c r="BF497" s="47">
        <v>0</v>
      </c>
      <c r="BG497" s="47">
        <v>0</v>
      </c>
      <c r="BH497" s="47">
        <v>0</v>
      </c>
      <c r="BI497" s="47">
        <v>0</v>
      </c>
      <c r="BJ497" s="47">
        <v>0</v>
      </c>
      <c r="BK497" s="47">
        <v>0</v>
      </c>
      <c r="BL497" s="47">
        <v>0</v>
      </c>
      <c r="BM497" s="47">
        <v>0</v>
      </c>
      <c r="BN497" s="47">
        <v>0</v>
      </c>
      <c r="BO497" s="47">
        <v>1</v>
      </c>
      <c r="BP497" s="47">
        <v>0</v>
      </c>
      <c r="BQ497" s="47">
        <v>0</v>
      </c>
      <c r="BR497" s="47">
        <v>0</v>
      </c>
      <c r="BS497" s="47">
        <v>0</v>
      </c>
      <c r="BT497" s="47">
        <v>0</v>
      </c>
      <c r="BU497" s="47">
        <v>0</v>
      </c>
      <c r="BV497" s="47">
        <v>1</v>
      </c>
      <c r="BW497" s="47">
        <v>0</v>
      </c>
      <c r="BX497" s="47">
        <v>0</v>
      </c>
      <c r="BY497" s="47">
        <v>0</v>
      </c>
      <c r="BZ497" s="47">
        <v>0</v>
      </c>
      <c r="CA497" s="47">
        <v>0</v>
      </c>
      <c r="CB497" s="47">
        <v>0</v>
      </c>
      <c r="CC497" s="47">
        <v>0</v>
      </c>
      <c r="CD497" s="47">
        <v>0</v>
      </c>
      <c r="CE497" s="47">
        <v>0</v>
      </c>
      <c r="CF497" s="47">
        <v>0</v>
      </c>
      <c r="CG497" s="47">
        <v>0</v>
      </c>
      <c r="CH497" s="47">
        <v>0</v>
      </c>
      <c r="CI497" s="47">
        <v>0</v>
      </c>
      <c r="CJ497" s="47">
        <v>0</v>
      </c>
      <c r="CK497" s="47">
        <v>0</v>
      </c>
      <c r="CL497" s="47">
        <v>0</v>
      </c>
      <c r="CM497" s="47">
        <v>0</v>
      </c>
      <c r="CN497" s="47">
        <v>0</v>
      </c>
      <c r="CO497" s="47">
        <v>0</v>
      </c>
      <c r="CP497" s="47">
        <v>0</v>
      </c>
      <c r="CQ497" s="47">
        <v>0</v>
      </c>
      <c r="CR497" s="47">
        <v>0</v>
      </c>
      <c r="CS497" s="47">
        <v>0</v>
      </c>
      <c r="CT497" s="47">
        <v>0</v>
      </c>
      <c r="CU497" s="47">
        <v>0</v>
      </c>
      <c r="CV497" s="47">
        <v>0</v>
      </c>
      <c r="CW497" s="47">
        <v>0</v>
      </c>
      <c r="CX497" s="47">
        <v>0</v>
      </c>
      <c r="CY497" s="47">
        <v>0</v>
      </c>
      <c r="CZ497" s="47">
        <v>0</v>
      </c>
      <c r="DA497" s="47">
        <v>0</v>
      </c>
      <c r="DB497" s="47">
        <v>0</v>
      </c>
      <c r="DC497" s="47">
        <v>0</v>
      </c>
      <c r="DD497" s="47">
        <v>0</v>
      </c>
      <c r="DE497" s="47">
        <v>0</v>
      </c>
      <c r="DF497" s="47">
        <v>0</v>
      </c>
      <c r="DG497" s="47">
        <v>0</v>
      </c>
      <c r="DH497" s="47">
        <v>0</v>
      </c>
      <c r="DI497" s="47">
        <v>0</v>
      </c>
      <c r="DJ497" s="47">
        <v>0</v>
      </c>
      <c r="DK497" s="47">
        <v>0</v>
      </c>
      <c r="DL497" s="47">
        <v>0</v>
      </c>
      <c r="DM497" s="47">
        <v>0</v>
      </c>
      <c r="DN497" s="47">
        <v>0</v>
      </c>
      <c r="DO497" s="47">
        <v>0</v>
      </c>
      <c r="DP497" s="47">
        <v>0</v>
      </c>
      <c r="DQ497" s="47">
        <v>0</v>
      </c>
      <c r="DR497" s="47">
        <v>0</v>
      </c>
      <c r="DS497" s="47">
        <v>0</v>
      </c>
      <c r="DT497" s="47">
        <v>0</v>
      </c>
    </row>
    <row r="498" spans="1:126" x14ac:dyDescent="0.25">
      <c r="A498" s="47" t="s">
        <v>927</v>
      </c>
      <c r="B498" s="47" t="s">
        <v>153</v>
      </c>
      <c r="C498" s="47" t="s">
        <v>921</v>
      </c>
      <c r="D498" s="47" t="s">
        <v>921</v>
      </c>
      <c r="E498" s="47"/>
      <c r="F498" s="47" t="s">
        <v>406</v>
      </c>
      <c r="G498" s="47" t="s">
        <v>412</v>
      </c>
      <c r="H498" s="47" t="str">
        <f>=IFERROR(VLOOKUP(A498,'ETPT Format DDG'!A:J,10,FALSE),"")</f>
        <v>0</v>
      </c>
      <c r="I498" s="47" t="str">
        <f>='ETPT Format DDG'!M498</f>
        <v/>
      </c>
      <c r="J498" s="47" t="str">
        <f>='ETPT Format DDG'!D498</f>
        <v/>
      </c>
      <c r="K498" s="47" t="s">
        <v>157</v>
      </c>
      <c r="L498" s="47" t="s">
        <v>578</v>
      </c>
      <c r="M498" s="47" t="s">
        <v>513</v>
      </c>
      <c r="N498" s="47">
        <v>0.3447368421052632</v>
      </c>
      <c r="O498" s="47">
        <v>0.3447368421052632</v>
      </c>
      <c r="P498" s="47">
        <v>0</v>
      </c>
      <c r="Q498" s="47">
        <v>0</v>
      </c>
      <c r="R498" s="47">
        <v>0</v>
      </c>
      <c r="S498" s="47">
        <v>0</v>
      </c>
      <c r="T498" s="47">
        <v>0</v>
      </c>
      <c r="U498" s="47">
        <v>0</v>
      </c>
      <c r="V498" s="47">
        <v>0</v>
      </c>
      <c r="W498" s="47">
        <v>0</v>
      </c>
      <c r="X498" s="47">
        <v>0</v>
      </c>
      <c r="Y498" s="47">
        <v>0</v>
      </c>
      <c r="Z498" s="47">
        <v>0</v>
      </c>
      <c r="AA498" s="47">
        <v>0</v>
      </c>
      <c r="AB498" s="47">
        <v>0</v>
      </c>
      <c r="AC498" s="47">
        <v>0</v>
      </c>
      <c r="AD498" s="47">
        <v>0</v>
      </c>
      <c r="AE498" s="47">
        <v>0</v>
      </c>
      <c r="AF498" s="47">
        <v>0</v>
      </c>
      <c r="AG498" s="47">
        <v>0</v>
      </c>
      <c r="AH498" s="47">
        <v>0</v>
      </c>
      <c r="AI498" s="47">
        <v>0</v>
      </c>
      <c r="AJ498" s="47">
        <v>0</v>
      </c>
      <c r="AK498" s="47">
        <v>0</v>
      </c>
      <c r="AL498" s="47">
        <v>0</v>
      </c>
      <c r="AM498" s="47">
        <v>0</v>
      </c>
      <c r="AN498" s="47">
        <v>0</v>
      </c>
      <c r="AO498" s="47">
        <v>0</v>
      </c>
      <c r="AP498" s="47">
        <v>0</v>
      </c>
      <c r="AQ498" s="47">
        <v>0</v>
      </c>
      <c r="AR498" s="47">
        <v>0</v>
      </c>
      <c r="AS498" s="47">
        <v>0</v>
      </c>
      <c r="AT498" s="47">
        <v>0</v>
      </c>
      <c r="AU498" s="47">
        <v>0</v>
      </c>
      <c r="AV498" s="47">
        <v>0</v>
      </c>
      <c r="AW498" s="47">
        <v>0</v>
      </c>
      <c r="AX498" s="47">
        <v>0</v>
      </c>
      <c r="AY498" s="47">
        <v>0</v>
      </c>
      <c r="AZ498" s="47">
        <v>0</v>
      </c>
      <c r="BA498" s="47">
        <v>0</v>
      </c>
      <c r="BB498" s="47">
        <v>0</v>
      </c>
      <c r="BC498" s="47">
        <v>0</v>
      </c>
      <c r="BD498" s="47">
        <v>0</v>
      </c>
      <c r="BE498" s="47">
        <v>0</v>
      </c>
      <c r="BF498" s="47">
        <v>0</v>
      </c>
      <c r="BG498" s="47">
        <v>0</v>
      </c>
      <c r="BH498" s="47">
        <v>0</v>
      </c>
      <c r="BI498" s="47">
        <v>0</v>
      </c>
      <c r="BJ498" s="47">
        <v>0</v>
      </c>
      <c r="BK498" s="47">
        <v>0</v>
      </c>
      <c r="BL498" s="47">
        <v>0.3447368421052632</v>
      </c>
      <c r="BM498" s="47">
        <v>0</v>
      </c>
      <c r="BN498" s="47">
        <v>0.3447368421052632</v>
      </c>
      <c r="BO498" s="47">
        <v>0</v>
      </c>
      <c r="BP498" s="47">
        <v>0</v>
      </c>
      <c r="BQ498" s="47">
        <v>0</v>
      </c>
      <c r="BR498" s="47">
        <v>0</v>
      </c>
      <c r="BS498" s="47">
        <v>0</v>
      </c>
      <c r="BT498" s="47">
        <v>0</v>
      </c>
      <c r="BU498" s="47">
        <v>0</v>
      </c>
      <c r="BV498" s="47">
        <v>0</v>
      </c>
      <c r="BW498" s="47">
        <v>0</v>
      </c>
      <c r="BX498" s="47">
        <v>0</v>
      </c>
      <c r="BY498" s="47">
        <v>0</v>
      </c>
      <c r="BZ498" s="47">
        <v>0</v>
      </c>
      <c r="CA498" s="47">
        <v>0</v>
      </c>
      <c r="CB498" s="47">
        <v>0</v>
      </c>
      <c r="CC498" s="47">
        <v>0</v>
      </c>
      <c r="CD498" s="47">
        <v>0</v>
      </c>
      <c r="CE498" s="47">
        <v>0</v>
      </c>
      <c r="CF498" s="47">
        <v>0</v>
      </c>
      <c r="CG498" s="47">
        <v>0</v>
      </c>
      <c r="CH498" s="47">
        <v>0</v>
      </c>
      <c r="CI498" s="47">
        <v>0</v>
      </c>
      <c r="CJ498" s="47">
        <v>0</v>
      </c>
      <c r="CK498" s="47">
        <v>0</v>
      </c>
      <c r="CL498" s="47">
        <v>0</v>
      </c>
      <c r="CM498" s="47">
        <v>0</v>
      </c>
      <c r="CN498" s="47">
        <v>0</v>
      </c>
      <c r="CO498" s="47">
        <v>0</v>
      </c>
      <c r="CP498" s="47">
        <v>0</v>
      </c>
      <c r="CQ498" s="47">
        <v>0</v>
      </c>
      <c r="CR498" s="47">
        <v>0</v>
      </c>
      <c r="CS498" s="47">
        <v>0</v>
      </c>
      <c r="CT498" s="47">
        <v>0</v>
      </c>
      <c r="CU498" s="47">
        <v>0</v>
      </c>
      <c r="CV498" s="47">
        <v>0</v>
      </c>
      <c r="CW498" s="47">
        <v>0</v>
      </c>
      <c r="CX498" s="47">
        <v>0</v>
      </c>
      <c r="CY498" s="47">
        <v>0</v>
      </c>
      <c r="CZ498" s="47">
        <v>0</v>
      </c>
      <c r="DA498" s="47">
        <v>0</v>
      </c>
      <c r="DB498" s="47">
        <v>0</v>
      </c>
      <c r="DC498" s="47">
        <v>0</v>
      </c>
      <c r="DD498" s="47">
        <v>0</v>
      </c>
      <c r="DE498" s="47">
        <v>0</v>
      </c>
      <c r="DF498" s="47">
        <v>0</v>
      </c>
      <c r="DG498" s="47">
        <v>0</v>
      </c>
      <c r="DH498" s="47">
        <v>0</v>
      </c>
      <c r="DI498" s="47">
        <v>0</v>
      </c>
      <c r="DJ498" s="47">
        <v>0</v>
      </c>
      <c r="DK498" s="47">
        <v>0</v>
      </c>
      <c r="DL498" s="47">
        <v>0</v>
      </c>
      <c r="DM498" s="47">
        <v>0</v>
      </c>
      <c r="DN498" s="47">
        <v>0</v>
      </c>
      <c r="DO498" s="47">
        <v>0</v>
      </c>
      <c r="DP498" s="47">
        <v>0</v>
      </c>
      <c r="DQ498" s="47">
        <v>0</v>
      </c>
      <c r="DR498" s="47">
        <v>0</v>
      </c>
      <c r="DS498" s="47">
        <v>0</v>
      </c>
      <c r="DT498" s="47">
        <v>0</v>
      </c>
    </row>
    <row r="499" spans="1:126" x14ac:dyDescent="0.25">
      <c r="A499" s="47" t="s">
        <v>928</v>
      </c>
      <c r="B499" s="47" t="s">
        <v>153</v>
      </c>
      <c r="C499" s="47" t="s">
        <v>921</v>
      </c>
      <c r="D499" s="47" t="s">
        <v>921</v>
      </c>
      <c r="E499" s="47"/>
      <c r="F499" s="47" t="s">
        <v>406</v>
      </c>
      <c r="G499" s="47" t="s">
        <v>412</v>
      </c>
      <c r="H499" s="47" t="str">
        <f>=IFERROR(VLOOKUP(A499,'ETPT Format DDG'!A:J,10,FALSE),"")</f>
        <v>0</v>
      </c>
      <c r="I499" s="47" t="str">
        <f>='ETPT Format DDG'!M499</f>
        <v/>
      </c>
      <c r="J499" s="47" t="str">
        <f>='ETPT Format DDG'!D499</f>
        <v/>
      </c>
      <c r="K499" s="47" t="s">
        <v>157</v>
      </c>
      <c r="L499" s="47" t="s">
        <v>901</v>
      </c>
      <c r="M499" s="47"/>
      <c r="N499" s="47">
        <v>1</v>
      </c>
      <c r="O499" s="47">
        <v>1</v>
      </c>
      <c r="P499" s="47">
        <v>0</v>
      </c>
      <c r="Q499" s="47">
        <v>0</v>
      </c>
      <c r="R499" s="47">
        <v>0</v>
      </c>
      <c r="S499" s="47">
        <v>0</v>
      </c>
      <c r="T499" s="47">
        <v>0</v>
      </c>
      <c r="U499" s="47">
        <v>0</v>
      </c>
      <c r="V499" s="47">
        <v>0</v>
      </c>
      <c r="W499" s="47">
        <v>0</v>
      </c>
      <c r="X499" s="47">
        <v>0</v>
      </c>
      <c r="Y499" s="47">
        <v>0</v>
      </c>
      <c r="Z499" s="47">
        <v>0</v>
      </c>
      <c r="AA499" s="47">
        <v>0</v>
      </c>
      <c r="AB499" s="47">
        <v>0</v>
      </c>
      <c r="AC499" s="47">
        <v>0</v>
      </c>
      <c r="AD499" s="47">
        <v>0</v>
      </c>
      <c r="AE499" s="47">
        <v>0</v>
      </c>
      <c r="AF499" s="47">
        <v>0</v>
      </c>
      <c r="AG499" s="47">
        <v>0</v>
      </c>
      <c r="AH499" s="47">
        <v>0</v>
      </c>
      <c r="AI499" s="47">
        <v>0</v>
      </c>
      <c r="AJ499" s="47">
        <v>0</v>
      </c>
      <c r="AK499" s="47">
        <v>0</v>
      </c>
      <c r="AL499" s="47">
        <v>0</v>
      </c>
      <c r="AM499" s="47">
        <v>0</v>
      </c>
      <c r="AN499" s="47">
        <v>0</v>
      </c>
      <c r="AO499" s="47">
        <v>0</v>
      </c>
      <c r="AP499" s="47">
        <v>0</v>
      </c>
      <c r="AQ499" s="47">
        <v>0</v>
      </c>
      <c r="AR499" s="47">
        <v>0</v>
      </c>
      <c r="AS499" s="47">
        <v>0</v>
      </c>
      <c r="AT499" s="47">
        <v>0</v>
      </c>
      <c r="AU499" s="47">
        <v>0</v>
      </c>
      <c r="AV499" s="47">
        <v>0</v>
      </c>
      <c r="AW499" s="47">
        <v>0</v>
      </c>
      <c r="AX499" s="47">
        <v>0</v>
      </c>
      <c r="AY499" s="47">
        <v>0</v>
      </c>
      <c r="AZ499" s="47">
        <v>0</v>
      </c>
      <c r="BA499" s="47">
        <v>0</v>
      </c>
      <c r="BB499" s="47">
        <v>0</v>
      </c>
      <c r="BC499" s="47">
        <v>0</v>
      </c>
      <c r="BD499" s="47">
        <v>0</v>
      </c>
      <c r="BE499" s="47">
        <v>0</v>
      </c>
      <c r="BF499" s="47">
        <v>0</v>
      </c>
      <c r="BG499" s="47">
        <v>0</v>
      </c>
      <c r="BH499" s="47">
        <v>0</v>
      </c>
      <c r="BI499" s="47">
        <v>0</v>
      </c>
      <c r="BJ499" s="47">
        <v>0</v>
      </c>
      <c r="BK499" s="47">
        <v>0</v>
      </c>
      <c r="BL499" s="47">
        <v>0</v>
      </c>
      <c r="BM499" s="47">
        <v>0</v>
      </c>
      <c r="BN499" s="47">
        <v>0</v>
      </c>
      <c r="BO499" s="47">
        <v>0</v>
      </c>
      <c r="BP499" s="47">
        <v>0</v>
      </c>
      <c r="BQ499" s="47">
        <v>0</v>
      </c>
      <c r="BR499" s="47">
        <v>0</v>
      </c>
      <c r="BS499" s="47">
        <v>0</v>
      </c>
      <c r="BT499" s="47">
        <v>0</v>
      </c>
      <c r="BU499" s="47">
        <v>0</v>
      </c>
      <c r="BV499" s="47">
        <v>0</v>
      </c>
      <c r="BW499" s="47">
        <v>0</v>
      </c>
      <c r="BX499" s="47">
        <v>0</v>
      </c>
      <c r="BY499" s="47">
        <v>0</v>
      </c>
      <c r="BZ499" s="47">
        <v>0</v>
      </c>
      <c r="CA499" s="47">
        <v>0</v>
      </c>
      <c r="CB499" s="47">
        <v>0</v>
      </c>
      <c r="CC499" s="47">
        <v>0</v>
      </c>
      <c r="CD499" s="47">
        <v>0</v>
      </c>
      <c r="CE499" s="47">
        <v>0</v>
      </c>
      <c r="CF499" s="47">
        <v>0</v>
      </c>
      <c r="CG499" s="47">
        <v>0</v>
      </c>
      <c r="CH499" s="47">
        <v>0</v>
      </c>
      <c r="CI499" s="47">
        <v>0</v>
      </c>
      <c r="CJ499" s="47">
        <v>0</v>
      </c>
      <c r="CK499" s="47">
        <v>0</v>
      </c>
      <c r="CL499" s="47">
        <v>1</v>
      </c>
      <c r="CM499" s="47">
        <v>0</v>
      </c>
      <c r="CN499" s="47">
        <v>1</v>
      </c>
      <c r="CO499" s="47">
        <v>0</v>
      </c>
      <c r="CP499" s="47">
        <v>0</v>
      </c>
      <c r="CQ499" s="47">
        <v>0</v>
      </c>
      <c r="CR499" s="47">
        <v>0</v>
      </c>
      <c r="CS499" s="47">
        <v>0</v>
      </c>
      <c r="CT499" s="47">
        <v>0</v>
      </c>
      <c r="CU499" s="47">
        <v>0</v>
      </c>
      <c r="CV499" s="47">
        <v>0</v>
      </c>
      <c r="CW499" s="47">
        <v>0</v>
      </c>
      <c r="CX499" s="47">
        <v>0</v>
      </c>
      <c r="CY499" s="47">
        <v>0</v>
      </c>
      <c r="CZ499" s="47">
        <v>0</v>
      </c>
      <c r="DA499" s="47">
        <v>0</v>
      </c>
      <c r="DB499" s="47">
        <v>0</v>
      </c>
      <c r="DC499" s="47">
        <v>0</v>
      </c>
      <c r="DD499" s="47">
        <v>0</v>
      </c>
      <c r="DE499" s="47">
        <v>0</v>
      </c>
      <c r="DF499" s="47">
        <v>0</v>
      </c>
      <c r="DG499" s="47">
        <v>0</v>
      </c>
      <c r="DH499" s="47">
        <v>0</v>
      </c>
      <c r="DI499" s="47">
        <v>0</v>
      </c>
      <c r="DJ499" s="47">
        <v>0</v>
      </c>
      <c r="DK499" s="47">
        <v>0</v>
      </c>
      <c r="DL499" s="47">
        <v>0</v>
      </c>
      <c r="DM499" s="47">
        <v>0</v>
      </c>
      <c r="DN499" s="47">
        <v>0</v>
      </c>
      <c r="DO499" s="47">
        <v>0</v>
      </c>
      <c r="DP499" s="47">
        <v>0</v>
      </c>
      <c r="DQ499" s="47">
        <v>0</v>
      </c>
      <c r="DR499" s="47">
        <v>0</v>
      </c>
      <c r="DS499" s="47">
        <v>0</v>
      </c>
      <c r="DT499" s="47">
        <v>0</v>
      </c>
    </row>
    <row r="500" spans="1:126" x14ac:dyDescent="0.25">
      <c r="A500" s="47" t="s">
        <v>929</v>
      </c>
      <c r="B500" s="47" t="s">
        <v>153</v>
      </c>
      <c r="C500" s="47" t="s">
        <v>921</v>
      </c>
      <c r="D500" s="47" t="s">
        <v>921</v>
      </c>
      <c r="E500" s="47"/>
      <c r="F500" s="47" t="s">
        <v>406</v>
      </c>
      <c r="G500" s="47" t="s">
        <v>412</v>
      </c>
      <c r="H500" s="47" t="str">
        <f>=IFERROR(VLOOKUP(A500,'ETPT Format DDG'!A:J,10,FALSE),"")</f>
        <v>0</v>
      </c>
      <c r="I500" s="47" t="str">
        <f>='ETPT Format DDG'!M500</f>
        <v/>
      </c>
      <c r="J500" s="47" t="str">
        <f>='ETPT Format DDG'!D500</f>
        <v/>
      </c>
      <c r="K500" s="47" t="s">
        <v>157</v>
      </c>
      <c r="L500" s="47" t="s">
        <v>710</v>
      </c>
      <c r="M500" s="47" t="s">
        <v>657</v>
      </c>
      <c r="N500" s="47">
        <v>1</v>
      </c>
      <c r="O500" s="47">
        <v>1</v>
      </c>
      <c r="P500" s="47">
        <v>0</v>
      </c>
      <c r="Q500" s="47">
        <v>0</v>
      </c>
      <c r="R500" s="47">
        <v>0</v>
      </c>
      <c r="S500" s="47">
        <v>0</v>
      </c>
      <c r="T500" s="47">
        <v>0</v>
      </c>
      <c r="U500" s="47">
        <v>0</v>
      </c>
      <c r="V500" s="47">
        <v>0</v>
      </c>
      <c r="W500" s="47">
        <v>0</v>
      </c>
      <c r="X500" s="47">
        <v>0</v>
      </c>
      <c r="Y500" s="47">
        <v>0</v>
      </c>
      <c r="Z500" s="47">
        <v>0</v>
      </c>
      <c r="AA500" s="47">
        <v>0</v>
      </c>
      <c r="AB500" s="47">
        <v>0</v>
      </c>
      <c r="AC500" s="47">
        <v>0</v>
      </c>
      <c r="AD500" s="47">
        <v>0</v>
      </c>
      <c r="AE500" s="47">
        <v>0</v>
      </c>
      <c r="AF500" s="47">
        <v>0</v>
      </c>
      <c r="AG500" s="47">
        <v>0</v>
      </c>
      <c r="AH500" s="47">
        <v>0</v>
      </c>
      <c r="AI500" s="47">
        <v>0</v>
      </c>
      <c r="AJ500" s="47">
        <v>0</v>
      </c>
      <c r="AK500" s="47">
        <v>0</v>
      </c>
      <c r="AL500" s="47">
        <v>0</v>
      </c>
      <c r="AM500" s="47">
        <v>0</v>
      </c>
      <c r="AN500" s="47">
        <v>0</v>
      </c>
      <c r="AO500" s="47">
        <v>0</v>
      </c>
      <c r="AP500" s="47">
        <v>0</v>
      </c>
      <c r="AQ500" s="47">
        <v>0</v>
      </c>
      <c r="AR500" s="47">
        <v>0</v>
      </c>
      <c r="AS500" s="47">
        <v>0</v>
      </c>
      <c r="AT500" s="47">
        <v>0</v>
      </c>
      <c r="AU500" s="47">
        <v>0</v>
      </c>
      <c r="AV500" s="47">
        <v>0</v>
      </c>
      <c r="AW500" s="47">
        <v>0</v>
      </c>
      <c r="AX500" s="47">
        <v>0</v>
      </c>
      <c r="AY500" s="47">
        <v>0</v>
      </c>
      <c r="AZ500" s="47">
        <v>0</v>
      </c>
      <c r="BA500" s="47">
        <v>0</v>
      </c>
      <c r="BB500" s="47">
        <v>0</v>
      </c>
      <c r="BC500" s="47">
        <v>0</v>
      </c>
      <c r="BD500" s="47">
        <v>0</v>
      </c>
      <c r="BE500" s="47">
        <v>0</v>
      </c>
      <c r="BF500" s="47">
        <v>0</v>
      </c>
      <c r="BG500" s="47">
        <v>0</v>
      </c>
      <c r="BH500" s="47">
        <v>0</v>
      </c>
      <c r="BI500" s="47">
        <v>0</v>
      </c>
      <c r="BJ500" s="47">
        <v>0</v>
      </c>
      <c r="BK500" s="47">
        <v>0</v>
      </c>
      <c r="BL500" s="47">
        <v>0</v>
      </c>
      <c r="BM500" s="47">
        <v>0</v>
      </c>
      <c r="BN500" s="47">
        <v>0</v>
      </c>
      <c r="BO500" s="47">
        <v>1</v>
      </c>
      <c r="BP500" s="47">
        <v>0</v>
      </c>
      <c r="BQ500" s="47">
        <v>0</v>
      </c>
      <c r="BR500" s="47">
        <v>0</v>
      </c>
      <c r="BS500" s="47">
        <v>1</v>
      </c>
      <c r="BT500" s="47">
        <v>0</v>
      </c>
      <c r="BU500" s="47">
        <v>0</v>
      </c>
      <c r="BV500" s="47">
        <v>0</v>
      </c>
      <c r="BW500" s="47">
        <v>0</v>
      </c>
      <c r="BX500" s="47">
        <v>0</v>
      </c>
      <c r="BY500" s="47">
        <v>0</v>
      </c>
      <c r="BZ500" s="47">
        <v>0</v>
      </c>
      <c r="CA500" s="47">
        <v>0</v>
      </c>
      <c r="CB500" s="47">
        <v>0</v>
      </c>
      <c r="CC500" s="47">
        <v>0</v>
      </c>
      <c r="CD500" s="47">
        <v>0</v>
      </c>
      <c r="CE500" s="47">
        <v>0</v>
      </c>
      <c r="CF500" s="47">
        <v>0</v>
      </c>
      <c r="CG500" s="47">
        <v>0</v>
      </c>
      <c r="CH500" s="47">
        <v>0</v>
      </c>
      <c r="CI500" s="47">
        <v>0</v>
      </c>
      <c r="CJ500" s="47">
        <v>0</v>
      </c>
      <c r="CK500" s="47">
        <v>0</v>
      </c>
      <c r="CL500" s="47">
        <v>0</v>
      </c>
      <c r="CM500" s="47">
        <v>0</v>
      </c>
      <c r="CN500" s="47">
        <v>0</v>
      </c>
      <c r="CO500" s="47">
        <v>0</v>
      </c>
      <c r="CP500" s="47">
        <v>0</v>
      </c>
      <c r="CQ500" s="47">
        <v>0</v>
      </c>
      <c r="CR500" s="47">
        <v>0</v>
      </c>
      <c r="CS500" s="47">
        <v>0</v>
      </c>
      <c r="CT500" s="47">
        <v>0</v>
      </c>
      <c r="CU500" s="47">
        <v>0</v>
      </c>
      <c r="CV500" s="47">
        <v>0</v>
      </c>
      <c r="CW500" s="47">
        <v>0</v>
      </c>
      <c r="CX500" s="47">
        <v>0</v>
      </c>
      <c r="CY500" s="47">
        <v>0</v>
      </c>
      <c r="CZ500" s="47">
        <v>0</v>
      </c>
      <c r="DA500" s="47">
        <v>0</v>
      </c>
      <c r="DB500" s="47">
        <v>0</v>
      </c>
      <c r="DC500" s="47">
        <v>0</v>
      </c>
      <c r="DD500" s="47">
        <v>0</v>
      </c>
      <c r="DE500" s="47">
        <v>0</v>
      </c>
      <c r="DF500" s="47">
        <v>0</v>
      </c>
      <c r="DG500" s="47">
        <v>0</v>
      </c>
      <c r="DH500" s="47">
        <v>0</v>
      </c>
      <c r="DI500" s="47">
        <v>0</v>
      </c>
      <c r="DJ500" s="47">
        <v>0</v>
      </c>
      <c r="DK500" s="47">
        <v>0</v>
      </c>
      <c r="DL500" s="47">
        <v>0</v>
      </c>
      <c r="DM500" s="47">
        <v>0</v>
      </c>
      <c r="DN500" s="47">
        <v>0</v>
      </c>
      <c r="DO500" s="47">
        <v>0</v>
      </c>
      <c r="DP500" s="47">
        <v>0</v>
      </c>
      <c r="DQ500" s="47">
        <v>0</v>
      </c>
      <c r="DR500" s="47">
        <v>0</v>
      </c>
      <c r="DS500" s="47">
        <v>0</v>
      </c>
      <c r="DT500" s="47">
        <v>0</v>
      </c>
    </row>
    <row r="501" spans="1:126" x14ac:dyDescent="0.25">
      <c r="A501" s="47" t="s">
        <v>930</v>
      </c>
      <c r="B501" s="47" t="s">
        <v>153</v>
      </c>
      <c r="C501" s="47" t="s">
        <v>921</v>
      </c>
      <c r="D501" s="47" t="s">
        <v>921</v>
      </c>
      <c r="E501" s="47"/>
      <c r="F501" s="47" t="s">
        <v>406</v>
      </c>
      <c r="G501" s="47" t="s">
        <v>412</v>
      </c>
      <c r="H501" s="47" t="str">
        <f>=IFERROR(VLOOKUP(A501,'ETPT Format DDG'!A:J,10,FALSE),"")</f>
        <v>0</v>
      </c>
      <c r="I501" s="47" t="str">
        <f>='ETPT Format DDG'!M501</f>
        <v/>
      </c>
      <c r="J501" s="47" t="str">
        <f>='ETPT Format DDG'!D501</f>
        <v/>
      </c>
      <c r="K501" s="47" t="s">
        <v>157</v>
      </c>
      <c r="L501" s="47" t="s">
        <v>578</v>
      </c>
      <c r="M501" s="47" t="s">
        <v>931</v>
      </c>
      <c r="N501" s="47">
        <v>0.34210526315789475</v>
      </c>
      <c r="O501" s="47">
        <v>0.34210526315789475</v>
      </c>
      <c r="P501" s="47">
        <v>0</v>
      </c>
      <c r="Q501" s="47">
        <v>0</v>
      </c>
      <c r="R501" s="47">
        <v>0</v>
      </c>
      <c r="S501" s="47">
        <v>0</v>
      </c>
      <c r="T501" s="47">
        <v>0</v>
      </c>
      <c r="U501" s="47">
        <v>0</v>
      </c>
      <c r="V501" s="47">
        <v>0</v>
      </c>
      <c r="W501" s="47">
        <v>0</v>
      </c>
      <c r="X501" s="47">
        <v>0</v>
      </c>
      <c r="Y501" s="47">
        <v>0</v>
      </c>
      <c r="Z501" s="47">
        <v>0</v>
      </c>
      <c r="AA501" s="47">
        <v>0</v>
      </c>
      <c r="AB501" s="47">
        <v>0</v>
      </c>
      <c r="AC501" s="47">
        <v>0</v>
      </c>
      <c r="AD501" s="47">
        <v>0</v>
      </c>
      <c r="AE501" s="47">
        <v>0</v>
      </c>
      <c r="AF501" s="47">
        <v>0</v>
      </c>
      <c r="AG501" s="47">
        <v>0</v>
      </c>
      <c r="AH501" s="47">
        <v>0</v>
      </c>
      <c r="AI501" s="47">
        <v>0</v>
      </c>
      <c r="AJ501" s="47">
        <v>0</v>
      </c>
      <c r="AK501" s="47">
        <v>0</v>
      </c>
      <c r="AL501" s="47">
        <v>0</v>
      </c>
      <c r="AM501" s="47">
        <v>0</v>
      </c>
      <c r="AN501" s="47">
        <v>0</v>
      </c>
      <c r="AO501" s="47">
        <v>0</v>
      </c>
      <c r="AP501" s="47">
        <v>0</v>
      </c>
      <c r="AQ501" s="47">
        <v>0</v>
      </c>
      <c r="AR501" s="47">
        <v>0</v>
      </c>
      <c r="AS501" s="47">
        <v>0</v>
      </c>
      <c r="AT501" s="47">
        <v>0</v>
      </c>
      <c r="AU501" s="47">
        <v>0</v>
      </c>
      <c r="AV501" s="47">
        <v>0</v>
      </c>
      <c r="AW501" s="47">
        <v>0</v>
      </c>
      <c r="AX501" s="47">
        <v>0</v>
      </c>
      <c r="AY501" s="47">
        <v>0</v>
      </c>
      <c r="AZ501" s="47">
        <v>0</v>
      </c>
      <c r="BA501" s="47">
        <v>0</v>
      </c>
      <c r="BB501" s="47">
        <v>0</v>
      </c>
      <c r="BC501" s="47">
        <v>0</v>
      </c>
      <c r="BD501" s="47">
        <v>0</v>
      </c>
      <c r="BE501" s="47">
        <v>0</v>
      </c>
      <c r="BF501" s="47">
        <v>0</v>
      </c>
      <c r="BG501" s="47">
        <v>0</v>
      </c>
      <c r="BH501" s="47">
        <v>0</v>
      </c>
      <c r="BI501" s="47">
        <v>0</v>
      </c>
      <c r="BJ501" s="47">
        <v>0</v>
      </c>
      <c r="BK501" s="47">
        <v>0</v>
      </c>
      <c r="BL501" s="47">
        <v>0</v>
      </c>
      <c r="BM501" s="47">
        <v>0</v>
      </c>
      <c r="BN501" s="47">
        <v>0</v>
      </c>
      <c r="BO501" s="47">
        <v>0.34210526315789475</v>
      </c>
      <c r="BP501" s="47">
        <v>0</v>
      </c>
      <c r="BQ501" s="47">
        <v>0</v>
      </c>
      <c r="BR501" s="47">
        <v>0</v>
      </c>
      <c r="BS501" s="47">
        <v>0.34210526315789475</v>
      </c>
      <c r="BT501" s="47">
        <v>0</v>
      </c>
      <c r="BU501" s="47">
        <v>0</v>
      </c>
      <c r="BV501" s="47">
        <v>0</v>
      </c>
      <c r="BW501" s="47">
        <v>0</v>
      </c>
      <c r="BX501" s="47">
        <v>0</v>
      </c>
      <c r="BY501" s="47">
        <v>0</v>
      </c>
      <c r="BZ501" s="47">
        <v>0</v>
      </c>
      <c r="CA501" s="47">
        <v>0</v>
      </c>
      <c r="CB501" s="47">
        <v>0</v>
      </c>
      <c r="CC501" s="47">
        <v>0</v>
      </c>
      <c r="CD501" s="47">
        <v>0</v>
      </c>
      <c r="CE501" s="47">
        <v>0</v>
      </c>
      <c r="CF501" s="47">
        <v>0</v>
      </c>
      <c r="CG501" s="47">
        <v>0</v>
      </c>
      <c r="CH501" s="47">
        <v>0</v>
      </c>
      <c r="CI501" s="47">
        <v>0</v>
      </c>
      <c r="CJ501" s="47">
        <v>0</v>
      </c>
      <c r="CK501" s="47">
        <v>0</v>
      </c>
      <c r="CL501" s="47">
        <v>0</v>
      </c>
      <c r="CM501" s="47">
        <v>0</v>
      </c>
      <c r="CN501" s="47">
        <v>0</v>
      </c>
      <c r="CO501" s="47">
        <v>0</v>
      </c>
      <c r="CP501" s="47">
        <v>0</v>
      </c>
      <c r="CQ501" s="47">
        <v>0</v>
      </c>
      <c r="CR501" s="47">
        <v>0</v>
      </c>
      <c r="CS501" s="47">
        <v>0</v>
      </c>
      <c r="CT501" s="47">
        <v>0</v>
      </c>
      <c r="CU501" s="47">
        <v>0</v>
      </c>
      <c r="CV501" s="47">
        <v>0</v>
      </c>
      <c r="CW501" s="47">
        <v>0</v>
      </c>
      <c r="CX501" s="47">
        <v>0</v>
      </c>
      <c r="CY501" s="47">
        <v>0</v>
      </c>
      <c r="CZ501" s="47">
        <v>0</v>
      </c>
      <c r="DA501" s="47">
        <v>0</v>
      </c>
      <c r="DB501" s="47">
        <v>0</v>
      </c>
      <c r="DC501" s="47">
        <v>0</v>
      </c>
      <c r="DD501" s="47">
        <v>0</v>
      </c>
      <c r="DE501" s="47">
        <v>0</v>
      </c>
      <c r="DF501" s="47">
        <v>0</v>
      </c>
      <c r="DG501" s="47">
        <v>0</v>
      </c>
      <c r="DH501" s="47">
        <v>0</v>
      </c>
      <c r="DI501" s="47">
        <v>0</v>
      </c>
      <c r="DJ501" s="47">
        <v>0</v>
      </c>
      <c r="DK501" s="47">
        <v>0</v>
      </c>
      <c r="DL501" s="47">
        <v>0</v>
      </c>
      <c r="DM501" s="47">
        <v>0</v>
      </c>
      <c r="DN501" s="47">
        <v>0</v>
      </c>
      <c r="DO501" s="47">
        <v>0</v>
      </c>
      <c r="DP501" s="47">
        <v>0</v>
      </c>
      <c r="DQ501" s="47">
        <v>0</v>
      </c>
      <c r="DR501" s="47">
        <v>0</v>
      </c>
      <c r="DS501" s="47">
        <v>0</v>
      </c>
      <c r="DT501" s="47">
        <v>0</v>
      </c>
    </row>
    <row r="502" spans="1:126" x14ac:dyDescent="0.25">
      <c r="A502" s="47" t="s">
        <v>932</v>
      </c>
      <c r="B502" s="47" t="s">
        <v>153</v>
      </c>
      <c r="C502" s="47" t="s">
        <v>921</v>
      </c>
      <c r="D502" s="47" t="s">
        <v>921</v>
      </c>
      <c r="E502" s="47"/>
      <c r="F502" s="47" t="s">
        <v>406</v>
      </c>
      <c r="G502" s="47" t="s">
        <v>415</v>
      </c>
      <c r="H502" s="47" t="str">
        <f>=IFERROR(VLOOKUP(A502,'ETPT Format DDG'!A:J,10,FALSE),"")</f>
        <v>0</v>
      </c>
      <c r="I502" s="47" t="str">
        <f>='ETPT Format DDG'!M502</f>
        <v/>
      </c>
      <c r="J502" s="47" t="str">
        <f>='ETPT Format DDG'!D502</f>
        <v/>
      </c>
      <c r="K502" s="47" t="s">
        <v>157</v>
      </c>
      <c r="L502" s="47" t="s">
        <v>869</v>
      </c>
      <c r="M502" s="47" t="s">
        <v>669</v>
      </c>
      <c r="N502" s="47">
        <v>0.8</v>
      </c>
      <c r="O502" s="47">
        <v>0.8</v>
      </c>
      <c r="P502" s="47">
        <v>0</v>
      </c>
      <c r="Q502" s="47">
        <v>0</v>
      </c>
      <c r="R502" s="47">
        <v>0</v>
      </c>
      <c r="S502" s="47">
        <v>0</v>
      </c>
      <c r="T502" s="47">
        <v>0</v>
      </c>
      <c r="U502" s="47">
        <v>0</v>
      </c>
      <c r="V502" s="47">
        <v>0</v>
      </c>
      <c r="W502" s="47">
        <v>0</v>
      </c>
      <c r="X502" s="47">
        <v>0</v>
      </c>
      <c r="Y502" s="47">
        <v>0</v>
      </c>
      <c r="Z502" s="47">
        <v>0</v>
      </c>
      <c r="AA502" s="47">
        <v>0</v>
      </c>
      <c r="AB502" s="47">
        <v>0</v>
      </c>
      <c r="AC502" s="47">
        <v>0</v>
      </c>
      <c r="AD502" s="47">
        <v>0</v>
      </c>
      <c r="AE502" s="47">
        <v>0</v>
      </c>
      <c r="AF502" s="47">
        <v>0</v>
      </c>
      <c r="AG502" s="47">
        <v>0</v>
      </c>
      <c r="AH502" s="47">
        <v>0</v>
      </c>
      <c r="AI502" s="47">
        <v>0</v>
      </c>
      <c r="AJ502" s="47">
        <v>0</v>
      </c>
      <c r="AK502" s="47">
        <v>0</v>
      </c>
      <c r="AL502" s="47">
        <v>0</v>
      </c>
      <c r="AM502" s="47">
        <v>0</v>
      </c>
      <c r="AN502" s="47">
        <v>0</v>
      </c>
      <c r="AO502" s="47">
        <v>0</v>
      </c>
      <c r="AP502" s="47">
        <v>0</v>
      </c>
      <c r="AQ502" s="47">
        <v>0</v>
      </c>
      <c r="AR502" s="47">
        <v>0</v>
      </c>
      <c r="AS502" s="47">
        <v>0</v>
      </c>
      <c r="AT502" s="47">
        <v>0</v>
      </c>
      <c r="AU502" s="47">
        <v>0</v>
      </c>
      <c r="AV502" s="47">
        <v>0</v>
      </c>
      <c r="AW502" s="47">
        <v>0</v>
      </c>
      <c r="AX502" s="47">
        <v>0</v>
      </c>
      <c r="AY502" s="47">
        <v>0</v>
      </c>
      <c r="AZ502" s="47">
        <v>0</v>
      </c>
      <c r="BA502" s="47">
        <v>0</v>
      </c>
      <c r="BB502" s="47">
        <v>0</v>
      </c>
      <c r="BC502" s="47">
        <v>0</v>
      </c>
      <c r="BD502" s="47">
        <v>0</v>
      </c>
      <c r="BE502" s="47">
        <v>0</v>
      </c>
      <c r="BF502" s="47">
        <v>0</v>
      </c>
      <c r="BG502" s="47">
        <v>0</v>
      </c>
      <c r="BH502" s="47">
        <v>0</v>
      </c>
      <c r="BI502" s="47">
        <v>0</v>
      </c>
      <c r="BJ502" s="47">
        <v>0</v>
      </c>
      <c r="BK502" s="47">
        <v>0</v>
      </c>
      <c r="BL502" s="47">
        <v>0</v>
      </c>
      <c r="BM502" s="47">
        <v>0</v>
      </c>
      <c r="BN502" s="47">
        <v>0</v>
      </c>
      <c r="BO502" s="47">
        <v>0.8</v>
      </c>
      <c r="BP502" s="47">
        <v>0</v>
      </c>
      <c r="BQ502" s="47">
        <v>0</v>
      </c>
      <c r="BR502" s="47">
        <v>0</v>
      </c>
      <c r="BS502" s="47">
        <v>0</v>
      </c>
      <c r="BT502" s="47">
        <v>0</v>
      </c>
      <c r="BU502" s="47">
        <v>0</v>
      </c>
      <c r="BV502" s="47">
        <v>0</v>
      </c>
      <c r="BW502" s="47">
        <v>0</v>
      </c>
      <c r="BX502" s="47">
        <v>0</v>
      </c>
      <c r="BY502" s="47">
        <v>0</v>
      </c>
      <c r="BZ502" s="47">
        <v>0</v>
      </c>
      <c r="CA502" s="47">
        <v>0</v>
      </c>
      <c r="CB502" s="47">
        <v>0</v>
      </c>
      <c r="CC502" s="47">
        <v>0</v>
      </c>
      <c r="CD502" s="47">
        <v>0</v>
      </c>
      <c r="CE502" s="47">
        <v>0</v>
      </c>
      <c r="CF502" s="47">
        <v>0</v>
      </c>
      <c r="CG502" s="47">
        <v>0</v>
      </c>
      <c r="CH502" s="47">
        <v>0</v>
      </c>
      <c r="CI502" s="47">
        <v>0</v>
      </c>
      <c r="CJ502" s="47">
        <v>0</v>
      </c>
      <c r="CK502" s="47">
        <v>0</v>
      </c>
      <c r="CL502" s="47">
        <v>0</v>
      </c>
      <c r="CM502" s="47">
        <v>0</v>
      </c>
      <c r="CN502" s="47">
        <v>0</v>
      </c>
      <c r="CO502" s="47">
        <v>0</v>
      </c>
      <c r="CP502" s="47">
        <v>0</v>
      </c>
      <c r="CQ502" s="47">
        <v>0</v>
      </c>
      <c r="CR502" s="47">
        <v>0</v>
      </c>
      <c r="CS502" s="47">
        <v>0</v>
      </c>
      <c r="CT502" s="47">
        <v>0</v>
      </c>
      <c r="CU502" s="47">
        <v>0</v>
      </c>
      <c r="CV502" s="47">
        <v>0</v>
      </c>
      <c r="CW502" s="47">
        <v>0</v>
      </c>
      <c r="CX502" s="47">
        <v>0</v>
      </c>
      <c r="CY502" s="47">
        <v>0</v>
      </c>
      <c r="CZ502" s="47">
        <v>0</v>
      </c>
      <c r="DA502" s="47">
        <v>0</v>
      </c>
      <c r="DB502" s="47">
        <v>0</v>
      </c>
      <c r="DC502" s="47">
        <v>0</v>
      </c>
      <c r="DD502" s="47">
        <v>0</v>
      </c>
      <c r="DE502" s="47">
        <v>0</v>
      </c>
      <c r="DF502" s="47">
        <v>0</v>
      </c>
      <c r="DG502" s="47">
        <v>0</v>
      </c>
      <c r="DH502" s="47">
        <v>0</v>
      </c>
      <c r="DI502" s="47">
        <v>0</v>
      </c>
      <c r="DJ502" s="47">
        <v>0</v>
      </c>
      <c r="DK502" s="47">
        <v>0</v>
      </c>
      <c r="DL502" s="47">
        <v>0</v>
      </c>
      <c r="DM502" s="47">
        <v>0</v>
      </c>
      <c r="DN502" s="47">
        <v>0</v>
      </c>
      <c r="DO502" s="47">
        <v>0</v>
      </c>
      <c r="DP502" s="47">
        <v>0</v>
      </c>
      <c r="DQ502" s="47">
        <v>0</v>
      </c>
      <c r="DR502" s="47">
        <v>0</v>
      </c>
      <c r="DS502" s="47">
        <v>0</v>
      </c>
      <c r="DT502" s="47">
        <v>0</v>
      </c>
    </row>
    <row r="503" spans="1:126" x14ac:dyDescent="0.25">
      <c r="A503" s="47" t="s">
        <v>933</v>
      </c>
      <c r="B503" s="47" t="s">
        <v>153</v>
      </c>
      <c r="C503" s="47" t="s">
        <v>934</v>
      </c>
      <c r="D503" s="47" t="s">
        <v>934</v>
      </c>
      <c r="E503" s="47"/>
      <c r="F503" s="47" t="s">
        <v>406</v>
      </c>
      <c r="G503" s="47" t="s">
        <v>486</v>
      </c>
      <c r="H503" s="47" t="str">
        <f>=IFERROR(VLOOKUP(A503,'ETPT Format DDG'!A:J,10,FALSE),"")</f>
        <v>0</v>
      </c>
      <c r="I503" s="47" t="str">
        <f>='ETPT Format DDG'!M503</f>
        <v/>
      </c>
      <c r="J503" s="47" t="str">
        <f>='ETPT Format DDG'!D503</f>
        <v/>
      </c>
      <c r="K503" s="47" t="s">
        <v>157</v>
      </c>
      <c r="L503" s="47" t="s">
        <v>749</v>
      </c>
      <c r="M503" s="47"/>
      <c r="N503" s="47">
        <v>1</v>
      </c>
      <c r="O503" s="47">
        <v>1</v>
      </c>
      <c r="P503" s="47">
        <v>0</v>
      </c>
      <c r="Q503" s="47">
        <v>0</v>
      </c>
      <c r="R503" s="47">
        <v>0</v>
      </c>
      <c r="S503" s="47">
        <v>0</v>
      </c>
      <c r="T503" s="47">
        <v>0</v>
      </c>
      <c r="U503" s="47">
        <v>0</v>
      </c>
      <c r="V503" s="47">
        <v>0</v>
      </c>
      <c r="W503" s="47">
        <v>0</v>
      </c>
      <c r="X503" s="47">
        <v>0</v>
      </c>
      <c r="Y503" s="47">
        <v>0</v>
      </c>
      <c r="Z503" s="47">
        <v>0</v>
      </c>
      <c r="AA503" s="47">
        <v>0</v>
      </c>
      <c r="AB503" s="47">
        <v>0</v>
      </c>
      <c r="AC503" s="47">
        <v>0</v>
      </c>
      <c r="AD503" s="47">
        <v>0</v>
      </c>
      <c r="AE503" s="47">
        <v>0</v>
      </c>
      <c r="AF503" s="47">
        <v>0</v>
      </c>
      <c r="AG503" s="47">
        <v>0</v>
      </c>
      <c r="AH503" s="47">
        <v>0</v>
      </c>
      <c r="AI503" s="47">
        <v>0</v>
      </c>
      <c r="AJ503" s="47">
        <v>0</v>
      </c>
      <c r="AK503" s="47">
        <v>0</v>
      </c>
      <c r="AL503" s="47">
        <v>0</v>
      </c>
      <c r="AM503" s="47">
        <v>0</v>
      </c>
      <c r="AN503" s="47">
        <v>0</v>
      </c>
      <c r="AO503" s="47">
        <v>0</v>
      </c>
      <c r="AP503" s="47">
        <v>0</v>
      </c>
      <c r="AQ503" s="47">
        <v>0</v>
      </c>
      <c r="AR503" s="47">
        <v>0</v>
      </c>
      <c r="AS503" s="47">
        <v>0</v>
      </c>
      <c r="AT503" s="47">
        <v>0</v>
      </c>
      <c r="AU503" s="47">
        <v>0</v>
      </c>
      <c r="AV503" s="47">
        <v>0</v>
      </c>
      <c r="AW503" s="47">
        <v>0</v>
      </c>
      <c r="AX503" s="47">
        <v>0</v>
      </c>
      <c r="AY503" s="47">
        <v>0</v>
      </c>
      <c r="AZ503" s="47">
        <v>0</v>
      </c>
      <c r="BA503" s="47">
        <v>0</v>
      </c>
      <c r="BB503" s="47">
        <v>0</v>
      </c>
      <c r="BC503" s="47">
        <v>0</v>
      </c>
      <c r="BD503" s="47">
        <v>0</v>
      </c>
      <c r="BE503" s="47">
        <v>0</v>
      </c>
      <c r="BF503" s="47">
        <v>0</v>
      </c>
      <c r="BG503" s="47">
        <v>0</v>
      </c>
      <c r="BH503" s="47">
        <v>0</v>
      </c>
      <c r="BI503" s="47">
        <v>0</v>
      </c>
      <c r="BJ503" s="47">
        <v>0</v>
      </c>
      <c r="BK503" s="47">
        <v>0</v>
      </c>
      <c r="BL503" s="47">
        <v>0</v>
      </c>
      <c r="BM503" s="47">
        <v>0</v>
      </c>
      <c r="BN503" s="47">
        <v>0</v>
      </c>
      <c r="BO503" s="47">
        <v>0</v>
      </c>
      <c r="BP503" s="47">
        <v>0</v>
      </c>
      <c r="BQ503" s="47">
        <v>0</v>
      </c>
      <c r="BR503" s="47">
        <v>0</v>
      </c>
      <c r="BS503" s="47">
        <v>0</v>
      </c>
      <c r="BT503" s="47">
        <v>0</v>
      </c>
      <c r="BU503" s="47">
        <v>0</v>
      </c>
      <c r="BV503" s="47">
        <v>0</v>
      </c>
      <c r="BW503" s="47">
        <v>0</v>
      </c>
      <c r="BX503" s="47">
        <v>0</v>
      </c>
      <c r="BY503" s="47">
        <v>0</v>
      </c>
      <c r="BZ503" s="47">
        <v>0</v>
      </c>
      <c r="CA503" s="47">
        <v>0</v>
      </c>
      <c r="CB503" s="47">
        <v>0</v>
      </c>
      <c r="CC503" s="47">
        <v>0</v>
      </c>
      <c r="CD503" s="47">
        <v>0</v>
      </c>
      <c r="CE503" s="47">
        <v>0</v>
      </c>
      <c r="CF503" s="47">
        <v>0</v>
      </c>
      <c r="CG503" s="47">
        <v>0</v>
      </c>
      <c r="CH503" s="47">
        <v>0</v>
      </c>
      <c r="CI503" s="47">
        <v>0</v>
      </c>
      <c r="CJ503" s="47">
        <v>0</v>
      </c>
      <c r="CK503" s="47">
        <v>0</v>
      </c>
      <c r="CL503" s="47">
        <v>0</v>
      </c>
      <c r="CM503" s="47">
        <v>0</v>
      </c>
      <c r="CN503" s="47">
        <v>0</v>
      </c>
      <c r="CO503" s="47">
        <v>0</v>
      </c>
      <c r="CP503" s="47">
        <v>0</v>
      </c>
      <c r="CQ503" s="47">
        <v>0</v>
      </c>
      <c r="CR503" s="47">
        <v>0</v>
      </c>
      <c r="CS503" s="47">
        <v>0</v>
      </c>
      <c r="CT503" s="47">
        <v>1</v>
      </c>
      <c r="CU503" s="47">
        <v>0</v>
      </c>
      <c r="CV503" s="47">
        <v>0</v>
      </c>
      <c r="CW503" s="47">
        <v>0</v>
      </c>
      <c r="CX503" s="47">
        <v>0</v>
      </c>
      <c r="CY503" s="47">
        <v>0</v>
      </c>
      <c r="CZ503" s="47">
        <v>0</v>
      </c>
      <c r="DA503" s="47">
        <v>1</v>
      </c>
      <c r="DB503" s="47">
        <v>0</v>
      </c>
      <c r="DC503" s="47">
        <v>0</v>
      </c>
      <c r="DD503" s="47">
        <v>0</v>
      </c>
      <c r="DE503" s="47">
        <v>0</v>
      </c>
      <c r="DF503" s="47">
        <v>0</v>
      </c>
      <c r="DG503" s="47">
        <v>0</v>
      </c>
      <c r="DH503" s="47">
        <v>0</v>
      </c>
      <c r="DI503" s="47">
        <v>0</v>
      </c>
      <c r="DJ503" s="47">
        <v>0</v>
      </c>
      <c r="DK503" s="47">
        <v>0</v>
      </c>
      <c r="DL503" s="47">
        <v>0</v>
      </c>
      <c r="DM503" s="47">
        <v>0</v>
      </c>
      <c r="DN503" s="47">
        <v>0</v>
      </c>
      <c r="DO503" s="47">
        <v>0</v>
      </c>
      <c r="DP503" s="47">
        <v>0</v>
      </c>
      <c r="DQ503" s="47">
        <v>0</v>
      </c>
      <c r="DR503" s="47">
        <v>0</v>
      </c>
      <c r="DS503" s="47">
        <v>0</v>
      </c>
      <c r="DT503" s="47">
        <v>0</v>
      </c>
    </row>
    <row r="504" spans="1:126" x14ac:dyDescent="0.25">
      <c r="A504" s="47" t="s">
        <v>935</v>
      </c>
      <c r="B504" s="47" t="s">
        <v>153</v>
      </c>
      <c r="C504" s="47" t="s">
        <v>934</v>
      </c>
      <c r="D504" s="47" t="s">
        <v>934</v>
      </c>
      <c r="E504" s="47"/>
      <c r="F504" s="47" t="s">
        <v>406</v>
      </c>
      <c r="G504" s="47" t="s">
        <v>415</v>
      </c>
      <c r="H504" s="47" t="str">
        <f>=IFERROR(VLOOKUP(A504,'ETPT Format DDG'!A:J,10,FALSE),"")</f>
        <v>0</v>
      </c>
      <c r="I504" s="47" t="str">
        <f>='ETPT Format DDG'!M504</f>
        <v/>
      </c>
      <c r="J504" s="47" t="str">
        <f>='ETPT Format DDG'!D504</f>
        <v/>
      </c>
      <c r="K504" s="47" t="s">
        <v>157</v>
      </c>
      <c r="L504" s="47" t="s">
        <v>818</v>
      </c>
      <c r="M504" s="47" t="s">
        <v>409</v>
      </c>
      <c r="N504" s="47">
        <v>0.6842105263157895</v>
      </c>
      <c r="O504" s="47">
        <v>0.6842105263157895</v>
      </c>
      <c r="P504" s="47">
        <v>0</v>
      </c>
      <c r="Q504" s="47">
        <v>0</v>
      </c>
      <c r="R504" s="47">
        <v>0</v>
      </c>
      <c r="S504" s="47">
        <v>0</v>
      </c>
      <c r="T504" s="47">
        <v>0</v>
      </c>
      <c r="U504" s="47">
        <v>0</v>
      </c>
      <c r="V504" s="47">
        <v>0</v>
      </c>
      <c r="W504" s="47">
        <v>0</v>
      </c>
      <c r="X504" s="47">
        <v>0</v>
      </c>
      <c r="Y504" s="47">
        <v>0</v>
      </c>
      <c r="Z504" s="47">
        <v>0</v>
      </c>
      <c r="AA504" s="47">
        <v>0</v>
      </c>
      <c r="AB504" s="47">
        <v>0</v>
      </c>
      <c r="AC504" s="47">
        <v>0</v>
      </c>
      <c r="AD504" s="47">
        <v>0</v>
      </c>
      <c r="AE504" s="47">
        <v>0</v>
      </c>
      <c r="AF504" s="47">
        <v>0</v>
      </c>
      <c r="AG504" s="47">
        <v>0</v>
      </c>
      <c r="AH504" s="47">
        <v>0</v>
      </c>
      <c r="AI504" s="47">
        <v>0</v>
      </c>
      <c r="AJ504" s="47">
        <v>0</v>
      </c>
      <c r="AK504" s="47">
        <v>0</v>
      </c>
      <c r="AL504" s="47">
        <v>0</v>
      </c>
      <c r="AM504" s="47">
        <v>0</v>
      </c>
      <c r="AN504" s="47">
        <v>0.6842105263157895</v>
      </c>
      <c r="AO504" s="47">
        <v>0</v>
      </c>
      <c r="AP504" s="47">
        <v>0</v>
      </c>
      <c r="AQ504" s="47">
        <v>0</v>
      </c>
      <c r="AR504" s="47">
        <v>0</v>
      </c>
      <c r="AS504" s="47">
        <v>0</v>
      </c>
      <c r="AT504" s="47">
        <v>0</v>
      </c>
      <c r="AU504" s="47">
        <v>0</v>
      </c>
      <c r="AV504" s="47">
        <v>0</v>
      </c>
      <c r="AW504" s="47">
        <v>0</v>
      </c>
      <c r="AX504" s="47">
        <v>0</v>
      </c>
      <c r="AY504" s="47">
        <v>0</v>
      </c>
      <c r="AZ504" s="47">
        <v>0</v>
      </c>
      <c r="BA504" s="47">
        <v>0</v>
      </c>
      <c r="BB504" s="47">
        <v>0</v>
      </c>
      <c r="BC504" s="47">
        <v>0.6842105263157895</v>
      </c>
      <c r="BD504" s="47">
        <v>0</v>
      </c>
      <c r="BE504" s="47">
        <v>0</v>
      </c>
      <c r="BF504" s="47">
        <v>0</v>
      </c>
      <c r="BG504" s="47">
        <v>0</v>
      </c>
      <c r="BH504" s="47">
        <v>0</v>
      </c>
      <c r="BI504" s="47">
        <v>0</v>
      </c>
      <c r="BJ504" s="47">
        <v>0</v>
      </c>
      <c r="BK504" s="47">
        <v>0</v>
      </c>
      <c r="BL504" s="47">
        <v>0</v>
      </c>
      <c r="BM504" s="47">
        <v>0</v>
      </c>
      <c r="BN504" s="47">
        <v>0</v>
      </c>
      <c r="BO504" s="47">
        <v>0</v>
      </c>
      <c r="BP504" s="47">
        <v>0</v>
      </c>
      <c r="BQ504" s="47">
        <v>0</v>
      </c>
      <c r="BR504" s="47">
        <v>0</v>
      </c>
      <c r="BS504" s="47">
        <v>0</v>
      </c>
      <c r="BT504" s="47">
        <v>0</v>
      </c>
      <c r="BU504" s="47">
        <v>0</v>
      </c>
      <c r="BV504" s="47">
        <v>0</v>
      </c>
      <c r="BW504" s="47">
        <v>0</v>
      </c>
      <c r="BX504" s="47">
        <v>0</v>
      </c>
      <c r="BY504" s="47">
        <v>0</v>
      </c>
      <c r="BZ504" s="47">
        <v>0</v>
      </c>
      <c r="CA504" s="47">
        <v>0</v>
      </c>
      <c r="CB504" s="47">
        <v>0</v>
      </c>
      <c r="CC504" s="47">
        <v>0</v>
      </c>
      <c r="CD504" s="47">
        <v>0</v>
      </c>
      <c r="CE504" s="47">
        <v>0</v>
      </c>
      <c r="CF504" s="47">
        <v>0</v>
      </c>
      <c r="CG504" s="47">
        <v>0</v>
      </c>
      <c r="CH504" s="47">
        <v>0</v>
      </c>
      <c r="CI504" s="47">
        <v>0</v>
      </c>
      <c r="CJ504" s="47">
        <v>0</v>
      </c>
      <c r="CK504" s="47">
        <v>0</v>
      </c>
      <c r="CL504" s="47">
        <v>0</v>
      </c>
      <c r="CM504" s="47">
        <v>0</v>
      </c>
      <c r="CN504" s="47">
        <v>0</v>
      </c>
      <c r="CO504" s="47">
        <v>0</v>
      </c>
      <c r="CP504" s="47">
        <v>0</v>
      </c>
      <c r="CQ504" s="47">
        <v>0</v>
      </c>
      <c r="CR504" s="47">
        <v>0</v>
      </c>
      <c r="CS504" s="47">
        <v>0</v>
      </c>
      <c r="CT504" s="47">
        <v>0</v>
      </c>
      <c r="CU504" s="47">
        <v>0</v>
      </c>
      <c r="CV504" s="47">
        <v>0</v>
      </c>
      <c r="CW504" s="47">
        <v>0</v>
      </c>
      <c r="CX504" s="47">
        <v>0</v>
      </c>
      <c r="CY504" s="47">
        <v>0</v>
      </c>
      <c r="CZ504" s="47">
        <v>0</v>
      </c>
      <c r="DA504" s="47">
        <v>0</v>
      </c>
      <c r="DB504" s="47">
        <v>0</v>
      </c>
      <c r="DC504" s="47">
        <v>0</v>
      </c>
      <c r="DD504" s="47">
        <v>0</v>
      </c>
      <c r="DE504" s="47">
        <v>0</v>
      </c>
      <c r="DF504" s="47">
        <v>0</v>
      </c>
      <c r="DG504" s="47">
        <v>0</v>
      </c>
      <c r="DH504" s="47">
        <v>0</v>
      </c>
      <c r="DI504" s="47">
        <v>0</v>
      </c>
      <c r="DJ504" s="47">
        <v>0</v>
      </c>
      <c r="DK504" s="47">
        <v>0</v>
      </c>
      <c r="DL504" s="47">
        <v>0</v>
      </c>
      <c r="DM504" s="47">
        <v>0</v>
      </c>
      <c r="DN504" s="47">
        <v>0</v>
      </c>
      <c r="DO504" s="47">
        <v>0</v>
      </c>
      <c r="DP504" s="47">
        <v>0</v>
      </c>
      <c r="DQ504" s="47">
        <v>0</v>
      </c>
      <c r="DR504" s="47">
        <v>0</v>
      </c>
      <c r="DS504" s="47">
        <v>0</v>
      </c>
      <c r="DT504" s="47">
        <v>0</v>
      </c>
    </row>
    <row r="505" spans="1:126" x14ac:dyDescent="0.25">
      <c r="A505" s="47" t="s">
        <v>936</v>
      </c>
      <c r="B505" s="47" t="s">
        <v>153</v>
      </c>
      <c r="C505" s="47" t="s">
        <v>934</v>
      </c>
      <c r="D505" s="47" t="s">
        <v>934</v>
      </c>
      <c r="E505" s="47"/>
      <c r="F505" s="47" t="s">
        <v>406</v>
      </c>
      <c r="G505" s="47" t="s">
        <v>415</v>
      </c>
      <c r="H505" s="47" t="str">
        <f>=IFERROR(VLOOKUP(A505,'ETPT Format DDG'!A:J,10,FALSE),"")</f>
        <v>0</v>
      </c>
      <c r="I505" s="47" t="str">
        <f>='ETPT Format DDG'!M505</f>
        <v/>
      </c>
      <c r="J505" s="47" t="str">
        <f>='ETPT Format DDG'!D505</f>
        <v/>
      </c>
      <c r="K505" s="47" t="s">
        <v>157</v>
      </c>
      <c r="L505" s="47" t="s">
        <v>667</v>
      </c>
      <c r="M505" s="47" t="s">
        <v>164</v>
      </c>
      <c r="N505" s="47">
        <v>0.45789473684210524</v>
      </c>
      <c r="O505" s="47">
        <v>0.45789473684210524</v>
      </c>
      <c r="P505" s="47">
        <v>0</v>
      </c>
      <c r="Q505" s="47">
        <v>0</v>
      </c>
      <c r="R505" s="47">
        <v>0</v>
      </c>
      <c r="S505" s="47">
        <v>0</v>
      </c>
      <c r="T505" s="47">
        <v>0</v>
      </c>
      <c r="U505" s="47">
        <v>0</v>
      </c>
      <c r="V505" s="47">
        <v>0</v>
      </c>
      <c r="W505" s="47">
        <v>0</v>
      </c>
      <c r="X505" s="47">
        <v>0</v>
      </c>
      <c r="Y505" s="47">
        <v>0</v>
      </c>
      <c r="Z505" s="47">
        <v>0</v>
      </c>
      <c r="AA505" s="47">
        <v>0</v>
      </c>
      <c r="AB505" s="47">
        <v>0</v>
      </c>
      <c r="AC505" s="47">
        <v>0</v>
      </c>
      <c r="AD505" s="47">
        <v>0</v>
      </c>
      <c r="AE505" s="47">
        <v>0</v>
      </c>
      <c r="AF505" s="47">
        <v>0</v>
      </c>
      <c r="AG505" s="47">
        <v>0</v>
      </c>
      <c r="AH505" s="47">
        <v>0</v>
      </c>
      <c r="AI505" s="47">
        <v>0</v>
      </c>
      <c r="AJ505" s="47">
        <v>0</v>
      </c>
      <c r="AK505" s="47">
        <v>0</v>
      </c>
      <c r="AL505" s="47">
        <v>0</v>
      </c>
      <c r="AM505" s="47">
        <v>0</v>
      </c>
      <c r="AN505" s="47">
        <v>0</v>
      </c>
      <c r="AO505" s="47">
        <v>0</v>
      </c>
      <c r="AP505" s="47">
        <v>0</v>
      </c>
      <c r="AQ505" s="47">
        <v>0</v>
      </c>
      <c r="AR505" s="47">
        <v>0</v>
      </c>
      <c r="AS505" s="47">
        <v>0</v>
      </c>
      <c r="AT505" s="47">
        <v>0</v>
      </c>
      <c r="AU505" s="47">
        <v>0</v>
      </c>
      <c r="AV505" s="47">
        <v>0</v>
      </c>
      <c r="AW505" s="47">
        <v>0</v>
      </c>
      <c r="AX505" s="47">
        <v>0</v>
      </c>
      <c r="AY505" s="47">
        <v>0</v>
      </c>
      <c r="AZ505" s="47">
        <v>0</v>
      </c>
      <c r="BA505" s="47">
        <v>0</v>
      </c>
      <c r="BB505" s="47">
        <v>0</v>
      </c>
      <c r="BC505" s="47">
        <v>0</v>
      </c>
      <c r="BD505" s="47">
        <v>0</v>
      </c>
      <c r="BE505" s="47">
        <v>0</v>
      </c>
      <c r="BF505" s="47">
        <v>0</v>
      </c>
      <c r="BG505" s="47">
        <v>0</v>
      </c>
      <c r="BH505" s="47">
        <v>0</v>
      </c>
      <c r="BI505" s="47">
        <v>0</v>
      </c>
      <c r="BJ505" s="47">
        <v>0</v>
      </c>
      <c r="BK505" s="47">
        <v>0</v>
      </c>
      <c r="BL505" s="47">
        <v>0</v>
      </c>
      <c r="BM505" s="47">
        <v>0</v>
      </c>
      <c r="BN505" s="47">
        <v>0</v>
      </c>
      <c r="BO505" s="47">
        <v>0</v>
      </c>
      <c r="BP505" s="47">
        <v>0</v>
      </c>
      <c r="BQ505" s="47">
        <v>0</v>
      </c>
      <c r="BR505" s="47">
        <v>0</v>
      </c>
      <c r="BS505" s="47">
        <v>0</v>
      </c>
      <c r="BT505" s="47">
        <v>0</v>
      </c>
      <c r="BU505" s="47">
        <v>0</v>
      </c>
      <c r="BV505" s="47">
        <v>0</v>
      </c>
      <c r="BW505" s="47">
        <v>0</v>
      </c>
      <c r="BX505" s="47">
        <v>0</v>
      </c>
      <c r="BY505" s="47">
        <v>0</v>
      </c>
      <c r="BZ505" s="47">
        <v>0</v>
      </c>
      <c r="CA505" s="47">
        <v>0</v>
      </c>
      <c r="CB505" s="47">
        <v>0</v>
      </c>
      <c r="CC505" s="47">
        <v>0</v>
      </c>
      <c r="CD505" s="47">
        <v>0</v>
      </c>
      <c r="CE505" s="47">
        <v>0</v>
      </c>
      <c r="CF505" s="47">
        <v>0</v>
      </c>
      <c r="CG505" s="47">
        <v>0</v>
      </c>
      <c r="CH505" s="47">
        <v>0</v>
      </c>
      <c r="CI505" s="47">
        <v>0</v>
      </c>
      <c r="CJ505" s="47">
        <v>0</v>
      </c>
      <c r="CK505" s="47">
        <v>0</v>
      </c>
      <c r="CL505" s="47">
        <v>0</v>
      </c>
      <c r="CM505" s="47">
        <v>0</v>
      </c>
      <c r="CN505" s="47">
        <v>0</v>
      </c>
      <c r="CO505" s="47">
        <v>0</v>
      </c>
      <c r="CP505" s="47">
        <v>0</v>
      </c>
      <c r="CQ505" s="47">
        <v>0</v>
      </c>
      <c r="CR505" s="47">
        <v>0</v>
      </c>
      <c r="CS505" s="47">
        <v>0</v>
      </c>
      <c r="CT505" s="47">
        <v>0.45789473684210524</v>
      </c>
      <c r="CU505" s="47">
        <v>0</v>
      </c>
      <c r="CV505" s="47">
        <v>0</v>
      </c>
      <c r="CW505" s="47">
        <v>0</v>
      </c>
      <c r="CX505" s="47">
        <v>0</v>
      </c>
      <c r="CY505" s="47">
        <v>0</v>
      </c>
      <c r="CZ505" s="47">
        <v>0</v>
      </c>
      <c r="DA505" s="47">
        <v>0</v>
      </c>
      <c r="DB505" s="47">
        <v>0</v>
      </c>
      <c r="DC505" s="47">
        <v>0</v>
      </c>
      <c r="DD505" s="47">
        <v>0</v>
      </c>
      <c r="DE505" s="47">
        <v>0</v>
      </c>
      <c r="DF505" s="47">
        <v>0</v>
      </c>
      <c r="DG505" s="47">
        <v>0</v>
      </c>
      <c r="DH505" s="47">
        <v>0</v>
      </c>
      <c r="DI505" s="47">
        <v>0</v>
      </c>
      <c r="DJ505" s="47">
        <v>0</v>
      </c>
      <c r="DK505" s="47">
        <v>0</v>
      </c>
      <c r="DL505" s="47">
        <v>0</v>
      </c>
      <c r="DM505" s="47">
        <v>0</v>
      </c>
      <c r="DN505" s="47">
        <v>0</v>
      </c>
      <c r="DO505" s="47">
        <v>0</v>
      </c>
      <c r="DP505" s="47">
        <v>0</v>
      </c>
      <c r="DQ505" s="47">
        <v>0</v>
      </c>
      <c r="DR505" s="47">
        <v>0</v>
      </c>
      <c r="DS505" s="47">
        <v>0</v>
      </c>
      <c r="DT505" s="47">
        <v>0</v>
      </c>
    </row>
    <row r="506" spans="1:126" x14ac:dyDescent="0.25">
      <c r="A506" s="47" t="s">
        <v>937</v>
      </c>
      <c r="B506" s="47" t="s">
        <v>153</v>
      </c>
      <c r="C506" s="47" t="s">
        <v>934</v>
      </c>
      <c r="D506" s="47" t="s">
        <v>934</v>
      </c>
      <c r="E506" s="47"/>
      <c r="F506" s="47" t="s">
        <v>406</v>
      </c>
      <c r="G506" s="47" t="s">
        <v>415</v>
      </c>
      <c r="H506" s="47" t="str">
        <f>=IFERROR(VLOOKUP(A506,'ETPT Format DDG'!A:J,10,FALSE),"")</f>
        <v>0</v>
      </c>
      <c r="I506" s="47" t="str">
        <f>='ETPT Format DDG'!M506</f>
        <v/>
      </c>
      <c r="J506" s="47" t="str">
        <f>='ETPT Format DDG'!D506</f>
        <v/>
      </c>
      <c r="K506" s="47" t="s">
        <v>157</v>
      </c>
      <c r="L506" s="47" t="s">
        <v>938</v>
      </c>
      <c r="M506" s="47" t="s">
        <v>467</v>
      </c>
      <c r="N506" s="47">
        <v>0.5131578947368421</v>
      </c>
      <c r="O506" s="47">
        <v>0.5131578947368421</v>
      </c>
      <c r="P506" s="47">
        <v>0</v>
      </c>
      <c r="Q506" s="47">
        <v>0</v>
      </c>
      <c r="R506" s="47">
        <v>0</v>
      </c>
      <c r="S506" s="47">
        <v>0</v>
      </c>
      <c r="T506" s="47">
        <v>0</v>
      </c>
      <c r="U506" s="47">
        <v>0</v>
      </c>
      <c r="V506" s="47">
        <v>0</v>
      </c>
      <c r="W506" s="47">
        <v>0</v>
      </c>
      <c r="X506" s="47">
        <v>0</v>
      </c>
      <c r="Y506" s="47">
        <v>0</v>
      </c>
      <c r="Z506" s="47">
        <v>0</v>
      </c>
      <c r="AA506" s="47">
        <v>0</v>
      </c>
      <c r="AB506" s="47">
        <v>0</v>
      </c>
      <c r="AC506" s="47">
        <v>0</v>
      </c>
      <c r="AD506" s="47">
        <v>0</v>
      </c>
      <c r="AE506" s="47">
        <v>0</v>
      </c>
      <c r="AF506" s="47">
        <v>0</v>
      </c>
      <c r="AG506" s="47">
        <v>0</v>
      </c>
      <c r="AH506" s="47">
        <v>0</v>
      </c>
      <c r="AI506" s="47">
        <v>0</v>
      </c>
      <c r="AJ506" s="47">
        <v>0</v>
      </c>
      <c r="AK506" s="47">
        <v>0</v>
      </c>
      <c r="AL506" s="47">
        <v>0</v>
      </c>
      <c r="AM506" s="47">
        <v>0</v>
      </c>
      <c r="AN506" s="47">
        <v>0</v>
      </c>
      <c r="AO506" s="47">
        <v>0</v>
      </c>
      <c r="AP506" s="47">
        <v>0</v>
      </c>
      <c r="AQ506" s="47">
        <v>0</v>
      </c>
      <c r="AR506" s="47">
        <v>0</v>
      </c>
      <c r="AS506" s="47">
        <v>0</v>
      </c>
      <c r="AT506" s="47">
        <v>0</v>
      </c>
      <c r="AU506" s="47">
        <v>0</v>
      </c>
      <c r="AV506" s="47">
        <v>0</v>
      </c>
      <c r="AW506" s="47">
        <v>0</v>
      </c>
      <c r="AX506" s="47">
        <v>0</v>
      </c>
      <c r="AY506" s="47">
        <v>0</v>
      </c>
      <c r="AZ506" s="47">
        <v>0</v>
      </c>
      <c r="BA506" s="47">
        <v>0</v>
      </c>
      <c r="BB506" s="47">
        <v>0</v>
      </c>
      <c r="BC506" s="47">
        <v>0</v>
      </c>
      <c r="BD506" s="47">
        <v>0</v>
      </c>
      <c r="BE506" s="47">
        <v>0</v>
      </c>
      <c r="BF506" s="47">
        <v>0</v>
      </c>
      <c r="BG506" s="47">
        <v>0</v>
      </c>
      <c r="BH506" s="47">
        <v>0</v>
      </c>
      <c r="BI506" s="47">
        <v>0</v>
      </c>
      <c r="BJ506" s="47">
        <v>0</v>
      </c>
      <c r="BK506" s="47">
        <v>0</v>
      </c>
      <c r="BL506" s="47">
        <v>0</v>
      </c>
      <c r="BM506" s="47">
        <v>0</v>
      </c>
      <c r="BN506" s="47">
        <v>0</v>
      </c>
      <c r="BO506" s="47">
        <v>0</v>
      </c>
      <c r="BP506" s="47">
        <v>0</v>
      </c>
      <c r="BQ506" s="47">
        <v>0</v>
      </c>
      <c r="BR506" s="47">
        <v>0</v>
      </c>
      <c r="BS506" s="47">
        <v>0</v>
      </c>
      <c r="BT506" s="47">
        <v>0</v>
      </c>
      <c r="BU506" s="47">
        <v>0</v>
      </c>
      <c r="BV506" s="47">
        <v>0</v>
      </c>
      <c r="BW506" s="47">
        <v>0</v>
      </c>
      <c r="BX506" s="47">
        <v>0</v>
      </c>
      <c r="BY506" s="47">
        <v>0</v>
      </c>
      <c r="BZ506" s="47">
        <v>0</v>
      </c>
      <c r="CA506" s="47">
        <v>0</v>
      </c>
      <c r="CB506" s="47">
        <v>0</v>
      </c>
      <c r="CC506" s="47">
        <v>0</v>
      </c>
      <c r="CD506" s="47">
        <v>0</v>
      </c>
      <c r="CE506" s="47">
        <v>0</v>
      </c>
      <c r="CF506" s="47">
        <v>0</v>
      </c>
      <c r="CG506" s="47">
        <v>0</v>
      </c>
      <c r="CH506" s="47">
        <v>0</v>
      </c>
      <c r="CI506" s="47">
        <v>0</v>
      </c>
      <c r="CJ506" s="47">
        <v>0</v>
      </c>
      <c r="CK506" s="47">
        <v>0</v>
      </c>
      <c r="CL506" s="47">
        <v>0</v>
      </c>
      <c r="CM506" s="47">
        <v>0</v>
      </c>
      <c r="CN506" s="47">
        <v>0</v>
      </c>
      <c r="CO506" s="47">
        <v>0</v>
      </c>
      <c r="CP506" s="47">
        <v>0</v>
      </c>
      <c r="CQ506" s="47">
        <v>0</v>
      </c>
      <c r="CR506" s="47">
        <v>0</v>
      </c>
      <c r="CS506" s="47">
        <v>0</v>
      </c>
      <c r="CT506" s="47">
        <v>0.5131578947368421</v>
      </c>
      <c r="CU506" s="47">
        <v>0.5131578947368421</v>
      </c>
      <c r="CV506" s="47">
        <v>0</v>
      </c>
      <c r="CW506" s="47">
        <v>0</v>
      </c>
      <c r="CX506" s="47">
        <v>0</v>
      </c>
      <c r="CY506" s="47">
        <v>0</v>
      </c>
      <c r="CZ506" s="47">
        <v>0</v>
      </c>
      <c r="DA506" s="47">
        <v>0</v>
      </c>
      <c r="DB506" s="47">
        <v>0</v>
      </c>
      <c r="DC506" s="47">
        <v>0</v>
      </c>
      <c r="DD506" s="47">
        <v>0</v>
      </c>
      <c r="DE506" s="47">
        <v>0</v>
      </c>
      <c r="DF506" s="47">
        <v>0</v>
      </c>
      <c r="DG506" s="47">
        <v>0</v>
      </c>
      <c r="DH506" s="47">
        <v>0</v>
      </c>
      <c r="DI506" s="47">
        <v>0</v>
      </c>
      <c r="DJ506" s="47">
        <v>0</v>
      </c>
      <c r="DK506" s="47">
        <v>0</v>
      </c>
      <c r="DL506" s="47">
        <v>0</v>
      </c>
      <c r="DM506" s="47">
        <v>0</v>
      </c>
      <c r="DN506" s="47">
        <v>0</v>
      </c>
      <c r="DO506" s="47">
        <v>0</v>
      </c>
      <c r="DP506" s="47">
        <v>0</v>
      </c>
      <c r="DQ506" s="47">
        <v>0</v>
      </c>
      <c r="DR506" s="47">
        <v>0</v>
      </c>
      <c r="DS506" s="47">
        <v>0</v>
      </c>
      <c r="DT506" s="47">
        <v>0</v>
      </c>
    </row>
    <row r="507" spans="1:126" x14ac:dyDescent="0.25">
      <c r="A507" s="47" t="s">
        <v>939</v>
      </c>
      <c r="B507" s="47" t="s">
        <v>153</v>
      </c>
      <c r="C507" s="47" t="s">
        <v>934</v>
      </c>
      <c r="D507" s="47" t="s">
        <v>934</v>
      </c>
      <c r="E507" s="47"/>
      <c r="F507" s="47" t="s">
        <v>406</v>
      </c>
      <c r="G507" s="47" t="s">
        <v>415</v>
      </c>
      <c r="H507" s="47" t="str">
        <f>=IFERROR(VLOOKUP(A507,'ETPT Format DDG'!A:J,10,FALSE),"")</f>
        <v>0</v>
      </c>
      <c r="I507" s="47" t="str">
        <f>='ETPT Format DDG'!M507</f>
        <v/>
      </c>
      <c r="J507" s="47" t="str">
        <f>='ETPT Format DDG'!D507</f>
        <v/>
      </c>
      <c r="K507" s="47" t="s">
        <v>157</v>
      </c>
      <c r="L507" s="47" t="s">
        <v>940</v>
      </c>
      <c r="M507" s="47"/>
      <c r="N507" s="47">
        <v>1</v>
      </c>
      <c r="O507" s="47">
        <v>1</v>
      </c>
      <c r="P507" s="47">
        <v>0</v>
      </c>
      <c r="Q507" s="47">
        <v>0</v>
      </c>
      <c r="R507" s="47">
        <v>0</v>
      </c>
      <c r="S507" s="47">
        <v>0</v>
      </c>
      <c r="T507" s="47">
        <v>0</v>
      </c>
      <c r="U507" s="47">
        <v>0</v>
      </c>
      <c r="V507" s="47">
        <v>0</v>
      </c>
      <c r="W507" s="47">
        <v>0</v>
      </c>
      <c r="X507" s="47">
        <v>0</v>
      </c>
      <c r="Y507" s="47">
        <v>0</v>
      </c>
      <c r="Z507" s="47">
        <v>0</v>
      </c>
      <c r="AA507" s="47">
        <v>0</v>
      </c>
      <c r="AB507" s="47">
        <v>0</v>
      </c>
      <c r="AC507" s="47">
        <v>0</v>
      </c>
      <c r="AD507" s="47">
        <v>0</v>
      </c>
      <c r="AE507" s="47">
        <v>0</v>
      </c>
      <c r="AF507" s="47">
        <v>0</v>
      </c>
      <c r="AG507" s="47">
        <v>0</v>
      </c>
      <c r="AH507" s="47">
        <v>0</v>
      </c>
      <c r="AI507" s="47">
        <v>0</v>
      </c>
      <c r="AJ507" s="47">
        <v>0</v>
      </c>
      <c r="AK507" s="47">
        <v>0</v>
      </c>
      <c r="AL507" s="47">
        <v>0</v>
      </c>
      <c r="AM507" s="47">
        <v>0</v>
      </c>
      <c r="AN507" s="47">
        <v>0.40000000000000285</v>
      </c>
      <c r="AO507" s="47">
        <v>0</v>
      </c>
      <c r="AP507" s="47">
        <v>0</v>
      </c>
      <c r="AQ507" s="47">
        <v>0</v>
      </c>
      <c r="AR507" s="47">
        <v>0</v>
      </c>
      <c r="AS507" s="47">
        <v>0</v>
      </c>
      <c r="AT507" s="47">
        <v>0</v>
      </c>
      <c r="AU507" s="47">
        <v>0</v>
      </c>
      <c r="AV507" s="47">
        <v>0</v>
      </c>
      <c r="AW507" s="47">
        <v>0</v>
      </c>
      <c r="AX507" s="47">
        <v>0</v>
      </c>
      <c r="AY507" s="47">
        <v>0</v>
      </c>
      <c r="AZ507" s="47">
        <v>0</v>
      </c>
      <c r="BA507" s="47">
        <v>0</v>
      </c>
      <c r="BB507" s="47">
        <v>0</v>
      </c>
      <c r="BC507" s="47">
        <v>0</v>
      </c>
      <c r="BD507" s="47">
        <v>0</v>
      </c>
      <c r="BE507" s="47">
        <v>0</v>
      </c>
      <c r="BF507" s="47">
        <v>0</v>
      </c>
      <c r="BG507" s="47">
        <v>0.40000000000000285</v>
      </c>
      <c r="BH507" s="47">
        <v>0</v>
      </c>
      <c r="BI507" s="47">
        <v>0</v>
      </c>
      <c r="BJ507" s="47">
        <v>0</v>
      </c>
      <c r="BK507" s="47">
        <v>0</v>
      </c>
      <c r="BL507" s="47">
        <v>0</v>
      </c>
      <c r="BM507" s="47">
        <v>0</v>
      </c>
      <c r="BN507" s="47">
        <v>0</v>
      </c>
      <c r="BO507" s="47">
        <v>0</v>
      </c>
      <c r="BP507" s="47">
        <v>0</v>
      </c>
      <c r="BQ507" s="47">
        <v>0</v>
      </c>
      <c r="BR507" s="47">
        <v>0</v>
      </c>
      <c r="BS507" s="47">
        <v>0</v>
      </c>
      <c r="BT507" s="47">
        <v>0</v>
      </c>
      <c r="BU507" s="47">
        <v>0</v>
      </c>
      <c r="BV507" s="47">
        <v>0</v>
      </c>
      <c r="BW507" s="47">
        <v>0</v>
      </c>
      <c r="BX507" s="47">
        <v>0</v>
      </c>
      <c r="BY507" s="47">
        <v>0</v>
      </c>
      <c r="BZ507" s="47">
        <v>0</v>
      </c>
      <c r="CA507" s="47">
        <v>0</v>
      </c>
      <c r="CB507" s="47">
        <v>0</v>
      </c>
      <c r="CC507" s="47">
        <v>0</v>
      </c>
      <c r="CD507" s="47">
        <v>0</v>
      </c>
      <c r="CE507" s="47">
        <v>0</v>
      </c>
      <c r="CF507" s="47">
        <v>0</v>
      </c>
      <c r="CG507" s="47">
        <v>0</v>
      </c>
      <c r="CH507" s="47">
        <v>0</v>
      </c>
      <c r="CI507" s="47">
        <v>0</v>
      </c>
      <c r="CJ507" s="47">
        <v>0</v>
      </c>
      <c r="CK507" s="47">
        <v>0</v>
      </c>
      <c r="CL507" s="47">
        <v>0</v>
      </c>
      <c r="CM507" s="47">
        <v>0</v>
      </c>
      <c r="CN507" s="47">
        <v>0</v>
      </c>
      <c r="CO507" s="47">
        <v>0</v>
      </c>
      <c r="CP507" s="47">
        <v>0</v>
      </c>
      <c r="CQ507" s="47">
        <v>0</v>
      </c>
      <c r="CR507" s="47">
        <v>0</v>
      </c>
      <c r="CS507" s="47">
        <v>0</v>
      </c>
      <c r="CT507" s="47">
        <v>0.5999999999999962</v>
      </c>
      <c r="CU507" s="47">
        <v>0</v>
      </c>
      <c r="CV507" s="47">
        <v>0</v>
      </c>
      <c r="CW507" s="47">
        <v>0</v>
      </c>
      <c r="CX507" s="47">
        <v>0.5999999999999962</v>
      </c>
      <c r="CY507" s="47">
        <v>0</v>
      </c>
      <c r="CZ507" s="47">
        <v>0</v>
      </c>
      <c r="DA507" s="47">
        <v>0</v>
      </c>
      <c r="DB507" s="47">
        <v>0</v>
      </c>
      <c r="DC507" s="47">
        <v>0</v>
      </c>
      <c r="DD507" s="47">
        <v>0</v>
      </c>
      <c r="DE507" s="47">
        <v>0</v>
      </c>
      <c r="DF507" s="47">
        <v>0</v>
      </c>
      <c r="DG507" s="47">
        <v>0</v>
      </c>
      <c r="DH507" s="47">
        <v>0</v>
      </c>
      <c r="DI507" s="47">
        <v>0</v>
      </c>
      <c r="DJ507" s="47">
        <v>0</v>
      </c>
      <c r="DK507" s="47">
        <v>0</v>
      </c>
      <c r="DL507" s="47">
        <v>0</v>
      </c>
      <c r="DM507" s="47">
        <v>0</v>
      </c>
      <c r="DN507" s="47">
        <v>0</v>
      </c>
      <c r="DO507" s="47">
        <v>0</v>
      </c>
      <c r="DP507" s="47">
        <v>0</v>
      </c>
      <c r="DQ507" s="47">
        <v>0</v>
      </c>
      <c r="DR507" s="47">
        <v>0</v>
      </c>
      <c r="DS507" s="47">
        <v>0</v>
      </c>
      <c r="DT507" s="47">
        <v>0</v>
      </c>
    </row>
    <row r="508" spans="1:126" x14ac:dyDescent="0.25">
      <c r="A508" s="47" t="s">
        <v>941</v>
      </c>
      <c r="B508" s="47" t="s">
        <v>153</v>
      </c>
      <c r="C508" s="47" t="s">
        <v>934</v>
      </c>
      <c r="D508" s="47" t="s">
        <v>934</v>
      </c>
      <c r="E508" s="47"/>
      <c r="F508" s="47" t="s">
        <v>406</v>
      </c>
      <c r="G508" s="47" t="s">
        <v>544</v>
      </c>
      <c r="H508" s="47" t="str">
        <f>=IFERROR(VLOOKUP(A508,'ETPT Format DDG'!A:J,10,FALSE),"")</f>
        <v>0</v>
      </c>
      <c r="I508" s="47" t="str">
        <f>='ETPT Format DDG'!M508</f>
        <v/>
      </c>
      <c r="J508" s="47" t="str">
        <f>='ETPT Format DDG'!D508</f>
        <v/>
      </c>
      <c r="K508" s="47" t="s">
        <v>157</v>
      </c>
      <c r="L508" s="47" t="s">
        <v>942</v>
      </c>
      <c r="M508" s="47" t="s">
        <v>180</v>
      </c>
      <c r="N508" s="47">
        <v>0.6868421052631579</v>
      </c>
      <c r="O508" s="47">
        <v>0.6868421052631579</v>
      </c>
      <c r="P508" s="47">
        <v>0</v>
      </c>
      <c r="Q508" s="47">
        <v>0</v>
      </c>
      <c r="R508" s="47">
        <v>0</v>
      </c>
      <c r="S508" s="47">
        <v>0</v>
      </c>
      <c r="T508" s="47">
        <v>0</v>
      </c>
      <c r="U508" s="47">
        <v>0</v>
      </c>
      <c r="V508" s="47">
        <v>0</v>
      </c>
      <c r="W508" s="47">
        <v>0</v>
      </c>
      <c r="X508" s="47">
        <v>0</v>
      </c>
      <c r="Y508" s="47">
        <v>0</v>
      </c>
      <c r="Z508" s="47">
        <v>0</v>
      </c>
      <c r="AA508" s="47">
        <v>0</v>
      </c>
      <c r="AB508" s="47">
        <v>0</v>
      </c>
      <c r="AC508" s="47">
        <v>0</v>
      </c>
      <c r="AD508" s="47">
        <v>0</v>
      </c>
      <c r="AE508" s="47">
        <v>0</v>
      </c>
      <c r="AF508" s="47">
        <v>0</v>
      </c>
      <c r="AG508" s="47">
        <v>0</v>
      </c>
      <c r="AH508" s="47">
        <v>0</v>
      </c>
      <c r="AI508" s="47">
        <v>0</v>
      </c>
      <c r="AJ508" s="47">
        <v>0</v>
      </c>
      <c r="AK508" s="47">
        <v>0</v>
      </c>
      <c r="AL508" s="47">
        <v>0</v>
      </c>
      <c r="AM508" s="47">
        <v>0</v>
      </c>
      <c r="AN508" s="47">
        <v>0</v>
      </c>
      <c r="AO508" s="47">
        <v>0</v>
      </c>
      <c r="AP508" s="47">
        <v>0</v>
      </c>
      <c r="AQ508" s="47">
        <v>0</v>
      </c>
      <c r="AR508" s="47">
        <v>0</v>
      </c>
      <c r="AS508" s="47">
        <v>0</v>
      </c>
      <c r="AT508" s="47">
        <v>0</v>
      </c>
      <c r="AU508" s="47">
        <v>0</v>
      </c>
      <c r="AV508" s="47">
        <v>0</v>
      </c>
      <c r="AW508" s="47">
        <v>0</v>
      </c>
      <c r="AX508" s="47">
        <v>0</v>
      </c>
      <c r="AY508" s="47">
        <v>0</v>
      </c>
      <c r="AZ508" s="47">
        <v>0</v>
      </c>
      <c r="BA508" s="47">
        <v>0</v>
      </c>
      <c r="BB508" s="47">
        <v>0</v>
      </c>
      <c r="BC508" s="47">
        <v>0</v>
      </c>
      <c r="BD508" s="47">
        <v>0</v>
      </c>
      <c r="BE508" s="47">
        <v>0</v>
      </c>
      <c r="BF508" s="47">
        <v>0</v>
      </c>
      <c r="BG508" s="47">
        <v>0</v>
      </c>
      <c r="BH508" s="47">
        <v>0</v>
      </c>
      <c r="BI508" s="47">
        <v>0</v>
      </c>
      <c r="BJ508" s="47">
        <v>0</v>
      </c>
      <c r="BK508" s="47">
        <v>0</v>
      </c>
      <c r="BL508" s="47">
        <v>0</v>
      </c>
      <c r="BM508" s="47">
        <v>0</v>
      </c>
      <c r="BN508" s="47">
        <v>0</v>
      </c>
      <c r="BO508" s="47">
        <v>0</v>
      </c>
      <c r="BP508" s="47">
        <v>0</v>
      </c>
      <c r="BQ508" s="47">
        <v>0</v>
      </c>
      <c r="BR508" s="47">
        <v>0</v>
      </c>
      <c r="BS508" s="47">
        <v>0</v>
      </c>
      <c r="BT508" s="47">
        <v>0</v>
      </c>
      <c r="BU508" s="47">
        <v>0</v>
      </c>
      <c r="BV508" s="47">
        <v>0</v>
      </c>
      <c r="BW508" s="47">
        <v>0</v>
      </c>
      <c r="BX508" s="47">
        <v>0</v>
      </c>
      <c r="BY508" s="47">
        <v>0</v>
      </c>
      <c r="BZ508" s="47">
        <v>0</v>
      </c>
      <c r="CA508" s="47">
        <v>0</v>
      </c>
      <c r="CB508" s="47">
        <v>0</v>
      </c>
      <c r="CC508" s="47">
        <v>0</v>
      </c>
      <c r="CD508" s="47">
        <v>0</v>
      </c>
      <c r="CE508" s="47">
        <v>0</v>
      </c>
      <c r="CF508" s="47">
        <v>0</v>
      </c>
      <c r="CG508" s="47">
        <v>0</v>
      </c>
      <c r="CH508" s="47">
        <v>0</v>
      </c>
      <c r="CI508" s="47">
        <v>0</v>
      </c>
      <c r="CJ508" s="47">
        <v>0</v>
      </c>
      <c r="CK508" s="47">
        <v>0</v>
      </c>
      <c r="CL508" s="47">
        <v>0</v>
      </c>
      <c r="CM508" s="47">
        <v>0</v>
      </c>
      <c r="CN508" s="47">
        <v>0</v>
      </c>
      <c r="CO508" s="47">
        <v>0</v>
      </c>
      <c r="CP508" s="47">
        <v>0</v>
      </c>
      <c r="CQ508" s="47">
        <v>0</v>
      </c>
      <c r="CR508" s="47">
        <v>0</v>
      </c>
      <c r="CS508" s="47">
        <v>0</v>
      </c>
      <c r="CT508" s="47">
        <v>0.6868421052631579</v>
      </c>
      <c r="CU508" s="47">
        <v>0.6868421052631579</v>
      </c>
      <c r="CV508" s="47">
        <v>0</v>
      </c>
      <c r="CW508" s="47">
        <v>0</v>
      </c>
      <c r="CX508" s="47">
        <v>0</v>
      </c>
      <c r="CY508" s="47">
        <v>0</v>
      </c>
      <c r="CZ508" s="47">
        <v>0</v>
      </c>
      <c r="DA508" s="47">
        <v>0</v>
      </c>
      <c r="DB508" s="47">
        <v>0</v>
      </c>
      <c r="DC508" s="47">
        <v>0</v>
      </c>
      <c r="DD508" s="47">
        <v>0</v>
      </c>
      <c r="DE508" s="47">
        <v>0</v>
      </c>
      <c r="DF508" s="47">
        <v>0</v>
      </c>
      <c r="DG508" s="47">
        <v>0</v>
      </c>
      <c r="DH508" s="47">
        <v>0</v>
      </c>
      <c r="DI508" s="47">
        <v>0</v>
      </c>
      <c r="DJ508" s="47">
        <v>0</v>
      </c>
      <c r="DK508" s="47">
        <v>0</v>
      </c>
      <c r="DL508" s="47">
        <v>0</v>
      </c>
      <c r="DM508" s="47">
        <v>0</v>
      </c>
      <c r="DN508" s="47">
        <v>0</v>
      </c>
      <c r="DO508" s="47">
        <v>0</v>
      </c>
      <c r="DP508" s="47">
        <v>0</v>
      </c>
      <c r="DQ508" s="47">
        <v>0</v>
      </c>
      <c r="DR508" s="47">
        <v>0</v>
      </c>
      <c r="DS508" s="47">
        <v>0</v>
      </c>
      <c r="DT508" s="47">
        <v>0</v>
      </c>
    </row>
    <row r="509" spans="1:126" x14ac:dyDescent="0.25">
      <c r="A509" s="47" t="s">
        <v>943</v>
      </c>
      <c r="B509" s="47" t="s">
        <v>153</v>
      </c>
      <c r="C509" s="47" t="s">
        <v>934</v>
      </c>
      <c r="D509" s="47" t="s">
        <v>934</v>
      </c>
      <c r="E509" s="47"/>
      <c r="F509" s="47" t="s">
        <v>406</v>
      </c>
      <c r="G509" s="47" t="s">
        <v>415</v>
      </c>
      <c r="H509" s="47" t="str">
        <f>=IFERROR(VLOOKUP(A509,'ETPT Format DDG'!A:J,10,FALSE),"")</f>
        <v>0</v>
      </c>
      <c r="I509" s="47" t="str">
        <f>='ETPT Format DDG'!M509</f>
        <v/>
      </c>
      <c r="J509" s="47" t="str">
        <f>='ETPT Format DDG'!D509</f>
        <v/>
      </c>
      <c r="K509" s="47" t="s">
        <v>157</v>
      </c>
      <c r="L509" s="47" t="s">
        <v>940</v>
      </c>
      <c r="M509" s="47"/>
      <c r="N509" s="47">
        <v>1</v>
      </c>
      <c r="O509" s="47">
        <v>1</v>
      </c>
      <c r="P509" s="47">
        <v>0</v>
      </c>
      <c r="Q509" s="47">
        <v>0</v>
      </c>
      <c r="R509" s="47">
        <v>0</v>
      </c>
      <c r="S509" s="47">
        <v>0</v>
      </c>
      <c r="T509" s="47">
        <v>0</v>
      </c>
      <c r="U509" s="47">
        <v>0</v>
      </c>
      <c r="V509" s="47">
        <v>0</v>
      </c>
      <c r="W509" s="47">
        <v>0</v>
      </c>
      <c r="X509" s="47">
        <v>0</v>
      </c>
      <c r="Y509" s="47">
        <v>0</v>
      </c>
      <c r="Z509" s="47">
        <v>0</v>
      </c>
      <c r="AA509" s="47">
        <v>0</v>
      </c>
      <c r="AB509" s="47">
        <v>0</v>
      </c>
      <c r="AC509" s="47">
        <v>0</v>
      </c>
      <c r="AD509" s="47">
        <v>0</v>
      </c>
      <c r="AE509" s="47">
        <v>0</v>
      </c>
      <c r="AF509" s="47">
        <v>0</v>
      </c>
      <c r="AG509" s="47">
        <v>0</v>
      </c>
      <c r="AH509" s="47">
        <v>0</v>
      </c>
      <c r="AI509" s="47">
        <v>0</v>
      </c>
      <c r="AJ509" s="47">
        <v>0</v>
      </c>
      <c r="AK509" s="47">
        <v>0</v>
      </c>
      <c r="AL509" s="47">
        <v>0</v>
      </c>
      <c r="AM509" s="47">
        <v>0</v>
      </c>
      <c r="AN509" s="47">
        <v>0</v>
      </c>
      <c r="AO509" s="47">
        <v>0</v>
      </c>
      <c r="AP509" s="47">
        <v>0</v>
      </c>
      <c r="AQ509" s="47">
        <v>0</v>
      </c>
      <c r="AR509" s="47">
        <v>0</v>
      </c>
      <c r="AS509" s="47">
        <v>0</v>
      </c>
      <c r="AT509" s="47">
        <v>0</v>
      </c>
      <c r="AU509" s="47">
        <v>0</v>
      </c>
      <c r="AV509" s="47">
        <v>0</v>
      </c>
      <c r="AW509" s="47">
        <v>0</v>
      </c>
      <c r="AX509" s="47">
        <v>0</v>
      </c>
      <c r="AY509" s="47">
        <v>0</v>
      </c>
      <c r="AZ509" s="47">
        <v>0</v>
      </c>
      <c r="BA509" s="47">
        <v>0</v>
      </c>
      <c r="BB509" s="47">
        <v>0</v>
      </c>
      <c r="BC509" s="47">
        <v>0</v>
      </c>
      <c r="BD509" s="47">
        <v>0</v>
      </c>
      <c r="BE509" s="47">
        <v>0</v>
      </c>
      <c r="BF509" s="47">
        <v>0</v>
      </c>
      <c r="BG509" s="47">
        <v>0</v>
      </c>
      <c r="BH509" s="47">
        <v>0</v>
      </c>
      <c r="BI509" s="47">
        <v>0</v>
      </c>
      <c r="BJ509" s="47">
        <v>0</v>
      </c>
      <c r="BK509" s="47">
        <v>0</v>
      </c>
      <c r="BL509" s="47">
        <v>0</v>
      </c>
      <c r="BM509" s="47">
        <v>0</v>
      </c>
      <c r="BN509" s="47">
        <v>0</v>
      </c>
      <c r="BO509" s="47">
        <v>0</v>
      </c>
      <c r="BP509" s="47">
        <v>0</v>
      </c>
      <c r="BQ509" s="47">
        <v>0</v>
      </c>
      <c r="BR509" s="47">
        <v>0</v>
      </c>
      <c r="BS509" s="47">
        <v>0</v>
      </c>
      <c r="BT509" s="47">
        <v>0</v>
      </c>
      <c r="BU509" s="47">
        <v>0</v>
      </c>
      <c r="BV509" s="47">
        <v>0</v>
      </c>
      <c r="BW509" s="47">
        <v>0</v>
      </c>
      <c r="BX509" s="47">
        <v>0</v>
      </c>
      <c r="BY509" s="47">
        <v>0</v>
      </c>
      <c r="BZ509" s="47">
        <v>0</v>
      </c>
      <c r="CA509" s="47">
        <v>0</v>
      </c>
      <c r="CB509" s="47">
        <v>0</v>
      </c>
      <c r="CC509" s="47">
        <v>0</v>
      </c>
      <c r="CD509" s="47">
        <v>0</v>
      </c>
      <c r="CE509" s="47">
        <v>0</v>
      </c>
      <c r="CF509" s="47">
        <v>0</v>
      </c>
      <c r="CG509" s="47">
        <v>0</v>
      </c>
      <c r="CH509" s="47">
        <v>0</v>
      </c>
      <c r="CI509" s="47">
        <v>0</v>
      </c>
      <c r="CJ509" s="47">
        <v>0</v>
      </c>
      <c r="CK509" s="47">
        <v>0</v>
      </c>
      <c r="CL509" s="47">
        <v>0</v>
      </c>
      <c r="CM509" s="47">
        <v>0</v>
      </c>
      <c r="CN509" s="47">
        <v>0</v>
      </c>
      <c r="CO509" s="47">
        <v>0</v>
      </c>
      <c r="CP509" s="47">
        <v>0</v>
      </c>
      <c r="CQ509" s="47">
        <v>0</v>
      </c>
      <c r="CR509" s="47">
        <v>0</v>
      </c>
      <c r="CS509" s="47">
        <v>0</v>
      </c>
      <c r="CT509" s="47">
        <v>1</v>
      </c>
      <c r="CU509" s="47">
        <v>0</v>
      </c>
      <c r="CV509" s="47">
        <v>0</v>
      </c>
      <c r="CW509" s="47">
        <v>0</v>
      </c>
      <c r="CX509" s="47">
        <v>0</v>
      </c>
      <c r="CY509" s="47">
        <v>0</v>
      </c>
      <c r="CZ509" s="47">
        <v>0</v>
      </c>
      <c r="DA509" s="47">
        <v>0</v>
      </c>
      <c r="DB509" s="47">
        <v>0</v>
      </c>
      <c r="DC509" s="47">
        <v>0</v>
      </c>
      <c r="DD509" s="47">
        <v>0</v>
      </c>
      <c r="DE509" s="47">
        <v>1</v>
      </c>
      <c r="DF509" s="47">
        <v>0</v>
      </c>
      <c r="DG509" s="47">
        <v>0</v>
      </c>
      <c r="DH509" s="47">
        <v>0</v>
      </c>
      <c r="DI509" s="47">
        <v>0</v>
      </c>
      <c r="DJ509" s="47">
        <v>0</v>
      </c>
      <c r="DK509" s="47">
        <v>0</v>
      </c>
      <c r="DL509" s="47">
        <v>0</v>
      </c>
      <c r="DM509" s="47">
        <v>0</v>
      </c>
      <c r="DN509" s="47">
        <v>0</v>
      </c>
      <c r="DO509" s="47">
        <v>0</v>
      </c>
      <c r="DP509" s="47">
        <v>0</v>
      </c>
      <c r="DQ509" s="47">
        <v>0</v>
      </c>
      <c r="DR509" s="47">
        <v>0</v>
      </c>
      <c r="DS509" s="47">
        <v>0</v>
      </c>
      <c r="DT509" s="47">
        <v>0</v>
      </c>
    </row>
    <row r="510" spans="1:126" x14ac:dyDescent="0.25">
      <c r="A510" s="47" t="s">
        <v>944</v>
      </c>
      <c r="B510" s="47" t="s">
        <v>153</v>
      </c>
      <c r="C510" s="47" t="s">
        <v>945</v>
      </c>
      <c r="D510" s="47" t="s">
        <v>945</v>
      </c>
      <c r="E510" s="47"/>
      <c r="F510" s="47" t="s">
        <v>406</v>
      </c>
      <c r="G510" s="47" t="s">
        <v>486</v>
      </c>
      <c r="H510" s="47" t="str">
        <f>=IFERROR(VLOOKUP(A510,'ETPT Format DDG'!A:J,10,FALSE),"")</f>
        <v>0</v>
      </c>
      <c r="I510" s="47" t="str">
        <f>='ETPT Format DDG'!M510</f>
        <v/>
      </c>
      <c r="J510" s="47" t="str">
        <f>='ETPT Format DDG'!D510</f>
        <v/>
      </c>
      <c r="K510" s="47" t="s">
        <v>157</v>
      </c>
      <c r="L510" s="47" t="s">
        <v>946</v>
      </c>
      <c r="M510" s="47" t="s">
        <v>164</v>
      </c>
      <c r="N510" s="47">
        <v>0.45789473684210524</v>
      </c>
      <c r="O510" s="47">
        <v>0.45789473684210524</v>
      </c>
      <c r="P510" s="47">
        <v>0</v>
      </c>
      <c r="Q510" s="47">
        <v>0</v>
      </c>
      <c r="R510" s="47">
        <v>0</v>
      </c>
      <c r="S510" s="47">
        <v>0</v>
      </c>
      <c r="T510" s="47">
        <v>0</v>
      </c>
      <c r="U510" s="47">
        <v>0</v>
      </c>
      <c r="V510" s="47">
        <v>0</v>
      </c>
      <c r="W510" s="47">
        <v>0</v>
      </c>
      <c r="X510" s="47">
        <v>0</v>
      </c>
      <c r="Y510" s="47">
        <v>0</v>
      </c>
      <c r="Z510" s="47">
        <v>0</v>
      </c>
      <c r="AA510" s="47">
        <v>0</v>
      </c>
      <c r="AB510" s="47">
        <v>0</v>
      </c>
      <c r="AC510" s="47">
        <v>0</v>
      </c>
      <c r="AD510" s="47">
        <v>0</v>
      </c>
      <c r="AE510" s="47">
        <v>0</v>
      </c>
      <c r="AF510" s="47">
        <v>0</v>
      </c>
      <c r="AG510" s="47">
        <v>0</v>
      </c>
      <c r="AH510" s="47">
        <v>0</v>
      </c>
      <c r="AI510" s="47">
        <v>0</v>
      </c>
      <c r="AJ510" s="47">
        <v>0</v>
      </c>
      <c r="AK510" s="47">
        <v>0</v>
      </c>
      <c r="AL510" s="47">
        <v>0</v>
      </c>
      <c r="AM510" s="47">
        <v>0</v>
      </c>
      <c r="AN510" s="47">
        <v>0</v>
      </c>
      <c r="AO510" s="47">
        <v>0</v>
      </c>
      <c r="AP510" s="47">
        <v>0</v>
      </c>
      <c r="AQ510" s="47">
        <v>0</v>
      </c>
      <c r="AR510" s="47">
        <v>0</v>
      </c>
      <c r="AS510" s="47">
        <v>0</v>
      </c>
      <c r="AT510" s="47">
        <v>0</v>
      </c>
      <c r="AU510" s="47">
        <v>0</v>
      </c>
      <c r="AV510" s="47">
        <v>0</v>
      </c>
      <c r="AW510" s="47">
        <v>0</v>
      </c>
      <c r="AX510" s="47">
        <v>0</v>
      </c>
      <c r="AY510" s="47">
        <v>0</v>
      </c>
      <c r="AZ510" s="47">
        <v>0</v>
      </c>
      <c r="BA510" s="47">
        <v>0</v>
      </c>
      <c r="BB510" s="47">
        <v>0</v>
      </c>
      <c r="BC510" s="47">
        <v>0</v>
      </c>
      <c r="BD510" s="47">
        <v>0</v>
      </c>
      <c r="BE510" s="47">
        <v>0</v>
      </c>
      <c r="BF510" s="47">
        <v>0</v>
      </c>
      <c r="BG510" s="47">
        <v>0</v>
      </c>
      <c r="BH510" s="47">
        <v>0</v>
      </c>
      <c r="BI510" s="47">
        <v>0</v>
      </c>
      <c r="BJ510" s="47">
        <v>0</v>
      </c>
      <c r="BK510" s="47">
        <v>0</v>
      </c>
      <c r="BL510" s="47">
        <v>0</v>
      </c>
      <c r="BM510" s="47">
        <v>0</v>
      </c>
      <c r="BN510" s="47">
        <v>0</v>
      </c>
      <c r="BO510" s="47">
        <v>0</v>
      </c>
      <c r="BP510" s="47">
        <v>0</v>
      </c>
      <c r="BQ510" s="47">
        <v>0</v>
      </c>
      <c r="BR510" s="47">
        <v>0</v>
      </c>
      <c r="BS510" s="47">
        <v>0</v>
      </c>
      <c r="BT510" s="47">
        <v>0</v>
      </c>
      <c r="BU510" s="47">
        <v>0</v>
      </c>
      <c r="BV510" s="47">
        <v>0</v>
      </c>
      <c r="BW510" s="47">
        <v>0</v>
      </c>
      <c r="BX510" s="47">
        <v>0</v>
      </c>
      <c r="BY510" s="47">
        <v>0</v>
      </c>
      <c r="BZ510" s="47">
        <v>0</v>
      </c>
      <c r="CA510" s="47">
        <v>0</v>
      </c>
      <c r="CB510" s="47">
        <v>0</v>
      </c>
      <c r="CC510" s="47">
        <v>0</v>
      </c>
      <c r="CD510" s="47">
        <v>0</v>
      </c>
      <c r="CE510" s="47">
        <v>0</v>
      </c>
      <c r="CF510" s="47">
        <v>0</v>
      </c>
      <c r="CG510" s="47">
        <v>0</v>
      </c>
      <c r="CH510" s="47">
        <v>0</v>
      </c>
      <c r="CI510" s="47">
        <v>0</v>
      </c>
      <c r="CJ510" s="47">
        <v>0</v>
      </c>
      <c r="CK510" s="47">
        <v>0</v>
      </c>
      <c r="CL510" s="47">
        <v>0</v>
      </c>
      <c r="CM510" s="47">
        <v>0</v>
      </c>
      <c r="CN510" s="47">
        <v>0</v>
      </c>
      <c r="CO510" s="47">
        <v>0</v>
      </c>
      <c r="CP510" s="47">
        <v>0</v>
      </c>
      <c r="CQ510" s="47">
        <v>0</v>
      </c>
      <c r="CR510" s="47">
        <v>0</v>
      </c>
      <c r="CS510" s="47">
        <v>0</v>
      </c>
      <c r="CT510" s="47">
        <v>0.45789473684210524</v>
      </c>
      <c r="CU510" s="47">
        <v>0</v>
      </c>
      <c r="CV510" s="47">
        <v>0</v>
      </c>
      <c r="CW510" s="47">
        <v>0</v>
      </c>
      <c r="CX510" s="47">
        <v>0</v>
      </c>
      <c r="CY510" s="47">
        <v>0</v>
      </c>
      <c r="CZ510" s="47">
        <v>0</v>
      </c>
      <c r="DA510" s="47">
        <v>0.45789473684210524</v>
      </c>
      <c r="DB510" s="47">
        <v>0</v>
      </c>
      <c r="DC510" s="47">
        <v>0</v>
      </c>
      <c r="DD510" s="47">
        <v>0</v>
      </c>
      <c r="DE510" s="47">
        <v>0</v>
      </c>
      <c r="DF510" s="47">
        <v>0</v>
      </c>
      <c r="DG510" s="47">
        <v>0</v>
      </c>
      <c r="DH510" s="47">
        <v>0</v>
      </c>
      <c r="DI510" s="47">
        <v>0</v>
      </c>
      <c r="DJ510" s="47">
        <v>0</v>
      </c>
      <c r="DK510" s="47">
        <v>0</v>
      </c>
      <c r="DL510" s="47">
        <v>0</v>
      </c>
      <c r="DM510" s="47">
        <v>0</v>
      </c>
      <c r="DN510" s="47">
        <v>0</v>
      </c>
      <c r="DO510" s="47">
        <v>0</v>
      </c>
      <c r="DP510" s="47">
        <v>0</v>
      </c>
      <c r="DQ510" s="47">
        <v>0</v>
      </c>
      <c r="DR510" s="47">
        <v>0</v>
      </c>
      <c r="DS510" s="47">
        <v>0</v>
      </c>
      <c r="DT510" s="47">
        <v>0</v>
      </c>
    </row>
    <row r="511" spans="1:126" x14ac:dyDescent="0.25">
      <c r="A511" s="47" t="s">
        <v>947</v>
      </c>
      <c r="B511" s="47" t="s">
        <v>153</v>
      </c>
      <c r="C511" s="47" t="s">
        <v>945</v>
      </c>
      <c r="D511" s="47" t="s">
        <v>945</v>
      </c>
      <c r="E511" s="47"/>
      <c r="F511" s="47" t="s">
        <v>406</v>
      </c>
      <c r="G511" s="47" t="s">
        <v>486</v>
      </c>
      <c r="H511" s="47" t="str">
        <f>=IFERROR(VLOOKUP(A511,'ETPT Format DDG'!A:J,10,FALSE),"")</f>
        <v>0</v>
      </c>
      <c r="I511" s="47" t="str">
        <f>='ETPT Format DDG'!M511</f>
        <v/>
      </c>
      <c r="J511" s="47" t="str">
        <f>='ETPT Format DDG'!D511</f>
        <v/>
      </c>
      <c r="K511" s="47" t="s">
        <v>157</v>
      </c>
      <c r="L511" s="47" t="s">
        <v>764</v>
      </c>
      <c r="M511" s="47" t="s">
        <v>669</v>
      </c>
      <c r="N511" s="47">
        <v>0.8</v>
      </c>
      <c r="O511" s="47">
        <v>0.8</v>
      </c>
      <c r="P511" s="47">
        <v>0</v>
      </c>
      <c r="Q511" s="47">
        <v>0</v>
      </c>
      <c r="R511" s="47">
        <v>0</v>
      </c>
      <c r="S511" s="47">
        <v>0</v>
      </c>
      <c r="T511" s="47">
        <v>0</v>
      </c>
      <c r="U511" s="47">
        <v>0</v>
      </c>
      <c r="V511" s="47">
        <v>0</v>
      </c>
      <c r="W511" s="47">
        <v>0</v>
      </c>
      <c r="X511" s="47">
        <v>0</v>
      </c>
      <c r="Y511" s="47">
        <v>0</v>
      </c>
      <c r="Z511" s="47">
        <v>0</v>
      </c>
      <c r="AA511" s="47">
        <v>0</v>
      </c>
      <c r="AB511" s="47">
        <v>0</v>
      </c>
      <c r="AC511" s="47">
        <v>0</v>
      </c>
      <c r="AD511" s="47">
        <v>0</v>
      </c>
      <c r="AE511" s="47">
        <v>0</v>
      </c>
      <c r="AF511" s="47">
        <v>0</v>
      </c>
      <c r="AG511" s="47">
        <v>0</v>
      </c>
      <c r="AH511" s="47">
        <v>0</v>
      </c>
      <c r="AI511" s="47">
        <v>0</v>
      </c>
      <c r="AJ511" s="47">
        <v>0</v>
      </c>
      <c r="AK511" s="47">
        <v>0</v>
      </c>
      <c r="AL511" s="47">
        <v>0</v>
      </c>
      <c r="AM511" s="47">
        <v>0</v>
      </c>
      <c r="AN511" s="47">
        <v>0</v>
      </c>
      <c r="AO511" s="47">
        <v>0</v>
      </c>
      <c r="AP511" s="47">
        <v>0</v>
      </c>
      <c r="AQ511" s="47">
        <v>0</v>
      </c>
      <c r="AR511" s="47">
        <v>0</v>
      </c>
      <c r="AS511" s="47">
        <v>0</v>
      </c>
      <c r="AT511" s="47">
        <v>0</v>
      </c>
      <c r="AU511" s="47">
        <v>0</v>
      </c>
      <c r="AV511" s="47">
        <v>0</v>
      </c>
      <c r="AW511" s="47">
        <v>0</v>
      </c>
      <c r="AX511" s="47">
        <v>0</v>
      </c>
      <c r="AY511" s="47">
        <v>0</v>
      </c>
      <c r="AZ511" s="47">
        <v>0</v>
      </c>
      <c r="BA511" s="47">
        <v>0</v>
      </c>
      <c r="BB511" s="47">
        <v>0</v>
      </c>
      <c r="BC511" s="47">
        <v>0</v>
      </c>
      <c r="BD511" s="47">
        <v>0</v>
      </c>
      <c r="BE511" s="47">
        <v>0</v>
      </c>
      <c r="BF511" s="47">
        <v>0</v>
      </c>
      <c r="BG511" s="47">
        <v>0</v>
      </c>
      <c r="BH511" s="47">
        <v>0</v>
      </c>
      <c r="BI511" s="47">
        <v>0</v>
      </c>
      <c r="BJ511" s="47">
        <v>0</v>
      </c>
      <c r="BK511" s="47">
        <v>0</v>
      </c>
      <c r="BL511" s="47">
        <v>0</v>
      </c>
      <c r="BM511" s="47">
        <v>0</v>
      </c>
      <c r="BN511" s="47">
        <v>0</v>
      </c>
      <c r="BO511" s="47">
        <v>0</v>
      </c>
      <c r="BP511" s="47">
        <v>0</v>
      </c>
      <c r="BQ511" s="47">
        <v>0</v>
      </c>
      <c r="BR511" s="47">
        <v>0</v>
      </c>
      <c r="BS511" s="47">
        <v>0</v>
      </c>
      <c r="BT511" s="47">
        <v>0</v>
      </c>
      <c r="BU511" s="47">
        <v>0</v>
      </c>
      <c r="BV511" s="47">
        <v>0</v>
      </c>
      <c r="BW511" s="47">
        <v>0</v>
      </c>
      <c r="BX511" s="47">
        <v>0</v>
      </c>
      <c r="BY511" s="47">
        <v>0</v>
      </c>
      <c r="BZ511" s="47">
        <v>0</v>
      </c>
      <c r="CA511" s="47">
        <v>0</v>
      </c>
      <c r="CB511" s="47">
        <v>0</v>
      </c>
      <c r="CC511" s="47">
        <v>0</v>
      </c>
      <c r="CD511" s="47">
        <v>0</v>
      </c>
      <c r="CE511" s="47">
        <v>0</v>
      </c>
      <c r="CF511" s="47">
        <v>0</v>
      </c>
      <c r="CG511" s="47">
        <v>0</v>
      </c>
      <c r="CH511" s="47">
        <v>0</v>
      </c>
      <c r="CI511" s="47">
        <v>0</v>
      </c>
      <c r="CJ511" s="47">
        <v>0</v>
      </c>
      <c r="CK511" s="47">
        <v>0</v>
      </c>
      <c r="CL511" s="47">
        <v>0</v>
      </c>
      <c r="CM511" s="47">
        <v>0</v>
      </c>
      <c r="CN511" s="47">
        <v>0</v>
      </c>
      <c r="CO511" s="47">
        <v>0</v>
      </c>
      <c r="CP511" s="47">
        <v>0</v>
      </c>
      <c r="CQ511" s="47">
        <v>0</v>
      </c>
      <c r="CR511" s="47">
        <v>0</v>
      </c>
      <c r="CS511" s="47">
        <v>0</v>
      </c>
      <c r="CT511" s="47">
        <v>0.8</v>
      </c>
      <c r="CU511" s="47">
        <v>0</v>
      </c>
      <c r="CV511" s="47">
        <v>0</v>
      </c>
      <c r="CW511" s="47">
        <v>0</v>
      </c>
      <c r="CX511" s="47">
        <v>0</v>
      </c>
      <c r="CY511" s="47">
        <v>0</v>
      </c>
      <c r="CZ511" s="47">
        <v>0</v>
      </c>
      <c r="DA511" s="47">
        <v>0.8</v>
      </c>
      <c r="DB511" s="47">
        <v>0</v>
      </c>
      <c r="DC511" s="47">
        <v>0</v>
      </c>
      <c r="DD511" s="47">
        <v>0</v>
      </c>
      <c r="DE511" s="47">
        <v>0</v>
      </c>
      <c r="DF511" s="47">
        <v>0</v>
      </c>
      <c r="DG511" s="47">
        <v>0</v>
      </c>
      <c r="DH511" s="47">
        <v>0</v>
      </c>
      <c r="DI511" s="47">
        <v>0</v>
      </c>
      <c r="DJ511" s="47">
        <v>0</v>
      </c>
      <c r="DK511" s="47">
        <v>0</v>
      </c>
      <c r="DL511" s="47">
        <v>0</v>
      </c>
      <c r="DM511" s="47">
        <v>0</v>
      </c>
      <c r="DN511" s="47">
        <v>0</v>
      </c>
      <c r="DO511" s="47">
        <v>0</v>
      </c>
      <c r="DP511" s="47">
        <v>0</v>
      </c>
      <c r="DQ511" s="47">
        <v>0</v>
      </c>
      <c r="DR511" s="47">
        <v>0</v>
      </c>
      <c r="DS511" s="47">
        <v>0</v>
      </c>
      <c r="DT511" s="47">
        <v>0</v>
      </c>
    </row>
    <row r="512" spans="1:126" x14ac:dyDescent="0.25">
      <c r="A512" s="47" t="s">
        <v>948</v>
      </c>
      <c r="B512" s="47" t="s">
        <v>153</v>
      </c>
      <c r="C512" s="47" t="s">
        <v>945</v>
      </c>
      <c r="D512" s="47" t="s">
        <v>945</v>
      </c>
      <c r="E512" s="47"/>
      <c r="F512" s="47" t="s">
        <v>406</v>
      </c>
      <c r="G512" s="47" t="s">
        <v>415</v>
      </c>
      <c r="H512" s="47" t="str">
        <f>=IFERROR(VLOOKUP(A512,'ETPT Format DDG'!A:J,10,FALSE),"")</f>
        <v>0</v>
      </c>
      <c r="I512" s="47" t="str">
        <f>='ETPT Format DDG'!M512</f>
        <v/>
      </c>
      <c r="J512" s="47" t="str">
        <f>='ETPT Format DDG'!D512</f>
        <v/>
      </c>
      <c r="K512" s="47" t="s">
        <v>157</v>
      </c>
      <c r="L512" s="47" t="s">
        <v>253</v>
      </c>
      <c r="M512" s="47"/>
      <c r="N512" s="47">
        <v>1</v>
      </c>
      <c r="O512" s="47">
        <v>1</v>
      </c>
      <c r="P512" s="47">
        <v>1</v>
      </c>
      <c r="Q512" s="47">
        <v>0</v>
      </c>
      <c r="R512" s="47">
        <v>1</v>
      </c>
      <c r="S512" s="47">
        <v>0</v>
      </c>
      <c r="T512" s="47">
        <v>0</v>
      </c>
      <c r="U512" s="47">
        <v>0</v>
      </c>
      <c r="V512" s="47">
        <v>0</v>
      </c>
      <c r="W512" s="47">
        <v>0</v>
      </c>
      <c r="X512" s="47">
        <v>0</v>
      </c>
      <c r="Y512" s="47">
        <v>0</v>
      </c>
      <c r="Z512" s="47">
        <v>0</v>
      </c>
      <c r="AA512" s="47">
        <v>0</v>
      </c>
      <c r="AB512" s="47">
        <v>0</v>
      </c>
      <c r="AC512" s="47">
        <v>0</v>
      </c>
      <c r="AD512" s="47">
        <v>0</v>
      </c>
      <c r="AE512" s="47">
        <v>0</v>
      </c>
      <c r="AF512" s="47">
        <v>0</v>
      </c>
      <c r="AG512" s="47">
        <v>0</v>
      </c>
      <c r="AH512" s="47">
        <v>0</v>
      </c>
      <c r="AI512" s="47">
        <v>0</v>
      </c>
      <c r="AJ512" s="47">
        <v>0</v>
      </c>
      <c r="AK512" s="47">
        <v>0</v>
      </c>
      <c r="AL512" s="47">
        <v>0</v>
      </c>
      <c r="AM512" s="47">
        <v>0</v>
      </c>
      <c r="AN512" s="47">
        <v>0</v>
      </c>
      <c r="AO512" s="47">
        <v>0</v>
      </c>
      <c r="AP512" s="47">
        <v>0</v>
      </c>
      <c r="AQ512" s="47">
        <v>0</v>
      </c>
      <c r="AR512" s="47">
        <v>0</v>
      </c>
      <c r="AS512" s="47">
        <v>0</v>
      </c>
      <c r="AT512" s="47">
        <v>0</v>
      </c>
      <c r="AU512" s="47">
        <v>0</v>
      </c>
      <c r="AV512" s="47">
        <v>0</v>
      </c>
      <c r="AW512" s="47">
        <v>0</v>
      </c>
      <c r="AX512" s="47">
        <v>0</v>
      </c>
      <c r="AY512" s="47">
        <v>0</v>
      </c>
      <c r="AZ512" s="47">
        <v>0</v>
      </c>
      <c r="BA512" s="47">
        <v>0</v>
      </c>
      <c r="BB512" s="47">
        <v>0</v>
      </c>
      <c r="BC512" s="47">
        <v>0</v>
      </c>
      <c r="BD512" s="47">
        <v>0</v>
      </c>
      <c r="BE512" s="47">
        <v>0</v>
      </c>
      <c r="BF512" s="47">
        <v>0</v>
      </c>
      <c r="BG512" s="47">
        <v>0</v>
      </c>
      <c r="BH512" s="47">
        <v>0</v>
      </c>
      <c r="BI512" s="47">
        <v>0</v>
      </c>
      <c r="BJ512" s="47">
        <v>0</v>
      </c>
      <c r="BK512" s="47">
        <v>0</v>
      </c>
      <c r="BL512" s="47">
        <v>0</v>
      </c>
      <c r="BM512" s="47">
        <v>0</v>
      </c>
      <c r="BN512" s="47">
        <v>0</v>
      </c>
      <c r="BO512" s="47">
        <v>0</v>
      </c>
      <c r="BP512" s="47">
        <v>0</v>
      </c>
      <c r="BQ512" s="47">
        <v>0</v>
      </c>
      <c r="BR512" s="47">
        <v>0</v>
      </c>
      <c r="BS512" s="47">
        <v>0</v>
      </c>
      <c r="BT512" s="47">
        <v>0</v>
      </c>
      <c r="BU512" s="47">
        <v>0</v>
      </c>
      <c r="BV512" s="47">
        <v>0</v>
      </c>
      <c r="BW512" s="47">
        <v>0</v>
      </c>
      <c r="BX512" s="47">
        <v>0</v>
      </c>
      <c r="BY512" s="47">
        <v>0</v>
      </c>
      <c r="BZ512" s="47">
        <v>0</v>
      </c>
      <c r="CA512" s="47">
        <v>0</v>
      </c>
      <c r="CB512" s="47">
        <v>0</v>
      </c>
      <c r="CC512" s="47">
        <v>0</v>
      </c>
      <c r="CD512" s="47">
        <v>0</v>
      </c>
      <c r="CE512" s="47">
        <v>0</v>
      </c>
      <c r="CF512" s="47">
        <v>0</v>
      </c>
      <c r="CG512" s="47">
        <v>0</v>
      </c>
      <c r="CH512" s="47">
        <v>0</v>
      </c>
      <c r="CI512" s="47">
        <v>0</v>
      </c>
      <c r="CJ512" s="47">
        <v>0</v>
      </c>
      <c r="CK512" s="47">
        <v>0</v>
      </c>
      <c r="CL512" s="47">
        <v>0</v>
      </c>
      <c r="CM512" s="47">
        <v>0</v>
      </c>
      <c r="CN512" s="47">
        <v>0</v>
      </c>
      <c r="CO512" s="47">
        <v>0</v>
      </c>
      <c r="CP512" s="47">
        <v>0</v>
      </c>
      <c r="CQ512" s="47">
        <v>0</v>
      </c>
      <c r="CR512" s="47">
        <v>0</v>
      </c>
      <c r="CS512" s="47">
        <v>0</v>
      </c>
      <c r="CT512" s="47">
        <v>0</v>
      </c>
      <c r="CU512" s="47">
        <v>0</v>
      </c>
      <c r="CV512" s="47">
        <v>0</v>
      </c>
      <c r="CW512" s="47">
        <v>0</v>
      </c>
      <c r="CX512" s="47">
        <v>0</v>
      </c>
      <c r="CY512" s="47">
        <v>0</v>
      </c>
      <c r="CZ512" s="47">
        <v>0</v>
      </c>
      <c r="DA512" s="47">
        <v>0</v>
      </c>
      <c r="DB512" s="47">
        <v>0</v>
      </c>
      <c r="DC512" s="47">
        <v>0</v>
      </c>
      <c r="DD512" s="47">
        <v>0</v>
      </c>
      <c r="DE512" s="47">
        <v>0</v>
      </c>
      <c r="DF512" s="47">
        <v>0</v>
      </c>
      <c r="DG512" s="47">
        <v>0</v>
      </c>
      <c r="DH512" s="47">
        <v>0</v>
      </c>
      <c r="DI512" s="47">
        <v>0</v>
      </c>
      <c r="DJ512" s="47">
        <v>0</v>
      </c>
      <c r="DK512" s="47">
        <v>0</v>
      </c>
      <c r="DL512" s="47">
        <v>0</v>
      </c>
      <c r="DM512" s="47">
        <v>0</v>
      </c>
      <c r="DN512" s="47">
        <v>0</v>
      </c>
      <c r="DO512" s="47">
        <v>0</v>
      </c>
      <c r="DP512" s="47">
        <v>0</v>
      </c>
      <c r="DQ512" s="47">
        <v>0</v>
      </c>
      <c r="DR512" s="47">
        <v>0</v>
      </c>
      <c r="DS512" s="47">
        <v>0</v>
      </c>
      <c r="DT512" s="47">
        <v>0</v>
      </c>
    </row>
    <row r="513" spans="1:126" x14ac:dyDescent="0.25">
      <c r="A513" s="47" t="s">
        <v>949</v>
      </c>
      <c r="B513" s="47" t="s">
        <v>153</v>
      </c>
      <c r="C513" s="47" t="s">
        <v>945</v>
      </c>
      <c r="D513" s="47" t="s">
        <v>945</v>
      </c>
      <c r="E513" s="47"/>
      <c r="F513" s="47" t="s">
        <v>406</v>
      </c>
      <c r="G513" s="47" t="s">
        <v>412</v>
      </c>
      <c r="H513" s="47" t="str">
        <f>=IFERROR(VLOOKUP(A513,'ETPT Format DDG'!A:J,10,FALSE),"")</f>
        <v>0</v>
      </c>
      <c r="I513" s="47" t="str">
        <f>='ETPT Format DDG'!M513</f>
        <v/>
      </c>
      <c r="J513" s="47" t="str">
        <f>='ETPT Format DDG'!D513</f>
        <v/>
      </c>
      <c r="K513" s="47" t="s">
        <v>157</v>
      </c>
      <c r="L513" s="47" t="s">
        <v>950</v>
      </c>
      <c r="M513" s="47"/>
      <c r="N513" s="47">
        <v>1</v>
      </c>
      <c r="O513" s="47">
        <v>1</v>
      </c>
      <c r="P513" s="47">
        <v>0</v>
      </c>
      <c r="Q513" s="47">
        <v>0</v>
      </c>
      <c r="R513" s="47">
        <v>0</v>
      </c>
      <c r="S513" s="47">
        <v>0</v>
      </c>
      <c r="T513" s="47">
        <v>0</v>
      </c>
      <c r="U513" s="47">
        <v>0</v>
      </c>
      <c r="V513" s="47">
        <v>0</v>
      </c>
      <c r="W513" s="47">
        <v>0</v>
      </c>
      <c r="X513" s="47">
        <v>0</v>
      </c>
      <c r="Y513" s="47">
        <v>0</v>
      </c>
      <c r="Z513" s="47">
        <v>0</v>
      </c>
      <c r="AA513" s="47">
        <v>0</v>
      </c>
      <c r="AB513" s="47">
        <v>0</v>
      </c>
      <c r="AC513" s="47">
        <v>0</v>
      </c>
      <c r="AD513" s="47">
        <v>0</v>
      </c>
      <c r="AE513" s="47">
        <v>0</v>
      </c>
      <c r="AF513" s="47">
        <v>0</v>
      </c>
      <c r="AG513" s="47">
        <v>0</v>
      </c>
      <c r="AH513" s="47">
        <v>0</v>
      </c>
      <c r="AI513" s="47">
        <v>0</v>
      </c>
      <c r="AJ513" s="47">
        <v>0</v>
      </c>
      <c r="AK513" s="47">
        <v>0</v>
      </c>
      <c r="AL513" s="47">
        <v>0</v>
      </c>
      <c r="AM513" s="47">
        <v>0</v>
      </c>
      <c r="AN513" s="47">
        <v>1</v>
      </c>
      <c r="AO513" s="47">
        <v>1</v>
      </c>
      <c r="AP513" s="47">
        <v>0</v>
      </c>
      <c r="AQ513" s="47">
        <v>0</v>
      </c>
      <c r="AR513" s="47">
        <v>0</v>
      </c>
      <c r="AS513" s="47">
        <v>0</v>
      </c>
      <c r="AT513" s="47">
        <v>0</v>
      </c>
      <c r="AU513" s="47">
        <v>0</v>
      </c>
      <c r="AV513" s="47">
        <v>0</v>
      </c>
      <c r="AW513" s="47">
        <v>0</v>
      </c>
      <c r="AX513" s="47">
        <v>0</v>
      </c>
      <c r="AY513" s="47">
        <v>0</v>
      </c>
      <c r="AZ513" s="47">
        <v>0</v>
      </c>
      <c r="BA513" s="47">
        <v>0</v>
      </c>
      <c r="BB513" s="47">
        <v>0</v>
      </c>
      <c r="BC513" s="47">
        <v>0</v>
      </c>
      <c r="BD513" s="47">
        <v>0</v>
      </c>
      <c r="BE513" s="47">
        <v>0</v>
      </c>
      <c r="BF513" s="47">
        <v>0</v>
      </c>
      <c r="BG513" s="47">
        <v>0</v>
      </c>
      <c r="BH513" s="47">
        <v>0</v>
      </c>
      <c r="BI513" s="47">
        <v>0</v>
      </c>
      <c r="BJ513" s="47">
        <v>0</v>
      </c>
      <c r="BK513" s="47">
        <v>0</v>
      </c>
      <c r="BL513" s="47">
        <v>0</v>
      </c>
      <c r="BM513" s="47">
        <v>0</v>
      </c>
      <c r="BN513" s="47">
        <v>0</v>
      </c>
      <c r="BO513" s="47">
        <v>0</v>
      </c>
      <c r="BP513" s="47">
        <v>0</v>
      </c>
      <c r="BQ513" s="47">
        <v>0</v>
      </c>
      <c r="BR513" s="47">
        <v>0</v>
      </c>
      <c r="BS513" s="47">
        <v>0</v>
      </c>
      <c r="BT513" s="47">
        <v>0</v>
      </c>
      <c r="BU513" s="47">
        <v>0</v>
      </c>
      <c r="BV513" s="47">
        <v>0</v>
      </c>
      <c r="BW513" s="47">
        <v>0</v>
      </c>
      <c r="BX513" s="47">
        <v>0</v>
      </c>
      <c r="BY513" s="47">
        <v>0</v>
      </c>
      <c r="BZ513" s="47">
        <v>0</v>
      </c>
      <c r="CA513" s="47">
        <v>0</v>
      </c>
      <c r="CB513" s="47">
        <v>0</v>
      </c>
      <c r="CC513" s="47">
        <v>0</v>
      </c>
      <c r="CD513" s="47">
        <v>0</v>
      </c>
      <c r="CE513" s="47">
        <v>0</v>
      </c>
      <c r="CF513" s="47">
        <v>0</v>
      </c>
      <c r="CG513" s="47">
        <v>0</v>
      </c>
      <c r="CH513" s="47">
        <v>0</v>
      </c>
      <c r="CI513" s="47">
        <v>0</v>
      </c>
      <c r="CJ513" s="47">
        <v>0</v>
      </c>
      <c r="CK513" s="47">
        <v>0</v>
      </c>
      <c r="CL513" s="47">
        <v>0</v>
      </c>
      <c r="CM513" s="47">
        <v>0</v>
      </c>
      <c r="CN513" s="47">
        <v>0</v>
      </c>
      <c r="CO513" s="47">
        <v>0</v>
      </c>
      <c r="CP513" s="47">
        <v>0</v>
      </c>
      <c r="CQ513" s="47">
        <v>0</v>
      </c>
      <c r="CR513" s="47">
        <v>0</v>
      </c>
      <c r="CS513" s="47">
        <v>0</v>
      </c>
      <c r="CT513" s="47">
        <v>0</v>
      </c>
      <c r="CU513" s="47">
        <v>0</v>
      </c>
      <c r="CV513" s="47">
        <v>0</v>
      </c>
      <c r="CW513" s="47">
        <v>0</v>
      </c>
      <c r="CX513" s="47">
        <v>0</v>
      </c>
      <c r="CY513" s="47">
        <v>0</v>
      </c>
      <c r="CZ513" s="47">
        <v>0</v>
      </c>
      <c r="DA513" s="47">
        <v>0</v>
      </c>
      <c r="DB513" s="47">
        <v>0</v>
      </c>
      <c r="DC513" s="47">
        <v>0</v>
      </c>
      <c r="DD513" s="47">
        <v>0</v>
      </c>
      <c r="DE513" s="47">
        <v>0</v>
      </c>
      <c r="DF513" s="47">
        <v>0</v>
      </c>
      <c r="DG513" s="47">
        <v>0</v>
      </c>
      <c r="DH513" s="47">
        <v>0</v>
      </c>
      <c r="DI513" s="47">
        <v>0</v>
      </c>
      <c r="DJ513" s="47">
        <v>0</v>
      </c>
      <c r="DK513" s="47">
        <v>0</v>
      </c>
      <c r="DL513" s="47">
        <v>0</v>
      </c>
      <c r="DM513" s="47">
        <v>0</v>
      </c>
      <c r="DN513" s="47">
        <v>0</v>
      </c>
      <c r="DO513" s="47">
        <v>0</v>
      </c>
      <c r="DP513" s="47">
        <v>0</v>
      </c>
      <c r="DQ513" s="47">
        <v>0</v>
      </c>
      <c r="DR513" s="47">
        <v>0</v>
      </c>
      <c r="DS513" s="47">
        <v>0</v>
      </c>
      <c r="DT513" s="47">
        <v>0</v>
      </c>
    </row>
    <row r="514" spans="1:126" x14ac:dyDescent="0.25">
      <c r="A514" s="47" t="s">
        <v>951</v>
      </c>
      <c r="B514" s="47" t="s">
        <v>153</v>
      </c>
      <c r="C514" s="47" t="s">
        <v>945</v>
      </c>
      <c r="D514" s="47" t="s">
        <v>945</v>
      </c>
      <c r="E514" s="47"/>
      <c r="F514" s="47" t="s">
        <v>406</v>
      </c>
      <c r="G514" s="47" t="s">
        <v>415</v>
      </c>
      <c r="H514" s="47" t="str">
        <f>=IFERROR(VLOOKUP(A514,'ETPT Format DDG'!A:J,10,FALSE),"")</f>
        <v>0</v>
      </c>
      <c r="I514" s="47" t="str">
        <f>='ETPT Format DDG'!M514</f>
        <v/>
      </c>
      <c r="J514" s="47" t="str">
        <f>='ETPT Format DDG'!D514</f>
        <v/>
      </c>
      <c r="K514" s="47" t="s">
        <v>157</v>
      </c>
      <c r="L514" s="47" t="s">
        <v>952</v>
      </c>
      <c r="M514" s="47" t="s">
        <v>953</v>
      </c>
      <c r="N514" s="47">
        <v>0.2</v>
      </c>
      <c r="O514" s="47">
        <v>0.2</v>
      </c>
      <c r="P514" s="47">
        <v>0</v>
      </c>
      <c r="Q514" s="47">
        <v>0</v>
      </c>
      <c r="R514" s="47">
        <v>0</v>
      </c>
      <c r="S514" s="47">
        <v>0</v>
      </c>
      <c r="T514" s="47">
        <v>0</v>
      </c>
      <c r="U514" s="47">
        <v>0</v>
      </c>
      <c r="V514" s="47">
        <v>0</v>
      </c>
      <c r="W514" s="47">
        <v>0</v>
      </c>
      <c r="X514" s="47">
        <v>0</v>
      </c>
      <c r="Y514" s="47">
        <v>0</v>
      </c>
      <c r="Z514" s="47">
        <v>0</v>
      </c>
      <c r="AA514" s="47">
        <v>0</v>
      </c>
      <c r="AB514" s="47">
        <v>0</v>
      </c>
      <c r="AC514" s="47">
        <v>0</v>
      </c>
      <c r="AD514" s="47">
        <v>0</v>
      </c>
      <c r="AE514" s="47">
        <v>0</v>
      </c>
      <c r="AF514" s="47">
        <v>0</v>
      </c>
      <c r="AG514" s="47">
        <v>0</v>
      </c>
      <c r="AH514" s="47">
        <v>0</v>
      </c>
      <c r="AI514" s="47">
        <v>0</v>
      </c>
      <c r="AJ514" s="47">
        <v>0</v>
      </c>
      <c r="AK514" s="47">
        <v>0</v>
      </c>
      <c r="AL514" s="47">
        <v>0</v>
      </c>
      <c r="AM514" s="47">
        <v>0</v>
      </c>
      <c r="AN514" s="47">
        <v>0.2</v>
      </c>
      <c r="AO514" s="47">
        <v>0</v>
      </c>
      <c r="AP514" s="47">
        <v>0</v>
      </c>
      <c r="AQ514" s="47">
        <v>0</v>
      </c>
      <c r="AR514" s="47">
        <v>0</v>
      </c>
      <c r="AS514" s="47">
        <v>0</v>
      </c>
      <c r="AT514" s="47">
        <v>0</v>
      </c>
      <c r="AU514" s="47">
        <v>0</v>
      </c>
      <c r="AV514" s="47">
        <v>0</v>
      </c>
      <c r="AW514" s="47">
        <v>0</v>
      </c>
      <c r="AX514" s="47">
        <v>0</v>
      </c>
      <c r="AY514" s="47">
        <v>0</v>
      </c>
      <c r="AZ514" s="47">
        <v>0</v>
      </c>
      <c r="BA514" s="47">
        <v>0</v>
      </c>
      <c r="BB514" s="47">
        <v>0</v>
      </c>
      <c r="BC514" s="47">
        <v>0</v>
      </c>
      <c r="BD514" s="47">
        <v>0</v>
      </c>
      <c r="BE514" s="47">
        <v>0</v>
      </c>
      <c r="BF514" s="47">
        <v>0</v>
      </c>
      <c r="BG514" s="47">
        <v>0.2</v>
      </c>
      <c r="BH514" s="47">
        <v>0</v>
      </c>
      <c r="BI514" s="47">
        <v>0</v>
      </c>
      <c r="BJ514" s="47">
        <v>0</v>
      </c>
      <c r="BK514" s="47">
        <v>0</v>
      </c>
      <c r="BL514" s="47">
        <v>0</v>
      </c>
      <c r="BM514" s="47">
        <v>0</v>
      </c>
      <c r="BN514" s="47">
        <v>0</v>
      </c>
      <c r="BO514" s="47">
        <v>0</v>
      </c>
      <c r="BP514" s="47">
        <v>0</v>
      </c>
      <c r="BQ514" s="47">
        <v>0</v>
      </c>
      <c r="BR514" s="47">
        <v>0</v>
      </c>
      <c r="BS514" s="47">
        <v>0</v>
      </c>
      <c r="BT514" s="47">
        <v>0</v>
      </c>
      <c r="BU514" s="47">
        <v>0</v>
      </c>
      <c r="BV514" s="47">
        <v>0</v>
      </c>
      <c r="BW514" s="47">
        <v>0</v>
      </c>
      <c r="BX514" s="47">
        <v>0</v>
      </c>
      <c r="BY514" s="47">
        <v>0</v>
      </c>
      <c r="BZ514" s="47">
        <v>0</v>
      </c>
      <c r="CA514" s="47">
        <v>0</v>
      </c>
      <c r="CB514" s="47">
        <v>0</v>
      </c>
      <c r="CC514" s="47">
        <v>0</v>
      </c>
      <c r="CD514" s="47">
        <v>0</v>
      </c>
      <c r="CE514" s="47">
        <v>0</v>
      </c>
      <c r="CF514" s="47">
        <v>0</v>
      </c>
      <c r="CG514" s="47">
        <v>0</v>
      </c>
      <c r="CH514" s="47">
        <v>0</v>
      </c>
      <c r="CI514" s="47">
        <v>0</v>
      </c>
      <c r="CJ514" s="47">
        <v>0</v>
      </c>
      <c r="CK514" s="47">
        <v>0</v>
      </c>
      <c r="CL514" s="47">
        <v>0</v>
      </c>
      <c r="CM514" s="47">
        <v>0</v>
      </c>
      <c r="CN514" s="47">
        <v>0</v>
      </c>
      <c r="CO514" s="47">
        <v>0</v>
      </c>
      <c r="CP514" s="47">
        <v>0</v>
      </c>
      <c r="CQ514" s="47">
        <v>0</v>
      </c>
      <c r="CR514" s="47">
        <v>0</v>
      </c>
      <c r="CS514" s="47">
        <v>0</v>
      </c>
      <c r="CT514" s="47">
        <v>0</v>
      </c>
      <c r="CU514" s="47">
        <v>0</v>
      </c>
      <c r="CV514" s="47">
        <v>0</v>
      </c>
      <c r="CW514" s="47">
        <v>0</v>
      </c>
      <c r="CX514" s="47">
        <v>0</v>
      </c>
      <c r="CY514" s="47">
        <v>0</v>
      </c>
      <c r="CZ514" s="47">
        <v>0</v>
      </c>
      <c r="DA514" s="47">
        <v>0</v>
      </c>
      <c r="DB514" s="47">
        <v>0</v>
      </c>
      <c r="DC514" s="47">
        <v>0</v>
      </c>
      <c r="DD514" s="47">
        <v>0</v>
      </c>
      <c r="DE514" s="47">
        <v>0</v>
      </c>
      <c r="DF514" s="47">
        <v>0</v>
      </c>
      <c r="DG514" s="47">
        <v>0</v>
      </c>
      <c r="DH514" s="47">
        <v>0</v>
      </c>
      <c r="DI514" s="47">
        <v>0</v>
      </c>
      <c r="DJ514" s="47">
        <v>0</v>
      </c>
      <c r="DK514" s="47">
        <v>0</v>
      </c>
      <c r="DL514" s="47">
        <v>0</v>
      </c>
      <c r="DM514" s="47">
        <v>0</v>
      </c>
      <c r="DN514" s="47">
        <v>0</v>
      </c>
      <c r="DO514" s="47">
        <v>0</v>
      </c>
      <c r="DP514" s="47">
        <v>0</v>
      </c>
      <c r="DQ514" s="47">
        <v>0</v>
      </c>
      <c r="DR514" s="47">
        <v>0</v>
      </c>
      <c r="DS514" s="47">
        <v>0</v>
      </c>
      <c r="DT514" s="47">
        <v>0</v>
      </c>
    </row>
    <row r="515" spans="1:126" x14ac:dyDescent="0.25">
      <c r="A515" s="47" t="s">
        <v>954</v>
      </c>
      <c r="B515" s="47" t="s">
        <v>153</v>
      </c>
      <c r="C515" s="47" t="s">
        <v>945</v>
      </c>
      <c r="D515" s="47" t="s">
        <v>945</v>
      </c>
      <c r="E515" s="47"/>
      <c r="F515" s="47" t="s">
        <v>406</v>
      </c>
      <c r="G515" s="47" t="s">
        <v>412</v>
      </c>
      <c r="H515" s="47" t="str">
        <f>=IFERROR(VLOOKUP(A515,'ETPT Format DDG'!A:J,10,FALSE),"")</f>
        <v>0</v>
      </c>
      <c r="I515" s="47" t="str">
        <f>='ETPT Format DDG'!M515</f>
        <v/>
      </c>
      <c r="J515" s="47" t="str">
        <f>='ETPT Format DDG'!D515</f>
        <v/>
      </c>
      <c r="K515" s="47" t="s">
        <v>157</v>
      </c>
      <c r="L515" s="47" t="s">
        <v>679</v>
      </c>
      <c r="M515" s="47"/>
      <c r="N515" s="47">
        <v>1</v>
      </c>
      <c r="O515" s="47">
        <v>1</v>
      </c>
      <c r="P515" s="47">
        <v>0</v>
      </c>
      <c r="Q515" s="47">
        <v>0</v>
      </c>
      <c r="R515" s="47">
        <v>0</v>
      </c>
      <c r="S515" s="47">
        <v>0</v>
      </c>
      <c r="T515" s="47">
        <v>0</v>
      </c>
      <c r="U515" s="47">
        <v>0</v>
      </c>
      <c r="V515" s="47">
        <v>0</v>
      </c>
      <c r="W515" s="47">
        <v>0</v>
      </c>
      <c r="X515" s="47">
        <v>0</v>
      </c>
      <c r="Y515" s="47">
        <v>0</v>
      </c>
      <c r="Z515" s="47">
        <v>0</v>
      </c>
      <c r="AA515" s="47">
        <v>0</v>
      </c>
      <c r="AB515" s="47">
        <v>0</v>
      </c>
      <c r="AC515" s="47">
        <v>0</v>
      </c>
      <c r="AD515" s="47">
        <v>0</v>
      </c>
      <c r="AE515" s="47">
        <v>0</v>
      </c>
      <c r="AF515" s="47">
        <v>0</v>
      </c>
      <c r="AG515" s="47">
        <v>0</v>
      </c>
      <c r="AH515" s="47">
        <v>0</v>
      </c>
      <c r="AI515" s="47">
        <v>0</v>
      </c>
      <c r="AJ515" s="47">
        <v>0</v>
      </c>
      <c r="AK515" s="47">
        <v>0</v>
      </c>
      <c r="AL515" s="47">
        <v>0</v>
      </c>
      <c r="AM515" s="47">
        <v>0</v>
      </c>
      <c r="AN515" s="47">
        <v>1</v>
      </c>
      <c r="AO515" s="47">
        <v>1</v>
      </c>
      <c r="AP515" s="47">
        <v>0</v>
      </c>
      <c r="AQ515" s="47">
        <v>0</v>
      </c>
      <c r="AR515" s="47">
        <v>0</v>
      </c>
      <c r="AS515" s="47">
        <v>0</v>
      </c>
      <c r="AT515" s="47">
        <v>0</v>
      </c>
      <c r="AU515" s="47">
        <v>0</v>
      </c>
      <c r="AV515" s="47">
        <v>0</v>
      </c>
      <c r="AW515" s="47">
        <v>0</v>
      </c>
      <c r="AX515" s="47">
        <v>0</v>
      </c>
      <c r="AY515" s="47">
        <v>0</v>
      </c>
      <c r="AZ515" s="47">
        <v>0</v>
      </c>
      <c r="BA515" s="47">
        <v>0</v>
      </c>
      <c r="BB515" s="47">
        <v>0</v>
      </c>
      <c r="BC515" s="47">
        <v>0</v>
      </c>
      <c r="BD515" s="47">
        <v>0</v>
      </c>
      <c r="BE515" s="47">
        <v>0</v>
      </c>
      <c r="BF515" s="47">
        <v>0</v>
      </c>
      <c r="BG515" s="47">
        <v>0</v>
      </c>
      <c r="BH515" s="47">
        <v>0</v>
      </c>
      <c r="BI515" s="47">
        <v>0</v>
      </c>
      <c r="BJ515" s="47">
        <v>0</v>
      </c>
      <c r="BK515" s="47">
        <v>0</v>
      </c>
      <c r="BL515" s="47">
        <v>0</v>
      </c>
      <c r="BM515" s="47">
        <v>0</v>
      </c>
      <c r="BN515" s="47">
        <v>0</v>
      </c>
      <c r="BO515" s="47">
        <v>0</v>
      </c>
      <c r="BP515" s="47">
        <v>0</v>
      </c>
      <c r="BQ515" s="47">
        <v>0</v>
      </c>
      <c r="BR515" s="47">
        <v>0</v>
      </c>
      <c r="BS515" s="47">
        <v>0</v>
      </c>
      <c r="BT515" s="47">
        <v>0</v>
      </c>
      <c r="BU515" s="47">
        <v>0</v>
      </c>
      <c r="BV515" s="47">
        <v>0</v>
      </c>
      <c r="BW515" s="47">
        <v>0</v>
      </c>
      <c r="BX515" s="47">
        <v>0</v>
      </c>
      <c r="BY515" s="47">
        <v>0</v>
      </c>
      <c r="BZ515" s="47">
        <v>0</v>
      </c>
      <c r="CA515" s="47">
        <v>0</v>
      </c>
      <c r="CB515" s="47">
        <v>0</v>
      </c>
      <c r="CC515" s="47">
        <v>0</v>
      </c>
      <c r="CD515" s="47">
        <v>0</v>
      </c>
      <c r="CE515" s="47">
        <v>0</v>
      </c>
      <c r="CF515" s="47">
        <v>0</v>
      </c>
      <c r="CG515" s="47">
        <v>0</v>
      </c>
      <c r="CH515" s="47">
        <v>0</v>
      </c>
      <c r="CI515" s="47">
        <v>0</v>
      </c>
      <c r="CJ515" s="47">
        <v>0</v>
      </c>
      <c r="CK515" s="47">
        <v>0</v>
      </c>
      <c r="CL515" s="47">
        <v>0</v>
      </c>
      <c r="CM515" s="47">
        <v>0</v>
      </c>
      <c r="CN515" s="47">
        <v>0</v>
      </c>
      <c r="CO515" s="47">
        <v>0</v>
      </c>
      <c r="CP515" s="47">
        <v>0</v>
      </c>
      <c r="CQ515" s="47">
        <v>0</v>
      </c>
      <c r="CR515" s="47">
        <v>0</v>
      </c>
      <c r="CS515" s="47">
        <v>0</v>
      </c>
      <c r="CT515" s="47">
        <v>0</v>
      </c>
      <c r="CU515" s="47">
        <v>0</v>
      </c>
      <c r="CV515" s="47">
        <v>0</v>
      </c>
      <c r="CW515" s="47">
        <v>0</v>
      </c>
      <c r="CX515" s="47">
        <v>0</v>
      </c>
      <c r="CY515" s="47">
        <v>0</v>
      </c>
      <c r="CZ515" s="47">
        <v>0</v>
      </c>
      <c r="DA515" s="47">
        <v>0</v>
      </c>
      <c r="DB515" s="47">
        <v>0</v>
      </c>
      <c r="DC515" s="47">
        <v>0</v>
      </c>
      <c r="DD515" s="47">
        <v>0</v>
      </c>
      <c r="DE515" s="47">
        <v>0</v>
      </c>
      <c r="DF515" s="47">
        <v>0</v>
      </c>
      <c r="DG515" s="47">
        <v>0</v>
      </c>
      <c r="DH515" s="47">
        <v>0</v>
      </c>
      <c r="DI515" s="47">
        <v>0</v>
      </c>
      <c r="DJ515" s="47">
        <v>0</v>
      </c>
      <c r="DK515" s="47">
        <v>0</v>
      </c>
      <c r="DL515" s="47">
        <v>0</v>
      </c>
      <c r="DM515" s="47">
        <v>0</v>
      </c>
      <c r="DN515" s="47">
        <v>0</v>
      </c>
      <c r="DO515" s="47">
        <v>0</v>
      </c>
      <c r="DP515" s="47">
        <v>0</v>
      </c>
      <c r="DQ515" s="47">
        <v>0</v>
      </c>
      <c r="DR515" s="47">
        <v>0</v>
      </c>
      <c r="DS515" s="47">
        <v>0</v>
      </c>
      <c r="DT515" s="47">
        <v>0</v>
      </c>
    </row>
    <row r="516" spans="1:126" x14ac:dyDescent="0.25">
      <c r="A516" s="47" t="s">
        <v>955</v>
      </c>
      <c r="B516" s="47" t="s">
        <v>153</v>
      </c>
      <c r="C516" s="47" t="s">
        <v>945</v>
      </c>
      <c r="D516" s="47" t="s">
        <v>945</v>
      </c>
      <c r="E516" s="47"/>
      <c r="F516" s="47" t="s">
        <v>406</v>
      </c>
      <c r="G516" s="47" t="s">
        <v>412</v>
      </c>
      <c r="H516" s="47" t="str">
        <f>=IFERROR(VLOOKUP(A516,'ETPT Format DDG'!A:J,10,FALSE),"")</f>
        <v>0</v>
      </c>
      <c r="I516" s="47" t="str">
        <f>='ETPT Format DDG'!M516</f>
        <v/>
      </c>
      <c r="J516" s="47" t="str">
        <f>='ETPT Format DDG'!D516</f>
        <v/>
      </c>
      <c r="K516" s="47" t="s">
        <v>157</v>
      </c>
      <c r="L516" s="47" t="s">
        <v>885</v>
      </c>
      <c r="M516" s="47"/>
      <c r="N516" s="47">
        <v>1</v>
      </c>
      <c r="O516" s="47">
        <v>1</v>
      </c>
      <c r="P516" s="47">
        <v>0</v>
      </c>
      <c r="Q516" s="47">
        <v>0</v>
      </c>
      <c r="R516" s="47">
        <v>0</v>
      </c>
      <c r="S516" s="47">
        <v>0</v>
      </c>
      <c r="T516" s="47">
        <v>0</v>
      </c>
      <c r="U516" s="47">
        <v>0</v>
      </c>
      <c r="V516" s="47">
        <v>0</v>
      </c>
      <c r="W516" s="47">
        <v>0</v>
      </c>
      <c r="X516" s="47">
        <v>0</v>
      </c>
      <c r="Y516" s="47">
        <v>0</v>
      </c>
      <c r="Z516" s="47">
        <v>0</v>
      </c>
      <c r="AA516" s="47">
        <v>0</v>
      </c>
      <c r="AB516" s="47">
        <v>0</v>
      </c>
      <c r="AC516" s="47">
        <v>0</v>
      </c>
      <c r="AD516" s="47">
        <v>0</v>
      </c>
      <c r="AE516" s="47">
        <v>0</v>
      </c>
      <c r="AF516" s="47">
        <v>0</v>
      </c>
      <c r="AG516" s="47">
        <v>0</v>
      </c>
      <c r="AH516" s="47">
        <v>0</v>
      </c>
      <c r="AI516" s="47">
        <v>0</v>
      </c>
      <c r="AJ516" s="47">
        <v>0</v>
      </c>
      <c r="AK516" s="47">
        <v>0</v>
      </c>
      <c r="AL516" s="47">
        <v>0</v>
      </c>
      <c r="AM516" s="47">
        <v>0</v>
      </c>
      <c r="AN516" s="47">
        <v>0</v>
      </c>
      <c r="AO516" s="47">
        <v>0</v>
      </c>
      <c r="AP516" s="47">
        <v>0</v>
      </c>
      <c r="AQ516" s="47">
        <v>0</v>
      </c>
      <c r="AR516" s="47">
        <v>0</v>
      </c>
      <c r="AS516" s="47">
        <v>0</v>
      </c>
      <c r="AT516" s="47">
        <v>0</v>
      </c>
      <c r="AU516" s="47">
        <v>0</v>
      </c>
      <c r="AV516" s="47">
        <v>0</v>
      </c>
      <c r="AW516" s="47">
        <v>0</v>
      </c>
      <c r="AX516" s="47">
        <v>0</v>
      </c>
      <c r="AY516" s="47">
        <v>0</v>
      </c>
      <c r="AZ516" s="47">
        <v>0</v>
      </c>
      <c r="BA516" s="47">
        <v>0</v>
      </c>
      <c r="BB516" s="47">
        <v>0</v>
      </c>
      <c r="BC516" s="47">
        <v>0</v>
      </c>
      <c r="BD516" s="47">
        <v>0</v>
      </c>
      <c r="BE516" s="47">
        <v>0</v>
      </c>
      <c r="BF516" s="47">
        <v>0</v>
      </c>
      <c r="BG516" s="47">
        <v>0</v>
      </c>
      <c r="BH516" s="47">
        <v>0</v>
      </c>
      <c r="BI516" s="47">
        <v>0</v>
      </c>
      <c r="BJ516" s="47">
        <v>0</v>
      </c>
      <c r="BK516" s="47">
        <v>0</v>
      </c>
      <c r="BL516" s="47">
        <v>0</v>
      </c>
      <c r="BM516" s="47">
        <v>0</v>
      </c>
      <c r="BN516" s="47">
        <v>0</v>
      </c>
      <c r="BO516" s="47">
        <v>0</v>
      </c>
      <c r="BP516" s="47">
        <v>0</v>
      </c>
      <c r="BQ516" s="47">
        <v>0</v>
      </c>
      <c r="BR516" s="47">
        <v>0</v>
      </c>
      <c r="BS516" s="47">
        <v>0</v>
      </c>
      <c r="BT516" s="47">
        <v>0</v>
      </c>
      <c r="BU516" s="47">
        <v>0</v>
      </c>
      <c r="BV516" s="47">
        <v>0</v>
      </c>
      <c r="BW516" s="47">
        <v>0</v>
      </c>
      <c r="BX516" s="47">
        <v>0</v>
      </c>
      <c r="BY516" s="47">
        <v>0</v>
      </c>
      <c r="BZ516" s="47">
        <v>0</v>
      </c>
      <c r="CA516" s="47">
        <v>0</v>
      </c>
      <c r="CB516" s="47">
        <v>0</v>
      </c>
      <c r="CC516" s="47">
        <v>0</v>
      </c>
      <c r="CD516" s="47">
        <v>0</v>
      </c>
      <c r="CE516" s="47">
        <v>0</v>
      </c>
      <c r="CF516" s="47">
        <v>0</v>
      </c>
      <c r="CG516" s="47">
        <v>0</v>
      </c>
      <c r="CH516" s="47">
        <v>0</v>
      </c>
      <c r="CI516" s="47">
        <v>0</v>
      </c>
      <c r="CJ516" s="47">
        <v>0</v>
      </c>
      <c r="CK516" s="47">
        <v>0</v>
      </c>
      <c r="CL516" s="47">
        <v>0</v>
      </c>
      <c r="CM516" s="47">
        <v>0</v>
      </c>
      <c r="CN516" s="47">
        <v>0</v>
      </c>
      <c r="CO516" s="47">
        <v>0</v>
      </c>
      <c r="CP516" s="47">
        <v>0</v>
      </c>
      <c r="CQ516" s="47">
        <v>0</v>
      </c>
      <c r="CR516" s="47">
        <v>0</v>
      </c>
      <c r="CS516" s="47">
        <v>0</v>
      </c>
      <c r="CT516" s="47">
        <v>1</v>
      </c>
      <c r="CU516" s="47">
        <v>0</v>
      </c>
      <c r="CV516" s="47">
        <v>0</v>
      </c>
      <c r="CW516" s="47">
        <v>0</v>
      </c>
      <c r="CX516" s="47">
        <v>0</v>
      </c>
      <c r="CY516" s="47">
        <v>0</v>
      </c>
      <c r="CZ516" s="47">
        <v>0</v>
      </c>
      <c r="DA516" s="47">
        <v>0</v>
      </c>
      <c r="DB516" s="47">
        <v>0</v>
      </c>
      <c r="DC516" s="47">
        <v>1</v>
      </c>
      <c r="DD516" s="47">
        <v>0</v>
      </c>
      <c r="DE516" s="47">
        <v>0</v>
      </c>
      <c r="DF516" s="47">
        <v>0</v>
      </c>
      <c r="DG516" s="47">
        <v>0</v>
      </c>
      <c r="DH516" s="47">
        <v>0</v>
      </c>
      <c r="DI516" s="47">
        <v>0</v>
      </c>
      <c r="DJ516" s="47">
        <v>0</v>
      </c>
      <c r="DK516" s="47">
        <v>0</v>
      </c>
      <c r="DL516" s="47">
        <v>0</v>
      </c>
      <c r="DM516" s="47">
        <v>0</v>
      </c>
      <c r="DN516" s="47">
        <v>0</v>
      </c>
      <c r="DO516" s="47">
        <v>0</v>
      </c>
      <c r="DP516" s="47">
        <v>0</v>
      </c>
      <c r="DQ516" s="47">
        <v>0</v>
      </c>
      <c r="DR516" s="47">
        <v>0</v>
      </c>
      <c r="DS516" s="47">
        <v>0</v>
      </c>
      <c r="DT516" s="47">
        <v>0</v>
      </c>
    </row>
    <row r="517" spans="1:126" x14ac:dyDescent="0.25">
      <c r="A517" s="47" t="s">
        <v>956</v>
      </c>
      <c r="B517" s="47" t="s">
        <v>153</v>
      </c>
      <c r="C517" s="47" t="s">
        <v>945</v>
      </c>
      <c r="D517" s="47" t="s">
        <v>945</v>
      </c>
      <c r="E517" s="47"/>
      <c r="F517" s="47" t="s">
        <v>406</v>
      </c>
      <c r="G517" s="47" t="s">
        <v>412</v>
      </c>
      <c r="H517" s="47" t="str">
        <f>=IFERROR(VLOOKUP(A517,'ETPT Format DDG'!A:J,10,FALSE),"")</f>
        <v>0</v>
      </c>
      <c r="I517" s="47" t="str">
        <f>='ETPT Format DDG'!M517</f>
        <v/>
      </c>
      <c r="J517" s="47" t="str">
        <f>='ETPT Format DDG'!D517</f>
        <v/>
      </c>
      <c r="K517" s="47" t="s">
        <v>157</v>
      </c>
      <c r="L517" s="47" t="s">
        <v>885</v>
      </c>
      <c r="M517" s="47"/>
      <c r="N517" s="47">
        <v>1</v>
      </c>
      <c r="O517" s="47">
        <v>1</v>
      </c>
      <c r="P517" s="47">
        <v>0</v>
      </c>
      <c r="Q517" s="47">
        <v>0</v>
      </c>
      <c r="R517" s="47">
        <v>0</v>
      </c>
      <c r="S517" s="47">
        <v>0</v>
      </c>
      <c r="T517" s="47">
        <v>0</v>
      </c>
      <c r="U517" s="47">
        <v>0</v>
      </c>
      <c r="V517" s="47">
        <v>0</v>
      </c>
      <c r="W517" s="47">
        <v>0</v>
      </c>
      <c r="X517" s="47">
        <v>0</v>
      </c>
      <c r="Y517" s="47">
        <v>0</v>
      </c>
      <c r="Z517" s="47">
        <v>0</v>
      </c>
      <c r="AA517" s="47">
        <v>0</v>
      </c>
      <c r="AB517" s="47">
        <v>0</v>
      </c>
      <c r="AC517" s="47">
        <v>0</v>
      </c>
      <c r="AD517" s="47">
        <v>0</v>
      </c>
      <c r="AE517" s="47">
        <v>0</v>
      </c>
      <c r="AF517" s="47">
        <v>0</v>
      </c>
      <c r="AG517" s="47">
        <v>0</v>
      </c>
      <c r="AH517" s="47">
        <v>0</v>
      </c>
      <c r="AI517" s="47">
        <v>0</v>
      </c>
      <c r="AJ517" s="47">
        <v>0</v>
      </c>
      <c r="AK517" s="47">
        <v>0</v>
      </c>
      <c r="AL517" s="47">
        <v>0</v>
      </c>
      <c r="AM517" s="47">
        <v>0</v>
      </c>
      <c r="AN517" s="47">
        <v>0</v>
      </c>
      <c r="AO517" s="47">
        <v>0</v>
      </c>
      <c r="AP517" s="47">
        <v>0</v>
      </c>
      <c r="AQ517" s="47">
        <v>0</v>
      </c>
      <c r="AR517" s="47">
        <v>0</v>
      </c>
      <c r="AS517" s="47">
        <v>0</v>
      </c>
      <c r="AT517" s="47">
        <v>0</v>
      </c>
      <c r="AU517" s="47">
        <v>0</v>
      </c>
      <c r="AV517" s="47">
        <v>0</v>
      </c>
      <c r="AW517" s="47">
        <v>0</v>
      </c>
      <c r="AX517" s="47">
        <v>0</v>
      </c>
      <c r="AY517" s="47">
        <v>0</v>
      </c>
      <c r="AZ517" s="47">
        <v>0</v>
      </c>
      <c r="BA517" s="47">
        <v>0</v>
      </c>
      <c r="BB517" s="47">
        <v>0</v>
      </c>
      <c r="BC517" s="47">
        <v>0</v>
      </c>
      <c r="BD517" s="47">
        <v>0</v>
      </c>
      <c r="BE517" s="47">
        <v>0</v>
      </c>
      <c r="BF517" s="47">
        <v>0</v>
      </c>
      <c r="BG517" s="47">
        <v>0</v>
      </c>
      <c r="BH517" s="47">
        <v>0</v>
      </c>
      <c r="BI517" s="47">
        <v>0</v>
      </c>
      <c r="BJ517" s="47">
        <v>0</v>
      </c>
      <c r="BK517" s="47">
        <v>0</v>
      </c>
      <c r="BL517" s="47">
        <v>0</v>
      </c>
      <c r="BM517" s="47">
        <v>0</v>
      </c>
      <c r="BN517" s="47">
        <v>0</v>
      </c>
      <c r="BO517" s="47">
        <v>1</v>
      </c>
      <c r="BP517" s="47">
        <v>1</v>
      </c>
      <c r="BQ517" s="47">
        <v>0</v>
      </c>
      <c r="BR517" s="47">
        <v>0</v>
      </c>
      <c r="BS517" s="47">
        <v>0</v>
      </c>
      <c r="BT517" s="47">
        <v>0</v>
      </c>
      <c r="BU517" s="47">
        <v>0</v>
      </c>
      <c r="BV517" s="47">
        <v>0</v>
      </c>
      <c r="BW517" s="47">
        <v>0</v>
      </c>
      <c r="BX517" s="47">
        <v>0</v>
      </c>
      <c r="BY517" s="47">
        <v>0</v>
      </c>
      <c r="BZ517" s="47">
        <v>0</v>
      </c>
      <c r="CA517" s="47">
        <v>0</v>
      </c>
      <c r="CB517" s="47">
        <v>0</v>
      </c>
      <c r="CC517" s="47">
        <v>0</v>
      </c>
      <c r="CD517" s="47">
        <v>0</v>
      </c>
      <c r="CE517" s="47">
        <v>0</v>
      </c>
      <c r="CF517" s="47">
        <v>0</v>
      </c>
      <c r="CG517" s="47">
        <v>0</v>
      </c>
      <c r="CH517" s="47">
        <v>0</v>
      </c>
      <c r="CI517" s="47">
        <v>0</v>
      </c>
      <c r="CJ517" s="47">
        <v>0</v>
      </c>
      <c r="CK517" s="47">
        <v>0</v>
      </c>
      <c r="CL517" s="47">
        <v>0</v>
      </c>
      <c r="CM517" s="47">
        <v>0</v>
      </c>
      <c r="CN517" s="47">
        <v>0</v>
      </c>
      <c r="CO517" s="47">
        <v>0</v>
      </c>
      <c r="CP517" s="47">
        <v>0</v>
      </c>
      <c r="CQ517" s="47">
        <v>0</v>
      </c>
      <c r="CR517" s="47">
        <v>0</v>
      </c>
      <c r="CS517" s="47">
        <v>0</v>
      </c>
      <c r="CT517" s="47">
        <v>0</v>
      </c>
      <c r="CU517" s="47">
        <v>0</v>
      </c>
      <c r="CV517" s="47">
        <v>0</v>
      </c>
      <c r="CW517" s="47">
        <v>0</v>
      </c>
      <c r="CX517" s="47">
        <v>0</v>
      </c>
      <c r="CY517" s="47">
        <v>0</v>
      </c>
      <c r="CZ517" s="47">
        <v>0</v>
      </c>
      <c r="DA517" s="47">
        <v>0</v>
      </c>
      <c r="DB517" s="47">
        <v>0</v>
      </c>
      <c r="DC517" s="47">
        <v>0</v>
      </c>
      <c r="DD517" s="47">
        <v>0</v>
      </c>
      <c r="DE517" s="47">
        <v>0</v>
      </c>
      <c r="DF517" s="47">
        <v>0</v>
      </c>
      <c r="DG517" s="47">
        <v>0</v>
      </c>
      <c r="DH517" s="47">
        <v>0</v>
      </c>
      <c r="DI517" s="47">
        <v>0</v>
      </c>
      <c r="DJ517" s="47">
        <v>0</v>
      </c>
      <c r="DK517" s="47">
        <v>0</v>
      </c>
      <c r="DL517" s="47">
        <v>0</v>
      </c>
      <c r="DM517" s="47">
        <v>0</v>
      </c>
      <c r="DN517" s="47">
        <v>0</v>
      </c>
      <c r="DO517" s="47">
        <v>0</v>
      </c>
      <c r="DP517" s="47">
        <v>0</v>
      </c>
      <c r="DQ517" s="47">
        <v>0</v>
      </c>
      <c r="DR517" s="47">
        <v>0</v>
      </c>
      <c r="DS517" s="47">
        <v>0</v>
      </c>
      <c r="DT517" s="47">
        <v>0</v>
      </c>
    </row>
    <row r="518" spans="1:126" x14ac:dyDescent="0.25">
      <c r="A518" s="47" t="s">
        <v>957</v>
      </c>
      <c r="B518" s="47" t="s">
        <v>153</v>
      </c>
      <c r="C518" s="47" t="s">
        <v>945</v>
      </c>
      <c r="D518" s="47" t="s">
        <v>945</v>
      </c>
      <c r="E518" s="47"/>
      <c r="F518" s="47" t="s">
        <v>406</v>
      </c>
      <c r="G518" s="47" t="s">
        <v>415</v>
      </c>
      <c r="H518" s="47" t="str">
        <f>=IFERROR(VLOOKUP(A518,'ETPT Format DDG'!A:J,10,FALSE),"")</f>
        <v>0</v>
      </c>
      <c r="I518" s="47" t="str">
        <f>='ETPT Format DDG'!M518</f>
        <v/>
      </c>
      <c r="J518" s="47" t="str">
        <f>='ETPT Format DDG'!D518</f>
        <v/>
      </c>
      <c r="K518" s="47" t="s">
        <v>157</v>
      </c>
      <c r="L518" s="47" t="s">
        <v>958</v>
      </c>
      <c r="M518" s="47"/>
      <c r="N518" s="47">
        <v>1</v>
      </c>
      <c r="O518" s="47">
        <v>1</v>
      </c>
      <c r="P518" s="47">
        <v>0</v>
      </c>
      <c r="Q518" s="47">
        <v>0</v>
      </c>
      <c r="R518" s="47">
        <v>0</v>
      </c>
      <c r="S518" s="47">
        <v>0</v>
      </c>
      <c r="T518" s="47">
        <v>0</v>
      </c>
      <c r="U518" s="47">
        <v>0</v>
      </c>
      <c r="V518" s="47">
        <v>0</v>
      </c>
      <c r="W518" s="47">
        <v>0</v>
      </c>
      <c r="X518" s="47">
        <v>0</v>
      </c>
      <c r="Y518" s="47">
        <v>0</v>
      </c>
      <c r="Z518" s="47">
        <v>0</v>
      </c>
      <c r="AA518" s="47">
        <v>0</v>
      </c>
      <c r="AB518" s="47">
        <v>0</v>
      </c>
      <c r="AC518" s="47">
        <v>0</v>
      </c>
      <c r="AD518" s="47">
        <v>0</v>
      </c>
      <c r="AE518" s="47">
        <v>0</v>
      </c>
      <c r="AF518" s="47">
        <v>0</v>
      </c>
      <c r="AG518" s="47">
        <v>0</v>
      </c>
      <c r="AH518" s="47">
        <v>0</v>
      </c>
      <c r="AI518" s="47">
        <v>0</v>
      </c>
      <c r="AJ518" s="47">
        <v>0</v>
      </c>
      <c r="AK518" s="47">
        <v>0</v>
      </c>
      <c r="AL518" s="47">
        <v>0</v>
      </c>
      <c r="AM518" s="47">
        <v>0</v>
      </c>
      <c r="AN518" s="47">
        <v>0</v>
      </c>
      <c r="AO518" s="47">
        <v>0</v>
      </c>
      <c r="AP518" s="47">
        <v>0</v>
      </c>
      <c r="AQ518" s="47">
        <v>0</v>
      </c>
      <c r="AR518" s="47">
        <v>0</v>
      </c>
      <c r="AS518" s="47">
        <v>0</v>
      </c>
      <c r="AT518" s="47">
        <v>0</v>
      </c>
      <c r="AU518" s="47">
        <v>0</v>
      </c>
      <c r="AV518" s="47">
        <v>0</v>
      </c>
      <c r="AW518" s="47">
        <v>0</v>
      </c>
      <c r="AX518" s="47">
        <v>0</v>
      </c>
      <c r="AY518" s="47">
        <v>0</v>
      </c>
      <c r="AZ518" s="47">
        <v>0</v>
      </c>
      <c r="BA518" s="47">
        <v>0</v>
      </c>
      <c r="BB518" s="47">
        <v>0</v>
      </c>
      <c r="BC518" s="47">
        <v>0</v>
      </c>
      <c r="BD518" s="47">
        <v>0</v>
      </c>
      <c r="BE518" s="47">
        <v>0</v>
      </c>
      <c r="BF518" s="47">
        <v>0</v>
      </c>
      <c r="BG518" s="47">
        <v>0</v>
      </c>
      <c r="BH518" s="47">
        <v>0</v>
      </c>
      <c r="BI518" s="47">
        <v>0</v>
      </c>
      <c r="BJ518" s="47">
        <v>0</v>
      </c>
      <c r="BK518" s="47">
        <v>0</v>
      </c>
      <c r="BL518" s="47">
        <v>0</v>
      </c>
      <c r="BM518" s="47">
        <v>0</v>
      </c>
      <c r="BN518" s="47">
        <v>0</v>
      </c>
      <c r="BO518" s="47">
        <v>0</v>
      </c>
      <c r="BP518" s="47">
        <v>0</v>
      </c>
      <c r="BQ518" s="47">
        <v>0</v>
      </c>
      <c r="BR518" s="47">
        <v>0</v>
      </c>
      <c r="BS518" s="47">
        <v>0</v>
      </c>
      <c r="BT518" s="47">
        <v>0</v>
      </c>
      <c r="BU518" s="47">
        <v>0</v>
      </c>
      <c r="BV518" s="47">
        <v>0</v>
      </c>
      <c r="BW518" s="47">
        <v>0</v>
      </c>
      <c r="BX518" s="47">
        <v>0</v>
      </c>
      <c r="BY518" s="47">
        <v>0</v>
      </c>
      <c r="BZ518" s="47">
        <v>0</v>
      </c>
      <c r="CA518" s="47">
        <v>0</v>
      </c>
      <c r="CB518" s="47">
        <v>0</v>
      </c>
      <c r="CC518" s="47">
        <v>0</v>
      </c>
      <c r="CD518" s="47">
        <v>0</v>
      </c>
      <c r="CE518" s="47">
        <v>0</v>
      </c>
      <c r="CF518" s="47">
        <v>0</v>
      </c>
      <c r="CG518" s="47">
        <v>0</v>
      </c>
      <c r="CH518" s="47">
        <v>0</v>
      </c>
      <c r="CI518" s="47">
        <v>0</v>
      </c>
      <c r="CJ518" s="47">
        <v>0</v>
      </c>
      <c r="CK518" s="47">
        <v>0</v>
      </c>
      <c r="CL518" s="47">
        <v>0</v>
      </c>
      <c r="CM518" s="47">
        <v>0</v>
      </c>
      <c r="CN518" s="47">
        <v>0</v>
      </c>
      <c r="CO518" s="47">
        <v>0</v>
      </c>
      <c r="CP518" s="47">
        <v>0</v>
      </c>
      <c r="CQ518" s="47">
        <v>0</v>
      </c>
      <c r="CR518" s="47">
        <v>0</v>
      </c>
      <c r="CS518" s="47">
        <v>0</v>
      </c>
      <c r="CT518" s="47">
        <v>1</v>
      </c>
      <c r="CU518" s="47">
        <v>0</v>
      </c>
      <c r="CV518" s="47">
        <v>0</v>
      </c>
      <c r="CW518" s="47">
        <v>0</v>
      </c>
      <c r="CX518" s="47">
        <v>0</v>
      </c>
      <c r="CY518" s="47">
        <v>0</v>
      </c>
      <c r="CZ518" s="47">
        <v>0</v>
      </c>
      <c r="DA518" s="47">
        <v>0</v>
      </c>
      <c r="DB518" s="47">
        <v>0</v>
      </c>
      <c r="DC518" s="47">
        <v>0</v>
      </c>
      <c r="DD518" s="47">
        <v>0</v>
      </c>
      <c r="DE518" s="47">
        <v>1</v>
      </c>
      <c r="DF518" s="47">
        <v>0</v>
      </c>
      <c r="DG518" s="47">
        <v>0</v>
      </c>
      <c r="DH518" s="47">
        <v>0</v>
      </c>
      <c r="DI518" s="47">
        <v>0</v>
      </c>
      <c r="DJ518" s="47">
        <v>0</v>
      </c>
      <c r="DK518" s="47">
        <v>0</v>
      </c>
      <c r="DL518" s="47">
        <v>0</v>
      </c>
      <c r="DM518" s="47">
        <v>0</v>
      </c>
      <c r="DN518" s="47">
        <v>0</v>
      </c>
      <c r="DO518" s="47">
        <v>0</v>
      </c>
      <c r="DP518" s="47">
        <v>0</v>
      </c>
      <c r="DQ518" s="47">
        <v>0</v>
      </c>
      <c r="DR518" s="47">
        <v>0</v>
      </c>
      <c r="DS518" s="47">
        <v>0</v>
      </c>
      <c r="DT518" s="47">
        <v>0</v>
      </c>
    </row>
    <row r="519" spans="1:126" x14ac:dyDescent="0.25">
      <c r="A519" s="47" t="s">
        <v>959</v>
      </c>
      <c r="B519" s="47" t="s">
        <v>153</v>
      </c>
      <c r="C519" s="47" t="s">
        <v>960</v>
      </c>
      <c r="D519" s="47" t="s">
        <v>960</v>
      </c>
      <c r="E519" s="47"/>
      <c r="F519" s="47" t="s">
        <v>406</v>
      </c>
      <c r="G519" s="47" t="s">
        <v>486</v>
      </c>
      <c r="H519" s="47" t="str">
        <f>=IFERROR(VLOOKUP(A519,'ETPT Format DDG'!A:J,10,FALSE),"")</f>
        <v>0</v>
      </c>
      <c r="I519" s="47" t="str">
        <f>='ETPT Format DDG'!M519</f>
        <v/>
      </c>
      <c r="J519" s="47" t="str">
        <f>='ETPT Format DDG'!D519</f>
        <v/>
      </c>
      <c r="K519" s="47" t="s">
        <v>157</v>
      </c>
      <c r="L519" s="47" t="s">
        <v>961</v>
      </c>
      <c r="M519" s="47" t="s">
        <v>335</v>
      </c>
      <c r="N519" s="47">
        <v>0.05789473684210526</v>
      </c>
      <c r="O519" s="47">
        <v>0.05789473684210526</v>
      </c>
      <c r="P519" s="47">
        <v>0</v>
      </c>
      <c r="Q519" s="47">
        <v>0</v>
      </c>
      <c r="R519" s="47">
        <v>0</v>
      </c>
      <c r="S519" s="47">
        <v>0</v>
      </c>
      <c r="T519" s="47">
        <v>0</v>
      </c>
      <c r="U519" s="47">
        <v>0</v>
      </c>
      <c r="V519" s="47">
        <v>0</v>
      </c>
      <c r="W519" s="47">
        <v>0</v>
      </c>
      <c r="X519" s="47">
        <v>0</v>
      </c>
      <c r="Y519" s="47">
        <v>0</v>
      </c>
      <c r="Z519" s="47">
        <v>0</v>
      </c>
      <c r="AA519" s="47">
        <v>0</v>
      </c>
      <c r="AB519" s="47">
        <v>0</v>
      </c>
      <c r="AC519" s="47">
        <v>0</v>
      </c>
      <c r="AD519" s="47">
        <v>0</v>
      </c>
      <c r="AE519" s="47">
        <v>0</v>
      </c>
      <c r="AF519" s="47">
        <v>0</v>
      </c>
      <c r="AG519" s="47">
        <v>0</v>
      </c>
      <c r="AH519" s="47">
        <v>0</v>
      </c>
      <c r="AI519" s="47">
        <v>0</v>
      </c>
      <c r="AJ519" s="47">
        <v>0</v>
      </c>
      <c r="AK519" s="47">
        <v>0</v>
      </c>
      <c r="AL519" s="47">
        <v>0</v>
      </c>
      <c r="AM519" s="47">
        <v>0</v>
      </c>
      <c r="AN519" s="47">
        <v>0</v>
      </c>
      <c r="AO519" s="47">
        <v>0</v>
      </c>
      <c r="AP519" s="47">
        <v>0</v>
      </c>
      <c r="AQ519" s="47">
        <v>0</v>
      </c>
      <c r="AR519" s="47">
        <v>0</v>
      </c>
      <c r="AS519" s="47">
        <v>0</v>
      </c>
      <c r="AT519" s="47">
        <v>0</v>
      </c>
      <c r="AU519" s="47">
        <v>0</v>
      </c>
      <c r="AV519" s="47">
        <v>0</v>
      </c>
      <c r="AW519" s="47">
        <v>0</v>
      </c>
      <c r="AX519" s="47">
        <v>0</v>
      </c>
      <c r="AY519" s="47">
        <v>0</v>
      </c>
      <c r="AZ519" s="47">
        <v>0</v>
      </c>
      <c r="BA519" s="47">
        <v>0</v>
      </c>
      <c r="BB519" s="47">
        <v>0</v>
      </c>
      <c r="BC519" s="47">
        <v>0</v>
      </c>
      <c r="BD519" s="47">
        <v>0</v>
      </c>
      <c r="BE519" s="47">
        <v>0</v>
      </c>
      <c r="BF519" s="47">
        <v>0</v>
      </c>
      <c r="BG519" s="47">
        <v>0</v>
      </c>
      <c r="BH519" s="47">
        <v>0</v>
      </c>
      <c r="BI519" s="47">
        <v>0</v>
      </c>
      <c r="BJ519" s="47">
        <v>0</v>
      </c>
      <c r="BK519" s="47">
        <v>0</v>
      </c>
      <c r="BL519" s="47">
        <v>0</v>
      </c>
      <c r="BM519" s="47">
        <v>0</v>
      </c>
      <c r="BN519" s="47">
        <v>0</v>
      </c>
      <c r="BO519" s="47">
        <v>0</v>
      </c>
      <c r="BP519" s="47">
        <v>0</v>
      </c>
      <c r="BQ519" s="47">
        <v>0</v>
      </c>
      <c r="BR519" s="47">
        <v>0</v>
      </c>
      <c r="BS519" s="47">
        <v>0</v>
      </c>
      <c r="BT519" s="47">
        <v>0</v>
      </c>
      <c r="BU519" s="47">
        <v>0</v>
      </c>
      <c r="BV519" s="47">
        <v>0</v>
      </c>
      <c r="BW519" s="47">
        <v>0</v>
      </c>
      <c r="BX519" s="47">
        <v>0</v>
      </c>
      <c r="BY519" s="47">
        <v>0</v>
      </c>
      <c r="BZ519" s="47">
        <v>0</v>
      </c>
      <c r="CA519" s="47">
        <v>0</v>
      </c>
      <c r="CB519" s="47">
        <v>0</v>
      </c>
      <c r="CC519" s="47">
        <v>0</v>
      </c>
      <c r="CD519" s="47">
        <v>0</v>
      </c>
      <c r="CE519" s="47">
        <v>0</v>
      </c>
      <c r="CF519" s="47">
        <v>0</v>
      </c>
      <c r="CG519" s="47">
        <v>0</v>
      </c>
      <c r="CH519" s="47">
        <v>0</v>
      </c>
      <c r="CI519" s="47">
        <v>0</v>
      </c>
      <c r="CJ519" s="47">
        <v>0</v>
      </c>
      <c r="CK519" s="47">
        <v>0</v>
      </c>
      <c r="CL519" s="47">
        <v>0</v>
      </c>
      <c r="CM519" s="47">
        <v>0</v>
      </c>
      <c r="CN519" s="47">
        <v>0</v>
      </c>
      <c r="CO519" s="47">
        <v>0</v>
      </c>
      <c r="CP519" s="47">
        <v>0</v>
      </c>
      <c r="CQ519" s="47">
        <v>0</v>
      </c>
      <c r="CR519" s="47">
        <v>0</v>
      </c>
      <c r="CS519" s="47">
        <v>0</v>
      </c>
      <c r="CT519" s="47">
        <v>0.05789473684210526</v>
      </c>
      <c r="CU519" s="47">
        <v>0</v>
      </c>
      <c r="CV519" s="47">
        <v>0</v>
      </c>
      <c r="CW519" s="47">
        <v>0</v>
      </c>
      <c r="CX519" s="47">
        <v>0</v>
      </c>
      <c r="CY519" s="47">
        <v>0</v>
      </c>
      <c r="CZ519" s="47">
        <v>0.05789473684210526</v>
      </c>
      <c r="DA519" s="47">
        <v>0</v>
      </c>
      <c r="DB519" s="47">
        <v>0</v>
      </c>
      <c r="DC519" s="47">
        <v>0</v>
      </c>
      <c r="DD519" s="47">
        <v>0</v>
      </c>
      <c r="DE519" s="47">
        <v>0</v>
      </c>
      <c r="DF519" s="47">
        <v>0</v>
      </c>
      <c r="DG519" s="47">
        <v>0</v>
      </c>
      <c r="DH519" s="47">
        <v>0</v>
      </c>
      <c r="DI519" s="47">
        <v>0</v>
      </c>
      <c r="DJ519" s="47">
        <v>0</v>
      </c>
      <c r="DK519" s="47">
        <v>0</v>
      </c>
      <c r="DL519" s="47">
        <v>0</v>
      </c>
      <c r="DM519" s="47">
        <v>0</v>
      </c>
      <c r="DN519" s="47">
        <v>0</v>
      </c>
      <c r="DO519" s="47">
        <v>0</v>
      </c>
      <c r="DP519" s="47">
        <v>0</v>
      </c>
      <c r="DQ519" s="47">
        <v>0</v>
      </c>
      <c r="DR519" s="47">
        <v>0</v>
      </c>
      <c r="DS519" s="47">
        <v>0</v>
      </c>
      <c r="DT519" s="47">
        <v>0</v>
      </c>
    </row>
    <row r="520" spans="1:126" x14ac:dyDescent="0.25">
      <c r="A520" s="47" t="s">
        <v>962</v>
      </c>
      <c r="B520" s="47" t="s">
        <v>153</v>
      </c>
      <c r="C520" s="47" t="s">
        <v>960</v>
      </c>
      <c r="D520" s="47" t="s">
        <v>960</v>
      </c>
      <c r="E520" s="47"/>
      <c r="F520" s="47" t="s">
        <v>406</v>
      </c>
      <c r="G520" s="47" t="s">
        <v>486</v>
      </c>
      <c r="H520" s="47" t="str">
        <f>=IFERROR(VLOOKUP(A520,'ETPT Format DDG'!A:J,10,FALSE),"")</f>
        <v>0</v>
      </c>
      <c r="I520" s="47" t="str">
        <f>='ETPT Format DDG'!M520</f>
        <v/>
      </c>
      <c r="J520" s="47" t="str">
        <f>='ETPT Format DDG'!D520</f>
        <v/>
      </c>
      <c r="K520" s="47" t="s">
        <v>157</v>
      </c>
      <c r="L520" s="47" t="s">
        <v>166</v>
      </c>
      <c r="M520" s="47" t="s">
        <v>164</v>
      </c>
      <c r="N520" s="47">
        <v>0.45789473684210524</v>
      </c>
      <c r="O520" s="47">
        <v>0.45789473684210524</v>
      </c>
      <c r="P520" s="47">
        <v>0</v>
      </c>
      <c r="Q520" s="47">
        <v>0</v>
      </c>
      <c r="R520" s="47">
        <v>0</v>
      </c>
      <c r="S520" s="47">
        <v>0</v>
      </c>
      <c r="T520" s="47">
        <v>0</v>
      </c>
      <c r="U520" s="47">
        <v>0</v>
      </c>
      <c r="V520" s="47">
        <v>0</v>
      </c>
      <c r="W520" s="47">
        <v>0</v>
      </c>
      <c r="X520" s="47">
        <v>0</v>
      </c>
      <c r="Y520" s="47">
        <v>0</v>
      </c>
      <c r="Z520" s="47">
        <v>0</v>
      </c>
      <c r="AA520" s="47">
        <v>0</v>
      </c>
      <c r="AB520" s="47">
        <v>0</v>
      </c>
      <c r="AC520" s="47">
        <v>0</v>
      </c>
      <c r="AD520" s="47">
        <v>0</v>
      </c>
      <c r="AE520" s="47">
        <v>0</v>
      </c>
      <c r="AF520" s="47">
        <v>0</v>
      </c>
      <c r="AG520" s="47">
        <v>0</v>
      </c>
      <c r="AH520" s="47">
        <v>0</v>
      </c>
      <c r="AI520" s="47">
        <v>0</v>
      </c>
      <c r="AJ520" s="47">
        <v>0</v>
      </c>
      <c r="AK520" s="47">
        <v>0</v>
      </c>
      <c r="AL520" s="47">
        <v>0</v>
      </c>
      <c r="AM520" s="47">
        <v>0</v>
      </c>
      <c r="AN520" s="47">
        <v>0</v>
      </c>
      <c r="AO520" s="47">
        <v>0</v>
      </c>
      <c r="AP520" s="47">
        <v>0</v>
      </c>
      <c r="AQ520" s="47">
        <v>0</v>
      </c>
      <c r="AR520" s="47">
        <v>0</v>
      </c>
      <c r="AS520" s="47">
        <v>0</v>
      </c>
      <c r="AT520" s="47">
        <v>0</v>
      </c>
      <c r="AU520" s="47">
        <v>0</v>
      </c>
      <c r="AV520" s="47">
        <v>0</v>
      </c>
      <c r="AW520" s="47">
        <v>0</v>
      </c>
      <c r="AX520" s="47">
        <v>0</v>
      </c>
      <c r="AY520" s="47">
        <v>0</v>
      </c>
      <c r="AZ520" s="47">
        <v>0</v>
      </c>
      <c r="BA520" s="47">
        <v>0</v>
      </c>
      <c r="BB520" s="47">
        <v>0</v>
      </c>
      <c r="BC520" s="47">
        <v>0</v>
      </c>
      <c r="BD520" s="47">
        <v>0</v>
      </c>
      <c r="BE520" s="47">
        <v>0</v>
      </c>
      <c r="BF520" s="47">
        <v>0</v>
      </c>
      <c r="BG520" s="47">
        <v>0</v>
      </c>
      <c r="BH520" s="47">
        <v>0</v>
      </c>
      <c r="BI520" s="47">
        <v>0</v>
      </c>
      <c r="BJ520" s="47">
        <v>0</v>
      </c>
      <c r="BK520" s="47">
        <v>0</v>
      </c>
      <c r="BL520" s="47">
        <v>0</v>
      </c>
      <c r="BM520" s="47">
        <v>0</v>
      </c>
      <c r="BN520" s="47">
        <v>0</v>
      </c>
      <c r="BO520" s="47">
        <v>0</v>
      </c>
      <c r="BP520" s="47">
        <v>0</v>
      </c>
      <c r="BQ520" s="47">
        <v>0</v>
      </c>
      <c r="BR520" s="47">
        <v>0</v>
      </c>
      <c r="BS520" s="47">
        <v>0</v>
      </c>
      <c r="BT520" s="47">
        <v>0</v>
      </c>
      <c r="BU520" s="47">
        <v>0</v>
      </c>
      <c r="BV520" s="47">
        <v>0</v>
      </c>
      <c r="BW520" s="47">
        <v>0</v>
      </c>
      <c r="BX520" s="47">
        <v>0</v>
      </c>
      <c r="BY520" s="47">
        <v>0</v>
      </c>
      <c r="BZ520" s="47">
        <v>0</v>
      </c>
      <c r="CA520" s="47">
        <v>0</v>
      </c>
      <c r="CB520" s="47">
        <v>0</v>
      </c>
      <c r="CC520" s="47">
        <v>0</v>
      </c>
      <c r="CD520" s="47">
        <v>0</v>
      </c>
      <c r="CE520" s="47">
        <v>0</v>
      </c>
      <c r="CF520" s="47">
        <v>0</v>
      </c>
      <c r="CG520" s="47">
        <v>0</v>
      </c>
      <c r="CH520" s="47">
        <v>0</v>
      </c>
      <c r="CI520" s="47">
        <v>0</v>
      </c>
      <c r="CJ520" s="47">
        <v>0</v>
      </c>
      <c r="CK520" s="47">
        <v>0</v>
      </c>
      <c r="CL520" s="47">
        <v>0</v>
      </c>
      <c r="CM520" s="47">
        <v>0</v>
      </c>
      <c r="CN520" s="47">
        <v>0</v>
      </c>
      <c r="CO520" s="47">
        <v>0</v>
      </c>
      <c r="CP520" s="47">
        <v>0</v>
      </c>
      <c r="CQ520" s="47">
        <v>0</v>
      </c>
      <c r="CR520" s="47">
        <v>0</v>
      </c>
      <c r="CS520" s="47">
        <v>0</v>
      </c>
      <c r="CT520" s="47">
        <v>0.45789473684210524</v>
      </c>
      <c r="CU520" s="47">
        <v>0</v>
      </c>
      <c r="CV520" s="47">
        <v>0</v>
      </c>
      <c r="CW520" s="47">
        <v>0</v>
      </c>
      <c r="CX520" s="47">
        <v>0</v>
      </c>
      <c r="CY520" s="47">
        <v>0</v>
      </c>
      <c r="CZ520" s="47">
        <v>0</v>
      </c>
      <c r="DA520" s="47">
        <v>0.45789473684210524</v>
      </c>
      <c r="DB520" s="47">
        <v>0</v>
      </c>
      <c r="DC520" s="47">
        <v>0</v>
      </c>
      <c r="DD520" s="47">
        <v>0</v>
      </c>
      <c r="DE520" s="47">
        <v>0</v>
      </c>
      <c r="DF520" s="47">
        <v>0</v>
      </c>
      <c r="DG520" s="47">
        <v>0</v>
      </c>
      <c r="DH520" s="47">
        <v>0</v>
      </c>
      <c r="DI520" s="47">
        <v>0</v>
      </c>
      <c r="DJ520" s="47">
        <v>0</v>
      </c>
      <c r="DK520" s="47">
        <v>0</v>
      </c>
      <c r="DL520" s="47">
        <v>0</v>
      </c>
      <c r="DM520" s="47">
        <v>0</v>
      </c>
      <c r="DN520" s="47">
        <v>0</v>
      </c>
      <c r="DO520" s="47">
        <v>0</v>
      </c>
      <c r="DP520" s="47">
        <v>0</v>
      </c>
      <c r="DQ520" s="47">
        <v>0</v>
      </c>
      <c r="DR520" s="47">
        <v>0</v>
      </c>
      <c r="DS520" s="47">
        <v>0</v>
      </c>
      <c r="DT520" s="47">
        <v>0</v>
      </c>
    </row>
    <row r="521" spans="1:126" x14ac:dyDescent="0.25">
      <c r="A521" s="47" t="s">
        <v>963</v>
      </c>
      <c r="B521" s="47" t="s">
        <v>153</v>
      </c>
      <c r="C521" s="47" t="s">
        <v>960</v>
      </c>
      <c r="D521" s="47" t="s">
        <v>960</v>
      </c>
      <c r="E521" s="47"/>
      <c r="F521" s="47" t="s">
        <v>406</v>
      </c>
      <c r="G521" s="47" t="s">
        <v>412</v>
      </c>
      <c r="H521" s="47" t="str">
        <f>=IFERROR(VLOOKUP(A521,'ETPT Format DDG'!A:J,10,FALSE),"")</f>
        <v>0</v>
      </c>
      <c r="I521" s="47" t="str">
        <f>='ETPT Format DDG'!M521</f>
        <v/>
      </c>
      <c r="J521" s="47" t="str">
        <f>='ETPT Format DDG'!D521</f>
        <v/>
      </c>
      <c r="K521" s="47" t="s">
        <v>157</v>
      </c>
      <c r="L521" s="47" t="s">
        <v>781</v>
      </c>
      <c r="M521" s="47"/>
      <c r="N521" s="47">
        <v>1</v>
      </c>
      <c r="O521" s="47">
        <v>1</v>
      </c>
      <c r="P521" s="47">
        <v>0</v>
      </c>
      <c r="Q521" s="47">
        <v>0</v>
      </c>
      <c r="R521" s="47">
        <v>0</v>
      </c>
      <c r="S521" s="47">
        <v>0</v>
      </c>
      <c r="T521" s="47">
        <v>0</v>
      </c>
      <c r="U521" s="47">
        <v>0</v>
      </c>
      <c r="V521" s="47">
        <v>0</v>
      </c>
      <c r="W521" s="47">
        <v>0</v>
      </c>
      <c r="X521" s="47">
        <v>0</v>
      </c>
      <c r="Y521" s="47">
        <v>0</v>
      </c>
      <c r="Z521" s="47">
        <v>0</v>
      </c>
      <c r="AA521" s="47">
        <v>0</v>
      </c>
      <c r="AB521" s="47">
        <v>0</v>
      </c>
      <c r="AC521" s="47">
        <v>0</v>
      </c>
      <c r="AD521" s="47">
        <v>0</v>
      </c>
      <c r="AE521" s="47">
        <v>0</v>
      </c>
      <c r="AF521" s="47">
        <v>0</v>
      </c>
      <c r="AG521" s="47">
        <v>0</v>
      </c>
      <c r="AH521" s="47">
        <v>0</v>
      </c>
      <c r="AI521" s="47">
        <v>0</v>
      </c>
      <c r="AJ521" s="47">
        <v>0</v>
      </c>
      <c r="AK521" s="47">
        <v>0</v>
      </c>
      <c r="AL521" s="47">
        <v>0</v>
      </c>
      <c r="AM521" s="47">
        <v>0</v>
      </c>
      <c r="AN521" s="47">
        <v>1</v>
      </c>
      <c r="AO521" s="47">
        <v>1</v>
      </c>
      <c r="AP521" s="47">
        <v>0</v>
      </c>
      <c r="AQ521" s="47">
        <v>0</v>
      </c>
      <c r="AR521" s="47">
        <v>0</v>
      </c>
      <c r="AS521" s="47">
        <v>0</v>
      </c>
      <c r="AT521" s="47">
        <v>0</v>
      </c>
      <c r="AU521" s="47">
        <v>0</v>
      </c>
      <c r="AV521" s="47">
        <v>0</v>
      </c>
      <c r="AW521" s="47">
        <v>0</v>
      </c>
      <c r="AX521" s="47">
        <v>0</v>
      </c>
      <c r="AY521" s="47">
        <v>0</v>
      </c>
      <c r="AZ521" s="47">
        <v>0</v>
      </c>
      <c r="BA521" s="47">
        <v>0</v>
      </c>
      <c r="BB521" s="47">
        <v>0</v>
      </c>
      <c r="BC521" s="47">
        <v>0</v>
      </c>
      <c r="BD521" s="47">
        <v>0</v>
      </c>
      <c r="BE521" s="47">
        <v>0</v>
      </c>
      <c r="BF521" s="47">
        <v>0</v>
      </c>
      <c r="BG521" s="47">
        <v>0</v>
      </c>
      <c r="BH521" s="47">
        <v>0</v>
      </c>
      <c r="BI521" s="47">
        <v>0</v>
      </c>
      <c r="BJ521" s="47">
        <v>0</v>
      </c>
      <c r="BK521" s="47">
        <v>0</v>
      </c>
      <c r="BL521" s="47">
        <v>0</v>
      </c>
      <c r="BM521" s="47">
        <v>0</v>
      </c>
      <c r="BN521" s="47">
        <v>0</v>
      </c>
      <c r="BO521" s="47">
        <v>0</v>
      </c>
      <c r="BP521" s="47">
        <v>0</v>
      </c>
      <c r="BQ521" s="47">
        <v>0</v>
      </c>
      <c r="BR521" s="47">
        <v>0</v>
      </c>
      <c r="BS521" s="47">
        <v>0</v>
      </c>
      <c r="BT521" s="47">
        <v>0</v>
      </c>
      <c r="BU521" s="47">
        <v>0</v>
      </c>
      <c r="BV521" s="47">
        <v>0</v>
      </c>
      <c r="BW521" s="47">
        <v>0</v>
      </c>
      <c r="BX521" s="47">
        <v>0</v>
      </c>
      <c r="BY521" s="47">
        <v>0</v>
      </c>
      <c r="BZ521" s="47">
        <v>0</v>
      </c>
      <c r="CA521" s="47">
        <v>0</v>
      </c>
      <c r="CB521" s="47">
        <v>0</v>
      </c>
      <c r="CC521" s="47">
        <v>0</v>
      </c>
      <c r="CD521" s="47">
        <v>0</v>
      </c>
      <c r="CE521" s="47">
        <v>0</v>
      </c>
      <c r="CF521" s="47">
        <v>0</v>
      </c>
      <c r="CG521" s="47">
        <v>0</v>
      </c>
      <c r="CH521" s="47">
        <v>0</v>
      </c>
      <c r="CI521" s="47">
        <v>0</v>
      </c>
      <c r="CJ521" s="47">
        <v>0</v>
      </c>
      <c r="CK521" s="47">
        <v>0</v>
      </c>
      <c r="CL521" s="47">
        <v>0</v>
      </c>
      <c r="CM521" s="47">
        <v>0</v>
      </c>
      <c r="CN521" s="47">
        <v>0</v>
      </c>
      <c r="CO521" s="47">
        <v>0</v>
      </c>
      <c r="CP521" s="47">
        <v>0</v>
      </c>
      <c r="CQ521" s="47">
        <v>0</v>
      </c>
      <c r="CR521" s="47">
        <v>0</v>
      </c>
      <c r="CS521" s="47">
        <v>0</v>
      </c>
      <c r="CT521" s="47">
        <v>0</v>
      </c>
      <c r="CU521" s="47">
        <v>0</v>
      </c>
      <c r="CV521" s="47">
        <v>0</v>
      </c>
      <c r="CW521" s="47">
        <v>0</v>
      </c>
      <c r="CX521" s="47">
        <v>0</v>
      </c>
      <c r="CY521" s="47">
        <v>0</v>
      </c>
      <c r="CZ521" s="47">
        <v>0</v>
      </c>
      <c r="DA521" s="47">
        <v>0</v>
      </c>
      <c r="DB521" s="47">
        <v>0</v>
      </c>
      <c r="DC521" s="47">
        <v>0</v>
      </c>
      <c r="DD521" s="47">
        <v>0</v>
      </c>
      <c r="DE521" s="47">
        <v>0</v>
      </c>
      <c r="DF521" s="47">
        <v>0</v>
      </c>
      <c r="DG521" s="47">
        <v>0</v>
      </c>
      <c r="DH521" s="47">
        <v>0</v>
      </c>
      <c r="DI521" s="47">
        <v>0</v>
      </c>
      <c r="DJ521" s="47">
        <v>0</v>
      </c>
      <c r="DK521" s="47">
        <v>0</v>
      </c>
      <c r="DL521" s="47">
        <v>0</v>
      </c>
      <c r="DM521" s="47">
        <v>0</v>
      </c>
      <c r="DN521" s="47">
        <v>0</v>
      </c>
      <c r="DO521" s="47">
        <v>0</v>
      </c>
      <c r="DP521" s="47">
        <v>0</v>
      </c>
      <c r="DQ521" s="47">
        <v>0</v>
      </c>
      <c r="DR521" s="47">
        <v>0</v>
      </c>
      <c r="DS521" s="47">
        <v>0</v>
      </c>
      <c r="DT521" s="47">
        <v>0</v>
      </c>
    </row>
    <row r="522" spans="1:126" x14ac:dyDescent="0.25">
      <c r="A522" s="47" t="s">
        <v>964</v>
      </c>
      <c r="B522" s="47" t="s">
        <v>153</v>
      </c>
      <c r="C522" s="47" t="s">
        <v>960</v>
      </c>
      <c r="D522" s="47" t="s">
        <v>960</v>
      </c>
      <c r="E522" s="47"/>
      <c r="F522" s="47" t="s">
        <v>406</v>
      </c>
      <c r="G522" s="47" t="s">
        <v>412</v>
      </c>
      <c r="H522" s="47" t="str">
        <f>=IFERROR(VLOOKUP(A522,'ETPT Format DDG'!A:J,10,FALSE),"")</f>
        <v>0</v>
      </c>
      <c r="I522" s="47" t="str">
        <f>='ETPT Format DDG'!M522</f>
        <v/>
      </c>
      <c r="J522" s="47" t="str">
        <f>='ETPT Format DDG'!D522</f>
        <v/>
      </c>
      <c r="K522" s="47" t="s">
        <v>157</v>
      </c>
      <c r="L522" s="47" t="s">
        <v>772</v>
      </c>
      <c r="M522" s="47"/>
      <c r="N522" s="47">
        <v>0.8000000000000057</v>
      </c>
      <c r="O522" s="47">
        <v>0.8000000000000057</v>
      </c>
      <c r="P522" s="47">
        <v>0</v>
      </c>
      <c r="Q522" s="47">
        <v>0</v>
      </c>
      <c r="R522" s="47">
        <v>0</v>
      </c>
      <c r="S522" s="47">
        <v>0</v>
      </c>
      <c r="T522" s="47">
        <v>0</v>
      </c>
      <c r="U522" s="47">
        <v>0</v>
      </c>
      <c r="V522" s="47">
        <v>0</v>
      </c>
      <c r="W522" s="47">
        <v>0</v>
      </c>
      <c r="X522" s="47">
        <v>0</v>
      </c>
      <c r="Y522" s="47">
        <v>0</v>
      </c>
      <c r="Z522" s="47">
        <v>0</v>
      </c>
      <c r="AA522" s="47">
        <v>0</v>
      </c>
      <c r="AB522" s="47">
        <v>0</v>
      </c>
      <c r="AC522" s="47">
        <v>0</v>
      </c>
      <c r="AD522" s="47">
        <v>0</v>
      </c>
      <c r="AE522" s="47">
        <v>0</v>
      </c>
      <c r="AF522" s="47">
        <v>0</v>
      </c>
      <c r="AG522" s="47">
        <v>0</v>
      </c>
      <c r="AH522" s="47">
        <v>0</v>
      </c>
      <c r="AI522" s="47">
        <v>0</v>
      </c>
      <c r="AJ522" s="47">
        <v>0</v>
      </c>
      <c r="AK522" s="47">
        <v>0</v>
      </c>
      <c r="AL522" s="47">
        <v>0</v>
      </c>
      <c r="AM522" s="47">
        <v>0</v>
      </c>
      <c r="AN522" s="47">
        <v>0</v>
      </c>
      <c r="AO522" s="47">
        <v>0</v>
      </c>
      <c r="AP522" s="47">
        <v>0</v>
      </c>
      <c r="AQ522" s="47">
        <v>0</v>
      </c>
      <c r="AR522" s="47">
        <v>0</v>
      </c>
      <c r="AS522" s="47">
        <v>0</v>
      </c>
      <c r="AT522" s="47">
        <v>0</v>
      </c>
      <c r="AU522" s="47">
        <v>0</v>
      </c>
      <c r="AV522" s="47">
        <v>0</v>
      </c>
      <c r="AW522" s="47">
        <v>0</v>
      </c>
      <c r="AX522" s="47">
        <v>0</v>
      </c>
      <c r="AY522" s="47">
        <v>0</v>
      </c>
      <c r="AZ522" s="47">
        <v>0</v>
      </c>
      <c r="BA522" s="47">
        <v>0</v>
      </c>
      <c r="BB522" s="47">
        <v>0</v>
      </c>
      <c r="BC522" s="47">
        <v>0</v>
      </c>
      <c r="BD522" s="47">
        <v>0</v>
      </c>
      <c r="BE522" s="47">
        <v>0</v>
      </c>
      <c r="BF522" s="47">
        <v>0</v>
      </c>
      <c r="BG522" s="47">
        <v>0</v>
      </c>
      <c r="BH522" s="47">
        <v>0</v>
      </c>
      <c r="BI522" s="47">
        <v>0</v>
      </c>
      <c r="BJ522" s="47">
        <v>0</v>
      </c>
      <c r="BK522" s="47">
        <v>0</v>
      </c>
      <c r="BL522" s="47">
        <v>0</v>
      </c>
      <c r="BM522" s="47">
        <v>0</v>
      </c>
      <c r="BN522" s="47">
        <v>0</v>
      </c>
      <c r="BO522" s="47">
        <v>0</v>
      </c>
      <c r="BP522" s="47">
        <v>0</v>
      </c>
      <c r="BQ522" s="47">
        <v>0</v>
      </c>
      <c r="BR522" s="47">
        <v>0</v>
      </c>
      <c r="BS522" s="47">
        <v>0</v>
      </c>
      <c r="BT522" s="47">
        <v>0</v>
      </c>
      <c r="BU522" s="47">
        <v>0</v>
      </c>
      <c r="BV522" s="47">
        <v>0</v>
      </c>
      <c r="BW522" s="47">
        <v>0</v>
      </c>
      <c r="BX522" s="47">
        <v>0</v>
      </c>
      <c r="BY522" s="47">
        <v>0</v>
      </c>
      <c r="BZ522" s="47">
        <v>0</v>
      </c>
      <c r="CA522" s="47">
        <v>0</v>
      </c>
      <c r="CB522" s="47">
        <v>0</v>
      </c>
      <c r="CC522" s="47">
        <v>0</v>
      </c>
      <c r="CD522" s="47">
        <v>0</v>
      </c>
      <c r="CE522" s="47">
        <v>0</v>
      </c>
      <c r="CF522" s="47">
        <v>0</v>
      </c>
      <c r="CG522" s="47">
        <v>0</v>
      </c>
      <c r="CH522" s="47">
        <v>0</v>
      </c>
      <c r="CI522" s="47">
        <v>0</v>
      </c>
      <c r="CJ522" s="47">
        <v>0</v>
      </c>
      <c r="CK522" s="47">
        <v>0</v>
      </c>
      <c r="CL522" s="47">
        <v>0</v>
      </c>
      <c r="CM522" s="47">
        <v>0</v>
      </c>
      <c r="CN522" s="47">
        <v>0</v>
      </c>
      <c r="CO522" s="47">
        <v>0</v>
      </c>
      <c r="CP522" s="47">
        <v>0</v>
      </c>
      <c r="CQ522" s="47">
        <v>0</v>
      </c>
      <c r="CR522" s="47">
        <v>0</v>
      </c>
      <c r="CS522" s="47">
        <v>0</v>
      </c>
      <c r="CT522" s="47">
        <v>0.8000000000000057</v>
      </c>
      <c r="CU522" s="47">
        <v>0</v>
      </c>
      <c r="CV522" s="47">
        <v>0</v>
      </c>
      <c r="CW522" s="47">
        <v>0</v>
      </c>
      <c r="CX522" s="47">
        <v>0</v>
      </c>
      <c r="CY522" s="47">
        <v>0</v>
      </c>
      <c r="CZ522" s="47">
        <v>0</v>
      </c>
      <c r="DA522" s="47">
        <v>0</v>
      </c>
      <c r="DB522" s="47">
        <v>0</v>
      </c>
      <c r="DC522" s="47">
        <v>0.8000000000000057</v>
      </c>
      <c r="DD522" s="47">
        <v>0</v>
      </c>
      <c r="DE522" s="47">
        <v>0</v>
      </c>
      <c r="DF522" s="47">
        <v>0</v>
      </c>
      <c r="DG522" s="47">
        <v>0</v>
      </c>
      <c r="DH522" s="47">
        <v>0</v>
      </c>
      <c r="DI522" s="47">
        <v>0</v>
      </c>
      <c r="DJ522" s="47">
        <v>0</v>
      </c>
      <c r="DK522" s="47">
        <v>0</v>
      </c>
      <c r="DL522" s="47">
        <v>0</v>
      </c>
      <c r="DM522" s="47">
        <v>0</v>
      </c>
      <c r="DN522" s="47">
        <v>0</v>
      </c>
      <c r="DO522" s="47">
        <v>0</v>
      </c>
      <c r="DP522" s="47">
        <v>0</v>
      </c>
      <c r="DQ522" s="47">
        <v>0</v>
      </c>
      <c r="DR522" s="47">
        <v>0</v>
      </c>
      <c r="DS522" s="47">
        <v>0</v>
      </c>
      <c r="DT522" s="47">
        <v>0</v>
      </c>
    </row>
    <row r="523" spans="1:126" x14ac:dyDescent="0.25">
      <c r="A523" s="47" t="s">
        <v>965</v>
      </c>
      <c r="B523" s="47" t="s">
        <v>153</v>
      </c>
      <c r="C523" s="47" t="s">
        <v>960</v>
      </c>
      <c r="D523" s="47" t="s">
        <v>960</v>
      </c>
      <c r="E523" s="47"/>
      <c r="F523" s="47" t="s">
        <v>406</v>
      </c>
      <c r="G523" s="47" t="s">
        <v>412</v>
      </c>
      <c r="H523" s="47" t="str">
        <f>=IFERROR(VLOOKUP(A523,'ETPT Format DDG'!A:J,10,FALSE),"")</f>
        <v>0</v>
      </c>
      <c r="I523" s="47" t="str">
        <f>='ETPT Format DDG'!M523</f>
        <v/>
      </c>
      <c r="J523" s="47" t="str">
        <f>='ETPT Format DDG'!D523</f>
        <v/>
      </c>
      <c r="K523" s="47" t="s">
        <v>157</v>
      </c>
      <c r="L523" s="47" t="s">
        <v>681</v>
      </c>
      <c r="M523" s="47" t="s">
        <v>826</v>
      </c>
      <c r="N523" s="47">
        <v>1</v>
      </c>
      <c r="O523" s="47">
        <v>1</v>
      </c>
      <c r="P523" s="47">
        <v>0</v>
      </c>
      <c r="Q523" s="47">
        <v>0</v>
      </c>
      <c r="R523" s="47">
        <v>0</v>
      </c>
      <c r="S523" s="47">
        <v>0</v>
      </c>
      <c r="T523" s="47">
        <v>0</v>
      </c>
      <c r="U523" s="47">
        <v>0</v>
      </c>
      <c r="V523" s="47">
        <v>0</v>
      </c>
      <c r="W523" s="47">
        <v>0</v>
      </c>
      <c r="X523" s="47">
        <v>0</v>
      </c>
      <c r="Y523" s="47">
        <v>0</v>
      </c>
      <c r="Z523" s="47">
        <v>0</v>
      </c>
      <c r="AA523" s="47">
        <v>0</v>
      </c>
      <c r="AB523" s="47">
        <v>0</v>
      </c>
      <c r="AC523" s="47">
        <v>0</v>
      </c>
      <c r="AD523" s="47">
        <v>0</v>
      </c>
      <c r="AE523" s="47">
        <v>0</v>
      </c>
      <c r="AF523" s="47">
        <v>0</v>
      </c>
      <c r="AG523" s="47">
        <v>0</v>
      </c>
      <c r="AH523" s="47">
        <v>0</v>
      </c>
      <c r="AI523" s="47">
        <v>0</v>
      </c>
      <c r="AJ523" s="47">
        <v>0</v>
      </c>
      <c r="AK523" s="47">
        <v>0</v>
      </c>
      <c r="AL523" s="47">
        <v>0</v>
      </c>
      <c r="AM523" s="47">
        <v>0</v>
      </c>
      <c r="AN523" s="47">
        <v>0</v>
      </c>
      <c r="AO523" s="47">
        <v>0</v>
      </c>
      <c r="AP523" s="47">
        <v>0</v>
      </c>
      <c r="AQ523" s="47">
        <v>0</v>
      </c>
      <c r="AR523" s="47">
        <v>0</v>
      </c>
      <c r="AS523" s="47">
        <v>0</v>
      </c>
      <c r="AT523" s="47">
        <v>0</v>
      </c>
      <c r="AU523" s="47">
        <v>0</v>
      </c>
      <c r="AV523" s="47">
        <v>0</v>
      </c>
      <c r="AW523" s="47">
        <v>0</v>
      </c>
      <c r="AX523" s="47">
        <v>0</v>
      </c>
      <c r="AY523" s="47">
        <v>0</v>
      </c>
      <c r="AZ523" s="47">
        <v>0</v>
      </c>
      <c r="BA523" s="47">
        <v>0</v>
      </c>
      <c r="BB523" s="47">
        <v>0</v>
      </c>
      <c r="BC523" s="47">
        <v>0</v>
      </c>
      <c r="BD523" s="47">
        <v>0</v>
      </c>
      <c r="BE523" s="47">
        <v>0</v>
      </c>
      <c r="BF523" s="47">
        <v>0</v>
      </c>
      <c r="BG523" s="47">
        <v>0</v>
      </c>
      <c r="BH523" s="47">
        <v>0</v>
      </c>
      <c r="BI523" s="47">
        <v>0</v>
      </c>
      <c r="BJ523" s="47">
        <v>0</v>
      </c>
      <c r="BK523" s="47">
        <v>0</v>
      </c>
      <c r="BL523" s="47">
        <v>0</v>
      </c>
      <c r="BM523" s="47">
        <v>0</v>
      </c>
      <c r="BN523" s="47">
        <v>0</v>
      </c>
      <c r="BO523" s="47">
        <v>1</v>
      </c>
      <c r="BP523" s="47">
        <v>0</v>
      </c>
      <c r="BQ523" s="47">
        <v>0</v>
      </c>
      <c r="BR523" s="47">
        <v>0</v>
      </c>
      <c r="BS523" s="47">
        <v>0</v>
      </c>
      <c r="BT523" s="47">
        <v>0</v>
      </c>
      <c r="BU523" s="47">
        <v>0</v>
      </c>
      <c r="BV523" s="47">
        <v>0</v>
      </c>
      <c r="BW523" s="47">
        <v>0</v>
      </c>
      <c r="BX523" s="47">
        <v>0</v>
      </c>
      <c r="BY523" s="47">
        <v>0</v>
      </c>
      <c r="BZ523" s="47">
        <v>0</v>
      </c>
      <c r="CA523" s="47">
        <v>0</v>
      </c>
      <c r="CB523" s="47">
        <v>0</v>
      </c>
      <c r="CC523" s="47">
        <v>0</v>
      </c>
      <c r="CD523" s="47">
        <v>0</v>
      </c>
      <c r="CE523" s="47">
        <v>0</v>
      </c>
      <c r="CF523" s="47">
        <v>0</v>
      </c>
      <c r="CG523" s="47">
        <v>0</v>
      </c>
      <c r="CH523" s="47">
        <v>0</v>
      </c>
      <c r="CI523" s="47">
        <v>0</v>
      </c>
      <c r="CJ523" s="47">
        <v>0</v>
      </c>
      <c r="CK523" s="47">
        <v>0</v>
      </c>
      <c r="CL523" s="47">
        <v>0</v>
      </c>
      <c r="CM523" s="47">
        <v>0</v>
      </c>
      <c r="CN523" s="47">
        <v>0</v>
      </c>
      <c r="CO523" s="47">
        <v>0</v>
      </c>
      <c r="CP523" s="47">
        <v>0</v>
      </c>
      <c r="CQ523" s="47">
        <v>0</v>
      </c>
      <c r="CR523" s="47">
        <v>0</v>
      </c>
      <c r="CS523" s="47">
        <v>0</v>
      </c>
      <c r="CT523" s="47">
        <v>0</v>
      </c>
      <c r="CU523" s="47">
        <v>0</v>
      </c>
      <c r="CV523" s="47">
        <v>0</v>
      </c>
      <c r="CW523" s="47">
        <v>0</v>
      </c>
      <c r="CX523" s="47">
        <v>0</v>
      </c>
      <c r="CY523" s="47">
        <v>0</v>
      </c>
      <c r="CZ523" s="47">
        <v>0</v>
      </c>
      <c r="DA523" s="47">
        <v>0</v>
      </c>
      <c r="DB523" s="47">
        <v>0</v>
      </c>
      <c r="DC523" s="47">
        <v>0</v>
      </c>
      <c r="DD523" s="47">
        <v>0</v>
      </c>
      <c r="DE523" s="47">
        <v>0</v>
      </c>
      <c r="DF523" s="47">
        <v>0</v>
      </c>
      <c r="DG523" s="47">
        <v>0</v>
      </c>
      <c r="DH523" s="47">
        <v>0</v>
      </c>
      <c r="DI523" s="47">
        <v>0</v>
      </c>
      <c r="DJ523" s="47">
        <v>0</v>
      </c>
      <c r="DK523" s="47">
        <v>0</v>
      </c>
      <c r="DL523" s="47">
        <v>0</v>
      </c>
      <c r="DM523" s="47">
        <v>0</v>
      </c>
      <c r="DN523" s="47">
        <v>0</v>
      </c>
      <c r="DO523" s="47">
        <v>0</v>
      </c>
      <c r="DP523" s="47">
        <v>0</v>
      </c>
      <c r="DQ523" s="47">
        <v>0</v>
      </c>
      <c r="DR523" s="47">
        <v>0</v>
      </c>
      <c r="DS523" s="47">
        <v>0</v>
      </c>
      <c r="DT523" s="47">
        <v>0</v>
      </c>
    </row>
    <row r="524" spans="1:126" x14ac:dyDescent="0.25">
      <c r="A524" s="47" t="s">
        <v>966</v>
      </c>
      <c r="B524" s="47" t="s">
        <v>153</v>
      </c>
      <c r="C524" s="47" t="s">
        <v>960</v>
      </c>
      <c r="D524" s="47" t="s">
        <v>960</v>
      </c>
      <c r="E524" s="47"/>
      <c r="F524" s="47" t="s">
        <v>406</v>
      </c>
      <c r="G524" s="47" t="s">
        <v>412</v>
      </c>
      <c r="H524" s="47" t="str">
        <f>=IFERROR(VLOOKUP(A524,'ETPT Format DDG'!A:J,10,FALSE),"")</f>
        <v>0</v>
      </c>
      <c r="I524" s="47" t="str">
        <f>='ETPT Format DDG'!M524</f>
        <v/>
      </c>
      <c r="J524" s="47" t="str">
        <f>='ETPT Format DDG'!D524</f>
        <v/>
      </c>
      <c r="K524" s="47" t="s">
        <v>157</v>
      </c>
      <c r="L524" s="47" t="s">
        <v>912</v>
      </c>
      <c r="M524" s="47"/>
      <c r="N524" s="47">
        <v>1</v>
      </c>
      <c r="O524" s="47">
        <v>1</v>
      </c>
      <c r="P524" s="47">
        <v>0</v>
      </c>
      <c r="Q524" s="47">
        <v>0</v>
      </c>
      <c r="R524" s="47">
        <v>0</v>
      </c>
      <c r="S524" s="47">
        <v>0</v>
      </c>
      <c r="T524" s="47">
        <v>0</v>
      </c>
      <c r="U524" s="47">
        <v>0</v>
      </c>
      <c r="V524" s="47">
        <v>0</v>
      </c>
      <c r="W524" s="47">
        <v>0</v>
      </c>
      <c r="X524" s="47">
        <v>0</v>
      </c>
      <c r="Y524" s="47">
        <v>0</v>
      </c>
      <c r="Z524" s="47">
        <v>0</v>
      </c>
      <c r="AA524" s="47">
        <v>0</v>
      </c>
      <c r="AB524" s="47">
        <v>0</v>
      </c>
      <c r="AC524" s="47">
        <v>0</v>
      </c>
      <c r="AD524" s="47">
        <v>0</v>
      </c>
      <c r="AE524" s="47">
        <v>0</v>
      </c>
      <c r="AF524" s="47">
        <v>0</v>
      </c>
      <c r="AG524" s="47">
        <v>0</v>
      </c>
      <c r="AH524" s="47">
        <v>0</v>
      </c>
      <c r="AI524" s="47">
        <v>0</v>
      </c>
      <c r="AJ524" s="47">
        <v>0</v>
      </c>
      <c r="AK524" s="47">
        <v>0</v>
      </c>
      <c r="AL524" s="47">
        <v>0</v>
      </c>
      <c r="AM524" s="47">
        <v>0</v>
      </c>
      <c r="AN524" s="47">
        <v>0</v>
      </c>
      <c r="AO524" s="47">
        <v>0</v>
      </c>
      <c r="AP524" s="47">
        <v>0</v>
      </c>
      <c r="AQ524" s="47">
        <v>0</v>
      </c>
      <c r="AR524" s="47">
        <v>0</v>
      </c>
      <c r="AS524" s="47">
        <v>0</v>
      </c>
      <c r="AT524" s="47">
        <v>0</v>
      </c>
      <c r="AU524" s="47">
        <v>0</v>
      </c>
      <c r="AV524" s="47">
        <v>0</v>
      </c>
      <c r="AW524" s="47">
        <v>0</v>
      </c>
      <c r="AX524" s="47">
        <v>0</v>
      </c>
      <c r="AY524" s="47">
        <v>0</v>
      </c>
      <c r="AZ524" s="47">
        <v>0</v>
      </c>
      <c r="BA524" s="47">
        <v>0</v>
      </c>
      <c r="BB524" s="47">
        <v>0</v>
      </c>
      <c r="BC524" s="47">
        <v>0</v>
      </c>
      <c r="BD524" s="47">
        <v>0</v>
      </c>
      <c r="BE524" s="47">
        <v>0</v>
      </c>
      <c r="BF524" s="47">
        <v>0</v>
      </c>
      <c r="BG524" s="47">
        <v>0</v>
      </c>
      <c r="BH524" s="47">
        <v>0</v>
      </c>
      <c r="BI524" s="47">
        <v>0</v>
      </c>
      <c r="BJ524" s="47">
        <v>0</v>
      </c>
      <c r="BK524" s="47">
        <v>0</v>
      </c>
      <c r="BL524" s="47">
        <v>0</v>
      </c>
      <c r="BM524" s="47">
        <v>0</v>
      </c>
      <c r="BN524" s="47">
        <v>0</v>
      </c>
      <c r="BO524" s="47">
        <v>1</v>
      </c>
      <c r="BP524" s="47">
        <v>0</v>
      </c>
      <c r="BQ524" s="47">
        <v>0</v>
      </c>
      <c r="BR524" s="47">
        <v>0</v>
      </c>
      <c r="BS524" s="47">
        <v>0</v>
      </c>
      <c r="BT524" s="47">
        <v>0</v>
      </c>
      <c r="BU524" s="47">
        <v>0</v>
      </c>
      <c r="BV524" s="47">
        <v>0</v>
      </c>
      <c r="BW524" s="47">
        <v>0</v>
      </c>
      <c r="BX524" s="47">
        <v>0</v>
      </c>
      <c r="BY524" s="47">
        <v>0</v>
      </c>
      <c r="BZ524" s="47">
        <v>0</v>
      </c>
      <c r="CA524" s="47">
        <v>0</v>
      </c>
      <c r="CB524" s="47">
        <v>0</v>
      </c>
      <c r="CC524" s="47">
        <v>0</v>
      </c>
      <c r="CD524" s="47">
        <v>0</v>
      </c>
      <c r="CE524" s="47">
        <v>0</v>
      </c>
      <c r="CF524" s="47">
        <v>0</v>
      </c>
      <c r="CG524" s="47">
        <v>0</v>
      </c>
      <c r="CH524" s="47">
        <v>0</v>
      </c>
      <c r="CI524" s="47">
        <v>0</v>
      </c>
      <c r="CJ524" s="47">
        <v>0</v>
      </c>
      <c r="CK524" s="47">
        <v>0</v>
      </c>
      <c r="CL524" s="47">
        <v>0</v>
      </c>
      <c r="CM524" s="47">
        <v>0</v>
      </c>
      <c r="CN524" s="47">
        <v>0</v>
      </c>
      <c r="CO524" s="47">
        <v>0</v>
      </c>
      <c r="CP524" s="47">
        <v>0</v>
      </c>
      <c r="CQ524" s="47">
        <v>0</v>
      </c>
      <c r="CR524" s="47">
        <v>0</v>
      </c>
      <c r="CS524" s="47">
        <v>0</v>
      </c>
      <c r="CT524" s="47">
        <v>0</v>
      </c>
      <c r="CU524" s="47">
        <v>0</v>
      </c>
      <c r="CV524" s="47">
        <v>0</v>
      </c>
      <c r="CW524" s="47">
        <v>0</v>
      </c>
      <c r="CX524" s="47">
        <v>0</v>
      </c>
      <c r="CY524" s="47">
        <v>0</v>
      </c>
      <c r="CZ524" s="47">
        <v>0</v>
      </c>
      <c r="DA524" s="47">
        <v>0</v>
      </c>
      <c r="DB524" s="47">
        <v>0</v>
      </c>
      <c r="DC524" s="47">
        <v>0</v>
      </c>
      <c r="DD524" s="47">
        <v>0</v>
      </c>
      <c r="DE524" s="47">
        <v>0</v>
      </c>
      <c r="DF524" s="47">
        <v>0</v>
      </c>
      <c r="DG524" s="47">
        <v>0</v>
      </c>
      <c r="DH524" s="47">
        <v>0</v>
      </c>
      <c r="DI524" s="47">
        <v>0</v>
      </c>
      <c r="DJ524" s="47">
        <v>0</v>
      </c>
      <c r="DK524" s="47">
        <v>0</v>
      </c>
      <c r="DL524" s="47">
        <v>0</v>
      </c>
      <c r="DM524" s="47">
        <v>0</v>
      </c>
      <c r="DN524" s="47">
        <v>0</v>
      </c>
      <c r="DO524" s="47">
        <v>0</v>
      </c>
      <c r="DP524" s="47">
        <v>0</v>
      </c>
      <c r="DQ524" s="47">
        <v>0</v>
      </c>
      <c r="DR524" s="47">
        <v>0</v>
      </c>
      <c r="DS524" s="47">
        <v>0</v>
      </c>
      <c r="DT524" s="47">
        <v>0</v>
      </c>
    </row>
    <row r="525" spans="1:126" x14ac:dyDescent="0.25">
      <c r="A525" s="47" t="s">
        <v>967</v>
      </c>
      <c r="B525" s="47" t="s">
        <v>153</v>
      </c>
      <c r="C525" s="47" t="s">
        <v>960</v>
      </c>
      <c r="D525" s="47" t="s">
        <v>960</v>
      </c>
      <c r="E525" s="47"/>
      <c r="F525" s="47" t="s">
        <v>406</v>
      </c>
      <c r="G525" s="47" t="s">
        <v>415</v>
      </c>
      <c r="H525" s="47" t="str">
        <f>=IFERROR(VLOOKUP(A525,'ETPT Format DDG'!A:J,10,FALSE),"")</f>
        <v>0</v>
      </c>
      <c r="I525" s="47" t="str">
        <f>='ETPT Format DDG'!M525</f>
        <v/>
      </c>
      <c r="J525" s="47" t="str">
        <f>='ETPT Format DDG'!D525</f>
        <v/>
      </c>
      <c r="K525" s="47" t="s">
        <v>157</v>
      </c>
      <c r="L525" s="47" t="s">
        <v>968</v>
      </c>
      <c r="M525" s="47"/>
      <c r="N525" s="47">
        <v>0.8999999999999974</v>
      </c>
      <c r="O525" s="47">
        <v>0.8999999999999974</v>
      </c>
      <c r="P525" s="47">
        <v>0</v>
      </c>
      <c r="Q525" s="47">
        <v>0</v>
      </c>
      <c r="R525" s="47">
        <v>0</v>
      </c>
      <c r="S525" s="47">
        <v>0</v>
      </c>
      <c r="T525" s="47">
        <v>0</v>
      </c>
      <c r="U525" s="47">
        <v>0</v>
      </c>
      <c r="V525" s="47">
        <v>0</v>
      </c>
      <c r="W525" s="47">
        <v>0</v>
      </c>
      <c r="X525" s="47">
        <v>0</v>
      </c>
      <c r="Y525" s="47">
        <v>0</v>
      </c>
      <c r="Z525" s="47">
        <v>0</v>
      </c>
      <c r="AA525" s="47">
        <v>0</v>
      </c>
      <c r="AB525" s="47">
        <v>0</v>
      </c>
      <c r="AC525" s="47">
        <v>0</v>
      </c>
      <c r="AD525" s="47">
        <v>0</v>
      </c>
      <c r="AE525" s="47">
        <v>0</v>
      </c>
      <c r="AF525" s="47">
        <v>0</v>
      </c>
      <c r="AG525" s="47">
        <v>0</v>
      </c>
      <c r="AH525" s="47">
        <v>0</v>
      </c>
      <c r="AI525" s="47">
        <v>0</v>
      </c>
      <c r="AJ525" s="47">
        <v>0</v>
      </c>
      <c r="AK525" s="47">
        <v>0</v>
      </c>
      <c r="AL525" s="47">
        <v>0</v>
      </c>
      <c r="AM525" s="47">
        <v>0</v>
      </c>
      <c r="AN525" s="47">
        <v>0.8999999999999974</v>
      </c>
      <c r="AO525" s="47">
        <v>0</v>
      </c>
      <c r="AP525" s="47">
        <v>0</v>
      </c>
      <c r="AQ525" s="47">
        <v>0</v>
      </c>
      <c r="AR525" s="47">
        <v>0</v>
      </c>
      <c r="AS525" s="47">
        <v>0</v>
      </c>
      <c r="AT525" s="47">
        <v>0</v>
      </c>
      <c r="AU525" s="47">
        <v>0</v>
      </c>
      <c r="AV525" s="47">
        <v>0.8999999999999974</v>
      </c>
      <c r="AW525" s="47">
        <v>0</v>
      </c>
      <c r="AX525" s="47">
        <v>0</v>
      </c>
      <c r="AY525" s="47">
        <v>0</v>
      </c>
      <c r="AZ525" s="47">
        <v>0</v>
      </c>
      <c r="BA525" s="47">
        <v>0</v>
      </c>
      <c r="BB525" s="47">
        <v>0</v>
      </c>
      <c r="BC525" s="47">
        <v>0</v>
      </c>
      <c r="BD525" s="47">
        <v>0</v>
      </c>
      <c r="BE525" s="47">
        <v>0</v>
      </c>
      <c r="BF525" s="47">
        <v>0</v>
      </c>
      <c r="BG525" s="47">
        <v>0</v>
      </c>
      <c r="BH525" s="47">
        <v>0</v>
      </c>
      <c r="BI525" s="47">
        <v>0</v>
      </c>
      <c r="BJ525" s="47">
        <v>0</v>
      </c>
      <c r="BK525" s="47">
        <v>0</v>
      </c>
      <c r="BL525" s="47">
        <v>0</v>
      </c>
      <c r="BM525" s="47">
        <v>0</v>
      </c>
      <c r="BN525" s="47">
        <v>0</v>
      </c>
      <c r="BO525" s="47">
        <v>0</v>
      </c>
      <c r="BP525" s="47">
        <v>0</v>
      </c>
      <c r="BQ525" s="47">
        <v>0</v>
      </c>
      <c r="BR525" s="47">
        <v>0</v>
      </c>
      <c r="BS525" s="47">
        <v>0</v>
      </c>
      <c r="BT525" s="47">
        <v>0</v>
      </c>
      <c r="BU525" s="47">
        <v>0</v>
      </c>
      <c r="BV525" s="47">
        <v>0</v>
      </c>
      <c r="BW525" s="47">
        <v>0</v>
      </c>
      <c r="BX525" s="47">
        <v>0</v>
      </c>
      <c r="BY525" s="47">
        <v>0</v>
      </c>
      <c r="BZ525" s="47">
        <v>0</v>
      </c>
      <c r="CA525" s="47">
        <v>0</v>
      </c>
      <c r="CB525" s="47">
        <v>0</v>
      </c>
      <c r="CC525" s="47">
        <v>0</v>
      </c>
      <c r="CD525" s="47">
        <v>0</v>
      </c>
      <c r="CE525" s="47">
        <v>0</v>
      </c>
      <c r="CF525" s="47">
        <v>0</v>
      </c>
      <c r="CG525" s="47">
        <v>0</v>
      </c>
      <c r="CH525" s="47">
        <v>0</v>
      </c>
      <c r="CI525" s="47">
        <v>0</v>
      </c>
      <c r="CJ525" s="47">
        <v>0</v>
      </c>
      <c r="CK525" s="47">
        <v>0</v>
      </c>
      <c r="CL525" s="47">
        <v>0</v>
      </c>
      <c r="CM525" s="47">
        <v>0</v>
      </c>
      <c r="CN525" s="47">
        <v>0</v>
      </c>
      <c r="CO525" s="47">
        <v>0</v>
      </c>
      <c r="CP525" s="47">
        <v>0</v>
      </c>
      <c r="CQ525" s="47">
        <v>0</v>
      </c>
      <c r="CR525" s="47">
        <v>0</v>
      </c>
      <c r="CS525" s="47">
        <v>0</v>
      </c>
      <c r="CT525" s="47">
        <v>0</v>
      </c>
      <c r="CU525" s="47">
        <v>0</v>
      </c>
      <c r="CV525" s="47">
        <v>0</v>
      </c>
      <c r="CW525" s="47">
        <v>0</v>
      </c>
      <c r="CX525" s="47">
        <v>0</v>
      </c>
      <c r="CY525" s="47">
        <v>0</v>
      </c>
      <c r="CZ525" s="47">
        <v>0</v>
      </c>
      <c r="DA525" s="47">
        <v>0</v>
      </c>
      <c r="DB525" s="47">
        <v>0</v>
      </c>
      <c r="DC525" s="47">
        <v>0</v>
      </c>
      <c r="DD525" s="47">
        <v>0</v>
      </c>
      <c r="DE525" s="47">
        <v>0</v>
      </c>
      <c r="DF525" s="47">
        <v>0</v>
      </c>
      <c r="DG525" s="47">
        <v>0</v>
      </c>
      <c r="DH525" s="47">
        <v>0</v>
      </c>
      <c r="DI525" s="47">
        <v>0</v>
      </c>
      <c r="DJ525" s="47">
        <v>0</v>
      </c>
      <c r="DK525" s="47">
        <v>0</v>
      </c>
      <c r="DL525" s="47">
        <v>0</v>
      </c>
      <c r="DM525" s="47">
        <v>0</v>
      </c>
      <c r="DN525" s="47">
        <v>0</v>
      </c>
      <c r="DO525" s="47">
        <v>0</v>
      </c>
      <c r="DP525" s="47">
        <v>0</v>
      </c>
      <c r="DQ525" s="47">
        <v>0</v>
      </c>
      <c r="DR525" s="47">
        <v>0</v>
      </c>
      <c r="DS525" s="47">
        <v>0</v>
      </c>
      <c r="DT525" s="47">
        <v>0</v>
      </c>
    </row>
    <row r="526" spans="1:126" x14ac:dyDescent="0.25">
      <c r="A526" s="47" t="s">
        <v>969</v>
      </c>
      <c r="B526" s="47" t="s">
        <v>153</v>
      </c>
      <c r="C526" s="47" t="s">
        <v>960</v>
      </c>
      <c r="D526" s="47" t="s">
        <v>960</v>
      </c>
      <c r="E526" s="47"/>
      <c r="F526" s="47" t="s">
        <v>406</v>
      </c>
      <c r="G526" s="47" t="s">
        <v>415</v>
      </c>
      <c r="H526" s="47" t="str">
        <f>=IFERROR(VLOOKUP(A526,'ETPT Format DDG'!A:J,10,FALSE),"")</f>
        <v>0</v>
      </c>
      <c r="I526" s="47" t="str">
        <f>='ETPT Format DDG'!M526</f>
        <v/>
      </c>
      <c r="J526" s="47" t="str">
        <f>='ETPT Format DDG'!D526</f>
        <v/>
      </c>
      <c r="K526" s="47" t="s">
        <v>157</v>
      </c>
      <c r="L526" s="47" t="s">
        <v>970</v>
      </c>
      <c r="M526" s="47"/>
      <c r="N526" s="47">
        <v>0.8000000000000057</v>
      </c>
      <c r="O526" s="47">
        <v>0.8000000000000057</v>
      </c>
      <c r="P526" s="47">
        <v>0</v>
      </c>
      <c r="Q526" s="47">
        <v>0</v>
      </c>
      <c r="R526" s="47">
        <v>0</v>
      </c>
      <c r="S526" s="47">
        <v>0</v>
      </c>
      <c r="T526" s="47">
        <v>0</v>
      </c>
      <c r="U526" s="47">
        <v>0</v>
      </c>
      <c r="V526" s="47">
        <v>0</v>
      </c>
      <c r="W526" s="47">
        <v>0</v>
      </c>
      <c r="X526" s="47">
        <v>0</v>
      </c>
      <c r="Y526" s="47">
        <v>0</v>
      </c>
      <c r="Z526" s="47">
        <v>0</v>
      </c>
      <c r="AA526" s="47">
        <v>0</v>
      </c>
      <c r="AB526" s="47">
        <v>0</v>
      </c>
      <c r="AC526" s="47">
        <v>0</v>
      </c>
      <c r="AD526" s="47">
        <v>0</v>
      </c>
      <c r="AE526" s="47">
        <v>0</v>
      </c>
      <c r="AF526" s="47">
        <v>0</v>
      </c>
      <c r="AG526" s="47">
        <v>0</v>
      </c>
      <c r="AH526" s="47">
        <v>0</v>
      </c>
      <c r="AI526" s="47">
        <v>0</v>
      </c>
      <c r="AJ526" s="47">
        <v>0</v>
      </c>
      <c r="AK526" s="47">
        <v>0</v>
      </c>
      <c r="AL526" s="47">
        <v>0</v>
      </c>
      <c r="AM526" s="47">
        <v>0</v>
      </c>
      <c r="AN526" s="47">
        <v>0</v>
      </c>
      <c r="AO526" s="47">
        <v>0</v>
      </c>
      <c r="AP526" s="47">
        <v>0</v>
      </c>
      <c r="AQ526" s="47">
        <v>0</v>
      </c>
      <c r="AR526" s="47">
        <v>0</v>
      </c>
      <c r="AS526" s="47">
        <v>0</v>
      </c>
      <c r="AT526" s="47">
        <v>0</v>
      </c>
      <c r="AU526" s="47">
        <v>0</v>
      </c>
      <c r="AV526" s="47">
        <v>0</v>
      </c>
      <c r="AW526" s="47">
        <v>0</v>
      </c>
      <c r="AX526" s="47">
        <v>0</v>
      </c>
      <c r="AY526" s="47">
        <v>0</v>
      </c>
      <c r="AZ526" s="47">
        <v>0</v>
      </c>
      <c r="BA526" s="47">
        <v>0</v>
      </c>
      <c r="BB526" s="47">
        <v>0</v>
      </c>
      <c r="BC526" s="47">
        <v>0</v>
      </c>
      <c r="BD526" s="47">
        <v>0</v>
      </c>
      <c r="BE526" s="47">
        <v>0</v>
      </c>
      <c r="BF526" s="47">
        <v>0</v>
      </c>
      <c r="BG526" s="47">
        <v>0</v>
      </c>
      <c r="BH526" s="47">
        <v>0</v>
      </c>
      <c r="BI526" s="47">
        <v>0</v>
      </c>
      <c r="BJ526" s="47">
        <v>0</v>
      </c>
      <c r="BK526" s="47">
        <v>0</v>
      </c>
      <c r="BL526" s="47">
        <v>0</v>
      </c>
      <c r="BM526" s="47">
        <v>0</v>
      </c>
      <c r="BN526" s="47">
        <v>0</v>
      </c>
      <c r="BO526" s="47">
        <v>0</v>
      </c>
      <c r="BP526" s="47">
        <v>0</v>
      </c>
      <c r="BQ526" s="47">
        <v>0</v>
      </c>
      <c r="BR526" s="47">
        <v>0</v>
      </c>
      <c r="BS526" s="47">
        <v>0</v>
      </c>
      <c r="BT526" s="47">
        <v>0</v>
      </c>
      <c r="BU526" s="47">
        <v>0</v>
      </c>
      <c r="BV526" s="47">
        <v>0</v>
      </c>
      <c r="BW526" s="47">
        <v>0</v>
      </c>
      <c r="BX526" s="47">
        <v>0</v>
      </c>
      <c r="BY526" s="47">
        <v>0</v>
      </c>
      <c r="BZ526" s="47">
        <v>0</v>
      </c>
      <c r="CA526" s="47">
        <v>0</v>
      </c>
      <c r="CB526" s="47">
        <v>0</v>
      </c>
      <c r="CC526" s="47">
        <v>0</v>
      </c>
      <c r="CD526" s="47">
        <v>0</v>
      </c>
      <c r="CE526" s="47">
        <v>0</v>
      </c>
      <c r="CF526" s="47">
        <v>0</v>
      </c>
      <c r="CG526" s="47">
        <v>0</v>
      </c>
      <c r="CH526" s="47">
        <v>0</v>
      </c>
      <c r="CI526" s="47">
        <v>0</v>
      </c>
      <c r="CJ526" s="47">
        <v>0</v>
      </c>
      <c r="CK526" s="47">
        <v>0</v>
      </c>
      <c r="CL526" s="47">
        <v>0</v>
      </c>
      <c r="CM526" s="47">
        <v>0</v>
      </c>
      <c r="CN526" s="47">
        <v>0</v>
      </c>
      <c r="CO526" s="47">
        <v>0</v>
      </c>
      <c r="CP526" s="47">
        <v>0</v>
      </c>
      <c r="CQ526" s="47">
        <v>0</v>
      </c>
      <c r="CR526" s="47">
        <v>0</v>
      </c>
      <c r="CS526" s="47">
        <v>0</v>
      </c>
      <c r="CT526" s="47">
        <v>0.8000000000000057</v>
      </c>
      <c r="CU526" s="47">
        <v>0.8000000000000057</v>
      </c>
      <c r="CV526" s="47">
        <v>0</v>
      </c>
      <c r="CW526" s="47">
        <v>0</v>
      </c>
      <c r="CX526" s="47">
        <v>0</v>
      </c>
      <c r="CY526" s="47">
        <v>0</v>
      </c>
      <c r="CZ526" s="47">
        <v>0</v>
      </c>
      <c r="DA526" s="47">
        <v>0</v>
      </c>
      <c r="DB526" s="47">
        <v>0</v>
      </c>
      <c r="DC526" s="47">
        <v>0</v>
      </c>
      <c r="DD526" s="47">
        <v>0</v>
      </c>
      <c r="DE526" s="47">
        <v>0</v>
      </c>
      <c r="DF526" s="47">
        <v>0</v>
      </c>
      <c r="DG526" s="47">
        <v>0</v>
      </c>
      <c r="DH526" s="47">
        <v>0</v>
      </c>
      <c r="DI526" s="47">
        <v>0</v>
      </c>
      <c r="DJ526" s="47">
        <v>0</v>
      </c>
      <c r="DK526" s="47">
        <v>0</v>
      </c>
      <c r="DL526" s="47">
        <v>0</v>
      </c>
      <c r="DM526" s="47">
        <v>0</v>
      </c>
      <c r="DN526" s="47">
        <v>0</v>
      </c>
      <c r="DO526" s="47">
        <v>0</v>
      </c>
      <c r="DP526" s="47">
        <v>0</v>
      </c>
      <c r="DQ526" s="47">
        <v>0</v>
      </c>
      <c r="DR526" s="47">
        <v>0</v>
      </c>
      <c r="DS526" s="47">
        <v>0</v>
      </c>
      <c r="DT526" s="47">
        <v>0</v>
      </c>
    </row>
    <row r="527" spans="1:126" x14ac:dyDescent="0.25">
      <c r="A527" s="47" t="s">
        <v>971</v>
      </c>
      <c r="B527" s="47" t="s">
        <v>153</v>
      </c>
      <c r="C527" s="47" t="s">
        <v>960</v>
      </c>
      <c r="D527" s="47" t="s">
        <v>960</v>
      </c>
      <c r="E527" s="47"/>
      <c r="F527" s="47" t="s">
        <v>406</v>
      </c>
      <c r="G527" s="47" t="s">
        <v>415</v>
      </c>
      <c r="H527" s="47" t="str">
        <f>=IFERROR(VLOOKUP(A527,'ETPT Format DDG'!A:J,10,FALSE),"")</f>
        <v>0</v>
      </c>
      <c r="I527" s="47" t="str">
        <f>='ETPT Format DDG'!M527</f>
        <v/>
      </c>
      <c r="J527" s="47" t="str">
        <f>='ETPT Format DDG'!D527</f>
        <v/>
      </c>
      <c r="K527" s="47" t="s">
        <v>157</v>
      </c>
      <c r="L527" s="47" t="s">
        <v>690</v>
      </c>
      <c r="M527" s="47" t="s">
        <v>669</v>
      </c>
      <c r="N527" s="47">
        <v>0.7984934086629002</v>
      </c>
      <c r="O527" s="47">
        <v>0</v>
      </c>
      <c r="P527" s="47">
        <v>0</v>
      </c>
      <c r="Q527" s="47">
        <v>0</v>
      </c>
      <c r="R527" s="47">
        <v>0</v>
      </c>
      <c r="S527" s="47">
        <v>0</v>
      </c>
      <c r="T527" s="47">
        <v>0</v>
      </c>
      <c r="U527" s="47">
        <v>0</v>
      </c>
      <c r="V527" s="47">
        <v>0</v>
      </c>
      <c r="W527" s="47">
        <v>0</v>
      </c>
      <c r="X527" s="47">
        <v>0</v>
      </c>
      <c r="Y527" s="47">
        <v>0</v>
      </c>
      <c r="Z527" s="47">
        <v>0</v>
      </c>
      <c r="AA527" s="47">
        <v>0</v>
      </c>
      <c r="AB527" s="47">
        <v>0</v>
      </c>
      <c r="AC527" s="47">
        <v>0</v>
      </c>
      <c r="AD527" s="47">
        <v>0</v>
      </c>
      <c r="AE527" s="47">
        <v>0</v>
      </c>
      <c r="AF527" s="47">
        <v>0</v>
      </c>
      <c r="AG527" s="47">
        <v>0</v>
      </c>
      <c r="AH527" s="47">
        <v>0</v>
      </c>
      <c r="AI527" s="47">
        <v>0</v>
      </c>
      <c r="AJ527" s="47">
        <v>0</v>
      </c>
      <c r="AK527" s="47">
        <v>0</v>
      </c>
      <c r="AL527" s="47">
        <v>0</v>
      </c>
      <c r="AM527" s="47">
        <v>0</v>
      </c>
      <c r="AN527" s="47">
        <v>0</v>
      </c>
      <c r="AO527" s="47">
        <v>0</v>
      </c>
      <c r="AP527" s="47">
        <v>0</v>
      </c>
      <c r="AQ527" s="47">
        <v>0</v>
      </c>
      <c r="AR527" s="47">
        <v>0</v>
      </c>
      <c r="AS527" s="47">
        <v>0</v>
      </c>
      <c r="AT527" s="47">
        <v>0</v>
      </c>
      <c r="AU527" s="47">
        <v>0</v>
      </c>
      <c r="AV527" s="47">
        <v>0</v>
      </c>
      <c r="AW527" s="47">
        <v>0</v>
      </c>
      <c r="AX527" s="47">
        <v>0</v>
      </c>
      <c r="AY527" s="47">
        <v>0</v>
      </c>
      <c r="AZ527" s="47">
        <v>0</v>
      </c>
      <c r="BA527" s="47">
        <v>0</v>
      </c>
      <c r="BB527" s="47">
        <v>0</v>
      </c>
      <c r="BC527" s="47">
        <v>0</v>
      </c>
      <c r="BD527" s="47">
        <v>0</v>
      </c>
      <c r="BE527" s="47">
        <v>0</v>
      </c>
      <c r="BF527" s="47">
        <v>0</v>
      </c>
      <c r="BG527" s="47">
        <v>0</v>
      </c>
      <c r="BH527" s="47">
        <v>0</v>
      </c>
      <c r="BI527" s="47">
        <v>0</v>
      </c>
      <c r="BJ527" s="47">
        <v>0</v>
      </c>
      <c r="BK527" s="47">
        <v>0</v>
      </c>
      <c r="BL527" s="47">
        <v>0</v>
      </c>
      <c r="BM527" s="47">
        <v>0</v>
      </c>
      <c r="BN527" s="47">
        <v>0</v>
      </c>
      <c r="BO527" s="47">
        <v>0</v>
      </c>
      <c r="BP527" s="47">
        <v>0</v>
      </c>
      <c r="BQ527" s="47">
        <v>0</v>
      </c>
      <c r="BR527" s="47">
        <v>0</v>
      </c>
      <c r="BS527" s="47">
        <v>0</v>
      </c>
      <c r="BT527" s="47">
        <v>0</v>
      </c>
      <c r="BU527" s="47">
        <v>0</v>
      </c>
      <c r="BV527" s="47">
        <v>0</v>
      </c>
      <c r="BW527" s="47">
        <v>0</v>
      </c>
      <c r="BX527" s="47">
        <v>0</v>
      </c>
      <c r="BY527" s="47">
        <v>0</v>
      </c>
      <c r="BZ527" s="47">
        <v>0</v>
      </c>
      <c r="CA527" s="47">
        <v>0</v>
      </c>
      <c r="CB527" s="47">
        <v>0</v>
      </c>
      <c r="CC527" s="47">
        <v>0</v>
      </c>
      <c r="CD527" s="47">
        <v>0</v>
      </c>
      <c r="CE527" s="47">
        <v>0</v>
      </c>
      <c r="CF527" s="47">
        <v>0</v>
      </c>
      <c r="CG527" s="47">
        <v>0</v>
      </c>
      <c r="CH527" s="47">
        <v>0</v>
      </c>
      <c r="CI527" s="47">
        <v>0</v>
      </c>
      <c r="CJ527" s="47">
        <v>0</v>
      </c>
      <c r="CK527" s="47">
        <v>0</v>
      </c>
      <c r="CL527" s="47">
        <v>0</v>
      </c>
      <c r="CM527" s="47">
        <v>0</v>
      </c>
      <c r="CN527" s="47">
        <v>0</v>
      </c>
      <c r="CO527" s="47">
        <v>0</v>
      </c>
      <c r="CP527" s="47">
        <v>0</v>
      </c>
      <c r="CQ527" s="47">
        <v>0</v>
      </c>
      <c r="CR527" s="47">
        <v>0</v>
      </c>
      <c r="CS527" s="47">
        <v>0</v>
      </c>
      <c r="CT527" s="47">
        <v>0</v>
      </c>
      <c r="CU527" s="47">
        <v>0</v>
      </c>
      <c r="CV527" s="47">
        <v>0</v>
      </c>
      <c r="CW527" s="47">
        <v>0</v>
      </c>
      <c r="CX527" s="47">
        <v>0</v>
      </c>
      <c r="CY527" s="47">
        <v>0</v>
      </c>
      <c r="CZ527" s="47">
        <v>0</v>
      </c>
      <c r="DA527" s="47">
        <v>0</v>
      </c>
      <c r="DB527" s="47">
        <v>0</v>
      </c>
      <c r="DC527" s="47">
        <v>0</v>
      </c>
      <c r="DD527" s="47">
        <v>0</v>
      </c>
      <c r="DE527" s="47">
        <v>0</v>
      </c>
      <c r="DF527" s="47">
        <v>0</v>
      </c>
      <c r="DG527" s="47">
        <v>0</v>
      </c>
      <c r="DH527" s="47">
        <v>0</v>
      </c>
      <c r="DI527" s="47">
        <v>0</v>
      </c>
      <c r="DJ527" s="47">
        <v>0</v>
      </c>
      <c r="DK527" s="47">
        <v>0</v>
      </c>
      <c r="DL527" s="47">
        <v>0</v>
      </c>
      <c r="DM527" s="47">
        <v>0</v>
      </c>
      <c r="DN527" s="47">
        <v>0</v>
      </c>
      <c r="DO527" s="47">
        <v>0</v>
      </c>
      <c r="DP527" s="47">
        <v>0</v>
      </c>
      <c r="DQ527" s="47">
        <v>0</v>
      </c>
      <c r="DR527" s="47">
        <v>0</v>
      </c>
      <c r="DS527" s="47">
        <v>0</v>
      </c>
      <c r="DT527" s="47">
        <v>0</v>
      </c>
    </row>
    <row r="528" spans="1:126" x14ac:dyDescent="0.25">
      <c r="A528" s="47" t="s">
        <v>972</v>
      </c>
      <c r="B528" s="47" t="s">
        <v>153</v>
      </c>
      <c r="C528" s="47" t="s">
        <v>973</v>
      </c>
      <c r="D528" s="47" t="s">
        <v>973</v>
      </c>
      <c r="E528" s="47"/>
      <c r="F528" s="47" t="s">
        <v>406</v>
      </c>
      <c r="G528" s="47" t="s">
        <v>415</v>
      </c>
      <c r="H528" s="47" t="str">
        <f>=IFERROR(VLOOKUP(A528,'ETPT Format DDG'!A:J,10,FALSE),"")</f>
        <v>0</v>
      </c>
      <c r="I528" s="47" t="str">
        <f>='ETPT Format DDG'!M528</f>
        <v/>
      </c>
      <c r="J528" s="47" t="str">
        <f>='ETPT Format DDG'!D528</f>
        <v/>
      </c>
      <c r="K528" s="47" t="s">
        <v>157</v>
      </c>
      <c r="L528" s="47" t="s">
        <v>651</v>
      </c>
      <c r="M528" s="47" t="s">
        <v>677</v>
      </c>
      <c r="N528" s="47">
        <v>0.7631578947368421</v>
      </c>
      <c r="O528" s="47">
        <v>0.7631578947368421</v>
      </c>
      <c r="P528" s="47">
        <v>0.7631578947368421</v>
      </c>
      <c r="Q528" s="47">
        <v>0</v>
      </c>
      <c r="R528" s="47">
        <v>0.7631578947368421</v>
      </c>
      <c r="S528" s="47">
        <v>0</v>
      </c>
      <c r="T528" s="47">
        <v>0</v>
      </c>
      <c r="U528" s="47">
        <v>0</v>
      </c>
      <c r="V528" s="47">
        <v>0</v>
      </c>
      <c r="W528" s="47">
        <v>0</v>
      </c>
      <c r="X528" s="47">
        <v>0</v>
      </c>
      <c r="Y528" s="47">
        <v>0</v>
      </c>
      <c r="Z528" s="47">
        <v>0</v>
      </c>
      <c r="AA528" s="47">
        <v>0</v>
      </c>
      <c r="AB528" s="47">
        <v>0</v>
      </c>
      <c r="AC528" s="47">
        <v>0</v>
      </c>
      <c r="AD528" s="47">
        <v>0</v>
      </c>
      <c r="AE528" s="47">
        <v>0</v>
      </c>
      <c r="AF528" s="47">
        <v>0</v>
      </c>
      <c r="AG528" s="47">
        <v>0</v>
      </c>
      <c r="AH528" s="47">
        <v>0</v>
      </c>
      <c r="AI528" s="47">
        <v>0</v>
      </c>
      <c r="AJ528" s="47">
        <v>0</v>
      </c>
      <c r="AK528" s="47">
        <v>0</v>
      </c>
      <c r="AL528" s="47">
        <v>0</v>
      </c>
      <c r="AM528" s="47">
        <v>0</v>
      </c>
      <c r="AN528" s="47">
        <v>0</v>
      </c>
      <c r="AO528" s="47">
        <v>0</v>
      </c>
      <c r="AP528" s="47">
        <v>0</v>
      </c>
      <c r="AQ528" s="47">
        <v>0</v>
      </c>
      <c r="AR528" s="47">
        <v>0</v>
      </c>
      <c r="AS528" s="47">
        <v>0</v>
      </c>
      <c r="AT528" s="47">
        <v>0</v>
      </c>
      <c r="AU528" s="47">
        <v>0</v>
      </c>
      <c r="AV528" s="47">
        <v>0</v>
      </c>
      <c r="AW528" s="47">
        <v>0</v>
      </c>
      <c r="AX528" s="47">
        <v>0</v>
      </c>
      <c r="AY528" s="47">
        <v>0</v>
      </c>
      <c r="AZ528" s="47">
        <v>0</v>
      </c>
      <c r="BA528" s="47">
        <v>0</v>
      </c>
      <c r="BB528" s="47">
        <v>0</v>
      </c>
      <c r="BC528" s="47">
        <v>0</v>
      </c>
      <c r="BD528" s="47">
        <v>0</v>
      </c>
      <c r="BE528" s="47">
        <v>0</v>
      </c>
      <c r="BF528" s="47">
        <v>0</v>
      </c>
      <c r="BG528" s="47">
        <v>0</v>
      </c>
      <c r="BH528" s="47">
        <v>0</v>
      </c>
      <c r="BI528" s="47">
        <v>0</v>
      </c>
      <c r="BJ528" s="47">
        <v>0</v>
      </c>
      <c r="BK528" s="47">
        <v>0</v>
      </c>
      <c r="BL528" s="47">
        <v>0</v>
      </c>
      <c r="BM528" s="47">
        <v>0</v>
      </c>
      <c r="BN528" s="47">
        <v>0</v>
      </c>
      <c r="BO528" s="47">
        <v>0</v>
      </c>
      <c r="BP528" s="47">
        <v>0</v>
      </c>
      <c r="BQ528" s="47">
        <v>0</v>
      </c>
      <c r="BR528" s="47">
        <v>0</v>
      </c>
      <c r="BS528" s="47">
        <v>0</v>
      </c>
      <c r="BT528" s="47">
        <v>0</v>
      </c>
      <c r="BU528" s="47">
        <v>0</v>
      </c>
      <c r="BV528" s="47">
        <v>0</v>
      </c>
      <c r="BW528" s="47">
        <v>0</v>
      </c>
      <c r="BX528" s="47">
        <v>0</v>
      </c>
      <c r="BY528" s="47">
        <v>0</v>
      </c>
      <c r="BZ528" s="47">
        <v>0</v>
      </c>
      <c r="CA528" s="47">
        <v>0</v>
      </c>
      <c r="CB528" s="47">
        <v>0</v>
      </c>
      <c r="CC528" s="47">
        <v>0</v>
      </c>
      <c r="CD528" s="47">
        <v>0</v>
      </c>
      <c r="CE528" s="47">
        <v>0</v>
      </c>
      <c r="CF528" s="47">
        <v>0</v>
      </c>
      <c r="CG528" s="47">
        <v>0</v>
      </c>
      <c r="CH528" s="47">
        <v>0</v>
      </c>
      <c r="CI528" s="47">
        <v>0</v>
      </c>
      <c r="CJ528" s="47">
        <v>0</v>
      </c>
      <c r="CK528" s="47">
        <v>0</v>
      </c>
      <c r="CL528" s="47">
        <v>0</v>
      </c>
      <c r="CM528" s="47">
        <v>0</v>
      </c>
      <c r="CN528" s="47">
        <v>0</v>
      </c>
      <c r="CO528" s="47">
        <v>0</v>
      </c>
      <c r="CP528" s="47">
        <v>0</v>
      </c>
      <c r="CQ528" s="47">
        <v>0</v>
      </c>
      <c r="CR528" s="47">
        <v>0</v>
      </c>
      <c r="CS528" s="47">
        <v>0</v>
      </c>
      <c r="CT528" s="47">
        <v>0</v>
      </c>
      <c r="CU528" s="47">
        <v>0</v>
      </c>
      <c r="CV528" s="47">
        <v>0</v>
      </c>
      <c r="CW528" s="47">
        <v>0</v>
      </c>
      <c r="CX528" s="47">
        <v>0</v>
      </c>
      <c r="CY528" s="47">
        <v>0</v>
      </c>
      <c r="CZ528" s="47">
        <v>0</v>
      </c>
      <c r="DA528" s="47">
        <v>0</v>
      </c>
      <c r="DB528" s="47">
        <v>0</v>
      </c>
      <c r="DC528" s="47">
        <v>0</v>
      </c>
      <c r="DD528" s="47">
        <v>0</v>
      </c>
      <c r="DE528" s="47">
        <v>0</v>
      </c>
      <c r="DF528" s="47">
        <v>0.2368421052631579</v>
      </c>
      <c r="DG528" s="47">
        <v>0</v>
      </c>
      <c r="DH528" s="47">
        <v>0</v>
      </c>
      <c r="DI528" s="47">
        <v>0</v>
      </c>
      <c r="DJ528" s="47">
        <v>0</v>
      </c>
      <c r="DK528" s="47">
        <v>0</v>
      </c>
      <c r="DL528" s="47">
        <v>0.2368421052631579</v>
      </c>
      <c r="DM528" s="47">
        <v>0</v>
      </c>
      <c r="DN528" s="47">
        <v>0</v>
      </c>
      <c r="DO528" s="47">
        <v>0</v>
      </c>
      <c r="DP528" s="47">
        <v>0</v>
      </c>
      <c r="DQ528" s="47">
        <v>0</v>
      </c>
      <c r="DR528" s="47">
        <v>0</v>
      </c>
      <c r="DS528" s="47">
        <v>0</v>
      </c>
      <c r="DT528" s="47">
        <v>0</v>
      </c>
    </row>
    <row r="529" spans="1:126" x14ac:dyDescent="0.25">
      <c r="A529" s="47" t="s">
        <v>974</v>
      </c>
      <c r="B529" s="47" t="s">
        <v>153</v>
      </c>
      <c r="C529" s="47" t="s">
        <v>973</v>
      </c>
      <c r="D529" s="47" t="s">
        <v>973</v>
      </c>
      <c r="E529" s="47"/>
      <c r="F529" s="47" t="s">
        <v>406</v>
      </c>
      <c r="G529" s="47" t="s">
        <v>412</v>
      </c>
      <c r="H529" s="47" t="str">
        <f>=IFERROR(VLOOKUP(A529,'ETPT Format DDG'!A:J,10,FALSE),"")</f>
        <v>0</v>
      </c>
      <c r="I529" s="47" t="str">
        <f>='ETPT Format DDG'!M529</f>
        <v/>
      </c>
      <c r="J529" s="47" t="str">
        <f>='ETPT Format DDG'!D529</f>
        <v/>
      </c>
      <c r="K529" s="47" t="s">
        <v>157</v>
      </c>
      <c r="L529" s="47" t="s">
        <v>975</v>
      </c>
      <c r="M529" s="47"/>
      <c r="N529" s="47">
        <v>1</v>
      </c>
      <c r="O529" s="47">
        <v>1</v>
      </c>
      <c r="P529" s="47">
        <v>0</v>
      </c>
      <c r="Q529" s="47">
        <v>0</v>
      </c>
      <c r="R529" s="47">
        <v>0</v>
      </c>
      <c r="S529" s="47">
        <v>0</v>
      </c>
      <c r="T529" s="47">
        <v>0</v>
      </c>
      <c r="U529" s="47">
        <v>0</v>
      </c>
      <c r="V529" s="47">
        <v>0</v>
      </c>
      <c r="W529" s="47">
        <v>0</v>
      </c>
      <c r="X529" s="47">
        <v>0</v>
      </c>
      <c r="Y529" s="47">
        <v>0</v>
      </c>
      <c r="Z529" s="47">
        <v>0</v>
      </c>
      <c r="AA529" s="47">
        <v>0</v>
      </c>
      <c r="AB529" s="47">
        <v>0</v>
      </c>
      <c r="AC529" s="47">
        <v>0</v>
      </c>
      <c r="AD529" s="47">
        <v>0</v>
      </c>
      <c r="AE529" s="47">
        <v>0</v>
      </c>
      <c r="AF529" s="47">
        <v>0</v>
      </c>
      <c r="AG529" s="47">
        <v>0</v>
      </c>
      <c r="AH529" s="47">
        <v>0</v>
      </c>
      <c r="AI529" s="47">
        <v>0</v>
      </c>
      <c r="AJ529" s="47">
        <v>0</v>
      </c>
      <c r="AK529" s="47">
        <v>0</v>
      </c>
      <c r="AL529" s="47">
        <v>0</v>
      </c>
      <c r="AM529" s="47">
        <v>0</v>
      </c>
      <c r="AN529" s="47">
        <v>1</v>
      </c>
      <c r="AO529" s="47">
        <v>1</v>
      </c>
      <c r="AP529" s="47">
        <v>0</v>
      </c>
      <c r="AQ529" s="47">
        <v>0</v>
      </c>
      <c r="AR529" s="47">
        <v>0</v>
      </c>
      <c r="AS529" s="47">
        <v>0</v>
      </c>
      <c r="AT529" s="47">
        <v>0</v>
      </c>
      <c r="AU529" s="47">
        <v>0</v>
      </c>
      <c r="AV529" s="47">
        <v>0</v>
      </c>
      <c r="AW529" s="47">
        <v>0</v>
      </c>
      <c r="AX529" s="47">
        <v>0</v>
      </c>
      <c r="AY529" s="47">
        <v>0</v>
      </c>
      <c r="AZ529" s="47">
        <v>0</v>
      </c>
      <c r="BA529" s="47">
        <v>0</v>
      </c>
      <c r="BB529" s="47">
        <v>0</v>
      </c>
      <c r="BC529" s="47">
        <v>0</v>
      </c>
      <c r="BD529" s="47">
        <v>0</v>
      </c>
      <c r="BE529" s="47">
        <v>0</v>
      </c>
      <c r="BF529" s="47">
        <v>0</v>
      </c>
      <c r="BG529" s="47">
        <v>0</v>
      </c>
      <c r="BH529" s="47">
        <v>0</v>
      </c>
      <c r="BI529" s="47">
        <v>0</v>
      </c>
      <c r="BJ529" s="47">
        <v>0</v>
      </c>
      <c r="BK529" s="47">
        <v>0</v>
      </c>
      <c r="BL529" s="47">
        <v>0</v>
      </c>
      <c r="BM529" s="47">
        <v>0</v>
      </c>
      <c r="BN529" s="47">
        <v>0</v>
      </c>
      <c r="BO529" s="47">
        <v>0</v>
      </c>
      <c r="BP529" s="47">
        <v>0</v>
      </c>
      <c r="BQ529" s="47">
        <v>0</v>
      </c>
      <c r="BR529" s="47">
        <v>0</v>
      </c>
      <c r="BS529" s="47">
        <v>0</v>
      </c>
      <c r="BT529" s="47">
        <v>0</v>
      </c>
      <c r="BU529" s="47">
        <v>0</v>
      </c>
      <c r="BV529" s="47">
        <v>0</v>
      </c>
      <c r="BW529" s="47">
        <v>0</v>
      </c>
      <c r="BX529" s="47">
        <v>0</v>
      </c>
      <c r="BY529" s="47">
        <v>0</v>
      </c>
      <c r="BZ529" s="47">
        <v>0</v>
      </c>
      <c r="CA529" s="47">
        <v>0</v>
      </c>
      <c r="CB529" s="47">
        <v>0</v>
      </c>
      <c r="CC529" s="47">
        <v>0</v>
      </c>
      <c r="CD529" s="47">
        <v>0</v>
      </c>
      <c r="CE529" s="47">
        <v>0</v>
      </c>
      <c r="CF529" s="47">
        <v>0</v>
      </c>
      <c r="CG529" s="47">
        <v>0</v>
      </c>
      <c r="CH529" s="47">
        <v>0</v>
      </c>
      <c r="CI529" s="47">
        <v>0</v>
      </c>
      <c r="CJ529" s="47">
        <v>0</v>
      </c>
      <c r="CK529" s="47">
        <v>0</v>
      </c>
      <c r="CL529" s="47">
        <v>0</v>
      </c>
      <c r="CM529" s="47">
        <v>0</v>
      </c>
      <c r="CN529" s="47">
        <v>0</v>
      </c>
      <c r="CO529" s="47">
        <v>0</v>
      </c>
      <c r="CP529" s="47">
        <v>0</v>
      </c>
      <c r="CQ529" s="47">
        <v>0</v>
      </c>
      <c r="CR529" s="47">
        <v>0</v>
      </c>
      <c r="CS529" s="47">
        <v>0</v>
      </c>
      <c r="CT529" s="47">
        <v>0</v>
      </c>
      <c r="CU529" s="47">
        <v>0</v>
      </c>
      <c r="CV529" s="47">
        <v>0</v>
      </c>
      <c r="CW529" s="47">
        <v>0</v>
      </c>
      <c r="CX529" s="47">
        <v>0</v>
      </c>
      <c r="CY529" s="47">
        <v>0</v>
      </c>
      <c r="CZ529" s="47">
        <v>0</v>
      </c>
      <c r="DA529" s="47">
        <v>0</v>
      </c>
      <c r="DB529" s="47">
        <v>0</v>
      </c>
      <c r="DC529" s="47">
        <v>0</v>
      </c>
      <c r="DD529" s="47">
        <v>0</v>
      </c>
      <c r="DE529" s="47">
        <v>0</v>
      </c>
      <c r="DF529" s="47">
        <v>0</v>
      </c>
      <c r="DG529" s="47">
        <v>0</v>
      </c>
      <c r="DH529" s="47">
        <v>0</v>
      </c>
      <c r="DI529" s="47">
        <v>0</v>
      </c>
      <c r="DJ529" s="47">
        <v>0</v>
      </c>
      <c r="DK529" s="47">
        <v>0</v>
      </c>
      <c r="DL529" s="47">
        <v>0</v>
      </c>
      <c r="DM529" s="47">
        <v>0</v>
      </c>
      <c r="DN529" s="47">
        <v>0</v>
      </c>
      <c r="DO529" s="47">
        <v>0</v>
      </c>
      <c r="DP529" s="47">
        <v>0</v>
      </c>
      <c r="DQ529" s="47">
        <v>0</v>
      </c>
      <c r="DR529" s="47">
        <v>0</v>
      </c>
      <c r="DS529" s="47">
        <v>0</v>
      </c>
      <c r="DT529" s="47">
        <v>0</v>
      </c>
    </row>
    <row r="530" spans="1:126" x14ac:dyDescent="0.25">
      <c r="A530" s="47" t="s">
        <v>976</v>
      </c>
      <c r="B530" s="47" t="s">
        <v>153</v>
      </c>
      <c r="C530" s="47" t="s">
        <v>973</v>
      </c>
      <c r="D530" s="47" t="s">
        <v>973</v>
      </c>
      <c r="E530" s="47"/>
      <c r="F530" s="47" t="s">
        <v>406</v>
      </c>
      <c r="G530" s="47" t="s">
        <v>529</v>
      </c>
      <c r="H530" s="47" t="str">
        <f>=IFERROR(VLOOKUP(A530,'ETPT Format DDG'!A:J,10,FALSE),"")</f>
        <v>0</v>
      </c>
      <c r="I530" s="47" t="str">
        <f>='ETPT Format DDG'!M530</f>
        <v/>
      </c>
      <c r="J530" s="47" t="str">
        <f>='ETPT Format DDG'!D530</f>
        <v/>
      </c>
      <c r="K530" s="47" t="s">
        <v>157</v>
      </c>
      <c r="L530" s="47" t="s">
        <v>671</v>
      </c>
      <c r="M530" s="47" t="s">
        <v>977</v>
      </c>
      <c r="N530" s="47">
        <v>0.9131578947368421</v>
      </c>
      <c r="O530" s="47">
        <v>0.9131578947368421</v>
      </c>
      <c r="P530" s="47">
        <v>0</v>
      </c>
      <c r="Q530" s="47">
        <v>0</v>
      </c>
      <c r="R530" s="47">
        <v>0</v>
      </c>
      <c r="S530" s="47">
        <v>0</v>
      </c>
      <c r="T530" s="47">
        <v>0</v>
      </c>
      <c r="U530" s="47">
        <v>0</v>
      </c>
      <c r="V530" s="47">
        <v>0</v>
      </c>
      <c r="W530" s="47">
        <v>0</v>
      </c>
      <c r="X530" s="47">
        <v>0</v>
      </c>
      <c r="Y530" s="47">
        <v>0</v>
      </c>
      <c r="Z530" s="47">
        <v>0</v>
      </c>
      <c r="AA530" s="47">
        <v>0</v>
      </c>
      <c r="AB530" s="47">
        <v>0</v>
      </c>
      <c r="AC530" s="47">
        <v>0</v>
      </c>
      <c r="AD530" s="47">
        <v>0</v>
      </c>
      <c r="AE530" s="47">
        <v>0</v>
      </c>
      <c r="AF530" s="47">
        <v>0</v>
      </c>
      <c r="AG530" s="47">
        <v>0</v>
      </c>
      <c r="AH530" s="47">
        <v>0</v>
      </c>
      <c r="AI530" s="47">
        <v>0</v>
      </c>
      <c r="AJ530" s="47">
        <v>0</v>
      </c>
      <c r="AK530" s="47">
        <v>0</v>
      </c>
      <c r="AL530" s="47">
        <v>0</v>
      </c>
      <c r="AM530" s="47">
        <v>0</v>
      </c>
      <c r="AN530" s="47">
        <v>0</v>
      </c>
      <c r="AO530" s="47">
        <v>0</v>
      </c>
      <c r="AP530" s="47">
        <v>0</v>
      </c>
      <c r="AQ530" s="47">
        <v>0</v>
      </c>
      <c r="AR530" s="47">
        <v>0</v>
      </c>
      <c r="AS530" s="47">
        <v>0</v>
      </c>
      <c r="AT530" s="47">
        <v>0</v>
      </c>
      <c r="AU530" s="47">
        <v>0</v>
      </c>
      <c r="AV530" s="47">
        <v>0</v>
      </c>
      <c r="AW530" s="47">
        <v>0</v>
      </c>
      <c r="AX530" s="47">
        <v>0</v>
      </c>
      <c r="AY530" s="47">
        <v>0</v>
      </c>
      <c r="AZ530" s="47">
        <v>0</v>
      </c>
      <c r="BA530" s="47">
        <v>0</v>
      </c>
      <c r="BB530" s="47">
        <v>0</v>
      </c>
      <c r="BC530" s="47">
        <v>0</v>
      </c>
      <c r="BD530" s="47">
        <v>0</v>
      </c>
      <c r="BE530" s="47">
        <v>0</v>
      </c>
      <c r="BF530" s="47">
        <v>0</v>
      </c>
      <c r="BG530" s="47">
        <v>0</v>
      </c>
      <c r="BH530" s="47">
        <v>0</v>
      </c>
      <c r="BI530" s="47">
        <v>0</v>
      </c>
      <c r="BJ530" s="47">
        <v>0</v>
      </c>
      <c r="BK530" s="47">
        <v>0</v>
      </c>
      <c r="BL530" s="47">
        <v>0</v>
      </c>
      <c r="BM530" s="47">
        <v>0</v>
      </c>
      <c r="BN530" s="47">
        <v>0</v>
      </c>
      <c r="BO530" s="47">
        <v>0</v>
      </c>
      <c r="BP530" s="47">
        <v>0</v>
      </c>
      <c r="BQ530" s="47">
        <v>0</v>
      </c>
      <c r="BR530" s="47">
        <v>0</v>
      </c>
      <c r="BS530" s="47">
        <v>0</v>
      </c>
      <c r="BT530" s="47">
        <v>0</v>
      </c>
      <c r="BU530" s="47">
        <v>0</v>
      </c>
      <c r="BV530" s="47">
        <v>0</v>
      </c>
      <c r="BW530" s="47">
        <v>0</v>
      </c>
      <c r="BX530" s="47">
        <v>0</v>
      </c>
      <c r="BY530" s="47">
        <v>0</v>
      </c>
      <c r="BZ530" s="47">
        <v>0</v>
      </c>
      <c r="CA530" s="47">
        <v>0</v>
      </c>
      <c r="CB530" s="47">
        <v>0</v>
      </c>
      <c r="CC530" s="47">
        <v>0</v>
      </c>
      <c r="CD530" s="47">
        <v>0</v>
      </c>
      <c r="CE530" s="47">
        <v>0</v>
      </c>
      <c r="CF530" s="47">
        <v>0</v>
      </c>
      <c r="CG530" s="47">
        <v>0</v>
      </c>
      <c r="CH530" s="47">
        <v>0</v>
      </c>
      <c r="CI530" s="47">
        <v>0</v>
      </c>
      <c r="CJ530" s="47">
        <v>0</v>
      </c>
      <c r="CK530" s="47">
        <v>0</v>
      </c>
      <c r="CL530" s="47">
        <v>0</v>
      </c>
      <c r="CM530" s="47">
        <v>0</v>
      </c>
      <c r="CN530" s="47">
        <v>0</v>
      </c>
      <c r="CO530" s="47">
        <v>0</v>
      </c>
      <c r="CP530" s="47">
        <v>0</v>
      </c>
      <c r="CQ530" s="47">
        <v>0</v>
      </c>
      <c r="CR530" s="47">
        <v>0</v>
      </c>
      <c r="CS530" s="47">
        <v>0</v>
      </c>
      <c r="CT530" s="47">
        <v>0.9131578947368421</v>
      </c>
      <c r="CU530" s="47">
        <v>0.9131578947368421</v>
      </c>
      <c r="CV530" s="47">
        <v>0</v>
      </c>
      <c r="CW530" s="47">
        <v>0</v>
      </c>
      <c r="CX530" s="47">
        <v>0</v>
      </c>
      <c r="CY530" s="47">
        <v>0</v>
      </c>
      <c r="CZ530" s="47">
        <v>0</v>
      </c>
      <c r="DA530" s="47">
        <v>0</v>
      </c>
      <c r="DB530" s="47">
        <v>0</v>
      </c>
      <c r="DC530" s="47">
        <v>0</v>
      </c>
      <c r="DD530" s="47">
        <v>0</v>
      </c>
      <c r="DE530" s="47">
        <v>0</v>
      </c>
      <c r="DF530" s="47">
        <v>0</v>
      </c>
      <c r="DG530" s="47">
        <v>0</v>
      </c>
      <c r="DH530" s="47">
        <v>0</v>
      </c>
      <c r="DI530" s="47">
        <v>0</v>
      </c>
      <c r="DJ530" s="47">
        <v>0</v>
      </c>
      <c r="DK530" s="47">
        <v>0</v>
      </c>
      <c r="DL530" s="47">
        <v>0</v>
      </c>
      <c r="DM530" s="47">
        <v>0</v>
      </c>
      <c r="DN530" s="47">
        <v>0</v>
      </c>
      <c r="DO530" s="47">
        <v>0</v>
      </c>
      <c r="DP530" s="47">
        <v>0</v>
      </c>
      <c r="DQ530" s="47">
        <v>0</v>
      </c>
      <c r="DR530" s="47">
        <v>0</v>
      </c>
      <c r="DS530" s="47">
        <v>0</v>
      </c>
      <c r="DT530" s="47">
        <v>0</v>
      </c>
    </row>
    <row r="531" spans="1:126" x14ac:dyDescent="0.25">
      <c r="A531" s="47" t="s">
        <v>978</v>
      </c>
      <c r="B531" s="47" t="s">
        <v>153</v>
      </c>
      <c r="C531" s="47" t="s">
        <v>973</v>
      </c>
      <c r="D531" s="47" t="s">
        <v>973</v>
      </c>
      <c r="E531" s="47"/>
      <c r="F531" s="47" t="s">
        <v>406</v>
      </c>
      <c r="G531" s="47" t="s">
        <v>412</v>
      </c>
      <c r="H531" s="47" t="str">
        <f>=IFERROR(VLOOKUP(A531,'ETPT Format DDG'!A:J,10,FALSE),"")</f>
        <v>0</v>
      </c>
      <c r="I531" s="47" t="str">
        <f>='ETPT Format DDG'!M531</f>
        <v/>
      </c>
      <c r="J531" s="47" t="str">
        <f>='ETPT Format DDG'!D531</f>
        <v/>
      </c>
      <c r="K531" s="47" t="s">
        <v>157</v>
      </c>
      <c r="L531" s="47" t="s">
        <v>660</v>
      </c>
      <c r="M531" s="47" t="s">
        <v>979</v>
      </c>
      <c r="N531" s="47">
        <v>0.35526315789473684</v>
      </c>
      <c r="O531" s="47">
        <v>0.35526315789473684</v>
      </c>
      <c r="P531" s="47">
        <v>0</v>
      </c>
      <c r="Q531" s="47">
        <v>0</v>
      </c>
      <c r="R531" s="47">
        <v>0</v>
      </c>
      <c r="S531" s="47">
        <v>0</v>
      </c>
      <c r="T531" s="47">
        <v>0</v>
      </c>
      <c r="U531" s="47">
        <v>0</v>
      </c>
      <c r="V531" s="47">
        <v>0</v>
      </c>
      <c r="W531" s="47">
        <v>0</v>
      </c>
      <c r="X531" s="47">
        <v>0</v>
      </c>
      <c r="Y531" s="47">
        <v>0</v>
      </c>
      <c r="Z531" s="47">
        <v>0</v>
      </c>
      <c r="AA531" s="47">
        <v>0</v>
      </c>
      <c r="AB531" s="47">
        <v>0</v>
      </c>
      <c r="AC531" s="47">
        <v>0</v>
      </c>
      <c r="AD531" s="47">
        <v>0</v>
      </c>
      <c r="AE531" s="47">
        <v>0</v>
      </c>
      <c r="AF531" s="47">
        <v>0</v>
      </c>
      <c r="AG531" s="47">
        <v>0</v>
      </c>
      <c r="AH531" s="47">
        <v>0</v>
      </c>
      <c r="AI531" s="47">
        <v>0</v>
      </c>
      <c r="AJ531" s="47">
        <v>0</v>
      </c>
      <c r="AK531" s="47">
        <v>0</v>
      </c>
      <c r="AL531" s="47">
        <v>0</v>
      </c>
      <c r="AM531" s="47">
        <v>0</v>
      </c>
      <c r="AN531" s="47">
        <v>0</v>
      </c>
      <c r="AO531" s="47">
        <v>0</v>
      </c>
      <c r="AP531" s="47">
        <v>0</v>
      </c>
      <c r="AQ531" s="47">
        <v>0</v>
      </c>
      <c r="AR531" s="47">
        <v>0</v>
      </c>
      <c r="AS531" s="47">
        <v>0</v>
      </c>
      <c r="AT531" s="47">
        <v>0</v>
      </c>
      <c r="AU531" s="47">
        <v>0</v>
      </c>
      <c r="AV531" s="47">
        <v>0</v>
      </c>
      <c r="AW531" s="47">
        <v>0</v>
      </c>
      <c r="AX531" s="47">
        <v>0</v>
      </c>
      <c r="AY531" s="47">
        <v>0</v>
      </c>
      <c r="AZ531" s="47">
        <v>0</v>
      </c>
      <c r="BA531" s="47">
        <v>0</v>
      </c>
      <c r="BB531" s="47">
        <v>0</v>
      </c>
      <c r="BC531" s="47">
        <v>0</v>
      </c>
      <c r="BD531" s="47">
        <v>0</v>
      </c>
      <c r="BE531" s="47">
        <v>0</v>
      </c>
      <c r="BF531" s="47">
        <v>0</v>
      </c>
      <c r="BG531" s="47">
        <v>0</v>
      </c>
      <c r="BH531" s="47">
        <v>0</v>
      </c>
      <c r="BI531" s="47">
        <v>0</v>
      </c>
      <c r="BJ531" s="47">
        <v>0</v>
      </c>
      <c r="BK531" s="47">
        <v>0</v>
      </c>
      <c r="BL531" s="47">
        <v>0</v>
      </c>
      <c r="BM531" s="47">
        <v>0</v>
      </c>
      <c r="BN531" s="47">
        <v>0</v>
      </c>
      <c r="BO531" s="47">
        <v>0.35526315789473684</v>
      </c>
      <c r="BP531" s="47">
        <v>0</v>
      </c>
      <c r="BQ531" s="47">
        <v>0</v>
      </c>
      <c r="BR531" s="47">
        <v>0</v>
      </c>
      <c r="BS531" s="47">
        <v>0</v>
      </c>
      <c r="BT531" s="47">
        <v>0</v>
      </c>
      <c r="BU531" s="47">
        <v>0</v>
      </c>
      <c r="BV531" s="47">
        <v>0</v>
      </c>
      <c r="BW531" s="47">
        <v>0</v>
      </c>
      <c r="BX531" s="47">
        <v>0</v>
      </c>
      <c r="BY531" s="47">
        <v>0</v>
      </c>
      <c r="BZ531" s="47">
        <v>0</v>
      </c>
      <c r="CA531" s="47">
        <v>0</v>
      </c>
      <c r="CB531" s="47">
        <v>0</v>
      </c>
      <c r="CC531" s="47">
        <v>0</v>
      </c>
      <c r="CD531" s="47">
        <v>0</v>
      </c>
      <c r="CE531" s="47">
        <v>0</v>
      </c>
      <c r="CF531" s="47">
        <v>0</v>
      </c>
      <c r="CG531" s="47">
        <v>0</v>
      </c>
      <c r="CH531" s="47">
        <v>0</v>
      </c>
      <c r="CI531" s="47">
        <v>0</v>
      </c>
      <c r="CJ531" s="47">
        <v>0</v>
      </c>
      <c r="CK531" s="47">
        <v>0</v>
      </c>
      <c r="CL531" s="47">
        <v>0</v>
      </c>
      <c r="CM531" s="47">
        <v>0</v>
      </c>
      <c r="CN531" s="47">
        <v>0</v>
      </c>
      <c r="CO531" s="47">
        <v>0</v>
      </c>
      <c r="CP531" s="47">
        <v>0</v>
      </c>
      <c r="CQ531" s="47">
        <v>0</v>
      </c>
      <c r="CR531" s="47">
        <v>0</v>
      </c>
      <c r="CS531" s="47">
        <v>0</v>
      </c>
      <c r="CT531" s="47">
        <v>0</v>
      </c>
      <c r="CU531" s="47">
        <v>0</v>
      </c>
      <c r="CV531" s="47">
        <v>0</v>
      </c>
      <c r="CW531" s="47">
        <v>0</v>
      </c>
      <c r="CX531" s="47">
        <v>0</v>
      </c>
      <c r="CY531" s="47">
        <v>0</v>
      </c>
      <c r="CZ531" s="47">
        <v>0</v>
      </c>
      <c r="DA531" s="47">
        <v>0</v>
      </c>
      <c r="DB531" s="47">
        <v>0</v>
      </c>
      <c r="DC531" s="47">
        <v>0</v>
      </c>
      <c r="DD531" s="47">
        <v>0</v>
      </c>
      <c r="DE531" s="47">
        <v>0</v>
      </c>
      <c r="DF531" s="47">
        <v>0</v>
      </c>
      <c r="DG531" s="47">
        <v>0</v>
      </c>
      <c r="DH531" s="47">
        <v>0</v>
      </c>
      <c r="DI531" s="47">
        <v>0</v>
      </c>
      <c r="DJ531" s="47">
        <v>0</v>
      </c>
      <c r="DK531" s="47">
        <v>0</v>
      </c>
      <c r="DL531" s="47">
        <v>0</v>
      </c>
      <c r="DM531" s="47">
        <v>0</v>
      </c>
      <c r="DN531" s="47">
        <v>0</v>
      </c>
      <c r="DO531" s="47">
        <v>0</v>
      </c>
      <c r="DP531" s="47">
        <v>0</v>
      </c>
      <c r="DQ531" s="47">
        <v>0</v>
      </c>
      <c r="DR531" s="47">
        <v>0</v>
      </c>
      <c r="DS531" s="47">
        <v>0</v>
      </c>
      <c r="DT531" s="47">
        <v>0</v>
      </c>
    </row>
    <row r="532" spans="1:126" x14ac:dyDescent="0.25">
      <c r="A532" s="47" t="s">
        <v>980</v>
      </c>
      <c r="B532" s="47" t="s">
        <v>153</v>
      </c>
      <c r="C532" s="47" t="s">
        <v>973</v>
      </c>
      <c r="D532" s="47" t="s">
        <v>973</v>
      </c>
      <c r="E532" s="47"/>
      <c r="F532" s="47" t="s">
        <v>406</v>
      </c>
      <c r="G532" s="47" t="s">
        <v>415</v>
      </c>
      <c r="H532" s="47" t="str">
        <f>=IFERROR(VLOOKUP(A532,'ETPT Format DDG'!A:J,10,FALSE),"")</f>
        <v>0</v>
      </c>
      <c r="I532" s="47" t="str">
        <f>='ETPT Format DDG'!M532</f>
        <v/>
      </c>
      <c r="J532" s="47" t="str">
        <f>='ETPT Format DDG'!D532</f>
        <v/>
      </c>
      <c r="K532" s="47" t="s">
        <v>157</v>
      </c>
      <c r="L532" s="47" t="s">
        <v>818</v>
      </c>
      <c r="M532" s="47"/>
      <c r="N532" s="47">
        <v>1</v>
      </c>
      <c r="O532" s="47">
        <v>1</v>
      </c>
      <c r="P532" s="47">
        <v>0</v>
      </c>
      <c r="Q532" s="47">
        <v>0</v>
      </c>
      <c r="R532" s="47">
        <v>0</v>
      </c>
      <c r="S532" s="47">
        <v>0</v>
      </c>
      <c r="T532" s="47">
        <v>0</v>
      </c>
      <c r="U532" s="47">
        <v>0</v>
      </c>
      <c r="V532" s="47">
        <v>0</v>
      </c>
      <c r="W532" s="47">
        <v>0</v>
      </c>
      <c r="X532" s="47">
        <v>0</v>
      </c>
      <c r="Y532" s="47">
        <v>0</v>
      </c>
      <c r="Z532" s="47">
        <v>0</v>
      </c>
      <c r="AA532" s="47">
        <v>0</v>
      </c>
      <c r="AB532" s="47">
        <v>0</v>
      </c>
      <c r="AC532" s="47">
        <v>0</v>
      </c>
      <c r="AD532" s="47">
        <v>0</v>
      </c>
      <c r="AE532" s="47">
        <v>0</v>
      </c>
      <c r="AF532" s="47">
        <v>0</v>
      </c>
      <c r="AG532" s="47">
        <v>0</v>
      </c>
      <c r="AH532" s="47">
        <v>0</v>
      </c>
      <c r="AI532" s="47">
        <v>0</v>
      </c>
      <c r="AJ532" s="47">
        <v>0</v>
      </c>
      <c r="AK532" s="47">
        <v>0</v>
      </c>
      <c r="AL532" s="47">
        <v>0</v>
      </c>
      <c r="AM532" s="47">
        <v>0</v>
      </c>
      <c r="AN532" s="47">
        <v>0</v>
      </c>
      <c r="AO532" s="47">
        <v>0</v>
      </c>
      <c r="AP532" s="47">
        <v>0</v>
      </c>
      <c r="AQ532" s="47">
        <v>0</v>
      </c>
      <c r="AR532" s="47">
        <v>0</v>
      </c>
      <c r="AS532" s="47">
        <v>0</v>
      </c>
      <c r="AT532" s="47">
        <v>0</v>
      </c>
      <c r="AU532" s="47">
        <v>0</v>
      </c>
      <c r="AV532" s="47">
        <v>0</v>
      </c>
      <c r="AW532" s="47">
        <v>0</v>
      </c>
      <c r="AX532" s="47">
        <v>0</v>
      </c>
      <c r="AY532" s="47">
        <v>0</v>
      </c>
      <c r="AZ532" s="47">
        <v>0</v>
      </c>
      <c r="BA532" s="47">
        <v>0</v>
      </c>
      <c r="BB532" s="47">
        <v>0</v>
      </c>
      <c r="BC532" s="47">
        <v>0</v>
      </c>
      <c r="BD532" s="47">
        <v>0</v>
      </c>
      <c r="BE532" s="47">
        <v>0</v>
      </c>
      <c r="BF532" s="47">
        <v>0</v>
      </c>
      <c r="BG532" s="47">
        <v>0</v>
      </c>
      <c r="BH532" s="47">
        <v>0</v>
      </c>
      <c r="BI532" s="47">
        <v>0</v>
      </c>
      <c r="BJ532" s="47">
        <v>0</v>
      </c>
      <c r="BK532" s="47">
        <v>0</v>
      </c>
      <c r="BL532" s="47">
        <v>0</v>
      </c>
      <c r="BM532" s="47">
        <v>0</v>
      </c>
      <c r="BN532" s="47">
        <v>0</v>
      </c>
      <c r="BO532" s="47">
        <v>0</v>
      </c>
      <c r="BP532" s="47">
        <v>0</v>
      </c>
      <c r="BQ532" s="47">
        <v>0</v>
      </c>
      <c r="BR532" s="47">
        <v>0</v>
      </c>
      <c r="BS532" s="47">
        <v>0</v>
      </c>
      <c r="BT532" s="47">
        <v>0</v>
      </c>
      <c r="BU532" s="47">
        <v>0</v>
      </c>
      <c r="BV532" s="47">
        <v>0</v>
      </c>
      <c r="BW532" s="47">
        <v>0</v>
      </c>
      <c r="BX532" s="47">
        <v>0</v>
      </c>
      <c r="BY532" s="47">
        <v>0</v>
      </c>
      <c r="BZ532" s="47">
        <v>0</v>
      </c>
      <c r="CA532" s="47">
        <v>0</v>
      </c>
      <c r="CB532" s="47">
        <v>0</v>
      </c>
      <c r="CC532" s="47">
        <v>0</v>
      </c>
      <c r="CD532" s="47">
        <v>0</v>
      </c>
      <c r="CE532" s="47">
        <v>0</v>
      </c>
      <c r="CF532" s="47">
        <v>1</v>
      </c>
      <c r="CG532" s="47">
        <v>0</v>
      </c>
      <c r="CH532" s="47">
        <v>0</v>
      </c>
      <c r="CI532" s="47">
        <v>0</v>
      </c>
      <c r="CJ532" s="47">
        <v>0</v>
      </c>
      <c r="CK532" s="47">
        <v>0</v>
      </c>
      <c r="CL532" s="47">
        <v>0</v>
      </c>
      <c r="CM532" s="47">
        <v>0</v>
      </c>
      <c r="CN532" s="47">
        <v>0</v>
      </c>
      <c r="CO532" s="47">
        <v>0</v>
      </c>
      <c r="CP532" s="47">
        <v>0</v>
      </c>
      <c r="CQ532" s="47">
        <v>0</v>
      </c>
      <c r="CR532" s="47">
        <v>0</v>
      </c>
      <c r="CS532" s="47">
        <v>0</v>
      </c>
      <c r="CT532" s="47">
        <v>0</v>
      </c>
      <c r="CU532" s="47">
        <v>0</v>
      </c>
      <c r="CV532" s="47">
        <v>0</v>
      </c>
      <c r="CW532" s="47">
        <v>0</v>
      </c>
      <c r="CX532" s="47">
        <v>0</v>
      </c>
      <c r="CY532" s="47">
        <v>0</v>
      </c>
      <c r="CZ532" s="47">
        <v>0</v>
      </c>
      <c r="DA532" s="47">
        <v>0</v>
      </c>
      <c r="DB532" s="47">
        <v>0</v>
      </c>
      <c r="DC532" s="47">
        <v>0</v>
      </c>
      <c r="DD532" s="47">
        <v>0</v>
      </c>
      <c r="DE532" s="47">
        <v>0</v>
      </c>
      <c r="DF532" s="47">
        <v>0</v>
      </c>
      <c r="DG532" s="47">
        <v>0</v>
      </c>
      <c r="DH532" s="47">
        <v>0</v>
      </c>
      <c r="DI532" s="47">
        <v>0</v>
      </c>
      <c r="DJ532" s="47">
        <v>0</v>
      </c>
      <c r="DK532" s="47">
        <v>0</v>
      </c>
      <c r="DL532" s="47">
        <v>0</v>
      </c>
      <c r="DM532" s="47">
        <v>0</v>
      </c>
      <c r="DN532" s="47">
        <v>0</v>
      </c>
      <c r="DO532" s="47">
        <v>0</v>
      </c>
      <c r="DP532" s="47">
        <v>0</v>
      </c>
      <c r="DQ532" s="47">
        <v>0</v>
      </c>
      <c r="DR532" s="47">
        <v>0</v>
      </c>
      <c r="DS532" s="47">
        <v>0</v>
      </c>
      <c r="DT532" s="47">
        <v>0</v>
      </c>
    </row>
    <row r="533" spans="1:126" x14ac:dyDescent="0.25">
      <c r="A533" s="47" t="s">
        <v>981</v>
      </c>
      <c r="B533" s="47" t="s">
        <v>153</v>
      </c>
      <c r="C533" s="47" t="s">
        <v>973</v>
      </c>
      <c r="D533" s="47" t="s">
        <v>973</v>
      </c>
      <c r="E533" s="47"/>
      <c r="F533" s="47" t="s">
        <v>406</v>
      </c>
      <c r="G533" s="47" t="s">
        <v>415</v>
      </c>
      <c r="H533" s="47" t="str">
        <f>=IFERROR(VLOOKUP(A533,'ETPT Format DDG'!A:J,10,FALSE),"")</f>
        <v>0</v>
      </c>
      <c r="I533" s="47" t="str">
        <f>='ETPT Format DDG'!M533</f>
        <v/>
      </c>
      <c r="J533" s="47" t="str">
        <f>='ETPT Format DDG'!D533</f>
        <v/>
      </c>
      <c r="K533" s="47" t="s">
        <v>157</v>
      </c>
      <c r="L533" s="47" t="s">
        <v>982</v>
      </c>
      <c r="M533" s="47" t="s">
        <v>669</v>
      </c>
      <c r="N533" s="47">
        <v>0.8</v>
      </c>
      <c r="O533" s="47">
        <v>0.8</v>
      </c>
      <c r="P533" s="47">
        <v>0</v>
      </c>
      <c r="Q533" s="47">
        <v>0</v>
      </c>
      <c r="R533" s="47">
        <v>0</v>
      </c>
      <c r="S533" s="47">
        <v>0</v>
      </c>
      <c r="T533" s="47">
        <v>0</v>
      </c>
      <c r="U533" s="47">
        <v>0</v>
      </c>
      <c r="V533" s="47">
        <v>0</v>
      </c>
      <c r="W533" s="47">
        <v>0</v>
      </c>
      <c r="X533" s="47">
        <v>0</v>
      </c>
      <c r="Y533" s="47">
        <v>0</v>
      </c>
      <c r="Z533" s="47">
        <v>0</v>
      </c>
      <c r="AA533" s="47">
        <v>0</v>
      </c>
      <c r="AB533" s="47">
        <v>0</v>
      </c>
      <c r="AC533" s="47">
        <v>0</v>
      </c>
      <c r="AD533" s="47">
        <v>0</v>
      </c>
      <c r="AE533" s="47">
        <v>0</v>
      </c>
      <c r="AF533" s="47">
        <v>0</v>
      </c>
      <c r="AG533" s="47">
        <v>0</v>
      </c>
      <c r="AH533" s="47">
        <v>0</v>
      </c>
      <c r="AI533" s="47">
        <v>0</v>
      </c>
      <c r="AJ533" s="47">
        <v>0</v>
      </c>
      <c r="AK533" s="47">
        <v>0</v>
      </c>
      <c r="AL533" s="47">
        <v>0</v>
      </c>
      <c r="AM533" s="47">
        <v>0</v>
      </c>
      <c r="AN533" s="47">
        <v>0</v>
      </c>
      <c r="AO533" s="47">
        <v>0</v>
      </c>
      <c r="AP533" s="47">
        <v>0</v>
      </c>
      <c r="AQ533" s="47">
        <v>0</v>
      </c>
      <c r="AR533" s="47">
        <v>0</v>
      </c>
      <c r="AS533" s="47">
        <v>0</v>
      </c>
      <c r="AT533" s="47">
        <v>0</v>
      </c>
      <c r="AU533" s="47">
        <v>0</v>
      </c>
      <c r="AV533" s="47">
        <v>0</v>
      </c>
      <c r="AW533" s="47">
        <v>0</v>
      </c>
      <c r="AX533" s="47">
        <v>0</v>
      </c>
      <c r="AY533" s="47">
        <v>0</v>
      </c>
      <c r="AZ533" s="47">
        <v>0</v>
      </c>
      <c r="BA533" s="47">
        <v>0</v>
      </c>
      <c r="BB533" s="47">
        <v>0</v>
      </c>
      <c r="BC533" s="47">
        <v>0</v>
      </c>
      <c r="BD533" s="47">
        <v>0</v>
      </c>
      <c r="BE533" s="47">
        <v>0</v>
      </c>
      <c r="BF533" s="47">
        <v>0</v>
      </c>
      <c r="BG533" s="47">
        <v>0</v>
      </c>
      <c r="BH533" s="47">
        <v>0</v>
      </c>
      <c r="BI533" s="47">
        <v>0</v>
      </c>
      <c r="BJ533" s="47">
        <v>0</v>
      </c>
      <c r="BK533" s="47">
        <v>0</v>
      </c>
      <c r="BL533" s="47">
        <v>0</v>
      </c>
      <c r="BM533" s="47">
        <v>0</v>
      </c>
      <c r="BN533" s="47">
        <v>0</v>
      </c>
      <c r="BO533" s="47">
        <v>0</v>
      </c>
      <c r="BP533" s="47">
        <v>0</v>
      </c>
      <c r="BQ533" s="47">
        <v>0</v>
      </c>
      <c r="BR533" s="47">
        <v>0</v>
      </c>
      <c r="BS533" s="47">
        <v>0</v>
      </c>
      <c r="BT533" s="47">
        <v>0</v>
      </c>
      <c r="BU533" s="47">
        <v>0</v>
      </c>
      <c r="BV533" s="47">
        <v>0</v>
      </c>
      <c r="BW533" s="47">
        <v>0</v>
      </c>
      <c r="BX533" s="47">
        <v>0</v>
      </c>
      <c r="BY533" s="47">
        <v>0</v>
      </c>
      <c r="BZ533" s="47">
        <v>0</v>
      </c>
      <c r="CA533" s="47">
        <v>0</v>
      </c>
      <c r="CB533" s="47">
        <v>0</v>
      </c>
      <c r="CC533" s="47">
        <v>0</v>
      </c>
      <c r="CD533" s="47">
        <v>0</v>
      </c>
      <c r="CE533" s="47">
        <v>0</v>
      </c>
      <c r="CF533" s="47">
        <v>0</v>
      </c>
      <c r="CG533" s="47">
        <v>0</v>
      </c>
      <c r="CH533" s="47">
        <v>0</v>
      </c>
      <c r="CI533" s="47">
        <v>0</v>
      </c>
      <c r="CJ533" s="47">
        <v>0</v>
      </c>
      <c r="CK533" s="47">
        <v>0</v>
      </c>
      <c r="CL533" s="47">
        <v>0</v>
      </c>
      <c r="CM533" s="47">
        <v>0</v>
      </c>
      <c r="CN533" s="47">
        <v>0</v>
      </c>
      <c r="CO533" s="47">
        <v>0</v>
      </c>
      <c r="CP533" s="47">
        <v>0</v>
      </c>
      <c r="CQ533" s="47">
        <v>0</v>
      </c>
      <c r="CR533" s="47">
        <v>0</v>
      </c>
      <c r="CS533" s="47">
        <v>0</v>
      </c>
      <c r="CT533" s="47">
        <v>0.8</v>
      </c>
      <c r="CU533" s="47">
        <v>0.8</v>
      </c>
      <c r="CV533" s="47">
        <v>0</v>
      </c>
      <c r="CW533" s="47">
        <v>0</v>
      </c>
      <c r="CX533" s="47">
        <v>0</v>
      </c>
      <c r="CY533" s="47">
        <v>0</v>
      </c>
      <c r="CZ533" s="47">
        <v>0</v>
      </c>
      <c r="DA533" s="47">
        <v>0</v>
      </c>
      <c r="DB533" s="47">
        <v>0</v>
      </c>
      <c r="DC533" s="47">
        <v>0</v>
      </c>
      <c r="DD533" s="47">
        <v>0</v>
      </c>
      <c r="DE533" s="47">
        <v>0</v>
      </c>
      <c r="DF533" s="47">
        <v>0</v>
      </c>
      <c r="DG533" s="47">
        <v>0</v>
      </c>
      <c r="DH533" s="47">
        <v>0</v>
      </c>
      <c r="DI533" s="47">
        <v>0</v>
      </c>
      <c r="DJ533" s="47">
        <v>0</v>
      </c>
      <c r="DK533" s="47">
        <v>0</v>
      </c>
      <c r="DL533" s="47">
        <v>0</v>
      </c>
      <c r="DM533" s="47">
        <v>0</v>
      </c>
      <c r="DN533" s="47">
        <v>0</v>
      </c>
      <c r="DO533" s="47">
        <v>0</v>
      </c>
      <c r="DP533" s="47">
        <v>0</v>
      </c>
      <c r="DQ533" s="47">
        <v>0</v>
      </c>
      <c r="DR533" s="47">
        <v>0</v>
      </c>
      <c r="DS533" s="47">
        <v>0</v>
      </c>
      <c r="DT533" s="47">
        <v>0</v>
      </c>
    </row>
    <row r="534" spans="1:126" x14ac:dyDescent="0.25">
      <c r="A534" s="47" t="s">
        <v>983</v>
      </c>
      <c r="B534" s="47" t="s">
        <v>153</v>
      </c>
      <c r="C534" s="47" t="s">
        <v>973</v>
      </c>
      <c r="D534" s="47" t="s">
        <v>973</v>
      </c>
      <c r="E534" s="47"/>
      <c r="F534" s="47" t="s">
        <v>406</v>
      </c>
      <c r="G534" s="47" t="s">
        <v>415</v>
      </c>
      <c r="H534" s="47" t="str">
        <f>=IFERROR(VLOOKUP(A534,'ETPT Format DDG'!A:J,10,FALSE),"")</f>
        <v>0</v>
      </c>
      <c r="I534" s="47" t="str">
        <f>='ETPT Format DDG'!M534</f>
        <v/>
      </c>
      <c r="J534" s="47" t="str">
        <f>='ETPT Format DDG'!D534</f>
        <v/>
      </c>
      <c r="K534" s="47" t="s">
        <v>157</v>
      </c>
      <c r="L534" s="47" t="s">
        <v>749</v>
      </c>
      <c r="M534" s="47"/>
      <c r="N534" s="47">
        <v>0.8000000000000057</v>
      </c>
      <c r="O534" s="47">
        <v>0.8000000000000057</v>
      </c>
      <c r="P534" s="47">
        <v>0</v>
      </c>
      <c r="Q534" s="47">
        <v>0</v>
      </c>
      <c r="R534" s="47">
        <v>0</v>
      </c>
      <c r="S534" s="47">
        <v>0</v>
      </c>
      <c r="T534" s="47">
        <v>0</v>
      </c>
      <c r="U534" s="47">
        <v>0</v>
      </c>
      <c r="V534" s="47">
        <v>0</v>
      </c>
      <c r="W534" s="47">
        <v>0</v>
      </c>
      <c r="X534" s="47">
        <v>0</v>
      </c>
      <c r="Y534" s="47">
        <v>0</v>
      </c>
      <c r="Z534" s="47">
        <v>0</v>
      </c>
      <c r="AA534" s="47">
        <v>0</v>
      </c>
      <c r="AB534" s="47">
        <v>0</v>
      </c>
      <c r="AC534" s="47">
        <v>0</v>
      </c>
      <c r="AD534" s="47">
        <v>0</v>
      </c>
      <c r="AE534" s="47">
        <v>0</v>
      </c>
      <c r="AF534" s="47">
        <v>0</v>
      </c>
      <c r="AG534" s="47">
        <v>0</v>
      </c>
      <c r="AH534" s="47">
        <v>0</v>
      </c>
      <c r="AI534" s="47">
        <v>0</v>
      </c>
      <c r="AJ534" s="47">
        <v>0</v>
      </c>
      <c r="AK534" s="47">
        <v>0</v>
      </c>
      <c r="AL534" s="47">
        <v>0</v>
      </c>
      <c r="AM534" s="47">
        <v>0</v>
      </c>
      <c r="AN534" s="47">
        <v>0</v>
      </c>
      <c r="AO534" s="47">
        <v>0</v>
      </c>
      <c r="AP534" s="47">
        <v>0</v>
      </c>
      <c r="AQ534" s="47">
        <v>0</v>
      </c>
      <c r="AR534" s="47">
        <v>0</v>
      </c>
      <c r="AS534" s="47">
        <v>0</v>
      </c>
      <c r="AT534" s="47">
        <v>0</v>
      </c>
      <c r="AU534" s="47">
        <v>0</v>
      </c>
      <c r="AV534" s="47">
        <v>0</v>
      </c>
      <c r="AW534" s="47">
        <v>0</v>
      </c>
      <c r="AX534" s="47">
        <v>0</v>
      </c>
      <c r="AY534" s="47">
        <v>0</v>
      </c>
      <c r="AZ534" s="47">
        <v>0</v>
      </c>
      <c r="BA534" s="47">
        <v>0</v>
      </c>
      <c r="BB534" s="47">
        <v>0</v>
      </c>
      <c r="BC534" s="47">
        <v>0</v>
      </c>
      <c r="BD534" s="47">
        <v>0</v>
      </c>
      <c r="BE534" s="47">
        <v>0</v>
      </c>
      <c r="BF534" s="47">
        <v>0</v>
      </c>
      <c r="BG534" s="47">
        <v>0</v>
      </c>
      <c r="BH534" s="47">
        <v>0</v>
      </c>
      <c r="BI534" s="47">
        <v>0</v>
      </c>
      <c r="BJ534" s="47">
        <v>0</v>
      </c>
      <c r="BK534" s="47">
        <v>0</v>
      </c>
      <c r="BL534" s="47">
        <v>0</v>
      </c>
      <c r="BM534" s="47">
        <v>0</v>
      </c>
      <c r="BN534" s="47">
        <v>0</v>
      </c>
      <c r="BO534" s="47">
        <v>0.8000000000000057</v>
      </c>
      <c r="BP534" s="47">
        <v>0</v>
      </c>
      <c r="BQ534" s="47">
        <v>0</v>
      </c>
      <c r="BR534" s="47">
        <v>0</v>
      </c>
      <c r="BS534" s="47">
        <v>0</v>
      </c>
      <c r="BT534" s="47">
        <v>0</v>
      </c>
      <c r="BU534" s="47">
        <v>0</v>
      </c>
      <c r="BV534" s="47">
        <v>0.8000000000000057</v>
      </c>
      <c r="BW534" s="47">
        <v>0</v>
      </c>
      <c r="BX534" s="47">
        <v>0</v>
      </c>
      <c r="BY534" s="47">
        <v>0</v>
      </c>
      <c r="BZ534" s="47">
        <v>0</v>
      </c>
      <c r="CA534" s="47">
        <v>0</v>
      </c>
      <c r="CB534" s="47">
        <v>0</v>
      </c>
      <c r="CC534" s="47">
        <v>0</v>
      </c>
      <c r="CD534" s="47">
        <v>0</v>
      </c>
      <c r="CE534" s="47">
        <v>0</v>
      </c>
      <c r="CF534" s="47">
        <v>0</v>
      </c>
      <c r="CG534" s="47">
        <v>0</v>
      </c>
      <c r="CH534" s="47">
        <v>0</v>
      </c>
      <c r="CI534" s="47">
        <v>0</v>
      </c>
      <c r="CJ534" s="47">
        <v>0</v>
      </c>
      <c r="CK534" s="47">
        <v>0</v>
      </c>
      <c r="CL534" s="47">
        <v>0</v>
      </c>
      <c r="CM534" s="47">
        <v>0</v>
      </c>
      <c r="CN534" s="47">
        <v>0</v>
      </c>
      <c r="CO534" s="47">
        <v>0</v>
      </c>
      <c r="CP534" s="47">
        <v>0</v>
      </c>
      <c r="CQ534" s="47">
        <v>0</v>
      </c>
      <c r="CR534" s="47">
        <v>0</v>
      </c>
      <c r="CS534" s="47">
        <v>0</v>
      </c>
      <c r="CT534" s="47">
        <v>0</v>
      </c>
      <c r="CU534" s="47">
        <v>0</v>
      </c>
      <c r="CV534" s="47">
        <v>0</v>
      </c>
      <c r="CW534" s="47">
        <v>0</v>
      </c>
      <c r="CX534" s="47">
        <v>0</v>
      </c>
      <c r="CY534" s="47">
        <v>0</v>
      </c>
      <c r="CZ534" s="47">
        <v>0</v>
      </c>
      <c r="DA534" s="47">
        <v>0</v>
      </c>
      <c r="DB534" s="47">
        <v>0</v>
      </c>
      <c r="DC534" s="47">
        <v>0</v>
      </c>
      <c r="DD534" s="47">
        <v>0</v>
      </c>
      <c r="DE534" s="47">
        <v>0</v>
      </c>
      <c r="DF534" s="47">
        <v>0</v>
      </c>
      <c r="DG534" s="47">
        <v>0</v>
      </c>
      <c r="DH534" s="47">
        <v>0</v>
      </c>
      <c r="DI534" s="47">
        <v>0</v>
      </c>
      <c r="DJ534" s="47">
        <v>0</v>
      </c>
      <c r="DK534" s="47">
        <v>0</v>
      </c>
      <c r="DL534" s="47">
        <v>0</v>
      </c>
      <c r="DM534" s="47">
        <v>0</v>
      </c>
      <c r="DN534" s="47">
        <v>0</v>
      </c>
      <c r="DO534" s="47">
        <v>0</v>
      </c>
      <c r="DP534" s="47">
        <v>0</v>
      </c>
      <c r="DQ534" s="47">
        <v>0</v>
      </c>
      <c r="DR534" s="47">
        <v>0</v>
      </c>
      <c r="DS534" s="47">
        <v>0</v>
      </c>
      <c r="DT534" s="47">
        <v>0</v>
      </c>
    </row>
    <row r="535" spans="1:126" x14ac:dyDescent="0.25">
      <c r="A535" s="47" t="s">
        <v>984</v>
      </c>
      <c r="B535" s="47" t="s">
        <v>153</v>
      </c>
      <c r="C535" s="47" t="s">
        <v>973</v>
      </c>
      <c r="D535" s="47" t="s">
        <v>973</v>
      </c>
      <c r="E535" s="47"/>
      <c r="F535" s="47" t="s">
        <v>406</v>
      </c>
      <c r="G535" s="47" t="s">
        <v>505</v>
      </c>
      <c r="H535" s="47" t="str">
        <f>=IFERROR(VLOOKUP(A535,'ETPT Format DDG'!A:J,10,FALSE),"")</f>
        <v>0</v>
      </c>
      <c r="I535" s="47" t="str">
        <f>='ETPT Format DDG'!M535</f>
        <v/>
      </c>
      <c r="J535" s="47" t="str">
        <f>='ETPT Format DDG'!D535</f>
        <v/>
      </c>
      <c r="K535" s="47" t="s">
        <v>157</v>
      </c>
      <c r="L535" s="47" t="s">
        <v>761</v>
      </c>
      <c r="M535" s="47"/>
      <c r="N535" s="47">
        <v>1</v>
      </c>
      <c r="O535" s="47">
        <v>1</v>
      </c>
      <c r="P535" s="47">
        <v>0</v>
      </c>
      <c r="Q535" s="47">
        <v>0</v>
      </c>
      <c r="R535" s="47">
        <v>0</v>
      </c>
      <c r="S535" s="47">
        <v>0</v>
      </c>
      <c r="T535" s="47">
        <v>0</v>
      </c>
      <c r="U535" s="47">
        <v>0</v>
      </c>
      <c r="V535" s="47">
        <v>0</v>
      </c>
      <c r="W535" s="47">
        <v>0</v>
      </c>
      <c r="X535" s="47">
        <v>0</v>
      </c>
      <c r="Y535" s="47">
        <v>0</v>
      </c>
      <c r="Z535" s="47">
        <v>0</v>
      </c>
      <c r="AA535" s="47">
        <v>0</v>
      </c>
      <c r="AB535" s="47">
        <v>0</v>
      </c>
      <c r="AC535" s="47">
        <v>0</v>
      </c>
      <c r="AD535" s="47">
        <v>0</v>
      </c>
      <c r="AE535" s="47">
        <v>0</v>
      </c>
      <c r="AF535" s="47">
        <v>0</v>
      </c>
      <c r="AG535" s="47">
        <v>0</v>
      </c>
      <c r="AH535" s="47">
        <v>0</v>
      </c>
      <c r="AI535" s="47">
        <v>0</v>
      </c>
      <c r="AJ535" s="47">
        <v>0</v>
      </c>
      <c r="AK535" s="47">
        <v>0</v>
      </c>
      <c r="AL535" s="47">
        <v>0</v>
      </c>
      <c r="AM535" s="47">
        <v>0</v>
      </c>
      <c r="AN535" s="47">
        <v>0</v>
      </c>
      <c r="AO535" s="47">
        <v>0</v>
      </c>
      <c r="AP535" s="47">
        <v>0</v>
      </c>
      <c r="AQ535" s="47">
        <v>0</v>
      </c>
      <c r="AR535" s="47">
        <v>0</v>
      </c>
      <c r="AS535" s="47">
        <v>0</v>
      </c>
      <c r="AT535" s="47">
        <v>0</v>
      </c>
      <c r="AU535" s="47">
        <v>0</v>
      </c>
      <c r="AV535" s="47">
        <v>0</v>
      </c>
      <c r="AW535" s="47">
        <v>0</v>
      </c>
      <c r="AX535" s="47">
        <v>0</v>
      </c>
      <c r="AY535" s="47">
        <v>0</v>
      </c>
      <c r="AZ535" s="47">
        <v>0</v>
      </c>
      <c r="BA535" s="47">
        <v>0</v>
      </c>
      <c r="BB535" s="47">
        <v>0</v>
      </c>
      <c r="BC535" s="47">
        <v>0</v>
      </c>
      <c r="BD535" s="47">
        <v>0</v>
      </c>
      <c r="BE535" s="47">
        <v>0</v>
      </c>
      <c r="BF535" s="47">
        <v>0</v>
      </c>
      <c r="BG535" s="47">
        <v>0</v>
      </c>
      <c r="BH535" s="47">
        <v>0</v>
      </c>
      <c r="BI535" s="47">
        <v>0</v>
      </c>
      <c r="BJ535" s="47">
        <v>0</v>
      </c>
      <c r="BK535" s="47">
        <v>0</v>
      </c>
      <c r="BL535" s="47">
        <v>0</v>
      </c>
      <c r="BM535" s="47">
        <v>0</v>
      </c>
      <c r="BN535" s="47">
        <v>0</v>
      </c>
      <c r="BO535" s="47">
        <v>0</v>
      </c>
      <c r="BP535" s="47">
        <v>0</v>
      </c>
      <c r="BQ535" s="47">
        <v>0</v>
      </c>
      <c r="BR535" s="47">
        <v>0</v>
      </c>
      <c r="BS535" s="47">
        <v>0</v>
      </c>
      <c r="BT535" s="47">
        <v>0</v>
      </c>
      <c r="BU535" s="47">
        <v>0</v>
      </c>
      <c r="BV535" s="47">
        <v>0</v>
      </c>
      <c r="BW535" s="47">
        <v>0</v>
      </c>
      <c r="BX535" s="47">
        <v>0</v>
      </c>
      <c r="BY535" s="47">
        <v>0</v>
      </c>
      <c r="BZ535" s="47">
        <v>0</v>
      </c>
      <c r="CA535" s="47">
        <v>0</v>
      </c>
      <c r="CB535" s="47">
        <v>0</v>
      </c>
      <c r="CC535" s="47">
        <v>0</v>
      </c>
      <c r="CD535" s="47">
        <v>0</v>
      </c>
      <c r="CE535" s="47">
        <v>0</v>
      </c>
      <c r="CF535" s="47">
        <v>0</v>
      </c>
      <c r="CG535" s="47">
        <v>0</v>
      </c>
      <c r="CH535" s="47">
        <v>0</v>
      </c>
      <c r="CI535" s="47">
        <v>0</v>
      </c>
      <c r="CJ535" s="47">
        <v>0</v>
      </c>
      <c r="CK535" s="47">
        <v>0</v>
      </c>
      <c r="CL535" s="47">
        <v>0</v>
      </c>
      <c r="CM535" s="47">
        <v>0</v>
      </c>
      <c r="CN535" s="47">
        <v>0</v>
      </c>
      <c r="CO535" s="47">
        <v>0</v>
      </c>
      <c r="CP535" s="47">
        <v>0</v>
      </c>
      <c r="CQ535" s="47">
        <v>0</v>
      </c>
      <c r="CR535" s="47">
        <v>0</v>
      </c>
      <c r="CS535" s="47">
        <v>0</v>
      </c>
      <c r="CT535" s="47">
        <v>1</v>
      </c>
      <c r="CU535" s="47">
        <v>0</v>
      </c>
      <c r="CV535" s="47">
        <v>0</v>
      </c>
      <c r="CW535" s="47">
        <v>0</v>
      </c>
      <c r="CX535" s="47">
        <v>0</v>
      </c>
      <c r="CY535" s="47">
        <v>0</v>
      </c>
      <c r="CZ535" s="47">
        <v>0</v>
      </c>
      <c r="DA535" s="47">
        <v>0</v>
      </c>
      <c r="DB535" s="47">
        <v>1</v>
      </c>
      <c r="DC535" s="47">
        <v>0</v>
      </c>
      <c r="DD535" s="47">
        <v>0</v>
      </c>
      <c r="DE535" s="47">
        <v>0</v>
      </c>
      <c r="DF535" s="47">
        <v>0</v>
      </c>
      <c r="DG535" s="47">
        <v>0</v>
      </c>
      <c r="DH535" s="47">
        <v>0</v>
      </c>
      <c r="DI535" s="47">
        <v>0</v>
      </c>
      <c r="DJ535" s="47">
        <v>0</v>
      </c>
      <c r="DK535" s="47">
        <v>0</v>
      </c>
      <c r="DL535" s="47">
        <v>0</v>
      </c>
      <c r="DM535" s="47">
        <v>0</v>
      </c>
      <c r="DN535" s="47">
        <v>0</v>
      </c>
      <c r="DO535" s="47">
        <v>0</v>
      </c>
      <c r="DP535" s="47">
        <v>0</v>
      </c>
      <c r="DQ535" s="47">
        <v>0</v>
      </c>
      <c r="DR535" s="47">
        <v>0</v>
      </c>
      <c r="DS535" s="47">
        <v>0</v>
      </c>
      <c r="DT535" s="47">
        <v>0</v>
      </c>
    </row>
    <row r="536" spans="1:126" x14ac:dyDescent="0.25">
      <c r="A536" s="47" t="s">
        <v>985</v>
      </c>
      <c r="B536" s="47" t="s">
        <v>153</v>
      </c>
      <c r="C536" s="47" t="s">
        <v>986</v>
      </c>
      <c r="D536" s="47" t="s">
        <v>986</v>
      </c>
      <c r="E536" s="47"/>
      <c r="F536" s="47" t="s">
        <v>406</v>
      </c>
      <c r="G536" s="47" t="s">
        <v>412</v>
      </c>
      <c r="H536" s="47" t="str">
        <f>=IFERROR(VLOOKUP(A536,'ETPT Format DDG'!A:J,10,FALSE),"")</f>
        <v>0</v>
      </c>
      <c r="I536" s="47" t="str">
        <f>='ETPT Format DDG'!M536</f>
        <v/>
      </c>
      <c r="J536" s="47" t="str">
        <f>='ETPT Format DDG'!D536</f>
        <v/>
      </c>
      <c r="K536" s="47" t="s">
        <v>157</v>
      </c>
      <c r="L536" s="47" t="s">
        <v>648</v>
      </c>
      <c r="M536" s="47" t="s">
        <v>691</v>
      </c>
      <c r="N536" s="47">
        <v>1</v>
      </c>
      <c r="O536" s="47">
        <v>1</v>
      </c>
      <c r="P536" s="47">
        <v>0</v>
      </c>
      <c r="Q536" s="47">
        <v>0</v>
      </c>
      <c r="R536" s="47">
        <v>0</v>
      </c>
      <c r="S536" s="47">
        <v>0</v>
      </c>
      <c r="T536" s="47">
        <v>0</v>
      </c>
      <c r="U536" s="47">
        <v>0</v>
      </c>
      <c r="V536" s="47">
        <v>0</v>
      </c>
      <c r="W536" s="47">
        <v>0</v>
      </c>
      <c r="X536" s="47">
        <v>0</v>
      </c>
      <c r="Y536" s="47">
        <v>0</v>
      </c>
      <c r="Z536" s="47">
        <v>0</v>
      </c>
      <c r="AA536" s="47">
        <v>0</v>
      </c>
      <c r="AB536" s="47">
        <v>0</v>
      </c>
      <c r="AC536" s="47">
        <v>0</v>
      </c>
      <c r="AD536" s="47">
        <v>0</v>
      </c>
      <c r="AE536" s="47">
        <v>0</v>
      </c>
      <c r="AF536" s="47">
        <v>0</v>
      </c>
      <c r="AG536" s="47">
        <v>0</v>
      </c>
      <c r="AH536" s="47">
        <v>0</v>
      </c>
      <c r="AI536" s="47">
        <v>0</v>
      </c>
      <c r="AJ536" s="47">
        <v>0</v>
      </c>
      <c r="AK536" s="47">
        <v>0</v>
      </c>
      <c r="AL536" s="47">
        <v>0</v>
      </c>
      <c r="AM536" s="47">
        <v>0</v>
      </c>
      <c r="AN536" s="47">
        <v>1</v>
      </c>
      <c r="AO536" s="47">
        <v>0</v>
      </c>
      <c r="AP536" s="47">
        <v>0</v>
      </c>
      <c r="AQ536" s="47">
        <v>0</v>
      </c>
      <c r="AR536" s="47">
        <v>0</v>
      </c>
      <c r="AS536" s="47">
        <v>0</v>
      </c>
      <c r="AT536" s="47">
        <v>0</v>
      </c>
      <c r="AU536" s="47">
        <v>0</v>
      </c>
      <c r="AV536" s="47">
        <v>0</v>
      </c>
      <c r="AW536" s="47">
        <v>0</v>
      </c>
      <c r="AX536" s="47">
        <v>0</v>
      </c>
      <c r="AY536" s="47">
        <v>0</v>
      </c>
      <c r="AZ536" s="47">
        <v>0</v>
      </c>
      <c r="BA536" s="47">
        <v>0</v>
      </c>
      <c r="BB536" s="47">
        <v>0</v>
      </c>
      <c r="BC536" s="47">
        <v>0</v>
      </c>
      <c r="BD536" s="47">
        <v>0</v>
      </c>
      <c r="BE536" s="47">
        <v>0</v>
      </c>
      <c r="BF536" s="47">
        <v>1</v>
      </c>
      <c r="BG536" s="47">
        <v>0</v>
      </c>
      <c r="BH536" s="47">
        <v>0</v>
      </c>
      <c r="BI536" s="47">
        <v>0</v>
      </c>
      <c r="BJ536" s="47">
        <v>0</v>
      </c>
      <c r="BK536" s="47">
        <v>0</v>
      </c>
      <c r="BL536" s="47">
        <v>0</v>
      </c>
      <c r="BM536" s="47">
        <v>0</v>
      </c>
      <c r="BN536" s="47">
        <v>0</v>
      </c>
      <c r="BO536" s="47">
        <v>0</v>
      </c>
      <c r="BP536" s="47">
        <v>0</v>
      </c>
      <c r="BQ536" s="47">
        <v>0</v>
      </c>
      <c r="BR536" s="47">
        <v>0</v>
      </c>
      <c r="BS536" s="47">
        <v>0</v>
      </c>
      <c r="BT536" s="47">
        <v>0</v>
      </c>
      <c r="BU536" s="47">
        <v>0</v>
      </c>
      <c r="BV536" s="47">
        <v>0</v>
      </c>
      <c r="BW536" s="47">
        <v>0</v>
      </c>
      <c r="BX536" s="47">
        <v>0</v>
      </c>
      <c r="BY536" s="47">
        <v>0</v>
      </c>
      <c r="BZ536" s="47">
        <v>0</v>
      </c>
      <c r="CA536" s="47">
        <v>0</v>
      </c>
      <c r="CB536" s="47">
        <v>0</v>
      </c>
      <c r="CC536" s="47">
        <v>0</v>
      </c>
      <c r="CD536" s="47">
        <v>0</v>
      </c>
      <c r="CE536" s="47">
        <v>0</v>
      </c>
      <c r="CF536" s="47">
        <v>0</v>
      </c>
      <c r="CG536" s="47">
        <v>0</v>
      </c>
      <c r="CH536" s="47">
        <v>0</v>
      </c>
      <c r="CI536" s="47">
        <v>0</v>
      </c>
      <c r="CJ536" s="47">
        <v>0</v>
      </c>
      <c r="CK536" s="47">
        <v>0</v>
      </c>
      <c r="CL536" s="47">
        <v>0</v>
      </c>
      <c r="CM536" s="47">
        <v>0</v>
      </c>
      <c r="CN536" s="47">
        <v>0</v>
      </c>
      <c r="CO536" s="47">
        <v>0</v>
      </c>
      <c r="CP536" s="47">
        <v>0</v>
      </c>
      <c r="CQ536" s="47">
        <v>0</v>
      </c>
      <c r="CR536" s="47">
        <v>0</v>
      </c>
      <c r="CS536" s="47">
        <v>0</v>
      </c>
      <c r="CT536" s="47">
        <v>0</v>
      </c>
      <c r="CU536" s="47">
        <v>0</v>
      </c>
      <c r="CV536" s="47">
        <v>0</v>
      </c>
      <c r="CW536" s="47">
        <v>0</v>
      </c>
      <c r="CX536" s="47">
        <v>0</v>
      </c>
      <c r="CY536" s="47">
        <v>0</v>
      </c>
      <c r="CZ536" s="47">
        <v>0</v>
      </c>
      <c r="DA536" s="47">
        <v>0</v>
      </c>
      <c r="DB536" s="47">
        <v>0</v>
      </c>
      <c r="DC536" s="47">
        <v>0</v>
      </c>
      <c r="DD536" s="47">
        <v>0</v>
      </c>
      <c r="DE536" s="47">
        <v>0</v>
      </c>
      <c r="DF536" s="47">
        <v>0</v>
      </c>
      <c r="DG536" s="47">
        <v>0</v>
      </c>
      <c r="DH536" s="47">
        <v>0</v>
      </c>
      <c r="DI536" s="47">
        <v>0</v>
      </c>
      <c r="DJ536" s="47">
        <v>0</v>
      </c>
      <c r="DK536" s="47">
        <v>0</v>
      </c>
      <c r="DL536" s="47">
        <v>0</v>
      </c>
      <c r="DM536" s="47">
        <v>0</v>
      </c>
      <c r="DN536" s="47">
        <v>0</v>
      </c>
      <c r="DO536" s="47">
        <v>0</v>
      </c>
      <c r="DP536" s="47">
        <v>0</v>
      </c>
      <c r="DQ536" s="47">
        <v>0</v>
      </c>
      <c r="DR536" s="47">
        <v>0</v>
      </c>
      <c r="DS536" s="47">
        <v>0</v>
      </c>
      <c r="DT536" s="47">
        <v>0</v>
      </c>
    </row>
    <row r="537" spans="1:126" x14ac:dyDescent="0.25">
      <c r="A537" s="47" t="s">
        <v>987</v>
      </c>
      <c r="B537" s="47" t="s">
        <v>153</v>
      </c>
      <c r="C537" s="47" t="s">
        <v>986</v>
      </c>
      <c r="D537" s="47" t="s">
        <v>986</v>
      </c>
      <c r="E537" s="47"/>
      <c r="F537" s="47" t="s">
        <v>406</v>
      </c>
      <c r="G537" s="47" t="s">
        <v>412</v>
      </c>
      <c r="H537" s="47" t="str">
        <f>=IFERROR(VLOOKUP(A537,'ETPT Format DDG'!A:J,10,FALSE),"")</f>
        <v>0</v>
      </c>
      <c r="I537" s="47" t="str">
        <f>='ETPT Format DDG'!M537</f>
        <v/>
      </c>
      <c r="J537" s="47" t="str">
        <f>='ETPT Format DDG'!D537</f>
        <v/>
      </c>
      <c r="K537" s="47" t="s">
        <v>157</v>
      </c>
      <c r="L537" s="47" t="s">
        <v>245</v>
      </c>
      <c r="M537" s="47"/>
      <c r="N537" s="47">
        <v>1</v>
      </c>
      <c r="O537" s="47">
        <v>1</v>
      </c>
      <c r="P537" s="47">
        <v>0</v>
      </c>
      <c r="Q537" s="47">
        <v>0</v>
      </c>
      <c r="R537" s="47">
        <v>0</v>
      </c>
      <c r="S537" s="47">
        <v>0</v>
      </c>
      <c r="T537" s="47">
        <v>0</v>
      </c>
      <c r="U537" s="47">
        <v>0</v>
      </c>
      <c r="V537" s="47">
        <v>0</v>
      </c>
      <c r="W537" s="47">
        <v>0</v>
      </c>
      <c r="X537" s="47">
        <v>0</v>
      </c>
      <c r="Y537" s="47">
        <v>0</v>
      </c>
      <c r="Z537" s="47">
        <v>0</v>
      </c>
      <c r="AA537" s="47">
        <v>0</v>
      </c>
      <c r="AB537" s="47">
        <v>0</v>
      </c>
      <c r="AC537" s="47">
        <v>0</v>
      </c>
      <c r="AD537" s="47">
        <v>0</v>
      </c>
      <c r="AE537" s="47">
        <v>0</v>
      </c>
      <c r="AF537" s="47">
        <v>0</v>
      </c>
      <c r="AG537" s="47">
        <v>0</v>
      </c>
      <c r="AH537" s="47">
        <v>0</v>
      </c>
      <c r="AI537" s="47">
        <v>0</v>
      </c>
      <c r="AJ537" s="47">
        <v>0</v>
      </c>
      <c r="AK537" s="47">
        <v>0</v>
      </c>
      <c r="AL537" s="47">
        <v>0</v>
      </c>
      <c r="AM537" s="47">
        <v>0</v>
      </c>
      <c r="AN537" s="47">
        <v>0</v>
      </c>
      <c r="AO537" s="47">
        <v>0</v>
      </c>
      <c r="AP537" s="47">
        <v>0</v>
      </c>
      <c r="AQ537" s="47">
        <v>0</v>
      </c>
      <c r="AR537" s="47">
        <v>0</v>
      </c>
      <c r="AS537" s="47">
        <v>0</v>
      </c>
      <c r="AT537" s="47">
        <v>0</v>
      </c>
      <c r="AU537" s="47">
        <v>0</v>
      </c>
      <c r="AV537" s="47">
        <v>0</v>
      </c>
      <c r="AW537" s="47">
        <v>0</v>
      </c>
      <c r="AX537" s="47">
        <v>0</v>
      </c>
      <c r="AY537" s="47">
        <v>0</v>
      </c>
      <c r="AZ537" s="47">
        <v>0</v>
      </c>
      <c r="BA537" s="47">
        <v>0</v>
      </c>
      <c r="BB537" s="47">
        <v>0</v>
      </c>
      <c r="BC537" s="47">
        <v>0</v>
      </c>
      <c r="BD537" s="47">
        <v>0</v>
      </c>
      <c r="BE537" s="47">
        <v>0</v>
      </c>
      <c r="BF537" s="47">
        <v>0</v>
      </c>
      <c r="BG537" s="47">
        <v>0</v>
      </c>
      <c r="BH537" s="47">
        <v>0</v>
      </c>
      <c r="BI537" s="47">
        <v>0</v>
      </c>
      <c r="BJ537" s="47">
        <v>0</v>
      </c>
      <c r="BK537" s="47">
        <v>0</v>
      </c>
      <c r="BL537" s="47">
        <v>0</v>
      </c>
      <c r="BM537" s="47">
        <v>0</v>
      </c>
      <c r="BN537" s="47">
        <v>0</v>
      </c>
      <c r="BO537" s="47">
        <v>0</v>
      </c>
      <c r="BP537" s="47">
        <v>0</v>
      </c>
      <c r="BQ537" s="47">
        <v>0</v>
      </c>
      <c r="BR537" s="47">
        <v>0</v>
      </c>
      <c r="BS537" s="47">
        <v>0</v>
      </c>
      <c r="BT537" s="47">
        <v>0</v>
      </c>
      <c r="BU537" s="47">
        <v>0</v>
      </c>
      <c r="BV537" s="47">
        <v>0</v>
      </c>
      <c r="BW537" s="47">
        <v>0</v>
      </c>
      <c r="BX537" s="47">
        <v>0</v>
      </c>
      <c r="BY537" s="47">
        <v>0</v>
      </c>
      <c r="BZ537" s="47">
        <v>0</v>
      </c>
      <c r="CA537" s="47">
        <v>0</v>
      </c>
      <c r="CB537" s="47">
        <v>0</v>
      </c>
      <c r="CC537" s="47">
        <v>0</v>
      </c>
      <c r="CD537" s="47">
        <v>0</v>
      </c>
      <c r="CE537" s="47">
        <v>0</v>
      </c>
      <c r="CF537" s="47">
        <v>0.6842105263157895</v>
      </c>
      <c r="CG537" s="47">
        <v>0</v>
      </c>
      <c r="CH537" s="47">
        <v>0</v>
      </c>
      <c r="CI537" s="47">
        <v>0.6842105263157895</v>
      </c>
      <c r="CJ537" s="47">
        <v>0</v>
      </c>
      <c r="CK537" s="47">
        <v>0</v>
      </c>
      <c r="CL537" s="47">
        <v>0</v>
      </c>
      <c r="CM537" s="47">
        <v>0</v>
      </c>
      <c r="CN537" s="47">
        <v>0</v>
      </c>
      <c r="CO537" s="47">
        <v>0</v>
      </c>
      <c r="CP537" s="47">
        <v>0</v>
      </c>
      <c r="CQ537" s="47">
        <v>0</v>
      </c>
      <c r="CR537" s="47">
        <v>0</v>
      </c>
      <c r="CS537" s="47">
        <v>0</v>
      </c>
      <c r="CT537" s="47">
        <v>0.3157894736842105</v>
      </c>
      <c r="CU537" s="47">
        <v>0</v>
      </c>
      <c r="CV537" s="47">
        <v>0</v>
      </c>
      <c r="CW537" s="47">
        <v>0</v>
      </c>
      <c r="CX537" s="47">
        <v>0</v>
      </c>
      <c r="CY537" s="47">
        <v>0</v>
      </c>
      <c r="CZ537" s="47">
        <v>0</v>
      </c>
      <c r="DA537" s="47">
        <v>0</v>
      </c>
      <c r="DB537" s="47">
        <v>0</v>
      </c>
      <c r="DC537" s="47">
        <v>0</v>
      </c>
      <c r="DD537" s="47">
        <v>0</v>
      </c>
      <c r="DE537" s="47">
        <v>0.3157894736842105</v>
      </c>
      <c r="DF537" s="47">
        <v>0</v>
      </c>
      <c r="DG537" s="47">
        <v>0</v>
      </c>
      <c r="DH537" s="47">
        <v>0</v>
      </c>
      <c r="DI537" s="47">
        <v>0</v>
      </c>
      <c r="DJ537" s="47">
        <v>0</v>
      </c>
      <c r="DK537" s="47">
        <v>0</v>
      </c>
      <c r="DL537" s="47">
        <v>0</v>
      </c>
      <c r="DM537" s="47">
        <v>0</v>
      </c>
      <c r="DN537" s="47">
        <v>0</v>
      </c>
      <c r="DO537" s="47">
        <v>0</v>
      </c>
      <c r="DP537" s="47">
        <v>0</v>
      </c>
      <c r="DQ537" s="47">
        <v>0</v>
      </c>
      <c r="DR537" s="47">
        <v>0</v>
      </c>
      <c r="DS537" s="47">
        <v>0</v>
      </c>
      <c r="DT537" s="47">
        <v>0</v>
      </c>
    </row>
    <row r="538" spans="1:126" x14ac:dyDescent="0.25">
      <c r="A538" s="47" t="s">
        <v>988</v>
      </c>
      <c r="B538" s="47" t="s">
        <v>153</v>
      </c>
      <c r="C538" s="47" t="s">
        <v>986</v>
      </c>
      <c r="D538" s="47" t="s">
        <v>986</v>
      </c>
      <c r="E538" s="47"/>
      <c r="F538" s="47" t="s">
        <v>406</v>
      </c>
      <c r="G538" s="47" t="s">
        <v>412</v>
      </c>
      <c r="H538" s="47" t="str">
        <f>=IFERROR(VLOOKUP(A538,'ETPT Format DDG'!A:J,10,FALSE),"")</f>
        <v>0</v>
      </c>
      <c r="I538" s="47" t="str">
        <f>='ETPT Format DDG'!M538</f>
        <v/>
      </c>
      <c r="J538" s="47" t="str">
        <f>='ETPT Format DDG'!D538</f>
        <v/>
      </c>
      <c r="K538" s="47" t="s">
        <v>157</v>
      </c>
      <c r="L538" s="47" t="s">
        <v>910</v>
      </c>
      <c r="M538" s="47" t="s">
        <v>164</v>
      </c>
      <c r="N538" s="47">
        <v>0.45789473684210524</v>
      </c>
      <c r="O538" s="47">
        <v>0.45789473684210524</v>
      </c>
      <c r="P538" s="47">
        <v>0</v>
      </c>
      <c r="Q538" s="47">
        <v>0</v>
      </c>
      <c r="R538" s="47">
        <v>0</v>
      </c>
      <c r="S538" s="47">
        <v>0</v>
      </c>
      <c r="T538" s="47">
        <v>0</v>
      </c>
      <c r="U538" s="47">
        <v>0</v>
      </c>
      <c r="V538" s="47">
        <v>0</v>
      </c>
      <c r="W538" s="47">
        <v>0</v>
      </c>
      <c r="X538" s="47">
        <v>0</v>
      </c>
      <c r="Y538" s="47">
        <v>0</v>
      </c>
      <c r="Z538" s="47">
        <v>0</v>
      </c>
      <c r="AA538" s="47">
        <v>0</v>
      </c>
      <c r="AB538" s="47">
        <v>0</v>
      </c>
      <c r="AC538" s="47">
        <v>0</v>
      </c>
      <c r="AD538" s="47">
        <v>0</v>
      </c>
      <c r="AE538" s="47">
        <v>0</v>
      </c>
      <c r="AF538" s="47">
        <v>0</v>
      </c>
      <c r="AG538" s="47">
        <v>0</v>
      </c>
      <c r="AH538" s="47">
        <v>0</v>
      </c>
      <c r="AI538" s="47">
        <v>0</v>
      </c>
      <c r="AJ538" s="47">
        <v>0</v>
      </c>
      <c r="AK538" s="47">
        <v>0</v>
      </c>
      <c r="AL538" s="47">
        <v>0</v>
      </c>
      <c r="AM538" s="47">
        <v>0</v>
      </c>
      <c r="AN538" s="47">
        <v>0</v>
      </c>
      <c r="AO538" s="47">
        <v>0</v>
      </c>
      <c r="AP538" s="47">
        <v>0</v>
      </c>
      <c r="AQ538" s="47">
        <v>0</v>
      </c>
      <c r="AR538" s="47">
        <v>0</v>
      </c>
      <c r="AS538" s="47">
        <v>0</v>
      </c>
      <c r="AT538" s="47">
        <v>0</v>
      </c>
      <c r="AU538" s="47">
        <v>0</v>
      </c>
      <c r="AV538" s="47">
        <v>0</v>
      </c>
      <c r="AW538" s="47">
        <v>0</v>
      </c>
      <c r="AX538" s="47">
        <v>0</v>
      </c>
      <c r="AY538" s="47">
        <v>0</v>
      </c>
      <c r="AZ538" s="47">
        <v>0</v>
      </c>
      <c r="BA538" s="47">
        <v>0</v>
      </c>
      <c r="BB538" s="47">
        <v>0</v>
      </c>
      <c r="BC538" s="47">
        <v>0</v>
      </c>
      <c r="BD538" s="47">
        <v>0</v>
      </c>
      <c r="BE538" s="47">
        <v>0</v>
      </c>
      <c r="BF538" s="47">
        <v>0</v>
      </c>
      <c r="BG538" s="47">
        <v>0</v>
      </c>
      <c r="BH538" s="47">
        <v>0</v>
      </c>
      <c r="BI538" s="47">
        <v>0</v>
      </c>
      <c r="BJ538" s="47">
        <v>0</v>
      </c>
      <c r="BK538" s="47">
        <v>0</v>
      </c>
      <c r="BL538" s="47">
        <v>0</v>
      </c>
      <c r="BM538" s="47">
        <v>0</v>
      </c>
      <c r="BN538" s="47">
        <v>0</v>
      </c>
      <c r="BO538" s="47">
        <v>0</v>
      </c>
      <c r="BP538" s="47">
        <v>0</v>
      </c>
      <c r="BQ538" s="47">
        <v>0</v>
      </c>
      <c r="BR538" s="47">
        <v>0</v>
      </c>
      <c r="BS538" s="47">
        <v>0</v>
      </c>
      <c r="BT538" s="47">
        <v>0</v>
      </c>
      <c r="BU538" s="47">
        <v>0</v>
      </c>
      <c r="BV538" s="47">
        <v>0</v>
      </c>
      <c r="BW538" s="47">
        <v>0</v>
      </c>
      <c r="BX538" s="47">
        <v>0</v>
      </c>
      <c r="BY538" s="47">
        <v>0</v>
      </c>
      <c r="BZ538" s="47">
        <v>0</v>
      </c>
      <c r="CA538" s="47">
        <v>0</v>
      </c>
      <c r="CB538" s="47">
        <v>0</v>
      </c>
      <c r="CC538" s="47">
        <v>0</v>
      </c>
      <c r="CD538" s="47">
        <v>0</v>
      </c>
      <c r="CE538" s="47">
        <v>0</v>
      </c>
      <c r="CF538" s="47">
        <v>0</v>
      </c>
      <c r="CG538" s="47">
        <v>0</v>
      </c>
      <c r="CH538" s="47">
        <v>0</v>
      </c>
      <c r="CI538" s="47">
        <v>0</v>
      </c>
      <c r="CJ538" s="47">
        <v>0</v>
      </c>
      <c r="CK538" s="47">
        <v>0</v>
      </c>
      <c r="CL538" s="47">
        <v>0</v>
      </c>
      <c r="CM538" s="47">
        <v>0</v>
      </c>
      <c r="CN538" s="47">
        <v>0</v>
      </c>
      <c r="CO538" s="47">
        <v>0</v>
      </c>
      <c r="CP538" s="47">
        <v>0</v>
      </c>
      <c r="CQ538" s="47">
        <v>0</v>
      </c>
      <c r="CR538" s="47">
        <v>0</v>
      </c>
      <c r="CS538" s="47">
        <v>0</v>
      </c>
      <c r="CT538" s="47">
        <v>0.45789473684210524</v>
      </c>
      <c r="CU538" s="47">
        <v>0</v>
      </c>
      <c r="CV538" s="47">
        <v>0</v>
      </c>
      <c r="CW538" s="47">
        <v>0</v>
      </c>
      <c r="CX538" s="47">
        <v>0</v>
      </c>
      <c r="CY538" s="47">
        <v>0</v>
      </c>
      <c r="CZ538" s="47">
        <v>0</v>
      </c>
      <c r="DA538" s="47">
        <v>0</v>
      </c>
      <c r="DB538" s="47">
        <v>0</v>
      </c>
      <c r="DC538" s="47">
        <v>0.45789473684210524</v>
      </c>
      <c r="DD538" s="47">
        <v>0</v>
      </c>
      <c r="DE538" s="47">
        <v>0</v>
      </c>
      <c r="DF538" s="47">
        <v>0</v>
      </c>
      <c r="DG538" s="47">
        <v>0</v>
      </c>
      <c r="DH538" s="47">
        <v>0</v>
      </c>
      <c r="DI538" s="47">
        <v>0</v>
      </c>
      <c r="DJ538" s="47">
        <v>0</v>
      </c>
      <c r="DK538" s="47">
        <v>0</v>
      </c>
      <c r="DL538" s="47">
        <v>0</v>
      </c>
      <c r="DM538" s="47">
        <v>0</v>
      </c>
      <c r="DN538" s="47">
        <v>0</v>
      </c>
      <c r="DO538" s="47">
        <v>0</v>
      </c>
      <c r="DP538" s="47">
        <v>0</v>
      </c>
      <c r="DQ538" s="47">
        <v>0</v>
      </c>
      <c r="DR538" s="47">
        <v>0</v>
      </c>
      <c r="DS538" s="47">
        <v>0</v>
      </c>
      <c r="DT538" s="47">
        <v>0</v>
      </c>
    </row>
    <row r="539" spans="1:126" x14ac:dyDescent="0.25">
      <c r="A539" s="47" t="s">
        <v>989</v>
      </c>
      <c r="B539" s="47" t="s">
        <v>153</v>
      </c>
      <c r="C539" s="47" t="s">
        <v>986</v>
      </c>
      <c r="D539" s="47" t="s">
        <v>986</v>
      </c>
      <c r="E539" s="47"/>
      <c r="F539" s="47" t="s">
        <v>406</v>
      </c>
      <c r="G539" s="47" t="s">
        <v>412</v>
      </c>
      <c r="H539" s="47" t="str">
        <f>=IFERROR(VLOOKUP(A539,'ETPT Format DDG'!A:J,10,FALSE),"")</f>
        <v>0</v>
      </c>
      <c r="I539" s="47" t="str">
        <f>='ETPT Format DDG'!M539</f>
        <v/>
      </c>
      <c r="J539" s="47" t="str">
        <f>='ETPT Format DDG'!D539</f>
        <v/>
      </c>
      <c r="K539" s="47" t="s">
        <v>157</v>
      </c>
      <c r="L539" s="47" t="s">
        <v>648</v>
      </c>
      <c r="M539" s="47"/>
      <c r="N539" s="47">
        <v>1</v>
      </c>
      <c r="O539" s="47">
        <v>1</v>
      </c>
      <c r="P539" s="47">
        <v>0</v>
      </c>
      <c r="Q539" s="47">
        <v>0</v>
      </c>
      <c r="R539" s="47">
        <v>0</v>
      </c>
      <c r="S539" s="47">
        <v>0</v>
      </c>
      <c r="T539" s="47">
        <v>0</v>
      </c>
      <c r="U539" s="47">
        <v>0</v>
      </c>
      <c r="V539" s="47">
        <v>0</v>
      </c>
      <c r="W539" s="47">
        <v>0</v>
      </c>
      <c r="X539" s="47">
        <v>0</v>
      </c>
      <c r="Y539" s="47">
        <v>0</v>
      </c>
      <c r="Z539" s="47">
        <v>0</v>
      </c>
      <c r="AA539" s="47">
        <v>0</v>
      </c>
      <c r="AB539" s="47">
        <v>0</v>
      </c>
      <c r="AC539" s="47">
        <v>0</v>
      </c>
      <c r="AD539" s="47">
        <v>0</v>
      </c>
      <c r="AE539" s="47">
        <v>0</v>
      </c>
      <c r="AF539" s="47">
        <v>0</v>
      </c>
      <c r="AG539" s="47">
        <v>0</v>
      </c>
      <c r="AH539" s="47">
        <v>0</v>
      </c>
      <c r="AI539" s="47">
        <v>0</v>
      </c>
      <c r="AJ539" s="47">
        <v>0</v>
      </c>
      <c r="AK539" s="47">
        <v>0</v>
      </c>
      <c r="AL539" s="47">
        <v>0</v>
      </c>
      <c r="AM539" s="47">
        <v>0</v>
      </c>
      <c r="AN539" s="47">
        <v>0</v>
      </c>
      <c r="AO539" s="47">
        <v>0</v>
      </c>
      <c r="AP539" s="47">
        <v>0</v>
      </c>
      <c r="AQ539" s="47">
        <v>0</v>
      </c>
      <c r="AR539" s="47">
        <v>0</v>
      </c>
      <c r="AS539" s="47">
        <v>0</v>
      </c>
      <c r="AT539" s="47">
        <v>0</v>
      </c>
      <c r="AU539" s="47">
        <v>0</v>
      </c>
      <c r="AV539" s="47">
        <v>0</v>
      </c>
      <c r="AW539" s="47">
        <v>0</v>
      </c>
      <c r="AX539" s="47">
        <v>0</v>
      </c>
      <c r="AY539" s="47">
        <v>0</v>
      </c>
      <c r="AZ539" s="47">
        <v>0</v>
      </c>
      <c r="BA539" s="47">
        <v>0</v>
      </c>
      <c r="BB539" s="47">
        <v>0</v>
      </c>
      <c r="BC539" s="47">
        <v>0</v>
      </c>
      <c r="BD539" s="47">
        <v>0</v>
      </c>
      <c r="BE539" s="47">
        <v>0</v>
      </c>
      <c r="BF539" s="47">
        <v>0</v>
      </c>
      <c r="BG539" s="47">
        <v>0</v>
      </c>
      <c r="BH539" s="47">
        <v>0</v>
      </c>
      <c r="BI539" s="47">
        <v>0</v>
      </c>
      <c r="BJ539" s="47">
        <v>0</v>
      </c>
      <c r="BK539" s="47">
        <v>0</v>
      </c>
      <c r="BL539" s="47">
        <v>0</v>
      </c>
      <c r="BM539" s="47">
        <v>0</v>
      </c>
      <c r="BN539" s="47">
        <v>0</v>
      </c>
      <c r="BO539" s="47">
        <v>1</v>
      </c>
      <c r="BP539" s="47">
        <v>1</v>
      </c>
      <c r="BQ539" s="47">
        <v>0</v>
      </c>
      <c r="BR539" s="47">
        <v>0</v>
      </c>
      <c r="BS539" s="47">
        <v>0</v>
      </c>
      <c r="BT539" s="47">
        <v>0</v>
      </c>
      <c r="BU539" s="47">
        <v>0</v>
      </c>
      <c r="BV539" s="47">
        <v>0</v>
      </c>
      <c r="BW539" s="47">
        <v>0</v>
      </c>
      <c r="BX539" s="47">
        <v>0</v>
      </c>
      <c r="BY539" s="47">
        <v>0</v>
      </c>
      <c r="BZ539" s="47">
        <v>0</v>
      </c>
      <c r="CA539" s="47">
        <v>0</v>
      </c>
      <c r="CB539" s="47">
        <v>0</v>
      </c>
      <c r="CC539" s="47">
        <v>0</v>
      </c>
      <c r="CD539" s="47">
        <v>0</v>
      </c>
      <c r="CE539" s="47">
        <v>0</v>
      </c>
      <c r="CF539" s="47">
        <v>0</v>
      </c>
      <c r="CG539" s="47">
        <v>0</v>
      </c>
      <c r="CH539" s="47">
        <v>0</v>
      </c>
      <c r="CI539" s="47">
        <v>0</v>
      </c>
      <c r="CJ539" s="47">
        <v>0</v>
      </c>
      <c r="CK539" s="47">
        <v>0</v>
      </c>
      <c r="CL539" s="47">
        <v>0</v>
      </c>
      <c r="CM539" s="47">
        <v>0</v>
      </c>
      <c r="CN539" s="47">
        <v>0</v>
      </c>
      <c r="CO539" s="47">
        <v>0</v>
      </c>
      <c r="CP539" s="47">
        <v>0</v>
      </c>
      <c r="CQ539" s="47">
        <v>0</v>
      </c>
      <c r="CR539" s="47">
        <v>0</v>
      </c>
      <c r="CS539" s="47">
        <v>0</v>
      </c>
      <c r="CT539" s="47">
        <v>0</v>
      </c>
      <c r="CU539" s="47">
        <v>0</v>
      </c>
      <c r="CV539" s="47">
        <v>0</v>
      </c>
      <c r="CW539" s="47">
        <v>0</v>
      </c>
      <c r="CX539" s="47">
        <v>0</v>
      </c>
      <c r="CY539" s="47">
        <v>0</v>
      </c>
      <c r="CZ539" s="47">
        <v>0</v>
      </c>
      <c r="DA539" s="47">
        <v>0</v>
      </c>
      <c r="DB539" s="47">
        <v>0</v>
      </c>
      <c r="DC539" s="47">
        <v>0</v>
      </c>
      <c r="DD539" s="47">
        <v>0</v>
      </c>
      <c r="DE539" s="47">
        <v>0</v>
      </c>
      <c r="DF539" s="47">
        <v>0</v>
      </c>
      <c r="DG539" s="47">
        <v>0</v>
      </c>
      <c r="DH539" s="47">
        <v>0</v>
      </c>
      <c r="DI539" s="47">
        <v>0</v>
      </c>
      <c r="DJ539" s="47">
        <v>0</v>
      </c>
      <c r="DK539" s="47">
        <v>0</v>
      </c>
      <c r="DL539" s="47">
        <v>0</v>
      </c>
      <c r="DM539" s="47">
        <v>0</v>
      </c>
      <c r="DN539" s="47">
        <v>0</v>
      </c>
      <c r="DO539" s="47">
        <v>0</v>
      </c>
      <c r="DP539" s="47">
        <v>0</v>
      </c>
      <c r="DQ539" s="47">
        <v>0</v>
      </c>
      <c r="DR539" s="47">
        <v>0</v>
      </c>
      <c r="DS539" s="47">
        <v>0</v>
      </c>
      <c r="DT539" s="47">
        <v>0</v>
      </c>
    </row>
    <row r="540" spans="1:126" x14ac:dyDescent="0.25">
      <c r="A540" s="47" t="s">
        <v>990</v>
      </c>
      <c r="B540" s="47" t="s">
        <v>153</v>
      </c>
      <c r="C540" s="47" t="s">
        <v>986</v>
      </c>
      <c r="D540" s="47" t="s">
        <v>986</v>
      </c>
      <c r="E540" s="47"/>
      <c r="F540" s="47" t="s">
        <v>406</v>
      </c>
      <c r="G540" s="47" t="s">
        <v>412</v>
      </c>
      <c r="H540" s="47" t="str">
        <f>=IFERROR(VLOOKUP(A540,'ETPT Format DDG'!A:J,10,FALSE),"")</f>
        <v>0</v>
      </c>
      <c r="I540" s="47" t="str">
        <f>='ETPT Format DDG'!M540</f>
        <v/>
      </c>
      <c r="J540" s="47" t="str">
        <f>='ETPT Format DDG'!D540</f>
        <v/>
      </c>
      <c r="K540" s="47" t="s">
        <v>157</v>
      </c>
      <c r="L540" s="47" t="s">
        <v>648</v>
      </c>
      <c r="M540" s="47"/>
      <c r="N540" s="47">
        <v>1</v>
      </c>
      <c r="O540" s="47">
        <v>1</v>
      </c>
      <c r="P540" s="47">
        <v>0</v>
      </c>
      <c r="Q540" s="47">
        <v>0</v>
      </c>
      <c r="R540" s="47">
        <v>0</v>
      </c>
      <c r="S540" s="47">
        <v>0</v>
      </c>
      <c r="T540" s="47">
        <v>0</v>
      </c>
      <c r="U540" s="47">
        <v>0</v>
      </c>
      <c r="V540" s="47">
        <v>0</v>
      </c>
      <c r="W540" s="47">
        <v>0</v>
      </c>
      <c r="X540" s="47">
        <v>0</v>
      </c>
      <c r="Y540" s="47">
        <v>0</v>
      </c>
      <c r="Z540" s="47">
        <v>0</v>
      </c>
      <c r="AA540" s="47">
        <v>0</v>
      </c>
      <c r="AB540" s="47">
        <v>0</v>
      </c>
      <c r="AC540" s="47">
        <v>0</v>
      </c>
      <c r="AD540" s="47">
        <v>0</v>
      </c>
      <c r="AE540" s="47">
        <v>0</v>
      </c>
      <c r="AF540" s="47">
        <v>0</v>
      </c>
      <c r="AG540" s="47">
        <v>0</v>
      </c>
      <c r="AH540" s="47">
        <v>0</v>
      </c>
      <c r="AI540" s="47">
        <v>0</v>
      </c>
      <c r="AJ540" s="47">
        <v>0</v>
      </c>
      <c r="AK540" s="47">
        <v>0</v>
      </c>
      <c r="AL540" s="47">
        <v>0</v>
      </c>
      <c r="AM540" s="47">
        <v>0</v>
      </c>
      <c r="AN540" s="47">
        <v>0</v>
      </c>
      <c r="AO540" s="47">
        <v>0</v>
      </c>
      <c r="AP540" s="47">
        <v>0</v>
      </c>
      <c r="AQ540" s="47">
        <v>0</v>
      </c>
      <c r="AR540" s="47">
        <v>0</v>
      </c>
      <c r="AS540" s="47">
        <v>0</v>
      </c>
      <c r="AT540" s="47">
        <v>0</v>
      </c>
      <c r="AU540" s="47">
        <v>0</v>
      </c>
      <c r="AV540" s="47">
        <v>0</v>
      </c>
      <c r="AW540" s="47">
        <v>0</v>
      </c>
      <c r="AX540" s="47">
        <v>0</v>
      </c>
      <c r="AY540" s="47">
        <v>0</v>
      </c>
      <c r="AZ540" s="47">
        <v>0</v>
      </c>
      <c r="BA540" s="47">
        <v>0</v>
      </c>
      <c r="BB540" s="47">
        <v>0</v>
      </c>
      <c r="BC540" s="47">
        <v>0</v>
      </c>
      <c r="BD540" s="47">
        <v>0</v>
      </c>
      <c r="BE540" s="47">
        <v>0</v>
      </c>
      <c r="BF540" s="47">
        <v>0</v>
      </c>
      <c r="BG540" s="47">
        <v>0</v>
      </c>
      <c r="BH540" s="47">
        <v>0</v>
      </c>
      <c r="BI540" s="47">
        <v>0</v>
      </c>
      <c r="BJ540" s="47">
        <v>0</v>
      </c>
      <c r="BK540" s="47">
        <v>0</v>
      </c>
      <c r="BL540" s="47">
        <v>0</v>
      </c>
      <c r="BM540" s="47">
        <v>0</v>
      </c>
      <c r="BN540" s="47">
        <v>0</v>
      </c>
      <c r="BO540" s="47">
        <v>0</v>
      </c>
      <c r="BP540" s="47">
        <v>0</v>
      </c>
      <c r="BQ540" s="47">
        <v>0</v>
      </c>
      <c r="BR540" s="47">
        <v>0</v>
      </c>
      <c r="BS540" s="47">
        <v>0</v>
      </c>
      <c r="BT540" s="47">
        <v>0</v>
      </c>
      <c r="BU540" s="47">
        <v>0</v>
      </c>
      <c r="BV540" s="47">
        <v>0</v>
      </c>
      <c r="BW540" s="47">
        <v>0</v>
      </c>
      <c r="BX540" s="47">
        <v>0</v>
      </c>
      <c r="BY540" s="47">
        <v>0</v>
      </c>
      <c r="BZ540" s="47">
        <v>0</v>
      </c>
      <c r="CA540" s="47">
        <v>0</v>
      </c>
      <c r="CB540" s="47">
        <v>0</v>
      </c>
      <c r="CC540" s="47">
        <v>0</v>
      </c>
      <c r="CD540" s="47">
        <v>0</v>
      </c>
      <c r="CE540" s="47">
        <v>0</v>
      </c>
      <c r="CF540" s="47">
        <v>1</v>
      </c>
      <c r="CG540" s="47">
        <v>1</v>
      </c>
      <c r="CH540" s="47">
        <v>0</v>
      </c>
      <c r="CI540" s="47">
        <v>0</v>
      </c>
      <c r="CJ540" s="47">
        <v>0</v>
      </c>
      <c r="CK540" s="47">
        <v>0</v>
      </c>
      <c r="CL540" s="47">
        <v>0</v>
      </c>
      <c r="CM540" s="47">
        <v>0</v>
      </c>
      <c r="CN540" s="47">
        <v>0</v>
      </c>
      <c r="CO540" s="47">
        <v>0</v>
      </c>
      <c r="CP540" s="47">
        <v>0</v>
      </c>
      <c r="CQ540" s="47">
        <v>0</v>
      </c>
      <c r="CR540" s="47">
        <v>0</v>
      </c>
      <c r="CS540" s="47">
        <v>0</v>
      </c>
      <c r="CT540" s="47">
        <v>0</v>
      </c>
      <c r="CU540" s="47">
        <v>0</v>
      </c>
      <c r="CV540" s="47">
        <v>0</v>
      </c>
      <c r="CW540" s="47">
        <v>0</v>
      </c>
      <c r="CX540" s="47">
        <v>0</v>
      </c>
      <c r="CY540" s="47">
        <v>0</v>
      </c>
      <c r="CZ540" s="47">
        <v>0</v>
      </c>
      <c r="DA540" s="47">
        <v>0</v>
      </c>
      <c r="DB540" s="47">
        <v>0</v>
      </c>
      <c r="DC540" s="47">
        <v>0</v>
      </c>
      <c r="DD540" s="47">
        <v>0</v>
      </c>
      <c r="DE540" s="47">
        <v>0</v>
      </c>
      <c r="DF540" s="47">
        <v>0</v>
      </c>
      <c r="DG540" s="47">
        <v>0</v>
      </c>
      <c r="DH540" s="47">
        <v>0</v>
      </c>
      <c r="DI540" s="47">
        <v>0</v>
      </c>
      <c r="DJ540" s="47">
        <v>0</v>
      </c>
      <c r="DK540" s="47">
        <v>0</v>
      </c>
      <c r="DL540" s="47">
        <v>0</v>
      </c>
      <c r="DM540" s="47">
        <v>0</v>
      </c>
      <c r="DN540" s="47">
        <v>0</v>
      </c>
      <c r="DO540" s="47">
        <v>0</v>
      </c>
      <c r="DP540" s="47">
        <v>0</v>
      </c>
      <c r="DQ540" s="47">
        <v>0</v>
      </c>
      <c r="DR540" s="47">
        <v>0</v>
      </c>
      <c r="DS540" s="47">
        <v>0</v>
      </c>
      <c r="DT540" s="47">
        <v>0</v>
      </c>
    </row>
    <row r="541" spans="1:126" x14ac:dyDescent="0.25">
      <c r="A541" s="47" t="s">
        <v>991</v>
      </c>
      <c r="B541" s="47" t="s">
        <v>153</v>
      </c>
      <c r="C541" s="47" t="s">
        <v>986</v>
      </c>
      <c r="D541" s="47" t="s">
        <v>986</v>
      </c>
      <c r="E541" s="47"/>
      <c r="F541" s="47" t="s">
        <v>406</v>
      </c>
      <c r="G541" s="47" t="s">
        <v>412</v>
      </c>
      <c r="H541" s="47" t="str">
        <f>=IFERROR(VLOOKUP(A541,'ETPT Format DDG'!A:J,10,FALSE),"")</f>
        <v>0</v>
      </c>
      <c r="I541" s="47" t="str">
        <f>='ETPT Format DDG'!M541</f>
        <v/>
      </c>
      <c r="J541" s="47" t="str">
        <f>='ETPT Format DDG'!D541</f>
        <v/>
      </c>
      <c r="K541" s="47" t="s">
        <v>157</v>
      </c>
      <c r="L541" s="47" t="s">
        <v>992</v>
      </c>
      <c r="M541" s="47"/>
      <c r="N541" s="47">
        <v>1</v>
      </c>
      <c r="O541" s="47">
        <v>1</v>
      </c>
      <c r="P541" s="47">
        <v>0</v>
      </c>
      <c r="Q541" s="47">
        <v>0</v>
      </c>
      <c r="R541" s="47">
        <v>0</v>
      </c>
      <c r="S541" s="47">
        <v>0</v>
      </c>
      <c r="T541" s="47">
        <v>0</v>
      </c>
      <c r="U541" s="47">
        <v>0</v>
      </c>
      <c r="V541" s="47">
        <v>0</v>
      </c>
      <c r="W541" s="47">
        <v>0</v>
      </c>
      <c r="X541" s="47">
        <v>0</v>
      </c>
      <c r="Y541" s="47">
        <v>0</v>
      </c>
      <c r="Z541" s="47">
        <v>0</v>
      </c>
      <c r="AA541" s="47">
        <v>0</v>
      </c>
      <c r="AB541" s="47">
        <v>0</v>
      </c>
      <c r="AC541" s="47">
        <v>0</v>
      </c>
      <c r="AD541" s="47">
        <v>0</v>
      </c>
      <c r="AE541" s="47">
        <v>0</v>
      </c>
      <c r="AF541" s="47">
        <v>0</v>
      </c>
      <c r="AG541" s="47">
        <v>0</v>
      </c>
      <c r="AH541" s="47">
        <v>0</v>
      </c>
      <c r="AI541" s="47">
        <v>0</v>
      </c>
      <c r="AJ541" s="47">
        <v>0</v>
      </c>
      <c r="AK541" s="47">
        <v>0</v>
      </c>
      <c r="AL541" s="47">
        <v>0</v>
      </c>
      <c r="AM541" s="47">
        <v>0</v>
      </c>
      <c r="AN541" s="47">
        <v>0</v>
      </c>
      <c r="AO541" s="47">
        <v>0</v>
      </c>
      <c r="AP541" s="47">
        <v>0</v>
      </c>
      <c r="AQ541" s="47">
        <v>0</v>
      </c>
      <c r="AR541" s="47">
        <v>0</v>
      </c>
      <c r="AS541" s="47">
        <v>0</v>
      </c>
      <c r="AT541" s="47">
        <v>0</v>
      </c>
      <c r="AU541" s="47">
        <v>0</v>
      </c>
      <c r="AV541" s="47">
        <v>0</v>
      </c>
      <c r="AW541" s="47">
        <v>0</v>
      </c>
      <c r="AX541" s="47">
        <v>0</v>
      </c>
      <c r="AY541" s="47">
        <v>0</v>
      </c>
      <c r="AZ541" s="47">
        <v>0</v>
      </c>
      <c r="BA541" s="47">
        <v>0</v>
      </c>
      <c r="BB541" s="47">
        <v>0</v>
      </c>
      <c r="BC541" s="47">
        <v>0</v>
      </c>
      <c r="BD541" s="47">
        <v>0</v>
      </c>
      <c r="BE541" s="47">
        <v>0</v>
      </c>
      <c r="BF541" s="47">
        <v>0</v>
      </c>
      <c r="BG541" s="47">
        <v>0</v>
      </c>
      <c r="BH541" s="47">
        <v>0</v>
      </c>
      <c r="BI541" s="47">
        <v>0</v>
      </c>
      <c r="BJ541" s="47">
        <v>0</v>
      </c>
      <c r="BK541" s="47">
        <v>0</v>
      </c>
      <c r="BL541" s="47">
        <v>0</v>
      </c>
      <c r="BM541" s="47">
        <v>0</v>
      </c>
      <c r="BN541" s="47">
        <v>0</v>
      </c>
      <c r="BO541" s="47">
        <v>0.6842105263157895</v>
      </c>
      <c r="BP541" s="47">
        <v>0</v>
      </c>
      <c r="BQ541" s="47">
        <v>0</v>
      </c>
      <c r="BR541" s="47">
        <v>0</v>
      </c>
      <c r="BS541" s="47">
        <v>0</v>
      </c>
      <c r="BT541" s="47">
        <v>0</v>
      </c>
      <c r="BU541" s="47">
        <v>0</v>
      </c>
      <c r="BV541" s="47">
        <v>0</v>
      </c>
      <c r="BW541" s="47">
        <v>0</v>
      </c>
      <c r="BX541" s="47">
        <v>0</v>
      </c>
      <c r="BY541" s="47">
        <v>0</v>
      </c>
      <c r="BZ541" s="47">
        <v>0</v>
      </c>
      <c r="CA541" s="47">
        <v>0</v>
      </c>
      <c r="CB541" s="47">
        <v>0</v>
      </c>
      <c r="CC541" s="47">
        <v>0</v>
      </c>
      <c r="CD541" s="47">
        <v>0</v>
      </c>
      <c r="CE541" s="47">
        <v>0</v>
      </c>
      <c r="CF541" s="47">
        <v>0</v>
      </c>
      <c r="CG541" s="47">
        <v>0</v>
      </c>
      <c r="CH541" s="47">
        <v>0</v>
      </c>
      <c r="CI541" s="47">
        <v>0</v>
      </c>
      <c r="CJ541" s="47">
        <v>0</v>
      </c>
      <c r="CK541" s="47">
        <v>0</v>
      </c>
      <c r="CL541" s="47">
        <v>0</v>
      </c>
      <c r="CM541" s="47">
        <v>0</v>
      </c>
      <c r="CN541" s="47">
        <v>0</v>
      </c>
      <c r="CO541" s="47">
        <v>0</v>
      </c>
      <c r="CP541" s="47">
        <v>0</v>
      </c>
      <c r="CQ541" s="47">
        <v>0</v>
      </c>
      <c r="CR541" s="47">
        <v>0</v>
      </c>
      <c r="CS541" s="47">
        <v>0</v>
      </c>
      <c r="CT541" s="47">
        <v>0.3157894736842105</v>
      </c>
      <c r="CU541" s="47">
        <v>0</v>
      </c>
      <c r="CV541" s="47">
        <v>0</v>
      </c>
      <c r="CW541" s="47">
        <v>0</v>
      </c>
      <c r="CX541" s="47">
        <v>0</v>
      </c>
      <c r="CY541" s="47">
        <v>0</v>
      </c>
      <c r="CZ541" s="47">
        <v>0</v>
      </c>
      <c r="DA541" s="47">
        <v>0</v>
      </c>
      <c r="DB541" s="47">
        <v>0</v>
      </c>
      <c r="DC541" s="47">
        <v>0</v>
      </c>
      <c r="DD541" s="47">
        <v>0</v>
      </c>
      <c r="DE541" s="47">
        <v>0.3157894736842105</v>
      </c>
      <c r="DF541" s="47">
        <v>0</v>
      </c>
      <c r="DG541" s="47">
        <v>0</v>
      </c>
      <c r="DH541" s="47">
        <v>0</v>
      </c>
      <c r="DI541" s="47">
        <v>0</v>
      </c>
      <c r="DJ541" s="47">
        <v>0</v>
      </c>
      <c r="DK541" s="47">
        <v>0</v>
      </c>
      <c r="DL541" s="47">
        <v>0</v>
      </c>
      <c r="DM541" s="47">
        <v>0</v>
      </c>
      <c r="DN541" s="47">
        <v>0</v>
      </c>
      <c r="DO541" s="47">
        <v>0</v>
      </c>
      <c r="DP541" s="47">
        <v>0</v>
      </c>
      <c r="DQ541" s="47">
        <v>0</v>
      </c>
      <c r="DR541" s="47">
        <v>0</v>
      </c>
      <c r="DS541" s="47">
        <v>0</v>
      </c>
      <c r="DT541" s="47">
        <v>0</v>
      </c>
    </row>
    <row r="542" spans="1:126" x14ac:dyDescent="0.25">
      <c r="A542" s="47" t="s">
        <v>993</v>
      </c>
      <c r="B542" s="47" t="s">
        <v>153</v>
      </c>
      <c r="C542" s="47" t="s">
        <v>986</v>
      </c>
      <c r="D542" s="47" t="s">
        <v>986</v>
      </c>
      <c r="E542" s="47"/>
      <c r="F542" s="47" t="s">
        <v>406</v>
      </c>
      <c r="G542" s="47" t="s">
        <v>412</v>
      </c>
      <c r="H542" s="47" t="str">
        <f>=IFERROR(VLOOKUP(A542,'ETPT Format DDG'!A:J,10,FALSE),"")</f>
        <v>0</v>
      </c>
      <c r="I542" s="47" t="str">
        <f>='ETPT Format DDG'!M542</f>
        <v/>
      </c>
      <c r="J542" s="47" t="str">
        <f>='ETPT Format DDG'!D542</f>
        <v/>
      </c>
      <c r="K542" s="47" t="s">
        <v>157</v>
      </c>
      <c r="L542" s="47" t="s">
        <v>189</v>
      </c>
      <c r="M542" s="47"/>
      <c r="N542" s="47">
        <v>1</v>
      </c>
      <c r="O542" s="47">
        <v>1</v>
      </c>
      <c r="P542" s="47">
        <v>0</v>
      </c>
      <c r="Q542" s="47">
        <v>0</v>
      </c>
      <c r="R542" s="47">
        <v>0</v>
      </c>
      <c r="S542" s="47">
        <v>0</v>
      </c>
      <c r="T542" s="47">
        <v>0</v>
      </c>
      <c r="U542" s="47">
        <v>0</v>
      </c>
      <c r="V542" s="47">
        <v>0</v>
      </c>
      <c r="W542" s="47">
        <v>0</v>
      </c>
      <c r="X542" s="47">
        <v>0</v>
      </c>
      <c r="Y542" s="47">
        <v>0</v>
      </c>
      <c r="Z542" s="47">
        <v>0</v>
      </c>
      <c r="AA542" s="47">
        <v>0</v>
      </c>
      <c r="AB542" s="47">
        <v>0</v>
      </c>
      <c r="AC542" s="47">
        <v>0</v>
      </c>
      <c r="AD542" s="47">
        <v>0</v>
      </c>
      <c r="AE542" s="47">
        <v>0</v>
      </c>
      <c r="AF542" s="47">
        <v>0</v>
      </c>
      <c r="AG542" s="47">
        <v>0</v>
      </c>
      <c r="AH542" s="47">
        <v>0</v>
      </c>
      <c r="AI542" s="47">
        <v>0</v>
      </c>
      <c r="AJ542" s="47">
        <v>0</v>
      </c>
      <c r="AK542" s="47">
        <v>0</v>
      </c>
      <c r="AL542" s="47">
        <v>0</v>
      </c>
      <c r="AM542" s="47">
        <v>0</v>
      </c>
      <c r="AN542" s="47">
        <v>0</v>
      </c>
      <c r="AO542" s="47">
        <v>0</v>
      </c>
      <c r="AP542" s="47">
        <v>0</v>
      </c>
      <c r="AQ542" s="47">
        <v>0</v>
      </c>
      <c r="AR542" s="47">
        <v>0</v>
      </c>
      <c r="AS542" s="47">
        <v>0</v>
      </c>
      <c r="AT542" s="47">
        <v>0</v>
      </c>
      <c r="AU542" s="47">
        <v>0</v>
      </c>
      <c r="AV542" s="47">
        <v>0</v>
      </c>
      <c r="AW542" s="47">
        <v>0</v>
      </c>
      <c r="AX542" s="47">
        <v>0</v>
      </c>
      <c r="AY542" s="47">
        <v>0</v>
      </c>
      <c r="AZ542" s="47">
        <v>0</v>
      </c>
      <c r="BA542" s="47">
        <v>0</v>
      </c>
      <c r="BB542" s="47">
        <v>0</v>
      </c>
      <c r="BC542" s="47">
        <v>0</v>
      </c>
      <c r="BD542" s="47">
        <v>0</v>
      </c>
      <c r="BE542" s="47">
        <v>0</v>
      </c>
      <c r="BF542" s="47">
        <v>0</v>
      </c>
      <c r="BG542" s="47">
        <v>0</v>
      </c>
      <c r="BH542" s="47">
        <v>0.34999999999999754</v>
      </c>
      <c r="BI542" s="47">
        <v>0</v>
      </c>
      <c r="BJ542" s="47">
        <v>0.34999999999999754</v>
      </c>
      <c r="BK542" s="47">
        <v>0</v>
      </c>
      <c r="BL542" s="47">
        <v>0</v>
      </c>
      <c r="BM542" s="47">
        <v>0</v>
      </c>
      <c r="BN542" s="47">
        <v>0</v>
      </c>
      <c r="BO542" s="47">
        <v>0</v>
      </c>
      <c r="BP542" s="47">
        <v>0</v>
      </c>
      <c r="BQ542" s="47">
        <v>0</v>
      </c>
      <c r="BR542" s="47">
        <v>0</v>
      </c>
      <c r="BS542" s="47">
        <v>0</v>
      </c>
      <c r="BT542" s="47">
        <v>0</v>
      </c>
      <c r="BU542" s="47">
        <v>0</v>
      </c>
      <c r="BV542" s="47">
        <v>0</v>
      </c>
      <c r="BW542" s="47">
        <v>0</v>
      </c>
      <c r="BX542" s="47">
        <v>0</v>
      </c>
      <c r="BY542" s="47">
        <v>0</v>
      </c>
      <c r="BZ542" s="47">
        <v>0</v>
      </c>
      <c r="CA542" s="47">
        <v>0</v>
      </c>
      <c r="CB542" s="47">
        <v>0</v>
      </c>
      <c r="CC542" s="47">
        <v>0</v>
      </c>
      <c r="CD542" s="47">
        <v>0</v>
      </c>
      <c r="CE542" s="47">
        <v>0</v>
      </c>
      <c r="CF542" s="47">
        <v>0</v>
      </c>
      <c r="CG542" s="47">
        <v>0</v>
      </c>
      <c r="CH542" s="47">
        <v>0</v>
      </c>
      <c r="CI542" s="47">
        <v>0</v>
      </c>
      <c r="CJ542" s="47">
        <v>0</v>
      </c>
      <c r="CK542" s="47">
        <v>0</v>
      </c>
      <c r="CL542" s="47">
        <v>0</v>
      </c>
      <c r="CM542" s="47">
        <v>0</v>
      </c>
      <c r="CN542" s="47">
        <v>0</v>
      </c>
      <c r="CO542" s="47">
        <v>0</v>
      </c>
      <c r="CP542" s="47">
        <v>0</v>
      </c>
      <c r="CQ542" s="47">
        <v>0.650000000000004</v>
      </c>
      <c r="CR542" s="47">
        <v>0</v>
      </c>
      <c r="CS542" s="47">
        <v>0</v>
      </c>
      <c r="CT542" s="47">
        <v>0</v>
      </c>
      <c r="CU542" s="47">
        <v>0</v>
      </c>
      <c r="CV542" s="47">
        <v>0</v>
      </c>
      <c r="CW542" s="47">
        <v>0</v>
      </c>
      <c r="CX542" s="47">
        <v>0</v>
      </c>
      <c r="CY542" s="47">
        <v>0</v>
      </c>
      <c r="CZ542" s="47">
        <v>0</v>
      </c>
      <c r="DA542" s="47">
        <v>0</v>
      </c>
      <c r="DB542" s="47">
        <v>0</v>
      </c>
      <c r="DC542" s="47">
        <v>0</v>
      </c>
      <c r="DD542" s="47">
        <v>0</v>
      </c>
      <c r="DE542" s="47">
        <v>0</v>
      </c>
      <c r="DF542" s="47">
        <v>0</v>
      </c>
      <c r="DG542" s="47">
        <v>0</v>
      </c>
      <c r="DH542" s="47">
        <v>0</v>
      </c>
      <c r="DI542" s="47">
        <v>0</v>
      </c>
      <c r="DJ542" s="47">
        <v>0</v>
      </c>
      <c r="DK542" s="47">
        <v>0</v>
      </c>
      <c r="DL542" s="47">
        <v>0</v>
      </c>
      <c r="DM542" s="47">
        <v>0</v>
      </c>
      <c r="DN542" s="47">
        <v>0</v>
      </c>
      <c r="DO542" s="47">
        <v>0</v>
      </c>
      <c r="DP542" s="47">
        <v>0</v>
      </c>
      <c r="DQ542" s="47">
        <v>0</v>
      </c>
      <c r="DR542" s="47">
        <v>0</v>
      </c>
      <c r="DS542" s="47">
        <v>0</v>
      </c>
      <c r="DT542" s="47">
        <v>0</v>
      </c>
    </row>
    <row r="543" spans="1:126" x14ac:dyDescent="0.25">
      <c r="A543" s="47" t="s">
        <v>994</v>
      </c>
      <c r="B543" s="47" t="s">
        <v>153</v>
      </c>
      <c r="C543" s="47" t="s">
        <v>986</v>
      </c>
      <c r="D543" s="47" t="s">
        <v>986</v>
      </c>
      <c r="E543" s="47"/>
      <c r="F543" s="47" t="s">
        <v>406</v>
      </c>
      <c r="G543" s="47" t="s">
        <v>415</v>
      </c>
      <c r="H543" s="47" t="str">
        <f>=IFERROR(VLOOKUP(A543,'ETPT Format DDG'!A:J,10,FALSE),"")</f>
        <v>0</v>
      </c>
      <c r="I543" s="47" t="str">
        <f>='ETPT Format DDG'!M543</f>
        <v/>
      </c>
      <c r="J543" s="47" t="str">
        <f>='ETPT Format DDG'!D543</f>
        <v/>
      </c>
      <c r="K543" s="47" t="s">
        <v>157</v>
      </c>
      <c r="L543" s="47" t="s">
        <v>961</v>
      </c>
      <c r="M543" s="47"/>
      <c r="N543" s="47">
        <v>0.8000000000000057</v>
      </c>
      <c r="O543" s="47">
        <v>0.8000000000000057</v>
      </c>
      <c r="P543" s="47">
        <v>0</v>
      </c>
      <c r="Q543" s="47">
        <v>0</v>
      </c>
      <c r="R543" s="47">
        <v>0</v>
      </c>
      <c r="S543" s="47">
        <v>0</v>
      </c>
      <c r="T543" s="47">
        <v>0</v>
      </c>
      <c r="U543" s="47">
        <v>0</v>
      </c>
      <c r="V543" s="47">
        <v>0</v>
      </c>
      <c r="W543" s="47">
        <v>0</v>
      </c>
      <c r="X543" s="47">
        <v>0</v>
      </c>
      <c r="Y543" s="47">
        <v>0</v>
      </c>
      <c r="Z543" s="47">
        <v>0</v>
      </c>
      <c r="AA543" s="47">
        <v>0</v>
      </c>
      <c r="AB543" s="47">
        <v>0</v>
      </c>
      <c r="AC543" s="47">
        <v>0</v>
      </c>
      <c r="AD543" s="47">
        <v>0</v>
      </c>
      <c r="AE543" s="47">
        <v>0</v>
      </c>
      <c r="AF543" s="47">
        <v>0</v>
      </c>
      <c r="AG543" s="47">
        <v>0</v>
      </c>
      <c r="AH543" s="47">
        <v>0</v>
      </c>
      <c r="AI543" s="47">
        <v>0</v>
      </c>
      <c r="AJ543" s="47">
        <v>0</v>
      </c>
      <c r="AK543" s="47">
        <v>0</v>
      </c>
      <c r="AL543" s="47">
        <v>0</v>
      </c>
      <c r="AM543" s="47">
        <v>0</v>
      </c>
      <c r="AN543" s="47">
        <v>0</v>
      </c>
      <c r="AO543" s="47">
        <v>0</v>
      </c>
      <c r="AP543" s="47">
        <v>0</v>
      </c>
      <c r="AQ543" s="47">
        <v>0</v>
      </c>
      <c r="AR543" s="47">
        <v>0</v>
      </c>
      <c r="AS543" s="47">
        <v>0</v>
      </c>
      <c r="AT543" s="47">
        <v>0</v>
      </c>
      <c r="AU543" s="47">
        <v>0</v>
      </c>
      <c r="AV543" s="47">
        <v>0</v>
      </c>
      <c r="AW543" s="47">
        <v>0</v>
      </c>
      <c r="AX543" s="47">
        <v>0</v>
      </c>
      <c r="AY543" s="47">
        <v>0</v>
      </c>
      <c r="AZ543" s="47">
        <v>0</v>
      </c>
      <c r="BA543" s="47">
        <v>0</v>
      </c>
      <c r="BB543" s="47">
        <v>0</v>
      </c>
      <c r="BC543" s="47">
        <v>0</v>
      </c>
      <c r="BD543" s="47">
        <v>0</v>
      </c>
      <c r="BE543" s="47">
        <v>0</v>
      </c>
      <c r="BF543" s="47">
        <v>0</v>
      </c>
      <c r="BG543" s="47">
        <v>0</v>
      </c>
      <c r="BH543" s="47">
        <v>0</v>
      </c>
      <c r="BI543" s="47">
        <v>0</v>
      </c>
      <c r="BJ543" s="47">
        <v>0</v>
      </c>
      <c r="BK543" s="47">
        <v>0</v>
      </c>
      <c r="BL543" s="47">
        <v>0</v>
      </c>
      <c r="BM543" s="47">
        <v>0</v>
      </c>
      <c r="BN543" s="47">
        <v>0</v>
      </c>
      <c r="BO543" s="47">
        <v>0</v>
      </c>
      <c r="BP543" s="47">
        <v>0</v>
      </c>
      <c r="BQ543" s="47">
        <v>0</v>
      </c>
      <c r="BR543" s="47">
        <v>0</v>
      </c>
      <c r="BS543" s="47">
        <v>0</v>
      </c>
      <c r="BT543" s="47">
        <v>0</v>
      </c>
      <c r="BU543" s="47">
        <v>0</v>
      </c>
      <c r="BV543" s="47">
        <v>0</v>
      </c>
      <c r="BW543" s="47">
        <v>0</v>
      </c>
      <c r="BX543" s="47">
        <v>0</v>
      </c>
      <c r="BY543" s="47">
        <v>0</v>
      </c>
      <c r="BZ543" s="47">
        <v>0</v>
      </c>
      <c r="CA543" s="47">
        <v>0</v>
      </c>
      <c r="CB543" s="47">
        <v>0</v>
      </c>
      <c r="CC543" s="47">
        <v>0</v>
      </c>
      <c r="CD543" s="47">
        <v>0</v>
      </c>
      <c r="CE543" s="47">
        <v>0</v>
      </c>
      <c r="CF543" s="47">
        <v>0</v>
      </c>
      <c r="CG543" s="47">
        <v>0</v>
      </c>
      <c r="CH543" s="47">
        <v>0</v>
      </c>
      <c r="CI543" s="47">
        <v>0</v>
      </c>
      <c r="CJ543" s="47">
        <v>0</v>
      </c>
      <c r="CK543" s="47">
        <v>0</v>
      </c>
      <c r="CL543" s="47">
        <v>0</v>
      </c>
      <c r="CM543" s="47">
        <v>0</v>
      </c>
      <c r="CN543" s="47">
        <v>0</v>
      </c>
      <c r="CO543" s="47">
        <v>0</v>
      </c>
      <c r="CP543" s="47">
        <v>0</v>
      </c>
      <c r="CQ543" s="47">
        <v>0</v>
      </c>
      <c r="CR543" s="47">
        <v>0</v>
      </c>
      <c r="CS543" s="47">
        <v>0</v>
      </c>
      <c r="CT543" s="47">
        <v>0.8000000000000057</v>
      </c>
      <c r="CU543" s="47">
        <v>0</v>
      </c>
      <c r="CV543" s="47">
        <v>0</v>
      </c>
      <c r="CW543" s="47">
        <v>0</v>
      </c>
      <c r="CX543" s="47">
        <v>0</v>
      </c>
      <c r="CY543" s="47">
        <v>0</v>
      </c>
      <c r="CZ543" s="47">
        <v>0</v>
      </c>
      <c r="DA543" s="47">
        <v>0</v>
      </c>
      <c r="DB543" s="47">
        <v>0</v>
      </c>
      <c r="DC543" s="47">
        <v>0</v>
      </c>
      <c r="DD543" s="47">
        <v>0</v>
      </c>
      <c r="DE543" s="47">
        <v>0.8000000000000057</v>
      </c>
      <c r="DF543" s="47">
        <v>0</v>
      </c>
      <c r="DG543" s="47">
        <v>0</v>
      </c>
      <c r="DH543" s="47">
        <v>0</v>
      </c>
      <c r="DI543" s="47">
        <v>0</v>
      </c>
      <c r="DJ543" s="47">
        <v>0</v>
      </c>
      <c r="DK543" s="47">
        <v>0</v>
      </c>
      <c r="DL543" s="47">
        <v>0</v>
      </c>
      <c r="DM543" s="47">
        <v>0</v>
      </c>
      <c r="DN543" s="47">
        <v>0</v>
      </c>
      <c r="DO543" s="47">
        <v>0</v>
      </c>
      <c r="DP543" s="47">
        <v>0</v>
      </c>
      <c r="DQ543" s="47">
        <v>0</v>
      </c>
      <c r="DR543" s="47">
        <v>0</v>
      </c>
      <c r="DS543" s="47">
        <v>0</v>
      </c>
      <c r="DT543" s="47">
        <v>0</v>
      </c>
    </row>
    <row r="544" spans="1:126" x14ac:dyDescent="0.25">
      <c r="A544" s="47" t="s">
        <v>995</v>
      </c>
      <c r="B544" s="47" t="s">
        <v>153</v>
      </c>
      <c r="C544" s="47" t="s">
        <v>996</v>
      </c>
      <c r="D544" s="47" t="s">
        <v>996</v>
      </c>
      <c r="E544" s="47"/>
      <c r="F544" s="47" t="s">
        <v>406</v>
      </c>
      <c r="G544" s="47" t="s">
        <v>412</v>
      </c>
      <c r="H544" s="47" t="str">
        <f>=IFERROR(VLOOKUP(A544,'ETPT Format DDG'!A:J,10,FALSE),"")</f>
        <v>0</v>
      </c>
      <c r="I544" s="47" t="str">
        <f>='ETPT Format DDG'!M544</f>
        <v/>
      </c>
      <c r="J544" s="47" t="str">
        <f>='ETPT Format DDG'!D544</f>
        <v/>
      </c>
      <c r="K544" s="47" t="s">
        <v>157</v>
      </c>
      <c r="L544" s="47" t="s">
        <v>710</v>
      </c>
      <c r="M544" s="47"/>
      <c r="N544" s="47">
        <v>1</v>
      </c>
      <c r="O544" s="47">
        <v>0</v>
      </c>
      <c r="P544" s="47">
        <v>0</v>
      </c>
      <c r="Q544" s="47">
        <v>0</v>
      </c>
      <c r="R544" s="47">
        <v>0</v>
      </c>
      <c r="S544" s="47">
        <v>0</v>
      </c>
      <c r="T544" s="47">
        <v>0</v>
      </c>
      <c r="U544" s="47">
        <v>0</v>
      </c>
      <c r="V544" s="47">
        <v>0</v>
      </c>
      <c r="W544" s="47">
        <v>0</v>
      </c>
      <c r="X544" s="47">
        <v>0</v>
      </c>
      <c r="Y544" s="47">
        <v>0</v>
      </c>
      <c r="Z544" s="47">
        <v>0</v>
      </c>
      <c r="AA544" s="47">
        <v>0</v>
      </c>
      <c r="AB544" s="47">
        <v>0</v>
      </c>
      <c r="AC544" s="47">
        <v>0</v>
      </c>
      <c r="AD544" s="47">
        <v>0</v>
      </c>
      <c r="AE544" s="47">
        <v>0</v>
      </c>
      <c r="AF544" s="47">
        <v>0</v>
      </c>
      <c r="AG544" s="47">
        <v>0</v>
      </c>
      <c r="AH544" s="47">
        <v>0</v>
      </c>
      <c r="AI544" s="47">
        <v>0</v>
      </c>
      <c r="AJ544" s="47">
        <v>0</v>
      </c>
      <c r="AK544" s="47">
        <v>0</v>
      </c>
      <c r="AL544" s="47">
        <v>0</v>
      </c>
      <c r="AM544" s="47">
        <v>0</v>
      </c>
      <c r="AN544" s="47">
        <v>0</v>
      </c>
      <c r="AO544" s="47">
        <v>0</v>
      </c>
      <c r="AP544" s="47">
        <v>0</v>
      </c>
      <c r="AQ544" s="47">
        <v>0</v>
      </c>
      <c r="AR544" s="47">
        <v>0</v>
      </c>
      <c r="AS544" s="47">
        <v>0</v>
      </c>
      <c r="AT544" s="47">
        <v>0</v>
      </c>
      <c r="AU544" s="47">
        <v>0</v>
      </c>
      <c r="AV544" s="47">
        <v>0</v>
      </c>
      <c r="AW544" s="47">
        <v>0</v>
      </c>
      <c r="AX544" s="47">
        <v>0</v>
      </c>
      <c r="AY544" s="47">
        <v>0</v>
      </c>
      <c r="AZ544" s="47">
        <v>0</v>
      </c>
      <c r="BA544" s="47">
        <v>0</v>
      </c>
      <c r="BB544" s="47">
        <v>0</v>
      </c>
      <c r="BC544" s="47">
        <v>0</v>
      </c>
      <c r="BD544" s="47">
        <v>0</v>
      </c>
      <c r="BE544" s="47">
        <v>0</v>
      </c>
      <c r="BF544" s="47">
        <v>0</v>
      </c>
      <c r="BG544" s="47">
        <v>0</v>
      </c>
      <c r="BH544" s="47">
        <v>0</v>
      </c>
      <c r="BI544" s="47">
        <v>0</v>
      </c>
      <c r="BJ544" s="47">
        <v>0</v>
      </c>
      <c r="BK544" s="47">
        <v>0</v>
      </c>
      <c r="BL544" s="47">
        <v>0</v>
      </c>
      <c r="BM544" s="47">
        <v>0</v>
      </c>
      <c r="BN544" s="47">
        <v>0</v>
      </c>
      <c r="BO544" s="47">
        <v>0</v>
      </c>
      <c r="BP544" s="47">
        <v>0</v>
      </c>
      <c r="BQ544" s="47">
        <v>0</v>
      </c>
      <c r="BR544" s="47">
        <v>0</v>
      </c>
      <c r="BS544" s="47">
        <v>0</v>
      </c>
      <c r="BT544" s="47">
        <v>0</v>
      </c>
      <c r="BU544" s="47">
        <v>0</v>
      </c>
      <c r="BV544" s="47">
        <v>0</v>
      </c>
      <c r="BW544" s="47">
        <v>0</v>
      </c>
      <c r="BX544" s="47">
        <v>0</v>
      </c>
      <c r="BY544" s="47">
        <v>0</v>
      </c>
      <c r="BZ544" s="47">
        <v>0</v>
      </c>
      <c r="CA544" s="47">
        <v>0</v>
      </c>
      <c r="CB544" s="47">
        <v>0</v>
      </c>
      <c r="CC544" s="47">
        <v>0</v>
      </c>
      <c r="CD544" s="47">
        <v>0</v>
      </c>
      <c r="CE544" s="47">
        <v>0</v>
      </c>
      <c r="CF544" s="47">
        <v>0</v>
      </c>
      <c r="CG544" s="47">
        <v>0</v>
      </c>
      <c r="CH544" s="47">
        <v>0</v>
      </c>
      <c r="CI544" s="47">
        <v>0</v>
      </c>
      <c r="CJ544" s="47">
        <v>0</v>
      </c>
      <c r="CK544" s="47">
        <v>0</v>
      </c>
      <c r="CL544" s="47">
        <v>0</v>
      </c>
      <c r="CM544" s="47">
        <v>0</v>
      </c>
      <c r="CN544" s="47">
        <v>0</v>
      </c>
      <c r="CO544" s="47">
        <v>0</v>
      </c>
      <c r="CP544" s="47">
        <v>0</v>
      </c>
      <c r="CQ544" s="47">
        <v>0</v>
      </c>
      <c r="CR544" s="47">
        <v>0</v>
      </c>
      <c r="CS544" s="47">
        <v>0</v>
      </c>
      <c r="CT544" s="47">
        <v>0</v>
      </c>
      <c r="CU544" s="47">
        <v>0</v>
      </c>
      <c r="CV544" s="47">
        <v>0</v>
      </c>
      <c r="CW544" s="47">
        <v>0</v>
      </c>
      <c r="CX544" s="47">
        <v>0</v>
      </c>
      <c r="CY544" s="47">
        <v>0</v>
      </c>
      <c r="CZ544" s="47">
        <v>0</v>
      </c>
      <c r="DA544" s="47">
        <v>0</v>
      </c>
      <c r="DB544" s="47">
        <v>0</v>
      </c>
      <c r="DC544" s="47">
        <v>0</v>
      </c>
      <c r="DD544" s="47">
        <v>0</v>
      </c>
      <c r="DE544" s="47">
        <v>0</v>
      </c>
      <c r="DF544" s="47">
        <v>0</v>
      </c>
      <c r="DG544" s="47">
        <v>0</v>
      </c>
      <c r="DH544" s="47">
        <v>0</v>
      </c>
      <c r="DI544" s="47">
        <v>0</v>
      </c>
      <c r="DJ544" s="47">
        <v>0</v>
      </c>
      <c r="DK544" s="47">
        <v>0</v>
      </c>
      <c r="DL544" s="47">
        <v>0</v>
      </c>
      <c r="DM544" s="47">
        <v>0</v>
      </c>
      <c r="DN544" s="47">
        <v>0</v>
      </c>
      <c r="DO544" s="47">
        <v>0</v>
      </c>
      <c r="DP544" s="47">
        <v>0</v>
      </c>
      <c r="DQ544" s="47">
        <v>0</v>
      </c>
      <c r="DR544" s="47">
        <v>0</v>
      </c>
      <c r="DS544" s="47">
        <v>0</v>
      </c>
      <c r="DT544" s="47">
        <v>0</v>
      </c>
    </row>
    <row r="545" spans="1:126" x14ac:dyDescent="0.25">
      <c r="A545" s="47" t="s">
        <v>997</v>
      </c>
      <c r="B545" s="47" t="s">
        <v>153</v>
      </c>
      <c r="C545" s="47" t="s">
        <v>996</v>
      </c>
      <c r="D545" s="47" t="s">
        <v>996</v>
      </c>
      <c r="E545" s="47"/>
      <c r="F545" s="47" t="s">
        <v>406</v>
      </c>
      <c r="G545" s="47" t="s">
        <v>412</v>
      </c>
      <c r="H545" s="47" t="str">
        <f>=IFERROR(VLOOKUP(A545,'ETPT Format DDG'!A:J,10,FALSE),"")</f>
        <v>0</v>
      </c>
      <c r="I545" s="47" t="str">
        <f>='ETPT Format DDG'!M545</f>
        <v/>
      </c>
      <c r="J545" s="47" t="str">
        <f>='ETPT Format DDG'!D545</f>
        <v/>
      </c>
      <c r="K545" s="47" t="s">
        <v>157</v>
      </c>
      <c r="L545" s="47" t="s">
        <v>998</v>
      </c>
      <c r="M545" s="47"/>
      <c r="N545" s="47">
        <v>1</v>
      </c>
      <c r="O545" s="47">
        <v>1</v>
      </c>
      <c r="P545" s="47">
        <v>0</v>
      </c>
      <c r="Q545" s="47">
        <v>0</v>
      </c>
      <c r="R545" s="47">
        <v>0</v>
      </c>
      <c r="S545" s="47">
        <v>0</v>
      </c>
      <c r="T545" s="47">
        <v>0</v>
      </c>
      <c r="U545" s="47">
        <v>0</v>
      </c>
      <c r="V545" s="47">
        <v>0</v>
      </c>
      <c r="W545" s="47">
        <v>0</v>
      </c>
      <c r="X545" s="47">
        <v>0</v>
      </c>
      <c r="Y545" s="47">
        <v>0</v>
      </c>
      <c r="Z545" s="47">
        <v>0</v>
      </c>
      <c r="AA545" s="47">
        <v>0</v>
      </c>
      <c r="AB545" s="47">
        <v>0</v>
      </c>
      <c r="AC545" s="47">
        <v>0</v>
      </c>
      <c r="AD545" s="47">
        <v>0</v>
      </c>
      <c r="AE545" s="47">
        <v>0</v>
      </c>
      <c r="AF545" s="47">
        <v>0</v>
      </c>
      <c r="AG545" s="47">
        <v>0</v>
      </c>
      <c r="AH545" s="47">
        <v>0</v>
      </c>
      <c r="AI545" s="47">
        <v>0</v>
      </c>
      <c r="AJ545" s="47">
        <v>0</v>
      </c>
      <c r="AK545" s="47">
        <v>0</v>
      </c>
      <c r="AL545" s="47">
        <v>0</v>
      </c>
      <c r="AM545" s="47">
        <v>0</v>
      </c>
      <c r="AN545" s="47">
        <v>0</v>
      </c>
      <c r="AO545" s="47">
        <v>0</v>
      </c>
      <c r="AP545" s="47">
        <v>0</v>
      </c>
      <c r="AQ545" s="47">
        <v>0</v>
      </c>
      <c r="AR545" s="47">
        <v>0</v>
      </c>
      <c r="AS545" s="47">
        <v>0</v>
      </c>
      <c r="AT545" s="47">
        <v>0</v>
      </c>
      <c r="AU545" s="47">
        <v>0</v>
      </c>
      <c r="AV545" s="47">
        <v>0</v>
      </c>
      <c r="AW545" s="47">
        <v>0</v>
      </c>
      <c r="AX545" s="47">
        <v>0</v>
      </c>
      <c r="AY545" s="47">
        <v>0</v>
      </c>
      <c r="AZ545" s="47">
        <v>0</v>
      </c>
      <c r="BA545" s="47">
        <v>0</v>
      </c>
      <c r="BB545" s="47">
        <v>0</v>
      </c>
      <c r="BC545" s="47">
        <v>0</v>
      </c>
      <c r="BD545" s="47">
        <v>0</v>
      </c>
      <c r="BE545" s="47">
        <v>0</v>
      </c>
      <c r="BF545" s="47">
        <v>0</v>
      </c>
      <c r="BG545" s="47">
        <v>0</v>
      </c>
      <c r="BH545" s="47">
        <v>0</v>
      </c>
      <c r="BI545" s="47">
        <v>0</v>
      </c>
      <c r="BJ545" s="47">
        <v>0</v>
      </c>
      <c r="BK545" s="47">
        <v>0</v>
      </c>
      <c r="BL545" s="47">
        <v>0</v>
      </c>
      <c r="BM545" s="47">
        <v>0</v>
      </c>
      <c r="BN545" s="47">
        <v>0</v>
      </c>
      <c r="BO545" s="47">
        <v>1</v>
      </c>
      <c r="BP545" s="47">
        <v>0</v>
      </c>
      <c r="BQ545" s="47">
        <v>0</v>
      </c>
      <c r="BR545" s="47">
        <v>0</v>
      </c>
      <c r="BS545" s="47">
        <v>0</v>
      </c>
      <c r="BT545" s="47">
        <v>0</v>
      </c>
      <c r="BU545" s="47">
        <v>0</v>
      </c>
      <c r="BV545" s="47">
        <v>0</v>
      </c>
      <c r="BW545" s="47">
        <v>0</v>
      </c>
      <c r="BX545" s="47">
        <v>0</v>
      </c>
      <c r="BY545" s="47">
        <v>1</v>
      </c>
      <c r="BZ545" s="47">
        <v>0</v>
      </c>
      <c r="CA545" s="47">
        <v>0</v>
      </c>
      <c r="CB545" s="47">
        <v>0</v>
      </c>
      <c r="CC545" s="47">
        <v>0</v>
      </c>
      <c r="CD545" s="47">
        <v>0</v>
      </c>
      <c r="CE545" s="47">
        <v>0</v>
      </c>
      <c r="CF545" s="47">
        <v>0</v>
      </c>
      <c r="CG545" s="47">
        <v>0</v>
      </c>
      <c r="CH545" s="47">
        <v>0</v>
      </c>
      <c r="CI545" s="47">
        <v>0</v>
      </c>
      <c r="CJ545" s="47">
        <v>0</v>
      </c>
      <c r="CK545" s="47">
        <v>0</v>
      </c>
      <c r="CL545" s="47">
        <v>0</v>
      </c>
      <c r="CM545" s="47">
        <v>0</v>
      </c>
      <c r="CN545" s="47">
        <v>0</v>
      </c>
      <c r="CO545" s="47">
        <v>0</v>
      </c>
      <c r="CP545" s="47">
        <v>0</v>
      </c>
      <c r="CQ545" s="47">
        <v>0</v>
      </c>
      <c r="CR545" s="47">
        <v>0</v>
      </c>
      <c r="CS545" s="47">
        <v>0</v>
      </c>
      <c r="CT545" s="47">
        <v>0</v>
      </c>
      <c r="CU545" s="47">
        <v>0</v>
      </c>
      <c r="CV545" s="47">
        <v>0</v>
      </c>
      <c r="CW545" s="47">
        <v>0</v>
      </c>
      <c r="CX545" s="47">
        <v>0</v>
      </c>
      <c r="CY545" s="47">
        <v>0</v>
      </c>
      <c r="CZ545" s="47">
        <v>0</v>
      </c>
      <c r="DA545" s="47">
        <v>0</v>
      </c>
      <c r="DB545" s="47">
        <v>0</v>
      </c>
      <c r="DC545" s="47">
        <v>0</v>
      </c>
      <c r="DD545" s="47">
        <v>0</v>
      </c>
      <c r="DE545" s="47">
        <v>0</v>
      </c>
      <c r="DF545" s="47">
        <v>0</v>
      </c>
      <c r="DG545" s="47">
        <v>0</v>
      </c>
      <c r="DH545" s="47">
        <v>0</v>
      </c>
      <c r="DI545" s="47">
        <v>0</v>
      </c>
      <c r="DJ545" s="47">
        <v>0</v>
      </c>
      <c r="DK545" s="47">
        <v>0</v>
      </c>
      <c r="DL545" s="47">
        <v>0</v>
      </c>
      <c r="DM545" s="47">
        <v>0</v>
      </c>
      <c r="DN545" s="47">
        <v>0</v>
      </c>
      <c r="DO545" s="47">
        <v>0</v>
      </c>
      <c r="DP545" s="47">
        <v>0</v>
      </c>
      <c r="DQ545" s="47">
        <v>0</v>
      </c>
      <c r="DR545" s="47">
        <v>0</v>
      </c>
      <c r="DS545" s="47">
        <v>0</v>
      </c>
      <c r="DT545" s="47">
        <v>0</v>
      </c>
    </row>
    <row r="546" spans="1:126" x14ac:dyDescent="0.25">
      <c r="A546" s="47" t="s">
        <v>999</v>
      </c>
      <c r="B546" s="47" t="s">
        <v>153</v>
      </c>
      <c r="C546" s="47" t="s">
        <v>996</v>
      </c>
      <c r="D546" s="47" t="s">
        <v>996</v>
      </c>
      <c r="E546" s="47"/>
      <c r="F546" s="47" t="s">
        <v>406</v>
      </c>
      <c r="G546" s="47" t="s">
        <v>412</v>
      </c>
      <c r="H546" s="47" t="str">
        <f>=IFERROR(VLOOKUP(A546,'ETPT Format DDG'!A:J,10,FALSE),"")</f>
        <v>0</v>
      </c>
      <c r="I546" s="47" t="str">
        <f>='ETPT Format DDG'!M546</f>
        <v/>
      </c>
      <c r="J546" s="47" t="str">
        <f>='ETPT Format DDG'!D546</f>
        <v/>
      </c>
      <c r="K546" s="47" t="s">
        <v>157</v>
      </c>
      <c r="L546" s="47" t="s">
        <v>1000</v>
      </c>
      <c r="M546" s="47" t="s">
        <v>1001</v>
      </c>
      <c r="N546" s="47">
        <v>0.5068421052631598</v>
      </c>
      <c r="O546" s="47">
        <v>0.13052631578947355</v>
      </c>
      <c r="P546" s="47">
        <v>0</v>
      </c>
      <c r="Q546" s="47">
        <v>0</v>
      </c>
      <c r="R546" s="47">
        <v>0</v>
      </c>
      <c r="S546" s="47">
        <v>0</v>
      </c>
      <c r="T546" s="47">
        <v>0</v>
      </c>
      <c r="U546" s="47">
        <v>0</v>
      </c>
      <c r="V546" s="47">
        <v>0</v>
      </c>
      <c r="W546" s="47">
        <v>0</v>
      </c>
      <c r="X546" s="47">
        <v>0</v>
      </c>
      <c r="Y546" s="47">
        <v>0</v>
      </c>
      <c r="Z546" s="47">
        <v>0</v>
      </c>
      <c r="AA546" s="47">
        <v>0</v>
      </c>
      <c r="AB546" s="47">
        <v>0</v>
      </c>
      <c r="AC546" s="47">
        <v>0</v>
      </c>
      <c r="AD546" s="47">
        <v>0</v>
      </c>
      <c r="AE546" s="47">
        <v>0</v>
      </c>
      <c r="AF546" s="47">
        <v>0</v>
      </c>
      <c r="AG546" s="47">
        <v>0</v>
      </c>
      <c r="AH546" s="47">
        <v>0</v>
      </c>
      <c r="AI546" s="47">
        <v>0</v>
      </c>
      <c r="AJ546" s="47">
        <v>0</v>
      </c>
      <c r="AK546" s="47">
        <v>0</v>
      </c>
      <c r="AL546" s="47">
        <v>0</v>
      </c>
      <c r="AM546" s="47">
        <v>0</v>
      </c>
      <c r="AN546" s="47">
        <v>0</v>
      </c>
      <c r="AO546" s="47">
        <v>0</v>
      </c>
      <c r="AP546" s="47">
        <v>0</v>
      </c>
      <c r="AQ546" s="47">
        <v>0</v>
      </c>
      <c r="AR546" s="47">
        <v>0</v>
      </c>
      <c r="AS546" s="47">
        <v>0</v>
      </c>
      <c r="AT546" s="47">
        <v>0</v>
      </c>
      <c r="AU546" s="47">
        <v>0</v>
      </c>
      <c r="AV546" s="47">
        <v>0</v>
      </c>
      <c r="AW546" s="47">
        <v>0</v>
      </c>
      <c r="AX546" s="47">
        <v>0</v>
      </c>
      <c r="AY546" s="47">
        <v>0</v>
      </c>
      <c r="AZ546" s="47">
        <v>0</v>
      </c>
      <c r="BA546" s="47">
        <v>0</v>
      </c>
      <c r="BB546" s="47">
        <v>0</v>
      </c>
      <c r="BC546" s="47">
        <v>0</v>
      </c>
      <c r="BD546" s="47">
        <v>0</v>
      </c>
      <c r="BE546" s="47">
        <v>0</v>
      </c>
      <c r="BF546" s="47">
        <v>0</v>
      </c>
      <c r="BG546" s="47">
        <v>0</v>
      </c>
      <c r="BH546" s="47">
        <v>0</v>
      </c>
      <c r="BI546" s="47">
        <v>0</v>
      </c>
      <c r="BJ546" s="47">
        <v>0</v>
      </c>
      <c r="BK546" s="47">
        <v>0</v>
      </c>
      <c r="BL546" s="47">
        <v>0</v>
      </c>
      <c r="BM546" s="47">
        <v>0</v>
      </c>
      <c r="BN546" s="47">
        <v>0</v>
      </c>
      <c r="BO546" s="47">
        <v>0</v>
      </c>
      <c r="BP546" s="47">
        <v>0</v>
      </c>
      <c r="BQ546" s="47">
        <v>0</v>
      </c>
      <c r="BR546" s="47">
        <v>0</v>
      </c>
      <c r="BS546" s="47">
        <v>0</v>
      </c>
      <c r="BT546" s="47">
        <v>0</v>
      </c>
      <c r="BU546" s="47">
        <v>0</v>
      </c>
      <c r="BV546" s="47">
        <v>0</v>
      </c>
      <c r="BW546" s="47">
        <v>0</v>
      </c>
      <c r="BX546" s="47">
        <v>0</v>
      </c>
      <c r="BY546" s="47">
        <v>0</v>
      </c>
      <c r="BZ546" s="47">
        <v>0</v>
      </c>
      <c r="CA546" s="47">
        <v>0</v>
      </c>
      <c r="CB546" s="47">
        <v>0</v>
      </c>
      <c r="CC546" s="47">
        <v>0</v>
      </c>
      <c r="CD546" s="47">
        <v>0</v>
      </c>
      <c r="CE546" s="47">
        <v>0</v>
      </c>
      <c r="CF546" s="47">
        <v>0</v>
      </c>
      <c r="CG546" s="47">
        <v>0</v>
      </c>
      <c r="CH546" s="47">
        <v>0</v>
      </c>
      <c r="CI546" s="47">
        <v>0</v>
      </c>
      <c r="CJ546" s="47">
        <v>0</v>
      </c>
      <c r="CK546" s="47">
        <v>0</v>
      </c>
      <c r="CL546" s="47">
        <v>0</v>
      </c>
      <c r="CM546" s="47">
        <v>0</v>
      </c>
      <c r="CN546" s="47">
        <v>0</v>
      </c>
      <c r="CO546" s="47">
        <v>0</v>
      </c>
      <c r="CP546" s="47">
        <v>0</v>
      </c>
      <c r="CQ546" s="47">
        <v>0</v>
      </c>
      <c r="CR546" s="47">
        <v>0</v>
      </c>
      <c r="CS546" s="47">
        <v>0</v>
      </c>
      <c r="CT546" s="47">
        <v>0.13052631578947355</v>
      </c>
      <c r="CU546" s="47">
        <v>0.13052631578947355</v>
      </c>
      <c r="CV546" s="47">
        <v>0</v>
      </c>
      <c r="CW546" s="47">
        <v>0</v>
      </c>
      <c r="CX546" s="47">
        <v>0</v>
      </c>
      <c r="CY546" s="47">
        <v>0</v>
      </c>
      <c r="CZ546" s="47">
        <v>0</v>
      </c>
      <c r="DA546" s="47">
        <v>0</v>
      </c>
      <c r="DB546" s="47">
        <v>0</v>
      </c>
      <c r="DC546" s="47">
        <v>0</v>
      </c>
      <c r="DD546" s="47">
        <v>0</v>
      </c>
      <c r="DE546" s="47">
        <v>0</v>
      </c>
      <c r="DF546" s="47">
        <v>0.031578947368421054</v>
      </c>
      <c r="DG546" s="47">
        <v>0.031578947368421054</v>
      </c>
      <c r="DH546" s="47">
        <v>0</v>
      </c>
      <c r="DI546" s="47">
        <v>0</v>
      </c>
      <c r="DJ546" s="47">
        <v>0</v>
      </c>
      <c r="DK546" s="47">
        <v>0</v>
      </c>
      <c r="DL546" s="47">
        <v>0</v>
      </c>
      <c r="DM546" s="47">
        <v>0</v>
      </c>
      <c r="DN546" s="47">
        <v>0</v>
      </c>
      <c r="DO546" s="47">
        <v>0</v>
      </c>
      <c r="DP546" s="47">
        <v>0</v>
      </c>
      <c r="DQ546" s="47">
        <v>0</v>
      </c>
      <c r="DR546" s="47">
        <v>0</v>
      </c>
      <c r="DS546" s="47">
        <v>0</v>
      </c>
      <c r="DT546" s="47">
        <v>0</v>
      </c>
    </row>
    <row r="547" spans="1:126" x14ac:dyDescent="0.25">
      <c r="A547" s="47" t="s">
        <v>1002</v>
      </c>
      <c r="B547" s="47" t="s">
        <v>153</v>
      </c>
      <c r="C547" s="47" t="s">
        <v>996</v>
      </c>
      <c r="D547" s="47" t="s">
        <v>996</v>
      </c>
      <c r="E547" s="47"/>
      <c r="F547" s="47" t="s">
        <v>406</v>
      </c>
      <c r="G547" s="47" t="s">
        <v>412</v>
      </c>
      <c r="H547" s="47" t="str">
        <f>=IFERROR(VLOOKUP(A547,'ETPT Format DDG'!A:J,10,FALSE),"")</f>
        <v>0</v>
      </c>
      <c r="I547" s="47" t="str">
        <f>='ETPT Format DDG'!M547</f>
        <v/>
      </c>
      <c r="J547" s="47" t="str">
        <f>='ETPT Format DDG'!D547</f>
        <v/>
      </c>
      <c r="K547" s="47" t="s">
        <v>157</v>
      </c>
      <c r="L547" s="47" t="s">
        <v>1003</v>
      </c>
      <c r="M547" s="47"/>
      <c r="N547" s="47">
        <v>1</v>
      </c>
      <c r="O547" s="47">
        <v>1</v>
      </c>
      <c r="P547" s="47">
        <v>0</v>
      </c>
      <c r="Q547" s="47">
        <v>0</v>
      </c>
      <c r="R547" s="47">
        <v>0</v>
      </c>
      <c r="S547" s="47">
        <v>0</v>
      </c>
      <c r="T547" s="47">
        <v>0</v>
      </c>
      <c r="U547" s="47">
        <v>0</v>
      </c>
      <c r="V547" s="47">
        <v>0</v>
      </c>
      <c r="W547" s="47">
        <v>0</v>
      </c>
      <c r="X547" s="47">
        <v>0</v>
      </c>
      <c r="Y547" s="47">
        <v>0</v>
      </c>
      <c r="Z547" s="47">
        <v>0</v>
      </c>
      <c r="AA547" s="47">
        <v>0</v>
      </c>
      <c r="AB547" s="47">
        <v>0</v>
      </c>
      <c r="AC547" s="47">
        <v>0</v>
      </c>
      <c r="AD547" s="47">
        <v>0</v>
      </c>
      <c r="AE547" s="47">
        <v>0</v>
      </c>
      <c r="AF547" s="47">
        <v>0</v>
      </c>
      <c r="AG547" s="47">
        <v>0</v>
      </c>
      <c r="AH547" s="47">
        <v>0</v>
      </c>
      <c r="AI547" s="47">
        <v>0</v>
      </c>
      <c r="AJ547" s="47">
        <v>0</v>
      </c>
      <c r="AK547" s="47">
        <v>0</v>
      </c>
      <c r="AL547" s="47">
        <v>0</v>
      </c>
      <c r="AM547" s="47">
        <v>0</v>
      </c>
      <c r="AN547" s="47">
        <v>0</v>
      </c>
      <c r="AO547" s="47">
        <v>0</v>
      </c>
      <c r="AP547" s="47">
        <v>0</v>
      </c>
      <c r="AQ547" s="47">
        <v>0</v>
      </c>
      <c r="AR547" s="47">
        <v>0</v>
      </c>
      <c r="AS547" s="47">
        <v>0</v>
      </c>
      <c r="AT547" s="47">
        <v>0</v>
      </c>
      <c r="AU547" s="47">
        <v>0</v>
      </c>
      <c r="AV547" s="47">
        <v>0</v>
      </c>
      <c r="AW547" s="47">
        <v>0</v>
      </c>
      <c r="AX547" s="47">
        <v>0</v>
      </c>
      <c r="AY547" s="47">
        <v>0</v>
      </c>
      <c r="AZ547" s="47">
        <v>0</v>
      </c>
      <c r="BA547" s="47">
        <v>0</v>
      </c>
      <c r="BB547" s="47">
        <v>0</v>
      </c>
      <c r="BC547" s="47">
        <v>0</v>
      </c>
      <c r="BD547" s="47">
        <v>0</v>
      </c>
      <c r="BE547" s="47">
        <v>0</v>
      </c>
      <c r="BF547" s="47">
        <v>0</v>
      </c>
      <c r="BG547" s="47">
        <v>0</v>
      </c>
      <c r="BH547" s="47">
        <v>0</v>
      </c>
      <c r="BI547" s="47">
        <v>0</v>
      </c>
      <c r="BJ547" s="47">
        <v>0</v>
      </c>
      <c r="BK547" s="47">
        <v>0</v>
      </c>
      <c r="BL547" s="47">
        <v>0</v>
      </c>
      <c r="BM547" s="47">
        <v>0</v>
      </c>
      <c r="BN547" s="47">
        <v>0</v>
      </c>
      <c r="BO547" s="47">
        <v>1</v>
      </c>
      <c r="BP547" s="47">
        <v>0</v>
      </c>
      <c r="BQ547" s="47">
        <v>0</v>
      </c>
      <c r="BR547" s="47">
        <v>0</v>
      </c>
      <c r="BS547" s="47">
        <v>0</v>
      </c>
      <c r="BT547" s="47">
        <v>0</v>
      </c>
      <c r="BU547" s="47">
        <v>0</v>
      </c>
      <c r="BV547" s="47">
        <v>0</v>
      </c>
      <c r="BW547" s="47">
        <v>1</v>
      </c>
      <c r="BX547" s="47">
        <v>0</v>
      </c>
      <c r="BY547" s="47">
        <v>0</v>
      </c>
      <c r="BZ547" s="47">
        <v>0</v>
      </c>
      <c r="CA547" s="47">
        <v>0</v>
      </c>
      <c r="CB547" s="47">
        <v>0</v>
      </c>
      <c r="CC547" s="47">
        <v>0</v>
      </c>
      <c r="CD547" s="47">
        <v>0</v>
      </c>
      <c r="CE547" s="47">
        <v>0</v>
      </c>
      <c r="CF547" s="47">
        <v>0</v>
      </c>
      <c r="CG547" s="47">
        <v>0</v>
      </c>
      <c r="CH547" s="47">
        <v>0</v>
      </c>
      <c r="CI547" s="47">
        <v>0</v>
      </c>
      <c r="CJ547" s="47">
        <v>0</v>
      </c>
      <c r="CK547" s="47">
        <v>0</v>
      </c>
      <c r="CL547" s="47">
        <v>0</v>
      </c>
      <c r="CM547" s="47">
        <v>0</v>
      </c>
      <c r="CN547" s="47">
        <v>0</v>
      </c>
      <c r="CO547" s="47">
        <v>0</v>
      </c>
      <c r="CP547" s="47">
        <v>0</v>
      </c>
      <c r="CQ547" s="47">
        <v>0</v>
      </c>
      <c r="CR547" s="47">
        <v>0</v>
      </c>
      <c r="CS547" s="47">
        <v>0</v>
      </c>
      <c r="CT547" s="47">
        <v>0</v>
      </c>
      <c r="CU547" s="47">
        <v>0</v>
      </c>
      <c r="CV547" s="47">
        <v>0</v>
      </c>
      <c r="CW547" s="47">
        <v>0</v>
      </c>
      <c r="CX547" s="47">
        <v>0</v>
      </c>
      <c r="CY547" s="47">
        <v>0</v>
      </c>
      <c r="CZ547" s="47">
        <v>0</v>
      </c>
      <c r="DA547" s="47">
        <v>0</v>
      </c>
      <c r="DB547" s="47">
        <v>0</v>
      </c>
      <c r="DC547" s="47">
        <v>0</v>
      </c>
      <c r="DD547" s="47">
        <v>0</v>
      </c>
      <c r="DE547" s="47">
        <v>0</v>
      </c>
      <c r="DF547" s="47">
        <v>0</v>
      </c>
      <c r="DG547" s="47">
        <v>0</v>
      </c>
      <c r="DH547" s="47">
        <v>0</v>
      </c>
      <c r="DI547" s="47">
        <v>0</v>
      </c>
      <c r="DJ547" s="47">
        <v>0</v>
      </c>
      <c r="DK547" s="47">
        <v>0</v>
      </c>
      <c r="DL547" s="47">
        <v>0</v>
      </c>
      <c r="DM547" s="47">
        <v>0</v>
      </c>
      <c r="DN547" s="47">
        <v>0</v>
      </c>
      <c r="DO547" s="47">
        <v>0</v>
      </c>
      <c r="DP547" s="47">
        <v>0</v>
      </c>
      <c r="DQ547" s="47">
        <v>0</v>
      </c>
      <c r="DR547" s="47">
        <v>0</v>
      </c>
      <c r="DS547" s="47">
        <v>0</v>
      </c>
      <c r="DT547" s="47">
        <v>0</v>
      </c>
    </row>
    <row r="548" spans="1:126" x14ac:dyDescent="0.25">
      <c r="A548" s="47" t="s">
        <v>1004</v>
      </c>
      <c r="B548" s="47" t="s">
        <v>153</v>
      </c>
      <c r="C548" s="47" t="s">
        <v>996</v>
      </c>
      <c r="D548" s="47" t="s">
        <v>996</v>
      </c>
      <c r="E548" s="47"/>
      <c r="F548" s="47" t="s">
        <v>406</v>
      </c>
      <c r="G548" s="47" t="s">
        <v>412</v>
      </c>
      <c r="H548" s="47" t="str">
        <f>=IFERROR(VLOOKUP(A548,'ETPT Format DDG'!A:J,10,FALSE),"")</f>
        <v>0</v>
      </c>
      <c r="I548" s="47" t="str">
        <f>='ETPT Format DDG'!M548</f>
        <v/>
      </c>
      <c r="J548" s="47" t="str">
        <f>='ETPT Format DDG'!D548</f>
        <v/>
      </c>
      <c r="K548" s="47" t="s">
        <v>157</v>
      </c>
      <c r="L548" s="47" t="s">
        <v>1005</v>
      </c>
      <c r="M548" s="47"/>
      <c r="N548" s="47">
        <v>1</v>
      </c>
      <c r="O548" s="47">
        <v>1</v>
      </c>
      <c r="P548" s="47">
        <v>0</v>
      </c>
      <c r="Q548" s="47">
        <v>0</v>
      </c>
      <c r="R548" s="47">
        <v>0</v>
      </c>
      <c r="S548" s="47">
        <v>0</v>
      </c>
      <c r="T548" s="47">
        <v>0</v>
      </c>
      <c r="U548" s="47">
        <v>0</v>
      </c>
      <c r="V548" s="47">
        <v>0</v>
      </c>
      <c r="W548" s="47">
        <v>0</v>
      </c>
      <c r="X548" s="47">
        <v>0</v>
      </c>
      <c r="Y548" s="47">
        <v>0</v>
      </c>
      <c r="Z548" s="47">
        <v>0</v>
      </c>
      <c r="AA548" s="47">
        <v>0</v>
      </c>
      <c r="AB548" s="47">
        <v>0</v>
      </c>
      <c r="AC548" s="47">
        <v>0</v>
      </c>
      <c r="AD548" s="47">
        <v>0</v>
      </c>
      <c r="AE548" s="47">
        <v>0</v>
      </c>
      <c r="AF548" s="47">
        <v>0</v>
      </c>
      <c r="AG548" s="47">
        <v>0</v>
      </c>
      <c r="AH548" s="47">
        <v>0</v>
      </c>
      <c r="AI548" s="47">
        <v>0</v>
      </c>
      <c r="AJ548" s="47">
        <v>0</v>
      </c>
      <c r="AK548" s="47">
        <v>0</v>
      </c>
      <c r="AL548" s="47">
        <v>0</v>
      </c>
      <c r="AM548" s="47">
        <v>0</v>
      </c>
      <c r="AN548" s="47">
        <v>0</v>
      </c>
      <c r="AO548" s="47">
        <v>0</v>
      </c>
      <c r="AP548" s="47">
        <v>0</v>
      </c>
      <c r="AQ548" s="47">
        <v>0</v>
      </c>
      <c r="AR548" s="47">
        <v>0</v>
      </c>
      <c r="AS548" s="47">
        <v>0</v>
      </c>
      <c r="AT548" s="47">
        <v>0</v>
      </c>
      <c r="AU548" s="47">
        <v>0</v>
      </c>
      <c r="AV548" s="47">
        <v>0</v>
      </c>
      <c r="AW548" s="47">
        <v>0</v>
      </c>
      <c r="AX548" s="47">
        <v>0</v>
      </c>
      <c r="AY548" s="47">
        <v>0</v>
      </c>
      <c r="AZ548" s="47">
        <v>0</v>
      </c>
      <c r="BA548" s="47">
        <v>0</v>
      </c>
      <c r="BB548" s="47">
        <v>0</v>
      </c>
      <c r="BC548" s="47">
        <v>0</v>
      </c>
      <c r="BD548" s="47">
        <v>0</v>
      </c>
      <c r="BE548" s="47">
        <v>0</v>
      </c>
      <c r="BF548" s="47">
        <v>0</v>
      </c>
      <c r="BG548" s="47">
        <v>0</v>
      </c>
      <c r="BH548" s="47">
        <v>0</v>
      </c>
      <c r="BI548" s="47">
        <v>0</v>
      </c>
      <c r="BJ548" s="47">
        <v>0</v>
      </c>
      <c r="BK548" s="47">
        <v>0</v>
      </c>
      <c r="BL548" s="47">
        <v>0</v>
      </c>
      <c r="BM548" s="47">
        <v>0</v>
      </c>
      <c r="BN548" s="47">
        <v>0</v>
      </c>
      <c r="BO548" s="47">
        <v>0</v>
      </c>
      <c r="BP548" s="47">
        <v>0</v>
      </c>
      <c r="BQ548" s="47">
        <v>0</v>
      </c>
      <c r="BR548" s="47">
        <v>0</v>
      </c>
      <c r="BS548" s="47">
        <v>0</v>
      </c>
      <c r="BT548" s="47">
        <v>0</v>
      </c>
      <c r="BU548" s="47">
        <v>0</v>
      </c>
      <c r="BV548" s="47">
        <v>0</v>
      </c>
      <c r="BW548" s="47">
        <v>0</v>
      </c>
      <c r="BX548" s="47">
        <v>0</v>
      </c>
      <c r="BY548" s="47">
        <v>0</v>
      </c>
      <c r="BZ548" s="47">
        <v>0</v>
      </c>
      <c r="CA548" s="47">
        <v>0</v>
      </c>
      <c r="CB548" s="47">
        <v>0</v>
      </c>
      <c r="CC548" s="47">
        <v>0</v>
      </c>
      <c r="CD548" s="47">
        <v>0</v>
      </c>
      <c r="CE548" s="47">
        <v>0</v>
      </c>
      <c r="CF548" s="47">
        <v>0</v>
      </c>
      <c r="CG548" s="47">
        <v>0</v>
      </c>
      <c r="CH548" s="47">
        <v>0</v>
      </c>
      <c r="CI548" s="47">
        <v>0</v>
      </c>
      <c r="CJ548" s="47">
        <v>0</v>
      </c>
      <c r="CK548" s="47">
        <v>0</v>
      </c>
      <c r="CL548" s="47">
        <v>1</v>
      </c>
      <c r="CM548" s="47">
        <v>1</v>
      </c>
      <c r="CN548" s="47">
        <v>0</v>
      </c>
      <c r="CO548" s="47">
        <v>0</v>
      </c>
      <c r="CP548" s="47">
        <v>0</v>
      </c>
      <c r="CQ548" s="47">
        <v>0</v>
      </c>
      <c r="CR548" s="47">
        <v>0</v>
      </c>
      <c r="CS548" s="47">
        <v>0</v>
      </c>
      <c r="CT548" s="47">
        <v>0</v>
      </c>
      <c r="CU548" s="47">
        <v>0</v>
      </c>
      <c r="CV548" s="47">
        <v>0</v>
      </c>
      <c r="CW548" s="47">
        <v>0</v>
      </c>
      <c r="CX548" s="47">
        <v>0</v>
      </c>
      <c r="CY548" s="47">
        <v>0</v>
      </c>
      <c r="CZ548" s="47">
        <v>0</v>
      </c>
      <c r="DA548" s="47">
        <v>0</v>
      </c>
      <c r="DB548" s="47">
        <v>0</v>
      </c>
      <c r="DC548" s="47">
        <v>0</v>
      </c>
      <c r="DD548" s="47">
        <v>0</v>
      </c>
      <c r="DE548" s="47">
        <v>0</v>
      </c>
      <c r="DF548" s="47">
        <v>0</v>
      </c>
      <c r="DG548" s="47">
        <v>0</v>
      </c>
      <c r="DH548" s="47">
        <v>0</v>
      </c>
      <c r="DI548" s="47">
        <v>0</v>
      </c>
      <c r="DJ548" s="47">
        <v>0</v>
      </c>
      <c r="DK548" s="47">
        <v>0</v>
      </c>
      <c r="DL548" s="47">
        <v>0</v>
      </c>
      <c r="DM548" s="47">
        <v>0</v>
      </c>
      <c r="DN548" s="47">
        <v>0</v>
      </c>
      <c r="DO548" s="47">
        <v>0</v>
      </c>
      <c r="DP548" s="47">
        <v>0</v>
      </c>
      <c r="DQ548" s="47">
        <v>0</v>
      </c>
      <c r="DR548" s="47">
        <v>0</v>
      </c>
      <c r="DS548" s="47">
        <v>0</v>
      </c>
      <c r="DT548" s="47">
        <v>0</v>
      </c>
    </row>
    <row r="549" spans="1:126" x14ac:dyDescent="0.25">
      <c r="A549" s="47" t="s">
        <v>1006</v>
      </c>
      <c r="B549" s="47" t="s">
        <v>153</v>
      </c>
      <c r="C549" s="47" t="s">
        <v>996</v>
      </c>
      <c r="D549" s="47" t="s">
        <v>996</v>
      </c>
      <c r="E549" s="47"/>
      <c r="F549" s="47" t="s">
        <v>406</v>
      </c>
      <c r="G549" s="47" t="s">
        <v>412</v>
      </c>
      <c r="H549" s="47" t="str">
        <f>=IFERROR(VLOOKUP(A549,'ETPT Format DDG'!A:J,10,FALSE),"")</f>
        <v>0</v>
      </c>
      <c r="I549" s="47" t="str">
        <f>='ETPT Format DDG'!M549</f>
        <v/>
      </c>
      <c r="J549" s="47" t="str">
        <f>='ETPT Format DDG'!D549</f>
        <v/>
      </c>
      <c r="K549" s="47" t="s">
        <v>157</v>
      </c>
      <c r="L549" s="47" t="s">
        <v>1007</v>
      </c>
      <c r="M549" s="47"/>
      <c r="N549" s="47">
        <v>1</v>
      </c>
      <c r="O549" s="47">
        <v>1</v>
      </c>
      <c r="P549" s="47">
        <v>0</v>
      </c>
      <c r="Q549" s="47">
        <v>0</v>
      </c>
      <c r="R549" s="47">
        <v>0</v>
      </c>
      <c r="S549" s="47">
        <v>0</v>
      </c>
      <c r="T549" s="47">
        <v>0</v>
      </c>
      <c r="U549" s="47">
        <v>0</v>
      </c>
      <c r="V549" s="47">
        <v>0</v>
      </c>
      <c r="W549" s="47">
        <v>0</v>
      </c>
      <c r="X549" s="47">
        <v>0</v>
      </c>
      <c r="Y549" s="47">
        <v>0</v>
      </c>
      <c r="Z549" s="47">
        <v>0</v>
      </c>
      <c r="AA549" s="47">
        <v>0</v>
      </c>
      <c r="AB549" s="47">
        <v>0</v>
      </c>
      <c r="AC549" s="47">
        <v>0</v>
      </c>
      <c r="AD549" s="47">
        <v>0</v>
      </c>
      <c r="AE549" s="47">
        <v>0</v>
      </c>
      <c r="AF549" s="47">
        <v>0</v>
      </c>
      <c r="AG549" s="47">
        <v>0</v>
      </c>
      <c r="AH549" s="47">
        <v>0</v>
      </c>
      <c r="AI549" s="47">
        <v>0</v>
      </c>
      <c r="AJ549" s="47">
        <v>0</v>
      </c>
      <c r="AK549" s="47">
        <v>0</v>
      </c>
      <c r="AL549" s="47">
        <v>0</v>
      </c>
      <c r="AM549" s="47">
        <v>0</v>
      </c>
      <c r="AN549" s="47">
        <v>0</v>
      </c>
      <c r="AO549" s="47">
        <v>0</v>
      </c>
      <c r="AP549" s="47">
        <v>0</v>
      </c>
      <c r="AQ549" s="47">
        <v>0</v>
      </c>
      <c r="AR549" s="47">
        <v>0</v>
      </c>
      <c r="AS549" s="47">
        <v>0</v>
      </c>
      <c r="AT549" s="47">
        <v>0</v>
      </c>
      <c r="AU549" s="47">
        <v>0</v>
      </c>
      <c r="AV549" s="47">
        <v>0</v>
      </c>
      <c r="AW549" s="47">
        <v>0</v>
      </c>
      <c r="AX549" s="47">
        <v>0</v>
      </c>
      <c r="AY549" s="47">
        <v>0</v>
      </c>
      <c r="AZ549" s="47">
        <v>0</v>
      </c>
      <c r="BA549" s="47">
        <v>0</v>
      </c>
      <c r="BB549" s="47">
        <v>0</v>
      </c>
      <c r="BC549" s="47">
        <v>0</v>
      </c>
      <c r="BD549" s="47">
        <v>0</v>
      </c>
      <c r="BE549" s="47">
        <v>0</v>
      </c>
      <c r="BF549" s="47">
        <v>0</v>
      </c>
      <c r="BG549" s="47">
        <v>0</v>
      </c>
      <c r="BH549" s="47">
        <v>0.34999999999999754</v>
      </c>
      <c r="BI549" s="47">
        <v>0</v>
      </c>
      <c r="BJ549" s="47">
        <v>0</v>
      </c>
      <c r="BK549" s="47">
        <v>0</v>
      </c>
      <c r="BL549" s="47">
        <v>0</v>
      </c>
      <c r="BM549" s="47">
        <v>0</v>
      </c>
      <c r="BN549" s="47">
        <v>0</v>
      </c>
      <c r="BO549" s="47">
        <v>0</v>
      </c>
      <c r="BP549" s="47">
        <v>0</v>
      </c>
      <c r="BQ549" s="47">
        <v>0</v>
      </c>
      <c r="BR549" s="47">
        <v>0</v>
      </c>
      <c r="BS549" s="47">
        <v>0</v>
      </c>
      <c r="BT549" s="47">
        <v>0</v>
      </c>
      <c r="BU549" s="47">
        <v>0</v>
      </c>
      <c r="BV549" s="47">
        <v>0</v>
      </c>
      <c r="BW549" s="47">
        <v>0</v>
      </c>
      <c r="BX549" s="47">
        <v>0</v>
      </c>
      <c r="BY549" s="47">
        <v>0</v>
      </c>
      <c r="BZ549" s="47">
        <v>0</v>
      </c>
      <c r="CA549" s="47">
        <v>0</v>
      </c>
      <c r="CB549" s="47">
        <v>0</v>
      </c>
      <c r="CC549" s="47">
        <v>0</v>
      </c>
      <c r="CD549" s="47">
        <v>0</v>
      </c>
      <c r="CE549" s="47">
        <v>0</v>
      </c>
      <c r="CF549" s="47">
        <v>0</v>
      </c>
      <c r="CG549" s="47">
        <v>0</v>
      </c>
      <c r="CH549" s="47">
        <v>0</v>
      </c>
      <c r="CI549" s="47">
        <v>0</v>
      </c>
      <c r="CJ549" s="47">
        <v>0</v>
      </c>
      <c r="CK549" s="47">
        <v>0</v>
      </c>
      <c r="CL549" s="47">
        <v>0</v>
      </c>
      <c r="CM549" s="47">
        <v>0</v>
      </c>
      <c r="CN549" s="47">
        <v>0</v>
      </c>
      <c r="CO549" s="47">
        <v>0</v>
      </c>
      <c r="CP549" s="47">
        <v>0</v>
      </c>
      <c r="CQ549" s="47">
        <v>0.650000000000004</v>
      </c>
      <c r="CR549" s="47">
        <v>0</v>
      </c>
      <c r="CS549" s="47">
        <v>0</v>
      </c>
      <c r="CT549" s="47">
        <v>0</v>
      </c>
      <c r="CU549" s="47">
        <v>0</v>
      </c>
      <c r="CV549" s="47">
        <v>0</v>
      </c>
      <c r="CW549" s="47">
        <v>0</v>
      </c>
      <c r="CX549" s="47">
        <v>0</v>
      </c>
      <c r="CY549" s="47">
        <v>0</v>
      </c>
      <c r="CZ549" s="47">
        <v>0</v>
      </c>
      <c r="DA549" s="47">
        <v>0</v>
      </c>
      <c r="DB549" s="47">
        <v>0</v>
      </c>
      <c r="DC549" s="47">
        <v>0</v>
      </c>
      <c r="DD549" s="47">
        <v>0</v>
      </c>
      <c r="DE549" s="47">
        <v>0</v>
      </c>
      <c r="DF549" s="47">
        <v>0</v>
      </c>
      <c r="DG549" s="47">
        <v>0</v>
      </c>
      <c r="DH549" s="47">
        <v>0</v>
      </c>
      <c r="DI549" s="47">
        <v>0</v>
      </c>
      <c r="DJ549" s="47">
        <v>0</v>
      </c>
      <c r="DK549" s="47">
        <v>0</v>
      </c>
      <c r="DL549" s="47">
        <v>0</v>
      </c>
      <c r="DM549" s="47">
        <v>0</v>
      </c>
      <c r="DN549" s="47">
        <v>0</v>
      </c>
      <c r="DO549" s="47">
        <v>0</v>
      </c>
      <c r="DP549" s="47">
        <v>0</v>
      </c>
      <c r="DQ549" s="47">
        <v>0</v>
      </c>
      <c r="DR549" s="47">
        <v>0</v>
      </c>
      <c r="DS549" s="47">
        <v>0</v>
      </c>
      <c r="DT549" s="47">
        <v>0</v>
      </c>
    </row>
    <row r="550" spans="1:126" x14ac:dyDescent="0.25">
      <c r="A550" s="47" t="s">
        <v>1008</v>
      </c>
      <c r="B550" s="47" t="s">
        <v>153</v>
      </c>
      <c r="C550" s="47" t="s">
        <v>996</v>
      </c>
      <c r="D550" s="47" t="s">
        <v>996</v>
      </c>
      <c r="E550" s="47"/>
      <c r="F550" s="47" t="s">
        <v>406</v>
      </c>
      <c r="G550" s="47" t="s">
        <v>415</v>
      </c>
      <c r="H550" s="47" t="str">
        <f>=IFERROR(VLOOKUP(A550,'ETPT Format DDG'!A:J,10,FALSE),"")</f>
        <v>0</v>
      </c>
      <c r="I550" s="47" t="str">
        <f>='ETPT Format DDG'!M550</f>
        <v/>
      </c>
      <c r="J550" s="47" t="str">
        <f>='ETPT Format DDG'!D550</f>
        <v/>
      </c>
      <c r="K550" s="47" t="s">
        <v>157</v>
      </c>
      <c r="L550" s="47" t="s">
        <v>707</v>
      </c>
      <c r="M550" s="47"/>
      <c r="N550" s="47">
        <v>1</v>
      </c>
      <c r="O550" s="47">
        <v>1</v>
      </c>
      <c r="P550" s="47">
        <v>0</v>
      </c>
      <c r="Q550" s="47">
        <v>0</v>
      </c>
      <c r="R550" s="47">
        <v>0</v>
      </c>
      <c r="S550" s="47">
        <v>0</v>
      </c>
      <c r="T550" s="47">
        <v>0</v>
      </c>
      <c r="U550" s="47">
        <v>0</v>
      </c>
      <c r="V550" s="47">
        <v>0</v>
      </c>
      <c r="W550" s="47">
        <v>0</v>
      </c>
      <c r="X550" s="47">
        <v>0</v>
      </c>
      <c r="Y550" s="47">
        <v>0</v>
      </c>
      <c r="Z550" s="47">
        <v>0</v>
      </c>
      <c r="AA550" s="47">
        <v>0</v>
      </c>
      <c r="AB550" s="47">
        <v>0</v>
      </c>
      <c r="AC550" s="47">
        <v>0</v>
      </c>
      <c r="AD550" s="47">
        <v>0</v>
      </c>
      <c r="AE550" s="47">
        <v>0</v>
      </c>
      <c r="AF550" s="47">
        <v>0</v>
      </c>
      <c r="AG550" s="47">
        <v>0</v>
      </c>
      <c r="AH550" s="47">
        <v>0</v>
      </c>
      <c r="AI550" s="47">
        <v>0</v>
      </c>
      <c r="AJ550" s="47">
        <v>0</v>
      </c>
      <c r="AK550" s="47">
        <v>0</v>
      </c>
      <c r="AL550" s="47">
        <v>0</v>
      </c>
      <c r="AM550" s="47">
        <v>0</v>
      </c>
      <c r="AN550" s="47">
        <v>0</v>
      </c>
      <c r="AO550" s="47">
        <v>0</v>
      </c>
      <c r="AP550" s="47">
        <v>0</v>
      </c>
      <c r="AQ550" s="47">
        <v>0</v>
      </c>
      <c r="AR550" s="47">
        <v>0</v>
      </c>
      <c r="AS550" s="47">
        <v>0</v>
      </c>
      <c r="AT550" s="47">
        <v>0</v>
      </c>
      <c r="AU550" s="47">
        <v>0</v>
      </c>
      <c r="AV550" s="47">
        <v>0</v>
      </c>
      <c r="AW550" s="47">
        <v>0</v>
      </c>
      <c r="AX550" s="47">
        <v>0</v>
      </c>
      <c r="AY550" s="47">
        <v>0</v>
      </c>
      <c r="AZ550" s="47">
        <v>0</v>
      </c>
      <c r="BA550" s="47">
        <v>0</v>
      </c>
      <c r="BB550" s="47">
        <v>0</v>
      </c>
      <c r="BC550" s="47">
        <v>0</v>
      </c>
      <c r="BD550" s="47">
        <v>0</v>
      </c>
      <c r="BE550" s="47">
        <v>0</v>
      </c>
      <c r="BF550" s="47">
        <v>0</v>
      </c>
      <c r="BG550" s="47">
        <v>0</v>
      </c>
      <c r="BH550" s="47">
        <v>0</v>
      </c>
      <c r="BI550" s="47">
        <v>0</v>
      </c>
      <c r="BJ550" s="47">
        <v>0</v>
      </c>
      <c r="BK550" s="47">
        <v>0</v>
      </c>
      <c r="BL550" s="47">
        <v>0</v>
      </c>
      <c r="BM550" s="47">
        <v>0</v>
      </c>
      <c r="BN550" s="47">
        <v>0</v>
      </c>
      <c r="BO550" s="47">
        <v>1</v>
      </c>
      <c r="BP550" s="47">
        <v>0</v>
      </c>
      <c r="BQ550" s="47">
        <v>0</v>
      </c>
      <c r="BR550" s="47">
        <v>0</v>
      </c>
      <c r="BS550" s="47">
        <v>0</v>
      </c>
      <c r="BT550" s="47">
        <v>0</v>
      </c>
      <c r="BU550" s="47">
        <v>0</v>
      </c>
      <c r="BV550" s="47">
        <v>1</v>
      </c>
      <c r="BW550" s="47">
        <v>0</v>
      </c>
      <c r="BX550" s="47">
        <v>0</v>
      </c>
      <c r="BY550" s="47">
        <v>0</v>
      </c>
      <c r="BZ550" s="47">
        <v>0</v>
      </c>
      <c r="CA550" s="47">
        <v>0</v>
      </c>
      <c r="CB550" s="47">
        <v>0</v>
      </c>
      <c r="CC550" s="47">
        <v>0</v>
      </c>
      <c r="CD550" s="47">
        <v>0</v>
      </c>
      <c r="CE550" s="47">
        <v>0</v>
      </c>
      <c r="CF550" s="47">
        <v>0</v>
      </c>
      <c r="CG550" s="47">
        <v>0</v>
      </c>
      <c r="CH550" s="47">
        <v>0</v>
      </c>
      <c r="CI550" s="47">
        <v>0</v>
      </c>
      <c r="CJ550" s="47">
        <v>0</v>
      </c>
      <c r="CK550" s="47">
        <v>0</v>
      </c>
      <c r="CL550" s="47">
        <v>0</v>
      </c>
      <c r="CM550" s="47">
        <v>0</v>
      </c>
      <c r="CN550" s="47">
        <v>0</v>
      </c>
      <c r="CO550" s="47">
        <v>0</v>
      </c>
      <c r="CP550" s="47">
        <v>0</v>
      </c>
      <c r="CQ550" s="47">
        <v>0</v>
      </c>
      <c r="CR550" s="47">
        <v>0</v>
      </c>
      <c r="CS550" s="47">
        <v>0</v>
      </c>
      <c r="CT550" s="47">
        <v>0</v>
      </c>
      <c r="CU550" s="47">
        <v>0</v>
      </c>
      <c r="CV550" s="47">
        <v>0</v>
      </c>
      <c r="CW550" s="47">
        <v>0</v>
      </c>
      <c r="CX550" s="47">
        <v>0</v>
      </c>
      <c r="CY550" s="47">
        <v>0</v>
      </c>
      <c r="CZ550" s="47">
        <v>0</v>
      </c>
      <c r="DA550" s="47">
        <v>0</v>
      </c>
      <c r="DB550" s="47">
        <v>0</v>
      </c>
      <c r="DC550" s="47">
        <v>0</v>
      </c>
      <c r="DD550" s="47">
        <v>0</v>
      </c>
      <c r="DE550" s="47">
        <v>0</v>
      </c>
      <c r="DF550" s="47">
        <v>0</v>
      </c>
      <c r="DG550" s="47">
        <v>0</v>
      </c>
      <c r="DH550" s="47">
        <v>0</v>
      </c>
      <c r="DI550" s="47">
        <v>0</v>
      </c>
      <c r="DJ550" s="47">
        <v>0</v>
      </c>
      <c r="DK550" s="47">
        <v>0</v>
      </c>
      <c r="DL550" s="47">
        <v>0</v>
      </c>
      <c r="DM550" s="47">
        <v>0</v>
      </c>
      <c r="DN550" s="47">
        <v>0</v>
      </c>
      <c r="DO550" s="47">
        <v>0</v>
      </c>
      <c r="DP550" s="47">
        <v>0</v>
      </c>
      <c r="DQ550" s="47">
        <v>0</v>
      </c>
      <c r="DR550" s="47">
        <v>0</v>
      </c>
      <c r="DS550" s="47">
        <v>0</v>
      </c>
      <c r="DT550" s="47">
        <v>0</v>
      </c>
    </row>
    <row r="551" spans="1:126" x14ac:dyDescent="0.25">
      <c r="A551" s="47" t="s">
        <v>1009</v>
      </c>
      <c r="B551" s="47" t="s">
        <v>153</v>
      </c>
      <c r="C551" s="47" t="s">
        <v>996</v>
      </c>
      <c r="D551" s="47" t="s">
        <v>996</v>
      </c>
      <c r="E551" s="47"/>
      <c r="F551" s="47" t="s">
        <v>406</v>
      </c>
      <c r="G551" s="47" t="s">
        <v>412</v>
      </c>
      <c r="H551" s="47" t="str">
        <f>=IFERROR(VLOOKUP(A551,'ETPT Format DDG'!A:J,10,FALSE),"")</f>
        <v>0</v>
      </c>
      <c r="I551" s="47" t="str">
        <f>='ETPT Format DDG'!M551</f>
        <v/>
      </c>
      <c r="J551" s="47" t="str">
        <f>='ETPT Format DDG'!D551</f>
        <v/>
      </c>
      <c r="K551" s="47" t="s">
        <v>157</v>
      </c>
      <c r="L551" s="47" t="s">
        <v>569</v>
      </c>
      <c r="M551" s="47"/>
      <c r="N551" s="47">
        <v>1</v>
      </c>
      <c r="O551" s="47">
        <v>1</v>
      </c>
      <c r="P551" s="47">
        <v>0</v>
      </c>
      <c r="Q551" s="47">
        <v>0</v>
      </c>
      <c r="R551" s="47">
        <v>0</v>
      </c>
      <c r="S551" s="47">
        <v>0</v>
      </c>
      <c r="T551" s="47">
        <v>0</v>
      </c>
      <c r="U551" s="47">
        <v>0</v>
      </c>
      <c r="V551" s="47">
        <v>0</v>
      </c>
      <c r="W551" s="47">
        <v>0</v>
      </c>
      <c r="X551" s="47">
        <v>0</v>
      </c>
      <c r="Y551" s="47">
        <v>0</v>
      </c>
      <c r="Z551" s="47">
        <v>0</v>
      </c>
      <c r="AA551" s="47">
        <v>0</v>
      </c>
      <c r="AB551" s="47">
        <v>0</v>
      </c>
      <c r="AC551" s="47">
        <v>0</v>
      </c>
      <c r="AD551" s="47">
        <v>0</v>
      </c>
      <c r="AE551" s="47">
        <v>0</v>
      </c>
      <c r="AF551" s="47">
        <v>0</v>
      </c>
      <c r="AG551" s="47">
        <v>0</v>
      </c>
      <c r="AH551" s="47">
        <v>0</v>
      </c>
      <c r="AI551" s="47">
        <v>0</v>
      </c>
      <c r="AJ551" s="47">
        <v>0</v>
      </c>
      <c r="AK551" s="47">
        <v>0</v>
      </c>
      <c r="AL551" s="47">
        <v>0</v>
      </c>
      <c r="AM551" s="47">
        <v>0</v>
      </c>
      <c r="AN551" s="47">
        <v>0</v>
      </c>
      <c r="AO551" s="47">
        <v>0</v>
      </c>
      <c r="AP551" s="47">
        <v>0</v>
      </c>
      <c r="AQ551" s="47">
        <v>0</v>
      </c>
      <c r="AR551" s="47">
        <v>0</v>
      </c>
      <c r="AS551" s="47">
        <v>0</v>
      </c>
      <c r="AT551" s="47">
        <v>0</v>
      </c>
      <c r="AU551" s="47">
        <v>0</v>
      </c>
      <c r="AV551" s="47">
        <v>0</v>
      </c>
      <c r="AW551" s="47">
        <v>0</v>
      </c>
      <c r="AX551" s="47">
        <v>0</v>
      </c>
      <c r="AY551" s="47">
        <v>0</v>
      </c>
      <c r="AZ551" s="47">
        <v>0</v>
      </c>
      <c r="BA551" s="47">
        <v>0</v>
      </c>
      <c r="BB551" s="47">
        <v>0</v>
      </c>
      <c r="BC551" s="47">
        <v>0</v>
      </c>
      <c r="BD551" s="47">
        <v>0</v>
      </c>
      <c r="BE551" s="47">
        <v>0</v>
      </c>
      <c r="BF551" s="47">
        <v>0</v>
      </c>
      <c r="BG551" s="47">
        <v>0</v>
      </c>
      <c r="BH551" s="47">
        <v>0</v>
      </c>
      <c r="BI551" s="47">
        <v>0</v>
      </c>
      <c r="BJ551" s="47">
        <v>0</v>
      </c>
      <c r="BK551" s="47">
        <v>0</v>
      </c>
      <c r="BL551" s="47">
        <v>0</v>
      </c>
      <c r="BM551" s="47">
        <v>0</v>
      </c>
      <c r="BN551" s="47">
        <v>0</v>
      </c>
      <c r="BO551" s="47">
        <v>0</v>
      </c>
      <c r="BP551" s="47">
        <v>0</v>
      </c>
      <c r="BQ551" s="47">
        <v>0</v>
      </c>
      <c r="BR551" s="47">
        <v>0</v>
      </c>
      <c r="BS551" s="47">
        <v>0</v>
      </c>
      <c r="BT551" s="47">
        <v>0</v>
      </c>
      <c r="BU551" s="47">
        <v>0</v>
      </c>
      <c r="BV551" s="47">
        <v>0</v>
      </c>
      <c r="BW551" s="47">
        <v>0</v>
      </c>
      <c r="BX551" s="47">
        <v>0</v>
      </c>
      <c r="BY551" s="47">
        <v>0</v>
      </c>
      <c r="BZ551" s="47">
        <v>0</v>
      </c>
      <c r="CA551" s="47">
        <v>0</v>
      </c>
      <c r="CB551" s="47">
        <v>0</v>
      </c>
      <c r="CC551" s="47">
        <v>0</v>
      </c>
      <c r="CD551" s="47">
        <v>0</v>
      </c>
      <c r="CE551" s="47">
        <v>0</v>
      </c>
      <c r="CF551" s="47">
        <v>0</v>
      </c>
      <c r="CG551" s="47">
        <v>0</v>
      </c>
      <c r="CH551" s="47">
        <v>0</v>
      </c>
      <c r="CI551" s="47">
        <v>0</v>
      </c>
      <c r="CJ551" s="47">
        <v>0</v>
      </c>
      <c r="CK551" s="47">
        <v>0</v>
      </c>
      <c r="CL551" s="47">
        <v>0</v>
      </c>
      <c r="CM551" s="47">
        <v>0</v>
      </c>
      <c r="CN551" s="47">
        <v>0</v>
      </c>
      <c r="CO551" s="47">
        <v>0</v>
      </c>
      <c r="CP551" s="47">
        <v>0</v>
      </c>
      <c r="CQ551" s="47">
        <v>0</v>
      </c>
      <c r="CR551" s="47">
        <v>0</v>
      </c>
      <c r="CS551" s="47">
        <v>0</v>
      </c>
      <c r="CT551" s="47">
        <v>1</v>
      </c>
      <c r="CU551" s="47">
        <v>0</v>
      </c>
      <c r="CV551" s="47">
        <v>0</v>
      </c>
      <c r="CW551" s="47">
        <v>0</v>
      </c>
      <c r="CX551" s="47">
        <v>0</v>
      </c>
      <c r="CY551" s="47">
        <v>0</v>
      </c>
      <c r="CZ551" s="47">
        <v>0</v>
      </c>
      <c r="DA551" s="47">
        <v>0</v>
      </c>
      <c r="DB551" s="47">
        <v>0</v>
      </c>
      <c r="DC551" s="47">
        <v>0</v>
      </c>
      <c r="DD551" s="47">
        <v>0</v>
      </c>
      <c r="DE551" s="47">
        <v>1</v>
      </c>
      <c r="DF551" s="47">
        <v>0</v>
      </c>
      <c r="DG551" s="47">
        <v>0</v>
      </c>
      <c r="DH551" s="47">
        <v>0</v>
      </c>
      <c r="DI551" s="47">
        <v>0</v>
      </c>
      <c r="DJ551" s="47">
        <v>0</v>
      </c>
      <c r="DK551" s="47">
        <v>0</v>
      </c>
      <c r="DL551" s="47">
        <v>0</v>
      </c>
      <c r="DM551" s="47">
        <v>0</v>
      </c>
      <c r="DN551" s="47">
        <v>0</v>
      </c>
      <c r="DO551" s="47">
        <v>0</v>
      </c>
      <c r="DP551" s="47">
        <v>0</v>
      </c>
      <c r="DQ551" s="47">
        <v>0</v>
      </c>
      <c r="DR551" s="47">
        <v>0</v>
      </c>
      <c r="DS551" s="47">
        <v>0</v>
      </c>
      <c r="DT551" s="47">
        <v>0</v>
      </c>
    </row>
    <row r="552" spans="1:126" x14ac:dyDescent="0.25">
      <c r="A552" s="47" t="s">
        <v>1010</v>
      </c>
      <c r="B552" s="47" t="s">
        <v>153</v>
      </c>
      <c r="C552" s="47" t="s">
        <v>996</v>
      </c>
      <c r="D552" s="47" t="s">
        <v>996</v>
      </c>
      <c r="E552" s="47"/>
      <c r="F552" s="47" t="s">
        <v>406</v>
      </c>
      <c r="G552" s="47" t="s">
        <v>412</v>
      </c>
      <c r="H552" s="47" t="str">
        <f>=IFERROR(VLOOKUP(A552,'ETPT Format DDG'!A:J,10,FALSE),"")</f>
        <v>0</v>
      </c>
      <c r="I552" s="47" t="str">
        <f>='ETPT Format DDG'!M552</f>
        <v/>
      </c>
      <c r="J552" s="47" t="str">
        <f>='ETPT Format DDG'!D552</f>
        <v/>
      </c>
      <c r="K552" s="47" t="s">
        <v>157</v>
      </c>
      <c r="L552" s="47" t="s">
        <v>1011</v>
      </c>
      <c r="M552" s="47"/>
      <c r="N552" s="47">
        <v>1</v>
      </c>
      <c r="O552" s="47">
        <v>1</v>
      </c>
      <c r="P552" s="47">
        <v>0</v>
      </c>
      <c r="Q552" s="47">
        <v>0</v>
      </c>
      <c r="R552" s="47">
        <v>0</v>
      </c>
      <c r="S552" s="47">
        <v>0</v>
      </c>
      <c r="T552" s="47">
        <v>0</v>
      </c>
      <c r="U552" s="47">
        <v>0</v>
      </c>
      <c r="V552" s="47">
        <v>0</v>
      </c>
      <c r="W552" s="47">
        <v>0</v>
      </c>
      <c r="X552" s="47">
        <v>0</v>
      </c>
      <c r="Y552" s="47">
        <v>0</v>
      </c>
      <c r="Z552" s="47">
        <v>0</v>
      </c>
      <c r="AA552" s="47">
        <v>0</v>
      </c>
      <c r="AB552" s="47">
        <v>0</v>
      </c>
      <c r="AC552" s="47">
        <v>0</v>
      </c>
      <c r="AD552" s="47">
        <v>0</v>
      </c>
      <c r="AE552" s="47">
        <v>0</v>
      </c>
      <c r="AF552" s="47">
        <v>0</v>
      </c>
      <c r="AG552" s="47">
        <v>0</v>
      </c>
      <c r="AH552" s="47">
        <v>0</v>
      </c>
      <c r="AI552" s="47">
        <v>0</v>
      </c>
      <c r="AJ552" s="47">
        <v>0</v>
      </c>
      <c r="AK552" s="47">
        <v>0</v>
      </c>
      <c r="AL552" s="47">
        <v>0</v>
      </c>
      <c r="AM552" s="47">
        <v>0</v>
      </c>
      <c r="AN552" s="47">
        <v>0</v>
      </c>
      <c r="AO552" s="47">
        <v>0</v>
      </c>
      <c r="AP552" s="47">
        <v>0</v>
      </c>
      <c r="AQ552" s="47">
        <v>0</v>
      </c>
      <c r="AR552" s="47">
        <v>0</v>
      </c>
      <c r="AS552" s="47">
        <v>0</v>
      </c>
      <c r="AT552" s="47">
        <v>0</v>
      </c>
      <c r="AU552" s="47">
        <v>0</v>
      </c>
      <c r="AV552" s="47">
        <v>0</v>
      </c>
      <c r="AW552" s="47">
        <v>0</v>
      </c>
      <c r="AX552" s="47">
        <v>0</v>
      </c>
      <c r="AY552" s="47">
        <v>0</v>
      </c>
      <c r="AZ552" s="47">
        <v>0</v>
      </c>
      <c r="BA552" s="47">
        <v>0</v>
      </c>
      <c r="BB552" s="47">
        <v>0</v>
      </c>
      <c r="BC552" s="47">
        <v>0</v>
      </c>
      <c r="BD552" s="47">
        <v>0</v>
      </c>
      <c r="BE552" s="47">
        <v>0</v>
      </c>
      <c r="BF552" s="47">
        <v>0</v>
      </c>
      <c r="BG552" s="47">
        <v>0</v>
      </c>
      <c r="BH552" s="47">
        <v>0</v>
      </c>
      <c r="BI552" s="47">
        <v>0</v>
      </c>
      <c r="BJ552" s="47">
        <v>0</v>
      </c>
      <c r="BK552" s="47">
        <v>0</v>
      </c>
      <c r="BL552" s="47">
        <v>0</v>
      </c>
      <c r="BM552" s="47">
        <v>0</v>
      </c>
      <c r="BN552" s="47">
        <v>0</v>
      </c>
      <c r="BO552" s="47">
        <v>0</v>
      </c>
      <c r="BP552" s="47">
        <v>0</v>
      </c>
      <c r="BQ552" s="47">
        <v>0</v>
      </c>
      <c r="BR552" s="47">
        <v>0</v>
      </c>
      <c r="BS552" s="47">
        <v>0</v>
      </c>
      <c r="BT552" s="47">
        <v>0</v>
      </c>
      <c r="BU552" s="47">
        <v>0</v>
      </c>
      <c r="BV552" s="47">
        <v>0</v>
      </c>
      <c r="BW552" s="47">
        <v>0</v>
      </c>
      <c r="BX552" s="47">
        <v>0</v>
      </c>
      <c r="BY552" s="47">
        <v>0</v>
      </c>
      <c r="BZ552" s="47">
        <v>0</v>
      </c>
      <c r="CA552" s="47">
        <v>0</v>
      </c>
      <c r="CB552" s="47">
        <v>0</v>
      </c>
      <c r="CC552" s="47">
        <v>0</v>
      </c>
      <c r="CD552" s="47">
        <v>0</v>
      </c>
      <c r="CE552" s="47">
        <v>0</v>
      </c>
      <c r="CF552" s="47">
        <v>0</v>
      </c>
      <c r="CG552" s="47">
        <v>0</v>
      </c>
      <c r="CH552" s="47">
        <v>0</v>
      </c>
      <c r="CI552" s="47">
        <v>0</v>
      </c>
      <c r="CJ552" s="47">
        <v>0</v>
      </c>
      <c r="CK552" s="47">
        <v>0</v>
      </c>
      <c r="CL552" s="47">
        <v>0</v>
      </c>
      <c r="CM552" s="47">
        <v>0</v>
      </c>
      <c r="CN552" s="47">
        <v>0</v>
      </c>
      <c r="CO552" s="47">
        <v>0</v>
      </c>
      <c r="CP552" s="47">
        <v>0</v>
      </c>
      <c r="CQ552" s="47">
        <v>0</v>
      </c>
      <c r="CR552" s="47">
        <v>0</v>
      </c>
      <c r="CS552" s="47">
        <v>0</v>
      </c>
      <c r="CT552" s="47">
        <v>1</v>
      </c>
      <c r="CU552" s="47">
        <v>0</v>
      </c>
      <c r="CV552" s="47">
        <v>0</v>
      </c>
      <c r="CW552" s="47">
        <v>0</v>
      </c>
      <c r="CX552" s="47">
        <v>0</v>
      </c>
      <c r="CY552" s="47">
        <v>0</v>
      </c>
      <c r="CZ552" s="47">
        <v>0</v>
      </c>
      <c r="DA552" s="47">
        <v>0</v>
      </c>
      <c r="DB552" s="47">
        <v>0</v>
      </c>
      <c r="DC552" s="47">
        <v>0</v>
      </c>
      <c r="DD552" s="47">
        <v>0</v>
      </c>
      <c r="DE552" s="47">
        <v>1</v>
      </c>
      <c r="DF552" s="47">
        <v>0</v>
      </c>
      <c r="DG552" s="47">
        <v>0</v>
      </c>
      <c r="DH552" s="47">
        <v>0</v>
      </c>
      <c r="DI552" s="47">
        <v>0</v>
      </c>
      <c r="DJ552" s="47">
        <v>0</v>
      </c>
      <c r="DK552" s="47">
        <v>0</v>
      </c>
      <c r="DL552" s="47">
        <v>0</v>
      </c>
      <c r="DM552" s="47">
        <v>0</v>
      </c>
      <c r="DN552" s="47">
        <v>0</v>
      </c>
      <c r="DO552" s="47">
        <v>0</v>
      </c>
      <c r="DP552" s="47">
        <v>0</v>
      </c>
      <c r="DQ552" s="47">
        <v>0</v>
      </c>
      <c r="DR552" s="47">
        <v>0</v>
      </c>
      <c r="DS552" s="47">
        <v>0</v>
      </c>
      <c r="DT552" s="47">
        <v>0</v>
      </c>
    </row>
    <row r="553" spans="1:126" x14ac:dyDescent="0.25">
      <c r="A553" s="47" t="s">
        <v>1012</v>
      </c>
      <c r="B553" s="47" t="s">
        <v>153</v>
      </c>
      <c r="C553" s="47" t="s">
        <v>1013</v>
      </c>
      <c r="D553" s="47" t="s">
        <v>1013</v>
      </c>
      <c r="E553" s="47"/>
      <c r="F553" s="47" t="s">
        <v>406</v>
      </c>
      <c r="G553" s="47" t="s">
        <v>486</v>
      </c>
      <c r="H553" s="47" t="str">
        <f>=IFERROR(VLOOKUP(A553,'ETPT Format DDG'!A:J,10,FALSE),"")</f>
        <v>0</v>
      </c>
      <c r="I553" s="47" t="str">
        <f>='ETPT Format DDG'!M553</f>
        <v/>
      </c>
      <c r="J553" s="47" t="str">
        <f>='ETPT Format DDG'!D553</f>
        <v/>
      </c>
      <c r="K553" s="47" t="s">
        <v>157</v>
      </c>
      <c r="L553" s="47" t="s">
        <v>839</v>
      </c>
      <c r="M553" s="47"/>
      <c r="N553" s="47">
        <v>1</v>
      </c>
      <c r="O553" s="47">
        <v>1</v>
      </c>
      <c r="P553" s="47">
        <v>0</v>
      </c>
      <c r="Q553" s="47">
        <v>0</v>
      </c>
      <c r="R553" s="47">
        <v>0</v>
      </c>
      <c r="S553" s="47">
        <v>0</v>
      </c>
      <c r="T553" s="47">
        <v>0</v>
      </c>
      <c r="U553" s="47">
        <v>0</v>
      </c>
      <c r="V553" s="47">
        <v>0</v>
      </c>
      <c r="W553" s="47">
        <v>0</v>
      </c>
      <c r="X553" s="47">
        <v>0</v>
      </c>
      <c r="Y553" s="47">
        <v>0</v>
      </c>
      <c r="Z553" s="47">
        <v>0</v>
      </c>
      <c r="AA553" s="47">
        <v>0</v>
      </c>
      <c r="AB553" s="47">
        <v>0</v>
      </c>
      <c r="AC553" s="47">
        <v>0</v>
      </c>
      <c r="AD553" s="47">
        <v>0</v>
      </c>
      <c r="AE553" s="47">
        <v>0</v>
      </c>
      <c r="AF553" s="47">
        <v>0</v>
      </c>
      <c r="AG553" s="47">
        <v>0</v>
      </c>
      <c r="AH553" s="47">
        <v>0</v>
      </c>
      <c r="AI553" s="47">
        <v>0</v>
      </c>
      <c r="AJ553" s="47">
        <v>0</v>
      </c>
      <c r="AK553" s="47">
        <v>0</v>
      </c>
      <c r="AL553" s="47">
        <v>0</v>
      </c>
      <c r="AM553" s="47">
        <v>0</v>
      </c>
      <c r="AN553" s="47">
        <v>0</v>
      </c>
      <c r="AO553" s="47">
        <v>0</v>
      </c>
      <c r="AP553" s="47">
        <v>0</v>
      </c>
      <c r="AQ553" s="47">
        <v>0</v>
      </c>
      <c r="AR553" s="47">
        <v>0</v>
      </c>
      <c r="AS553" s="47">
        <v>0</v>
      </c>
      <c r="AT553" s="47">
        <v>0</v>
      </c>
      <c r="AU553" s="47">
        <v>0</v>
      </c>
      <c r="AV553" s="47">
        <v>0</v>
      </c>
      <c r="AW553" s="47">
        <v>0</v>
      </c>
      <c r="AX553" s="47">
        <v>0</v>
      </c>
      <c r="AY553" s="47">
        <v>0</v>
      </c>
      <c r="AZ553" s="47">
        <v>0</v>
      </c>
      <c r="BA553" s="47">
        <v>0</v>
      </c>
      <c r="BB553" s="47">
        <v>0</v>
      </c>
      <c r="BC553" s="47">
        <v>0</v>
      </c>
      <c r="BD553" s="47">
        <v>0</v>
      </c>
      <c r="BE553" s="47">
        <v>0</v>
      </c>
      <c r="BF553" s="47">
        <v>0</v>
      </c>
      <c r="BG553" s="47">
        <v>0</v>
      </c>
      <c r="BH553" s="47">
        <v>0</v>
      </c>
      <c r="BI553" s="47">
        <v>0</v>
      </c>
      <c r="BJ553" s="47">
        <v>0</v>
      </c>
      <c r="BK553" s="47">
        <v>0</v>
      </c>
      <c r="BL553" s="47">
        <v>0</v>
      </c>
      <c r="BM553" s="47">
        <v>0</v>
      </c>
      <c r="BN553" s="47">
        <v>0</v>
      </c>
      <c r="BO553" s="47">
        <v>0</v>
      </c>
      <c r="BP553" s="47">
        <v>0</v>
      </c>
      <c r="BQ553" s="47">
        <v>0</v>
      </c>
      <c r="BR553" s="47">
        <v>0</v>
      </c>
      <c r="BS553" s="47">
        <v>0</v>
      </c>
      <c r="BT553" s="47">
        <v>0</v>
      </c>
      <c r="BU553" s="47">
        <v>0</v>
      </c>
      <c r="BV553" s="47">
        <v>0</v>
      </c>
      <c r="BW553" s="47">
        <v>0</v>
      </c>
      <c r="BX553" s="47">
        <v>0</v>
      </c>
      <c r="BY553" s="47">
        <v>0</v>
      </c>
      <c r="BZ553" s="47">
        <v>0</v>
      </c>
      <c r="CA553" s="47">
        <v>0</v>
      </c>
      <c r="CB553" s="47">
        <v>0</v>
      </c>
      <c r="CC553" s="47">
        <v>0</v>
      </c>
      <c r="CD553" s="47">
        <v>0</v>
      </c>
      <c r="CE553" s="47">
        <v>0</v>
      </c>
      <c r="CF553" s="47">
        <v>0</v>
      </c>
      <c r="CG553" s="47">
        <v>0</v>
      </c>
      <c r="CH553" s="47">
        <v>0</v>
      </c>
      <c r="CI553" s="47">
        <v>0</v>
      </c>
      <c r="CJ553" s="47">
        <v>0</v>
      </c>
      <c r="CK553" s="47">
        <v>0</v>
      </c>
      <c r="CL553" s="47">
        <v>0</v>
      </c>
      <c r="CM553" s="47">
        <v>0</v>
      </c>
      <c r="CN553" s="47">
        <v>0</v>
      </c>
      <c r="CO553" s="47">
        <v>0</v>
      </c>
      <c r="CP553" s="47">
        <v>0</v>
      </c>
      <c r="CQ553" s="47">
        <v>0</v>
      </c>
      <c r="CR553" s="47">
        <v>0</v>
      </c>
      <c r="CS553" s="47">
        <v>0</v>
      </c>
      <c r="CT553" s="47">
        <v>1</v>
      </c>
      <c r="CU553" s="47">
        <v>0.20000000000000143</v>
      </c>
      <c r="CV553" s="47">
        <v>0</v>
      </c>
      <c r="CW553" s="47">
        <v>0</v>
      </c>
      <c r="CX553" s="47">
        <v>0.8000000000000057</v>
      </c>
      <c r="CY553" s="47">
        <v>0</v>
      </c>
      <c r="CZ553" s="47">
        <v>0</v>
      </c>
      <c r="DA553" s="47">
        <v>0</v>
      </c>
      <c r="DB553" s="47">
        <v>0</v>
      </c>
      <c r="DC553" s="47">
        <v>0</v>
      </c>
      <c r="DD553" s="47">
        <v>0</v>
      </c>
      <c r="DE553" s="47">
        <v>0</v>
      </c>
      <c r="DF553" s="47">
        <v>0</v>
      </c>
      <c r="DG553" s="47">
        <v>0</v>
      </c>
      <c r="DH553" s="47">
        <v>0</v>
      </c>
      <c r="DI553" s="47">
        <v>0</v>
      </c>
      <c r="DJ553" s="47">
        <v>0</v>
      </c>
      <c r="DK553" s="47">
        <v>0</v>
      </c>
      <c r="DL553" s="47">
        <v>0</v>
      </c>
      <c r="DM553" s="47">
        <v>0</v>
      </c>
      <c r="DN553" s="47">
        <v>0</v>
      </c>
      <c r="DO553" s="47">
        <v>0</v>
      </c>
      <c r="DP553" s="47">
        <v>0</v>
      </c>
      <c r="DQ553" s="47">
        <v>0</v>
      </c>
      <c r="DR553" s="47">
        <v>0</v>
      </c>
      <c r="DS553" s="47">
        <v>0</v>
      </c>
      <c r="DT553" s="47">
        <v>0</v>
      </c>
    </row>
    <row r="554" spans="1:126" x14ac:dyDescent="0.25">
      <c r="A554" s="47" t="s">
        <v>1014</v>
      </c>
      <c r="B554" s="47" t="s">
        <v>153</v>
      </c>
      <c r="C554" s="47" t="s">
        <v>1013</v>
      </c>
      <c r="D554" s="47" t="s">
        <v>1013</v>
      </c>
      <c r="E554" s="47"/>
      <c r="F554" s="47" t="s">
        <v>406</v>
      </c>
      <c r="G554" s="47" t="s">
        <v>428</v>
      </c>
      <c r="H554" s="47" t="str">
        <f>=IFERROR(VLOOKUP(A554,'ETPT Format DDG'!A:J,10,FALSE),"")</f>
        <v>0</v>
      </c>
      <c r="I554" s="47" t="str">
        <f>='ETPT Format DDG'!M554</f>
        <v/>
      </c>
      <c r="J554" s="47" t="str">
        <f>='ETPT Format DDG'!D554</f>
        <v/>
      </c>
      <c r="K554" s="47" t="s">
        <v>157</v>
      </c>
      <c r="L554" s="47" t="s">
        <v>667</v>
      </c>
      <c r="M554" s="47" t="s">
        <v>826</v>
      </c>
      <c r="N554" s="47">
        <v>1</v>
      </c>
      <c r="O554" s="47">
        <v>1</v>
      </c>
      <c r="P554" s="47">
        <v>1</v>
      </c>
      <c r="Q554" s="47">
        <v>0</v>
      </c>
      <c r="R554" s="47">
        <v>1</v>
      </c>
      <c r="S554" s="47">
        <v>0</v>
      </c>
      <c r="T554" s="47">
        <v>0</v>
      </c>
      <c r="U554" s="47">
        <v>0</v>
      </c>
      <c r="V554" s="47">
        <v>0</v>
      </c>
      <c r="W554" s="47">
        <v>0</v>
      </c>
      <c r="X554" s="47">
        <v>0</v>
      </c>
      <c r="Y554" s="47">
        <v>0</v>
      </c>
      <c r="Z554" s="47">
        <v>0</v>
      </c>
      <c r="AA554" s="47">
        <v>0</v>
      </c>
      <c r="AB554" s="47">
        <v>0</v>
      </c>
      <c r="AC554" s="47">
        <v>0</v>
      </c>
      <c r="AD554" s="47">
        <v>0</v>
      </c>
      <c r="AE554" s="47">
        <v>0</v>
      </c>
      <c r="AF554" s="47">
        <v>0</v>
      </c>
      <c r="AG554" s="47">
        <v>0</v>
      </c>
      <c r="AH554" s="47">
        <v>0</v>
      </c>
      <c r="AI554" s="47">
        <v>0</v>
      </c>
      <c r="AJ554" s="47">
        <v>0</v>
      </c>
      <c r="AK554" s="47">
        <v>0</v>
      </c>
      <c r="AL554" s="47">
        <v>0</v>
      </c>
      <c r="AM554" s="47">
        <v>0</v>
      </c>
      <c r="AN554" s="47">
        <v>0</v>
      </c>
      <c r="AO554" s="47">
        <v>0</v>
      </c>
      <c r="AP554" s="47">
        <v>0</v>
      </c>
      <c r="AQ554" s="47">
        <v>0</v>
      </c>
      <c r="AR554" s="47">
        <v>0</v>
      </c>
      <c r="AS554" s="47">
        <v>0</v>
      </c>
      <c r="AT554" s="47">
        <v>0</v>
      </c>
      <c r="AU554" s="47">
        <v>0</v>
      </c>
      <c r="AV554" s="47">
        <v>0</v>
      </c>
      <c r="AW554" s="47">
        <v>0</v>
      </c>
      <c r="AX554" s="47">
        <v>0</v>
      </c>
      <c r="AY554" s="47">
        <v>0</v>
      </c>
      <c r="AZ554" s="47">
        <v>0</v>
      </c>
      <c r="BA554" s="47">
        <v>0</v>
      </c>
      <c r="BB554" s="47">
        <v>0</v>
      </c>
      <c r="BC554" s="47">
        <v>0</v>
      </c>
      <c r="BD554" s="47">
        <v>0</v>
      </c>
      <c r="BE554" s="47">
        <v>0</v>
      </c>
      <c r="BF554" s="47">
        <v>0</v>
      </c>
      <c r="BG554" s="47">
        <v>0</v>
      </c>
      <c r="BH554" s="47">
        <v>0</v>
      </c>
      <c r="BI554" s="47">
        <v>0</v>
      </c>
      <c r="BJ554" s="47">
        <v>0</v>
      </c>
      <c r="BK554" s="47">
        <v>0</v>
      </c>
      <c r="BL554" s="47">
        <v>0</v>
      </c>
      <c r="BM554" s="47">
        <v>0</v>
      </c>
      <c r="BN554" s="47">
        <v>0</v>
      </c>
      <c r="BO554" s="47">
        <v>0</v>
      </c>
      <c r="BP554" s="47">
        <v>0</v>
      </c>
      <c r="BQ554" s="47">
        <v>0</v>
      </c>
      <c r="BR554" s="47">
        <v>0</v>
      </c>
      <c r="BS554" s="47">
        <v>0</v>
      </c>
      <c r="BT554" s="47">
        <v>0</v>
      </c>
      <c r="BU554" s="47">
        <v>0</v>
      </c>
      <c r="BV554" s="47">
        <v>0</v>
      </c>
      <c r="BW554" s="47">
        <v>0</v>
      </c>
      <c r="BX554" s="47">
        <v>0</v>
      </c>
      <c r="BY554" s="47">
        <v>0</v>
      </c>
      <c r="BZ554" s="47">
        <v>0</v>
      </c>
      <c r="CA554" s="47">
        <v>0</v>
      </c>
      <c r="CB554" s="47">
        <v>0</v>
      </c>
      <c r="CC554" s="47">
        <v>0</v>
      </c>
      <c r="CD554" s="47">
        <v>0</v>
      </c>
      <c r="CE554" s="47">
        <v>0</v>
      </c>
      <c r="CF554" s="47">
        <v>0</v>
      </c>
      <c r="CG554" s="47">
        <v>0</v>
      </c>
      <c r="CH554" s="47">
        <v>0</v>
      </c>
      <c r="CI554" s="47">
        <v>0</v>
      </c>
      <c r="CJ554" s="47">
        <v>0</v>
      </c>
      <c r="CK554" s="47">
        <v>0</v>
      </c>
      <c r="CL554" s="47">
        <v>0</v>
      </c>
      <c r="CM554" s="47">
        <v>0</v>
      </c>
      <c r="CN554" s="47">
        <v>0</v>
      </c>
      <c r="CO554" s="47">
        <v>0</v>
      </c>
      <c r="CP554" s="47">
        <v>0</v>
      </c>
      <c r="CQ554" s="47">
        <v>0</v>
      </c>
      <c r="CR554" s="47">
        <v>0</v>
      </c>
      <c r="CS554" s="47">
        <v>0</v>
      </c>
      <c r="CT554" s="47">
        <v>0</v>
      </c>
      <c r="CU554" s="47">
        <v>0</v>
      </c>
      <c r="CV554" s="47">
        <v>0</v>
      </c>
      <c r="CW554" s="47">
        <v>0</v>
      </c>
      <c r="CX554" s="47">
        <v>0</v>
      </c>
      <c r="CY554" s="47">
        <v>0</v>
      </c>
      <c r="CZ554" s="47">
        <v>0</v>
      </c>
      <c r="DA554" s="47">
        <v>0</v>
      </c>
      <c r="DB554" s="47">
        <v>0</v>
      </c>
      <c r="DC554" s="47">
        <v>0</v>
      </c>
      <c r="DD554" s="47">
        <v>0</v>
      </c>
      <c r="DE554" s="47">
        <v>0</v>
      </c>
      <c r="DF554" s="47">
        <v>0</v>
      </c>
      <c r="DG554" s="47">
        <v>0</v>
      </c>
      <c r="DH554" s="47">
        <v>0</v>
      </c>
      <c r="DI554" s="47">
        <v>0</v>
      </c>
      <c r="DJ554" s="47">
        <v>0</v>
      </c>
      <c r="DK554" s="47">
        <v>0</v>
      </c>
      <c r="DL554" s="47">
        <v>0</v>
      </c>
      <c r="DM554" s="47">
        <v>0</v>
      </c>
      <c r="DN554" s="47">
        <v>0</v>
      </c>
      <c r="DO554" s="47">
        <v>0</v>
      </c>
      <c r="DP554" s="47">
        <v>0</v>
      </c>
      <c r="DQ554" s="47">
        <v>0</v>
      </c>
      <c r="DR554" s="47">
        <v>0</v>
      </c>
      <c r="DS554" s="47">
        <v>0</v>
      </c>
      <c r="DT554" s="47">
        <v>0</v>
      </c>
    </row>
    <row r="555" spans="1:126" x14ac:dyDescent="0.25">
      <c r="A555" s="47" t="s">
        <v>1015</v>
      </c>
      <c r="B555" s="47" t="s">
        <v>153</v>
      </c>
      <c r="C555" s="47" t="s">
        <v>1013</v>
      </c>
      <c r="D555" s="47" t="s">
        <v>1013</v>
      </c>
      <c r="E555" s="47"/>
      <c r="F555" s="47" t="s">
        <v>406</v>
      </c>
      <c r="G555" s="47" t="s">
        <v>412</v>
      </c>
      <c r="H555" s="47" t="str">
        <f>=IFERROR(VLOOKUP(A555,'ETPT Format DDG'!A:J,10,FALSE),"")</f>
        <v>0</v>
      </c>
      <c r="I555" s="47" t="str">
        <f>='ETPT Format DDG'!M555</f>
        <v/>
      </c>
      <c r="J555" s="47" t="str">
        <f>='ETPT Format DDG'!D555</f>
        <v/>
      </c>
      <c r="K555" s="47" t="s">
        <v>157</v>
      </c>
      <c r="L555" s="47" t="s">
        <v>578</v>
      </c>
      <c r="M555" s="47" t="s">
        <v>657</v>
      </c>
      <c r="N555" s="47">
        <v>1</v>
      </c>
      <c r="O555" s="47">
        <v>1</v>
      </c>
      <c r="P555" s="47">
        <v>0</v>
      </c>
      <c r="Q555" s="47">
        <v>0</v>
      </c>
      <c r="R555" s="47">
        <v>0</v>
      </c>
      <c r="S555" s="47">
        <v>0</v>
      </c>
      <c r="T555" s="47">
        <v>0</v>
      </c>
      <c r="U555" s="47">
        <v>0</v>
      </c>
      <c r="V555" s="47">
        <v>0</v>
      </c>
      <c r="W555" s="47">
        <v>0</v>
      </c>
      <c r="X555" s="47">
        <v>0</v>
      </c>
      <c r="Y555" s="47">
        <v>0</v>
      </c>
      <c r="Z555" s="47">
        <v>0</v>
      </c>
      <c r="AA555" s="47">
        <v>0</v>
      </c>
      <c r="AB555" s="47">
        <v>0</v>
      </c>
      <c r="AC555" s="47">
        <v>0</v>
      </c>
      <c r="AD555" s="47">
        <v>0</v>
      </c>
      <c r="AE555" s="47">
        <v>0</v>
      </c>
      <c r="AF555" s="47">
        <v>0</v>
      </c>
      <c r="AG555" s="47">
        <v>0</v>
      </c>
      <c r="AH555" s="47">
        <v>0</v>
      </c>
      <c r="AI555" s="47">
        <v>0</v>
      </c>
      <c r="AJ555" s="47">
        <v>0</v>
      </c>
      <c r="AK555" s="47">
        <v>0</v>
      </c>
      <c r="AL555" s="47">
        <v>0</v>
      </c>
      <c r="AM555" s="47">
        <v>0</v>
      </c>
      <c r="AN555" s="47">
        <v>0</v>
      </c>
      <c r="AO555" s="47">
        <v>0</v>
      </c>
      <c r="AP555" s="47">
        <v>0</v>
      </c>
      <c r="AQ555" s="47">
        <v>0</v>
      </c>
      <c r="AR555" s="47">
        <v>0</v>
      </c>
      <c r="AS555" s="47">
        <v>0</v>
      </c>
      <c r="AT555" s="47">
        <v>0</v>
      </c>
      <c r="AU555" s="47">
        <v>0</v>
      </c>
      <c r="AV555" s="47">
        <v>0</v>
      </c>
      <c r="AW555" s="47">
        <v>0</v>
      </c>
      <c r="AX555" s="47">
        <v>0</v>
      </c>
      <c r="AY555" s="47">
        <v>0</v>
      </c>
      <c r="AZ555" s="47">
        <v>0</v>
      </c>
      <c r="BA555" s="47">
        <v>0</v>
      </c>
      <c r="BB555" s="47">
        <v>0</v>
      </c>
      <c r="BC555" s="47">
        <v>0</v>
      </c>
      <c r="BD555" s="47">
        <v>0</v>
      </c>
      <c r="BE555" s="47">
        <v>0</v>
      </c>
      <c r="BF555" s="47">
        <v>0</v>
      </c>
      <c r="BG555" s="47">
        <v>0</v>
      </c>
      <c r="BH555" s="47">
        <v>0</v>
      </c>
      <c r="BI555" s="47">
        <v>0</v>
      </c>
      <c r="BJ555" s="47">
        <v>0</v>
      </c>
      <c r="BK555" s="47">
        <v>0</v>
      </c>
      <c r="BL555" s="47">
        <v>0</v>
      </c>
      <c r="BM555" s="47">
        <v>0</v>
      </c>
      <c r="BN555" s="47">
        <v>0</v>
      </c>
      <c r="BO555" s="47">
        <v>0</v>
      </c>
      <c r="BP555" s="47">
        <v>0</v>
      </c>
      <c r="BQ555" s="47">
        <v>0</v>
      </c>
      <c r="BR555" s="47">
        <v>0</v>
      </c>
      <c r="BS555" s="47">
        <v>0</v>
      </c>
      <c r="BT555" s="47">
        <v>0</v>
      </c>
      <c r="BU555" s="47">
        <v>0</v>
      </c>
      <c r="BV555" s="47">
        <v>0</v>
      </c>
      <c r="BW555" s="47">
        <v>0</v>
      </c>
      <c r="BX555" s="47">
        <v>0</v>
      </c>
      <c r="BY555" s="47">
        <v>0</v>
      </c>
      <c r="BZ555" s="47">
        <v>0</v>
      </c>
      <c r="CA555" s="47">
        <v>0</v>
      </c>
      <c r="CB555" s="47">
        <v>0</v>
      </c>
      <c r="CC555" s="47">
        <v>0</v>
      </c>
      <c r="CD555" s="47">
        <v>0</v>
      </c>
      <c r="CE555" s="47">
        <v>0</v>
      </c>
      <c r="CF555" s="47">
        <v>0</v>
      </c>
      <c r="CG555" s="47">
        <v>0</v>
      </c>
      <c r="CH555" s="47">
        <v>0</v>
      </c>
      <c r="CI555" s="47">
        <v>0</v>
      </c>
      <c r="CJ555" s="47">
        <v>0</v>
      </c>
      <c r="CK555" s="47">
        <v>0</v>
      </c>
      <c r="CL555" s="47">
        <v>0</v>
      </c>
      <c r="CM555" s="47">
        <v>0</v>
      </c>
      <c r="CN555" s="47">
        <v>0</v>
      </c>
      <c r="CO555" s="47">
        <v>0</v>
      </c>
      <c r="CP555" s="47">
        <v>0</v>
      </c>
      <c r="CQ555" s="47">
        <v>0</v>
      </c>
      <c r="CR555" s="47">
        <v>0</v>
      </c>
      <c r="CS555" s="47">
        <v>0</v>
      </c>
      <c r="CT555" s="47">
        <v>1</v>
      </c>
      <c r="CU555" s="47">
        <v>0</v>
      </c>
      <c r="CV555" s="47">
        <v>0</v>
      </c>
      <c r="CW555" s="47">
        <v>0</v>
      </c>
      <c r="CX555" s="47">
        <v>0</v>
      </c>
      <c r="CY555" s="47">
        <v>0</v>
      </c>
      <c r="CZ555" s="47">
        <v>0</v>
      </c>
      <c r="DA555" s="47">
        <v>0</v>
      </c>
      <c r="DB555" s="47">
        <v>0</v>
      </c>
      <c r="DC555" s="47">
        <v>0</v>
      </c>
      <c r="DD555" s="47">
        <v>1</v>
      </c>
      <c r="DE555" s="47">
        <v>0</v>
      </c>
      <c r="DF555" s="47">
        <v>0</v>
      </c>
      <c r="DG555" s="47">
        <v>0</v>
      </c>
      <c r="DH555" s="47">
        <v>0</v>
      </c>
      <c r="DI555" s="47">
        <v>0</v>
      </c>
      <c r="DJ555" s="47">
        <v>0</v>
      </c>
      <c r="DK555" s="47">
        <v>0</v>
      </c>
      <c r="DL555" s="47">
        <v>0</v>
      </c>
      <c r="DM555" s="47">
        <v>0</v>
      </c>
      <c r="DN555" s="47">
        <v>0</v>
      </c>
      <c r="DO555" s="47">
        <v>0</v>
      </c>
      <c r="DP555" s="47">
        <v>0</v>
      </c>
      <c r="DQ555" s="47">
        <v>0</v>
      </c>
      <c r="DR555" s="47">
        <v>0</v>
      </c>
      <c r="DS555" s="47">
        <v>0</v>
      </c>
      <c r="DT555" s="47">
        <v>0</v>
      </c>
    </row>
    <row r="556" spans="1:126" x14ac:dyDescent="0.25">
      <c r="A556" s="47" t="s">
        <v>1016</v>
      </c>
      <c r="B556" s="47" t="s">
        <v>153</v>
      </c>
      <c r="C556" s="47" t="s">
        <v>1013</v>
      </c>
      <c r="D556" s="47" t="s">
        <v>1013</v>
      </c>
      <c r="E556" s="47"/>
      <c r="F556" s="47" t="s">
        <v>406</v>
      </c>
      <c r="G556" s="47" t="s">
        <v>415</v>
      </c>
      <c r="H556" s="47" t="str">
        <f>=IFERROR(VLOOKUP(A556,'ETPT Format DDG'!A:J,10,FALSE),"")</f>
        <v>0</v>
      </c>
      <c r="I556" s="47" t="str">
        <f>='ETPT Format DDG'!M556</f>
        <v/>
      </c>
      <c r="J556" s="47" t="str">
        <f>='ETPT Format DDG'!D556</f>
        <v/>
      </c>
      <c r="K556" s="47" t="s">
        <v>157</v>
      </c>
      <c r="L556" s="47" t="s">
        <v>1017</v>
      </c>
      <c r="M556" s="47"/>
      <c r="N556" s="47">
        <v>0.8000000000000057</v>
      </c>
      <c r="O556" s="47">
        <v>0.8000000000000057</v>
      </c>
      <c r="P556" s="47">
        <v>0</v>
      </c>
      <c r="Q556" s="47">
        <v>0</v>
      </c>
      <c r="R556" s="47">
        <v>0</v>
      </c>
      <c r="S556" s="47">
        <v>0</v>
      </c>
      <c r="T556" s="47">
        <v>0</v>
      </c>
      <c r="U556" s="47">
        <v>0</v>
      </c>
      <c r="V556" s="47">
        <v>0</v>
      </c>
      <c r="W556" s="47">
        <v>0</v>
      </c>
      <c r="X556" s="47">
        <v>0</v>
      </c>
      <c r="Y556" s="47">
        <v>0</v>
      </c>
      <c r="Z556" s="47">
        <v>0</v>
      </c>
      <c r="AA556" s="47">
        <v>0</v>
      </c>
      <c r="AB556" s="47">
        <v>0</v>
      </c>
      <c r="AC556" s="47">
        <v>0</v>
      </c>
      <c r="AD556" s="47">
        <v>0</v>
      </c>
      <c r="AE556" s="47">
        <v>0</v>
      </c>
      <c r="AF556" s="47">
        <v>0</v>
      </c>
      <c r="AG556" s="47">
        <v>0</v>
      </c>
      <c r="AH556" s="47">
        <v>0</v>
      </c>
      <c r="AI556" s="47">
        <v>0</v>
      </c>
      <c r="AJ556" s="47">
        <v>0</v>
      </c>
      <c r="AK556" s="47">
        <v>0</v>
      </c>
      <c r="AL556" s="47">
        <v>0</v>
      </c>
      <c r="AM556" s="47">
        <v>0</v>
      </c>
      <c r="AN556" s="47">
        <v>0</v>
      </c>
      <c r="AO556" s="47">
        <v>0</v>
      </c>
      <c r="AP556" s="47">
        <v>0</v>
      </c>
      <c r="AQ556" s="47">
        <v>0</v>
      </c>
      <c r="AR556" s="47">
        <v>0</v>
      </c>
      <c r="AS556" s="47">
        <v>0</v>
      </c>
      <c r="AT556" s="47">
        <v>0</v>
      </c>
      <c r="AU556" s="47">
        <v>0</v>
      </c>
      <c r="AV556" s="47">
        <v>0</v>
      </c>
      <c r="AW556" s="47">
        <v>0</v>
      </c>
      <c r="AX556" s="47">
        <v>0</v>
      </c>
      <c r="AY556" s="47">
        <v>0</v>
      </c>
      <c r="AZ556" s="47">
        <v>0</v>
      </c>
      <c r="BA556" s="47">
        <v>0</v>
      </c>
      <c r="BB556" s="47">
        <v>0</v>
      </c>
      <c r="BC556" s="47">
        <v>0</v>
      </c>
      <c r="BD556" s="47">
        <v>0</v>
      </c>
      <c r="BE556" s="47">
        <v>0</v>
      </c>
      <c r="BF556" s="47">
        <v>0</v>
      </c>
      <c r="BG556" s="47">
        <v>0</v>
      </c>
      <c r="BH556" s="47">
        <v>0</v>
      </c>
      <c r="BI556" s="47">
        <v>0</v>
      </c>
      <c r="BJ556" s="47">
        <v>0</v>
      </c>
      <c r="BK556" s="47">
        <v>0</v>
      </c>
      <c r="BL556" s="47">
        <v>0</v>
      </c>
      <c r="BM556" s="47">
        <v>0</v>
      </c>
      <c r="BN556" s="47">
        <v>0</v>
      </c>
      <c r="BO556" s="47">
        <v>0</v>
      </c>
      <c r="BP556" s="47">
        <v>0</v>
      </c>
      <c r="BQ556" s="47">
        <v>0</v>
      </c>
      <c r="BR556" s="47">
        <v>0</v>
      </c>
      <c r="BS556" s="47">
        <v>0</v>
      </c>
      <c r="BT556" s="47">
        <v>0</v>
      </c>
      <c r="BU556" s="47">
        <v>0</v>
      </c>
      <c r="BV556" s="47">
        <v>0</v>
      </c>
      <c r="BW556" s="47">
        <v>0</v>
      </c>
      <c r="BX556" s="47">
        <v>0</v>
      </c>
      <c r="BY556" s="47">
        <v>0</v>
      </c>
      <c r="BZ556" s="47">
        <v>0</v>
      </c>
      <c r="CA556" s="47">
        <v>0</v>
      </c>
      <c r="CB556" s="47">
        <v>0</v>
      </c>
      <c r="CC556" s="47">
        <v>0</v>
      </c>
      <c r="CD556" s="47">
        <v>0</v>
      </c>
      <c r="CE556" s="47">
        <v>0</v>
      </c>
      <c r="CF556" s="47">
        <v>0</v>
      </c>
      <c r="CG556" s="47">
        <v>0</v>
      </c>
      <c r="CH556" s="47">
        <v>0</v>
      </c>
      <c r="CI556" s="47">
        <v>0</v>
      </c>
      <c r="CJ556" s="47">
        <v>0</v>
      </c>
      <c r="CK556" s="47">
        <v>0</v>
      </c>
      <c r="CL556" s="47">
        <v>0</v>
      </c>
      <c r="CM556" s="47">
        <v>0</v>
      </c>
      <c r="CN556" s="47">
        <v>0</v>
      </c>
      <c r="CO556" s="47">
        <v>0</v>
      </c>
      <c r="CP556" s="47">
        <v>0</v>
      </c>
      <c r="CQ556" s="47">
        <v>0</v>
      </c>
      <c r="CR556" s="47">
        <v>0</v>
      </c>
      <c r="CS556" s="47">
        <v>0</v>
      </c>
      <c r="CT556" s="47">
        <v>0.8000000000000057</v>
      </c>
      <c r="CU556" s="47">
        <v>0.8000000000000057</v>
      </c>
      <c r="CV556" s="47">
        <v>0</v>
      </c>
      <c r="CW556" s="47">
        <v>0</v>
      </c>
      <c r="CX556" s="47">
        <v>0</v>
      </c>
      <c r="CY556" s="47">
        <v>0</v>
      </c>
      <c r="CZ556" s="47">
        <v>0</v>
      </c>
      <c r="DA556" s="47">
        <v>0</v>
      </c>
      <c r="DB556" s="47">
        <v>0</v>
      </c>
      <c r="DC556" s="47">
        <v>0</v>
      </c>
      <c r="DD556" s="47">
        <v>0</v>
      </c>
      <c r="DE556" s="47">
        <v>0</v>
      </c>
      <c r="DF556" s="47">
        <v>0</v>
      </c>
      <c r="DG556" s="47">
        <v>0</v>
      </c>
      <c r="DH556" s="47">
        <v>0</v>
      </c>
      <c r="DI556" s="47">
        <v>0</v>
      </c>
      <c r="DJ556" s="47">
        <v>0</v>
      </c>
      <c r="DK556" s="47">
        <v>0</v>
      </c>
      <c r="DL556" s="47">
        <v>0</v>
      </c>
      <c r="DM556" s="47">
        <v>0</v>
      </c>
      <c r="DN556" s="47">
        <v>0</v>
      </c>
      <c r="DO556" s="47">
        <v>0</v>
      </c>
      <c r="DP556" s="47">
        <v>0</v>
      </c>
      <c r="DQ556" s="47">
        <v>0</v>
      </c>
      <c r="DR556" s="47">
        <v>0</v>
      </c>
      <c r="DS556" s="47">
        <v>0</v>
      </c>
      <c r="DT556" s="47">
        <v>0</v>
      </c>
    </row>
    <row r="557" spans="1:126" x14ac:dyDescent="0.25">
      <c r="A557" s="47" t="s">
        <v>1018</v>
      </c>
      <c r="B557" s="47" t="s">
        <v>153</v>
      </c>
      <c r="C557" s="47" t="s">
        <v>1013</v>
      </c>
      <c r="D557" s="47" t="s">
        <v>1013</v>
      </c>
      <c r="E557" s="47"/>
      <c r="F557" s="47" t="s">
        <v>406</v>
      </c>
      <c r="G557" s="47" t="s">
        <v>544</v>
      </c>
      <c r="H557" s="47" t="str">
        <f>=IFERROR(VLOOKUP(A557,'ETPT Format DDG'!A:J,10,FALSE),"")</f>
        <v>0</v>
      </c>
      <c r="I557" s="47" t="str">
        <f>='ETPT Format DDG'!M557</f>
        <v/>
      </c>
      <c r="J557" s="47" t="str">
        <f>='ETPT Format DDG'!D557</f>
        <v/>
      </c>
      <c r="K557" s="47" t="s">
        <v>157</v>
      </c>
      <c r="L557" s="47" t="s">
        <v>1019</v>
      </c>
      <c r="M557" s="47"/>
      <c r="N557" s="47">
        <v>1</v>
      </c>
      <c r="O557" s="47">
        <v>1</v>
      </c>
      <c r="P557" s="47">
        <v>0</v>
      </c>
      <c r="Q557" s="47">
        <v>0</v>
      </c>
      <c r="R557" s="47">
        <v>0</v>
      </c>
      <c r="S557" s="47">
        <v>0</v>
      </c>
      <c r="T557" s="47">
        <v>0</v>
      </c>
      <c r="U557" s="47">
        <v>0</v>
      </c>
      <c r="V557" s="47">
        <v>0</v>
      </c>
      <c r="W557" s="47">
        <v>0</v>
      </c>
      <c r="X557" s="47">
        <v>0</v>
      </c>
      <c r="Y557" s="47">
        <v>0</v>
      </c>
      <c r="Z557" s="47">
        <v>0</v>
      </c>
      <c r="AA557" s="47">
        <v>0</v>
      </c>
      <c r="AB557" s="47">
        <v>0</v>
      </c>
      <c r="AC557" s="47">
        <v>0</v>
      </c>
      <c r="AD557" s="47">
        <v>0</v>
      </c>
      <c r="AE557" s="47">
        <v>0</v>
      </c>
      <c r="AF557" s="47">
        <v>0</v>
      </c>
      <c r="AG557" s="47">
        <v>0</v>
      </c>
      <c r="AH557" s="47">
        <v>0</v>
      </c>
      <c r="AI557" s="47">
        <v>0</v>
      </c>
      <c r="AJ557" s="47">
        <v>0</v>
      </c>
      <c r="AK557" s="47">
        <v>0</v>
      </c>
      <c r="AL557" s="47">
        <v>0</v>
      </c>
      <c r="AM557" s="47">
        <v>0</v>
      </c>
      <c r="AN557" s="47">
        <v>0</v>
      </c>
      <c r="AO557" s="47">
        <v>0</v>
      </c>
      <c r="AP557" s="47">
        <v>0</v>
      </c>
      <c r="AQ557" s="47">
        <v>0</v>
      </c>
      <c r="AR557" s="47">
        <v>0</v>
      </c>
      <c r="AS557" s="47">
        <v>0</v>
      </c>
      <c r="AT557" s="47">
        <v>0</v>
      </c>
      <c r="AU557" s="47">
        <v>0</v>
      </c>
      <c r="AV557" s="47">
        <v>0</v>
      </c>
      <c r="AW557" s="47">
        <v>0</v>
      </c>
      <c r="AX557" s="47">
        <v>0</v>
      </c>
      <c r="AY557" s="47">
        <v>0</v>
      </c>
      <c r="AZ557" s="47">
        <v>0</v>
      </c>
      <c r="BA557" s="47">
        <v>0</v>
      </c>
      <c r="BB557" s="47">
        <v>0</v>
      </c>
      <c r="BC557" s="47">
        <v>0</v>
      </c>
      <c r="BD557" s="47">
        <v>0</v>
      </c>
      <c r="BE557" s="47">
        <v>0</v>
      </c>
      <c r="BF557" s="47">
        <v>0</v>
      </c>
      <c r="BG557" s="47">
        <v>0</v>
      </c>
      <c r="BH557" s="47">
        <v>0</v>
      </c>
      <c r="BI557" s="47">
        <v>0</v>
      </c>
      <c r="BJ557" s="47">
        <v>0</v>
      </c>
      <c r="BK557" s="47">
        <v>0</v>
      </c>
      <c r="BL557" s="47">
        <v>0</v>
      </c>
      <c r="BM557" s="47">
        <v>0</v>
      </c>
      <c r="BN557" s="47">
        <v>0</v>
      </c>
      <c r="BO557" s="47">
        <v>1</v>
      </c>
      <c r="BP557" s="47">
        <v>0</v>
      </c>
      <c r="BQ557" s="47">
        <v>0</v>
      </c>
      <c r="BR557" s="47">
        <v>0</v>
      </c>
      <c r="BS557" s="47">
        <v>0</v>
      </c>
      <c r="BT557" s="47">
        <v>0</v>
      </c>
      <c r="BU557" s="47">
        <v>0</v>
      </c>
      <c r="BV557" s="47">
        <v>0</v>
      </c>
      <c r="BW557" s="47">
        <v>0</v>
      </c>
      <c r="BX557" s="47">
        <v>0</v>
      </c>
      <c r="BY557" s="47">
        <v>0</v>
      </c>
      <c r="BZ557" s="47">
        <v>0</v>
      </c>
      <c r="CA557" s="47">
        <v>0</v>
      </c>
      <c r="CB557" s="47">
        <v>0</v>
      </c>
      <c r="CC557" s="47">
        <v>0</v>
      </c>
      <c r="CD557" s="47">
        <v>0</v>
      </c>
      <c r="CE557" s="47">
        <v>0</v>
      </c>
      <c r="CF557" s="47">
        <v>0</v>
      </c>
      <c r="CG557" s="47">
        <v>0</v>
      </c>
      <c r="CH557" s="47">
        <v>0</v>
      </c>
      <c r="CI557" s="47">
        <v>0</v>
      </c>
      <c r="CJ557" s="47">
        <v>0</v>
      </c>
      <c r="CK557" s="47">
        <v>0</v>
      </c>
      <c r="CL557" s="47">
        <v>0</v>
      </c>
      <c r="CM557" s="47">
        <v>0</v>
      </c>
      <c r="CN557" s="47">
        <v>0</v>
      </c>
      <c r="CO557" s="47">
        <v>0</v>
      </c>
      <c r="CP557" s="47">
        <v>0</v>
      </c>
      <c r="CQ557" s="47">
        <v>0</v>
      </c>
      <c r="CR557" s="47">
        <v>0</v>
      </c>
      <c r="CS557" s="47">
        <v>0</v>
      </c>
      <c r="CT557" s="47">
        <v>0</v>
      </c>
      <c r="CU557" s="47">
        <v>0</v>
      </c>
      <c r="CV557" s="47">
        <v>0</v>
      </c>
      <c r="CW557" s="47">
        <v>0</v>
      </c>
      <c r="CX557" s="47">
        <v>0</v>
      </c>
      <c r="CY557" s="47">
        <v>0</v>
      </c>
      <c r="CZ557" s="47">
        <v>0</v>
      </c>
      <c r="DA557" s="47">
        <v>0</v>
      </c>
      <c r="DB557" s="47">
        <v>0</v>
      </c>
      <c r="DC557" s="47">
        <v>0</v>
      </c>
      <c r="DD557" s="47">
        <v>0</v>
      </c>
      <c r="DE557" s="47">
        <v>0</v>
      </c>
      <c r="DF557" s="47">
        <v>0</v>
      </c>
      <c r="DG557" s="47">
        <v>0</v>
      </c>
      <c r="DH557" s="47">
        <v>0</v>
      </c>
      <c r="DI557" s="47">
        <v>0</v>
      </c>
      <c r="DJ557" s="47">
        <v>0</v>
      </c>
      <c r="DK557" s="47">
        <v>0</v>
      </c>
      <c r="DL557" s="47">
        <v>0</v>
      </c>
      <c r="DM557" s="47">
        <v>0</v>
      </c>
      <c r="DN557" s="47">
        <v>0</v>
      </c>
      <c r="DO557" s="47">
        <v>0</v>
      </c>
      <c r="DP557" s="47">
        <v>0</v>
      </c>
      <c r="DQ557" s="47">
        <v>0</v>
      </c>
      <c r="DR557" s="47">
        <v>0</v>
      </c>
      <c r="DS557" s="47">
        <v>0</v>
      </c>
      <c r="DT557" s="47">
        <v>0</v>
      </c>
    </row>
    <row r="558" spans="1:126" x14ac:dyDescent="0.25">
      <c r="A558" s="47" t="s">
        <v>1020</v>
      </c>
      <c r="B558" s="47" t="s">
        <v>153</v>
      </c>
      <c r="C558" s="47" t="s">
        <v>1013</v>
      </c>
      <c r="D558" s="47" t="s">
        <v>1013</v>
      </c>
      <c r="E558" s="47"/>
      <c r="F558" s="47" t="s">
        <v>406</v>
      </c>
      <c r="G558" s="47" t="s">
        <v>415</v>
      </c>
      <c r="H558" s="47" t="str">
        <f>=IFERROR(VLOOKUP(A558,'ETPT Format DDG'!A:J,10,FALSE),"")</f>
        <v>0</v>
      </c>
      <c r="I558" s="47" t="str">
        <f>='ETPT Format DDG'!M558</f>
        <v/>
      </c>
      <c r="J558" s="47" t="str">
        <f>='ETPT Format DDG'!D558</f>
        <v/>
      </c>
      <c r="K558" s="47" t="s">
        <v>157</v>
      </c>
      <c r="L558" s="47" t="s">
        <v>189</v>
      </c>
      <c r="M558" s="47" t="s">
        <v>159</v>
      </c>
      <c r="N558" s="47">
        <v>0.11052631578947368</v>
      </c>
      <c r="O558" s="47">
        <v>0.11052631578947368</v>
      </c>
      <c r="P558" s="47">
        <v>0</v>
      </c>
      <c r="Q558" s="47">
        <v>0</v>
      </c>
      <c r="R558" s="47">
        <v>0</v>
      </c>
      <c r="S558" s="47">
        <v>0</v>
      </c>
      <c r="T558" s="47">
        <v>0</v>
      </c>
      <c r="U558" s="47">
        <v>0</v>
      </c>
      <c r="V558" s="47">
        <v>0</v>
      </c>
      <c r="W558" s="47">
        <v>0</v>
      </c>
      <c r="X558" s="47">
        <v>0</v>
      </c>
      <c r="Y558" s="47">
        <v>0</v>
      </c>
      <c r="Z558" s="47">
        <v>0</v>
      </c>
      <c r="AA558" s="47">
        <v>0</v>
      </c>
      <c r="AB558" s="47">
        <v>0</v>
      </c>
      <c r="AC558" s="47">
        <v>0</v>
      </c>
      <c r="AD558" s="47">
        <v>0</v>
      </c>
      <c r="AE558" s="47">
        <v>0</v>
      </c>
      <c r="AF558" s="47">
        <v>0</v>
      </c>
      <c r="AG558" s="47">
        <v>0</v>
      </c>
      <c r="AH558" s="47">
        <v>0</v>
      </c>
      <c r="AI558" s="47">
        <v>0</v>
      </c>
      <c r="AJ558" s="47">
        <v>0</v>
      </c>
      <c r="AK558" s="47">
        <v>0</v>
      </c>
      <c r="AL558" s="47">
        <v>0</v>
      </c>
      <c r="AM558" s="47">
        <v>0</v>
      </c>
      <c r="AN558" s="47">
        <v>0</v>
      </c>
      <c r="AO558" s="47">
        <v>0</v>
      </c>
      <c r="AP558" s="47">
        <v>0</v>
      </c>
      <c r="AQ558" s="47">
        <v>0</v>
      </c>
      <c r="AR558" s="47">
        <v>0</v>
      </c>
      <c r="AS558" s="47">
        <v>0</v>
      </c>
      <c r="AT558" s="47">
        <v>0</v>
      </c>
      <c r="AU558" s="47">
        <v>0</v>
      </c>
      <c r="AV558" s="47">
        <v>0</v>
      </c>
      <c r="AW558" s="47">
        <v>0</v>
      </c>
      <c r="AX558" s="47">
        <v>0</v>
      </c>
      <c r="AY558" s="47">
        <v>0</v>
      </c>
      <c r="AZ558" s="47">
        <v>0</v>
      </c>
      <c r="BA558" s="47">
        <v>0</v>
      </c>
      <c r="BB558" s="47">
        <v>0</v>
      </c>
      <c r="BC558" s="47">
        <v>0</v>
      </c>
      <c r="BD558" s="47">
        <v>0</v>
      </c>
      <c r="BE558" s="47">
        <v>0</v>
      </c>
      <c r="BF558" s="47">
        <v>0</v>
      </c>
      <c r="BG558" s="47">
        <v>0</v>
      </c>
      <c r="BH558" s="47">
        <v>0</v>
      </c>
      <c r="BI558" s="47">
        <v>0</v>
      </c>
      <c r="BJ558" s="47">
        <v>0</v>
      </c>
      <c r="BK558" s="47">
        <v>0</v>
      </c>
      <c r="BL558" s="47">
        <v>0</v>
      </c>
      <c r="BM558" s="47">
        <v>0</v>
      </c>
      <c r="BN558" s="47">
        <v>0</v>
      </c>
      <c r="BO558" s="47">
        <v>0.11052631578947368</v>
      </c>
      <c r="BP558" s="47">
        <v>0</v>
      </c>
      <c r="BQ558" s="47">
        <v>0</v>
      </c>
      <c r="BR558" s="47">
        <v>0</v>
      </c>
      <c r="BS558" s="47">
        <v>0</v>
      </c>
      <c r="BT558" s="47">
        <v>0</v>
      </c>
      <c r="BU558" s="47">
        <v>0</v>
      </c>
      <c r="BV558" s="47">
        <v>0</v>
      </c>
      <c r="BW558" s="47">
        <v>0</v>
      </c>
      <c r="BX558" s="47">
        <v>0</v>
      </c>
      <c r="BY558" s="47">
        <v>0</v>
      </c>
      <c r="BZ558" s="47">
        <v>0</v>
      </c>
      <c r="CA558" s="47">
        <v>0</v>
      </c>
      <c r="CB558" s="47">
        <v>0</v>
      </c>
      <c r="CC558" s="47">
        <v>0</v>
      </c>
      <c r="CD558" s="47">
        <v>0</v>
      </c>
      <c r="CE558" s="47">
        <v>0</v>
      </c>
      <c r="CF558" s="47">
        <v>0</v>
      </c>
      <c r="CG558" s="47">
        <v>0</v>
      </c>
      <c r="CH558" s="47">
        <v>0</v>
      </c>
      <c r="CI558" s="47">
        <v>0</v>
      </c>
      <c r="CJ558" s="47">
        <v>0</v>
      </c>
      <c r="CK558" s="47">
        <v>0</v>
      </c>
      <c r="CL558" s="47">
        <v>0</v>
      </c>
      <c r="CM558" s="47">
        <v>0</v>
      </c>
      <c r="CN558" s="47">
        <v>0</v>
      </c>
      <c r="CO558" s="47">
        <v>0</v>
      </c>
      <c r="CP558" s="47">
        <v>0</v>
      </c>
      <c r="CQ558" s="47">
        <v>0</v>
      </c>
      <c r="CR558" s="47">
        <v>0</v>
      </c>
      <c r="CS558" s="47">
        <v>0</v>
      </c>
      <c r="CT558" s="47">
        <v>0</v>
      </c>
      <c r="CU558" s="47">
        <v>0</v>
      </c>
      <c r="CV558" s="47">
        <v>0</v>
      </c>
      <c r="CW558" s="47">
        <v>0</v>
      </c>
      <c r="CX558" s="47">
        <v>0</v>
      </c>
      <c r="CY558" s="47">
        <v>0</v>
      </c>
      <c r="CZ558" s="47">
        <v>0</v>
      </c>
      <c r="DA558" s="47">
        <v>0</v>
      </c>
      <c r="DB558" s="47">
        <v>0</v>
      </c>
      <c r="DC558" s="47">
        <v>0</v>
      </c>
      <c r="DD558" s="47">
        <v>0</v>
      </c>
      <c r="DE558" s="47">
        <v>0</v>
      </c>
      <c r="DF558" s="47">
        <v>0</v>
      </c>
      <c r="DG558" s="47">
        <v>0</v>
      </c>
      <c r="DH558" s="47">
        <v>0</v>
      </c>
      <c r="DI558" s="47">
        <v>0</v>
      </c>
      <c r="DJ558" s="47">
        <v>0</v>
      </c>
      <c r="DK558" s="47">
        <v>0</v>
      </c>
      <c r="DL558" s="47">
        <v>0</v>
      </c>
      <c r="DM558" s="47">
        <v>0</v>
      </c>
      <c r="DN558" s="47">
        <v>0</v>
      </c>
      <c r="DO558" s="47">
        <v>0</v>
      </c>
      <c r="DP558" s="47">
        <v>0</v>
      </c>
      <c r="DQ558" s="47">
        <v>0</v>
      </c>
      <c r="DR558" s="47">
        <v>0</v>
      </c>
      <c r="DS558" s="47">
        <v>0</v>
      </c>
      <c r="DT558" s="47">
        <v>0</v>
      </c>
    </row>
    <row r="559" spans="1:126" x14ac:dyDescent="0.25">
      <c r="A559" s="47" t="s">
        <v>1021</v>
      </c>
      <c r="B559" s="47" t="s">
        <v>153</v>
      </c>
      <c r="C559" s="47" t="s">
        <v>1013</v>
      </c>
      <c r="D559" s="47" t="s">
        <v>1013</v>
      </c>
      <c r="E559" s="47"/>
      <c r="F559" s="47" t="s">
        <v>406</v>
      </c>
      <c r="G559" s="47" t="s">
        <v>415</v>
      </c>
      <c r="H559" s="47" t="str">
        <f>=IFERROR(VLOOKUP(A559,'ETPT Format DDG'!A:J,10,FALSE),"")</f>
        <v>0</v>
      </c>
      <c r="I559" s="47" t="str">
        <f>='ETPT Format DDG'!M559</f>
        <v/>
      </c>
      <c r="J559" s="47" t="str">
        <f>='ETPT Format DDG'!D559</f>
        <v/>
      </c>
      <c r="K559" s="47" t="s">
        <v>157</v>
      </c>
      <c r="L559" s="47" t="s">
        <v>749</v>
      </c>
      <c r="M559" s="47"/>
      <c r="N559" s="47">
        <v>0.8552631578947368</v>
      </c>
      <c r="O559" s="47">
        <v>0.8552631578947368</v>
      </c>
      <c r="P559" s="47">
        <v>0</v>
      </c>
      <c r="Q559" s="47">
        <v>0</v>
      </c>
      <c r="R559" s="47">
        <v>0</v>
      </c>
      <c r="S559" s="47">
        <v>0</v>
      </c>
      <c r="T559" s="47">
        <v>0</v>
      </c>
      <c r="U559" s="47">
        <v>0</v>
      </c>
      <c r="V559" s="47">
        <v>0</v>
      </c>
      <c r="W559" s="47">
        <v>0</v>
      </c>
      <c r="X559" s="47">
        <v>0</v>
      </c>
      <c r="Y559" s="47">
        <v>0</v>
      </c>
      <c r="Z559" s="47">
        <v>0</v>
      </c>
      <c r="AA559" s="47">
        <v>0</v>
      </c>
      <c r="AB559" s="47">
        <v>0</v>
      </c>
      <c r="AC559" s="47">
        <v>0</v>
      </c>
      <c r="AD559" s="47">
        <v>0</v>
      </c>
      <c r="AE559" s="47">
        <v>0</v>
      </c>
      <c r="AF559" s="47">
        <v>0</v>
      </c>
      <c r="AG559" s="47">
        <v>0</v>
      </c>
      <c r="AH559" s="47">
        <v>0</v>
      </c>
      <c r="AI559" s="47">
        <v>0</v>
      </c>
      <c r="AJ559" s="47">
        <v>0</v>
      </c>
      <c r="AK559" s="47">
        <v>0</v>
      </c>
      <c r="AL559" s="47">
        <v>0</v>
      </c>
      <c r="AM559" s="47">
        <v>0</v>
      </c>
      <c r="AN559" s="47">
        <v>0</v>
      </c>
      <c r="AO559" s="47">
        <v>0</v>
      </c>
      <c r="AP559" s="47">
        <v>0</v>
      </c>
      <c r="AQ559" s="47">
        <v>0</v>
      </c>
      <c r="AR559" s="47">
        <v>0</v>
      </c>
      <c r="AS559" s="47">
        <v>0</v>
      </c>
      <c r="AT559" s="47">
        <v>0</v>
      </c>
      <c r="AU559" s="47">
        <v>0</v>
      </c>
      <c r="AV559" s="47">
        <v>0</v>
      </c>
      <c r="AW559" s="47">
        <v>0</v>
      </c>
      <c r="AX559" s="47">
        <v>0</v>
      </c>
      <c r="AY559" s="47">
        <v>0</v>
      </c>
      <c r="AZ559" s="47">
        <v>0</v>
      </c>
      <c r="BA559" s="47">
        <v>0</v>
      </c>
      <c r="BB559" s="47">
        <v>0</v>
      </c>
      <c r="BC559" s="47">
        <v>0</v>
      </c>
      <c r="BD559" s="47">
        <v>0</v>
      </c>
      <c r="BE559" s="47">
        <v>0</v>
      </c>
      <c r="BF559" s="47">
        <v>0</v>
      </c>
      <c r="BG559" s="47">
        <v>0</v>
      </c>
      <c r="BH559" s="47">
        <v>0</v>
      </c>
      <c r="BI559" s="47">
        <v>0</v>
      </c>
      <c r="BJ559" s="47">
        <v>0</v>
      </c>
      <c r="BK559" s="47">
        <v>0</v>
      </c>
      <c r="BL559" s="47">
        <v>0</v>
      </c>
      <c r="BM559" s="47">
        <v>0</v>
      </c>
      <c r="BN559" s="47">
        <v>0</v>
      </c>
      <c r="BO559" s="47">
        <v>0</v>
      </c>
      <c r="BP559" s="47">
        <v>0</v>
      </c>
      <c r="BQ559" s="47">
        <v>0</v>
      </c>
      <c r="BR559" s="47">
        <v>0</v>
      </c>
      <c r="BS559" s="47">
        <v>0</v>
      </c>
      <c r="BT559" s="47">
        <v>0</v>
      </c>
      <c r="BU559" s="47">
        <v>0</v>
      </c>
      <c r="BV559" s="47">
        <v>0</v>
      </c>
      <c r="BW559" s="47">
        <v>0</v>
      </c>
      <c r="BX559" s="47">
        <v>0</v>
      </c>
      <c r="BY559" s="47">
        <v>0</v>
      </c>
      <c r="BZ559" s="47">
        <v>0</v>
      </c>
      <c r="CA559" s="47">
        <v>0</v>
      </c>
      <c r="CB559" s="47">
        <v>0</v>
      </c>
      <c r="CC559" s="47">
        <v>0</v>
      </c>
      <c r="CD559" s="47">
        <v>0</v>
      </c>
      <c r="CE559" s="47">
        <v>0</v>
      </c>
      <c r="CF559" s="47">
        <v>0</v>
      </c>
      <c r="CG559" s="47">
        <v>0</v>
      </c>
      <c r="CH559" s="47">
        <v>0</v>
      </c>
      <c r="CI559" s="47">
        <v>0</v>
      </c>
      <c r="CJ559" s="47">
        <v>0</v>
      </c>
      <c r="CK559" s="47">
        <v>0</v>
      </c>
      <c r="CL559" s="47">
        <v>0</v>
      </c>
      <c r="CM559" s="47">
        <v>0</v>
      </c>
      <c r="CN559" s="47">
        <v>0</v>
      </c>
      <c r="CO559" s="47">
        <v>0</v>
      </c>
      <c r="CP559" s="47">
        <v>0</v>
      </c>
      <c r="CQ559" s="47">
        <v>0</v>
      </c>
      <c r="CR559" s="47">
        <v>0</v>
      </c>
      <c r="CS559" s="47">
        <v>0</v>
      </c>
      <c r="CT559" s="47">
        <v>0.8552631578947368</v>
      </c>
      <c r="CU559" s="47">
        <v>0</v>
      </c>
      <c r="CV559" s="47">
        <v>0</v>
      </c>
      <c r="CW559" s="47">
        <v>0</v>
      </c>
      <c r="CX559" s="47">
        <v>0</v>
      </c>
      <c r="CY559" s="47">
        <v>0</v>
      </c>
      <c r="CZ559" s="47">
        <v>0</v>
      </c>
      <c r="DA559" s="47">
        <v>0</v>
      </c>
      <c r="DB559" s="47">
        <v>0</v>
      </c>
      <c r="DC559" s="47">
        <v>0</v>
      </c>
      <c r="DD559" s="47">
        <v>0.8552631578947368</v>
      </c>
      <c r="DE559" s="47">
        <v>0</v>
      </c>
      <c r="DF559" s="47">
        <v>0.14473684210526316</v>
      </c>
      <c r="DG559" s="47">
        <v>0</v>
      </c>
      <c r="DH559" s="47">
        <v>0</v>
      </c>
      <c r="DI559" s="47">
        <v>0</v>
      </c>
      <c r="DJ559" s="47">
        <v>0</v>
      </c>
      <c r="DK559" s="47">
        <v>0</v>
      </c>
      <c r="DL559" s="47">
        <v>0.14473684210526316</v>
      </c>
      <c r="DM559" s="47">
        <v>0</v>
      </c>
      <c r="DN559" s="47">
        <v>0</v>
      </c>
      <c r="DO559" s="47">
        <v>0</v>
      </c>
      <c r="DP559" s="47">
        <v>0</v>
      </c>
      <c r="DQ559" s="47">
        <v>0</v>
      </c>
      <c r="DR559" s="47">
        <v>0</v>
      </c>
      <c r="DS559" s="47">
        <v>0</v>
      </c>
      <c r="DT559" s="47">
        <v>0</v>
      </c>
    </row>
    <row r="560" spans="1:126" x14ac:dyDescent="0.25">
      <c r="A560" s="47" t="s">
        <v>1022</v>
      </c>
      <c r="B560" s="47" t="s">
        <v>153</v>
      </c>
      <c r="C560" s="47" t="s">
        <v>1023</v>
      </c>
      <c r="D560" s="47" t="s">
        <v>1023</v>
      </c>
      <c r="E560" s="47"/>
      <c r="F560" s="47" t="s">
        <v>406</v>
      </c>
      <c r="G560" s="47" t="s">
        <v>412</v>
      </c>
      <c r="H560" s="47" t="str">
        <f>=IFERROR(VLOOKUP(A560,'ETPT Format DDG'!A:J,10,FALSE),"")</f>
        <v>0</v>
      </c>
      <c r="I560" s="47" t="str">
        <f>='ETPT Format DDG'!M560</f>
        <v/>
      </c>
      <c r="J560" s="47" t="str">
        <f>='ETPT Format DDG'!D560</f>
        <v/>
      </c>
      <c r="K560" s="47" t="s">
        <v>157</v>
      </c>
      <c r="L560" s="47" t="s">
        <v>1024</v>
      </c>
      <c r="M560" s="47" t="s">
        <v>977</v>
      </c>
      <c r="N560" s="47">
        <v>0.9131578947368421</v>
      </c>
      <c r="O560" s="47">
        <v>0.9131578947368421</v>
      </c>
      <c r="P560" s="47">
        <v>0</v>
      </c>
      <c r="Q560" s="47">
        <v>0</v>
      </c>
      <c r="R560" s="47">
        <v>0</v>
      </c>
      <c r="S560" s="47">
        <v>0</v>
      </c>
      <c r="T560" s="47">
        <v>0</v>
      </c>
      <c r="U560" s="47">
        <v>0</v>
      </c>
      <c r="V560" s="47">
        <v>0</v>
      </c>
      <c r="W560" s="47">
        <v>0</v>
      </c>
      <c r="X560" s="47">
        <v>0</v>
      </c>
      <c r="Y560" s="47">
        <v>0</v>
      </c>
      <c r="Z560" s="47">
        <v>0</v>
      </c>
      <c r="AA560" s="47">
        <v>0</v>
      </c>
      <c r="AB560" s="47">
        <v>0</v>
      </c>
      <c r="AC560" s="47">
        <v>0</v>
      </c>
      <c r="AD560" s="47">
        <v>0</v>
      </c>
      <c r="AE560" s="47">
        <v>0</v>
      </c>
      <c r="AF560" s="47">
        <v>0</v>
      </c>
      <c r="AG560" s="47">
        <v>0</v>
      </c>
      <c r="AH560" s="47">
        <v>0</v>
      </c>
      <c r="AI560" s="47">
        <v>0</v>
      </c>
      <c r="AJ560" s="47">
        <v>0</v>
      </c>
      <c r="AK560" s="47">
        <v>0</v>
      </c>
      <c r="AL560" s="47">
        <v>0</v>
      </c>
      <c r="AM560" s="47">
        <v>0</v>
      </c>
      <c r="AN560" s="47">
        <v>0.9131578947368421</v>
      </c>
      <c r="AO560" s="47">
        <v>0</v>
      </c>
      <c r="AP560" s="47">
        <v>0</v>
      </c>
      <c r="AQ560" s="47">
        <v>0</v>
      </c>
      <c r="AR560" s="47">
        <v>0</v>
      </c>
      <c r="AS560" s="47">
        <v>0</v>
      </c>
      <c r="AT560" s="47">
        <v>0</v>
      </c>
      <c r="AU560" s="47">
        <v>0</v>
      </c>
      <c r="AV560" s="47">
        <v>0</v>
      </c>
      <c r="AW560" s="47">
        <v>0</v>
      </c>
      <c r="AX560" s="47">
        <v>0</v>
      </c>
      <c r="AY560" s="47">
        <v>0</v>
      </c>
      <c r="AZ560" s="47">
        <v>0</v>
      </c>
      <c r="BA560" s="47">
        <v>0</v>
      </c>
      <c r="BB560" s="47">
        <v>0</v>
      </c>
      <c r="BC560" s="47">
        <v>0</v>
      </c>
      <c r="BD560" s="47">
        <v>0</v>
      </c>
      <c r="BE560" s="47">
        <v>0</v>
      </c>
      <c r="BF560" s="47">
        <v>0</v>
      </c>
      <c r="BG560" s="47">
        <v>0.9131578947368421</v>
      </c>
      <c r="BH560" s="47">
        <v>0</v>
      </c>
      <c r="BI560" s="47">
        <v>0</v>
      </c>
      <c r="BJ560" s="47">
        <v>0</v>
      </c>
      <c r="BK560" s="47">
        <v>0</v>
      </c>
      <c r="BL560" s="47">
        <v>0</v>
      </c>
      <c r="BM560" s="47">
        <v>0</v>
      </c>
      <c r="BN560" s="47">
        <v>0</v>
      </c>
      <c r="BO560" s="47">
        <v>0</v>
      </c>
      <c r="BP560" s="47">
        <v>0</v>
      </c>
      <c r="BQ560" s="47">
        <v>0</v>
      </c>
      <c r="BR560" s="47">
        <v>0</v>
      </c>
      <c r="BS560" s="47">
        <v>0</v>
      </c>
      <c r="BT560" s="47">
        <v>0</v>
      </c>
      <c r="BU560" s="47">
        <v>0</v>
      </c>
      <c r="BV560" s="47">
        <v>0</v>
      </c>
      <c r="BW560" s="47">
        <v>0</v>
      </c>
      <c r="BX560" s="47">
        <v>0</v>
      </c>
      <c r="BY560" s="47">
        <v>0</v>
      </c>
      <c r="BZ560" s="47">
        <v>0</v>
      </c>
      <c r="CA560" s="47">
        <v>0</v>
      </c>
      <c r="CB560" s="47">
        <v>0</v>
      </c>
      <c r="CC560" s="47">
        <v>0</v>
      </c>
      <c r="CD560" s="47">
        <v>0</v>
      </c>
      <c r="CE560" s="47">
        <v>0</v>
      </c>
      <c r="CF560" s="47">
        <v>0</v>
      </c>
      <c r="CG560" s="47">
        <v>0</v>
      </c>
      <c r="CH560" s="47">
        <v>0</v>
      </c>
      <c r="CI560" s="47">
        <v>0</v>
      </c>
      <c r="CJ560" s="47">
        <v>0</v>
      </c>
      <c r="CK560" s="47">
        <v>0</v>
      </c>
      <c r="CL560" s="47">
        <v>0</v>
      </c>
      <c r="CM560" s="47">
        <v>0</v>
      </c>
      <c r="CN560" s="47">
        <v>0</v>
      </c>
      <c r="CO560" s="47">
        <v>0</v>
      </c>
      <c r="CP560" s="47">
        <v>0</v>
      </c>
      <c r="CQ560" s="47">
        <v>0</v>
      </c>
      <c r="CR560" s="47">
        <v>0</v>
      </c>
      <c r="CS560" s="47">
        <v>0</v>
      </c>
      <c r="CT560" s="47">
        <v>0</v>
      </c>
      <c r="CU560" s="47">
        <v>0</v>
      </c>
      <c r="CV560" s="47">
        <v>0</v>
      </c>
      <c r="CW560" s="47">
        <v>0</v>
      </c>
      <c r="CX560" s="47">
        <v>0</v>
      </c>
      <c r="CY560" s="47">
        <v>0</v>
      </c>
      <c r="CZ560" s="47">
        <v>0</v>
      </c>
      <c r="DA560" s="47">
        <v>0</v>
      </c>
      <c r="DB560" s="47">
        <v>0</v>
      </c>
      <c r="DC560" s="47">
        <v>0</v>
      </c>
      <c r="DD560" s="47">
        <v>0</v>
      </c>
      <c r="DE560" s="47">
        <v>0</v>
      </c>
      <c r="DF560" s="47">
        <v>0</v>
      </c>
      <c r="DG560" s="47">
        <v>0</v>
      </c>
      <c r="DH560" s="47">
        <v>0</v>
      </c>
      <c r="DI560" s="47">
        <v>0</v>
      </c>
      <c r="DJ560" s="47">
        <v>0</v>
      </c>
      <c r="DK560" s="47">
        <v>0</v>
      </c>
      <c r="DL560" s="47">
        <v>0</v>
      </c>
      <c r="DM560" s="47">
        <v>0</v>
      </c>
      <c r="DN560" s="47">
        <v>0</v>
      </c>
      <c r="DO560" s="47">
        <v>0</v>
      </c>
      <c r="DP560" s="47">
        <v>0</v>
      </c>
      <c r="DQ560" s="47">
        <v>0</v>
      </c>
      <c r="DR560" s="47">
        <v>0</v>
      </c>
      <c r="DS560" s="47">
        <v>0</v>
      </c>
      <c r="DT560" s="47">
        <v>0</v>
      </c>
    </row>
    <row r="561" spans="1:126" x14ac:dyDescent="0.25">
      <c r="A561" s="47" t="s">
        <v>1025</v>
      </c>
      <c r="B561" s="47" t="s">
        <v>153</v>
      </c>
      <c r="C561" s="47" t="s">
        <v>1023</v>
      </c>
      <c r="D561" s="47" t="s">
        <v>1023</v>
      </c>
      <c r="E561" s="47"/>
      <c r="F561" s="47" t="s">
        <v>406</v>
      </c>
      <c r="G561" s="47" t="s">
        <v>412</v>
      </c>
      <c r="H561" s="47" t="str">
        <f>=IFERROR(VLOOKUP(A561,'ETPT Format DDG'!A:J,10,FALSE),"")</f>
        <v>0</v>
      </c>
      <c r="I561" s="47" t="str">
        <f>='ETPT Format DDG'!M561</f>
        <v/>
      </c>
      <c r="J561" s="47" t="str">
        <f>='ETPT Format DDG'!D561</f>
        <v/>
      </c>
      <c r="K561" s="47" t="s">
        <v>157</v>
      </c>
      <c r="L561" s="47" t="s">
        <v>745</v>
      </c>
      <c r="M561" s="47" t="s">
        <v>657</v>
      </c>
      <c r="N561" s="47">
        <v>0.5421052631578948</v>
      </c>
      <c r="O561" s="47">
        <v>0</v>
      </c>
      <c r="P561" s="47">
        <v>0</v>
      </c>
      <c r="Q561" s="47">
        <v>0</v>
      </c>
      <c r="R561" s="47">
        <v>0</v>
      </c>
      <c r="S561" s="47">
        <v>0</v>
      </c>
      <c r="T561" s="47">
        <v>0</v>
      </c>
      <c r="U561" s="47">
        <v>0</v>
      </c>
      <c r="V561" s="47">
        <v>0</v>
      </c>
      <c r="W561" s="47">
        <v>0</v>
      </c>
      <c r="X561" s="47">
        <v>0</v>
      </c>
      <c r="Y561" s="47">
        <v>0</v>
      </c>
      <c r="Z561" s="47">
        <v>0</v>
      </c>
      <c r="AA561" s="47">
        <v>0</v>
      </c>
      <c r="AB561" s="47">
        <v>0</v>
      </c>
      <c r="AC561" s="47">
        <v>0</v>
      </c>
      <c r="AD561" s="47">
        <v>0</v>
      </c>
      <c r="AE561" s="47">
        <v>0</v>
      </c>
      <c r="AF561" s="47">
        <v>0</v>
      </c>
      <c r="AG561" s="47">
        <v>0</v>
      </c>
      <c r="AH561" s="47">
        <v>0</v>
      </c>
      <c r="AI561" s="47">
        <v>0</v>
      </c>
      <c r="AJ561" s="47">
        <v>0</v>
      </c>
      <c r="AK561" s="47">
        <v>0</v>
      </c>
      <c r="AL561" s="47">
        <v>0</v>
      </c>
      <c r="AM561" s="47">
        <v>0</v>
      </c>
      <c r="AN561" s="47">
        <v>0</v>
      </c>
      <c r="AO561" s="47">
        <v>0</v>
      </c>
      <c r="AP561" s="47">
        <v>0</v>
      </c>
      <c r="AQ561" s="47">
        <v>0</v>
      </c>
      <c r="AR561" s="47">
        <v>0</v>
      </c>
      <c r="AS561" s="47">
        <v>0</v>
      </c>
      <c r="AT561" s="47">
        <v>0</v>
      </c>
      <c r="AU561" s="47">
        <v>0</v>
      </c>
      <c r="AV561" s="47">
        <v>0</v>
      </c>
      <c r="AW561" s="47">
        <v>0</v>
      </c>
      <c r="AX561" s="47">
        <v>0</v>
      </c>
      <c r="AY561" s="47">
        <v>0</v>
      </c>
      <c r="AZ561" s="47">
        <v>0</v>
      </c>
      <c r="BA561" s="47">
        <v>0</v>
      </c>
      <c r="BB561" s="47">
        <v>0</v>
      </c>
      <c r="BC561" s="47">
        <v>0</v>
      </c>
      <c r="BD561" s="47">
        <v>0</v>
      </c>
      <c r="BE561" s="47">
        <v>0</v>
      </c>
      <c r="BF561" s="47">
        <v>0</v>
      </c>
      <c r="BG561" s="47">
        <v>0</v>
      </c>
      <c r="BH561" s="47">
        <v>0</v>
      </c>
      <c r="BI561" s="47">
        <v>0</v>
      </c>
      <c r="BJ561" s="47">
        <v>0</v>
      </c>
      <c r="BK561" s="47">
        <v>0</v>
      </c>
      <c r="BL561" s="47">
        <v>0</v>
      </c>
      <c r="BM561" s="47">
        <v>0</v>
      </c>
      <c r="BN561" s="47">
        <v>0</v>
      </c>
      <c r="BO561" s="47">
        <v>0</v>
      </c>
      <c r="BP561" s="47">
        <v>0</v>
      </c>
      <c r="BQ561" s="47">
        <v>0</v>
      </c>
      <c r="BR561" s="47">
        <v>0</v>
      </c>
      <c r="BS561" s="47">
        <v>0</v>
      </c>
      <c r="BT561" s="47">
        <v>0</v>
      </c>
      <c r="BU561" s="47">
        <v>0</v>
      </c>
      <c r="BV561" s="47">
        <v>0</v>
      </c>
      <c r="BW561" s="47">
        <v>0</v>
      </c>
      <c r="BX561" s="47">
        <v>0</v>
      </c>
      <c r="BY561" s="47">
        <v>0</v>
      </c>
      <c r="BZ561" s="47">
        <v>0</v>
      </c>
      <c r="CA561" s="47">
        <v>0</v>
      </c>
      <c r="CB561" s="47">
        <v>0</v>
      </c>
      <c r="CC561" s="47">
        <v>0</v>
      </c>
      <c r="CD561" s="47">
        <v>0</v>
      </c>
      <c r="CE561" s="47">
        <v>0</v>
      </c>
      <c r="CF561" s="47">
        <v>0</v>
      </c>
      <c r="CG561" s="47">
        <v>0</v>
      </c>
      <c r="CH561" s="47">
        <v>0</v>
      </c>
      <c r="CI561" s="47">
        <v>0</v>
      </c>
      <c r="CJ561" s="47">
        <v>0</v>
      </c>
      <c r="CK561" s="47">
        <v>0</v>
      </c>
      <c r="CL561" s="47">
        <v>0</v>
      </c>
      <c r="CM561" s="47">
        <v>0</v>
      </c>
      <c r="CN561" s="47">
        <v>0</v>
      </c>
      <c r="CO561" s="47">
        <v>0</v>
      </c>
      <c r="CP561" s="47">
        <v>0</v>
      </c>
      <c r="CQ561" s="47">
        <v>0</v>
      </c>
      <c r="CR561" s="47">
        <v>0</v>
      </c>
      <c r="CS561" s="47">
        <v>0</v>
      </c>
      <c r="CT561" s="47">
        <v>0</v>
      </c>
      <c r="CU561" s="47">
        <v>0</v>
      </c>
      <c r="CV561" s="47">
        <v>0</v>
      </c>
      <c r="CW561" s="47">
        <v>0</v>
      </c>
      <c r="CX561" s="47">
        <v>0</v>
      </c>
      <c r="CY561" s="47">
        <v>0</v>
      </c>
      <c r="CZ561" s="47">
        <v>0</v>
      </c>
      <c r="DA561" s="47">
        <v>0</v>
      </c>
      <c r="DB561" s="47">
        <v>0</v>
      </c>
      <c r="DC561" s="47">
        <v>0</v>
      </c>
      <c r="DD561" s="47">
        <v>0</v>
      </c>
      <c r="DE561" s="47">
        <v>0</v>
      </c>
      <c r="DF561" s="47">
        <v>0.4578947368421053</v>
      </c>
      <c r="DG561" s="47">
        <v>0</v>
      </c>
      <c r="DH561" s="47">
        <v>0</v>
      </c>
      <c r="DI561" s="47">
        <v>0</v>
      </c>
      <c r="DJ561" s="47">
        <v>0</v>
      </c>
      <c r="DK561" s="47">
        <v>0</v>
      </c>
      <c r="DL561" s="47">
        <v>0.4578947368421053</v>
      </c>
      <c r="DM561" s="47">
        <v>0</v>
      </c>
      <c r="DN561" s="47">
        <v>0</v>
      </c>
      <c r="DO561" s="47">
        <v>0</v>
      </c>
      <c r="DP561" s="47">
        <v>0</v>
      </c>
      <c r="DQ561" s="47">
        <v>0</v>
      </c>
      <c r="DR561" s="47">
        <v>0</v>
      </c>
      <c r="DS561" s="47">
        <v>0</v>
      </c>
      <c r="DT561" s="47">
        <v>0</v>
      </c>
    </row>
    <row r="562" spans="1:126" x14ac:dyDescent="0.25">
      <c r="A562" s="47" t="s">
        <v>1026</v>
      </c>
      <c r="B562" s="47" t="s">
        <v>153</v>
      </c>
      <c r="C562" s="47" t="s">
        <v>1023</v>
      </c>
      <c r="D562" s="47" t="s">
        <v>1023</v>
      </c>
      <c r="E562" s="47"/>
      <c r="F562" s="47" t="s">
        <v>406</v>
      </c>
      <c r="G562" s="47" t="s">
        <v>415</v>
      </c>
      <c r="H562" s="47" t="str">
        <f>=IFERROR(VLOOKUP(A562,'ETPT Format DDG'!A:J,10,FALSE),"")</f>
        <v>0</v>
      </c>
      <c r="I562" s="47" t="str">
        <f>='ETPT Format DDG'!M562</f>
        <v/>
      </c>
      <c r="J562" s="47" t="str">
        <f>='ETPT Format DDG'!D562</f>
        <v/>
      </c>
      <c r="K562" s="47" t="s">
        <v>157</v>
      </c>
      <c r="L562" s="47" t="s">
        <v>1027</v>
      </c>
      <c r="M562" s="47" t="s">
        <v>467</v>
      </c>
      <c r="N562" s="47">
        <v>0.5131578947368421</v>
      </c>
      <c r="O562" s="47">
        <v>0.5131578947368421</v>
      </c>
      <c r="P562" s="47">
        <v>0</v>
      </c>
      <c r="Q562" s="47">
        <v>0</v>
      </c>
      <c r="R562" s="47">
        <v>0</v>
      </c>
      <c r="S562" s="47">
        <v>0</v>
      </c>
      <c r="T562" s="47">
        <v>0</v>
      </c>
      <c r="U562" s="47">
        <v>0</v>
      </c>
      <c r="V562" s="47">
        <v>0</v>
      </c>
      <c r="W562" s="47">
        <v>0</v>
      </c>
      <c r="X562" s="47">
        <v>0</v>
      </c>
      <c r="Y562" s="47">
        <v>0</v>
      </c>
      <c r="Z562" s="47">
        <v>0</v>
      </c>
      <c r="AA562" s="47">
        <v>0</v>
      </c>
      <c r="AB562" s="47">
        <v>0</v>
      </c>
      <c r="AC562" s="47">
        <v>0</v>
      </c>
      <c r="AD562" s="47">
        <v>0</v>
      </c>
      <c r="AE562" s="47">
        <v>0</v>
      </c>
      <c r="AF562" s="47">
        <v>0</v>
      </c>
      <c r="AG562" s="47">
        <v>0</v>
      </c>
      <c r="AH562" s="47">
        <v>0</v>
      </c>
      <c r="AI562" s="47">
        <v>0</v>
      </c>
      <c r="AJ562" s="47">
        <v>0</v>
      </c>
      <c r="AK562" s="47">
        <v>0</v>
      </c>
      <c r="AL562" s="47">
        <v>0</v>
      </c>
      <c r="AM562" s="47">
        <v>0</v>
      </c>
      <c r="AN562" s="47">
        <v>0.5131578947368421</v>
      </c>
      <c r="AO562" s="47">
        <v>0</v>
      </c>
      <c r="AP562" s="47">
        <v>0</v>
      </c>
      <c r="AQ562" s="47">
        <v>0</v>
      </c>
      <c r="AR562" s="47">
        <v>0</v>
      </c>
      <c r="AS562" s="47">
        <v>0</v>
      </c>
      <c r="AT562" s="47">
        <v>0</v>
      </c>
      <c r="AU562" s="47">
        <v>0</v>
      </c>
      <c r="AV562" s="47">
        <v>0</v>
      </c>
      <c r="AW562" s="47">
        <v>0</v>
      </c>
      <c r="AX562" s="47">
        <v>0</v>
      </c>
      <c r="AY562" s="47">
        <v>0</v>
      </c>
      <c r="AZ562" s="47">
        <v>0</v>
      </c>
      <c r="BA562" s="47">
        <v>0</v>
      </c>
      <c r="BB562" s="47">
        <v>0</v>
      </c>
      <c r="BC562" s="47">
        <v>0</v>
      </c>
      <c r="BD562" s="47">
        <v>0</v>
      </c>
      <c r="BE562" s="47">
        <v>0</v>
      </c>
      <c r="BF562" s="47">
        <v>0</v>
      </c>
      <c r="BG562" s="47">
        <v>0</v>
      </c>
      <c r="BH562" s="47">
        <v>0</v>
      </c>
      <c r="BI562" s="47">
        <v>0</v>
      </c>
      <c r="BJ562" s="47">
        <v>0</v>
      </c>
      <c r="BK562" s="47">
        <v>0</v>
      </c>
      <c r="BL562" s="47">
        <v>0</v>
      </c>
      <c r="BM562" s="47">
        <v>0</v>
      </c>
      <c r="BN562" s="47">
        <v>0</v>
      </c>
      <c r="BO562" s="47">
        <v>0</v>
      </c>
      <c r="BP562" s="47">
        <v>0</v>
      </c>
      <c r="BQ562" s="47">
        <v>0</v>
      </c>
      <c r="BR562" s="47">
        <v>0</v>
      </c>
      <c r="BS562" s="47">
        <v>0</v>
      </c>
      <c r="BT562" s="47">
        <v>0</v>
      </c>
      <c r="BU562" s="47">
        <v>0</v>
      </c>
      <c r="BV562" s="47">
        <v>0</v>
      </c>
      <c r="BW562" s="47">
        <v>0</v>
      </c>
      <c r="BX562" s="47">
        <v>0</v>
      </c>
      <c r="BY562" s="47">
        <v>0</v>
      </c>
      <c r="BZ562" s="47">
        <v>0</v>
      </c>
      <c r="CA562" s="47">
        <v>0</v>
      </c>
      <c r="CB562" s="47">
        <v>0</v>
      </c>
      <c r="CC562" s="47">
        <v>0</v>
      </c>
      <c r="CD562" s="47">
        <v>0</v>
      </c>
      <c r="CE562" s="47">
        <v>0</v>
      </c>
      <c r="CF562" s="47">
        <v>0</v>
      </c>
      <c r="CG562" s="47">
        <v>0</v>
      </c>
      <c r="CH562" s="47">
        <v>0</v>
      </c>
      <c r="CI562" s="47">
        <v>0</v>
      </c>
      <c r="CJ562" s="47">
        <v>0</v>
      </c>
      <c r="CK562" s="47">
        <v>0</v>
      </c>
      <c r="CL562" s="47">
        <v>0</v>
      </c>
      <c r="CM562" s="47">
        <v>0</v>
      </c>
      <c r="CN562" s="47">
        <v>0</v>
      </c>
      <c r="CO562" s="47">
        <v>0</v>
      </c>
      <c r="CP562" s="47">
        <v>0</v>
      </c>
      <c r="CQ562" s="47">
        <v>0</v>
      </c>
      <c r="CR562" s="47">
        <v>0</v>
      </c>
      <c r="CS562" s="47">
        <v>0</v>
      </c>
      <c r="CT562" s="47">
        <v>0</v>
      </c>
      <c r="CU562" s="47">
        <v>0</v>
      </c>
      <c r="CV562" s="47">
        <v>0</v>
      </c>
      <c r="CW562" s="47">
        <v>0</v>
      </c>
      <c r="CX562" s="47">
        <v>0</v>
      </c>
      <c r="CY562" s="47">
        <v>0</v>
      </c>
      <c r="CZ562" s="47">
        <v>0</v>
      </c>
      <c r="DA562" s="47">
        <v>0</v>
      </c>
      <c r="DB562" s="47">
        <v>0</v>
      </c>
      <c r="DC562" s="47">
        <v>0</v>
      </c>
      <c r="DD562" s="47">
        <v>0</v>
      </c>
      <c r="DE562" s="47">
        <v>0</v>
      </c>
      <c r="DF562" s="47">
        <v>0</v>
      </c>
      <c r="DG562" s="47">
        <v>0</v>
      </c>
      <c r="DH562" s="47">
        <v>0</v>
      </c>
      <c r="DI562" s="47">
        <v>0</v>
      </c>
      <c r="DJ562" s="47">
        <v>0</v>
      </c>
      <c r="DK562" s="47">
        <v>0</v>
      </c>
      <c r="DL562" s="47">
        <v>0</v>
      </c>
      <c r="DM562" s="47">
        <v>0</v>
      </c>
      <c r="DN562" s="47">
        <v>0</v>
      </c>
      <c r="DO562" s="47">
        <v>0</v>
      </c>
      <c r="DP562" s="47">
        <v>0</v>
      </c>
      <c r="DQ562" s="47">
        <v>0</v>
      </c>
      <c r="DR562" s="47">
        <v>0</v>
      </c>
      <c r="DS562" s="47">
        <v>0</v>
      </c>
      <c r="DT562" s="47">
        <v>0</v>
      </c>
    </row>
    <row r="563" spans="1:126" x14ac:dyDescent="0.25">
      <c r="A563" s="47" t="s">
        <v>1028</v>
      </c>
      <c r="B563" s="47" t="s">
        <v>153</v>
      </c>
      <c r="C563" s="47" t="s">
        <v>1023</v>
      </c>
      <c r="D563" s="47" t="s">
        <v>1023</v>
      </c>
      <c r="E563" s="47"/>
      <c r="F563" s="47" t="s">
        <v>406</v>
      </c>
      <c r="G563" s="47" t="s">
        <v>412</v>
      </c>
      <c r="H563" s="47" t="str">
        <f>=IFERROR(VLOOKUP(A563,'ETPT Format DDG'!A:J,10,FALSE),"")</f>
        <v>0</v>
      </c>
      <c r="I563" s="47" t="str">
        <f>='ETPT Format DDG'!M563</f>
        <v/>
      </c>
      <c r="J563" s="47" t="str">
        <f>='ETPT Format DDG'!D563</f>
        <v/>
      </c>
      <c r="K563" s="47" t="s">
        <v>157</v>
      </c>
      <c r="L563" s="47" t="s">
        <v>1029</v>
      </c>
      <c r="M563" s="47" t="s">
        <v>409</v>
      </c>
      <c r="N563" s="47">
        <v>0.5473684210526337</v>
      </c>
      <c r="O563" s="47">
        <v>0.5473684210526337</v>
      </c>
      <c r="P563" s="47">
        <v>0</v>
      </c>
      <c r="Q563" s="47">
        <v>0</v>
      </c>
      <c r="R563" s="47">
        <v>0</v>
      </c>
      <c r="S563" s="47">
        <v>0</v>
      </c>
      <c r="T563" s="47">
        <v>0</v>
      </c>
      <c r="U563" s="47">
        <v>0</v>
      </c>
      <c r="V563" s="47">
        <v>0</v>
      </c>
      <c r="W563" s="47">
        <v>0</v>
      </c>
      <c r="X563" s="47">
        <v>0</v>
      </c>
      <c r="Y563" s="47">
        <v>0</v>
      </c>
      <c r="Z563" s="47">
        <v>0</v>
      </c>
      <c r="AA563" s="47">
        <v>0</v>
      </c>
      <c r="AB563" s="47">
        <v>0</v>
      </c>
      <c r="AC563" s="47">
        <v>0</v>
      </c>
      <c r="AD563" s="47">
        <v>0</v>
      </c>
      <c r="AE563" s="47">
        <v>0</v>
      </c>
      <c r="AF563" s="47">
        <v>0</v>
      </c>
      <c r="AG563" s="47">
        <v>0</v>
      </c>
      <c r="AH563" s="47">
        <v>0</v>
      </c>
      <c r="AI563" s="47">
        <v>0</v>
      </c>
      <c r="AJ563" s="47">
        <v>0</v>
      </c>
      <c r="AK563" s="47">
        <v>0</v>
      </c>
      <c r="AL563" s="47">
        <v>0</v>
      </c>
      <c r="AM563" s="47">
        <v>0</v>
      </c>
      <c r="AN563" s="47">
        <v>0</v>
      </c>
      <c r="AO563" s="47">
        <v>0</v>
      </c>
      <c r="AP563" s="47">
        <v>0</v>
      </c>
      <c r="AQ563" s="47">
        <v>0</v>
      </c>
      <c r="AR563" s="47">
        <v>0</v>
      </c>
      <c r="AS563" s="47">
        <v>0</v>
      </c>
      <c r="AT563" s="47">
        <v>0</v>
      </c>
      <c r="AU563" s="47">
        <v>0</v>
      </c>
      <c r="AV563" s="47">
        <v>0</v>
      </c>
      <c r="AW563" s="47">
        <v>0</v>
      </c>
      <c r="AX563" s="47">
        <v>0</v>
      </c>
      <c r="AY563" s="47">
        <v>0</v>
      </c>
      <c r="AZ563" s="47">
        <v>0</v>
      </c>
      <c r="BA563" s="47">
        <v>0</v>
      </c>
      <c r="BB563" s="47">
        <v>0</v>
      </c>
      <c r="BC563" s="47">
        <v>0</v>
      </c>
      <c r="BD563" s="47">
        <v>0</v>
      </c>
      <c r="BE563" s="47">
        <v>0</v>
      </c>
      <c r="BF563" s="47">
        <v>0</v>
      </c>
      <c r="BG563" s="47">
        <v>0</v>
      </c>
      <c r="BH563" s="47">
        <v>0</v>
      </c>
      <c r="BI563" s="47">
        <v>0</v>
      </c>
      <c r="BJ563" s="47">
        <v>0</v>
      </c>
      <c r="BK563" s="47">
        <v>0</v>
      </c>
      <c r="BL563" s="47">
        <v>0</v>
      </c>
      <c r="BM563" s="47">
        <v>0</v>
      </c>
      <c r="BN563" s="47">
        <v>0</v>
      </c>
      <c r="BO563" s="47">
        <v>0</v>
      </c>
      <c r="BP563" s="47">
        <v>0</v>
      </c>
      <c r="BQ563" s="47">
        <v>0</v>
      </c>
      <c r="BR563" s="47">
        <v>0</v>
      </c>
      <c r="BS563" s="47">
        <v>0</v>
      </c>
      <c r="BT563" s="47">
        <v>0</v>
      </c>
      <c r="BU563" s="47">
        <v>0</v>
      </c>
      <c r="BV563" s="47">
        <v>0</v>
      </c>
      <c r="BW563" s="47">
        <v>0</v>
      </c>
      <c r="BX563" s="47">
        <v>0</v>
      </c>
      <c r="BY563" s="47">
        <v>0</v>
      </c>
      <c r="BZ563" s="47">
        <v>0</v>
      </c>
      <c r="CA563" s="47">
        <v>0</v>
      </c>
      <c r="CB563" s="47">
        <v>0</v>
      </c>
      <c r="CC563" s="47">
        <v>0</v>
      </c>
      <c r="CD563" s="47">
        <v>0</v>
      </c>
      <c r="CE563" s="47">
        <v>0</v>
      </c>
      <c r="CF563" s="47">
        <v>0</v>
      </c>
      <c r="CG563" s="47">
        <v>0</v>
      </c>
      <c r="CH563" s="47">
        <v>0</v>
      </c>
      <c r="CI563" s="47">
        <v>0</v>
      </c>
      <c r="CJ563" s="47">
        <v>0</v>
      </c>
      <c r="CK563" s="47">
        <v>0</v>
      </c>
      <c r="CL563" s="47">
        <v>0</v>
      </c>
      <c r="CM563" s="47">
        <v>0</v>
      </c>
      <c r="CN563" s="47">
        <v>0</v>
      </c>
      <c r="CO563" s="47">
        <v>0</v>
      </c>
      <c r="CP563" s="47">
        <v>0</v>
      </c>
      <c r="CQ563" s="47">
        <v>0</v>
      </c>
      <c r="CR563" s="47">
        <v>0</v>
      </c>
      <c r="CS563" s="47">
        <v>0</v>
      </c>
      <c r="CT563" s="47">
        <v>0.5473684210526337</v>
      </c>
      <c r="CU563" s="47">
        <v>0.5473684210526337</v>
      </c>
      <c r="CV563" s="47">
        <v>0</v>
      </c>
      <c r="CW563" s="47">
        <v>0</v>
      </c>
      <c r="CX563" s="47">
        <v>0</v>
      </c>
      <c r="CY563" s="47">
        <v>0</v>
      </c>
      <c r="CZ563" s="47">
        <v>0</v>
      </c>
      <c r="DA563" s="47">
        <v>0</v>
      </c>
      <c r="DB563" s="47">
        <v>0</v>
      </c>
      <c r="DC563" s="47">
        <v>0</v>
      </c>
      <c r="DD563" s="47">
        <v>0</v>
      </c>
      <c r="DE563" s="47">
        <v>0</v>
      </c>
      <c r="DF563" s="47">
        <v>0</v>
      </c>
      <c r="DG563" s="47">
        <v>0</v>
      </c>
      <c r="DH563" s="47">
        <v>0</v>
      </c>
      <c r="DI563" s="47">
        <v>0</v>
      </c>
      <c r="DJ563" s="47">
        <v>0</v>
      </c>
      <c r="DK563" s="47">
        <v>0</v>
      </c>
      <c r="DL563" s="47">
        <v>0</v>
      </c>
      <c r="DM563" s="47">
        <v>0</v>
      </c>
      <c r="DN563" s="47">
        <v>0</v>
      </c>
      <c r="DO563" s="47">
        <v>0</v>
      </c>
      <c r="DP563" s="47">
        <v>0</v>
      </c>
      <c r="DQ563" s="47">
        <v>0</v>
      </c>
      <c r="DR563" s="47">
        <v>0</v>
      </c>
      <c r="DS563" s="47">
        <v>0</v>
      </c>
      <c r="DT563" s="47">
        <v>0</v>
      </c>
    </row>
    <row r="564" spans="1:126" x14ac:dyDescent="0.25">
      <c r="A564" s="47" t="s">
        <v>1030</v>
      </c>
      <c r="B564" s="47" t="s">
        <v>153</v>
      </c>
      <c r="C564" s="47" t="s">
        <v>1023</v>
      </c>
      <c r="D564" s="47" t="s">
        <v>1023</v>
      </c>
      <c r="E564" s="47"/>
      <c r="F564" s="47" t="s">
        <v>406</v>
      </c>
      <c r="G564" s="47" t="s">
        <v>412</v>
      </c>
      <c r="H564" s="47" t="str">
        <f>=IFERROR(VLOOKUP(A564,'ETPT Format DDG'!A:J,10,FALSE),"")</f>
        <v>0</v>
      </c>
      <c r="I564" s="47" t="str">
        <f>='ETPT Format DDG'!M564</f>
        <v/>
      </c>
      <c r="J564" s="47" t="str">
        <f>='ETPT Format DDG'!D564</f>
        <v/>
      </c>
      <c r="K564" s="47" t="s">
        <v>157</v>
      </c>
      <c r="L564" s="47" t="s">
        <v>617</v>
      </c>
      <c r="M564" s="47"/>
      <c r="N564" s="47">
        <v>1</v>
      </c>
      <c r="O564" s="47">
        <v>1</v>
      </c>
      <c r="P564" s="47">
        <v>0</v>
      </c>
      <c r="Q564" s="47">
        <v>0</v>
      </c>
      <c r="R564" s="47">
        <v>0</v>
      </c>
      <c r="S564" s="47">
        <v>0</v>
      </c>
      <c r="T564" s="47">
        <v>0</v>
      </c>
      <c r="U564" s="47">
        <v>0</v>
      </c>
      <c r="V564" s="47">
        <v>0</v>
      </c>
      <c r="W564" s="47">
        <v>0</v>
      </c>
      <c r="X564" s="47">
        <v>0</v>
      </c>
      <c r="Y564" s="47">
        <v>0</v>
      </c>
      <c r="Z564" s="47">
        <v>0</v>
      </c>
      <c r="AA564" s="47">
        <v>0</v>
      </c>
      <c r="AB564" s="47">
        <v>0</v>
      </c>
      <c r="AC564" s="47">
        <v>0</v>
      </c>
      <c r="AD564" s="47">
        <v>0</v>
      </c>
      <c r="AE564" s="47">
        <v>0</v>
      </c>
      <c r="AF564" s="47">
        <v>0</v>
      </c>
      <c r="AG564" s="47">
        <v>0</v>
      </c>
      <c r="AH564" s="47">
        <v>0</v>
      </c>
      <c r="AI564" s="47">
        <v>0</v>
      </c>
      <c r="AJ564" s="47">
        <v>0</v>
      </c>
      <c r="AK564" s="47">
        <v>0</v>
      </c>
      <c r="AL564" s="47">
        <v>0</v>
      </c>
      <c r="AM564" s="47">
        <v>0</v>
      </c>
      <c r="AN564" s="47">
        <v>0</v>
      </c>
      <c r="AO564" s="47">
        <v>0</v>
      </c>
      <c r="AP564" s="47">
        <v>0</v>
      </c>
      <c r="AQ564" s="47">
        <v>0</v>
      </c>
      <c r="AR564" s="47">
        <v>0</v>
      </c>
      <c r="AS564" s="47">
        <v>0</v>
      </c>
      <c r="AT564" s="47">
        <v>0</v>
      </c>
      <c r="AU564" s="47">
        <v>0</v>
      </c>
      <c r="AV564" s="47">
        <v>0</v>
      </c>
      <c r="AW564" s="47">
        <v>0</v>
      </c>
      <c r="AX564" s="47">
        <v>0</v>
      </c>
      <c r="AY564" s="47">
        <v>0</v>
      </c>
      <c r="AZ564" s="47">
        <v>0</v>
      </c>
      <c r="BA564" s="47">
        <v>0</v>
      </c>
      <c r="BB564" s="47">
        <v>0</v>
      </c>
      <c r="BC564" s="47">
        <v>0</v>
      </c>
      <c r="BD564" s="47">
        <v>0</v>
      </c>
      <c r="BE564" s="47">
        <v>0</v>
      </c>
      <c r="BF564" s="47">
        <v>0</v>
      </c>
      <c r="BG564" s="47">
        <v>0</v>
      </c>
      <c r="BH564" s="47">
        <v>0</v>
      </c>
      <c r="BI564" s="47">
        <v>0</v>
      </c>
      <c r="BJ564" s="47">
        <v>0</v>
      </c>
      <c r="BK564" s="47">
        <v>0</v>
      </c>
      <c r="BL564" s="47">
        <v>0</v>
      </c>
      <c r="BM564" s="47">
        <v>0</v>
      </c>
      <c r="BN564" s="47">
        <v>0</v>
      </c>
      <c r="BO564" s="47">
        <v>0</v>
      </c>
      <c r="BP564" s="47">
        <v>0</v>
      </c>
      <c r="BQ564" s="47">
        <v>0</v>
      </c>
      <c r="BR564" s="47">
        <v>0</v>
      </c>
      <c r="BS564" s="47">
        <v>0</v>
      </c>
      <c r="BT564" s="47">
        <v>0</v>
      </c>
      <c r="BU564" s="47">
        <v>0</v>
      </c>
      <c r="BV564" s="47">
        <v>0</v>
      </c>
      <c r="BW564" s="47">
        <v>0</v>
      </c>
      <c r="BX564" s="47">
        <v>0</v>
      </c>
      <c r="BY564" s="47">
        <v>0</v>
      </c>
      <c r="BZ564" s="47">
        <v>0</v>
      </c>
      <c r="CA564" s="47">
        <v>0</v>
      </c>
      <c r="CB564" s="47">
        <v>0</v>
      </c>
      <c r="CC564" s="47">
        <v>0</v>
      </c>
      <c r="CD564" s="47">
        <v>0</v>
      </c>
      <c r="CE564" s="47">
        <v>0</v>
      </c>
      <c r="CF564" s="47">
        <v>0</v>
      </c>
      <c r="CG564" s="47">
        <v>0</v>
      </c>
      <c r="CH564" s="47">
        <v>0</v>
      </c>
      <c r="CI564" s="47">
        <v>0</v>
      </c>
      <c r="CJ564" s="47">
        <v>0</v>
      </c>
      <c r="CK564" s="47">
        <v>0</v>
      </c>
      <c r="CL564" s="47">
        <v>1</v>
      </c>
      <c r="CM564" s="47">
        <v>1</v>
      </c>
      <c r="CN564" s="47">
        <v>0</v>
      </c>
      <c r="CO564" s="47">
        <v>0</v>
      </c>
      <c r="CP564" s="47">
        <v>0</v>
      </c>
      <c r="CQ564" s="47">
        <v>0</v>
      </c>
      <c r="CR564" s="47">
        <v>0</v>
      </c>
      <c r="CS564" s="47">
        <v>0</v>
      </c>
      <c r="CT564" s="47">
        <v>0</v>
      </c>
      <c r="CU564" s="47">
        <v>0</v>
      </c>
      <c r="CV564" s="47">
        <v>0</v>
      </c>
      <c r="CW564" s="47">
        <v>0</v>
      </c>
      <c r="CX564" s="47">
        <v>0</v>
      </c>
      <c r="CY564" s="47">
        <v>0</v>
      </c>
      <c r="CZ564" s="47">
        <v>0</v>
      </c>
      <c r="DA564" s="47">
        <v>0</v>
      </c>
      <c r="DB564" s="47">
        <v>0</v>
      </c>
      <c r="DC564" s="47">
        <v>0</v>
      </c>
      <c r="DD564" s="47">
        <v>0</v>
      </c>
      <c r="DE564" s="47">
        <v>0</v>
      </c>
      <c r="DF564" s="47">
        <v>0</v>
      </c>
      <c r="DG564" s="47">
        <v>0</v>
      </c>
      <c r="DH564" s="47">
        <v>0</v>
      </c>
      <c r="DI564" s="47">
        <v>0</v>
      </c>
      <c r="DJ564" s="47">
        <v>0</v>
      </c>
      <c r="DK564" s="47">
        <v>0</v>
      </c>
      <c r="DL564" s="47">
        <v>0</v>
      </c>
      <c r="DM564" s="47">
        <v>0</v>
      </c>
      <c r="DN564" s="47">
        <v>0</v>
      </c>
      <c r="DO564" s="47">
        <v>0</v>
      </c>
      <c r="DP564" s="47">
        <v>0</v>
      </c>
      <c r="DQ564" s="47">
        <v>0</v>
      </c>
      <c r="DR564" s="47">
        <v>0</v>
      </c>
      <c r="DS564" s="47">
        <v>0</v>
      </c>
      <c r="DT564" s="47">
        <v>0</v>
      </c>
    </row>
    <row r="565" spans="1:126" x14ac:dyDescent="0.25">
      <c r="A565" s="47" t="s">
        <v>1031</v>
      </c>
      <c r="B565" s="47" t="s">
        <v>153</v>
      </c>
      <c r="C565" s="47" t="s">
        <v>1023</v>
      </c>
      <c r="D565" s="47" t="s">
        <v>1023</v>
      </c>
      <c r="E565" s="47"/>
      <c r="F565" s="47" t="s">
        <v>406</v>
      </c>
      <c r="G565" s="47" t="s">
        <v>415</v>
      </c>
      <c r="H565" s="47" t="str">
        <f>=IFERROR(VLOOKUP(A565,'ETPT Format DDG'!A:J,10,FALSE),"")</f>
        <v>0</v>
      </c>
      <c r="I565" s="47" t="str">
        <f>='ETPT Format DDG'!M565</f>
        <v/>
      </c>
      <c r="J565" s="47" t="str">
        <f>='ETPT Format DDG'!D565</f>
        <v/>
      </c>
      <c r="K565" s="47" t="s">
        <v>157</v>
      </c>
      <c r="L565" s="47" t="s">
        <v>671</v>
      </c>
      <c r="M565" s="47"/>
      <c r="N565" s="47">
        <v>0.9342105263157895</v>
      </c>
      <c r="O565" s="47">
        <v>0.9342105263157895</v>
      </c>
      <c r="P565" s="47">
        <v>0</v>
      </c>
      <c r="Q565" s="47">
        <v>0</v>
      </c>
      <c r="R565" s="47">
        <v>0</v>
      </c>
      <c r="S565" s="47">
        <v>0</v>
      </c>
      <c r="T565" s="47">
        <v>0</v>
      </c>
      <c r="U565" s="47">
        <v>0</v>
      </c>
      <c r="V565" s="47">
        <v>0</v>
      </c>
      <c r="W565" s="47">
        <v>0</v>
      </c>
      <c r="X565" s="47">
        <v>0</v>
      </c>
      <c r="Y565" s="47">
        <v>0</v>
      </c>
      <c r="Z565" s="47">
        <v>0</v>
      </c>
      <c r="AA565" s="47">
        <v>0</v>
      </c>
      <c r="AB565" s="47">
        <v>0</v>
      </c>
      <c r="AC565" s="47">
        <v>0</v>
      </c>
      <c r="AD565" s="47">
        <v>0</v>
      </c>
      <c r="AE565" s="47">
        <v>0</v>
      </c>
      <c r="AF565" s="47">
        <v>0</v>
      </c>
      <c r="AG565" s="47">
        <v>0</v>
      </c>
      <c r="AH565" s="47">
        <v>0</v>
      </c>
      <c r="AI565" s="47">
        <v>0</v>
      </c>
      <c r="AJ565" s="47">
        <v>0</v>
      </c>
      <c r="AK565" s="47">
        <v>0</v>
      </c>
      <c r="AL565" s="47">
        <v>0</v>
      </c>
      <c r="AM565" s="47">
        <v>0</v>
      </c>
      <c r="AN565" s="47">
        <v>0</v>
      </c>
      <c r="AO565" s="47">
        <v>0</v>
      </c>
      <c r="AP565" s="47">
        <v>0</v>
      </c>
      <c r="AQ565" s="47">
        <v>0</v>
      </c>
      <c r="AR565" s="47">
        <v>0</v>
      </c>
      <c r="AS565" s="47">
        <v>0</v>
      </c>
      <c r="AT565" s="47">
        <v>0</v>
      </c>
      <c r="AU565" s="47">
        <v>0</v>
      </c>
      <c r="AV565" s="47">
        <v>0</v>
      </c>
      <c r="AW565" s="47">
        <v>0</v>
      </c>
      <c r="AX565" s="47">
        <v>0</v>
      </c>
      <c r="AY565" s="47">
        <v>0</v>
      </c>
      <c r="AZ565" s="47">
        <v>0</v>
      </c>
      <c r="BA565" s="47">
        <v>0</v>
      </c>
      <c r="BB565" s="47">
        <v>0</v>
      </c>
      <c r="BC565" s="47">
        <v>0</v>
      </c>
      <c r="BD565" s="47">
        <v>0</v>
      </c>
      <c r="BE565" s="47">
        <v>0</v>
      </c>
      <c r="BF565" s="47">
        <v>0</v>
      </c>
      <c r="BG565" s="47">
        <v>0</v>
      </c>
      <c r="BH565" s="47">
        <v>0</v>
      </c>
      <c r="BI565" s="47">
        <v>0</v>
      </c>
      <c r="BJ565" s="47">
        <v>0</v>
      </c>
      <c r="BK565" s="47">
        <v>0</v>
      </c>
      <c r="BL565" s="47">
        <v>0</v>
      </c>
      <c r="BM565" s="47">
        <v>0</v>
      </c>
      <c r="BN565" s="47">
        <v>0</v>
      </c>
      <c r="BO565" s="47">
        <v>0</v>
      </c>
      <c r="BP565" s="47">
        <v>0</v>
      </c>
      <c r="BQ565" s="47">
        <v>0</v>
      </c>
      <c r="BR565" s="47">
        <v>0</v>
      </c>
      <c r="BS565" s="47">
        <v>0</v>
      </c>
      <c r="BT565" s="47">
        <v>0</v>
      </c>
      <c r="BU565" s="47">
        <v>0</v>
      </c>
      <c r="BV565" s="47">
        <v>0</v>
      </c>
      <c r="BW565" s="47">
        <v>0</v>
      </c>
      <c r="BX565" s="47">
        <v>0</v>
      </c>
      <c r="BY565" s="47">
        <v>0</v>
      </c>
      <c r="BZ565" s="47">
        <v>0</v>
      </c>
      <c r="CA565" s="47">
        <v>0</v>
      </c>
      <c r="CB565" s="47">
        <v>0</v>
      </c>
      <c r="CC565" s="47">
        <v>0</v>
      </c>
      <c r="CD565" s="47">
        <v>0</v>
      </c>
      <c r="CE565" s="47">
        <v>0</v>
      </c>
      <c r="CF565" s="47">
        <v>0</v>
      </c>
      <c r="CG565" s="47">
        <v>0</v>
      </c>
      <c r="CH565" s="47">
        <v>0</v>
      </c>
      <c r="CI565" s="47">
        <v>0</v>
      </c>
      <c r="CJ565" s="47">
        <v>0</v>
      </c>
      <c r="CK565" s="47">
        <v>0</v>
      </c>
      <c r="CL565" s="47">
        <v>0</v>
      </c>
      <c r="CM565" s="47">
        <v>0</v>
      </c>
      <c r="CN565" s="47">
        <v>0</v>
      </c>
      <c r="CO565" s="47">
        <v>0</v>
      </c>
      <c r="CP565" s="47">
        <v>0</v>
      </c>
      <c r="CQ565" s="47">
        <v>0</v>
      </c>
      <c r="CR565" s="47">
        <v>0</v>
      </c>
      <c r="CS565" s="47">
        <v>0</v>
      </c>
      <c r="CT565" s="47">
        <v>0.9342105263157895</v>
      </c>
      <c r="CU565" s="47">
        <v>0.9342105263157895</v>
      </c>
      <c r="CV565" s="47">
        <v>0</v>
      </c>
      <c r="CW565" s="47">
        <v>0</v>
      </c>
      <c r="CX565" s="47">
        <v>0</v>
      </c>
      <c r="CY565" s="47">
        <v>0</v>
      </c>
      <c r="CZ565" s="47">
        <v>0</v>
      </c>
      <c r="DA565" s="47">
        <v>0</v>
      </c>
      <c r="DB565" s="47">
        <v>0</v>
      </c>
      <c r="DC565" s="47">
        <v>0</v>
      </c>
      <c r="DD565" s="47">
        <v>0</v>
      </c>
      <c r="DE565" s="47">
        <v>0</v>
      </c>
      <c r="DF565" s="47">
        <v>0.06578947368421052</v>
      </c>
      <c r="DG565" s="47">
        <v>0.06578947368421052</v>
      </c>
      <c r="DH565" s="47">
        <v>0</v>
      </c>
      <c r="DI565" s="47">
        <v>0</v>
      </c>
      <c r="DJ565" s="47">
        <v>0</v>
      </c>
      <c r="DK565" s="47">
        <v>0</v>
      </c>
      <c r="DL565" s="47">
        <v>0</v>
      </c>
      <c r="DM565" s="47">
        <v>0</v>
      </c>
      <c r="DN565" s="47">
        <v>0</v>
      </c>
      <c r="DO565" s="47">
        <v>0</v>
      </c>
      <c r="DP565" s="47">
        <v>0</v>
      </c>
      <c r="DQ565" s="47">
        <v>0</v>
      </c>
      <c r="DR565" s="47">
        <v>0</v>
      </c>
      <c r="DS565" s="47">
        <v>0</v>
      </c>
      <c r="DT565" s="47">
        <v>0</v>
      </c>
    </row>
    <row r="566" spans="1:126" x14ac:dyDescent="0.25">
      <c r="A566" s="47" t="s">
        <v>1032</v>
      </c>
      <c r="B566" s="47" t="s">
        <v>153</v>
      </c>
      <c r="C566" s="47" t="s">
        <v>1023</v>
      </c>
      <c r="D566" s="47" t="s">
        <v>1023</v>
      </c>
      <c r="E566" s="47"/>
      <c r="F566" s="47" t="s">
        <v>406</v>
      </c>
      <c r="G566" s="47" t="s">
        <v>412</v>
      </c>
      <c r="H566" s="47" t="str">
        <f>=IFERROR(VLOOKUP(A566,'ETPT Format DDG'!A:J,10,FALSE),"")</f>
        <v>0</v>
      </c>
      <c r="I566" s="47" t="str">
        <f>='ETPT Format DDG'!M566</f>
        <v/>
      </c>
      <c r="J566" s="47" t="str">
        <f>='ETPT Format DDG'!D566</f>
        <v/>
      </c>
      <c r="K566" s="47" t="s">
        <v>157</v>
      </c>
      <c r="L566" s="47" t="s">
        <v>1033</v>
      </c>
      <c r="M566" s="47"/>
      <c r="N566" s="47">
        <v>1</v>
      </c>
      <c r="O566" s="47">
        <v>1</v>
      </c>
      <c r="P566" s="47">
        <v>0</v>
      </c>
      <c r="Q566" s="47">
        <v>0</v>
      </c>
      <c r="R566" s="47">
        <v>0</v>
      </c>
      <c r="S566" s="47">
        <v>0</v>
      </c>
      <c r="T566" s="47">
        <v>0</v>
      </c>
      <c r="U566" s="47">
        <v>0</v>
      </c>
      <c r="V566" s="47">
        <v>0</v>
      </c>
      <c r="W566" s="47">
        <v>0</v>
      </c>
      <c r="X566" s="47">
        <v>0</v>
      </c>
      <c r="Y566" s="47">
        <v>0</v>
      </c>
      <c r="Z566" s="47">
        <v>0</v>
      </c>
      <c r="AA566" s="47">
        <v>0</v>
      </c>
      <c r="AB566" s="47">
        <v>0</v>
      </c>
      <c r="AC566" s="47">
        <v>0</v>
      </c>
      <c r="AD566" s="47">
        <v>0</v>
      </c>
      <c r="AE566" s="47">
        <v>0</v>
      </c>
      <c r="AF566" s="47">
        <v>0</v>
      </c>
      <c r="AG566" s="47">
        <v>0</v>
      </c>
      <c r="AH566" s="47">
        <v>0</v>
      </c>
      <c r="AI566" s="47">
        <v>0</v>
      </c>
      <c r="AJ566" s="47">
        <v>0</v>
      </c>
      <c r="AK566" s="47">
        <v>0</v>
      </c>
      <c r="AL566" s="47">
        <v>0</v>
      </c>
      <c r="AM566" s="47">
        <v>0</v>
      </c>
      <c r="AN566" s="47">
        <v>0</v>
      </c>
      <c r="AO566" s="47">
        <v>0</v>
      </c>
      <c r="AP566" s="47">
        <v>0</v>
      </c>
      <c r="AQ566" s="47">
        <v>0</v>
      </c>
      <c r="AR566" s="47">
        <v>0</v>
      </c>
      <c r="AS566" s="47">
        <v>0</v>
      </c>
      <c r="AT566" s="47">
        <v>0</v>
      </c>
      <c r="AU566" s="47">
        <v>0</v>
      </c>
      <c r="AV566" s="47">
        <v>0</v>
      </c>
      <c r="AW566" s="47">
        <v>0</v>
      </c>
      <c r="AX566" s="47">
        <v>0</v>
      </c>
      <c r="AY566" s="47">
        <v>0</v>
      </c>
      <c r="AZ566" s="47">
        <v>0</v>
      </c>
      <c r="BA566" s="47">
        <v>0</v>
      </c>
      <c r="BB566" s="47">
        <v>0</v>
      </c>
      <c r="BC566" s="47">
        <v>0</v>
      </c>
      <c r="BD566" s="47">
        <v>0</v>
      </c>
      <c r="BE566" s="47">
        <v>0</v>
      </c>
      <c r="BF566" s="47">
        <v>0</v>
      </c>
      <c r="BG566" s="47">
        <v>0</v>
      </c>
      <c r="BH566" s="47">
        <v>0</v>
      </c>
      <c r="BI566" s="47">
        <v>0</v>
      </c>
      <c r="BJ566" s="47">
        <v>0</v>
      </c>
      <c r="BK566" s="47">
        <v>0</v>
      </c>
      <c r="BL566" s="47">
        <v>0</v>
      </c>
      <c r="BM566" s="47">
        <v>0</v>
      </c>
      <c r="BN566" s="47">
        <v>0</v>
      </c>
      <c r="BO566" s="47">
        <v>1</v>
      </c>
      <c r="BP566" s="47">
        <v>0</v>
      </c>
      <c r="BQ566" s="47">
        <v>0</v>
      </c>
      <c r="BR566" s="47">
        <v>0</v>
      </c>
      <c r="BS566" s="47">
        <v>0</v>
      </c>
      <c r="BT566" s="47">
        <v>0</v>
      </c>
      <c r="BU566" s="47">
        <v>0</v>
      </c>
      <c r="BV566" s="47">
        <v>0</v>
      </c>
      <c r="BW566" s="47">
        <v>0</v>
      </c>
      <c r="BX566" s="47">
        <v>0</v>
      </c>
      <c r="BY566" s="47">
        <v>1</v>
      </c>
      <c r="BZ566" s="47">
        <v>0</v>
      </c>
      <c r="CA566" s="47">
        <v>0</v>
      </c>
      <c r="CB566" s="47">
        <v>0</v>
      </c>
      <c r="CC566" s="47">
        <v>0</v>
      </c>
      <c r="CD566" s="47">
        <v>0</v>
      </c>
      <c r="CE566" s="47">
        <v>0</v>
      </c>
      <c r="CF566" s="47">
        <v>0</v>
      </c>
      <c r="CG566" s="47">
        <v>0</v>
      </c>
      <c r="CH566" s="47">
        <v>0</v>
      </c>
      <c r="CI566" s="47">
        <v>0</v>
      </c>
      <c r="CJ566" s="47">
        <v>0</v>
      </c>
      <c r="CK566" s="47">
        <v>0</v>
      </c>
      <c r="CL566" s="47">
        <v>0</v>
      </c>
      <c r="CM566" s="47">
        <v>0</v>
      </c>
      <c r="CN566" s="47">
        <v>0</v>
      </c>
      <c r="CO566" s="47">
        <v>0</v>
      </c>
      <c r="CP566" s="47">
        <v>0</v>
      </c>
      <c r="CQ566" s="47">
        <v>0</v>
      </c>
      <c r="CR566" s="47">
        <v>0</v>
      </c>
      <c r="CS566" s="47">
        <v>0</v>
      </c>
      <c r="CT566" s="47">
        <v>0</v>
      </c>
      <c r="CU566" s="47">
        <v>0</v>
      </c>
      <c r="CV566" s="47">
        <v>0</v>
      </c>
      <c r="CW566" s="47">
        <v>0</v>
      </c>
      <c r="CX566" s="47">
        <v>0</v>
      </c>
      <c r="CY566" s="47">
        <v>0</v>
      </c>
      <c r="CZ566" s="47">
        <v>0</v>
      </c>
      <c r="DA566" s="47">
        <v>0</v>
      </c>
      <c r="DB566" s="47">
        <v>0</v>
      </c>
      <c r="DC566" s="47">
        <v>0</v>
      </c>
      <c r="DD566" s="47">
        <v>0</v>
      </c>
      <c r="DE566" s="47">
        <v>0</v>
      </c>
      <c r="DF566" s="47">
        <v>0</v>
      </c>
      <c r="DG566" s="47">
        <v>0</v>
      </c>
      <c r="DH566" s="47">
        <v>0</v>
      </c>
      <c r="DI566" s="47">
        <v>0</v>
      </c>
      <c r="DJ566" s="47">
        <v>0</v>
      </c>
      <c r="DK566" s="47">
        <v>0</v>
      </c>
      <c r="DL566" s="47">
        <v>0</v>
      </c>
      <c r="DM566" s="47">
        <v>0</v>
      </c>
      <c r="DN566" s="47">
        <v>0</v>
      </c>
      <c r="DO566" s="47">
        <v>0</v>
      </c>
      <c r="DP566" s="47">
        <v>0</v>
      </c>
      <c r="DQ566" s="47">
        <v>0</v>
      </c>
      <c r="DR566" s="47">
        <v>0</v>
      </c>
      <c r="DS566" s="47">
        <v>0</v>
      </c>
      <c r="DT566" s="47">
        <v>0</v>
      </c>
    </row>
    <row r="567" spans="1:126" x14ac:dyDescent="0.25">
      <c r="A567" s="47" t="s">
        <v>1034</v>
      </c>
      <c r="B567" s="47" t="s">
        <v>153</v>
      </c>
      <c r="C567" s="47" t="s">
        <v>1023</v>
      </c>
      <c r="D567" s="47" t="s">
        <v>1023</v>
      </c>
      <c r="E567" s="47"/>
      <c r="F567" s="47" t="s">
        <v>406</v>
      </c>
      <c r="G567" s="47" t="s">
        <v>544</v>
      </c>
      <c r="H567" s="47" t="str">
        <f>=IFERROR(VLOOKUP(A567,'ETPT Format DDG'!A:J,10,FALSE),"")</f>
        <v>0</v>
      </c>
      <c r="I567" s="47" t="str">
        <f>='ETPT Format DDG'!M567</f>
        <v/>
      </c>
      <c r="J567" s="47" t="str">
        <f>='ETPT Format DDG'!D567</f>
        <v/>
      </c>
      <c r="K567" s="47" t="s">
        <v>157</v>
      </c>
      <c r="L567" s="47" t="s">
        <v>1035</v>
      </c>
      <c r="M567" s="47"/>
      <c r="N567" s="47">
        <v>1</v>
      </c>
      <c r="O567" s="47">
        <v>1</v>
      </c>
      <c r="P567" s="47">
        <v>0</v>
      </c>
      <c r="Q567" s="47">
        <v>0</v>
      </c>
      <c r="R567" s="47">
        <v>0</v>
      </c>
      <c r="S567" s="47">
        <v>0</v>
      </c>
      <c r="T567" s="47">
        <v>0</v>
      </c>
      <c r="U567" s="47">
        <v>0</v>
      </c>
      <c r="V567" s="47">
        <v>0</v>
      </c>
      <c r="W567" s="47">
        <v>0</v>
      </c>
      <c r="X567" s="47">
        <v>0</v>
      </c>
      <c r="Y567" s="47">
        <v>0</v>
      </c>
      <c r="Z567" s="47">
        <v>0</v>
      </c>
      <c r="AA567" s="47">
        <v>0</v>
      </c>
      <c r="AB567" s="47">
        <v>0</v>
      </c>
      <c r="AC567" s="47">
        <v>0</v>
      </c>
      <c r="AD567" s="47">
        <v>0</v>
      </c>
      <c r="AE567" s="47">
        <v>0</v>
      </c>
      <c r="AF567" s="47">
        <v>0</v>
      </c>
      <c r="AG567" s="47">
        <v>0</v>
      </c>
      <c r="AH567" s="47">
        <v>0</v>
      </c>
      <c r="AI567" s="47">
        <v>0</v>
      </c>
      <c r="AJ567" s="47">
        <v>0</v>
      </c>
      <c r="AK567" s="47">
        <v>0</v>
      </c>
      <c r="AL567" s="47">
        <v>0</v>
      </c>
      <c r="AM567" s="47">
        <v>0</v>
      </c>
      <c r="AN567" s="47">
        <v>0</v>
      </c>
      <c r="AO567" s="47">
        <v>0</v>
      </c>
      <c r="AP567" s="47">
        <v>0</v>
      </c>
      <c r="AQ567" s="47">
        <v>0</v>
      </c>
      <c r="AR567" s="47">
        <v>0</v>
      </c>
      <c r="AS567" s="47">
        <v>0</v>
      </c>
      <c r="AT567" s="47">
        <v>0</v>
      </c>
      <c r="AU567" s="47">
        <v>0</v>
      </c>
      <c r="AV567" s="47">
        <v>0</v>
      </c>
      <c r="AW567" s="47">
        <v>0</v>
      </c>
      <c r="AX567" s="47">
        <v>0</v>
      </c>
      <c r="AY567" s="47">
        <v>0</v>
      </c>
      <c r="AZ567" s="47">
        <v>0</v>
      </c>
      <c r="BA567" s="47">
        <v>0</v>
      </c>
      <c r="BB567" s="47">
        <v>0</v>
      </c>
      <c r="BC567" s="47">
        <v>0</v>
      </c>
      <c r="BD567" s="47">
        <v>0</v>
      </c>
      <c r="BE567" s="47">
        <v>0</v>
      </c>
      <c r="BF567" s="47">
        <v>0</v>
      </c>
      <c r="BG567" s="47">
        <v>0</v>
      </c>
      <c r="BH567" s="47">
        <v>0</v>
      </c>
      <c r="BI567" s="47">
        <v>0</v>
      </c>
      <c r="BJ567" s="47">
        <v>0</v>
      </c>
      <c r="BK567" s="47">
        <v>0</v>
      </c>
      <c r="BL567" s="47">
        <v>0</v>
      </c>
      <c r="BM567" s="47">
        <v>0</v>
      </c>
      <c r="BN567" s="47">
        <v>0</v>
      </c>
      <c r="BO567" s="47">
        <v>0</v>
      </c>
      <c r="BP567" s="47">
        <v>0</v>
      </c>
      <c r="BQ567" s="47">
        <v>0</v>
      </c>
      <c r="BR567" s="47">
        <v>0</v>
      </c>
      <c r="BS567" s="47">
        <v>0</v>
      </c>
      <c r="BT567" s="47">
        <v>0</v>
      </c>
      <c r="BU567" s="47">
        <v>0</v>
      </c>
      <c r="BV567" s="47">
        <v>0</v>
      </c>
      <c r="BW567" s="47">
        <v>0</v>
      </c>
      <c r="BX567" s="47">
        <v>0</v>
      </c>
      <c r="BY567" s="47">
        <v>0</v>
      </c>
      <c r="BZ567" s="47">
        <v>0</v>
      </c>
      <c r="CA567" s="47">
        <v>0</v>
      </c>
      <c r="CB567" s="47">
        <v>0</v>
      </c>
      <c r="CC567" s="47">
        <v>0</v>
      </c>
      <c r="CD567" s="47">
        <v>0</v>
      </c>
      <c r="CE567" s="47">
        <v>0</v>
      </c>
      <c r="CF567" s="47">
        <v>0</v>
      </c>
      <c r="CG567" s="47">
        <v>0</v>
      </c>
      <c r="CH567" s="47">
        <v>0</v>
      </c>
      <c r="CI567" s="47">
        <v>0</v>
      </c>
      <c r="CJ567" s="47">
        <v>0</v>
      </c>
      <c r="CK567" s="47">
        <v>0</v>
      </c>
      <c r="CL567" s="47">
        <v>0</v>
      </c>
      <c r="CM567" s="47">
        <v>0</v>
      </c>
      <c r="CN567" s="47">
        <v>0</v>
      </c>
      <c r="CO567" s="47">
        <v>0</v>
      </c>
      <c r="CP567" s="47">
        <v>0</v>
      </c>
      <c r="CQ567" s="47">
        <v>0</v>
      </c>
      <c r="CR567" s="47">
        <v>0</v>
      </c>
      <c r="CS567" s="47">
        <v>0</v>
      </c>
      <c r="CT567" s="47">
        <v>1</v>
      </c>
      <c r="CU567" s="47">
        <v>1</v>
      </c>
      <c r="CV567" s="47">
        <v>0</v>
      </c>
      <c r="CW567" s="47">
        <v>0</v>
      </c>
      <c r="CX567" s="47">
        <v>0</v>
      </c>
      <c r="CY567" s="47">
        <v>0</v>
      </c>
      <c r="CZ567" s="47">
        <v>0</v>
      </c>
      <c r="DA567" s="47">
        <v>0</v>
      </c>
      <c r="DB567" s="47">
        <v>0</v>
      </c>
      <c r="DC567" s="47">
        <v>0</v>
      </c>
      <c r="DD567" s="47">
        <v>0</v>
      </c>
      <c r="DE567" s="47">
        <v>0</v>
      </c>
      <c r="DF567" s="47">
        <v>0</v>
      </c>
      <c r="DG567" s="47">
        <v>0</v>
      </c>
      <c r="DH567" s="47">
        <v>0</v>
      </c>
      <c r="DI567" s="47">
        <v>0</v>
      </c>
      <c r="DJ567" s="47">
        <v>0</v>
      </c>
      <c r="DK567" s="47">
        <v>0</v>
      </c>
      <c r="DL567" s="47">
        <v>0</v>
      </c>
      <c r="DM567" s="47">
        <v>0</v>
      </c>
      <c r="DN567" s="47">
        <v>0</v>
      </c>
      <c r="DO567" s="47">
        <v>0</v>
      </c>
      <c r="DP567" s="47">
        <v>0</v>
      </c>
      <c r="DQ567" s="47">
        <v>0</v>
      </c>
      <c r="DR567" s="47">
        <v>0</v>
      </c>
      <c r="DS567" s="47">
        <v>0</v>
      </c>
      <c r="DT567" s="47">
        <v>0</v>
      </c>
    </row>
    <row r="568" spans="1:126" x14ac:dyDescent="0.25">
      <c r="A568" s="47" t="s">
        <v>1036</v>
      </c>
      <c r="B568" s="47" t="s">
        <v>153</v>
      </c>
      <c r="C568" s="47" t="s">
        <v>1023</v>
      </c>
      <c r="D568" s="47" t="s">
        <v>1023</v>
      </c>
      <c r="E568" s="47"/>
      <c r="F568" s="47" t="s">
        <v>406</v>
      </c>
      <c r="G568" s="47" t="s">
        <v>415</v>
      </c>
      <c r="H568" s="47" t="str">
        <f>=IFERROR(VLOOKUP(A568,'ETPT Format DDG'!A:J,10,FALSE),"")</f>
        <v>0</v>
      </c>
      <c r="I568" s="47" t="str">
        <f>='ETPT Format DDG'!M568</f>
        <v/>
      </c>
      <c r="J568" s="47" t="str">
        <f>='ETPT Format DDG'!D568</f>
        <v/>
      </c>
      <c r="K568" s="47" t="s">
        <v>157</v>
      </c>
      <c r="L568" s="47" t="s">
        <v>1037</v>
      </c>
      <c r="M568" s="47"/>
      <c r="N568" s="47">
        <v>0.7302631578947368</v>
      </c>
      <c r="O568" s="47">
        <v>0.3651315789473684</v>
      </c>
      <c r="P568" s="47">
        <v>0</v>
      </c>
      <c r="Q568" s="47">
        <v>0</v>
      </c>
      <c r="R568" s="47">
        <v>0</v>
      </c>
      <c r="S568" s="47">
        <v>0</v>
      </c>
      <c r="T568" s="47">
        <v>0</v>
      </c>
      <c r="U568" s="47">
        <v>0</v>
      </c>
      <c r="V568" s="47">
        <v>0</v>
      </c>
      <c r="W568" s="47">
        <v>0</v>
      </c>
      <c r="X568" s="47">
        <v>0</v>
      </c>
      <c r="Y568" s="47">
        <v>0</v>
      </c>
      <c r="Z568" s="47">
        <v>0</v>
      </c>
      <c r="AA568" s="47">
        <v>0</v>
      </c>
      <c r="AB568" s="47">
        <v>0</v>
      </c>
      <c r="AC568" s="47">
        <v>0</v>
      </c>
      <c r="AD568" s="47">
        <v>0</v>
      </c>
      <c r="AE568" s="47">
        <v>0</v>
      </c>
      <c r="AF568" s="47">
        <v>0</v>
      </c>
      <c r="AG568" s="47">
        <v>0</v>
      </c>
      <c r="AH568" s="47">
        <v>0</v>
      </c>
      <c r="AI568" s="47">
        <v>0</v>
      </c>
      <c r="AJ568" s="47">
        <v>0</v>
      </c>
      <c r="AK568" s="47">
        <v>0</v>
      </c>
      <c r="AL568" s="47">
        <v>0</v>
      </c>
      <c r="AM568" s="47">
        <v>0</v>
      </c>
      <c r="AN568" s="47">
        <v>0</v>
      </c>
      <c r="AO568" s="47">
        <v>0</v>
      </c>
      <c r="AP568" s="47">
        <v>0</v>
      </c>
      <c r="AQ568" s="47">
        <v>0</v>
      </c>
      <c r="AR568" s="47">
        <v>0</v>
      </c>
      <c r="AS568" s="47">
        <v>0</v>
      </c>
      <c r="AT568" s="47">
        <v>0</v>
      </c>
      <c r="AU568" s="47">
        <v>0</v>
      </c>
      <c r="AV568" s="47">
        <v>0</v>
      </c>
      <c r="AW568" s="47">
        <v>0</v>
      </c>
      <c r="AX568" s="47">
        <v>0</v>
      </c>
      <c r="AY568" s="47">
        <v>0</v>
      </c>
      <c r="AZ568" s="47">
        <v>0</v>
      </c>
      <c r="BA568" s="47">
        <v>0</v>
      </c>
      <c r="BB568" s="47">
        <v>0</v>
      </c>
      <c r="BC568" s="47">
        <v>0</v>
      </c>
      <c r="BD568" s="47">
        <v>0</v>
      </c>
      <c r="BE568" s="47">
        <v>0</v>
      </c>
      <c r="BF568" s="47">
        <v>0</v>
      </c>
      <c r="BG568" s="47">
        <v>0</v>
      </c>
      <c r="BH568" s="47">
        <v>0</v>
      </c>
      <c r="BI568" s="47">
        <v>0</v>
      </c>
      <c r="BJ568" s="47">
        <v>0</v>
      </c>
      <c r="BK568" s="47">
        <v>0</v>
      </c>
      <c r="BL568" s="47">
        <v>0</v>
      </c>
      <c r="BM568" s="47">
        <v>0</v>
      </c>
      <c r="BN568" s="47">
        <v>0</v>
      </c>
      <c r="BO568" s="47">
        <v>0</v>
      </c>
      <c r="BP568" s="47">
        <v>0</v>
      </c>
      <c r="BQ568" s="47">
        <v>0</v>
      </c>
      <c r="BR568" s="47">
        <v>0</v>
      </c>
      <c r="BS568" s="47">
        <v>0</v>
      </c>
      <c r="BT568" s="47">
        <v>0</v>
      </c>
      <c r="BU568" s="47">
        <v>0</v>
      </c>
      <c r="BV568" s="47">
        <v>0</v>
      </c>
      <c r="BW568" s="47">
        <v>0</v>
      </c>
      <c r="BX568" s="47">
        <v>0</v>
      </c>
      <c r="BY568" s="47">
        <v>0</v>
      </c>
      <c r="BZ568" s="47">
        <v>0</v>
      </c>
      <c r="CA568" s="47">
        <v>0</v>
      </c>
      <c r="CB568" s="47">
        <v>0</v>
      </c>
      <c r="CC568" s="47">
        <v>0</v>
      </c>
      <c r="CD568" s="47">
        <v>0</v>
      </c>
      <c r="CE568" s="47">
        <v>0</v>
      </c>
      <c r="CF568" s="47">
        <v>0</v>
      </c>
      <c r="CG568" s="47">
        <v>0</v>
      </c>
      <c r="CH568" s="47">
        <v>0</v>
      </c>
      <c r="CI568" s="47">
        <v>0</v>
      </c>
      <c r="CJ568" s="47">
        <v>0</v>
      </c>
      <c r="CK568" s="47">
        <v>0</v>
      </c>
      <c r="CL568" s="47">
        <v>0</v>
      </c>
      <c r="CM568" s="47">
        <v>0</v>
      </c>
      <c r="CN568" s="47">
        <v>0</v>
      </c>
      <c r="CO568" s="47">
        <v>0</v>
      </c>
      <c r="CP568" s="47">
        <v>0</v>
      </c>
      <c r="CQ568" s="47">
        <v>0</v>
      </c>
      <c r="CR568" s="47">
        <v>0</v>
      </c>
      <c r="CS568" s="47">
        <v>0</v>
      </c>
      <c r="CT568" s="47">
        <v>0.3651315789473684</v>
      </c>
      <c r="CU568" s="47">
        <v>0</v>
      </c>
      <c r="CV568" s="47">
        <v>0</v>
      </c>
      <c r="CW568" s="47">
        <v>0</v>
      </c>
      <c r="CX568" s="47">
        <v>0.3651315789473684</v>
      </c>
      <c r="CY568" s="47">
        <v>0</v>
      </c>
      <c r="CZ568" s="47">
        <v>0</v>
      </c>
      <c r="DA568" s="47">
        <v>0</v>
      </c>
      <c r="DB568" s="47">
        <v>0</v>
      </c>
      <c r="DC568" s="47">
        <v>0</v>
      </c>
      <c r="DD568" s="47">
        <v>0</v>
      </c>
      <c r="DE568" s="47">
        <v>0</v>
      </c>
      <c r="DF568" s="47">
        <v>0.26973684210526316</v>
      </c>
      <c r="DG568" s="47">
        <v>0</v>
      </c>
      <c r="DH568" s="47">
        <v>0</v>
      </c>
      <c r="DI568" s="47">
        <v>0</v>
      </c>
      <c r="DJ568" s="47">
        <v>0</v>
      </c>
      <c r="DK568" s="47">
        <v>0</v>
      </c>
      <c r="DL568" s="47">
        <v>0</v>
      </c>
      <c r="DM568" s="47">
        <v>0</v>
      </c>
      <c r="DN568" s="47">
        <v>0.26973684210526316</v>
      </c>
      <c r="DO568" s="47">
        <v>0</v>
      </c>
      <c r="DP568" s="47">
        <v>0</v>
      </c>
      <c r="DQ568" s="47">
        <v>0</v>
      </c>
      <c r="DR568" s="47">
        <v>0</v>
      </c>
      <c r="DS568" s="47">
        <v>0</v>
      </c>
      <c r="DT568" s="47">
        <v>0</v>
      </c>
    </row>
    <row r="569" spans="1:126" x14ac:dyDescent="0.25">
      <c r="A569" s="47" t="s">
        <v>1038</v>
      </c>
      <c r="B569" s="47" t="s">
        <v>153</v>
      </c>
      <c r="C569" s="47" t="s">
        <v>1039</v>
      </c>
      <c r="D569" s="47" t="s">
        <v>1039</v>
      </c>
      <c r="E569" s="47"/>
      <c r="F569" s="47" t="s">
        <v>406</v>
      </c>
      <c r="G569" s="47" t="s">
        <v>412</v>
      </c>
      <c r="H569" s="47" t="str">
        <f>=IFERROR(VLOOKUP(A569,'ETPT Format DDG'!A:J,10,FALSE),"")</f>
        <v>0</v>
      </c>
      <c r="I569" s="47" t="str">
        <f>='ETPT Format DDG'!M569</f>
        <v/>
      </c>
      <c r="J569" s="47" t="str">
        <f>='ETPT Format DDG'!D569</f>
        <v/>
      </c>
      <c r="K569" s="47" t="s">
        <v>157</v>
      </c>
      <c r="L569" s="47" t="s">
        <v>824</v>
      </c>
      <c r="M569" s="47"/>
      <c r="N569" s="47">
        <v>1</v>
      </c>
      <c r="O569" s="47">
        <v>1</v>
      </c>
      <c r="P569" s="47">
        <v>0</v>
      </c>
      <c r="Q569" s="47">
        <v>0</v>
      </c>
      <c r="R569" s="47">
        <v>0</v>
      </c>
      <c r="S569" s="47">
        <v>0</v>
      </c>
      <c r="T569" s="47">
        <v>0</v>
      </c>
      <c r="U569" s="47">
        <v>0</v>
      </c>
      <c r="V569" s="47">
        <v>0</v>
      </c>
      <c r="W569" s="47">
        <v>0</v>
      </c>
      <c r="X569" s="47">
        <v>0</v>
      </c>
      <c r="Y569" s="47">
        <v>0</v>
      </c>
      <c r="Z569" s="47">
        <v>0</v>
      </c>
      <c r="AA569" s="47">
        <v>0</v>
      </c>
      <c r="AB569" s="47">
        <v>0</v>
      </c>
      <c r="AC569" s="47">
        <v>0</v>
      </c>
      <c r="AD569" s="47">
        <v>0</v>
      </c>
      <c r="AE569" s="47">
        <v>0</v>
      </c>
      <c r="AF569" s="47">
        <v>0</v>
      </c>
      <c r="AG569" s="47">
        <v>0</v>
      </c>
      <c r="AH569" s="47">
        <v>0</v>
      </c>
      <c r="AI569" s="47">
        <v>0</v>
      </c>
      <c r="AJ569" s="47">
        <v>0</v>
      </c>
      <c r="AK569" s="47">
        <v>0</v>
      </c>
      <c r="AL569" s="47">
        <v>0</v>
      </c>
      <c r="AM569" s="47">
        <v>0</v>
      </c>
      <c r="AN569" s="47">
        <v>1</v>
      </c>
      <c r="AO569" s="47">
        <v>0.9900000000000052</v>
      </c>
      <c r="AP569" s="47">
        <v>0</v>
      </c>
      <c r="AQ569" s="47">
        <v>0</v>
      </c>
      <c r="AR569" s="47">
        <v>0</v>
      </c>
      <c r="AS569" s="47">
        <v>0</v>
      </c>
      <c r="AT569" s="47">
        <v>0</v>
      </c>
      <c r="AU569" s="47">
        <v>0</v>
      </c>
      <c r="AV569" s="47">
        <v>0</v>
      </c>
      <c r="AW569" s="47">
        <v>0</v>
      </c>
      <c r="AX569" s="47">
        <v>0</v>
      </c>
      <c r="AY569" s="47">
        <v>0</v>
      </c>
      <c r="AZ569" s="47">
        <v>0</v>
      </c>
      <c r="BA569" s="47">
        <v>0</v>
      </c>
      <c r="BB569" s="47">
        <v>0</v>
      </c>
      <c r="BC569" s="47">
        <v>0.009999999999999903</v>
      </c>
      <c r="BD569" s="47">
        <v>0</v>
      </c>
      <c r="BE569" s="47">
        <v>0</v>
      </c>
      <c r="BF569" s="47">
        <v>0</v>
      </c>
      <c r="BG569" s="47">
        <v>0</v>
      </c>
      <c r="BH569" s="47">
        <v>0</v>
      </c>
      <c r="BI569" s="47">
        <v>0</v>
      </c>
      <c r="BJ569" s="47">
        <v>0</v>
      </c>
      <c r="BK569" s="47">
        <v>0</v>
      </c>
      <c r="BL569" s="47">
        <v>0</v>
      </c>
      <c r="BM569" s="47">
        <v>0</v>
      </c>
      <c r="BN569" s="47">
        <v>0</v>
      </c>
      <c r="BO569" s="47">
        <v>0</v>
      </c>
      <c r="BP569" s="47">
        <v>0</v>
      </c>
      <c r="BQ569" s="47">
        <v>0</v>
      </c>
      <c r="BR569" s="47">
        <v>0</v>
      </c>
      <c r="BS569" s="47">
        <v>0</v>
      </c>
      <c r="BT569" s="47">
        <v>0</v>
      </c>
      <c r="BU569" s="47">
        <v>0</v>
      </c>
      <c r="BV569" s="47">
        <v>0</v>
      </c>
      <c r="BW569" s="47">
        <v>0</v>
      </c>
      <c r="BX569" s="47">
        <v>0</v>
      </c>
      <c r="BY569" s="47">
        <v>0</v>
      </c>
      <c r="BZ569" s="47">
        <v>0</v>
      </c>
      <c r="CA569" s="47">
        <v>0</v>
      </c>
      <c r="CB569" s="47">
        <v>0</v>
      </c>
      <c r="CC569" s="47">
        <v>0</v>
      </c>
      <c r="CD569" s="47">
        <v>0</v>
      </c>
      <c r="CE569" s="47">
        <v>0</v>
      </c>
      <c r="CF569" s="47">
        <v>0</v>
      </c>
      <c r="CG569" s="47">
        <v>0</v>
      </c>
      <c r="CH569" s="47">
        <v>0</v>
      </c>
      <c r="CI569" s="47">
        <v>0</v>
      </c>
      <c r="CJ569" s="47">
        <v>0</v>
      </c>
      <c r="CK569" s="47">
        <v>0</v>
      </c>
      <c r="CL569" s="47">
        <v>0</v>
      </c>
      <c r="CM569" s="47">
        <v>0</v>
      </c>
      <c r="CN569" s="47">
        <v>0</v>
      </c>
      <c r="CO569" s="47">
        <v>0</v>
      </c>
      <c r="CP569" s="47">
        <v>0</v>
      </c>
      <c r="CQ569" s="47">
        <v>0</v>
      </c>
      <c r="CR569" s="47">
        <v>0</v>
      </c>
      <c r="CS569" s="47">
        <v>0</v>
      </c>
      <c r="CT569" s="47">
        <v>0</v>
      </c>
      <c r="CU569" s="47">
        <v>0</v>
      </c>
      <c r="CV569" s="47">
        <v>0</v>
      </c>
      <c r="CW569" s="47">
        <v>0</v>
      </c>
      <c r="CX569" s="47">
        <v>0</v>
      </c>
      <c r="CY569" s="47">
        <v>0</v>
      </c>
      <c r="CZ569" s="47">
        <v>0</v>
      </c>
      <c r="DA569" s="47">
        <v>0</v>
      </c>
      <c r="DB569" s="47">
        <v>0</v>
      </c>
      <c r="DC569" s="47">
        <v>0</v>
      </c>
      <c r="DD569" s="47">
        <v>0</v>
      </c>
      <c r="DE569" s="47">
        <v>0</v>
      </c>
      <c r="DF569" s="47">
        <v>0</v>
      </c>
      <c r="DG569" s="47">
        <v>0</v>
      </c>
      <c r="DH569" s="47">
        <v>0</v>
      </c>
      <c r="DI569" s="47">
        <v>0</v>
      </c>
      <c r="DJ569" s="47">
        <v>0</v>
      </c>
      <c r="DK569" s="47">
        <v>0</v>
      </c>
      <c r="DL569" s="47">
        <v>0</v>
      </c>
      <c r="DM569" s="47">
        <v>0</v>
      </c>
      <c r="DN569" s="47">
        <v>0</v>
      </c>
      <c r="DO569" s="47">
        <v>0</v>
      </c>
      <c r="DP569" s="47">
        <v>0</v>
      </c>
      <c r="DQ569" s="47">
        <v>0</v>
      </c>
      <c r="DR569" s="47">
        <v>0</v>
      </c>
      <c r="DS569" s="47">
        <v>0</v>
      </c>
      <c r="DT569" s="47">
        <v>0</v>
      </c>
    </row>
    <row r="570" spans="1:126" x14ac:dyDescent="0.25">
      <c r="A570" s="47" t="s">
        <v>1040</v>
      </c>
      <c r="B570" s="47" t="s">
        <v>153</v>
      </c>
      <c r="C570" s="47" t="s">
        <v>1039</v>
      </c>
      <c r="D570" s="47" t="s">
        <v>1039</v>
      </c>
      <c r="E570" s="47"/>
      <c r="F570" s="47" t="s">
        <v>406</v>
      </c>
      <c r="G570" s="47" t="s">
        <v>412</v>
      </c>
      <c r="H570" s="47" t="str">
        <f>=IFERROR(VLOOKUP(A570,'ETPT Format DDG'!A:J,10,FALSE),"")</f>
        <v>0</v>
      </c>
      <c r="I570" s="47" t="str">
        <f>='ETPT Format DDG'!M570</f>
        <v/>
      </c>
      <c r="J570" s="47" t="str">
        <f>='ETPT Format DDG'!D570</f>
        <v/>
      </c>
      <c r="K570" s="47" t="s">
        <v>157</v>
      </c>
      <c r="L570" s="47" t="s">
        <v>603</v>
      </c>
      <c r="M570" s="47"/>
      <c r="N570" s="47">
        <v>1</v>
      </c>
      <c r="O570" s="47">
        <v>0.3157894736842105</v>
      </c>
      <c r="P570" s="47">
        <v>0</v>
      </c>
      <c r="Q570" s="47">
        <v>0</v>
      </c>
      <c r="R570" s="47">
        <v>0</v>
      </c>
      <c r="S570" s="47">
        <v>0</v>
      </c>
      <c r="T570" s="47">
        <v>0</v>
      </c>
      <c r="U570" s="47">
        <v>0</v>
      </c>
      <c r="V570" s="47">
        <v>0</v>
      </c>
      <c r="W570" s="47">
        <v>0</v>
      </c>
      <c r="X570" s="47">
        <v>0</v>
      </c>
      <c r="Y570" s="47">
        <v>0</v>
      </c>
      <c r="Z570" s="47">
        <v>0</v>
      </c>
      <c r="AA570" s="47">
        <v>0</v>
      </c>
      <c r="AB570" s="47">
        <v>0</v>
      </c>
      <c r="AC570" s="47">
        <v>0</v>
      </c>
      <c r="AD570" s="47">
        <v>0</v>
      </c>
      <c r="AE570" s="47">
        <v>0</v>
      </c>
      <c r="AF570" s="47">
        <v>0</v>
      </c>
      <c r="AG570" s="47">
        <v>0</v>
      </c>
      <c r="AH570" s="47">
        <v>0</v>
      </c>
      <c r="AI570" s="47">
        <v>0</v>
      </c>
      <c r="AJ570" s="47">
        <v>0</v>
      </c>
      <c r="AK570" s="47">
        <v>0</v>
      </c>
      <c r="AL570" s="47">
        <v>0</v>
      </c>
      <c r="AM570" s="47">
        <v>0</v>
      </c>
      <c r="AN570" s="47">
        <v>0</v>
      </c>
      <c r="AO570" s="47">
        <v>0</v>
      </c>
      <c r="AP570" s="47">
        <v>0</v>
      </c>
      <c r="AQ570" s="47">
        <v>0</v>
      </c>
      <c r="AR570" s="47">
        <v>0</v>
      </c>
      <c r="AS570" s="47">
        <v>0</v>
      </c>
      <c r="AT570" s="47">
        <v>0</v>
      </c>
      <c r="AU570" s="47">
        <v>0</v>
      </c>
      <c r="AV570" s="47">
        <v>0</v>
      </c>
      <c r="AW570" s="47">
        <v>0</v>
      </c>
      <c r="AX570" s="47">
        <v>0</v>
      </c>
      <c r="AY570" s="47">
        <v>0</v>
      </c>
      <c r="AZ570" s="47">
        <v>0</v>
      </c>
      <c r="BA570" s="47">
        <v>0</v>
      </c>
      <c r="BB570" s="47">
        <v>0</v>
      </c>
      <c r="BC570" s="47">
        <v>0</v>
      </c>
      <c r="BD570" s="47">
        <v>0</v>
      </c>
      <c r="BE570" s="47">
        <v>0</v>
      </c>
      <c r="BF570" s="47">
        <v>0</v>
      </c>
      <c r="BG570" s="47">
        <v>0</v>
      </c>
      <c r="BH570" s="47">
        <v>0</v>
      </c>
      <c r="BI570" s="47">
        <v>0</v>
      </c>
      <c r="BJ570" s="47">
        <v>0</v>
      </c>
      <c r="BK570" s="47">
        <v>0</v>
      </c>
      <c r="BL570" s="47">
        <v>0</v>
      </c>
      <c r="BM570" s="47">
        <v>0</v>
      </c>
      <c r="BN570" s="47">
        <v>0</v>
      </c>
      <c r="BO570" s="47">
        <v>0</v>
      </c>
      <c r="BP570" s="47">
        <v>0</v>
      </c>
      <c r="BQ570" s="47">
        <v>0</v>
      </c>
      <c r="BR570" s="47">
        <v>0</v>
      </c>
      <c r="BS570" s="47">
        <v>0</v>
      </c>
      <c r="BT570" s="47">
        <v>0</v>
      </c>
      <c r="BU570" s="47">
        <v>0</v>
      </c>
      <c r="BV570" s="47">
        <v>0</v>
      </c>
      <c r="BW570" s="47">
        <v>0</v>
      </c>
      <c r="BX570" s="47">
        <v>0</v>
      </c>
      <c r="BY570" s="47">
        <v>0</v>
      </c>
      <c r="BZ570" s="47">
        <v>0</v>
      </c>
      <c r="CA570" s="47">
        <v>0</v>
      </c>
      <c r="CB570" s="47">
        <v>0</v>
      </c>
      <c r="CC570" s="47">
        <v>0</v>
      </c>
      <c r="CD570" s="47">
        <v>0</v>
      </c>
      <c r="CE570" s="47">
        <v>0</v>
      </c>
      <c r="CF570" s="47">
        <v>0</v>
      </c>
      <c r="CG570" s="47">
        <v>0</v>
      </c>
      <c r="CH570" s="47">
        <v>0</v>
      </c>
      <c r="CI570" s="47">
        <v>0</v>
      </c>
      <c r="CJ570" s="47">
        <v>0</v>
      </c>
      <c r="CK570" s="47">
        <v>0</v>
      </c>
      <c r="CL570" s="47">
        <v>0</v>
      </c>
      <c r="CM570" s="47">
        <v>0</v>
      </c>
      <c r="CN570" s="47">
        <v>0</v>
      </c>
      <c r="CO570" s="47">
        <v>0</v>
      </c>
      <c r="CP570" s="47">
        <v>0</v>
      </c>
      <c r="CQ570" s="47">
        <v>0</v>
      </c>
      <c r="CR570" s="47">
        <v>0</v>
      </c>
      <c r="CS570" s="47">
        <v>0</v>
      </c>
      <c r="CT570" s="47">
        <v>0.3157894736842105</v>
      </c>
      <c r="CU570" s="47">
        <v>0</v>
      </c>
      <c r="CV570" s="47">
        <v>0</v>
      </c>
      <c r="CW570" s="47">
        <v>0</v>
      </c>
      <c r="CX570" s="47">
        <v>0</v>
      </c>
      <c r="CY570" s="47">
        <v>0</v>
      </c>
      <c r="CZ570" s="47">
        <v>0.3157894736842105</v>
      </c>
      <c r="DA570" s="47">
        <v>0</v>
      </c>
      <c r="DB570" s="47">
        <v>0</v>
      </c>
      <c r="DC570" s="47">
        <v>0</v>
      </c>
      <c r="DD570" s="47">
        <v>0</v>
      </c>
      <c r="DE570" s="47">
        <v>0</v>
      </c>
      <c r="DF570" s="47">
        <v>0</v>
      </c>
      <c r="DG570" s="47">
        <v>0</v>
      </c>
      <c r="DH570" s="47">
        <v>0</v>
      </c>
      <c r="DI570" s="47">
        <v>0</v>
      </c>
      <c r="DJ570" s="47">
        <v>0</v>
      </c>
      <c r="DK570" s="47">
        <v>0</v>
      </c>
      <c r="DL570" s="47">
        <v>0</v>
      </c>
      <c r="DM570" s="47">
        <v>0</v>
      </c>
      <c r="DN570" s="47">
        <v>0</v>
      </c>
      <c r="DO570" s="47">
        <v>0</v>
      </c>
      <c r="DP570" s="47">
        <v>0</v>
      </c>
      <c r="DQ570" s="47">
        <v>0</v>
      </c>
      <c r="DR570" s="47">
        <v>0</v>
      </c>
      <c r="DS570" s="47">
        <v>0</v>
      </c>
      <c r="DT570" s="47">
        <v>0</v>
      </c>
    </row>
    <row r="571" spans="1:126" x14ac:dyDescent="0.25">
      <c r="A571" s="47" t="s">
        <v>1041</v>
      </c>
      <c r="B571" s="47" t="s">
        <v>153</v>
      </c>
      <c r="C571" s="47" t="s">
        <v>1039</v>
      </c>
      <c r="D571" s="47" t="s">
        <v>1039</v>
      </c>
      <c r="E571" s="47"/>
      <c r="F571" s="47" t="s">
        <v>406</v>
      </c>
      <c r="G571" s="47" t="s">
        <v>529</v>
      </c>
      <c r="H571" s="47" t="str">
        <f>=IFERROR(VLOOKUP(A571,'ETPT Format DDG'!A:J,10,FALSE),"")</f>
        <v>0</v>
      </c>
      <c r="I571" s="47" t="str">
        <f>='ETPT Format DDG'!M571</f>
        <v/>
      </c>
      <c r="J571" s="47" t="str">
        <f>='ETPT Format DDG'!D571</f>
        <v/>
      </c>
      <c r="K571" s="47" t="s">
        <v>157</v>
      </c>
      <c r="L571" s="47" t="s">
        <v>166</v>
      </c>
      <c r="M571" s="47"/>
      <c r="N571" s="47">
        <v>1</v>
      </c>
      <c r="O571" s="47">
        <v>1</v>
      </c>
      <c r="P571" s="47">
        <v>0</v>
      </c>
      <c r="Q571" s="47">
        <v>0</v>
      </c>
      <c r="R571" s="47">
        <v>0</v>
      </c>
      <c r="S571" s="47">
        <v>0</v>
      </c>
      <c r="T571" s="47">
        <v>0</v>
      </c>
      <c r="U571" s="47">
        <v>0</v>
      </c>
      <c r="V571" s="47">
        <v>0</v>
      </c>
      <c r="W571" s="47">
        <v>0</v>
      </c>
      <c r="X571" s="47">
        <v>0</v>
      </c>
      <c r="Y571" s="47">
        <v>0</v>
      </c>
      <c r="Z571" s="47">
        <v>0</v>
      </c>
      <c r="AA571" s="47">
        <v>0</v>
      </c>
      <c r="AB571" s="47">
        <v>0</v>
      </c>
      <c r="AC571" s="47">
        <v>0</v>
      </c>
      <c r="AD571" s="47">
        <v>0</v>
      </c>
      <c r="AE571" s="47">
        <v>0</v>
      </c>
      <c r="AF571" s="47">
        <v>0</v>
      </c>
      <c r="AG571" s="47">
        <v>0</v>
      </c>
      <c r="AH571" s="47">
        <v>0</v>
      </c>
      <c r="AI571" s="47">
        <v>0</v>
      </c>
      <c r="AJ571" s="47">
        <v>0</v>
      </c>
      <c r="AK571" s="47">
        <v>0</v>
      </c>
      <c r="AL571" s="47">
        <v>0</v>
      </c>
      <c r="AM571" s="47">
        <v>0</v>
      </c>
      <c r="AN571" s="47">
        <v>0</v>
      </c>
      <c r="AO571" s="47">
        <v>0</v>
      </c>
      <c r="AP571" s="47">
        <v>0</v>
      </c>
      <c r="AQ571" s="47">
        <v>0</v>
      </c>
      <c r="AR571" s="47">
        <v>0</v>
      </c>
      <c r="AS571" s="47">
        <v>0</v>
      </c>
      <c r="AT571" s="47">
        <v>0</v>
      </c>
      <c r="AU571" s="47">
        <v>0</v>
      </c>
      <c r="AV571" s="47">
        <v>0</v>
      </c>
      <c r="AW571" s="47">
        <v>0</v>
      </c>
      <c r="AX571" s="47">
        <v>0</v>
      </c>
      <c r="AY571" s="47">
        <v>0</v>
      </c>
      <c r="AZ571" s="47">
        <v>0</v>
      </c>
      <c r="BA571" s="47">
        <v>0</v>
      </c>
      <c r="BB571" s="47">
        <v>0</v>
      </c>
      <c r="BC571" s="47">
        <v>0</v>
      </c>
      <c r="BD571" s="47">
        <v>0</v>
      </c>
      <c r="BE571" s="47">
        <v>0</v>
      </c>
      <c r="BF571" s="47">
        <v>0</v>
      </c>
      <c r="BG571" s="47">
        <v>0</v>
      </c>
      <c r="BH571" s="47">
        <v>0</v>
      </c>
      <c r="BI571" s="47">
        <v>0</v>
      </c>
      <c r="BJ571" s="47">
        <v>0</v>
      </c>
      <c r="BK571" s="47">
        <v>0</v>
      </c>
      <c r="BL571" s="47">
        <v>0</v>
      </c>
      <c r="BM571" s="47">
        <v>0</v>
      </c>
      <c r="BN571" s="47">
        <v>0</v>
      </c>
      <c r="BO571" s="47">
        <v>0</v>
      </c>
      <c r="BP571" s="47">
        <v>0</v>
      </c>
      <c r="BQ571" s="47">
        <v>0</v>
      </c>
      <c r="BR571" s="47">
        <v>0</v>
      </c>
      <c r="BS571" s="47">
        <v>0</v>
      </c>
      <c r="BT571" s="47">
        <v>0</v>
      </c>
      <c r="BU571" s="47">
        <v>0</v>
      </c>
      <c r="BV571" s="47">
        <v>0</v>
      </c>
      <c r="BW571" s="47">
        <v>0</v>
      </c>
      <c r="BX571" s="47">
        <v>0</v>
      </c>
      <c r="BY571" s="47">
        <v>0</v>
      </c>
      <c r="BZ571" s="47">
        <v>0</v>
      </c>
      <c r="CA571" s="47">
        <v>0</v>
      </c>
      <c r="CB571" s="47">
        <v>0</v>
      </c>
      <c r="CC571" s="47">
        <v>0</v>
      </c>
      <c r="CD571" s="47">
        <v>0</v>
      </c>
      <c r="CE571" s="47">
        <v>0</v>
      </c>
      <c r="CF571" s="47">
        <v>0</v>
      </c>
      <c r="CG571" s="47">
        <v>0</v>
      </c>
      <c r="CH571" s="47">
        <v>0</v>
      </c>
      <c r="CI571" s="47">
        <v>0</v>
      </c>
      <c r="CJ571" s="47">
        <v>0</v>
      </c>
      <c r="CK571" s="47">
        <v>0</v>
      </c>
      <c r="CL571" s="47">
        <v>0</v>
      </c>
      <c r="CM571" s="47">
        <v>0</v>
      </c>
      <c r="CN571" s="47">
        <v>0</v>
      </c>
      <c r="CO571" s="47">
        <v>0</v>
      </c>
      <c r="CP571" s="47">
        <v>0</v>
      </c>
      <c r="CQ571" s="47">
        <v>0</v>
      </c>
      <c r="CR571" s="47">
        <v>0</v>
      </c>
      <c r="CS571" s="47">
        <v>0</v>
      </c>
      <c r="CT571" s="47">
        <v>1</v>
      </c>
      <c r="CU571" s="47">
        <v>0</v>
      </c>
      <c r="CV571" s="47">
        <v>0</v>
      </c>
      <c r="CW571" s="47">
        <v>0</v>
      </c>
      <c r="CX571" s="47">
        <v>0</v>
      </c>
      <c r="CY571" s="47">
        <v>0</v>
      </c>
      <c r="CZ571" s="47">
        <v>0</v>
      </c>
      <c r="DA571" s="47">
        <v>1</v>
      </c>
      <c r="DB571" s="47">
        <v>0</v>
      </c>
      <c r="DC571" s="47">
        <v>0</v>
      </c>
      <c r="DD571" s="47">
        <v>0</v>
      </c>
      <c r="DE571" s="47">
        <v>0</v>
      </c>
      <c r="DF571" s="47">
        <v>0</v>
      </c>
      <c r="DG571" s="47">
        <v>0</v>
      </c>
      <c r="DH571" s="47">
        <v>0</v>
      </c>
      <c r="DI571" s="47">
        <v>0</v>
      </c>
      <c r="DJ571" s="47">
        <v>0</v>
      </c>
      <c r="DK571" s="47">
        <v>0</v>
      </c>
      <c r="DL571" s="47">
        <v>0</v>
      </c>
      <c r="DM571" s="47">
        <v>0</v>
      </c>
      <c r="DN571" s="47">
        <v>0</v>
      </c>
      <c r="DO571" s="47">
        <v>0</v>
      </c>
      <c r="DP571" s="47">
        <v>0</v>
      </c>
      <c r="DQ571" s="47">
        <v>0</v>
      </c>
      <c r="DR571" s="47">
        <v>0</v>
      </c>
      <c r="DS571" s="47">
        <v>0</v>
      </c>
      <c r="DT571" s="47">
        <v>0</v>
      </c>
    </row>
    <row r="572" spans="1:126" x14ac:dyDescent="0.25">
      <c r="A572" s="47" t="s">
        <v>1042</v>
      </c>
      <c r="B572" s="47" t="s">
        <v>153</v>
      </c>
      <c r="C572" s="47" t="s">
        <v>1039</v>
      </c>
      <c r="D572" s="47" t="s">
        <v>1039</v>
      </c>
      <c r="E572" s="47"/>
      <c r="F572" s="47" t="s">
        <v>406</v>
      </c>
      <c r="G572" s="47" t="s">
        <v>415</v>
      </c>
      <c r="H572" s="47" t="str">
        <f>=IFERROR(VLOOKUP(A572,'ETPT Format DDG'!A:J,10,FALSE),"")</f>
        <v>0</v>
      </c>
      <c r="I572" s="47" t="str">
        <f>='ETPT Format DDG'!M572</f>
        <v/>
      </c>
      <c r="J572" s="47" t="str">
        <f>='ETPT Format DDG'!D572</f>
        <v/>
      </c>
      <c r="K572" s="47" t="s">
        <v>157</v>
      </c>
      <c r="L572" s="47" t="s">
        <v>619</v>
      </c>
      <c r="M572" s="47" t="s">
        <v>669</v>
      </c>
      <c r="N572" s="47">
        <v>0.8</v>
      </c>
      <c r="O572" s="47">
        <v>0.8</v>
      </c>
      <c r="P572" s="47">
        <v>0</v>
      </c>
      <c r="Q572" s="47">
        <v>0</v>
      </c>
      <c r="R572" s="47">
        <v>0</v>
      </c>
      <c r="S572" s="47">
        <v>0</v>
      </c>
      <c r="T572" s="47">
        <v>0</v>
      </c>
      <c r="U572" s="47">
        <v>0</v>
      </c>
      <c r="V572" s="47">
        <v>0</v>
      </c>
      <c r="W572" s="47">
        <v>0</v>
      </c>
      <c r="X572" s="47">
        <v>0</v>
      </c>
      <c r="Y572" s="47">
        <v>0</v>
      </c>
      <c r="Z572" s="47">
        <v>0</v>
      </c>
      <c r="AA572" s="47">
        <v>0</v>
      </c>
      <c r="AB572" s="47">
        <v>0</v>
      </c>
      <c r="AC572" s="47">
        <v>0</v>
      </c>
      <c r="AD572" s="47">
        <v>0</v>
      </c>
      <c r="AE572" s="47">
        <v>0</v>
      </c>
      <c r="AF572" s="47">
        <v>0</v>
      </c>
      <c r="AG572" s="47">
        <v>0</v>
      </c>
      <c r="AH572" s="47">
        <v>0</v>
      </c>
      <c r="AI572" s="47">
        <v>0</v>
      </c>
      <c r="AJ572" s="47">
        <v>0</v>
      </c>
      <c r="AK572" s="47">
        <v>0</v>
      </c>
      <c r="AL572" s="47">
        <v>0</v>
      </c>
      <c r="AM572" s="47">
        <v>0</v>
      </c>
      <c r="AN572" s="47">
        <v>0</v>
      </c>
      <c r="AO572" s="47">
        <v>0</v>
      </c>
      <c r="AP572" s="47">
        <v>0</v>
      </c>
      <c r="AQ572" s="47">
        <v>0</v>
      </c>
      <c r="AR572" s="47">
        <v>0</v>
      </c>
      <c r="AS572" s="47">
        <v>0</v>
      </c>
      <c r="AT572" s="47">
        <v>0</v>
      </c>
      <c r="AU572" s="47">
        <v>0</v>
      </c>
      <c r="AV572" s="47">
        <v>0</v>
      </c>
      <c r="AW572" s="47">
        <v>0</v>
      </c>
      <c r="AX572" s="47">
        <v>0</v>
      </c>
      <c r="AY572" s="47">
        <v>0</v>
      </c>
      <c r="AZ572" s="47">
        <v>0</v>
      </c>
      <c r="BA572" s="47">
        <v>0</v>
      </c>
      <c r="BB572" s="47">
        <v>0</v>
      </c>
      <c r="BC572" s="47">
        <v>0</v>
      </c>
      <c r="BD572" s="47">
        <v>0</v>
      </c>
      <c r="BE572" s="47">
        <v>0</v>
      </c>
      <c r="BF572" s="47">
        <v>0</v>
      </c>
      <c r="BG572" s="47">
        <v>0</v>
      </c>
      <c r="BH572" s="47">
        <v>0</v>
      </c>
      <c r="BI572" s="47">
        <v>0</v>
      </c>
      <c r="BJ572" s="47">
        <v>0</v>
      </c>
      <c r="BK572" s="47">
        <v>0</v>
      </c>
      <c r="BL572" s="47">
        <v>0</v>
      </c>
      <c r="BM572" s="47">
        <v>0</v>
      </c>
      <c r="BN572" s="47">
        <v>0</v>
      </c>
      <c r="BO572" s="47">
        <v>0</v>
      </c>
      <c r="BP572" s="47">
        <v>0</v>
      </c>
      <c r="BQ572" s="47">
        <v>0</v>
      </c>
      <c r="BR572" s="47">
        <v>0</v>
      </c>
      <c r="BS572" s="47">
        <v>0</v>
      </c>
      <c r="BT572" s="47">
        <v>0</v>
      </c>
      <c r="BU572" s="47">
        <v>0</v>
      </c>
      <c r="BV572" s="47">
        <v>0</v>
      </c>
      <c r="BW572" s="47">
        <v>0</v>
      </c>
      <c r="BX572" s="47">
        <v>0</v>
      </c>
      <c r="BY572" s="47">
        <v>0</v>
      </c>
      <c r="BZ572" s="47">
        <v>0</v>
      </c>
      <c r="CA572" s="47">
        <v>0</v>
      </c>
      <c r="CB572" s="47">
        <v>0</v>
      </c>
      <c r="CC572" s="47">
        <v>0</v>
      </c>
      <c r="CD572" s="47">
        <v>0</v>
      </c>
      <c r="CE572" s="47">
        <v>0</v>
      </c>
      <c r="CF572" s="47">
        <v>0</v>
      </c>
      <c r="CG572" s="47">
        <v>0</v>
      </c>
      <c r="CH572" s="47">
        <v>0</v>
      </c>
      <c r="CI572" s="47">
        <v>0</v>
      </c>
      <c r="CJ572" s="47">
        <v>0</v>
      </c>
      <c r="CK572" s="47">
        <v>0</v>
      </c>
      <c r="CL572" s="47">
        <v>0</v>
      </c>
      <c r="CM572" s="47">
        <v>0</v>
      </c>
      <c r="CN572" s="47">
        <v>0</v>
      </c>
      <c r="CO572" s="47">
        <v>0</v>
      </c>
      <c r="CP572" s="47">
        <v>0</v>
      </c>
      <c r="CQ572" s="47">
        <v>0</v>
      </c>
      <c r="CR572" s="47">
        <v>0</v>
      </c>
      <c r="CS572" s="47">
        <v>0</v>
      </c>
      <c r="CT572" s="47">
        <v>0.8</v>
      </c>
      <c r="CU572" s="47">
        <v>0</v>
      </c>
      <c r="CV572" s="47">
        <v>0</v>
      </c>
      <c r="CW572" s="47">
        <v>0</v>
      </c>
      <c r="CX572" s="47">
        <v>0</v>
      </c>
      <c r="CY572" s="47">
        <v>0</v>
      </c>
      <c r="CZ572" s="47">
        <v>0</v>
      </c>
      <c r="DA572" s="47">
        <v>0</v>
      </c>
      <c r="DB572" s="47">
        <v>0</v>
      </c>
      <c r="DC572" s="47">
        <v>0.8</v>
      </c>
      <c r="DD572" s="47">
        <v>0</v>
      </c>
      <c r="DE572" s="47">
        <v>0</v>
      </c>
      <c r="DF572" s="47">
        <v>0</v>
      </c>
      <c r="DG572" s="47">
        <v>0</v>
      </c>
      <c r="DH572" s="47">
        <v>0</v>
      </c>
      <c r="DI572" s="47">
        <v>0</v>
      </c>
      <c r="DJ572" s="47">
        <v>0</v>
      </c>
      <c r="DK572" s="47">
        <v>0</v>
      </c>
      <c r="DL572" s="47">
        <v>0</v>
      </c>
      <c r="DM572" s="47">
        <v>0</v>
      </c>
      <c r="DN572" s="47">
        <v>0</v>
      </c>
      <c r="DO572" s="47">
        <v>0</v>
      </c>
      <c r="DP572" s="47">
        <v>0</v>
      </c>
      <c r="DQ572" s="47">
        <v>0</v>
      </c>
      <c r="DR572" s="47">
        <v>0</v>
      </c>
      <c r="DS572" s="47">
        <v>0</v>
      </c>
      <c r="DT572" s="47">
        <v>0</v>
      </c>
    </row>
    <row r="573" spans="1:126" x14ac:dyDescent="0.25">
      <c r="A573" s="47" t="s">
        <v>1043</v>
      </c>
      <c r="B573" s="47" t="s">
        <v>153</v>
      </c>
      <c r="C573" s="47" t="s">
        <v>1039</v>
      </c>
      <c r="D573" s="47" t="s">
        <v>1039</v>
      </c>
      <c r="E573" s="47"/>
      <c r="F573" s="47" t="s">
        <v>406</v>
      </c>
      <c r="G573" s="47" t="s">
        <v>415</v>
      </c>
      <c r="H573" s="47" t="str">
        <f>=IFERROR(VLOOKUP(A573,'ETPT Format DDG'!A:J,10,FALSE),"")</f>
        <v>0</v>
      </c>
      <c r="I573" s="47" t="str">
        <f>='ETPT Format DDG'!M573</f>
        <v/>
      </c>
      <c r="J573" s="47" t="str">
        <f>='ETPT Format DDG'!D573</f>
        <v/>
      </c>
      <c r="K573" s="47" t="s">
        <v>157</v>
      </c>
      <c r="L573" s="47" t="s">
        <v>619</v>
      </c>
      <c r="M573" s="47"/>
      <c r="N573" s="47">
        <v>1</v>
      </c>
      <c r="O573" s="47">
        <v>1</v>
      </c>
      <c r="P573" s="47">
        <v>0</v>
      </c>
      <c r="Q573" s="47">
        <v>0</v>
      </c>
      <c r="R573" s="47">
        <v>0</v>
      </c>
      <c r="S573" s="47">
        <v>0</v>
      </c>
      <c r="T573" s="47">
        <v>0</v>
      </c>
      <c r="U573" s="47">
        <v>0</v>
      </c>
      <c r="V573" s="47">
        <v>0</v>
      </c>
      <c r="W573" s="47">
        <v>0</v>
      </c>
      <c r="X573" s="47">
        <v>0</v>
      </c>
      <c r="Y573" s="47">
        <v>0</v>
      </c>
      <c r="Z573" s="47">
        <v>0</v>
      </c>
      <c r="AA573" s="47">
        <v>0</v>
      </c>
      <c r="AB573" s="47">
        <v>0</v>
      </c>
      <c r="AC573" s="47">
        <v>0</v>
      </c>
      <c r="AD573" s="47">
        <v>0</v>
      </c>
      <c r="AE573" s="47">
        <v>0</v>
      </c>
      <c r="AF573" s="47">
        <v>0</v>
      </c>
      <c r="AG573" s="47">
        <v>0</v>
      </c>
      <c r="AH573" s="47">
        <v>0</v>
      </c>
      <c r="AI573" s="47">
        <v>0</v>
      </c>
      <c r="AJ573" s="47">
        <v>0</v>
      </c>
      <c r="AK573" s="47">
        <v>0</v>
      </c>
      <c r="AL573" s="47">
        <v>0</v>
      </c>
      <c r="AM573" s="47">
        <v>0</v>
      </c>
      <c r="AN573" s="47">
        <v>0</v>
      </c>
      <c r="AO573" s="47">
        <v>0</v>
      </c>
      <c r="AP573" s="47">
        <v>0</v>
      </c>
      <c r="AQ573" s="47">
        <v>0</v>
      </c>
      <c r="AR573" s="47">
        <v>0</v>
      </c>
      <c r="AS573" s="47">
        <v>0</v>
      </c>
      <c r="AT573" s="47">
        <v>0</v>
      </c>
      <c r="AU573" s="47">
        <v>0</v>
      </c>
      <c r="AV573" s="47">
        <v>0</v>
      </c>
      <c r="AW573" s="47">
        <v>0</v>
      </c>
      <c r="AX573" s="47">
        <v>0</v>
      </c>
      <c r="AY573" s="47">
        <v>0</v>
      </c>
      <c r="AZ573" s="47">
        <v>0</v>
      </c>
      <c r="BA573" s="47">
        <v>0</v>
      </c>
      <c r="BB573" s="47">
        <v>0</v>
      </c>
      <c r="BC573" s="47">
        <v>0</v>
      </c>
      <c r="BD573" s="47">
        <v>0</v>
      </c>
      <c r="BE573" s="47">
        <v>0</v>
      </c>
      <c r="BF573" s="47">
        <v>0</v>
      </c>
      <c r="BG573" s="47">
        <v>0</v>
      </c>
      <c r="BH573" s="47">
        <v>0</v>
      </c>
      <c r="BI573" s="47">
        <v>0</v>
      </c>
      <c r="BJ573" s="47">
        <v>0</v>
      </c>
      <c r="BK573" s="47">
        <v>0</v>
      </c>
      <c r="BL573" s="47">
        <v>0</v>
      </c>
      <c r="BM573" s="47">
        <v>0</v>
      </c>
      <c r="BN573" s="47">
        <v>0</v>
      </c>
      <c r="BO573" s="47">
        <v>0</v>
      </c>
      <c r="BP573" s="47">
        <v>0</v>
      </c>
      <c r="BQ573" s="47">
        <v>0</v>
      </c>
      <c r="BR573" s="47">
        <v>0</v>
      </c>
      <c r="BS573" s="47">
        <v>0</v>
      </c>
      <c r="BT573" s="47">
        <v>0</v>
      </c>
      <c r="BU573" s="47">
        <v>0</v>
      </c>
      <c r="BV573" s="47">
        <v>0</v>
      </c>
      <c r="BW573" s="47">
        <v>0</v>
      </c>
      <c r="BX573" s="47">
        <v>0</v>
      </c>
      <c r="BY573" s="47">
        <v>0</v>
      </c>
      <c r="BZ573" s="47">
        <v>0</v>
      </c>
      <c r="CA573" s="47">
        <v>0</v>
      </c>
      <c r="CB573" s="47">
        <v>0</v>
      </c>
      <c r="CC573" s="47">
        <v>0</v>
      </c>
      <c r="CD573" s="47">
        <v>0</v>
      </c>
      <c r="CE573" s="47">
        <v>0</v>
      </c>
      <c r="CF573" s="47">
        <v>0</v>
      </c>
      <c r="CG573" s="47">
        <v>0</v>
      </c>
      <c r="CH573" s="47">
        <v>0</v>
      </c>
      <c r="CI573" s="47">
        <v>0</v>
      </c>
      <c r="CJ573" s="47">
        <v>0</v>
      </c>
      <c r="CK573" s="47">
        <v>0</v>
      </c>
      <c r="CL573" s="47">
        <v>0</v>
      </c>
      <c r="CM573" s="47">
        <v>0</v>
      </c>
      <c r="CN573" s="47">
        <v>0</v>
      </c>
      <c r="CO573" s="47">
        <v>0</v>
      </c>
      <c r="CP573" s="47">
        <v>0</v>
      </c>
      <c r="CQ573" s="47">
        <v>0</v>
      </c>
      <c r="CR573" s="47">
        <v>0</v>
      </c>
      <c r="CS573" s="47">
        <v>0</v>
      </c>
      <c r="CT573" s="47">
        <v>1</v>
      </c>
      <c r="CU573" s="47">
        <v>0</v>
      </c>
      <c r="CV573" s="47">
        <v>0</v>
      </c>
      <c r="CW573" s="47">
        <v>0</v>
      </c>
      <c r="CX573" s="47">
        <v>0</v>
      </c>
      <c r="CY573" s="47">
        <v>0</v>
      </c>
      <c r="CZ573" s="47">
        <v>0</v>
      </c>
      <c r="DA573" s="47">
        <v>0</v>
      </c>
      <c r="DB573" s="47">
        <v>0</v>
      </c>
      <c r="DC573" s="47">
        <v>0</v>
      </c>
      <c r="DD573" s="47">
        <v>1</v>
      </c>
      <c r="DE573" s="47">
        <v>0</v>
      </c>
      <c r="DF573" s="47">
        <v>0</v>
      </c>
      <c r="DG573" s="47">
        <v>0</v>
      </c>
      <c r="DH573" s="47">
        <v>0</v>
      </c>
      <c r="DI573" s="47">
        <v>0</v>
      </c>
      <c r="DJ573" s="47">
        <v>0</v>
      </c>
      <c r="DK573" s="47">
        <v>0</v>
      </c>
      <c r="DL573" s="47">
        <v>0</v>
      </c>
      <c r="DM573" s="47">
        <v>0</v>
      </c>
      <c r="DN573" s="47">
        <v>0</v>
      </c>
      <c r="DO573" s="47">
        <v>0</v>
      </c>
      <c r="DP573" s="47">
        <v>0</v>
      </c>
      <c r="DQ573" s="47">
        <v>0</v>
      </c>
      <c r="DR573" s="47">
        <v>0</v>
      </c>
      <c r="DS573" s="47">
        <v>0</v>
      </c>
      <c r="DT573" s="47">
        <v>0</v>
      </c>
    </row>
    <row r="574" spans="1:126" x14ac:dyDescent="0.25">
      <c r="A574" s="47" t="s">
        <v>1044</v>
      </c>
      <c r="B574" s="47" t="s">
        <v>153</v>
      </c>
      <c r="C574" s="47" t="s">
        <v>1039</v>
      </c>
      <c r="D574" s="47" t="s">
        <v>1039</v>
      </c>
      <c r="E574" s="47"/>
      <c r="F574" s="47" t="s">
        <v>406</v>
      </c>
      <c r="G574" s="47" t="s">
        <v>486</v>
      </c>
      <c r="H574" s="47" t="str">
        <f>=IFERROR(VLOOKUP(A574,'ETPT Format DDG'!A:J,10,FALSE),"")</f>
        <v>0</v>
      </c>
      <c r="I574" s="47" t="str">
        <f>='ETPT Format DDG'!M574</f>
        <v/>
      </c>
      <c r="J574" s="47" t="str">
        <f>='ETPT Format DDG'!D574</f>
        <v/>
      </c>
      <c r="K574" s="47" t="s">
        <v>157</v>
      </c>
      <c r="L574" s="47" t="s">
        <v>922</v>
      </c>
      <c r="M574" s="47"/>
      <c r="N574" s="47">
        <v>1</v>
      </c>
      <c r="O574" s="47">
        <v>1</v>
      </c>
      <c r="P574" s="47">
        <v>0</v>
      </c>
      <c r="Q574" s="47">
        <v>0</v>
      </c>
      <c r="R574" s="47">
        <v>0</v>
      </c>
      <c r="S574" s="47">
        <v>0</v>
      </c>
      <c r="T574" s="47">
        <v>0</v>
      </c>
      <c r="U574" s="47">
        <v>0</v>
      </c>
      <c r="V574" s="47">
        <v>0</v>
      </c>
      <c r="W574" s="47">
        <v>0</v>
      </c>
      <c r="X574" s="47">
        <v>0</v>
      </c>
      <c r="Y574" s="47">
        <v>0</v>
      </c>
      <c r="Z574" s="47">
        <v>0</v>
      </c>
      <c r="AA574" s="47">
        <v>0</v>
      </c>
      <c r="AB574" s="47">
        <v>0</v>
      </c>
      <c r="AC574" s="47">
        <v>0</v>
      </c>
      <c r="AD574" s="47">
        <v>0</v>
      </c>
      <c r="AE574" s="47">
        <v>0</v>
      </c>
      <c r="AF574" s="47">
        <v>0</v>
      </c>
      <c r="AG574" s="47">
        <v>0</v>
      </c>
      <c r="AH574" s="47">
        <v>0</v>
      </c>
      <c r="AI574" s="47">
        <v>0</v>
      </c>
      <c r="AJ574" s="47">
        <v>0</v>
      </c>
      <c r="AK574" s="47">
        <v>0</v>
      </c>
      <c r="AL574" s="47">
        <v>0</v>
      </c>
      <c r="AM574" s="47">
        <v>0</v>
      </c>
      <c r="AN574" s="47">
        <v>0</v>
      </c>
      <c r="AO574" s="47">
        <v>0</v>
      </c>
      <c r="AP574" s="47">
        <v>0</v>
      </c>
      <c r="AQ574" s="47">
        <v>0</v>
      </c>
      <c r="AR574" s="47">
        <v>0</v>
      </c>
      <c r="AS574" s="47">
        <v>0</v>
      </c>
      <c r="AT574" s="47">
        <v>0</v>
      </c>
      <c r="AU574" s="47">
        <v>0</v>
      </c>
      <c r="AV574" s="47">
        <v>0</v>
      </c>
      <c r="AW574" s="47">
        <v>0</v>
      </c>
      <c r="AX574" s="47">
        <v>0</v>
      </c>
      <c r="AY574" s="47">
        <v>0</v>
      </c>
      <c r="AZ574" s="47">
        <v>0</v>
      </c>
      <c r="BA574" s="47">
        <v>0</v>
      </c>
      <c r="BB574" s="47">
        <v>0</v>
      </c>
      <c r="BC574" s="47">
        <v>0</v>
      </c>
      <c r="BD574" s="47">
        <v>0</v>
      </c>
      <c r="BE574" s="47">
        <v>0</v>
      </c>
      <c r="BF574" s="47">
        <v>0</v>
      </c>
      <c r="BG574" s="47">
        <v>0</v>
      </c>
      <c r="BH574" s="47">
        <v>0</v>
      </c>
      <c r="BI574" s="47">
        <v>0</v>
      </c>
      <c r="BJ574" s="47">
        <v>0</v>
      </c>
      <c r="BK574" s="47">
        <v>0</v>
      </c>
      <c r="BL574" s="47">
        <v>0</v>
      </c>
      <c r="BM574" s="47">
        <v>0</v>
      </c>
      <c r="BN574" s="47">
        <v>0</v>
      </c>
      <c r="BO574" s="47">
        <v>0</v>
      </c>
      <c r="BP574" s="47">
        <v>0</v>
      </c>
      <c r="BQ574" s="47">
        <v>0</v>
      </c>
      <c r="BR574" s="47">
        <v>0</v>
      </c>
      <c r="BS574" s="47">
        <v>0</v>
      </c>
      <c r="BT574" s="47">
        <v>0</v>
      </c>
      <c r="BU574" s="47">
        <v>0</v>
      </c>
      <c r="BV574" s="47">
        <v>0</v>
      </c>
      <c r="BW574" s="47">
        <v>0</v>
      </c>
      <c r="BX574" s="47">
        <v>0</v>
      </c>
      <c r="BY574" s="47">
        <v>0</v>
      </c>
      <c r="BZ574" s="47">
        <v>0</v>
      </c>
      <c r="CA574" s="47">
        <v>0</v>
      </c>
      <c r="CB574" s="47">
        <v>0</v>
      </c>
      <c r="CC574" s="47">
        <v>0</v>
      </c>
      <c r="CD574" s="47">
        <v>0</v>
      </c>
      <c r="CE574" s="47">
        <v>0</v>
      </c>
      <c r="CF574" s="47">
        <v>0</v>
      </c>
      <c r="CG574" s="47">
        <v>0</v>
      </c>
      <c r="CH574" s="47">
        <v>0</v>
      </c>
      <c r="CI574" s="47">
        <v>0</v>
      </c>
      <c r="CJ574" s="47">
        <v>0</v>
      </c>
      <c r="CK574" s="47">
        <v>0</v>
      </c>
      <c r="CL574" s="47">
        <v>0</v>
      </c>
      <c r="CM574" s="47">
        <v>0</v>
      </c>
      <c r="CN574" s="47">
        <v>0</v>
      </c>
      <c r="CO574" s="47">
        <v>0</v>
      </c>
      <c r="CP574" s="47">
        <v>0</v>
      </c>
      <c r="CQ574" s="47">
        <v>0</v>
      </c>
      <c r="CR574" s="47">
        <v>0</v>
      </c>
      <c r="CS574" s="47">
        <v>0</v>
      </c>
      <c r="CT574" s="47">
        <v>1</v>
      </c>
      <c r="CU574" s="47">
        <v>1</v>
      </c>
      <c r="CV574" s="47">
        <v>0</v>
      </c>
      <c r="CW574" s="47">
        <v>0</v>
      </c>
      <c r="CX574" s="47">
        <v>0</v>
      </c>
      <c r="CY574" s="47">
        <v>0</v>
      </c>
      <c r="CZ574" s="47">
        <v>0</v>
      </c>
      <c r="DA574" s="47">
        <v>0</v>
      </c>
      <c r="DB574" s="47">
        <v>0</v>
      </c>
      <c r="DC574" s="47">
        <v>0</v>
      </c>
      <c r="DD574" s="47">
        <v>0</v>
      </c>
      <c r="DE574" s="47">
        <v>0</v>
      </c>
      <c r="DF574" s="47">
        <v>0</v>
      </c>
      <c r="DG574" s="47">
        <v>0</v>
      </c>
      <c r="DH574" s="47">
        <v>0</v>
      </c>
      <c r="DI574" s="47">
        <v>0</v>
      </c>
      <c r="DJ574" s="47">
        <v>0</v>
      </c>
      <c r="DK574" s="47">
        <v>0</v>
      </c>
      <c r="DL574" s="47">
        <v>0</v>
      </c>
      <c r="DM574" s="47">
        <v>0</v>
      </c>
      <c r="DN574" s="47">
        <v>0</v>
      </c>
      <c r="DO574" s="47">
        <v>0</v>
      </c>
      <c r="DP574" s="47">
        <v>0</v>
      </c>
      <c r="DQ574" s="47">
        <v>0</v>
      </c>
      <c r="DR574" s="47">
        <v>0</v>
      </c>
      <c r="DS574" s="47">
        <v>0</v>
      </c>
      <c r="DT574" s="47">
        <v>0</v>
      </c>
    </row>
    <row r="575" spans="1:126" x14ac:dyDescent="0.25">
      <c r="A575" s="47" t="s">
        <v>1045</v>
      </c>
      <c r="B575" s="47" t="s">
        <v>153</v>
      </c>
      <c r="C575" s="47" t="s">
        <v>1046</v>
      </c>
      <c r="D575" s="47" t="s">
        <v>1046</v>
      </c>
      <c r="E575" s="47"/>
      <c r="F575" s="47" t="s">
        <v>406</v>
      </c>
      <c r="G575" s="47" t="s">
        <v>412</v>
      </c>
      <c r="H575" s="47" t="str">
        <f>=IFERROR(VLOOKUP(A575,'ETPT Format DDG'!A:J,10,FALSE),"")</f>
        <v>0</v>
      </c>
      <c r="I575" s="47" t="str">
        <f>='ETPT Format DDG'!M575</f>
        <v/>
      </c>
      <c r="J575" s="47" t="str">
        <f>='ETPT Format DDG'!D575</f>
        <v/>
      </c>
      <c r="K575" s="47" t="s">
        <v>157</v>
      </c>
      <c r="L575" s="47" t="s">
        <v>660</v>
      </c>
      <c r="M575" s="47"/>
      <c r="N575" s="47">
        <v>1</v>
      </c>
      <c r="O575" s="47">
        <v>0</v>
      </c>
      <c r="P575" s="47">
        <v>0</v>
      </c>
      <c r="Q575" s="47">
        <v>0</v>
      </c>
      <c r="R575" s="47">
        <v>0</v>
      </c>
      <c r="S575" s="47">
        <v>0</v>
      </c>
      <c r="T575" s="47">
        <v>0</v>
      </c>
      <c r="U575" s="47">
        <v>0</v>
      </c>
      <c r="V575" s="47">
        <v>0</v>
      </c>
      <c r="W575" s="47">
        <v>0</v>
      </c>
      <c r="X575" s="47">
        <v>0</v>
      </c>
      <c r="Y575" s="47">
        <v>0</v>
      </c>
      <c r="Z575" s="47">
        <v>0</v>
      </c>
      <c r="AA575" s="47">
        <v>0</v>
      </c>
      <c r="AB575" s="47">
        <v>0</v>
      </c>
      <c r="AC575" s="47">
        <v>0</v>
      </c>
      <c r="AD575" s="47">
        <v>0</v>
      </c>
      <c r="AE575" s="47">
        <v>0</v>
      </c>
      <c r="AF575" s="47">
        <v>0</v>
      </c>
      <c r="AG575" s="47">
        <v>0</v>
      </c>
      <c r="AH575" s="47">
        <v>0</v>
      </c>
      <c r="AI575" s="47">
        <v>0</v>
      </c>
      <c r="AJ575" s="47">
        <v>0</v>
      </c>
      <c r="AK575" s="47">
        <v>0</v>
      </c>
      <c r="AL575" s="47">
        <v>0</v>
      </c>
      <c r="AM575" s="47">
        <v>0</v>
      </c>
      <c r="AN575" s="47">
        <v>0</v>
      </c>
      <c r="AO575" s="47">
        <v>0</v>
      </c>
      <c r="AP575" s="47">
        <v>0</v>
      </c>
      <c r="AQ575" s="47">
        <v>0</v>
      </c>
      <c r="AR575" s="47">
        <v>0</v>
      </c>
      <c r="AS575" s="47">
        <v>0</v>
      </c>
      <c r="AT575" s="47">
        <v>0</v>
      </c>
      <c r="AU575" s="47">
        <v>0</v>
      </c>
      <c r="AV575" s="47">
        <v>0</v>
      </c>
      <c r="AW575" s="47">
        <v>0</v>
      </c>
      <c r="AX575" s="47">
        <v>0</v>
      </c>
      <c r="AY575" s="47">
        <v>0</v>
      </c>
      <c r="AZ575" s="47">
        <v>0</v>
      </c>
      <c r="BA575" s="47">
        <v>0</v>
      </c>
      <c r="BB575" s="47">
        <v>0</v>
      </c>
      <c r="BC575" s="47">
        <v>0</v>
      </c>
      <c r="BD575" s="47">
        <v>0</v>
      </c>
      <c r="BE575" s="47">
        <v>0</v>
      </c>
      <c r="BF575" s="47">
        <v>0</v>
      </c>
      <c r="BG575" s="47">
        <v>0</v>
      </c>
      <c r="BH575" s="47">
        <v>0</v>
      </c>
      <c r="BI575" s="47">
        <v>0</v>
      </c>
      <c r="BJ575" s="47">
        <v>0</v>
      </c>
      <c r="BK575" s="47">
        <v>0</v>
      </c>
      <c r="BL575" s="47">
        <v>0</v>
      </c>
      <c r="BM575" s="47">
        <v>0</v>
      </c>
      <c r="BN575" s="47">
        <v>0</v>
      </c>
      <c r="BO575" s="47">
        <v>0</v>
      </c>
      <c r="BP575" s="47">
        <v>0</v>
      </c>
      <c r="BQ575" s="47">
        <v>0</v>
      </c>
      <c r="BR575" s="47">
        <v>0</v>
      </c>
      <c r="BS575" s="47">
        <v>0</v>
      </c>
      <c r="BT575" s="47">
        <v>0</v>
      </c>
      <c r="BU575" s="47">
        <v>0</v>
      </c>
      <c r="BV575" s="47">
        <v>0</v>
      </c>
      <c r="BW575" s="47">
        <v>0</v>
      </c>
      <c r="BX575" s="47">
        <v>0</v>
      </c>
      <c r="BY575" s="47">
        <v>0</v>
      </c>
      <c r="BZ575" s="47">
        <v>0</v>
      </c>
      <c r="CA575" s="47">
        <v>0</v>
      </c>
      <c r="CB575" s="47">
        <v>0</v>
      </c>
      <c r="CC575" s="47">
        <v>0</v>
      </c>
      <c r="CD575" s="47">
        <v>0</v>
      </c>
      <c r="CE575" s="47">
        <v>0</v>
      </c>
      <c r="CF575" s="47">
        <v>0</v>
      </c>
      <c r="CG575" s="47">
        <v>0</v>
      </c>
      <c r="CH575" s="47">
        <v>0</v>
      </c>
      <c r="CI575" s="47">
        <v>0</v>
      </c>
      <c r="CJ575" s="47">
        <v>0</v>
      </c>
      <c r="CK575" s="47">
        <v>0</v>
      </c>
      <c r="CL575" s="47">
        <v>0</v>
      </c>
      <c r="CM575" s="47">
        <v>0</v>
      </c>
      <c r="CN575" s="47">
        <v>0</v>
      </c>
      <c r="CO575" s="47">
        <v>0</v>
      </c>
      <c r="CP575" s="47">
        <v>0</v>
      </c>
      <c r="CQ575" s="47">
        <v>0</v>
      </c>
      <c r="CR575" s="47">
        <v>0</v>
      </c>
      <c r="CS575" s="47">
        <v>0</v>
      </c>
      <c r="CT575" s="47">
        <v>0</v>
      </c>
      <c r="CU575" s="47">
        <v>0</v>
      </c>
      <c r="CV575" s="47">
        <v>0</v>
      </c>
      <c r="CW575" s="47">
        <v>0</v>
      </c>
      <c r="CX575" s="47">
        <v>0</v>
      </c>
      <c r="CY575" s="47">
        <v>0</v>
      </c>
      <c r="CZ575" s="47">
        <v>0</v>
      </c>
      <c r="DA575" s="47">
        <v>0</v>
      </c>
      <c r="DB575" s="47">
        <v>0</v>
      </c>
      <c r="DC575" s="47">
        <v>0</v>
      </c>
      <c r="DD575" s="47">
        <v>0</v>
      </c>
      <c r="DE575" s="47">
        <v>0</v>
      </c>
      <c r="DF575" s="47">
        <v>0</v>
      </c>
      <c r="DG575" s="47">
        <v>0</v>
      </c>
      <c r="DH575" s="47">
        <v>0</v>
      </c>
      <c r="DI575" s="47">
        <v>0</v>
      </c>
      <c r="DJ575" s="47">
        <v>0</v>
      </c>
      <c r="DK575" s="47">
        <v>0</v>
      </c>
      <c r="DL575" s="47">
        <v>0</v>
      </c>
      <c r="DM575" s="47">
        <v>0</v>
      </c>
      <c r="DN575" s="47">
        <v>0</v>
      </c>
      <c r="DO575" s="47">
        <v>0</v>
      </c>
      <c r="DP575" s="47">
        <v>0</v>
      </c>
      <c r="DQ575" s="47">
        <v>0</v>
      </c>
      <c r="DR575" s="47">
        <v>0</v>
      </c>
      <c r="DS575" s="47">
        <v>0</v>
      </c>
      <c r="DT575" s="47">
        <v>0</v>
      </c>
    </row>
    <row r="576" spans="1:126" x14ac:dyDescent="0.25">
      <c r="A576" s="47" t="s">
        <v>1047</v>
      </c>
      <c r="B576" s="47" t="s">
        <v>153</v>
      </c>
      <c r="C576" s="47" t="s">
        <v>1046</v>
      </c>
      <c r="D576" s="47" t="s">
        <v>1046</v>
      </c>
      <c r="E576" s="47"/>
      <c r="F576" s="47" t="s">
        <v>406</v>
      </c>
      <c r="G576" s="47" t="s">
        <v>412</v>
      </c>
      <c r="H576" s="47" t="str">
        <f>=IFERROR(VLOOKUP(A576,'ETPT Format DDG'!A:J,10,FALSE),"")</f>
        <v>0</v>
      </c>
      <c r="I576" s="47" t="str">
        <f>='ETPT Format DDG'!M576</f>
        <v/>
      </c>
      <c r="J576" s="47" t="str">
        <f>='ETPT Format DDG'!D576</f>
        <v/>
      </c>
      <c r="K576" s="47" t="s">
        <v>157</v>
      </c>
      <c r="L576" s="47" t="s">
        <v>795</v>
      </c>
      <c r="M576" s="47"/>
      <c r="N576" s="47">
        <v>1</v>
      </c>
      <c r="O576" s="47">
        <v>1</v>
      </c>
      <c r="P576" s="47">
        <v>0</v>
      </c>
      <c r="Q576" s="47">
        <v>0</v>
      </c>
      <c r="R576" s="47">
        <v>0</v>
      </c>
      <c r="S576" s="47">
        <v>0</v>
      </c>
      <c r="T576" s="47">
        <v>0</v>
      </c>
      <c r="U576" s="47">
        <v>0</v>
      </c>
      <c r="V576" s="47">
        <v>0</v>
      </c>
      <c r="W576" s="47">
        <v>0</v>
      </c>
      <c r="X576" s="47">
        <v>0</v>
      </c>
      <c r="Y576" s="47">
        <v>0</v>
      </c>
      <c r="Z576" s="47">
        <v>0</v>
      </c>
      <c r="AA576" s="47">
        <v>0</v>
      </c>
      <c r="AB576" s="47">
        <v>0</v>
      </c>
      <c r="AC576" s="47">
        <v>0</v>
      </c>
      <c r="AD576" s="47">
        <v>0</v>
      </c>
      <c r="AE576" s="47">
        <v>0</v>
      </c>
      <c r="AF576" s="47">
        <v>0</v>
      </c>
      <c r="AG576" s="47">
        <v>0</v>
      </c>
      <c r="AH576" s="47">
        <v>0</v>
      </c>
      <c r="AI576" s="47">
        <v>0</v>
      </c>
      <c r="AJ576" s="47">
        <v>0</v>
      </c>
      <c r="AK576" s="47">
        <v>0</v>
      </c>
      <c r="AL576" s="47">
        <v>0</v>
      </c>
      <c r="AM576" s="47">
        <v>0</v>
      </c>
      <c r="AN576" s="47">
        <v>0</v>
      </c>
      <c r="AO576" s="47">
        <v>0</v>
      </c>
      <c r="AP576" s="47">
        <v>0</v>
      </c>
      <c r="AQ576" s="47">
        <v>0</v>
      </c>
      <c r="AR576" s="47">
        <v>0</v>
      </c>
      <c r="AS576" s="47">
        <v>0</v>
      </c>
      <c r="AT576" s="47">
        <v>0</v>
      </c>
      <c r="AU576" s="47">
        <v>0</v>
      </c>
      <c r="AV576" s="47">
        <v>0</v>
      </c>
      <c r="AW576" s="47">
        <v>0</v>
      </c>
      <c r="AX576" s="47">
        <v>0</v>
      </c>
      <c r="AY576" s="47">
        <v>0</v>
      </c>
      <c r="AZ576" s="47">
        <v>0</v>
      </c>
      <c r="BA576" s="47">
        <v>0</v>
      </c>
      <c r="BB576" s="47">
        <v>0</v>
      </c>
      <c r="BC576" s="47">
        <v>0</v>
      </c>
      <c r="BD576" s="47">
        <v>0</v>
      </c>
      <c r="BE576" s="47">
        <v>0</v>
      </c>
      <c r="BF576" s="47">
        <v>0</v>
      </c>
      <c r="BG576" s="47">
        <v>0</v>
      </c>
      <c r="BH576" s="47">
        <v>0</v>
      </c>
      <c r="BI576" s="47">
        <v>0</v>
      </c>
      <c r="BJ576" s="47">
        <v>0</v>
      </c>
      <c r="BK576" s="47">
        <v>0</v>
      </c>
      <c r="BL576" s="47">
        <v>0</v>
      </c>
      <c r="BM576" s="47">
        <v>0</v>
      </c>
      <c r="BN576" s="47">
        <v>0</v>
      </c>
      <c r="BO576" s="47">
        <v>0</v>
      </c>
      <c r="BP576" s="47">
        <v>0</v>
      </c>
      <c r="BQ576" s="47">
        <v>0</v>
      </c>
      <c r="BR576" s="47">
        <v>0</v>
      </c>
      <c r="BS576" s="47">
        <v>0</v>
      </c>
      <c r="BT576" s="47">
        <v>0</v>
      </c>
      <c r="BU576" s="47">
        <v>0</v>
      </c>
      <c r="BV576" s="47">
        <v>0</v>
      </c>
      <c r="BW576" s="47">
        <v>0</v>
      </c>
      <c r="BX576" s="47">
        <v>0</v>
      </c>
      <c r="BY576" s="47">
        <v>0</v>
      </c>
      <c r="BZ576" s="47">
        <v>0</v>
      </c>
      <c r="CA576" s="47">
        <v>0</v>
      </c>
      <c r="CB576" s="47">
        <v>0</v>
      </c>
      <c r="CC576" s="47">
        <v>0</v>
      </c>
      <c r="CD576" s="47">
        <v>0</v>
      </c>
      <c r="CE576" s="47">
        <v>0</v>
      </c>
      <c r="CF576" s="47">
        <v>0</v>
      </c>
      <c r="CG576" s="47">
        <v>0</v>
      </c>
      <c r="CH576" s="47">
        <v>0</v>
      </c>
      <c r="CI576" s="47">
        <v>0</v>
      </c>
      <c r="CJ576" s="47">
        <v>0</v>
      </c>
      <c r="CK576" s="47">
        <v>0</v>
      </c>
      <c r="CL576" s="47">
        <v>0</v>
      </c>
      <c r="CM576" s="47">
        <v>0</v>
      </c>
      <c r="CN576" s="47">
        <v>0</v>
      </c>
      <c r="CO576" s="47">
        <v>0</v>
      </c>
      <c r="CP576" s="47">
        <v>0</v>
      </c>
      <c r="CQ576" s="47">
        <v>0</v>
      </c>
      <c r="CR576" s="47">
        <v>0</v>
      </c>
      <c r="CS576" s="47">
        <v>0</v>
      </c>
      <c r="CT576" s="47">
        <v>1</v>
      </c>
      <c r="CU576" s="47">
        <v>0</v>
      </c>
      <c r="CV576" s="47">
        <v>0</v>
      </c>
      <c r="CW576" s="47">
        <v>0</v>
      </c>
      <c r="CX576" s="47">
        <v>0</v>
      </c>
      <c r="CY576" s="47">
        <v>0</v>
      </c>
      <c r="CZ576" s="47">
        <v>0</v>
      </c>
      <c r="DA576" s="47">
        <v>0</v>
      </c>
      <c r="DB576" s="47">
        <v>1</v>
      </c>
      <c r="DC576" s="47">
        <v>0</v>
      </c>
      <c r="DD576" s="47">
        <v>0</v>
      </c>
      <c r="DE576" s="47">
        <v>0</v>
      </c>
      <c r="DF576" s="47">
        <v>0</v>
      </c>
      <c r="DG576" s="47">
        <v>0</v>
      </c>
      <c r="DH576" s="47">
        <v>0</v>
      </c>
      <c r="DI576" s="47">
        <v>0</v>
      </c>
      <c r="DJ576" s="47">
        <v>0</v>
      </c>
      <c r="DK576" s="47">
        <v>0</v>
      </c>
      <c r="DL576" s="47">
        <v>0</v>
      </c>
      <c r="DM576" s="47">
        <v>0</v>
      </c>
      <c r="DN576" s="47">
        <v>0</v>
      </c>
      <c r="DO576" s="47">
        <v>0</v>
      </c>
      <c r="DP576" s="47">
        <v>0</v>
      </c>
      <c r="DQ576" s="47">
        <v>0</v>
      </c>
      <c r="DR576" s="47">
        <v>0</v>
      </c>
      <c r="DS576" s="47">
        <v>0</v>
      </c>
      <c r="DT576" s="47">
        <v>0</v>
      </c>
    </row>
    <row r="577" spans="1:126" x14ac:dyDescent="0.25">
      <c r="A577" s="47" t="s">
        <v>1048</v>
      </c>
      <c r="B577" s="47" t="s">
        <v>153</v>
      </c>
      <c r="C577" s="47" t="s">
        <v>1046</v>
      </c>
      <c r="D577" s="47" t="s">
        <v>1046</v>
      </c>
      <c r="E577" s="47"/>
      <c r="F577" s="47" t="s">
        <v>406</v>
      </c>
      <c r="G577" s="47" t="s">
        <v>412</v>
      </c>
      <c r="H577" s="47" t="str">
        <f>=IFERROR(VLOOKUP(A577,'ETPT Format DDG'!A:J,10,FALSE),"")</f>
        <v>0</v>
      </c>
      <c r="I577" s="47" t="str">
        <f>='ETPT Format DDG'!M577</f>
        <v/>
      </c>
      <c r="J577" s="47" t="str">
        <f>='ETPT Format DDG'!D577</f>
        <v/>
      </c>
      <c r="K577" s="47" t="s">
        <v>157</v>
      </c>
      <c r="L577" s="47" t="s">
        <v>648</v>
      </c>
      <c r="M577" s="47" t="s">
        <v>159</v>
      </c>
      <c r="N577" s="47">
        <v>0.11052631578947368</v>
      </c>
      <c r="O577" s="47">
        <v>0.11052631578947368</v>
      </c>
      <c r="P577" s="47">
        <v>0</v>
      </c>
      <c r="Q577" s="47">
        <v>0</v>
      </c>
      <c r="R577" s="47">
        <v>0</v>
      </c>
      <c r="S577" s="47">
        <v>0</v>
      </c>
      <c r="T577" s="47">
        <v>0</v>
      </c>
      <c r="U577" s="47">
        <v>0</v>
      </c>
      <c r="V577" s="47">
        <v>0</v>
      </c>
      <c r="W577" s="47">
        <v>0</v>
      </c>
      <c r="X577" s="47">
        <v>0</v>
      </c>
      <c r="Y577" s="47">
        <v>0</v>
      </c>
      <c r="Z577" s="47">
        <v>0</v>
      </c>
      <c r="AA577" s="47">
        <v>0</v>
      </c>
      <c r="AB577" s="47">
        <v>0</v>
      </c>
      <c r="AC577" s="47">
        <v>0</v>
      </c>
      <c r="AD577" s="47">
        <v>0</v>
      </c>
      <c r="AE577" s="47">
        <v>0</v>
      </c>
      <c r="AF577" s="47">
        <v>0</v>
      </c>
      <c r="AG577" s="47">
        <v>0</v>
      </c>
      <c r="AH577" s="47">
        <v>0</v>
      </c>
      <c r="AI577" s="47">
        <v>0</v>
      </c>
      <c r="AJ577" s="47">
        <v>0</v>
      </c>
      <c r="AK577" s="47">
        <v>0</v>
      </c>
      <c r="AL577" s="47">
        <v>0</v>
      </c>
      <c r="AM577" s="47">
        <v>0</v>
      </c>
      <c r="AN577" s="47">
        <v>0</v>
      </c>
      <c r="AO577" s="47">
        <v>0</v>
      </c>
      <c r="AP577" s="47">
        <v>0</v>
      </c>
      <c r="AQ577" s="47">
        <v>0</v>
      </c>
      <c r="AR577" s="47">
        <v>0</v>
      </c>
      <c r="AS577" s="47">
        <v>0</v>
      </c>
      <c r="AT577" s="47">
        <v>0</v>
      </c>
      <c r="AU577" s="47">
        <v>0</v>
      </c>
      <c r="AV577" s="47">
        <v>0</v>
      </c>
      <c r="AW577" s="47">
        <v>0</v>
      </c>
      <c r="AX577" s="47">
        <v>0</v>
      </c>
      <c r="AY577" s="47">
        <v>0</v>
      </c>
      <c r="AZ577" s="47">
        <v>0</v>
      </c>
      <c r="BA577" s="47">
        <v>0</v>
      </c>
      <c r="BB577" s="47">
        <v>0</v>
      </c>
      <c r="BC577" s="47">
        <v>0</v>
      </c>
      <c r="BD577" s="47">
        <v>0</v>
      </c>
      <c r="BE577" s="47">
        <v>0</v>
      </c>
      <c r="BF577" s="47">
        <v>0</v>
      </c>
      <c r="BG577" s="47">
        <v>0</v>
      </c>
      <c r="BH577" s="47">
        <v>0</v>
      </c>
      <c r="BI577" s="47">
        <v>0</v>
      </c>
      <c r="BJ577" s="47">
        <v>0</v>
      </c>
      <c r="BK577" s="47">
        <v>0</v>
      </c>
      <c r="BL577" s="47">
        <v>0</v>
      </c>
      <c r="BM577" s="47">
        <v>0</v>
      </c>
      <c r="BN577" s="47">
        <v>0</v>
      </c>
      <c r="BO577" s="47">
        <v>0</v>
      </c>
      <c r="BP577" s="47">
        <v>0</v>
      </c>
      <c r="BQ577" s="47">
        <v>0</v>
      </c>
      <c r="BR577" s="47">
        <v>0</v>
      </c>
      <c r="BS577" s="47">
        <v>0</v>
      </c>
      <c r="BT577" s="47">
        <v>0</v>
      </c>
      <c r="BU577" s="47">
        <v>0</v>
      </c>
      <c r="BV577" s="47">
        <v>0</v>
      </c>
      <c r="BW577" s="47">
        <v>0</v>
      </c>
      <c r="BX577" s="47">
        <v>0</v>
      </c>
      <c r="BY577" s="47">
        <v>0</v>
      </c>
      <c r="BZ577" s="47">
        <v>0</v>
      </c>
      <c r="CA577" s="47">
        <v>0</v>
      </c>
      <c r="CB577" s="47">
        <v>0</v>
      </c>
      <c r="CC577" s="47">
        <v>0</v>
      </c>
      <c r="CD577" s="47">
        <v>0</v>
      </c>
      <c r="CE577" s="47">
        <v>0</v>
      </c>
      <c r="CF577" s="47">
        <v>0</v>
      </c>
      <c r="CG577" s="47">
        <v>0</v>
      </c>
      <c r="CH577" s="47">
        <v>0</v>
      </c>
      <c r="CI577" s="47">
        <v>0</v>
      </c>
      <c r="CJ577" s="47">
        <v>0</v>
      </c>
      <c r="CK577" s="47">
        <v>0</v>
      </c>
      <c r="CL577" s="47">
        <v>0</v>
      </c>
      <c r="CM577" s="47">
        <v>0</v>
      </c>
      <c r="CN577" s="47">
        <v>0</v>
      </c>
      <c r="CO577" s="47">
        <v>0</v>
      </c>
      <c r="CP577" s="47">
        <v>0</v>
      </c>
      <c r="CQ577" s="47">
        <v>0</v>
      </c>
      <c r="CR577" s="47">
        <v>0</v>
      </c>
      <c r="CS577" s="47">
        <v>0</v>
      </c>
      <c r="CT577" s="47">
        <v>0.11052631578947368</v>
      </c>
      <c r="CU577" s="47">
        <v>0</v>
      </c>
      <c r="CV577" s="47">
        <v>0</v>
      </c>
      <c r="CW577" s="47">
        <v>0</v>
      </c>
      <c r="CX577" s="47">
        <v>0</v>
      </c>
      <c r="CY577" s="47">
        <v>0</v>
      </c>
      <c r="CZ577" s="47">
        <v>0.11052631578947368</v>
      </c>
      <c r="DA577" s="47">
        <v>0</v>
      </c>
      <c r="DB577" s="47">
        <v>0</v>
      </c>
      <c r="DC577" s="47">
        <v>0</v>
      </c>
      <c r="DD577" s="47">
        <v>0</v>
      </c>
      <c r="DE577" s="47">
        <v>0</v>
      </c>
      <c r="DF577" s="47">
        <v>0</v>
      </c>
      <c r="DG577" s="47">
        <v>0</v>
      </c>
      <c r="DH577" s="47">
        <v>0</v>
      </c>
      <c r="DI577" s="47">
        <v>0</v>
      </c>
      <c r="DJ577" s="47">
        <v>0</v>
      </c>
      <c r="DK577" s="47">
        <v>0</v>
      </c>
      <c r="DL577" s="47">
        <v>0</v>
      </c>
      <c r="DM577" s="47">
        <v>0</v>
      </c>
      <c r="DN577" s="47">
        <v>0</v>
      </c>
      <c r="DO577" s="47">
        <v>0</v>
      </c>
      <c r="DP577" s="47">
        <v>0</v>
      </c>
      <c r="DQ577" s="47">
        <v>0</v>
      </c>
      <c r="DR577" s="47">
        <v>0</v>
      </c>
      <c r="DS577" s="47">
        <v>0</v>
      </c>
      <c r="DT577" s="47">
        <v>0</v>
      </c>
    </row>
    <row r="578" spans="1:126" x14ac:dyDescent="0.25">
      <c r="A578" s="47" t="s">
        <v>1049</v>
      </c>
      <c r="B578" s="47" t="s">
        <v>153</v>
      </c>
      <c r="C578" s="47" t="s">
        <v>1046</v>
      </c>
      <c r="D578" s="47" t="s">
        <v>1046</v>
      </c>
      <c r="E578" s="47"/>
      <c r="F578" s="47" t="s">
        <v>406</v>
      </c>
      <c r="G578" s="47" t="s">
        <v>412</v>
      </c>
      <c r="H578" s="47" t="str">
        <f>=IFERROR(VLOOKUP(A578,'ETPT Format DDG'!A:J,10,FALSE),"")</f>
        <v>0</v>
      </c>
      <c r="I578" s="47" t="str">
        <f>='ETPT Format DDG'!M578</f>
        <v/>
      </c>
      <c r="J578" s="47" t="str">
        <f>='ETPT Format DDG'!D578</f>
        <v/>
      </c>
      <c r="K578" s="47" t="s">
        <v>157</v>
      </c>
      <c r="L578" s="47" t="s">
        <v>910</v>
      </c>
      <c r="M578" s="47"/>
      <c r="N578" s="47">
        <v>1</v>
      </c>
      <c r="O578" s="47">
        <v>1</v>
      </c>
      <c r="P578" s="47">
        <v>0</v>
      </c>
      <c r="Q578" s="47">
        <v>0</v>
      </c>
      <c r="R578" s="47">
        <v>0</v>
      </c>
      <c r="S578" s="47">
        <v>0</v>
      </c>
      <c r="T578" s="47">
        <v>0</v>
      </c>
      <c r="U578" s="47">
        <v>0</v>
      </c>
      <c r="V578" s="47">
        <v>0</v>
      </c>
      <c r="W578" s="47">
        <v>0</v>
      </c>
      <c r="X578" s="47">
        <v>0</v>
      </c>
      <c r="Y578" s="47">
        <v>0</v>
      </c>
      <c r="Z578" s="47">
        <v>0</v>
      </c>
      <c r="AA578" s="47">
        <v>0</v>
      </c>
      <c r="AB578" s="47">
        <v>0</v>
      </c>
      <c r="AC578" s="47">
        <v>0</v>
      </c>
      <c r="AD578" s="47">
        <v>0</v>
      </c>
      <c r="AE578" s="47">
        <v>0</v>
      </c>
      <c r="AF578" s="47">
        <v>0</v>
      </c>
      <c r="AG578" s="47">
        <v>0</v>
      </c>
      <c r="AH578" s="47">
        <v>0</v>
      </c>
      <c r="AI578" s="47">
        <v>0</v>
      </c>
      <c r="AJ578" s="47">
        <v>0</v>
      </c>
      <c r="AK578" s="47">
        <v>0</v>
      </c>
      <c r="AL578" s="47">
        <v>0</v>
      </c>
      <c r="AM578" s="47">
        <v>0</v>
      </c>
      <c r="AN578" s="47">
        <v>0</v>
      </c>
      <c r="AO578" s="47">
        <v>0</v>
      </c>
      <c r="AP578" s="47">
        <v>0</v>
      </c>
      <c r="AQ578" s="47">
        <v>0</v>
      </c>
      <c r="AR578" s="47">
        <v>0</v>
      </c>
      <c r="AS578" s="47">
        <v>0</v>
      </c>
      <c r="AT578" s="47">
        <v>0</v>
      </c>
      <c r="AU578" s="47">
        <v>0</v>
      </c>
      <c r="AV578" s="47">
        <v>0</v>
      </c>
      <c r="AW578" s="47">
        <v>0</v>
      </c>
      <c r="AX578" s="47">
        <v>0</v>
      </c>
      <c r="AY578" s="47">
        <v>0</v>
      </c>
      <c r="AZ578" s="47">
        <v>0</v>
      </c>
      <c r="BA578" s="47">
        <v>0</v>
      </c>
      <c r="BB578" s="47">
        <v>0</v>
      </c>
      <c r="BC578" s="47">
        <v>0</v>
      </c>
      <c r="BD578" s="47">
        <v>0</v>
      </c>
      <c r="BE578" s="47">
        <v>0</v>
      </c>
      <c r="BF578" s="47">
        <v>0</v>
      </c>
      <c r="BG578" s="47">
        <v>0</v>
      </c>
      <c r="BH578" s="47">
        <v>0</v>
      </c>
      <c r="BI578" s="47">
        <v>0</v>
      </c>
      <c r="BJ578" s="47">
        <v>0</v>
      </c>
      <c r="BK578" s="47">
        <v>0</v>
      </c>
      <c r="BL578" s="47">
        <v>0</v>
      </c>
      <c r="BM578" s="47">
        <v>0</v>
      </c>
      <c r="BN578" s="47">
        <v>0</v>
      </c>
      <c r="BO578" s="47">
        <v>0</v>
      </c>
      <c r="BP578" s="47">
        <v>0</v>
      </c>
      <c r="BQ578" s="47">
        <v>0</v>
      </c>
      <c r="BR578" s="47">
        <v>0</v>
      </c>
      <c r="BS578" s="47">
        <v>0</v>
      </c>
      <c r="BT578" s="47">
        <v>0</v>
      </c>
      <c r="BU578" s="47">
        <v>0</v>
      </c>
      <c r="BV578" s="47">
        <v>0</v>
      </c>
      <c r="BW578" s="47">
        <v>0</v>
      </c>
      <c r="BX578" s="47">
        <v>0</v>
      </c>
      <c r="BY578" s="47">
        <v>0</v>
      </c>
      <c r="BZ578" s="47">
        <v>0</v>
      </c>
      <c r="CA578" s="47">
        <v>0</v>
      </c>
      <c r="CB578" s="47">
        <v>0</v>
      </c>
      <c r="CC578" s="47">
        <v>0</v>
      </c>
      <c r="CD578" s="47">
        <v>0</v>
      </c>
      <c r="CE578" s="47">
        <v>0</v>
      </c>
      <c r="CF578" s="47">
        <v>1</v>
      </c>
      <c r="CG578" s="47">
        <v>0</v>
      </c>
      <c r="CH578" s="47">
        <v>1</v>
      </c>
      <c r="CI578" s="47">
        <v>0</v>
      </c>
      <c r="CJ578" s="47">
        <v>0</v>
      </c>
      <c r="CK578" s="47">
        <v>0</v>
      </c>
      <c r="CL578" s="47">
        <v>0</v>
      </c>
      <c r="CM578" s="47">
        <v>0</v>
      </c>
      <c r="CN578" s="47">
        <v>0</v>
      </c>
      <c r="CO578" s="47">
        <v>0</v>
      </c>
      <c r="CP578" s="47">
        <v>0</v>
      </c>
      <c r="CQ578" s="47">
        <v>0</v>
      </c>
      <c r="CR578" s="47">
        <v>0</v>
      </c>
      <c r="CS578" s="47">
        <v>0</v>
      </c>
      <c r="CT578" s="47">
        <v>0</v>
      </c>
      <c r="CU578" s="47">
        <v>0</v>
      </c>
      <c r="CV578" s="47">
        <v>0</v>
      </c>
      <c r="CW578" s="47">
        <v>0</v>
      </c>
      <c r="CX578" s="47">
        <v>0</v>
      </c>
      <c r="CY578" s="47">
        <v>0</v>
      </c>
      <c r="CZ578" s="47">
        <v>0</v>
      </c>
      <c r="DA578" s="47">
        <v>0</v>
      </c>
      <c r="DB578" s="47">
        <v>0</v>
      </c>
      <c r="DC578" s="47">
        <v>0</v>
      </c>
      <c r="DD578" s="47">
        <v>0</v>
      </c>
      <c r="DE578" s="47">
        <v>0</v>
      </c>
      <c r="DF578" s="47">
        <v>0</v>
      </c>
      <c r="DG578" s="47">
        <v>0</v>
      </c>
      <c r="DH578" s="47">
        <v>0</v>
      </c>
      <c r="DI578" s="47">
        <v>0</v>
      </c>
      <c r="DJ578" s="47">
        <v>0</v>
      </c>
      <c r="DK578" s="47">
        <v>0</v>
      </c>
      <c r="DL578" s="47">
        <v>0</v>
      </c>
      <c r="DM578" s="47">
        <v>0</v>
      </c>
      <c r="DN578" s="47">
        <v>0</v>
      </c>
      <c r="DO578" s="47">
        <v>0</v>
      </c>
      <c r="DP578" s="47">
        <v>0</v>
      </c>
      <c r="DQ578" s="47">
        <v>0</v>
      </c>
      <c r="DR578" s="47">
        <v>0</v>
      </c>
      <c r="DS578" s="47">
        <v>0</v>
      </c>
      <c r="DT578" s="47">
        <v>0</v>
      </c>
    </row>
    <row r="579" spans="1:126" x14ac:dyDescent="0.25">
      <c r="A579" s="47" t="s">
        <v>1050</v>
      </c>
      <c r="B579" s="47" t="s">
        <v>153</v>
      </c>
      <c r="C579" s="47" t="s">
        <v>1046</v>
      </c>
      <c r="D579" s="47" t="s">
        <v>1046</v>
      </c>
      <c r="E579" s="47"/>
      <c r="F579" s="47" t="s">
        <v>406</v>
      </c>
      <c r="G579" s="47" t="s">
        <v>412</v>
      </c>
      <c r="H579" s="47" t="str">
        <f>=IFERROR(VLOOKUP(A579,'ETPT Format DDG'!A:J,10,FALSE),"")</f>
        <v>0</v>
      </c>
      <c r="I579" s="47" t="str">
        <f>='ETPT Format DDG'!M579</f>
        <v/>
      </c>
      <c r="J579" s="47" t="str">
        <f>='ETPT Format DDG'!D579</f>
        <v/>
      </c>
      <c r="K579" s="47" t="s">
        <v>157</v>
      </c>
      <c r="L579" s="47" t="s">
        <v>660</v>
      </c>
      <c r="M579" s="47"/>
      <c r="N579" s="47">
        <v>1</v>
      </c>
      <c r="O579" s="47">
        <v>1</v>
      </c>
      <c r="P579" s="47">
        <v>0</v>
      </c>
      <c r="Q579" s="47">
        <v>0</v>
      </c>
      <c r="R579" s="47">
        <v>0</v>
      </c>
      <c r="S579" s="47">
        <v>0</v>
      </c>
      <c r="T579" s="47">
        <v>0</v>
      </c>
      <c r="U579" s="47">
        <v>0</v>
      </c>
      <c r="V579" s="47">
        <v>0</v>
      </c>
      <c r="W579" s="47">
        <v>0</v>
      </c>
      <c r="X579" s="47">
        <v>0</v>
      </c>
      <c r="Y579" s="47">
        <v>0</v>
      </c>
      <c r="Z579" s="47">
        <v>0</v>
      </c>
      <c r="AA579" s="47">
        <v>0</v>
      </c>
      <c r="AB579" s="47">
        <v>0</v>
      </c>
      <c r="AC579" s="47">
        <v>0</v>
      </c>
      <c r="AD579" s="47">
        <v>0</v>
      </c>
      <c r="AE579" s="47">
        <v>0</v>
      </c>
      <c r="AF579" s="47">
        <v>0</v>
      </c>
      <c r="AG579" s="47">
        <v>0</v>
      </c>
      <c r="AH579" s="47">
        <v>0</v>
      </c>
      <c r="AI579" s="47">
        <v>0</v>
      </c>
      <c r="AJ579" s="47">
        <v>0</v>
      </c>
      <c r="AK579" s="47">
        <v>0</v>
      </c>
      <c r="AL579" s="47">
        <v>0</v>
      </c>
      <c r="AM579" s="47">
        <v>0</v>
      </c>
      <c r="AN579" s="47">
        <v>0</v>
      </c>
      <c r="AO579" s="47">
        <v>0</v>
      </c>
      <c r="AP579" s="47">
        <v>0</v>
      </c>
      <c r="AQ579" s="47">
        <v>0</v>
      </c>
      <c r="AR579" s="47">
        <v>0</v>
      </c>
      <c r="AS579" s="47">
        <v>0</v>
      </c>
      <c r="AT579" s="47">
        <v>0</v>
      </c>
      <c r="AU579" s="47">
        <v>0</v>
      </c>
      <c r="AV579" s="47">
        <v>0</v>
      </c>
      <c r="AW579" s="47">
        <v>0</v>
      </c>
      <c r="AX579" s="47">
        <v>0</v>
      </c>
      <c r="AY579" s="47">
        <v>0</v>
      </c>
      <c r="AZ579" s="47">
        <v>0</v>
      </c>
      <c r="BA579" s="47">
        <v>0</v>
      </c>
      <c r="BB579" s="47">
        <v>0</v>
      </c>
      <c r="BC579" s="47">
        <v>0</v>
      </c>
      <c r="BD579" s="47">
        <v>0</v>
      </c>
      <c r="BE579" s="47">
        <v>0</v>
      </c>
      <c r="BF579" s="47">
        <v>0</v>
      </c>
      <c r="BG579" s="47">
        <v>0</v>
      </c>
      <c r="BH579" s="47">
        <v>0</v>
      </c>
      <c r="BI579" s="47">
        <v>0</v>
      </c>
      <c r="BJ579" s="47">
        <v>0</v>
      </c>
      <c r="BK579" s="47">
        <v>0</v>
      </c>
      <c r="BL579" s="47">
        <v>0</v>
      </c>
      <c r="BM579" s="47">
        <v>0</v>
      </c>
      <c r="BN579" s="47">
        <v>0</v>
      </c>
      <c r="BO579" s="47">
        <v>1</v>
      </c>
      <c r="BP579" s="47">
        <v>1</v>
      </c>
      <c r="BQ579" s="47">
        <v>0</v>
      </c>
      <c r="BR579" s="47">
        <v>0</v>
      </c>
      <c r="BS579" s="47">
        <v>0</v>
      </c>
      <c r="BT579" s="47">
        <v>0</v>
      </c>
      <c r="BU579" s="47">
        <v>0</v>
      </c>
      <c r="BV579" s="47">
        <v>0</v>
      </c>
      <c r="BW579" s="47">
        <v>0</v>
      </c>
      <c r="BX579" s="47">
        <v>0</v>
      </c>
      <c r="BY579" s="47">
        <v>0</v>
      </c>
      <c r="BZ579" s="47">
        <v>0</v>
      </c>
      <c r="CA579" s="47">
        <v>0</v>
      </c>
      <c r="CB579" s="47">
        <v>0</v>
      </c>
      <c r="CC579" s="47">
        <v>0</v>
      </c>
      <c r="CD579" s="47">
        <v>0</v>
      </c>
      <c r="CE579" s="47">
        <v>0</v>
      </c>
      <c r="CF579" s="47">
        <v>0</v>
      </c>
      <c r="CG579" s="47">
        <v>0</v>
      </c>
      <c r="CH579" s="47">
        <v>0</v>
      </c>
      <c r="CI579" s="47">
        <v>0</v>
      </c>
      <c r="CJ579" s="47">
        <v>0</v>
      </c>
      <c r="CK579" s="47">
        <v>0</v>
      </c>
      <c r="CL579" s="47">
        <v>0</v>
      </c>
      <c r="CM579" s="47">
        <v>0</v>
      </c>
      <c r="CN579" s="47">
        <v>0</v>
      </c>
      <c r="CO579" s="47">
        <v>0</v>
      </c>
      <c r="CP579" s="47">
        <v>0</v>
      </c>
      <c r="CQ579" s="47">
        <v>0</v>
      </c>
      <c r="CR579" s="47">
        <v>0</v>
      </c>
      <c r="CS579" s="47">
        <v>0</v>
      </c>
      <c r="CT579" s="47">
        <v>0</v>
      </c>
      <c r="CU579" s="47">
        <v>0</v>
      </c>
      <c r="CV579" s="47">
        <v>0</v>
      </c>
      <c r="CW579" s="47">
        <v>0</v>
      </c>
      <c r="CX579" s="47">
        <v>0</v>
      </c>
      <c r="CY579" s="47">
        <v>0</v>
      </c>
      <c r="CZ579" s="47">
        <v>0</v>
      </c>
      <c r="DA579" s="47">
        <v>0</v>
      </c>
      <c r="DB579" s="47">
        <v>0</v>
      </c>
      <c r="DC579" s="47">
        <v>0</v>
      </c>
      <c r="DD579" s="47">
        <v>0</v>
      </c>
      <c r="DE579" s="47">
        <v>0</v>
      </c>
      <c r="DF579" s="47">
        <v>0</v>
      </c>
      <c r="DG579" s="47">
        <v>0</v>
      </c>
      <c r="DH579" s="47">
        <v>0</v>
      </c>
      <c r="DI579" s="47">
        <v>0</v>
      </c>
      <c r="DJ579" s="47">
        <v>0</v>
      </c>
      <c r="DK579" s="47">
        <v>0</v>
      </c>
      <c r="DL579" s="47">
        <v>0</v>
      </c>
      <c r="DM579" s="47">
        <v>0</v>
      </c>
      <c r="DN579" s="47">
        <v>0</v>
      </c>
      <c r="DO579" s="47">
        <v>0</v>
      </c>
      <c r="DP579" s="47">
        <v>0</v>
      </c>
      <c r="DQ579" s="47">
        <v>0</v>
      </c>
      <c r="DR579" s="47">
        <v>0</v>
      </c>
      <c r="DS579" s="47">
        <v>0</v>
      </c>
      <c r="DT579" s="47">
        <v>0</v>
      </c>
    </row>
    <row r="580" spans="1:126" x14ac:dyDescent="0.25">
      <c r="A580" s="47" t="s">
        <v>1051</v>
      </c>
      <c r="B580" s="47" t="s">
        <v>153</v>
      </c>
      <c r="C580" s="47" t="s">
        <v>1046</v>
      </c>
      <c r="D580" s="47" t="s">
        <v>1046</v>
      </c>
      <c r="E580" s="47"/>
      <c r="F580" s="47" t="s">
        <v>406</v>
      </c>
      <c r="G580" s="47" t="s">
        <v>412</v>
      </c>
      <c r="H580" s="47" t="str">
        <f>=IFERROR(VLOOKUP(A580,'ETPT Format DDG'!A:J,10,FALSE),"")</f>
        <v>0</v>
      </c>
      <c r="I580" s="47" t="str">
        <f>='ETPT Format DDG'!M580</f>
        <v/>
      </c>
      <c r="J580" s="47" t="str">
        <f>='ETPT Format DDG'!D580</f>
        <v/>
      </c>
      <c r="K580" s="47" t="s">
        <v>157</v>
      </c>
      <c r="L580" s="47" t="s">
        <v>801</v>
      </c>
      <c r="M580" s="47"/>
      <c r="N580" s="47">
        <v>1</v>
      </c>
      <c r="O580" s="47">
        <v>1</v>
      </c>
      <c r="P580" s="47">
        <v>0</v>
      </c>
      <c r="Q580" s="47">
        <v>0</v>
      </c>
      <c r="R580" s="47">
        <v>0</v>
      </c>
      <c r="S580" s="47">
        <v>0</v>
      </c>
      <c r="T580" s="47">
        <v>0</v>
      </c>
      <c r="U580" s="47">
        <v>0</v>
      </c>
      <c r="V580" s="47">
        <v>0</v>
      </c>
      <c r="W580" s="47">
        <v>0</v>
      </c>
      <c r="X580" s="47">
        <v>0</v>
      </c>
      <c r="Y580" s="47">
        <v>0</v>
      </c>
      <c r="Z580" s="47">
        <v>0</v>
      </c>
      <c r="AA580" s="47">
        <v>0</v>
      </c>
      <c r="AB580" s="47">
        <v>0</v>
      </c>
      <c r="AC580" s="47">
        <v>0</v>
      </c>
      <c r="AD580" s="47">
        <v>0</v>
      </c>
      <c r="AE580" s="47">
        <v>0</v>
      </c>
      <c r="AF580" s="47">
        <v>0</v>
      </c>
      <c r="AG580" s="47">
        <v>0</v>
      </c>
      <c r="AH580" s="47">
        <v>0</v>
      </c>
      <c r="AI580" s="47">
        <v>0</v>
      </c>
      <c r="AJ580" s="47">
        <v>0</v>
      </c>
      <c r="AK580" s="47">
        <v>0</v>
      </c>
      <c r="AL580" s="47">
        <v>0</v>
      </c>
      <c r="AM580" s="47">
        <v>0</v>
      </c>
      <c r="AN580" s="47">
        <v>0</v>
      </c>
      <c r="AO580" s="47">
        <v>0</v>
      </c>
      <c r="AP580" s="47">
        <v>0</v>
      </c>
      <c r="AQ580" s="47">
        <v>0</v>
      </c>
      <c r="AR580" s="47">
        <v>0</v>
      </c>
      <c r="AS580" s="47">
        <v>0</v>
      </c>
      <c r="AT580" s="47">
        <v>0</v>
      </c>
      <c r="AU580" s="47">
        <v>0</v>
      </c>
      <c r="AV580" s="47">
        <v>0</v>
      </c>
      <c r="AW580" s="47">
        <v>0</v>
      </c>
      <c r="AX580" s="47">
        <v>0</v>
      </c>
      <c r="AY580" s="47">
        <v>0</v>
      </c>
      <c r="AZ580" s="47">
        <v>0</v>
      </c>
      <c r="BA580" s="47">
        <v>0</v>
      </c>
      <c r="BB580" s="47">
        <v>0</v>
      </c>
      <c r="BC580" s="47">
        <v>0</v>
      </c>
      <c r="BD580" s="47">
        <v>0</v>
      </c>
      <c r="BE580" s="47">
        <v>0</v>
      </c>
      <c r="BF580" s="47">
        <v>0</v>
      </c>
      <c r="BG580" s="47">
        <v>0</v>
      </c>
      <c r="BH580" s="47">
        <v>0</v>
      </c>
      <c r="BI580" s="47">
        <v>0</v>
      </c>
      <c r="BJ580" s="47">
        <v>0</v>
      </c>
      <c r="BK580" s="47">
        <v>0</v>
      </c>
      <c r="BL580" s="47">
        <v>0</v>
      </c>
      <c r="BM580" s="47">
        <v>0</v>
      </c>
      <c r="BN580" s="47">
        <v>0</v>
      </c>
      <c r="BO580" s="47">
        <v>0</v>
      </c>
      <c r="BP580" s="47">
        <v>0</v>
      </c>
      <c r="BQ580" s="47">
        <v>0</v>
      </c>
      <c r="BR580" s="47">
        <v>0</v>
      </c>
      <c r="BS580" s="47">
        <v>0</v>
      </c>
      <c r="BT580" s="47">
        <v>0</v>
      </c>
      <c r="BU580" s="47">
        <v>0</v>
      </c>
      <c r="BV580" s="47">
        <v>0</v>
      </c>
      <c r="BW580" s="47">
        <v>0</v>
      </c>
      <c r="BX580" s="47">
        <v>0</v>
      </c>
      <c r="BY580" s="47">
        <v>0</v>
      </c>
      <c r="BZ580" s="47">
        <v>0</v>
      </c>
      <c r="CA580" s="47">
        <v>0</v>
      </c>
      <c r="CB580" s="47">
        <v>0</v>
      </c>
      <c r="CC580" s="47">
        <v>0</v>
      </c>
      <c r="CD580" s="47">
        <v>0</v>
      </c>
      <c r="CE580" s="47">
        <v>0</v>
      </c>
      <c r="CF580" s="47">
        <v>0</v>
      </c>
      <c r="CG580" s="47">
        <v>0</v>
      </c>
      <c r="CH580" s="47">
        <v>0</v>
      </c>
      <c r="CI580" s="47">
        <v>0</v>
      </c>
      <c r="CJ580" s="47">
        <v>0</v>
      </c>
      <c r="CK580" s="47">
        <v>0</v>
      </c>
      <c r="CL580" s="47">
        <v>0</v>
      </c>
      <c r="CM580" s="47">
        <v>0</v>
      </c>
      <c r="CN580" s="47">
        <v>0</v>
      </c>
      <c r="CO580" s="47">
        <v>0</v>
      </c>
      <c r="CP580" s="47">
        <v>0</v>
      </c>
      <c r="CQ580" s="47">
        <v>0</v>
      </c>
      <c r="CR580" s="47">
        <v>0</v>
      </c>
      <c r="CS580" s="47">
        <v>0</v>
      </c>
      <c r="CT580" s="47">
        <v>1</v>
      </c>
      <c r="CU580" s="47">
        <v>0</v>
      </c>
      <c r="CV580" s="47">
        <v>0</v>
      </c>
      <c r="CW580" s="47">
        <v>0</v>
      </c>
      <c r="CX580" s="47">
        <v>0</v>
      </c>
      <c r="CY580" s="47">
        <v>0</v>
      </c>
      <c r="CZ580" s="47">
        <v>0</v>
      </c>
      <c r="DA580" s="47">
        <v>0</v>
      </c>
      <c r="DB580" s="47">
        <v>0</v>
      </c>
      <c r="DC580" s="47">
        <v>0</v>
      </c>
      <c r="DD580" s="47">
        <v>1</v>
      </c>
      <c r="DE580" s="47">
        <v>0</v>
      </c>
      <c r="DF580" s="47">
        <v>0</v>
      </c>
      <c r="DG580" s="47">
        <v>0</v>
      </c>
      <c r="DH580" s="47">
        <v>0</v>
      </c>
      <c r="DI580" s="47">
        <v>0</v>
      </c>
      <c r="DJ580" s="47">
        <v>0</v>
      </c>
      <c r="DK580" s="47">
        <v>0</v>
      </c>
      <c r="DL580" s="47">
        <v>0</v>
      </c>
      <c r="DM580" s="47">
        <v>0</v>
      </c>
      <c r="DN580" s="47">
        <v>0</v>
      </c>
      <c r="DO580" s="47">
        <v>0</v>
      </c>
      <c r="DP580" s="47">
        <v>0</v>
      </c>
      <c r="DQ580" s="47">
        <v>0</v>
      </c>
      <c r="DR580" s="47">
        <v>0</v>
      </c>
      <c r="DS580" s="47">
        <v>0</v>
      </c>
      <c r="DT580" s="47">
        <v>0</v>
      </c>
    </row>
    <row r="581" spans="1:126" x14ac:dyDescent="0.25">
      <c r="A581" s="47" t="s">
        <v>1052</v>
      </c>
      <c r="B581" s="47" t="s">
        <v>153</v>
      </c>
      <c r="C581" s="47" t="s">
        <v>1046</v>
      </c>
      <c r="D581" s="47" t="s">
        <v>1046</v>
      </c>
      <c r="E581" s="47"/>
      <c r="F581" s="47" t="s">
        <v>406</v>
      </c>
      <c r="G581" s="47" t="s">
        <v>544</v>
      </c>
      <c r="H581" s="47" t="str">
        <f>=IFERROR(VLOOKUP(A581,'ETPT Format DDG'!A:J,10,FALSE),"")</f>
        <v>0</v>
      </c>
      <c r="I581" s="47" t="str">
        <f>='ETPT Format DDG'!M581</f>
        <v/>
      </c>
      <c r="J581" s="47" t="str">
        <f>='ETPT Format DDG'!D581</f>
        <v/>
      </c>
      <c r="K581" s="47" t="s">
        <v>157</v>
      </c>
      <c r="L581" s="47" t="s">
        <v>172</v>
      </c>
      <c r="M581" s="47"/>
      <c r="N581" s="47">
        <v>1</v>
      </c>
      <c r="O581" s="47">
        <v>1</v>
      </c>
      <c r="P581" s="47">
        <v>0</v>
      </c>
      <c r="Q581" s="47">
        <v>0</v>
      </c>
      <c r="R581" s="47">
        <v>0</v>
      </c>
      <c r="S581" s="47">
        <v>0</v>
      </c>
      <c r="T581" s="47">
        <v>0</v>
      </c>
      <c r="U581" s="47">
        <v>0</v>
      </c>
      <c r="V581" s="47">
        <v>0</v>
      </c>
      <c r="W581" s="47">
        <v>0</v>
      </c>
      <c r="X581" s="47">
        <v>0</v>
      </c>
      <c r="Y581" s="47">
        <v>0</v>
      </c>
      <c r="Z581" s="47">
        <v>0</v>
      </c>
      <c r="AA581" s="47">
        <v>0</v>
      </c>
      <c r="AB581" s="47">
        <v>0</v>
      </c>
      <c r="AC581" s="47">
        <v>0</v>
      </c>
      <c r="AD581" s="47">
        <v>0</v>
      </c>
      <c r="AE581" s="47">
        <v>0</v>
      </c>
      <c r="AF581" s="47">
        <v>0</v>
      </c>
      <c r="AG581" s="47">
        <v>0</v>
      </c>
      <c r="AH581" s="47">
        <v>0</v>
      </c>
      <c r="AI581" s="47">
        <v>0</v>
      </c>
      <c r="AJ581" s="47">
        <v>0</v>
      </c>
      <c r="AK581" s="47">
        <v>0</v>
      </c>
      <c r="AL581" s="47">
        <v>0</v>
      </c>
      <c r="AM581" s="47">
        <v>0</v>
      </c>
      <c r="AN581" s="47">
        <v>0</v>
      </c>
      <c r="AO581" s="47">
        <v>0</v>
      </c>
      <c r="AP581" s="47">
        <v>0</v>
      </c>
      <c r="AQ581" s="47">
        <v>0</v>
      </c>
      <c r="AR581" s="47">
        <v>0</v>
      </c>
      <c r="AS581" s="47">
        <v>0</v>
      </c>
      <c r="AT581" s="47">
        <v>0</v>
      </c>
      <c r="AU581" s="47">
        <v>0</v>
      </c>
      <c r="AV581" s="47">
        <v>0</v>
      </c>
      <c r="AW581" s="47">
        <v>0</v>
      </c>
      <c r="AX581" s="47">
        <v>0</v>
      </c>
      <c r="AY581" s="47">
        <v>0</v>
      </c>
      <c r="AZ581" s="47">
        <v>0</v>
      </c>
      <c r="BA581" s="47">
        <v>0</v>
      </c>
      <c r="BB581" s="47">
        <v>0</v>
      </c>
      <c r="BC581" s="47">
        <v>0</v>
      </c>
      <c r="BD581" s="47">
        <v>0</v>
      </c>
      <c r="BE581" s="47">
        <v>0</v>
      </c>
      <c r="BF581" s="47">
        <v>0</v>
      </c>
      <c r="BG581" s="47">
        <v>0</v>
      </c>
      <c r="BH581" s="47">
        <v>0</v>
      </c>
      <c r="BI581" s="47">
        <v>0</v>
      </c>
      <c r="BJ581" s="47">
        <v>0</v>
      </c>
      <c r="BK581" s="47">
        <v>0</v>
      </c>
      <c r="BL581" s="47">
        <v>0</v>
      </c>
      <c r="BM581" s="47">
        <v>0</v>
      </c>
      <c r="BN581" s="47">
        <v>0</v>
      </c>
      <c r="BO581" s="47">
        <v>0</v>
      </c>
      <c r="BP581" s="47">
        <v>0</v>
      </c>
      <c r="BQ581" s="47">
        <v>0</v>
      </c>
      <c r="BR581" s="47">
        <v>0</v>
      </c>
      <c r="BS581" s="47">
        <v>0</v>
      </c>
      <c r="BT581" s="47">
        <v>0</v>
      </c>
      <c r="BU581" s="47">
        <v>0</v>
      </c>
      <c r="BV581" s="47">
        <v>0</v>
      </c>
      <c r="BW581" s="47">
        <v>0</v>
      </c>
      <c r="BX581" s="47">
        <v>0</v>
      </c>
      <c r="BY581" s="47">
        <v>0</v>
      </c>
      <c r="BZ581" s="47">
        <v>0</v>
      </c>
      <c r="CA581" s="47">
        <v>0</v>
      </c>
      <c r="CB581" s="47">
        <v>0</v>
      </c>
      <c r="CC581" s="47">
        <v>0</v>
      </c>
      <c r="CD581" s="47">
        <v>0</v>
      </c>
      <c r="CE581" s="47">
        <v>0</v>
      </c>
      <c r="CF581" s="47">
        <v>0</v>
      </c>
      <c r="CG581" s="47">
        <v>0</v>
      </c>
      <c r="CH581" s="47">
        <v>0</v>
      </c>
      <c r="CI581" s="47">
        <v>0</v>
      </c>
      <c r="CJ581" s="47">
        <v>0</v>
      </c>
      <c r="CK581" s="47">
        <v>0</v>
      </c>
      <c r="CL581" s="47">
        <v>0</v>
      </c>
      <c r="CM581" s="47">
        <v>0</v>
      </c>
      <c r="CN581" s="47">
        <v>0</v>
      </c>
      <c r="CO581" s="47">
        <v>0</v>
      </c>
      <c r="CP581" s="47">
        <v>0</v>
      </c>
      <c r="CQ581" s="47">
        <v>0</v>
      </c>
      <c r="CR581" s="47">
        <v>0</v>
      </c>
      <c r="CS581" s="47">
        <v>0</v>
      </c>
      <c r="CT581" s="47">
        <v>1</v>
      </c>
      <c r="CU581" s="47">
        <v>1</v>
      </c>
      <c r="CV581" s="47">
        <v>0</v>
      </c>
      <c r="CW581" s="47">
        <v>0</v>
      </c>
      <c r="CX581" s="47">
        <v>0</v>
      </c>
      <c r="CY581" s="47">
        <v>0</v>
      </c>
      <c r="CZ581" s="47">
        <v>0</v>
      </c>
      <c r="DA581" s="47">
        <v>0</v>
      </c>
      <c r="DB581" s="47">
        <v>0</v>
      </c>
      <c r="DC581" s="47">
        <v>0</v>
      </c>
      <c r="DD581" s="47">
        <v>0</v>
      </c>
      <c r="DE581" s="47">
        <v>0</v>
      </c>
      <c r="DF581" s="47">
        <v>0</v>
      </c>
      <c r="DG581" s="47">
        <v>0</v>
      </c>
      <c r="DH581" s="47">
        <v>0</v>
      </c>
      <c r="DI581" s="47">
        <v>0</v>
      </c>
      <c r="DJ581" s="47">
        <v>0</v>
      </c>
      <c r="DK581" s="47">
        <v>0</v>
      </c>
      <c r="DL581" s="47">
        <v>0</v>
      </c>
      <c r="DM581" s="47">
        <v>0</v>
      </c>
      <c r="DN581" s="47">
        <v>0</v>
      </c>
      <c r="DO581" s="47">
        <v>0</v>
      </c>
      <c r="DP581" s="47">
        <v>0</v>
      </c>
      <c r="DQ581" s="47">
        <v>0</v>
      </c>
      <c r="DR581" s="47">
        <v>0</v>
      </c>
      <c r="DS581" s="47">
        <v>0</v>
      </c>
      <c r="DT581" s="47">
        <v>0</v>
      </c>
    </row>
    <row r="582" spans="1:126" x14ac:dyDescent="0.25">
      <c r="A582" s="47" t="s">
        <v>1053</v>
      </c>
      <c r="B582" s="47" t="s">
        <v>153</v>
      </c>
      <c r="C582" s="47" t="s">
        <v>1046</v>
      </c>
      <c r="D582" s="47" t="s">
        <v>1046</v>
      </c>
      <c r="E582" s="47"/>
      <c r="F582" s="47" t="s">
        <v>406</v>
      </c>
      <c r="G582" s="47" t="s">
        <v>412</v>
      </c>
      <c r="H582" s="47" t="str">
        <f>=IFERROR(VLOOKUP(A582,'ETPT Format DDG'!A:J,10,FALSE),"")</f>
        <v>0</v>
      </c>
      <c r="I582" s="47" t="str">
        <f>='ETPT Format DDG'!M582</f>
        <v/>
      </c>
      <c r="J582" s="47" t="str">
        <f>='ETPT Format DDG'!D582</f>
        <v/>
      </c>
      <c r="K582" s="47" t="s">
        <v>157</v>
      </c>
      <c r="L582" s="47" t="s">
        <v>660</v>
      </c>
      <c r="M582" s="47" t="s">
        <v>657</v>
      </c>
      <c r="N582" s="47">
        <v>1</v>
      </c>
      <c r="O582" s="47">
        <v>1</v>
      </c>
      <c r="P582" s="47">
        <v>0</v>
      </c>
      <c r="Q582" s="47">
        <v>0</v>
      </c>
      <c r="R582" s="47">
        <v>0</v>
      </c>
      <c r="S582" s="47">
        <v>0</v>
      </c>
      <c r="T582" s="47">
        <v>0</v>
      </c>
      <c r="U582" s="47">
        <v>0</v>
      </c>
      <c r="V582" s="47">
        <v>0</v>
      </c>
      <c r="W582" s="47">
        <v>0</v>
      </c>
      <c r="X582" s="47">
        <v>0</v>
      </c>
      <c r="Y582" s="47">
        <v>0</v>
      </c>
      <c r="Z582" s="47">
        <v>0</v>
      </c>
      <c r="AA582" s="47">
        <v>0</v>
      </c>
      <c r="AB582" s="47">
        <v>0</v>
      </c>
      <c r="AC582" s="47">
        <v>0</v>
      </c>
      <c r="AD582" s="47">
        <v>0</v>
      </c>
      <c r="AE582" s="47">
        <v>0</v>
      </c>
      <c r="AF582" s="47">
        <v>0</v>
      </c>
      <c r="AG582" s="47">
        <v>0</v>
      </c>
      <c r="AH582" s="47">
        <v>0</v>
      </c>
      <c r="AI582" s="47">
        <v>0</v>
      </c>
      <c r="AJ582" s="47">
        <v>0</v>
      </c>
      <c r="AK582" s="47">
        <v>0</v>
      </c>
      <c r="AL582" s="47">
        <v>0</v>
      </c>
      <c r="AM582" s="47">
        <v>0</v>
      </c>
      <c r="AN582" s="47">
        <v>0</v>
      </c>
      <c r="AO582" s="47">
        <v>0</v>
      </c>
      <c r="AP582" s="47">
        <v>0</v>
      </c>
      <c r="AQ582" s="47">
        <v>0</v>
      </c>
      <c r="AR582" s="47">
        <v>0</v>
      </c>
      <c r="AS582" s="47">
        <v>0</v>
      </c>
      <c r="AT582" s="47">
        <v>0</v>
      </c>
      <c r="AU582" s="47">
        <v>0</v>
      </c>
      <c r="AV582" s="47">
        <v>0</v>
      </c>
      <c r="AW582" s="47">
        <v>0</v>
      </c>
      <c r="AX582" s="47">
        <v>0</v>
      </c>
      <c r="AY582" s="47">
        <v>0</v>
      </c>
      <c r="AZ582" s="47">
        <v>0</v>
      </c>
      <c r="BA582" s="47">
        <v>0</v>
      </c>
      <c r="BB582" s="47">
        <v>0</v>
      </c>
      <c r="BC582" s="47">
        <v>0</v>
      </c>
      <c r="BD582" s="47">
        <v>0</v>
      </c>
      <c r="BE582" s="47">
        <v>0</v>
      </c>
      <c r="BF582" s="47">
        <v>0</v>
      </c>
      <c r="BG582" s="47">
        <v>0</v>
      </c>
      <c r="BH582" s="47">
        <v>0</v>
      </c>
      <c r="BI582" s="47">
        <v>0</v>
      </c>
      <c r="BJ582" s="47">
        <v>0</v>
      </c>
      <c r="BK582" s="47">
        <v>0</v>
      </c>
      <c r="BL582" s="47">
        <v>0</v>
      </c>
      <c r="BM582" s="47">
        <v>0</v>
      </c>
      <c r="BN582" s="47">
        <v>0</v>
      </c>
      <c r="BO582" s="47">
        <v>1</v>
      </c>
      <c r="BP582" s="47">
        <v>0</v>
      </c>
      <c r="BQ582" s="47">
        <v>0</v>
      </c>
      <c r="BR582" s="47">
        <v>0</v>
      </c>
      <c r="BS582" s="47">
        <v>1</v>
      </c>
      <c r="BT582" s="47">
        <v>0</v>
      </c>
      <c r="BU582" s="47">
        <v>0</v>
      </c>
      <c r="BV582" s="47">
        <v>0</v>
      </c>
      <c r="BW582" s="47">
        <v>0</v>
      </c>
      <c r="BX582" s="47">
        <v>0</v>
      </c>
      <c r="BY582" s="47">
        <v>0</v>
      </c>
      <c r="BZ582" s="47">
        <v>0</v>
      </c>
      <c r="CA582" s="47">
        <v>0</v>
      </c>
      <c r="CB582" s="47">
        <v>0</v>
      </c>
      <c r="CC582" s="47">
        <v>0</v>
      </c>
      <c r="CD582" s="47">
        <v>0</v>
      </c>
      <c r="CE582" s="47">
        <v>0</v>
      </c>
      <c r="CF582" s="47">
        <v>0</v>
      </c>
      <c r="CG582" s="47">
        <v>0</v>
      </c>
      <c r="CH582" s="47">
        <v>0</v>
      </c>
      <c r="CI582" s="47">
        <v>0</v>
      </c>
      <c r="CJ582" s="47">
        <v>0</v>
      </c>
      <c r="CK582" s="47">
        <v>0</v>
      </c>
      <c r="CL582" s="47">
        <v>0</v>
      </c>
      <c r="CM582" s="47">
        <v>0</v>
      </c>
      <c r="CN582" s="47">
        <v>0</v>
      </c>
      <c r="CO582" s="47">
        <v>0</v>
      </c>
      <c r="CP582" s="47">
        <v>0</v>
      </c>
      <c r="CQ582" s="47">
        <v>0</v>
      </c>
      <c r="CR582" s="47">
        <v>0</v>
      </c>
      <c r="CS582" s="47">
        <v>0</v>
      </c>
      <c r="CT582" s="47">
        <v>0</v>
      </c>
      <c r="CU582" s="47">
        <v>0</v>
      </c>
      <c r="CV582" s="47">
        <v>0</v>
      </c>
      <c r="CW582" s="47">
        <v>0</v>
      </c>
      <c r="CX582" s="47">
        <v>0</v>
      </c>
      <c r="CY582" s="47">
        <v>0</v>
      </c>
      <c r="CZ582" s="47">
        <v>0</v>
      </c>
      <c r="DA582" s="47">
        <v>0</v>
      </c>
      <c r="DB582" s="47">
        <v>0</v>
      </c>
      <c r="DC582" s="47">
        <v>0</v>
      </c>
      <c r="DD582" s="47">
        <v>0</v>
      </c>
      <c r="DE582" s="47">
        <v>0</v>
      </c>
      <c r="DF582" s="47">
        <v>0</v>
      </c>
      <c r="DG582" s="47">
        <v>0</v>
      </c>
      <c r="DH582" s="47">
        <v>0</v>
      </c>
      <c r="DI582" s="47">
        <v>0</v>
      </c>
      <c r="DJ582" s="47">
        <v>0</v>
      </c>
      <c r="DK582" s="47">
        <v>0</v>
      </c>
      <c r="DL582" s="47">
        <v>0</v>
      </c>
      <c r="DM582" s="47">
        <v>0</v>
      </c>
      <c r="DN582" s="47">
        <v>0</v>
      </c>
      <c r="DO582" s="47">
        <v>0</v>
      </c>
      <c r="DP582" s="47">
        <v>0</v>
      </c>
      <c r="DQ582" s="47">
        <v>0</v>
      </c>
      <c r="DR582" s="47">
        <v>0</v>
      </c>
      <c r="DS582" s="47">
        <v>0</v>
      </c>
      <c r="DT582" s="47">
        <v>0</v>
      </c>
    </row>
    <row r="583" spans="1:126" x14ac:dyDescent="0.25">
      <c r="A583" s="47" t="s">
        <v>1054</v>
      </c>
      <c r="B583" s="47" t="s">
        <v>153</v>
      </c>
      <c r="C583" s="47" t="s">
        <v>1046</v>
      </c>
      <c r="D583" s="47" t="s">
        <v>1046</v>
      </c>
      <c r="E583" s="47"/>
      <c r="F583" s="47" t="s">
        <v>406</v>
      </c>
      <c r="G583" s="47" t="s">
        <v>412</v>
      </c>
      <c r="H583" s="47" t="str">
        <f>=IFERROR(VLOOKUP(A583,'ETPT Format DDG'!A:J,10,FALSE),"")</f>
        <v>0</v>
      </c>
      <c r="I583" s="47" t="str">
        <f>='ETPT Format DDG'!M583</f>
        <v/>
      </c>
      <c r="J583" s="47" t="str">
        <f>='ETPT Format DDG'!D583</f>
        <v/>
      </c>
      <c r="K583" s="47" t="s">
        <v>157</v>
      </c>
      <c r="L583" s="47" t="s">
        <v>885</v>
      </c>
      <c r="M583" s="47"/>
      <c r="N583" s="47">
        <v>1</v>
      </c>
      <c r="O583" s="47">
        <v>1</v>
      </c>
      <c r="P583" s="47">
        <v>0</v>
      </c>
      <c r="Q583" s="47">
        <v>0</v>
      </c>
      <c r="R583" s="47">
        <v>0</v>
      </c>
      <c r="S583" s="47">
        <v>0</v>
      </c>
      <c r="T583" s="47">
        <v>0</v>
      </c>
      <c r="U583" s="47">
        <v>0</v>
      </c>
      <c r="V583" s="47">
        <v>0</v>
      </c>
      <c r="W583" s="47">
        <v>0</v>
      </c>
      <c r="X583" s="47">
        <v>0</v>
      </c>
      <c r="Y583" s="47">
        <v>0</v>
      </c>
      <c r="Z583" s="47">
        <v>0</v>
      </c>
      <c r="AA583" s="47">
        <v>0</v>
      </c>
      <c r="AB583" s="47">
        <v>0</v>
      </c>
      <c r="AC583" s="47">
        <v>0</v>
      </c>
      <c r="AD583" s="47">
        <v>0</v>
      </c>
      <c r="AE583" s="47">
        <v>0</v>
      </c>
      <c r="AF583" s="47">
        <v>0</v>
      </c>
      <c r="AG583" s="47">
        <v>0</v>
      </c>
      <c r="AH583" s="47">
        <v>0</v>
      </c>
      <c r="AI583" s="47">
        <v>0</v>
      </c>
      <c r="AJ583" s="47">
        <v>0</v>
      </c>
      <c r="AK583" s="47">
        <v>0</v>
      </c>
      <c r="AL583" s="47">
        <v>0</v>
      </c>
      <c r="AM583" s="47">
        <v>0</v>
      </c>
      <c r="AN583" s="47">
        <v>0</v>
      </c>
      <c r="AO583" s="47">
        <v>0</v>
      </c>
      <c r="AP583" s="47">
        <v>0</v>
      </c>
      <c r="AQ583" s="47">
        <v>0</v>
      </c>
      <c r="AR583" s="47">
        <v>0</v>
      </c>
      <c r="AS583" s="47">
        <v>0</v>
      </c>
      <c r="AT583" s="47">
        <v>0</v>
      </c>
      <c r="AU583" s="47">
        <v>0</v>
      </c>
      <c r="AV583" s="47">
        <v>0</v>
      </c>
      <c r="AW583" s="47">
        <v>0</v>
      </c>
      <c r="AX583" s="47">
        <v>0</v>
      </c>
      <c r="AY583" s="47">
        <v>0</v>
      </c>
      <c r="AZ583" s="47">
        <v>0</v>
      </c>
      <c r="BA583" s="47">
        <v>0</v>
      </c>
      <c r="BB583" s="47">
        <v>0</v>
      </c>
      <c r="BC583" s="47">
        <v>0</v>
      </c>
      <c r="BD583" s="47">
        <v>0</v>
      </c>
      <c r="BE583" s="47">
        <v>0</v>
      </c>
      <c r="BF583" s="47">
        <v>0</v>
      </c>
      <c r="BG583" s="47">
        <v>0</v>
      </c>
      <c r="BH583" s="47">
        <v>0</v>
      </c>
      <c r="BI583" s="47">
        <v>0</v>
      </c>
      <c r="BJ583" s="47">
        <v>0</v>
      </c>
      <c r="BK583" s="47">
        <v>0</v>
      </c>
      <c r="BL583" s="47">
        <v>0</v>
      </c>
      <c r="BM583" s="47">
        <v>0</v>
      </c>
      <c r="BN583" s="47">
        <v>0</v>
      </c>
      <c r="BO583" s="47">
        <v>1</v>
      </c>
      <c r="BP583" s="47">
        <v>0</v>
      </c>
      <c r="BQ583" s="47">
        <v>0</v>
      </c>
      <c r="BR583" s="47">
        <v>0</v>
      </c>
      <c r="BS583" s="47">
        <v>0</v>
      </c>
      <c r="BT583" s="47">
        <v>0</v>
      </c>
      <c r="BU583" s="47">
        <v>0</v>
      </c>
      <c r="BV583" s="47">
        <v>0</v>
      </c>
      <c r="BW583" s="47">
        <v>1</v>
      </c>
      <c r="BX583" s="47">
        <v>0</v>
      </c>
      <c r="BY583" s="47">
        <v>0</v>
      </c>
      <c r="BZ583" s="47">
        <v>0</v>
      </c>
      <c r="CA583" s="47">
        <v>0</v>
      </c>
      <c r="CB583" s="47">
        <v>0</v>
      </c>
      <c r="CC583" s="47">
        <v>0</v>
      </c>
      <c r="CD583" s="47">
        <v>0</v>
      </c>
      <c r="CE583" s="47">
        <v>0</v>
      </c>
      <c r="CF583" s="47">
        <v>0</v>
      </c>
      <c r="CG583" s="47">
        <v>0</v>
      </c>
      <c r="CH583" s="47">
        <v>0</v>
      </c>
      <c r="CI583" s="47">
        <v>0</v>
      </c>
      <c r="CJ583" s="47">
        <v>0</v>
      </c>
      <c r="CK583" s="47">
        <v>0</v>
      </c>
      <c r="CL583" s="47">
        <v>0</v>
      </c>
      <c r="CM583" s="47">
        <v>0</v>
      </c>
      <c r="CN583" s="47">
        <v>0</v>
      </c>
      <c r="CO583" s="47">
        <v>0</v>
      </c>
      <c r="CP583" s="47">
        <v>0</v>
      </c>
      <c r="CQ583" s="47">
        <v>0</v>
      </c>
      <c r="CR583" s="47">
        <v>0</v>
      </c>
      <c r="CS583" s="47">
        <v>0</v>
      </c>
      <c r="CT583" s="47">
        <v>0</v>
      </c>
      <c r="CU583" s="47">
        <v>0</v>
      </c>
      <c r="CV583" s="47">
        <v>0</v>
      </c>
      <c r="CW583" s="47">
        <v>0</v>
      </c>
      <c r="CX583" s="47">
        <v>0</v>
      </c>
      <c r="CY583" s="47">
        <v>0</v>
      </c>
      <c r="CZ583" s="47">
        <v>0</v>
      </c>
      <c r="DA583" s="47">
        <v>0</v>
      </c>
      <c r="DB583" s="47">
        <v>0</v>
      </c>
      <c r="DC583" s="47">
        <v>0</v>
      </c>
      <c r="DD583" s="47">
        <v>0</v>
      </c>
      <c r="DE583" s="47">
        <v>0</v>
      </c>
      <c r="DF583" s="47">
        <v>0</v>
      </c>
      <c r="DG583" s="47">
        <v>0</v>
      </c>
      <c r="DH583" s="47">
        <v>0</v>
      </c>
      <c r="DI583" s="47">
        <v>0</v>
      </c>
      <c r="DJ583" s="47">
        <v>0</v>
      </c>
      <c r="DK583" s="47">
        <v>0</v>
      </c>
      <c r="DL583" s="47">
        <v>0</v>
      </c>
      <c r="DM583" s="47">
        <v>0</v>
      </c>
      <c r="DN583" s="47">
        <v>0</v>
      </c>
      <c r="DO583" s="47">
        <v>0</v>
      </c>
      <c r="DP583" s="47">
        <v>0</v>
      </c>
      <c r="DQ583" s="47">
        <v>0</v>
      </c>
      <c r="DR583" s="47">
        <v>0</v>
      </c>
      <c r="DS583" s="47">
        <v>0</v>
      </c>
      <c r="DT583" s="47">
        <v>0</v>
      </c>
    </row>
    <row r="584" spans="1:126" x14ac:dyDescent="0.25">
      <c r="A584" s="47" t="s">
        <v>1055</v>
      </c>
      <c r="B584" s="47" t="s">
        <v>153</v>
      </c>
      <c r="C584" s="47" t="s">
        <v>1046</v>
      </c>
      <c r="D584" s="47" t="s">
        <v>1046</v>
      </c>
      <c r="E584" s="47"/>
      <c r="F584" s="47" t="s">
        <v>406</v>
      </c>
      <c r="G584" s="47" t="s">
        <v>544</v>
      </c>
      <c r="H584" s="47" t="str">
        <f>=IFERROR(VLOOKUP(A584,'ETPT Format DDG'!A:J,10,FALSE),"")</f>
        <v>0</v>
      </c>
      <c r="I584" s="47" t="str">
        <f>='ETPT Format DDG'!M584</f>
        <v/>
      </c>
      <c r="J584" s="47" t="str">
        <f>='ETPT Format DDG'!D584</f>
        <v/>
      </c>
      <c r="K584" s="47" t="s">
        <v>157</v>
      </c>
      <c r="L584" s="47" t="s">
        <v>1056</v>
      </c>
      <c r="M584" s="47"/>
      <c r="N584" s="47">
        <v>0.8000000000000057</v>
      </c>
      <c r="O584" s="47">
        <v>0.8000000000000057</v>
      </c>
      <c r="P584" s="47">
        <v>0</v>
      </c>
      <c r="Q584" s="47">
        <v>0</v>
      </c>
      <c r="R584" s="47">
        <v>0</v>
      </c>
      <c r="S584" s="47">
        <v>0</v>
      </c>
      <c r="T584" s="47">
        <v>0</v>
      </c>
      <c r="U584" s="47">
        <v>0</v>
      </c>
      <c r="V584" s="47">
        <v>0</v>
      </c>
      <c r="W584" s="47">
        <v>0</v>
      </c>
      <c r="X584" s="47">
        <v>0</v>
      </c>
      <c r="Y584" s="47">
        <v>0</v>
      </c>
      <c r="Z584" s="47">
        <v>0</v>
      </c>
      <c r="AA584" s="47">
        <v>0</v>
      </c>
      <c r="AB584" s="47">
        <v>0</v>
      </c>
      <c r="AC584" s="47">
        <v>0</v>
      </c>
      <c r="AD584" s="47">
        <v>0</v>
      </c>
      <c r="AE584" s="47">
        <v>0</v>
      </c>
      <c r="AF584" s="47">
        <v>0</v>
      </c>
      <c r="AG584" s="47">
        <v>0</v>
      </c>
      <c r="AH584" s="47">
        <v>0</v>
      </c>
      <c r="AI584" s="47">
        <v>0</v>
      </c>
      <c r="AJ584" s="47">
        <v>0</v>
      </c>
      <c r="AK584" s="47">
        <v>0</v>
      </c>
      <c r="AL584" s="47">
        <v>0</v>
      </c>
      <c r="AM584" s="47">
        <v>0</v>
      </c>
      <c r="AN584" s="47">
        <v>0</v>
      </c>
      <c r="AO584" s="47">
        <v>0</v>
      </c>
      <c r="AP584" s="47">
        <v>0</v>
      </c>
      <c r="AQ584" s="47">
        <v>0</v>
      </c>
      <c r="AR584" s="47">
        <v>0</v>
      </c>
      <c r="AS584" s="47">
        <v>0</v>
      </c>
      <c r="AT584" s="47">
        <v>0</v>
      </c>
      <c r="AU584" s="47">
        <v>0</v>
      </c>
      <c r="AV584" s="47">
        <v>0</v>
      </c>
      <c r="AW584" s="47">
        <v>0</v>
      </c>
      <c r="AX584" s="47">
        <v>0</v>
      </c>
      <c r="AY584" s="47">
        <v>0</v>
      </c>
      <c r="AZ584" s="47">
        <v>0</v>
      </c>
      <c r="BA584" s="47">
        <v>0</v>
      </c>
      <c r="BB584" s="47">
        <v>0</v>
      </c>
      <c r="BC584" s="47">
        <v>0</v>
      </c>
      <c r="BD584" s="47">
        <v>0</v>
      </c>
      <c r="BE584" s="47">
        <v>0</v>
      </c>
      <c r="BF584" s="47">
        <v>0</v>
      </c>
      <c r="BG584" s="47">
        <v>0</v>
      </c>
      <c r="BH584" s="47">
        <v>0</v>
      </c>
      <c r="BI584" s="47">
        <v>0</v>
      </c>
      <c r="BJ584" s="47">
        <v>0</v>
      </c>
      <c r="BK584" s="47">
        <v>0</v>
      </c>
      <c r="BL584" s="47">
        <v>0</v>
      </c>
      <c r="BM584" s="47">
        <v>0</v>
      </c>
      <c r="BN584" s="47">
        <v>0</v>
      </c>
      <c r="BO584" s="47">
        <v>0</v>
      </c>
      <c r="BP584" s="47">
        <v>0</v>
      </c>
      <c r="BQ584" s="47">
        <v>0</v>
      </c>
      <c r="BR584" s="47">
        <v>0</v>
      </c>
      <c r="BS584" s="47">
        <v>0</v>
      </c>
      <c r="BT584" s="47">
        <v>0</v>
      </c>
      <c r="BU584" s="47">
        <v>0</v>
      </c>
      <c r="BV584" s="47">
        <v>0</v>
      </c>
      <c r="BW584" s="47">
        <v>0</v>
      </c>
      <c r="BX584" s="47">
        <v>0</v>
      </c>
      <c r="BY584" s="47">
        <v>0</v>
      </c>
      <c r="BZ584" s="47">
        <v>0</v>
      </c>
      <c r="CA584" s="47">
        <v>0</v>
      </c>
      <c r="CB584" s="47">
        <v>0</v>
      </c>
      <c r="CC584" s="47">
        <v>0</v>
      </c>
      <c r="CD584" s="47">
        <v>0</v>
      </c>
      <c r="CE584" s="47">
        <v>0</v>
      </c>
      <c r="CF584" s="47">
        <v>0</v>
      </c>
      <c r="CG584" s="47">
        <v>0</v>
      </c>
      <c r="CH584" s="47">
        <v>0</v>
      </c>
      <c r="CI584" s="47">
        <v>0</v>
      </c>
      <c r="CJ584" s="47">
        <v>0</v>
      </c>
      <c r="CK584" s="47">
        <v>0</v>
      </c>
      <c r="CL584" s="47">
        <v>0</v>
      </c>
      <c r="CM584" s="47">
        <v>0</v>
      </c>
      <c r="CN584" s="47">
        <v>0</v>
      </c>
      <c r="CO584" s="47">
        <v>0</v>
      </c>
      <c r="CP584" s="47">
        <v>0</v>
      </c>
      <c r="CQ584" s="47">
        <v>0</v>
      </c>
      <c r="CR584" s="47">
        <v>0</v>
      </c>
      <c r="CS584" s="47">
        <v>0</v>
      </c>
      <c r="CT584" s="47">
        <v>0.8000000000000057</v>
      </c>
      <c r="CU584" s="47">
        <v>0.8000000000000057</v>
      </c>
      <c r="CV584" s="47">
        <v>0</v>
      </c>
      <c r="CW584" s="47">
        <v>0</v>
      </c>
      <c r="CX584" s="47">
        <v>0</v>
      </c>
      <c r="CY584" s="47">
        <v>0</v>
      </c>
      <c r="CZ584" s="47">
        <v>0</v>
      </c>
      <c r="DA584" s="47">
        <v>0</v>
      </c>
      <c r="DB584" s="47">
        <v>0</v>
      </c>
      <c r="DC584" s="47">
        <v>0</v>
      </c>
      <c r="DD584" s="47">
        <v>0</v>
      </c>
      <c r="DE584" s="47">
        <v>0</v>
      </c>
      <c r="DF584" s="47">
        <v>0</v>
      </c>
      <c r="DG584" s="47">
        <v>0</v>
      </c>
      <c r="DH584" s="47">
        <v>0</v>
      </c>
      <c r="DI584" s="47">
        <v>0</v>
      </c>
      <c r="DJ584" s="47">
        <v>0</v>
      </c>
      <c r="DK584" s="47">
        <v>0</v>
      </c>
      <c r="DL584" s="47">
        <v>0</v>
      </c>
      <c r="DM584" s="47">
        <v>0</v>
      </c>
      <c r="DN584" s="47">
        <v>0</v>
      </c>
      <c r="DO584" s="47">
        <v>0</v>
      </c>
      <c r="DP584" s="47">
        <v>0</v>
      </c>
      <c r="DQ584" s="47">
        <v>0</v>
      </c>
      <c r="DR584" s="47">
        <v>0</v>
      </c>
      <c r="DS584" s="47">
        <v>0</v>
      </c>
      <c r="DT584" s="47">
        <v>0</v>
      </c>
    </row>
    <row r="585" spans="1:126" x14ac:dyDescent="0.25">
      <c r="A585" s="47" t="s">
        <v>1057</v>
      </c>
      <c r="B585" s="47" t="s">
        <v>153</v>
      </c>
      <c r="C585" s="47" t="s">
        <v>1058</v>
      </c>
      <c r="D585" s="47" t="s">
        <v>1058</v>
      </c>
      <c r="E585" s="47"/>
      <c r="F585" s="47" t="s">
        <v>406</v>
      </c>
      <c r="G585" s="47" t="s">
        <v>412</v>
      </c>
      <c r="H585" s="47" t="str">
        <f>=IFERROR(VLOOKUP(A585,'ETPT Format DDG'!A:J,10,FALSE),"")</f>
        <v>0</v>
      </c>
      <c r="I585" s="47" t="str">
        <f>='ETPT Format DDG'!M585</f>
        <v/>
      </c>
      <c r="J585" s="47" t="str">
        <f>='ETPT Format DDG'!D585</f>
        <v/>
      </c>
      <c r="K585" s="47" t="s">
        <v>157</v>
      </c>
      <c r="L585" s="47" t="s">
        <v>603</v>
      </c>
      <c r="M585" s="47" t="s">
        <v>655</v>
      </c>
      <c r="N585" s="47">
        <v>0.28421052631578947</v>
      </c>
      <c r="O585" s="47">
        <v>0.28421052631578947</v>
      </c>
      <c r="P585" s="47">
        <v>0</v>
      </c>
      <c r="Q585" s="47">
        <v>0</v>
      </c>
      <c r="R585" s="47">
        <v>0</v>
      </c>
      <c r="S585" s="47">
        <v>0</v>
      </c>
      <c r="T585" s="47">
        <v>0</v>
      </c>
      <c r="U585" s="47">
        <v>0</v>
      </c>
      <c r="V585" s="47">
        <v>0</v>
      </c>
      <c r="W585" s="47">
        <v>0</v>
      </c>
      <c r="X585" s="47">
        <v>0</v>
      </c>
      <c r="Y585" s="47">
        <v>0</v>
      </c>
      <c r="Z585" s="47">
        <v>0</v>
      </c>
      <c r="AA585" s="47">
        <v>0</v>
      </c>
      <c r="AB585" s="47">
        <v>0</v>
      </c>
      <c r="AC585" s="47">
        <v>0</v>
      </c>
      <c r="AD585" s="47">
        <v>0</v>
      </c>
      <c r="AE585" s="47">
        <v>0</v>
      </c>
      <c r="AF585" s="47">
        <v>0</v>
      </c>
      <c r="AG585" s="47">
        <v>0</v>
      </c>
      <c r="AH585" s="47">
        <v>0</v>
      </c>
      <c r="AI585" s="47">
        <v>0</v>
      </c>
      <c r="AJ585" s="47">
        <v>0</v>
      </c>
      <c r="AK585" s="47">
        <v>0</v>
      </c>
      <c r="AL585" s="47">
        <v>0</v>
      </c>
      <c r="AM585" s="47">
        <v>0</v>
      </c>
      <c r="AN585" s="47">
        <v>0</v>
      </c>
      <c r="AO585" s="47">
        <v>0</v>
      </c>
      <c r="AP585" s="47">
        <v>0</v>
      </c>
      <c r="AQ585" s="47">
        <v>0</v>
      </c>
      <c r="AR585" s="47">
        <v>0</v>
      </c>
      <c r="AS585" s="47">
        <v>0</v>
      </c>
      <c r="AT585" s="47">
        <v>0</v>
      </c>
      <c r="AU585" s="47">
        <v>0</v>
      </c>
      <c r="AV585" s="47">
        <v>0</v>
      </c>
      <c r="AW585" s="47">
        <v>0</v>
      </c>
      <c r="AX585" s="47">
        <v>0</v>
      </c>
      <c r="AY585" s="47">
        <v>0</v>
      </c>
      <c r="AZ585" s="47">
        <v>0</v>
      </c>
      <c r="BA585" s="47">
        <v>0</v>
      </c>
      <c r="BB585" s="47">
        <v>0</v>
      </c>
      <c r="BC585" s="47">
        <v>0</v>
      </c>
      <c r="BD585" s="47">
        <v>0</v>
      </c>
      <c r="BE585" s="47">
        <v>0</v>
      </c>
      <c r="BF585" s="47">
        <v>0</v>
      </c>
      <c r="BG585" s="47">
        <v>0</v>
      </c>
      <c r="BH585" s="47">
        <v>0</v>
      </c>
      <c r="BI585" s="47">
        <v>0</v>
      </c>
      <c r="BJ585" s="47">
        <v>0</v>
      </c>
      <c r="BK585" s="47">
        <v>0</v>
      </c>
      <c r="BL585" s="47">
        <v>0</v>
      </c>
      <c r="BM585" s="47">
        <v>0</v>
      </c>
      <c r="BN585" s="47">
        <v>0</v>
      </c>
      <c r="BO585" s="47">
        <v>0.28421052631578947</v>
      </c>
      <c r="BP585" s="47">
        <v>0</v>
      </c>
      <c r="BQ585" s="47">
        <v>0</v>
      </c>
      <c r="BR585" s="47">
        <v>0</v>
      </c>
      <c r="BS585" s="47">
        <v>0</v>
      </c>
      <c r="BT585" s="47">
        <v>0</v>
      </c>
      <c r="BU585" s="47">
        <v>0</v>
      </c>
      <c r="BV585" s="47">
        <v>0</v>
      </c>
      <c r="BW585" s="47">
        <v>0</v>
      </c>
      <c r="BX585" s="47">
        <v>0</v>
      </c>
      <c r="BY585" s="47">
        <v>0</v>
      </c>
      <c r="BZ585" s="47">
        <v>0</v>
      </c>
      <c r="CA585" s="47">
        <v>0</v>
      </c>
      <c r="CB585" s="47">
        <v>0</v>
      </c>
      <c r="CC585" s="47">
        <v>0</v>
      </c>
      <c r="CD585" s="47">
        <v>0</v>
      </c>
      <c r="CE585" s="47">
        <v>0</v>
      </c>
      <c r="CF585" s="47">
        <v>0</v>
      </c>
      <c r="CG585" s="47">
        <v>0</v>
      </c>
      <c r="CH585" s="47">
        <v>0</v>
      </c>
      <c r="CI585" s="47">
        <v>0</v>
      </c>
      <c r="CJ585" s="47">
        <v>0</v>
      </c>
      <c r="CK585" s="47">
        <v>0</v>
      </c>
      <c r="CL585" s="47">
        <v>0</v>
      </c>
      <c r="CM585" s="47">
        <v>0</v>
      </c>
      <c r="CN585" s="47">
        <v>0</v>
      </c>
      <c r="CO585" s="47">
        <v>0</v>
      </c>
      <c r="CP585" s="47">
        <v>0</v>
      </c>
      <c r="CQ585" s="47">
        <v>0</v>
      </c>
      <c r="CR585" s="47">
        <v>0</v>
      </c>
      <c r="CS585" s="47">
        <v>0</v>
      </c>
      <c r="CT585" s="47">
        <v>0</v>
      </c>
      <c r="CU585" s="47">
        <v>0</v>
      </c>
      <c r="CV585" s="47">
        <v>0</v>
      </c>
      <c r="CW585" s="47">
        <v>0</v>
      </c>
      <c r="CX585" s="47">
        <v>0</v>
      </c>
      <c r="CY585" s="47">
        <v>0</v>
      </c>
      <c r="CZ585" s="47">
        <v>0</v>
      </c>
      <c r="DA585" s="47">
        <v>0</v>
      </c>
      <c r="DB585" s="47">
        <v>0</v>
      </c>
      <c r="DC585" s="47">
        <v>0</v>
      </c>
      <c r="DD585" s="47">
        <v>0</v>
      </c>
      <c r="DE585" s="47">
        <v>0</v>
      </c>
      <c r="DF585" s="47">
        <v>0</v>
      </c>
      <c r="DG585" s="47">
        <v>0</v>
      </c>
      <c r="DH585" s="47">
        <v>0</v>
      </c>
      <c r="DI585" s="47">
        <v>0</v>
      </c>
      <c r="DJ585" s="47">
        <v>0</v>
      </c>
      <c r="DK585" s="47">
        <v>0</v>
      </c>
      <c r="DL585" s="47">
        <v>0</v>
      </c>
      <c r="DM585" s="47">
        <v>0</v>
      </c>
      <c r="DN585" s="47">
        <v>0</v>
      </c>
      <c r="DO585" s="47">
        <v>0</v>
      </c>
      <c r="DP585" s="47">
        <v>0</v>
      </c>
      <c r="DQ585" s="47">
        <v>0</v>
      </c>
      <c r="DR585" s="47">
        <v>0</v>
      </c>
      <c r="DS585" s="47">
        <v>0</v>
      </c>
      <c r="DT585" s="47">
        <v>0</v>
      </c>
    </row>
    <row r="586" spans="1:126" x14ac:dyDescent="0.25">
      <c r="A586" s="47" t="s">
        <v>1059</v>
      </c>
      <c r="B586" s="47" t="s">
        <v>153</v>
      </c>
      <c r="C586" s="47" t="s">
        <v>1058</v>
      </c>
      <c r="D586" s="47" t="s">
        <v>1058</v>
      </c>
      <c r="E586" s="47"/>
      <c r="F586" s="47" t="s">
        <v>406</v>
      </c>
      <c r="G586" s="47" t="s">
        <v>412</v>
      </c>
      <c r="H586" s="47" t="str">
        <f>=IFERROR(VLOOKUP(A586,'ETPT Format DDG'!A:J,10,FALSE),"")</f>
        <v>0</v>
      </c>
      <c r="I586" s="47" t="str">
        <f>='ETPT Format DDG'!M586</f>
        <v/>
      </c>
      <c r="J586" s="47" t="str">
        <f>='ETPT Format DDG'!D586</f>
        <v/>
      </c>
      <c r="K586" s="47" t="s">
        <v>157</v>
      </c>
      <c r="L586" s="47" t="s">
        <v>617</v>
      </c>
      <c r="M586" s="47"/>
      <c r="N586" s="47">
        <v>1</v>
      </c>
      <c r="O586" s="47">
        <v>1</v>
      </c>
      <c r="P586" s="47">
        <v>0</v>
      </c>
      <c r="Q586" s="47">
        <v>0</v>
      </c>
      <c r="R586" s="47">
        <v>0</v>
      </c>
      <c r="S586" s="47">
        <v>0</v>
      </c>
      <c r="T586" s="47">
        <v>0</v>
      </c>
      <c r="U586" s="47">
        <v>0</v>
      </c>
      <c r="V586" s="47">
        <v>0</v>
      </c>
      <c r="W586" s="47">
        <v>0</v>
      </c>
      <c r="X586" s="47">
        <v>0</v>
      </c>
      <c r="Y586" s="47">
        <v>0</v>
      </c>
      <c r="Z586" s="47">
        <v>0</v>
      </c>
      <c r="AA586" s="47">
        <v>0</v>
      </c>
      <c r="AB586" s="47">
        <v>0</v>
      </c>
      <c r="AC586" s="47">
        <v>0</v>
      </c>
      <c r="AD586" s="47">
        <v>0</v>
      </c>
      <c r="AE586" s="47">
        <v>0</v>
      </c>
      <c r="AF586" s="47">
        <v>0</v>
      </c>
      <c r="AG586" s="47">
        <v>0</v>
      </c>
      <c r="AH586" s="47">
        <v>0</v>
      </c>
      <c r="AI586" s="47">
        <v>0</v>
      </c>
      <c r="AJ586" s="47">
        <v>0</v>
      </c>
      <c r="AK586" s="47">
        <v>0</v>
      </c>
      <c r="AL586" s="47">
        <v>0</v>
      </c>
      <c r="AM586" s="47">
        <v>0</v>
      </c>
      <c r="AN586" s="47">
        <v>0</v>
      </c>
      <c r="AO586" s="47">
        <v>0</v>
      </c>
      <c r="AP586" s="47">
        <v>0</v>
      </c>
      <c r="AQ586" s="47">
        <v>0</v>
      </c>
      <c r="AR586" s="47">
        <v>0</v>
      </c>
      <c r="AS586" s="47">
        <v>0</v>
      </c>
      <c r="AT586" s="47">
        <v>0</v>
      </c>
      <c r="AU586" s="47">
        <v>0</v>
      </c>
      <c r="AV586" s="47">
        <v>0</v>
      </c>
      <c r="AW586" s="47">
        <v>0</v>
      </c>
      <c r="AX586" s="47">
        <v>0</v>
      </c>
      <c r="AY586" s="47">
        <v>0</v>
      </c>
      <c r="AZ586" s="47">
        <v>0</v>
      </c>
      <c r="BA586" s="47">
        <v>0</v>
      </c>
      <c r="BB586" s="47">
        <v>0</v>
      </c>
      <c r="BC586" s="47">
        <v>0</v>
      </c>
      <c r="BD586" s="47">
        <v>0</v>
      </c>
      <c r="BE586" s="47">
        <v>0</v>
      </c>
      <c r="BF586" s="47">
        <v>0</v>
      </c>
      <c r="BG586" s="47">
        <v>0</v>
      </c>
      <c r="BH586" s="47">
        <v>0</v>
      </c>
      <c r="BI586" s="47">
        <v>0</v>
      </c>
      <c r="BJ586" s="47">
        <v>0</v>
      </c>
      <c r="BK586" s="47">
        <v>0</v>
      </c>
      <c r="BL586" s="47">
        <v>0</v>
      </c>
      <c r="BM586" s="47">
        <v>0</v>
      </c>
      <c r="BN586" s="47">
        <v>0</v>
      </c>
      <c r="BO586" s="47">
        <v>1</v>
      </c>
      <c r="BP586" s="47">
        <v>1</v>
      </c>
      <c r="BQ586" s="47">
        <v>0</v>
      </c>
      <c r="BR586" s="47">
        <v>0</v>
      </c>
      <c r="BS586" s="47">
        <v>0</v>
      </c>
      <c r="BT586" s="47">
        <v>0</v>
      </c>
      <c r="BU586" s="47">
        <v>0</v>
      </c>
      <c r="BV586" s="47">
        <v>0</v>
      </c>
      <c r="BW586" s="47">
        <v>0</v>
      </c>
      <c r="BX586" s="47">
        <v>0</v>
      </c>
      <c r="BY586" s="47">
        <v>0</v>
      </c>
      <c r="BZ586" s="47">
        <v>0</v>
      </c>
      <c r="CA586" s="47">
        <v>0</v>
      </c>
      <c r="CB586" s="47">
        <v>0</v>
      </c>
      <c r="CC586" s="47">
        <v>0</v>
      </c>
      <c r="CD586" s="47">
        <v>0</v>
      </c>
      <c r="CE586" s="47">
        <v>0</v>
      </c>
      <c r="CF586" s="47">
        <v>0</v>
      </c>
      <c r="CG586" s="47">
        <v>0</v>
      </c>
      <c r="CH586" s="47">
        <v>0</v>
      </c>
      <c r="CI586" s="47">
        <v>0</v>
      </c>
      <c r="CJ586" s="47">
        <v>0</v>
      </c>
      <c r="CK586" s="47">
        <v>0</v>
      </c>
      <c r="CL586" s="47">
        <v>0</v>
      </c>
      <c r="CM586" s="47">
        <v>0</v>
      </c>
      <c r="CN586" s="47">
        <v>0</v>
      </c>
      <c r="CO586" s="47">
        <v>0</v>
      </c>
      <c r="CP586" s="47">
        <v>0</v>
      </c>
      <c r="CQ586" s="47">
        <v>0</v>
      </c>
      <c r="CR586" s="47">
        <v>0</v>
      </c>
      <c r="CS586" s="47">
        <v>0</v>
      </c>
      <c r="CT586" s="47">
        <v>0</v>
      </c>
      <c r="CU586" s="47">
        <v>0</v>
      </c>
      <c r="CV586" s="47">
        <v>0</v>
      </c>
      <c r="CW586" s="47">
        <v>0</v>
      </c>
      <c r="CX586" s="47">
        <v>0</v>
      </c>
      <c r="CY586" s="47">
        <v>0</v>
      </c>
      <c r="CZ586" s="47">
        <v>0</v>
      </c>
      <c r="DA586" s="47">
        <v>0</v>
      </c>
      <c r="DB586" s="47">
        <v>0</v>
      </c>
      <c r="DC586" s="47">
        <v>0</v>
      </c>
      <c r="DD586" s="47">
        <v>0</v>
      </c>
      <c r="DE586" s="47">
        <v>0</v>
      </c>
      <c r="DF586" s="47">
        <v>0</v>
      </c>
      <c r="DG586" s="47">
        <v>0</v>
      </c>
      <c r="DH586" s="47">
        <v>0</v>
      </c>
      <c r="DI586" s="47">
        <v>0</v>
      </c>
      <c r="DJ586" s="47">
        <v>0</v>
      </c>
      <c r="DK586" s="47">
        <v>0</v>
      </c>
      <c r="DL586" s="47">
        <v>0</v>
      </c>
      <c r="DM586" s="47">
        <v>0</v>
      </c>
      <c r="DN586" s="47">
        <v>0</v>
      </c>
      <c r="DO586" s="47">
        <v>0</v>
      </c>
      <c r="DP586" s="47">
        <v>0</v>
      </c>
      <c r="DQ586" s="47">
        <v>0</v>
      </c>
      <c r="DR586" s="47">
        <v>0</v>
      </c>
      <c r="DS586" s="47">
        <v>0</v>
      </c>
      <c r="DT586" s="47">
        <v>0</v>
      </c>
    </row>
    <row r="587" spans="1:126" x14ac:dyDescent="0.25">
      <c r="A587" s="47" t="s">
        <v>1060</v>
      </c>
      <c r="B587" s="47" t="s">
        <v>153</v>
      </c>
      <c r="C587" s="47" t="s">
        <v>1058</v>
      </c>
      <c r="D587" s="47" t="s">
        <v>1058</v>
      </c>
      <c r="E587" s="47"/>
      <c r="F587" s="47" t="s">
        <v>406</v>
      </c>
      <c r="G587" s="47" t="s">
        <v>412</v>
      </c>
      <c r="H587" s="47" t="str">
        <f>=IFERROR(VLOOKUP(A587,'ETPT Format DDG'!A:J,10,FALSE),"")</f>
        <v>0</v>
      </c>
      <c r="I587" s="47" t="str">
        <f>='ETPT Format DDG'!M587</f>
        <v/>
      </c>
      <c r="J587" s="47" t="str">
        <f>='ETPT Format DDG'!D587</f>
        <v/>
      </c>
      <c r="K587" s="47" t="s">
        <v>157</v>
      </c>
      <c r="L587" s="47" t="s">
        <v>648</v>
      </c>
      <c r="M587" s="47" t="s">
        <v>513</v>
      </c>
      <c r="N587" s="47">
        <v>0.3447368421052632</v>
      </c>
      <c r="O587" s="47">
        <v>0.3447368421052632</v>
      </c>
      <c r="P587" s="47">
        <v>0</v>
      </c>
      <c r="Q587" s="47">
        <v>0</v>
      </c>
      <c r="R587" s="47">
        <v>0</v>
      </c>
      <c r="S587" s="47">
        <v>0</v>
      </c>
      <c r="T587" s="47">
        <v>0</v>
      </c>
      <c r="U587" s="47">
        <v>0</v>
      </c>
      <c r="V587" s="47">
        <v>0</v>
      </c>
      <c r="W587" s="47">
        <v>0</v>
      </c>
      <c r="X587" s="47">
        <v>0</v>
      </c>
      <c r="Y587" s="47">
        <v>0</v>
      </c>
      <c r="Z587" s="47">
        <v>0</v>
      </c>
      <c r="AA587" s="47">
        <v>0</v>
      </c>
      <c r="AB587" s="47">
        <v>0</v>
      </c>
      <c r="AC587" s="47">
        <v>0</v>
      </c>
      <c r="AD587" s="47">
        <v>0</v>
      </c>
      <c r="AE587" s="47">
        <v>0</v>
      </c>
      <c r="AF587" s="47">
        <v>0</v>
      </c>
      <c r="AG587" s="47">
        <v>0</v>
      </c>
      <c r="AH587" s="47">
        <v>0</v>
      </c>
      <c r="AI587" s="47">
        <v>0</v>
      </c>
      <c r="AJ587" s="47">
        <v>0</v>
      </c>
      <c r="AK587" s="47">
        <v>0</v>
      </c>
      <c r="AL587" s="47">
        <v>0</v>
      </c>
      <c r="AM587" s="47">
        <v>0</v>
      </c>
      <c r="AN587" s="47">
        <v>0</v>
      </c>
      <c r="AO587" s="47">
        <v>0</v>
      </c>
      <c r="AP587" s="47">
        <v>0</v>
      </c>
      <c r="AQ587" s="47">
        <v>0</v>
      </c>
      <c r="AR587" s="47">
        <v>0</v>
      </c>
      <c r="AS587" s="47">
        <v>0</v>
      </c>
      <c r="AT587" s="47">
        <v>0</v>
      </c>
      <c r="AU587" s="47">
        <v>0</v>
      </c>
      <c r="AV587" s="47">
        <v>0</v>
      </c>
      <c r="AW587" s="47">
        <v>0</v>
      </c>
      <c r="AX587" s="47">
        <v>0</v>
      </c>
      <c r="AY587" s="47">
        <v>0</v>
      </c>
      <c r="AZ587" s="47">
        <v>0</v>
      </c>
      <c r="BA587" s="47">
        <v>0</v>
      </c>
      <c r="BB587" s="47">
        <v>0</v>
      </c>
      <c r="BC587" s="47">
        <v>0</v>
      </c>
      <c r="BD587" s="47">
        <v>0</v>
      </c>
      <c r="BE587" s="47">
        <v>0</v>
      </c>
      <c r="BF587" s="47">
        <v>0</v>
      </c>
      <c r="BG587" s="47">
        <v>0</v>
      </c>
      <c r="BH587" s="47">
        <v>0</v>
      </c>
      <c r="BI587" s="47">
        <v>0</v>
      </c>
      <c r="BJ587" s="47">
        <v>0</v>
      </c>
      <c r="BK587" s="47">
        <v>0</v>
      </c>
      <c r="BL587" s="47">
        <v>0</v>
      </c>
      <c r="BM587" s="47">
        <v>0</v>
      </c>
      <c r="BN587" s="47">
        <v>0</v>
      </c>
      <c r="BO587" s="47">
        <v>0</v>
      </c>
      <c r="BP587" s="47">
        <v>0</v>
      </c>
      <c r="BQ587" s="47">
        <v>0</v>
      </c>
      <c r="BR587" s="47">
        <v>0</v>
      </c>
      <c r="BS587" s="47">
        <v>0</v>
      </c>
      <c r="BT587" s="47">
        <v>0</v>
      </c>
      <c r="BU587" s="47">
        <v>0</v>
      </c>
      <c r="BV587" s="47">
        <v>0</v>
      </c>
      <c r="BW587" s="47">
        <v>0</v>
      </c>
      <c r="BX587" s="47">
        <v>0</v>
      </c>
      <c r="BY587" s="47">
        <v>0</v>
      </c>
      <c r="BZ587" s="47">
        <v>0</v>
      </c>
      <c r="CA587" s="47">
        <v>0</v>
      </c>
      <c r="CB587" s="47">
        <v>0</v>
      </c>
      <c r="CC587" s="47">
        <v>0</v>
      </c>
      <c r="CD587" s="47">
        <v>0</v>
      </c>
      <c r="CE587" s="47">
        <v>0</v>
      </c>
      <c r="CF587" s="47">
        <v>0</v>
      </c>
      <c r="CG587" s="47">
        <v>0</v>
      </c>
      <c r="CH587" s="47">
        <v>0</v>
      </c>
      <c r="CI587" s="47">
        <v>0</v>
      </c>
      <c r="CJ587" s="47">
        <v>0</v>
      </c>
      <c r="CK587" s="47">
        <v>0</v>
      </c>
      <c r="CL587" s="47">
        <v>0</v>
      </c>
      <c r="CM587" s="47">
        <v>0</v>
      </c>
      <c r="CN587" s="47">
        <v>0</v>
      </c>
      <c r="CO587" s="47">
        <v>0</v>
      </c>
      <c r="CP587" s="47">
        <v>0</v>
      </c>
      <c r="CQ587" s="47">
        <v>0</v>
      </c>
      <c r="CR587" s="47">
        <v>0</v>
      </c>
      <c r="CS587" s="47">
        <v>0</v>
      </c>
      <c r="CT587" s="47">
        <v>0.3447368421052632</v>
      </c>
      <c r="CU587" s="47">
        <v>0</v>
      </c>
      <c r="CV587" s="47">
        <v>0</v>
      </c>
      <c r="CW587" s="47">
        <v>0</v>
      </c>
      <c r="CX587" s="47">
        <v>0</v>
      </c>
      <c r="CY587" s="47">
        <v>0</v>
      </c>
      <c r="CZ587" s="47">
        <v>0</v>
      </c>
      <c r="DA587" s="47">
        <v>0</v>
      </c>
      <c r="DB587" s="47">
        <v>0.3447368421052632</v>
      </c>
      <c r="DC587" s="47">
        <v>0</v>
      </c>
      <c r="DD587" s="47">
        <v>0</v>
      </c>
      <c r="DE587" s="47">
        <v>0</v>
      </c>
      <c r="DF587" s="47">
        <v>0</v>
      </c>
      <c r="DG587" s="47">
        <v>0</v>
      </c>
      <c r="DH587" s="47">
        <v>0</v>
      </c>
      <c r="DI587" s="47">
        <v>0</v>
      </c>
      <c r="DJ587" s="47">
        <v>0</v>
      </c>
      <c r="DK587" s="47">
        <v>0</v>
      </c>
      <c r="DL587" s="47">
        <v>0</v>
      </c>
      <c r="DM587" s="47">
        <v>0</v>
      </c>
      <c r="DN587" s="47">
        <v>0</v>
      </c>
      <c r="DO587" s="47">
        <v>0</v>
      </c>
      <c r="DP587" s="47">
        <v>0</v>
      </c>
      <c r="DQ587" s="47">
        <v>0</v>
      </c>
      <c r="DR587" s="47">
        <v>0</v>
      </c>
      <c r="DS587" s="47">
        <v>0</v>
      </c>
      <c r="DT587" s="47">
        <v>0</v>
      </c>
    </row>
    <row r="588" spans="1:126" x14ac:dyDescent="0.25">
      <c r="A588" s="47" t="s">
        <v>1061</v>
      </c>
      <c r="B588" s="47" t="s">
        <v>153</v>
      </c>
      <c r="C588" s="47" t="s">
        <v>1058</v>
      </c>
      <c r="D588" s="47" t="s">
        <v>1058</v>
      </c>
      <c r="E588" s="47"/>
      <c r="F588" s="47" t="s">
        <v>406</v>
      </c>
      <c r="G588" s="47" t="s">
        <v>412</v>
      </c>
      <c r="H588" s="47" t="str">
        <f>=IFERROR(VLOOKUP(A588,'ETPT Format DDG'!A:J,10,FALSE),"")</f>
        <v>0</v>
      </c>
      <c r="I588" s="47" t="str">
        <f>='ETPT Format DDG'!M588</f>
        <v/>
      </c>
      <c r="J588" s="47" t="str">
        <f>='ETPT Format DDG'!D588</f>
        <v/>
      </c>
      <c r="K588" s="47" t="s">
        <v>157</v>
      </c>
      <c r="L588" s="47" t="s">
        <v>578</v>
      </c>
      <c r="M588" s="47"/>
      <c r="N588" s="47">
        <v>1</v>
      </c>
      <c r="O588" s="47">
        <v>1</v>
      </c>
      <c r="P588" s="47">
        <v>0</v>
      </c>
      <c r="Q588" s="47">
        <v>0</v>
      </c>
      <c r="R588" s="47">
        <v>0</v>
      </c>
      <c r="S588" s="47">
        <v>0</v>
      </c>
      <c r="T588" s="47">
        <v>0</v>
      </c>
      <c r="U588" s="47">
        <v>0</v>
      </c>
      <c r="V588" s="47">
        <v>0</v>
      </c>
      <c r="W588" s="47">
        <v>0</v>
      </c>
      <c r="X588" s="47">
        <v>0</v>
      </c>
      <c r="Y588" s="47">
        <v>0</v>
      </c>
      <c r="Z588" s="47">
        <v>0</v>
      </c>
      <c r="AA588" s="47">
        <v>0</v>
      </c>
      <c r="AB588" s="47">
        <v>0</v>
      </c>
      <c r="AC588" s="47">
        <v>0</v>
      </c>
      <c r="AD588" s="47">
        <v>0</v>
      </c>
      <c r="AE588" s="47">
        <v>0</v>
      </c>
      <c r="AF588" s="47">
        <v>0</v>
      </c>
      <c r="AG588" s="47">
        <v>0</v>
      </c>
      <c r="AH588" s="47">
        <v>0</v>
      </c>
      <c r="AI588" s="47">
        <v>0</v>
      </c>
      <c r="AJ588" s="47">
        <v>0</v>
      </c>
      <c r="AK588" s="47">
        <v>0</v>
      </c>
      <c r="AL588" s="47">
        <v>0</v>
      </c>
      <c r="AM588" s="47">
        <v>0</v>
      </c>
      <c r="AN588" s="47">
        <v>0</v>
      </c>
      <c r="AO588" s="47">
        <v>0</v>
      </c>
      <c r="AP588" s="47">
        <v>0</v>
      </c>
      <c r="AQ588" s="47">
        <v>0</v>
      </c>
      <c r="AR588" s="47">
        <v>0</v>
      </c>
      <c r="AS588" s="47">
        <v>0</v>
      </c>
      <c r="AT588" s="47">
        <v>0</v>
      </c>
      <c r="AU588" s="47">
        <v>0</v>
      </c>
      <c r="AV588" s="47">
        <v>0</v>
      </c>
      <c r="AW588" s="47">
        <v>0</v>
      </c>
      <c r="AX588" s="47">
        <v>0</v>
      </c>
      <c r="AY588" s="47">
        <v>0</v>
      </c>
      <c r="AZ588" s="47">
        <v>0</v>
      </c>
      <c r="BA588" s="47">
        <v>0</v>
      </c>
      <c r="BB588" s="47">
        <v>0</v>
      </c>
      <c r="BC588" s="47">
        <v>0</v>
      </c>
      <c r="BD588" s="47">
        <v>0</v>
      </c>
      <c r="BE588" s="47">
        <v>0</v>
      </c>
      <c r="BF588" s="47">
        <v>0</v>
      </c>
      <c r="BG588" s="47">
        <v>0</v>
      </c>
      <c r="BH588" s="47">
        <v>0</v>
      </c>
      <c r="BI588" s="47">
        <v>0</v>
      </c>
      <c r="BJ588" s="47">
        <v>0</v>
      </c>
      <c r="BK588" s="47">
        <v>0</v>
      </c>
      <c r="BL588" s="47">
        <v>0</v>
      </c>
      <c r="BM588" s="47">
        <v>0</v>
      </c>
      <c r="BN588" s="47">
        <v>0</v>
      </c>
      <c r="BO588" s="47">
        <v>0</v>
      </c>
      <c r="BP588" s="47">
        <v>0</v>
      </c>
      <c r="BQ588" s="47">
        <v>0</v>
      </c>
      <c r="BR588" s="47">
        <v>0</v>
      </c>
      <c r="BS588" s="47">
        <v>0</v>
      </c>
      <c r="BT588" s="47">
        <v>0</v>
      </c>
      <c r="BU588" s="47">
        <v>0</v>
      </c>
      <c r="BV588" s="47">
        <v>0</v>
      </c>
      <c r="BW588" s="47">
        <v>0</v>
      </c>
      <c r="BX588" s="47">
        <v>0</v>
      </c>
      <c r="BY588" s="47">
        <v>0</v>
      </c>
      <c r="BZ588" s="47">
        <v>0</v>
      </c>
      <c r="CA588" s="47">
        <v>0</v>
      </c>
      <c r="CB588" s="47">
        <v>0</v>
      </c>
      <c r="CC588" s="47">
        <v>0</v>
      </c>
      <c r="CD588" s="47">
        <v>0</v>
      </c>
      <c r="CE588" s="47">
        <v>0</v>
      </c>
      <c r="CF588" s="47">
        <v>0</v>
      </c>
      <c r="CG588" s="47">
        <v>0</v>
      </c>
      <c r="CH588" s="47">
        <v>0</v>
      </c>
      <c r="CI588" s="47">
        <v>0</v>
      </c>
      <c r="CJ588" s="47">
        <v>0</v>
      </c>
      <c r="CK588" s="47">
        <v>0</v>
      </c>
      <c r="CL588" s="47">
        <v>0</v>
      </c>
      <c r="CM588" s="47">
        <v>0</v>
      </c>
      <c r="CN588" s="47">
        <v>0</v>
      </c>
      <c r="CO588" s="47">
        <v>0</v>
      </c>
      <c r="CP588" s="47">
        <v>0</v>
      </c>
      <c r="CQ588" s="47">
        <v>0</v>
      </c>
      <c r="CR588" s="47">
        <v>0</v>
      </c>
      <c r="CS588" s="47">
        <v>0</v>
      </c>
      <c r="CT588" s="47">
        <v>1</v>
      </c>
      <c r="CU588" s="47">
        <v>0</v>
      </c>
      <c r="CV588" s="47">
        <v>0</v>
      </c>
      <c r="CW588" s="47">
        <v>0</v>
      </c>
      <c r="CX588" s="47">
        <v>0</v>
      </c>
      <c r="CY588" s="47">
        <v>0</v>
      </c>
      <c r="CZ588" s="47">
        <v>0</v>
      </c>
      <c r="DA588" s="47">
        <v>0</v>
      </c>
      <c r="DB588" s="47">
        <v>1</v>
      </c>
      <c r="DC588" s="47">
        <v>0</v>
      </c>
      <c r="DD588" s="47">
        <v>0</v>
      </c>
      <c r="DE588" s="47">
        <v>0</v>
      </c>
      <c r="DF588" s="47">
        <v>0</v>
      </c>
      <c r="DG588" s="47">
        <v>0</v>
      </c>
      <c r="DH588" s="47">
        <v>0</v>
      </c>
      <c r="DI588" s="47">
        <v>0</v>
      </c>
      <c r="DJ588" s="47">
        <v>0</v>
      </c>
      <c r="DK588" s="47">
        <v>0</v>
      </c>
      <c r="DL588" s="47">
        <v>0</v>
      </c>
      <c r="DM588" s="47">
        <v>0</v>
      </c>
      <c r="DN588" s="47">
        <v>0</v>
      </c>
      <c r="DO588" s="47">
        <v>0</v>
      </c>
      <c r="DP588" s="47">
        <v>0</v>
      </c>
      <c r="DQ588" s="47">
        <v>0</v>
      </c>
      <c r="DR588" s="47">
        <v>0</v>
      </c>
      <c r="DS588" s="47">
        <v>0</v>
      </c>
      <c r="DT588" s="47">
        <v>0</v>
      </c>
    </row>
    <row r="589" spans="1:126" x14ac:dyDescent="0.25">
      <c r="A589" s="47" t="s">
        <v>1062</v>
      </c>
      <c r="B589" s="47" t="s">
        <v>153</v>
      </c>
      <c r="C589" s="47" t="s">
        <v>1058</v>
      </c>
      <c r="D589" s="47" t="s">
        <v>1058</v>
      </c>
      <c r="E589" s="47"/>
      <c r="F589" s="47" t="s">
        <v>406</v>
      </c>
      <c r="G589" s="47" t="s">
        <v>415</v>
      </c>
      <c r="H589" s="47" t="str">
        <f>=IFERROR(VLOOKUP(A589,'ETPT Format DDG'!A:J,10,FALSE),"")</f>
        <v>0</v>
      </c>
      <c r="I589" s="47" t="str">
        <f>='ETPT Format DDG'!M589</f>
        <v/>
      </c>
      <c r="J589" s="47" t="str">
        <f>='ETPT Format DDG'!D589</f>
        <v/>
      </c>
      <c r="K589" s="47" t="s">
        <v>157</v>
      </c>
      <c r="L589" s="47" t="s">
        <v>675</v>
      </c>
      <c r="M589" s="47" t="s">
        <v>931</v>
      </c>
      <c r="N589" s="47">
        <v>0.34210526315789475</v>
      </c>
      <c r="O589" s="47">
        <v>0.34210526315789475</v>
      </c>
      <c r="P589" s="47">
        <v>0.34210526315789475</v>
      </c>
      <c r="Q589" s="47">
        <v>0</v>
      </c>
      <c r="R589" s="47">
        <v>0</v>
      </c>
      <c r="S589" s="47">
        <v>0</v>
      </c>
      <c r="T589" s="47">
        <v>0</v>
      </c>
      <c r="U589" s="47">
        <v>0</v>
      </c>
      <c r="V589" s="47">
        <v>0</v>
      </c>
      <c r="W589" s="47">
        <v>0</v>
      </c>
      <c r="X589" s="47">
        <v>0</v>
      </c>
      <c r="Y589" s="47">
        <v>0</v>
      </c>
      <c r="Z589" s="47">
        <v>0</v>
      </c>
      <c r="AA589" s="47">
        <v>0</v>
      </c>
      <c r="AB589" s="47">
        <v>0</v>
      </c>
      <c r="AC589" s="47">
        <v>0</v>
      </c>
      <c r="AD589" s="47">
        <v>0</v>
      </c>
      <c r="AE589" s="47">
        <v>0</v>
      </c>
      <c r="AF589" s="47">
        <v>0</v>
      </c>
      <c r="AG589" s="47">
        <v>0</v>
      </c>
      <c r="AH589" s="47">
        <v>0</v>
      </c>
      <c r="AI589" s="47">
        <v>0</v>
      </c>
      <c r="AJ589" s="47">
        <v>0</v>
      </c>
      <c r="AK589" s="47">
        <v>0</v>
      </c>
      <c r="AL589" s="47">
        <v>0</v>
      </c>
      <c r="AM589" s="47">
        <v>0</v>
      </c>
      <c r="AN589" s="47">
        <v>0</v>
      </c>
      <c r="AO589" s="47">
        <v>0</v>
      </c>
      <c r="AP589" s="47">
        <v>0</v>
      </c>
      <c r="AQ589" s="47">
        <v>0</v>
      </c>
      <c r="AR589" s="47">
        <v>0</v>
      </c>
      <c r="AS589" s="47">
        <v>0</v>
      </c>
      <c r="AT589" s="47">
        <v>0</v>
      </c>
      <c r="AU589" s="47">
        <v>0</v>
      </c>
      <c r="AV589" s="47">
        <v>0</v>
      </c>
      <c r="AW589" s="47">
        <v>0</v>
      </c>
      <c r="AX589" s="47">
        <v>0</v>
      </c>
      <c r="AY589" s="47">
        <v>0</v>
      </c>
      <c r="AZ589" s="47">
        <v>0</v>
      </c>
      <c r="BA589" s="47">
        <v>0</v>
      </c>
      <c r="BB589" s="47">
        <v>0</v>
      </c>
      <c r="BC589" s="47">
        <v>0</v>
      </c>
      <c r="BD589" s="47">
        <v>0</v>
      </c>
      <c r="BE589" s="47">
        <v>0</v>
      </c>
      <c r="BF589" s="47">
        <v>0</v>
      </c>
      <c r="BG589" s="47">
        <v>0</v>
      </c>
      <c r="BH589" s="47">
        <v>0</v>
      </c>
      <c r="BI589" s="47">
        <v>0</v>
      </c>
      <c r="BJ589" s="47">
        <v>0</v>
      </c>
      <c r="BK589" s="47">
        <v>0</v>
      </c>
      <c r="BL589" s="47">
        <v>0</v>
      </c>
      <c r="BM589" s="47">
        <v>0</v>
      </c>
      <c r="BN589" s="47">
        <v>0</v>
      </c>
      <c r="BO589" s="47">
        <v>0</v>
      </c>
      <c r="BP589" s="47">
        <v>0</v>
      </c>
      <c r="BQ589" s="47">
        <v>0</v>
      </c>
      <c r="BR589" s="47">
        <v>0</v>
      </c>
      <c r="BS589" s="47">
        <v>0</v>
      </c>
      <c r="BT589" s="47">
        <v>0</v>
      </c>
      <c r="BU589" s="47">
        <v>0</v>
      </c>
      <c r="BV589" s="47">
        <v>0</v>
      </c>
      <c r="BW589" s="47">
        <v>0</v>
      </c>
      <c r="BX589" s="47">
        <v>0</v>
      </c>
      <c r="BY589" s="47">
        <v>0</v>
      </c>
      <c r="BZ589" s="47">
        <v>0</v>
      </c>
      <c r="CA589" s="47">
        <v>0</v>
      </c>
      <c r="CB589" s="47">
        <v>0</v>
      </c>
      <c r="CC589" s="47">
        <v>0</v>
      </c>
      <c r="CD589" s="47">
        <v>0</v>
      </c>
      <c r="CE589" s="47">
        <v>0</v>
      </c>
      <c r="CF589" s="47">
        <v>0</v>
      </c>
      <c r="CG589" s="47">
        <v>0</v>
      </c>
      <c r="CH589" s="47">
        <v>0</v>
      </c>
      <c r="CI589" s="47">
        <v>0</v>
      </c>
      <c r="CJ589" s="47">
        <v>0</v>
      </c>
      <c r="CK589" s="47">
        <v>0</v>
      </c>
      <c r="CL589" s="47">
        <v>0</v>
      </c>
      <c r="CM589" s="47">
        <v>0</v>
      </c>
      <c r="CN589" s="47">
        <v>0</v>
      </c>
      <c r="CO589" s="47">
        <v>0</v>
      </c>
      <c r="CP589" s="47">
        <v>0</v>
      </c>
      <c r="CQ589" s="47">
        <v>0</v>
      </c>
      <c r="CR589" s="47">
        <v>0</v>
      </c>
      <c r="CS589" s="47">
        <v>0</v>
      </c>
      <c r="CT589" s="47">
        <v>0</v>
      </c>
      <c r="CU589" s="47">
        <v>0</v>
      </c>
      <c r="CV589" s="47">
        <v>0</v>
      </c>
      <c r="CW589" s="47">
        <v>0</v>
      </c>
      <c r="CX589" s="47">
        <v>0</v>
      </c>
      <c r="CY589" s="47">
        <v>0</v>
      </c>
      <c r="CZ589" s="47">
        <v>0</v>
      </c>
      <c r="DA589" s="47">
        <v>0</v>
      </c>
      <c r="DB589" s="47">
        <v>0</v>
      </c>
      <c r="DC589" s="47">
        <v>0</v>
      </c>
      <c r="DD589" s="47">
        <v>0</v>
      </c>
      <c r="DE589" s="47">
        <v>0</v>
      </c>
      <c r="DF589" s="47">
        <v>0</v>
      </c>
      <c r="DG589" s="47">
        <v>0</v>
      </c>
      <c r="DH589" s="47">
        <v>0</v>
      </c>
      <c r="DI589" s="47">
        <v>0</v>
      </c>
      <c r="DJ589" s="47">
        <v>0</v>
      </c>
      <c r="DK589" s="47">
        <v>0</v>
      </c>
      <c r="DL589" s="47">
        <v>0</v>
      </c>
      <c r="DM589" s="47">
        <v>0</v>
      </c>
      <c r="DN589" s="47">
        <v>0</v>
      </c>
      <c r="DO589" s="47">
        <v>0</v>
      </c>
      <c r="DP589" s="47">
        <v>0</v>
      </c>
      <c r="DQ589" s="47">
        <v>0</v>
      </c>
      <c r="DR589" s="47">
        <v>0</v>
      </c>
      <c r="DS589" s="47">
        <v>0</v>
      </c>
      <c r="DT589" s="47">
        <v>0</v>
      </c>
    </row>
    <row r="590" spans="1:126" x14ac:dyDescent="0.25">
      <c r="A590" s="47" t="s">
        <v>1063</v>
      </c>
      <c r="B590" s="47" t="s">
        <v>153</v>
      </c>
      <c r="C590" s="47" t="s">
        <v>1058</v>
      </c>
      <c r="D590" s="47" t="s">
        <v>1058</v>
      </c>
      <c r="E590" s="47"/>
      <c r="F590" s="47" t="s">
        <v>406</v>
      </c>
      <c r="G590" s="47" t="s">
        <v>412</v>
      </c>
      <c r="H590" s="47" t="str">
        <f>=IFERROR(VLOOKUP(A590,'ETPT Format DDG'!A:J,10,FALSE),"")</f>
        <v>0</v>
      </c>
      <c r="I590" s="47" t="str">
        <f>='ETPT Format DDG'!M590</f>
        <v/>
      </c>
      <c r="J590" s="47" t="str">
        <f>='ETPT Format DDG'!D590</f>
        <v/>
      </c>
      <c r="K590" s="47" t="s">
        <v>157</v>
      </c>
      <c r="L590" s="47" t="s">
        <v>801</v>
      </c>
      <c r="M590" s="47"/>
      <c r="N590" s="47">
        <v>1</v>
      </c>
      <c r="O590" s="47">
        <v>1</v>
      </c>
      <c r="P590" s="47">
        <v>0</v>
      </c>
      <c r="Q590" s="47">
        <v>0</v>
      </c>
      <c r="R590" s="47">
        <v>0</v>
      </c>
      <c r="S590" s="47">
        <v>0</v>
      </c>
      <c r="T590" s="47">
        <v>0</v>
      </c>
      <c r="U590" s="47">
        <v>0</v>
      </c>
      <c r="V590" s="47">
        <v>0</v>
      </c>
      <c r="W590" s="47">
        <v>0</v>
      </c>
      <c r="X590" s="47">
        <v>0</v>
      </c>
      <c r="Y590" s="47">
        <v>0</v>
      </c>
      <c r="Z590" s="47">
        <v>0</v>
      </c>
      <c r="AA590" s="47">
        <v>0</v>
      </c>
      <c r="AB590" s="47">
        <v>0</v>
      </c>
      <c r="AC590" s="47">
        <v>0</v>
      </c>
      <c r="AD590" s="47">
        <v>0</v>
      </c>
      <c r="AE590" s="47">
        <v>0</v>
      </c>
      <c r="AF590" s="47">
        <v>0</v>
      </c>
      <c r="AG590" s="47">
        <v>0</v>
      </c>
      <c r="AH590" s="47">
        <v>0</v>
      </c>
      <c r="AI590" s="47">
        <v>0</v>
      </c>
      <c r="AJ590" s="47">
        <v>0</v>
      </c>
      <c r="AK590" s="47">
        <v>0</v>
      </c>
      <c r="AL590" s="47">
        <v>0</v>
      </c>
      <c r="AM590" s="47">
        <v>0</v>
      </c>
      <c r="AN590" s="47">
        <v>0</v>
      </c>
      <c r="AO590" s="47">
        <v>0</v>
      </c>
      <c r="AP590" s="47">
        <v>0</v>
      </c>
      <c r="AQ590" s="47">
        <v>0</v>
      </c>
      <c r="AR590" s="47">
        <v>0</v>
      </c>
      <c r="AS590" s="47">
        <v>0</v>
      </c>
      <c r="AT590" s="47">
        <v>0</v>
      </c>
      <c r="AU590" s="47">
        <v>0</v>
      </c>
      <c r="AV590" s="47">
        <v>0</v>
      </c>
      <c r="AW590" s="47">
        <v>0</v>
      </c>
      <c r="AX590" s="47">
        <v>0</v>
      </c>
      <c r="AY590" s="47">
        <v>0</v>
      </c>
      <c r="AZ590" s="47">
        <v>0</v>
      </c>
      <c r="BA590" s="47">
        <v>0</v>
      </c>
      <c r="BB590" s="47">
        <v>0</v>
      </c>
      <c r="BC590" s="47">
        <v>0</v>
      </c>
      <c r="BD590" s="47">
        <v>0</v>
      </c>
      <c r="BE590" s="47">
        <v>0</v>
      </c>
      <c r="BF590" s="47">
        <v>0</v>
      </c>
      <c r="BG590" s="47">
        <v>0</v>
      </c>
      <c r="BH590" s="47">
        <v>0</v>
      </c>
      <c r="BI590" s="47">
        <v>0</v>
      </c>
      <c r="BJ590" s="47">
        <v>0</v>
      </c>
      <c r="BK590" s="47">
        <v>0</v>
      </c>
      <c r="BL590" s="47">
        <v>0</v>
      </c>
      <c r="BM590" s="47">
        <v>0</v>
      </c>
      <c r="BN590" s="47">
        <v>0</v>
      </c>
      <c r="BO590" s="47">
        <v>0</v>
      </c>
      <c r="BP590" s="47">
        <v>0</v>
      </c>
      <c r="BQ590" s="47">
        <v>0</v>
      </c>
      <c r="BR590" s="47">
        <v>0</v>
      </c>
      <c r="BS590" s="47">
        <v>0</v>
      </c>
      <c r="BT590" s="47">
        <v>0</v>
      </c>
      <c r="BU590" s="47">
        <v>0</v>
      </c>
      <c r="BV590" s="47">
        <v>0</v>
      </c>
      <c r="BW590" s="47">
        <v>0</v>
      </c>
      <c r="BX590" s="47">
        <v>0</v>
      </c>
      <c r="BY590" s="47">
        <v>0</v>
      </c>
      <c r="BZ590" s="47">
        <v>0</v>
      </c>
      <c r="CA590" s="47">
        <v>0</v>
      </c>
      <c r="CB590" s="47">
        <v>0</v>
      </c>
      <c r="CC590" s="47">
        <v>0</v>
      </c>
      <c r="CD590" s="47">
        <v>0</v>
      </c>
      <c r="CE590" s="47">
        <v>0</v>
      </c>
      <c r="CF590" s="47">
        <v>0</v>
      </c>
      <c r="CG590" s="47">
        <v>0</v>
      </c>
      <c r="CH590" s="47">
        <v>0</v>
      </c>
      <c r="CI590" s="47">
        <v>0</v>
      </c>
      <c r="CJ590" s="47">
        <v>0</v>
      </c>
      <c r="CK590" s="47">
        <v>0</v>
      </c>
      <c r="CL590" s="47">
        <v>0</v>
      </c>
      <c r="CM590" s="47">
        <v>0</v>
      </c>
      <c r="CN590" s="47">
        <v>0</v>
      </c>
      <c r="CO590" s="47">
        <v>0</v>
      </c>
      <c r="CP590" s="47">
        <v>0</v>
      </c>
      <c r="CQ590" s="47">
        <v>0</v>
      </c>
      <c r="CR590" s="47">
        <v>0</v>
      </c>
      <c r="CS590" s="47">
        <v>0</v>
      </c>
      <c r="CT590" s="47">
        <v>1</v>
      </c>
      <c r="CU590" s="47">
        <v>0</v>
      </c>
      <c r="CV590" s="47">
        <v>0</v>
      </c>
      <c r="CW590" s="47">
        <v>0</v>
      </c>
      <c r="CX590" s="47">
        <v>0</v>
      </c>
      <c r="CY590" s="47">
        <v>0</v>
      </c>
      <c r="CZ590" s="47">
        <v>0</v>
      </c>
      <c r="DA590" s="47">
        <v>0</v>
      </c>
      <c r="DB590" s="47">
        <v>0</v>
      </c>
      <c r="DC590" s="47">
        <v>0</v>
      </c>
      <c r="DD590" s="47">
        <v>0</v>
      </c>
      <c r="DE590" s="47">
        <v>1</v>
      </c>
      <c r="DF590" s="47">
        <v>0</v>
      </c>
      <c r="DG590" s="47">
        <v>0</v>
      </c>
      <c r="DH590" s="47">
        <v>0</v>
      </c>
      <c r="DI590" s="47">
        <v>0</v>
      </c>
      <c r="DJ590" s="47">
        <v>0</v>
      </c>
      <c r="DK590" s="47">
        <v>0</v>
      </c>
      <c r="DL590" s="47">
        <v>0</v>
      </c>
      <c r="DM590" s="47">
        <v>0</v>
      </c>
      <c r="DN590" s="47">
        <v>0</v>
      </c>
      <c r="DO590" s="47">
        <v>0</v>
      </c>
      <c r="DP590" s="47">
        <v>0</v>
      </c>
      <c r="DQ590" s="47">
        <v>0</v>
      </c>
      <c r="DR590" s="47">
        <v>0</v>
      </c>
      <c r="DS590" s="47">
        <v>0</v>
      </c>
      <c r="DT590" s="47">
        <v>0</v>
      </c>
    </row>
    <row r="591" spans="1:126" x14ac:dyDescent="0.25">
      <c r="A591" s="47" t="s">
        <v>1064</v>
      </c>
      <c r="B591" s="47" t="s">
        <v>153</v>
      </c>
      <c r="C591" s="47" t="s">
        <v>1058</v>
      </c>
      <c r="D591" s="47" t="s">
        <v>1058</v>
      </c>
      <c r="E591" s="47"/>
      <c r="F591" s="47" t="s">
        <v>406</v>
      </c>
      <c r="G591" s="47" t="s">
        <v>412</v>
      </c>
      <c r="H591" s="47" t="str">
        <f>=IFERROR(VLOOKUP(A591,'ETPT Format DDG'!A:J,10,FALSE),"")</f>
        <v>0</v>
      </c>
      <c r="I591" s="47" t="str">
        <f>='ETPT Format DDG'!M591</f>
        <v/>
      </c>
      <c r="J591" s="47" t="str">
        <f>='ETPT Format DDG'!D591</f>
        <v/>
      </c>
      <c r="K591" s="47" t="s">
        <v>157</v>
      </c>
      <c r="L591" s="47" t="s">
        <v>648</v>
      </c>
      <c r="M591" s="47"/>
      <c r="N591" s="47">
        <v>1</v>
      </c>
      <c r="O591" s="47">
        <v>0</v>
      </c>
      <c r="P591" s="47">
        <v>0</v>
      </c>
      <c r="Q591" s="47">
        <v>0</v>
      </c>
      <c r="R591" s="47">
        <v>0</v>
      </c>
      <c r="S591" s="47">
        <v>0</v>
      </c>
      <c r="T591" s="47">
        <v>0</v>
      </c>
      <c r="U591" s="47">
        <v>0</v>
      </c>
      <c r="V591" s="47">
        <v>0</v>
      </c>
      <c r="W591" s="47">
        <v>0</v>
      </c>
      <c r="X591" s="47">
        <v>0</v>
      </c>
      <c r="Y591" s="47">
        <v>0</v>
      </c>
      <c r="Z591" s="47">
        <v>0</v>
      </c>
      <c r="AA591" s="47">
        <v>0</v>
      </c>
      <c r="AB591" s="47">
        <v>0</v>
      </c>
      <c r="AC591" s="47">
        <v>0</v>
      </c>
      <c r="AD591" s="47">
        <v>0</v>
      </c>
      <c r="AE591" s="47">
        <v>0</v>
      </c>
      <c r="AF591" s="47">
        <v>0</v>
      </c>
      <c r="AG591" s="47">
        <v>0</v>
      </c>
      <c r="AH591" s="47">
        <v>0</v>
      </c>
      <c r="AI591" s="47">
        <v>0</v>
      </c>
      <c r="AJ591" s="47">
        <v>0</v>
      </c>
      <c r="AK591" s="47">
        <v>0</v>
      </c>
      <c r="AL591" s="47">
        <v>0</v>
      </c>
      <c r="AM591" s="47">
        <v>0</v>
      </c>
      <c r="AN591" s="47">
        <v>0</v>
      </c>
      <c r="AO591" s="47">
        <v>0</v>
      </c>
      <c r="AP591" s="47">
        <v>0</v>
      </c>
      <c r="AQ591" s="47">
        <v>0</v>
      </c>
      <c r="AR591" s="47">
        <v>0</v>
      </c>
      <c r="AS591" s="47">
        <v>0</v>
      </c>
      <c r="AT591" s="47">
        <v>0</v>
      </c>
      <c r="AU591" s="47">
        <v>0</v>
      </c>
      <c r="AV591" s="47">
        <v>0</v>
      </c>
      <c r="AW591" s="47">
        <v>0</v>
      </c>
      <c r="AX591" s="47">
        <v>0</v>
      </c>
      <c r="AY591" s="47">
        <v>0</v>
      </c>
      <c r="AZ591" s="47">
        <v>0</v>
      </c>
      <c r="BA591" s="47">
        <v>0</v>
      </c>
      <c r="BB591" s="47">
        <v>0</v>
      </c>
      <c r="BC591" s="47">
        <v>0</v>
      </c>
      <c r="BD591" s="47">
        <v>0</v>
      </c>
      <c r="BE591" s="47">
        <v>0</v>
      </c>
      <c r="BF591" s="47">
        <v>0</v>
      </c>
      <c r="BG591" s="47">
        <v>0</v>
      </c>
      <c r="BH591" s="47">
        <v>0</v>
      </c>
      <c r="BI591" s="47">
        <v>0</v>
      </c>
      <c r="BJ591" s="47">
        <v>0</v>
      </c>
      <c r="BK591" s="47">
        <v>0</v>
      </c>
      <c r="BL591" s="47">
        <v>0</v>
      </c>
      <c r="BM591" s="47">
        <v>0</v>
      </c>
      <c r="BN591" s="47">
        <v>0</v>
      </c>
      <c r="BO591" s="47">
        <v>0</v>
      </c>
      <c r="BP591" s="47">
        <v>0</v>
      </c>
      <c r="BQ591" s="47">
        <v>0</v>
      </c>
      <c r="BR591" s="47">
        <v>0</v>
      </c>
      <c r="BS591" s="47">
        <v>0</v>
      </c>
      <c r="BT591" s="47">
        <v>0</v>
      </c>
      <c r="BU591" s="47">
        <v>0</v>
      </c>
      <c r="BV591" s="47">
        <v>0</v>
      </c>
      <c r="BW591" s="47">
        <v>0</v>
      </c>
      <c r="BX591" s="47">
        <v>0</v>
      </c>
      <c r="BY591" s="47">
        <v>0</v>
      </c>
      <c r="BZ591" s="47">
        <v>0</v>
      </c>
      <c r="CA591" s="47">
        <v>0</v>
      </c>
      <c r="CB591" s="47">
        <v>0</v>
      </c>
      <c r="CC591" s="47">
        <v>0</v>
      </c>
      <c r="CD591" s="47">
        <v>0</v>
      </c>
      <c r="CE591" s="47">
        <v>0</v>
      </c>
      <c r="CF591" s="47">
        <v>0</v>
      </c>
      <c r="CG591" s="47">
        <v>0</v>
      </c>
      <c r="CH591" s="47">
        <v>0</v>
      </c>
      <c r="CI591" s="47">
        <v>0</v>
      </c>
      <c r="CJ591" s="47">
        <v>0</v>
      </c>
      <c r="CK591" s="47">
        <v>0</v>
      </c>
      <c r="CL591" s="47">
        <v>0</v>
      </c>
      <c r="CM591" s="47">
        <v>0</v>
      </c>
      <c r="CN591" s="47">
        <v>0</v>
      </c>
      <c r="CO591" s="47">
        <v>0</v>
      </c>
      <c r="CP591" s="47">
        <v>0</v>
      </c>
      <c r="CQ591" s="47">
        <v>0</v>
      </c>
      <c r="CR591" s="47">
        <v>0</v>
      </c>
      <c r="CS591" s="47">
        <v>0</v>
      </c>
      <c r="CT591" s="47">
        <v>0</v>
      </c>
      <c r="CU591" s="47">
        <v>0</v>
      </c>
      <c r="CV591" s="47">
        <v>0</v>
      </c>
      <c r="CW591" s="47">
        <v>0</v>
      </c>
      <c r="CX591" s="47">
        <v>0</v>
      </c>
      <c r="CY591" s="47">
        <v>0</v>
      </c>
      <c r="CZ591" s="47">
        <v>0</v>
      </c>
      <c r="DA591" s="47">
        <v>0</v>
      </c>
      <c r="DB591" s="47">
        <v>0</v>
      </c>
      <c r="DC591" s="47">
        <v>0</v>
      </c>
      <c r="DD591" s="47">
        <v>0</v>
      </c>
      <c r="DE591" s="47">
        <v>0</v>
      </c>
      <c r="DF591" s="47">
        <v>0</v>
      </c>
      <c r="DG591" s="47">
        <v>0</v>
      </c>
      <c r="DH591" s="47">
        <v>0</v>
      </c>
      <c r="DI591" s="47">
        <v>0</v>
      </c>
      <c r="DJ591" s="47">
        <v>0</v>
      </c>
      <c r="DK591" s="47">
        <v>0</v>
      </c>
      <c r="DL591" s="47">
        <v>0</v>
      </c>
      <c r="DM591" s="47">
        <v>0</v>
      </c>
      <c r="DN591" s="47">
        <v>0</v>
      </c>
      <c r="DO591" s="47">
        <v>0</v>
      </c>
      <c r="DP591" s="47">
        <v>0</v>
      </c>
      <c r="DQ591" s="47">
        <v>0</v>
      </c>
      <c r="DR591" s="47">
        <v>0</v>
      </c>
      <c r="DS591" s="47">
        <v>0</v>
      </c>
      <c r="DT591" s="47">
        <v>0</v>
      </c>
    </row>
    <row r="592" spans="1:126" x14ac:dyDescent="0.25">
      <c r="A592" s="47" t="s">
        <v>1065</v>
      </c>
      <c r="B592" s="47" t="s">
        <v>153</v>
      </c>
      <c r="C592" s="47" t="s">
        <v>1058</v>
      </c>
      <c r="D592" s="47" t="s">
        <v>1058</v>
      </c>
      <c r="E592" s="47"/>
      <c r="F592" s="47" t="s">
        <v>406</v>
      </c>
      <c r="G592" s="47" t="s">
        <v>529</v>
      </c>
      <c r="H592" s="47" t="str">
        <f>=IFERROR(VLOOKUP(A592,'ETPT Format DDG'!A:J,10,FALSE),"")</f>
        <v>0</v>
      </c>
      <c r="I592" s="47" t="str">
        <f>='ETPT Format DDG'!M592</f>
        <v/>
      </c>
      <c r="J592" s="47" t="str">
        <f>='ETPT Format DDG'!D592</f>
        <v/>
      </c>
      <c r="K592" s="47" t="s">
        <v>157</v>
      </c>
      <c r="L592" s="47" t="s">
        <v>686</v>
      </c>
      <c r="M592" s="47"/>
      <c r="N592" s="47">
        <v>0</v>
      </c>
      <c r="O592" s="47">
        <v>0</v>
      </c>
      <c r="P592" s="47">
        <v>0</v>
      </c>
      <c r="Q592" s="47">
        <v>0</v>
      </c>
      <c r="R592" s="47">
        <v>0</v>
      </c>
      <c r="S592" s="47">
        <v>0</v>
      </c>
      <c r="T592" s="47">
        <v>0</v>
      </c>
      <c r="U592" s="47">
        <v>0</v>
      </c>
      <c r="V592" s="47">
        <v>0</v>
      </c>
      <c r="W592" s="47">
        <v>0</v>
      </c>
      <c r="X592" s="47">
        <v>0</v>
      </c>
      <c r="Y592" s="47">
        <v>0</v>
      </c>
      <c r="Z592" s="47">
        <v>0</v>
      </c>
      <c r="AA592" s="47">
        <v>0</v>
      </c>
      <c r="AB592" s="47">
        <v>0</v>
      </c>
      <c r="AC592" s="47">
        <v>0</v>
      </c>
      <c r="AD592" s="47">
        <v>0</v>
      </c>
      <c r="AE592" s="47">
        <v>0</v>
      </c>
      <c r="AF592" s="47">
        <v>0</v>
      </c>
      <c r="AG592" s="47">
        <v>0</v>
      </c>
      <c r="AH592" s="47">
        <v>0</v>
      </c>
      <c r="AI592" s="47">
        <v>0</v>
      </c>
      <c r="AJ592" s="47">
        <v>0</v>
      </c>
      <c r="AK592" s="47">
        <v>0</v>
      </c>
      <c r="AL592" s="47">
        <v>0</v>
      </c>
      <c r="AM592" s="47">
        <v>0</v>
      </c>
      <c r="AN592" s="47">
        <v>0</v>
      </c>
      <c r="AO592" s="47">
        <v>0</v>
      </c>
      <c r="AP592" s="47">
        <v>0</v>
      </c>
      <c r="AQ592" s="47">
        <v>0</v>
      </c>
      <c r="AR592" s="47">
        <v>0</v>
      </c>
      <c r="AS592" s="47">
        <v>0</v>
      </c>
      <c r="AT592" s="47">
        <v>0</v>
      </c>
      <c r="AU592" s="47">
        <v>0</v>
      </c>
      <c r="AV592" s="47">
        <v>0</v>
      </c>
      <c r="AW592" s="47">
        <v>0</v>
      </c>
      <c r="AX592" s="47">
        <v>0</v>
      </c>
      <c r="AY592" s="47">
        <v>0</v>
      </c>
      <c r="AZ592" s="47">
        <v>0</v>
      </c>
      <c r="BA592" s="47">
        <v>0</v>
      </c>
      <c r="BB592" s="47">
        <v>0</v>
      </c>
      <c r="BC592" s="47">
        <v>0</v>
      </c>
      <c r="BD592" s="47">
        <v>0</v>
      </c>
      <c r="BE592" s="47">
        <v>0</v>
      </c>
      <c r="BF592" s="47">
        <v>0</v>
      </c>
      <c r="BG592" s="47">
        <v>0</v>
      </c>
      <c r="BH592" s="47">
        <v>0</v>
      </c>
      <c r="BI592" s="47">
        <v>0</v>
      </c>
      <c r="BJ592" s="47">
        <v>0</v>
      </c>
      <c r="BK592" s="47">
        <v>0</v>
      </c>
      <c r="BL592" s="47">
        <v>0</v>
      </c>
      <c r="BM592" s="47">
        <v>0</v>
      </c>
      <c r="BN592" s="47">
        <v>0</v>
      </c>
      <c r="BO592" s="47">
        <v>0</v>
      </c>
      <c r="BP592" s="47">
        <v>0</v>
      </c>
      <c r="BQ592" s="47">
        <v>0</v>
      </c>
      <c r="BR592" s="47">
        <v>0</v>
      </c>
      <c r="BS592" s="47">
        <v>0</v>
      </c>
      <c r="BT592" s="47">
        <v>0</v>
      </c>
      <c r="BU592" s="47">
        <v>0</v>
      </c>
      <c r="BV592" s="47">
        <v>0</v>
      </c>
      <c r="BW592" s="47">
        <v>0</v>
      </c>
      <c r="BX592" s="47">
        <v>0</v>
      </c>
      <c r="BY592" s="47">
        <v>0</v>
      </c>
      <c r="BZ592" s="47">
        <v>0</v>
      </c>
      <c r="CA592" s="47">
        <v>0</v>
      </c>
      <c r="CB592" s="47">
        <v>0</v>
      </c>
      <c r="CC592" s="47">
        <v>0</v>
      </c>
      <c r="CD592" s="47">
        <v>0</v>
      </c>
      <c r="CE592" s="47">
        <v>0</v>
      </c>
      <c r="CF592" s="47">
        <v>0</v>
      </c>
      <c r="CG592" s="47">
        <v>0</v>
      </c>
      <c r="CH592" s="47">
        <v>0</v>
      </c>
      <c r="CI592" s="47">
        <v>0</v>
      </c>
      <c r="CJ592" s="47">
        <v>0</v>
      </c>
      <c r="CK592" s="47">
        <v>0</v>
      </c>
      <c r="CL592" s="47">
        <v>0</v>
      </c>
      <c r="CM592" s="47">
        <v>0</v>
      </c>
      <c r="CN592" s="47">
        <v>0</v>
      </c>
      <c r="CO592" s="47">
        <v>0</v>
      </c>
      <c r="CP592" s="47">
        <v>0</v>
      </c>
      <c r="CQ592" s="47">
        <v>0</v>
      </c>
      <c r="CR592" s="47">
        <v>0</v>
      </c>
      <c r="CS592" s="47">
        <v>0</v>
      </c>
      <c r="CT592" s="47">
        <v>0</v>
      </c>
      <c r="CU592" s="47">
        <v>0</v>
      </c>
      <c r="CV592" s="47">
        <v>0</v>
      </c>
      <c r="CW592" s="47">
        <v>0</v>
      </c>
      <c r="CX592" s="47">
        <v>0</v>
      </c>
      <c r="CY592" s="47">
        <v>0</v>
      </c>
      <c r="CZ592" s="47">
        <v>0</v>
      </c>
      <c r="DA592" s="47">
        <v>0</v>
      </c>
      <c r="DB592" s="47">
        <v>0</v>
      </c>
      <c r="DC592" s="47">
        <v>0</v>
      </c>
      <c r="DD592" s="47">
        <v>0</v>
      </c>
      <c r="DE592" s="47">
        <v>0</v>
      </c>
      <c r="DF592" s="47">
        <v>1</v>
      </c>
      <c r="DG592" s="47">
        <v>0</v>
      </c>
      <c r="DH592" s="47">
        <v>0</v>
      </c>
      <c r="DI592" s="47">
        <v>0</v>
      </c>
      <c r="DJ592" s="47">
        <v>0</v>
      </c>
      <c r="DK592" s="47">
        <v>0</v>
      </c>
      <c r="DL592" s="47">
        <v>0</v>
      </c>
      <c r="DM592" s="47">
        <v>0</v>
      </c>
      <c r="DN592" s="47">
        <v>0</v>
      </c>
      <c r="DO592" s="47">
        <v>0</v>
      </c>
      <c r="DP592" s="47">
        <v>0</v>
      </c>
      <c r="DQ592" s="47">
        <v>0</v>
      </c>
      <c r="DR592" s="47">
        <v>1</v>
      </c>
      <c r="DS592" s="47">
        <v>0</v>
      </c>
      <c r="DT592" s="47">
        <v>0</v>
      </c>
    </row>
    <row r="593" spans="1:126" x14ac:dyDescent="0.25">
      <c r="A593" s="47" t="s">
        <v>1066</v>
      </c>
      <c r="B593" s="47" t="s">
        <v>153</v>
      </c>
      <c r="C593" s="47" t="s">
        <v>1058</v>
      </c>
      <c r="D593" s="47" t="s">
        <v>1058</v>
      </c>
      <c r="E593" s="47"/>
      <c r="F593" s="47" t="s">
        <v>406</v>
      </c>
      <c r="G593" s="47" t="s">
        <v>412</v>
      </c>
      <c r="H593" s="47" t="str">
        <f>=IFERROR(VLOOKUP(A593,'ETPT Format DDG'!A:J,10,FALSE),"")</f>
        <v>0</v>
      </c>
      <c r="I593" s="47" t="str">
        <f>='ETPT Format DDG'!M593</f>
        <v/>
      </c>
      <c r="J593" s="47" t="str">
        <f>='ETPT Format DDG'!D593</f>
        <v/>
      </c>
      <c r="K593" s="47" t="s">
        <v>157</v>
      </c>
      <c r="L593" s="47" t="s">
        <v>1067</v>
      </c>
      <c r="M593" s="47"/>
      <c r="N593" s="47">
        <v>0.4</v>
      </c>
      <c r="O593" s="47">
        <v>0</v>
      </c>
      <c r="P593" s="47">
        <v>0</v>
      </c>
      <c r="Q593" s="47">
        <v>0</v>
      </c>
      <c r="R593" s="47">
        <v>0</v>
      </c>
      <c r="S593" s="47">
        <v>0</v>
      </c>
      <c r="T593" s="47">
        <v>0</v>
      </c>
      <c r="U593" s="47">
        <v>0</v>
      </c>
      <c r="V593" s="47">
        <v>0</v>
      </c>
      <c r="W593" s="47">
        <v>0</v>
      </c>
      <c r="X593" s="47">
        <v>0</v>
      </c>
      <c r="Y593" s="47">
        <v>0</v>
      </c>
      <c r="Z593" s="47">
        <v>0</v>
      </c>
      <c r="AA593" s="47">
        <v>0</v>
      </c>
      <c r="AB593" s="47">
        <v>0</v>
      </c>
      <c r="AC593" s="47">
        <v>0</v>
      </c>
      <c r="AD593" s="47">
        <v>0</v>
      </c>
      <c r="AE593" s="47">
        <v>0</v>
      </c>
      <c r="AF593" s="47">
        <v>0</v>
      </c>
      <c r="AG593" s="47">
        <v>0</v>
      </c>
      <c r="AH593" s="47">
        <v>0</v>
      </c>
      <c r="AI593" s="47">
        <v>0</v>
      </c>
      <c r="AJ593" s="47">
        <v>0</v>
      </c>
      <c r="AK593" s="47">
        <v>0</v>
      </c>
      <c r="AL593" s="47">
        <v>0</v>
      </c>
      <c r="AM593" s="47">
        <v>0</v>
      </c>
      <c r="AN593" s="47">
        <v>0</v>
      </c>
      <c r="AO593" s="47">
        <v>0</v>
      </c>
      <c r="AP593" s="47">
        <v>0</v>
      </c>
      <c r="AQ593" s="47">
        <v>0</v>
      </c>
      <c r="AR593" s="47">
        <v>0</v>
      </c>
      <c r="AS593" s="47">
        <v>0</v>
      </c>
      <c r="AT593" s="47">
        <v>0</v>
      </c>
      <c r="AU593" s="47">
        <v>0</v>
      </c>
      <c r="AV593" s="47">
        <v>0</v>
      </c>
      <c r="AW593" s="47">
        <v>0</v>
      </c>
      <c r="AX593" s="47">
        <v>0</v>
      </c>
      <c r="AY593" s="47">
        <v>0</v>
      </c>
      <c r="AZ593" s="47">
        <v>0</v>
      </c>
      <c r="BA593" s="47">
        <v>0</v>
      </c>
      <c r="BB593" s="47">
        <v>0</v>
      </c>
      <c r="BC593" s="47">
        <v>0</v>
      </c>
      <c r="BD593" s="47">
        <v>0</v>
      </c>
      <c r="BE593" s="47">
        <v>0</v>
      </c>
      <c r="BF593" s="47">
        <v>0</v>
      </c>
      <c r="BG593" s="47">
        <v>0</v>
      </c>
      <c r="BH593" s="47">
        <v>0</v>
      </c>
      <c r="BI593" s="47">
        <v>0</v>
      </c>
      <c r="BJ593" s="47">
        <v>0</v>
      </c>
      <c r="BK593" s="47">
        <v>0</v>
      </c>
      <c r="BL593" s="47">
        <v>0</v>
      </c>
      <c r="BM593" s="47">
        <v>0</v>
      </c>
      <c r="BN593" s="47">
        <v>0</v>
      </c>
      <c r="BO593" s="47">
        <v>0</v>
      </c>
      <c r="BP593" s="47">
        <v>0</v>
      </c>
      <c r="BQ593" s="47">
        <v>0</v>
      </c>
      <c r="BR593" s="47">
        <v>0</v>
      </c>
      <c r="BS593" s="47">
        <v>0</v>
      </c>
      <c r="BT593" s="47">
        <v>0</v>
      </c>
      <c r="BU593" s="47">
        <v>0</v>
      </c>
      <c r="BV593" s="47">
        <v>0</v>
      </c>
      <c r="BW593" s="47">
        <v>0</v>
      </c>
      <c r="BX593" s="47">
        <v>0</v>
      </c>
      <c r="BY593" s="47">
        <v>0</v>
      </c>
      <c r="BZ593" s="47">
        <v>0</v>
      </c>
      <c r="CA593" s="47">
        <v>0</v>
      </c>
      <c r="CB593" s="47">
        <v>0</v>
      </c>
      <c r="CC593" s="47">
        <v>0</v>
      </c>
      <c r="CD593" s="47">
        <v>0</v>
      </c>
      <c r="CE593" s="47">
        <v>0</v>
      </c>
      <c r="CF593" s="47">
        <v>0</v>
      </c>
      <c r="CG593" s="47">
        <v>0</v>
      </c>
      <c r="CH593" s="47">
        <v>0</v>
      </c>
      <c r="CI593" s="47">
        <v>0</v>
      </c>
      <c r="CJ593" s="47">
        <v>0</v>
      </c>
      <c r="CK593" s="47">
        <v>0</v>
      </c>
      <c r="CL593" s="47">
        <v>0</v>
      </c>
      <c r="CM593" s="47">
        <v>0</v>
      </c>
      <c r="CN593" s="47">
        <v>0</v>
      </c>
      <c r="CO593" s="47">
        <v>0</v>
      </c>
      <c r="CP593" s="47">
        <v>0</v>
      </c>
      <c r="CQ593" s="47">
        <v>0</v>
      </c>
      <c r="CR593" s="47">
        <v>0</v>
      </c>
      <c r="CS593" s="47">
        <v>0</v>
      </c>
      <c r="CT593" s="47">
        <v>0</v>
      </c>
      <c r="CU593" s="47">
        <v>0</v>
      </c>
      <c r="CV593" s="47">
        <v>0</v>
      </c>
      <c r="CW593" s="47">
        <v>0</v>
      </c>
      <c r="CX593" s="47">
        <v>0</v>
      </c>
      <c r="CY593" s="47">
        <v>0</v>
      </c>
      <c r="CZ593" s="47">
        <v>0</v>
      </c>
      <c r="DA593" s="47">
        <v>0</v>
      </c>
      <c r="DB593" s="47">
        <v>0</v>
      </c>
      <c r="DC593" s="47">
        <v>0</v>
      </c>
      <c r="DD593" s="47">
        <v>0</v>
      </c>
      <c r="DE593" s="47">
        <v>0</v>
      </c>
      <c r="DF593" s="47">
        <v>0.6</v>
      </c>
      <c r="DG593" s="47">
        <v>0</v>
      </c>
      <c r="DH593" s="47">
        <v>0</v>
      </c>
      <c r="DI593" s="47">
        <v>0</v>
      </c>
      <c r="DJ593" s="47">
        <v>0</v>
      </c>
      <c r="DK593" s="47">
        <v>0</v>
      </c>
      <c r="DL593" s="47">
        <v>0.6</v>
      </c>
      <c r="DM593" s="47">
        <v>0</v>
      </c>
      <c r="DN593" s="47">
        <v>0</v>
      </c>
      <c r="DO593" s="47">
        <v>0</v>
      </c>
      <c r="DP593" s="47">
        <v>0</v>
      </c>
      <c r="DQ593" s="47">
        <v>0</v>
      </c>
      <c r="DR593" s="47">
        <v>0</v>
      </c>
      <c r="DS593" s="47">
        <v>0</v>
      </c>
      <c r="DT593" s="47">
        <v>0</v>
      </c>
    </row>
    <row r="594" spans="1:126" x14ac:dyDescent="0.25">
      <c r="A594" s="47" t="s">
        <v>1068</v>
      </c>
      <c r="B594" s="47" t="s">
        <v>153</v>
      </c>
      <c r="C594" s="47" t="s">
        <v>1069</v>
      </c>
      <c r="D594" s="47" t="s">
        <v>1069</v>
      </c>
      <c r="E594" s="47"/>
      <c r="F594" s="47" t="s">
        <v>406</v>
      </c>
      <c r="G594" s="47" t="s">
        <v>486</v>
      </c>
      <c r="H594" s="47" t="str">
        <f>=IFERROR(VLOOKUP(A594,'ETPT Format DDG'!A:J,10,FALSE),"")</f>
        <v>0</v>
      </c>
      <c r="I594" s="47" t="str">
        <f>='ETPT Format DDG'!M594</f>
        <v/>
      </c>
      <c r="J594" s="47" t="str">
        <f>='ETPT Format DDG'!D594</f>
        <v/>
      </c>
      <c r="K594" s="47" t="s">
        <v>157</v>
      </c>
      <c r="L594" s="47" t="s">
        <v>700</v>
      </c>
      <c r="M594" s="47" t="s">
        <v>657</v>
      </c>
      <c r="N594" s="47">
        <v>1</v>
      </c>
      <c r="O594" s="47">
        <v>1</v>
      </c>
      <c r="P594" s="47">
        <v>0</v>
      </c>
      <c r="Q594" s="47">
        <v>0</v>
      </c>
      <c r="R594" s="47">
        <v>0</v>
      </c>
      <c r="S594" s="47">
        <v>0</v>
      </c>
      <c r="T594" s="47">
        <v>0</v>
      </c>
      <c r="U594" s="47">
        <v>0</v>
      </c>
      <c r="V594" s="47">
        <v>0</v>
      </c>
      <c r="W594" s="47">
        <v>0</v>
      </c>
      <c r="X594" s="47">
        <v>0</v>
      </c>
      <c r="Y594" s="47">
        <v>0</v>
      </c>
      <c r="Z594" s="47">
        <v>0</v>
      </c>
      <c r="AA594" s="47">
        <v>0</v>
      </c>
      <c r="AB594" s="47">
        <v>0</v>
      </c>
      <c r="AC594" s="47">
        <v>0</v>
      </c>
      <c r="AD594" s="47">
        <v>0</v>
      </c>
      <c r="AE594" s="47">
        <v>0</v>
      </c>
      <c r="AF594" s="47">
        <v>0</v>
      </c>
      <c r="AG594" s="47">
        <v>0</v>
      </c>
      <c r="AH594" s="47">
        <v>0</v>
      </c>
      <c r="AI594" s="47">
        <v>0</v>
      </c>
      <c r="AJ594" s="47">
        <v>0</v>
      </c>
      <c r="AK594" s="47">
        <v>0</v>
      </c>
      <c r="AL594" s="47">
        <v>0</v>
      </c>
      <c r="AM594" s="47">
        <v>0</v>
      </c>
      <c r="AN594" s="47">
        <v>0</v>
      </c>
      <c r="AO594" s="47">
        <v>0</v>
      </c>
      <c r="AP594" s="47">
        <v>0</v>
      </c>
      <c r="AQ594" s="47">
        <v>0</v>
      </c>
      <c r="AR594" s="47">
        <v>0</v>
      </c>
      <c r="AS594" s="47">
        <v>0</v>
      </c>
      <c r="AT594" s="47">
        <v>0</v>
      </c>
      <c r="AU594" s="47">
        <v>0</v>
      </c>
      <c r="AV594" s="47">
        <v>0</v>
      </c>
      <c r="AW594" s="47">
        <v>0</v>
      </c>
      <c r="AX594" s="47">
        <v>0</v>
      </c>
      <c r="AY594" s="47">
        <v>0</v>
      </c>
      <c r="AZ594" s="47">
        <v>0</v>
      </c>
      <c r="BA594" s="47">
        <v>0</v>
      </c>
      <c r="BB594" s="47">
        <v>0</v>
      </c>
      <c r="BC594" s="47">
        <v>0</v>
      </c>
      <c r="BD594" s="47">
        <v>0</v>
      </c>
      <c r="BE594" s="47">
        <v>0</v>
      </c>
      <c r="BF594" s="47">
        <v>0</v>
      </c>
      <c r="BG594" s="47">
        <v>0</v>
      </c>
      <c r="BH594" s="47">
        <v>0</v>
      </c>
      <c r="BI594" s="47">
        <v>0</v>
      </c>
      <c r="BJ594" s="47">
        <v>0</v>
      </c>
      <c r="BK594" s="47">
        <v>0</v>
      </c>
      <c r="BL594" s="47">
        <v>0</v>
      </c>
      <c r="BM594" s="47">
        <v>0</v>
      </c>
      <c r="BN594" s="47">
        <v>0</v>
      </c>
      <c r="BO594" s="47">
        <v>0</v>
      </c>
      <c r="BP594" s="47">
        <v>0</v>
      </c>
      <c r="BQ594" s="47">
        <v>0</v>
      </c>
      <c r="BR594" s="47">
        <v>0</v>
      </c>
      <c r="BS594" s="47">
        <v>0</v>
      </c>
      <c r="BT594" s="47">
        <v>0</v>
      </c>
      <c r="BU594" s="47">
        <v>0</v>
      </c>
      <c r="BV594" s="47">
        <v>0</v>
      </c>
      <c r="BW594" s="47">
        <v>0</v>
      </c>
      <c r="BX594" s="47">
        <v>0</v>
      </c>
      <c r="BY594" s="47">
        <v>0</v>
      </c>
      <c r="BZ594" s="47">
        <v>0</v>
      </c>
      <c r="CA594" s="47">
        <v>0</v>
      </c>
      <c r="CB594" s="47">
        <v>0</v>
      </c>
      <c r="CC594" s="47">
        <v>0</v>
      </c>
      <c r="CD594" s="47">
        <v>0</v>
      </c>
      <c r="CE594" s="47">
        <v>0</v>
      </c>
      <c r="CF594" s="47">
        <v>0</v>
      </c>
      <c r="CG594" s="47">
        <v>0</v>
      </c>
      <c r="CH594" s="47">
        <v>0</v>
      </c>
      <c r="CI594" s="47">
        <v>0</v>
      </c>
      <c r="CJ594" s="47">
        <v>0</v>
      </c>
      <c r="CK594" s="47">
        <v>0</v>
      </c>
      <c r="CL594" s="47">
        <v>0</v>
      </c>
      <c r="CM594" s="47">
        <v>0</v>
      </c>
      <c r="CN594" s="47">
        <v>0</v>
      </c>
      <c r="CO594" s="47">
        <v>0</v>
      </c>
      <c r="CP594" s="47">
        <v>0</v>
      </c>
      <c r="CQ594" s="47">
        <v>0</v>
      </c>
      <c r="CR594" s="47">
        <v>0</v>
      </c>
      <c r="CS594" s="47">
        <v>0</v>
      </c>
      <c r="CT594" s="47">
        <v>1</v>
      </c>
      <c r="CU594" s="47">
        <v>0</v>
      </c>
      <c r="CV594" s="47">
        <v>0</v>
      </c>
      <c r="CW594" s="47">
        <v>0</v>
      </c>
      <c r="CX594" s="47">
        <v>0</v>
      </c>
      <c r="CY594" s="47">
        <v>0</v>
      </c>
      <c r="CZ594" s="47">
        <v>0</v>
      </c>
      <c r="DA594" s="47">
        <v>1</v>
      </c>
      <c r="DB594" s="47">
        <v>0</v>
      </c>
      <c r="DC594" s="47">
        <v>0</v>
      </c>
      <c r="DD594" s="47">
        <v>0</v>
      </c>
      <c r="DE594" s="47">
        <v>0</v>
      </c>
      <c r="DF594" s="47">
        <v>0</v>
      </c>
      <c r="DG594" s="47">
        <v>0</v>
      </c>
      <c r="DH594" s="47">
        <v>0</v>
      </c>
      <c r="DI594" s="47">
        <v>0</v>
      </c>
      <c r="DJ594" s="47">
        <v>0</v>
      </c>
      <c r="DK594" s="47">
        <v>0</v>
      </c>
      <c r="DL594" s="47">
        <v>0</v>
      </c>
      <c r="DM594" s="47">
        <v>0</v>
      </c>
      <c r="DN594" s="47">
        <v>0</v>
      </c>
      <c r="DO594" s="47">
        <v>0</v>
      </c>
      <c r="DP594" s="47">
        <v>0</v>
      </c>
      <c r="DQ594" s="47">
        <v>0</v>
      </c>
      <c r="DR594" s="47">
        <v>0</v>
      </c>
      <c r="DS594" s="47">
        <v>0</v>
      </c>
      <c r="DT594" s="47">
        <v>0</v>
      </c>
    </row>
    <row r="595" spans="1:126" x14ac:dyDescent="0.25">
      <c r="A595" s="47" t="s">
        <v>1070</v>
      </c>
      <c r="B595" s="47" t="s">
        <v>153</v>
      </c>
      <c r="C595" s="47" t="s">
        <v>1069</v>
      </c>
      <c r="D595" s="47" t="s">
        <v>1069</v>
      </c>
      <c r="E595" s="47"/>
      <c r="F595" s="47" t="s">
        <v>406</v>
      </c>
      <c r="G595" s="47" t="s">
        <v>486</v>
      </c>
      <c r="H595" s="47" t="str">
        <f>=IFERROR(VLOOKUP(A595,'ETPT Format DDG'!A:J,10,FALSE),"")</f>
        <v>0</v>
      </c>
      <c r="I595" s="47" t="str">
        <f>='ETPT Format DDG'!M595</f>
        <v/>
      </c>
      <c r="J595" s="47" t="str">
        <f>='ETPT Format DDG'!D595</f>
        <v/>
      </c>
      <c r="K595" s="47" t="s">
        <v>157</v>
      </c>
      <c r="L595" s="47" t="s">
        <v>1071</v>
      </c>
      <c r="M595" s="47"/>
      <c r="N595" s="47">
        <v>0.531578947368421</v>
      </c>
      <c r="O595" s="47">
        <v>0.531578947368421</v>
      </c>
      <c r="P595" s="47">
        <v>0</v>
      </c>
      <c r="Q595" s="47">
        <v>0</v>
      </c>
      <c r="R595" s="47">
        <v>0</v>
      </c>
      <c r="S595" s="47">
        <v>0</v>
      </c>
      <c r="T595" s="47">
        <v>0</v>
      </c>
      <c r="U595" s="47">
        <v>0</v>
      </c>
      <c r="V595" s="47">
        <v>0</v>
      </c>
      <c r="W595" s="47">
        <v>0</v>
      </c>
      <c r="X595" s="47">
        <v>0</v>
      </c>
      <c r="Y595" s="47">
        <v>0</v>
      </c>
      <c r="Z595" s="47">
        <v>0</v>
      </c>
      <c r="AA595" s="47">
        <v>0</v>
      </c>
      <c r="AB595" s="47">
        <v>0</v>
      </c>
      <c r="AC595" s="47">
        <v>0</v>
      </c>
      <c r="AD595" s="47">
        <v>0</v>
      </c>
      <c r="AE595" s="47">
        <v>0</v>
      </c>
      <c r="AF595" s="47">
        <v>0</v>
      </c>
      <c r="AG595" s="47">
        <v>0</v>
      </c>
      <c r="AH595" s="47">
        <v>0</v>
      </c>
      <c r="AI595" s="47">
        <v>0</v>
      </c>
      <c r="AJ595" s="47">
        <v>0</v>
      </c>
      <c r="AK595" s="47">
        <v>0</v>
      </c>
      <c r="AL595" s="47">
        <v>0</v>
      </c>
      <c r="AM595" s="47">
        <v>0</v>
      </c>
      <c r="AN595" s="47">
        <v>0</v>
      </c>
      <c r="AO595" s="47">
        <v>0</v>
      </c>
      <c r="AP595" s="47">
        <v>0</v>
      </c>
      <c r="AQ595" s="47">
        <v>0</v>
      </c>
      <c r="AR595" s="47">
        <v>0</v>
      </c>
      <c r="AS595" s="47">
        <v>0</v>
      </c>
      <c r="AT595" s="47">
        <v>0</v>
      </c>
      <c r="AU595" s="47">
        <v>0</v>
      </c>
      <c r="AV595" s="47">
        <v>0</v>
      </c>
      <c r="AW595" s="47">
        <v>0</v>
      </c>
      <c r="AX595" s="47">
        <v>0</v>
      </c>
      <c r="AY595" s="47">
        <v>0</v>
      </c>
      <c r="AZ595" s="47">
        <v>0</v>
      </c>
      <c r="BA595" s="47">
        <v>0</v>
      </c>
      <c r="BB595" s="47">
        <v>0</v>
      </c>
      <c r="BC595" s="47">
        <v>0</v>
      </c>
      <c r="BD595" s="47">
        <v>0</v>
      </c>
      <c r="BE595" s="47">
        <v>0</v>
      </c>
      <c r="BF595" s="47">
        <v>0</v>
      </c>
      <c r="BG595" s="47">
        <v>0</v>
      </c>
      <c r="BH595" s="47">
        <v>0</v>
      </c>
      <c r="BI595" s="47">
        <v>0</v>
      </c>
      <c r="BJ595" s="47">
        <v>0</v>
      </c>
      <c r="BK595" s="47">
        <v>0</v>
      </c>
      <c r="BL595" s="47">
        <v>0</v>
      </c>
      <c r="BM595" s="47">
        <v>0</v>
      </c>
      <c r="BN595" s="47">
        <v>0</v>
      </c>
      <c r="BO595" s="47">
        <v>0</v>
      </c>
      <c r="BP595" s="47">
        <v>0</v>
      </c>
      <c r="BQ595" s="47">
        <v>0</v>
      </c>
      <c r="BR595" s="47">
        <v>0</v>
      </c>
      <c r="BS595" s="47">
        <v>0</v>
      </c>
      <c r="BT595" s="47">
        <v>0</v>
      </c>
      <c r="BU595" s="47">
        <v>0</v>
      </c>
      <c r="BV595" s="47">
        <v>0</v>
      </c>
      <c r="BW595" s="47">
        <v>0</v>
      </c>
      <c r="BX595" s="47">
        <v>0</v>
      </c>
      <c r="BY595" s="47">
        <v>0</v>
      </c>
      <c r="BZ595" s="47">
        <v>0</v>
      </c>
      <c r="CA595" s="47">
        <v>0</v>
      </c>
      <c r="CB595" s="47">
        <v>0</v>
      </c>
      <c r="CC595" s="47">
        <v>0</v>
      </c>
      <c r="CD595" s="47">
        <v>0</v>
      </c>
      <c r="CE595" s="47">
        <v>0</v>
      </c>
      <c r="CF595" s="47">
        <v>0</v>
      </c>
      <c r="CG595" s="47">
        <v>0</v>
      </c>
      <c r="CH595" s="47">
        <v>0</v>
      </c>
      <c r="CI595" s="47">
        <v>0</v>
      </c>
      <c r="CJ595" s="47">
        <v>0</v>
      </c>
      <c r="CK595" s="47">
        <v>0</v>
      </c>
      <c r="CL595" s="47">
        <v>0</v>
      </c>
      <c r="CM595" s="47">
        <v>0</v>
      </c>
      <c r="CN595" s="47">
        <v>0</v>
      </c>
      <c r="CO595" s="47">
        <v>0</v>
      </c>
      <c r="CP595" s="47">
        <v>0</v>
      </c>
      <c r="CQ595" s="47">
        <v>0</v>
      </c>
      <c r="CR595" s="47">
        <v>0</v>
      </c>
      <c r="CS595" s="47">
        <v>0</v>
      </c>
      <c r="CT595" s="47">
        <v>0.531578947368421</v>
      </c>
      <c r="CU595" s="47">
        <v>0.05289473684210531</v>
      </c>
      <c r="CV595" s="47">
        <v>0</v>
      </c>
      <c r="CW595" s="47">
        <v>0</v>
      </c>
      <c r="CX595" s="47">
        <v>0.47868421052631754</v>
      </c>
      <c r="CY595" s="47">
        <v>0</v>
      </c>
      <c r="CZ595" s="47">
        <v>0</v>
      </c>
      <c r="DA595" s="47">
        <v>0</v>
      </c>
      <c r="DB595" s="47">
        <v>0</v>
      </c>
      <c r="DC595" s="47">
        <v>0</v>
      </c>
      <c r="DD595" s="47">
        <v>0</v>
      </c>
      <c r="DE595" s="47">
        <v>0</v>
      </c>
      <c r="DF595" s="47">
        <v>0.46842105263157896</v>
      </c>
      <c r="DG595" s="47">
        <v>0</v>
      </c>
      <c r="DH595" s="47">
        <v>0</v>
      </c>
      <c r="DI595" s="47">
        <v>0</v>
      </c>
      <c r="DJ595" s="47">
        <v>0</v>
      </c>
      <c r="DK595" s="47">
        <v>0</v>
      </c>
      <c r="DL595" s="47">
        <v>0.46578947368421053</v>
      </c>
      <c r="DM595" s="47">
        <v>0</v>
      </c>
      <c r="DN595" s="47">
        <v>0</v>
      </c>
      <c r="DO595" s="47">
        <v>0</v>
      </c>
      <c r="DP595" s="47">
        <v>0</v>
      </c>
      <c r="DQ595" s="47">
        <v>0</v>
      </c>
      <c r="DR595" s="47">
        <v>0</v>
      </c>
      <c r="DS595" s="47">
        <v>0.002631578947368421</v>
      </c>
      <c r="DT595" s="47">
        <v>0</v>
      </c>
    </row>
    <row r="596" spans="1:126" x14ac:dyDescent="0.25">
      <c r="A596" s="47" t="s">
        <v>1072</v>
      </c>
      <c r="B596" s="47" t="s">
        <v>153</v>
      </c>
      <c r="C596" s="47" t="s">
        <v>1069</v>
      </c>
      <c r="D596" s="47" t="s">
        <v>1069</v>
      </c>
      <c r="E596" s="47"/>
      <c r="F596" s="47" t="s">
        <v>406</v>
      </c>
      <c r="G596" s="47" t="s">
        <v>412</v>
      </c>
      <c r="H596" s="47" t="str">
        <f>=IFERROR(VLOOKUP(A596,'ETPT Format DDG'!A:J,10,FALSE),"")</f>
        <v>0</v>
      </c>
      <c r="I596" s="47" t="str">
        <f>='ETPT Format DDG'!M596</f>
        <v/>
      </c>
      <c r="J596" s="47" t="str">
        <f>='ETPT Format DDG'!D596</f>
        <v/>
      </c>
      <c r="K596" s="47" t="s">
        <v>157</v>
      </c>
      <c r="L596" s="47" t="s">
        <v>1073</v>
      </c>
      <c r="M596" s="47"/>
      <c r="N596" s="47">
        <v>1</v>
      </c>
      <c r="O596" s="47">
        <v>1</v>
      </c>
      <c r="P596" s="47">
        <v>0</v>
      </c>
      <c r="Q596" s="47">
        <v>0</v>
      </c>
      <c r="R596" s="47">
        <v>0</v>
      </c>
      <c r="S596" s="47">
        <v>0</v>
      </c>
      <c r="T596" s="47">
        <v>0</v>
      </c>
      <c r="U596" s="47">
        <v>0</v>
      </c>
      <c r="V596" s="47">
        <v>0</v>
      </c>
      <c r="W596" s="47">
        <v>0</v>
      </c>
      <c r="X596" s="47">
        <v>0</v>
      </c>
      <c r="Y596" s="47">
        <v>0</v>
      </c>
      <c r="Z596" s="47">
        <v>0</v>
      </c>
      <c r="AA596" s="47">
        <v>0</v>
      </c>
      <c r="AB596" s="47">
        <v>0</v>
      </c>
      <c r="AC596" s="47">
        <v>0</v>
      </c>
      <c r="AD596" s="47">
        <v>0</v>
      </c>
      <c r="AE596" s="47">
        <v>0</v>
      </c>
      <c r="AF596" s="47">
        <v>0</v>
      </c>
      <c r="AG596" s="47">
        <v>0</v>
      </c>
      <c r="AH596" s="47">
        <v>0</v>
      </c>
      <c r="AI596" s="47">
        <v>0</v>
      </c>
      <c r="AJ596" s="47">
        <v>0</v>
      </c>
      <c r="AK596" s="47">
        <v>0</v>
      </c>
      <c r="AL596" s="47">
        <v>0</v>
      </c>
      <c r="AM596" s="47">
        <v>0</v>
      </c>
      <c r="AN596" s="47">
        <v>1</v>
      </c>
      <c r="AO596" s="47">
        <v>0</v>
      </c>
      <c r="AP596" s="47">
        <v>0</v>
      </c>
      <c r="AQ596" s="47">
        <v>0</v>
      </c>
      <c r="AR596" s="47">
        <v>0</v>
      </c>
      <c r="AS596" s="47">
        <v>0</v>
      </c>
      <c r="AT596" s="47">
        <v>0</v>
      </c>
      <c r="AU596" s="47">
        <v>0</v>
      </c>
      <c r="AV596" s="47">
        <v>1</v>
      </c>
      <c r="AW596" s="47">
        <v>0</v>
      </c>
      <c r="AX596" s="47">
        <v>0</v>
      </c>
      <c r="AY596" s="47">
        <v>0</v>
      </c>
      <c r="AZ596" s="47">
        <v>0</v>
      </c>
      <c r="BA596" s="47">
        <v>0</v>
      </c>
      <c r="BB596" s="47">
        <v>0</v>
      </c>
      <c r="BC596" s="47">
        <v>0</v>
      </c>
      <c r="BD596" s="47">
        <v>0</v>
      </c>
      <c r="BE596" s="47">
        <v>0</v>
      </c>
      <c r="BF596" s="47">
        <v>0</v>
      </c>
      <c r="BG596" s="47">
        <v>0</v>
      </c>
      <c r="BH596" s="47">
        <v>0</v>
      </c>
      <c r="BI596" s="47">
        <v>0</v>
      </c>
      <c r="BJ596" s="47">
        <v>0</v>
      </c>
      <c r="BK596" s="47">
        <v>0</v>
      </c>
      <c r="BL596" s="47">
        <v>0</v>
      </c>
      <c r="BM596" s="47">
        <v>0</v>
      </c>
      <c r="BN596" s="47">
        <v>0</v>
      </c>
      <c r="BO596" s="47">
        <v>0</v>
      </c>
      <c r="BP596" s="47">
        <v>0</v>
      </c>
      <c r="BQ596" s="47">
        <v>0</v>
      </c>
      <c r="BR596" s="47">
        <v>0</v>
      </c>
      <c r="BS596" s="47">
        <v>0</v>
      </c>
      <c r="BT596" s="47">
        <v>0</v>
      </c>
      <c r="BU596" s="47">
        <v>0</v>
      </c>
      <c r="BV596" s="47">
        <v>0</v>
      </c>
      <c r="BW596" s="47">
        <v>0</v>
      </c>
      <c r="BX596" s="47">
        <v>0</v>
      </c>
      <c r="BY596" s="47">
        <v>0</v>
      </c>
      <c r="BZ596" s="47">
        <v>0</v>
      </c>
      <c r="CA596" s="47">
        <v>0</v>
      </c>
      <c r="CB596" s="47">
        <v>0</v>
      </c>
      <c r="CC596" s="47">
        <v>0</v>
      </c>
      <c r="CD596" s="47">
        <v>0</v>
      </c>
      <c r="CE596" s="47">
        <v>0</v>
      </c>
      <c r="CF596" s="47">
        <v>0</v>
      </c>
      <c r="CG596" s="47">
        <v>0</v>
      </c>
      <c r="CH596" s="47">
        <v>0</v>
      </c>
      <c r="CI596" s="47">
        <v>0</v>
      </c>
      <c r="CJ596" s="47">
        <v>0</v>
      </c>
      <c r="CK596" s="47">
        <v>0</v>
      </c>
      <c r="CL596" s="47">
        <v>0</v>
      </c>
      <c r="CM596" s="47">
        <v>0</v>
      </c>
      <c r="CN596" s="47">
        <v>0</v>
      </c>
      <c r="CO596" s="47">
        <v>0</v>
      </c>
      <c r="CP596" s="47">
        <v>0</v>
      </c>
      <c r="CQ596" s="47">
        <v>0</v>
      </c>
      <c r="CR596" s="47">
        <v>0</v>
      </c>
      <c r="CS596" s="47">
        <v>0</v>
      </c>
      <c r="CT596" s="47">
        <v>0</v>
      </c>
      <c r="CU596" s="47">
        <v>0</v>
      </c>
      <c r="CV596" s="47">
        <v>0</v>
      </c>
      <c r="CW596" s="47">
        <v>0</v>
      </c>
      <c r="CX596" s="47">
        <v>0</v>
      </c>
      <c r="CY596" s="47">
        <v>0</v>
      </c>
      <c r="CZ596" s="47">
        <v>0</v>
      </c>
      <c r="DA596" s="47">
        <v>0</v>
      </c>
      <c r="DB596" s="47">
        <v>0</v>
      </c>
      <c r="DC596" s="47">
        <v>0</v>
      </c>
      <c r="DD596" s="47">
        <v>0</v>
      </c>
      <c r="DE596" s="47">
        <v>0</v>
      </c>
      <c r="DF596" s="47">
        <v>0</v>
      </c>
      <c r="DG596" s="47">
        <v>0</v>
      </c>
      <c r="DH596" s="47">
        <v>0</v>
      </c>
      <c r="DI596" s="47">
        <v>0</v>
      </c>
      <c r="DJ596" s="47">
        <v>0</v>
      </c>
      <c r="DK596" s="47">
        <v>0</v>
      </c>
      <c r="DL596" s="47">
        <v>0</v>
      </c>
      <c r="DM596" s="47">
        <v>0</v>
      </c>
      <c r="DN596" s="47">
        <v>0</v>
      </c>
      <c r="DO596" s="47">
        <v>0</v>
      </c>
      <c r="DP596" s="47">
        <v>0</v>
      </c>
      <c r="DQ596" s="47">
        <v>0</v>
      </c>
      <c r="DR596" s="47">
        <v>0</v>
      </c>
      <c r="DS596" s="47">
        <v>0</v>
      </c>
      <c r="DT596" s="47">
        <v>0</v>
      </c>
    </row>
    <row r="597" spans="1:126" x14ac:dyDescent="0.25">
      <c r="A597" s="47" t="s">
        <v>1074</v>
      </c>
      <c r="B597" s="47" t="s">
        <v>153</v>
      </c>
      <c r="C597" s="47" t="s">
        <v>1069</v>
      </c>
      <c r="D597" s="47" t="s">
        <v>1069</v>
      </c>
      <c r="E597" s="47"/>
      <c r="F597" s="47" t="s">
        <v>406</v>
      </c>
      <c r="G597" s="47" t="s">
        <v>415</v>
      </c>
      <c r="H597" s="47" t="str">
        <f>=IFERROR(VLOOKUP(A597,'ETPT Format DDG'!A:J,10,FALSE),"")</f>
        <v>0</v>
      </c>
      <c r="I597" s="47" t="str">
        <f>='ETPT Format DDG'!M597</f>
        <v/>
      </c>
      <c r="J597" s="47" t="str">
        <f>='ETPT Format DDG'!D597</f>
        <v/>
      </c>
      <c r="K597" s="47" t="s">
        <v>157</v>
      </c>
      <c r="L597" s="47" t="s">
        <v>1075</v>
      </c>
      <c r="M597" s="47"/>
      <c r="N597" s="47">
        <v>0.8000000000000057</v>
      </c>
      <c r="O597" s="47">
        <v>0.8000000000000057</v>
      </c>
      <c r="P597" s="47">
        <v>0</v>
      </c>
      <c r="Q597" s="47">
        <v>0</v>
      </c>
      <c r="R597" s="47">
        <v>0</v>
      </c>
      <c r="S597" s="47">
        <v>0</v>
      </c>
      <c r="T597" s="47">
        <v>0</v>
      </c>
      <c r="U597" s="47">
        <v>0</v>
      </c>
      <c r="V597" s="47">
        <v>0</v>
      </c>
      <c r="W597" s="47">
        <v>0</v>
      </c>
      <c r="X597" s="47">
        <v>0</v>
      </c>
      <c r="Y597" s="47">
        <v>0</v>
      </c>
      <c r="Z597" s="47">
        <v>0</v>
      </c>
      <c r="AA597" s="47">
        <v>0</v>
      </c>
      <c r="AB597" s="47">
        <v>0</v>
      </c>
      <c r="AC597" s="47">
        <v>0</v>
      </c>
      <c r="AD597" s="47">
        <v>0</v>
      </c>
      <c r="AE597" s="47">
        <v>0</v>
      </c>
      <c r="AF597" s="47">
        <v>0</v>
      </c>
      <c r="AG597" s="47">
        <v>0</v>
      </c>
      <c r="AH597" s="47">
        <v>0</v>
      </c>
      <c r="AI597" s="47">
        <v>0</v>
      </c>
      <c r="AJ597" s="47">
        <v>0</v>
      </c>
      <c r="AK597" s="47">
        <v>0</v>
      </c>
      <c r="AL597" s="47">
        <v>0</v>
      </c>
      <c r="AM597" s="47">
        <v>0</v>
      </c>
      <c r="AN597" s="47">
        <v>0.8000000000000057</v>
      </c>
      <c r="AO597" s="47">
        <v>0</v>
      </c>
      <c r="AP597" s="47">
        <v>0</v>
      </c>
      <c r="AQ597" s="47">
        <v>0</v>
      </c>
      <c r="AR597" s="47">
        <v>0</v>
      </c>
      <c r="AS597" s="47">
        <v>0</v>
      </c>
      <c r="AT597" s="47">
        <v>0</v>
      </c>
      <c r="AU597" s="47">
        <v>0</v>
      </c>
      <c r="AV597" s="47">
        <v>0</v>
      </c>
      <c r="AW597" s="47">
        <v>0</v>
      </c>
      <c r="AX597" s="47">
        <v>0</v>
      </c>
      <c r="AY597" s="47">
        <v>0</v>
      </c>
      <c r="AZ597" s="47">
        <v>0</v>
      </c>
      <c r="BA597" s="47">
        <v>0</v>
      </c>
      <c r="BB597" s="47">
        <v>0</v>
      </c>
      <c r="BC597" s="47">
        <v>0</v>
      </c>
      <c r="BD597" s="47">
        <v>0</v>
      </c>
      <c r="BE597" s="47">
        <v>0</v>
      </c>
      <c r="BF597" s="47">
        <v>0.8000000000000057</v>
      </c>
      <c r="BG597" s="47">
        <v>0</v>
      </c>
      <c r="BH597" s="47">
        <v>0</v>
      </c>
      <c r="BI597" s="47">
        <v>0</v>
      </c>
      <c r="BJ597" s="47">
        <v>0</v>
      </c>
      <c r="BK597" s="47">
        <v>0</v>
      </c>
      <c r="BL597" s="47">
        <v>0</v>
      </c>
      <c r="BM597" s="47">
        <v>0</v>
      </c>
      <c r="BN597" s="47">
        <v>0</v>
      </c>
      <c r="BO597" s="47">
        <v>0</v>
      </c>
      <c r="BP597" s="47">
        <v>0</v>
      </c>
      <c r="BQ597" s="47">
        <v>0</v>
      </c>
      <c r="BR597" s="47">
        <v>0</v>
      </c>
      <c r="BS597" s="47">
        <v>0</v>
      </c>
      <c r="BT597" s="47">
        <v>0</v>
      </c>
      <c r="BU597" s="47">
        <v>0</v>
      </c>
      <c r="BV597" s="47">
        <v>0</v>
      </c>
      <c r="BW597" s="47">
        <v>0</v>
      </c>
      <c r="BX597" s="47">
        <v>0</v>
      </c>
      <c r="BY597" s="47">
        <v>0</v>
      </c>
      <c r="BZ597" s="47">
        <v>0</v>
      </c>
      <c r="CA597" s="47">
        <v>0</v>
      </c>
      <c r="CB597" s="47">
        <v>0</v>
      </c>
      <c r="CC597" s="47">
        <v>0</v>
      </c>
      <c r="CD597" s="47">
        <v>0</v>
      </c>
      <c r="CE597" s="47">
        <v>0</v>
      </c>
      <c r="CF597" s="47">
        <v>0</v>
      </c>
      <c r="CG597" s="47">
        <v>0</v>
      </c>
      <c r="CH597" s="47">
        <v>0</v>
      </c>
      <c r="CI597" s="47">
        <v>0</v>
      </c>
      <c r="CJ597" s="47">
        <v>0</v>
      </c>
      <c r="CK597" s="47">
        <v>0</v>
      </c>
      <c r="CL597" s="47">
        <v>0</v>
      </c>
      <c r="CM597" s="47">
        <v>0</v>
      </c>
      <c r="CN597" s="47">
        <v>0</v>
      </c>
      <c r="CO597" s="47">
        <v>0</v>
      </c>
      <c r="CP597" s="47">
        <v>0</v>
      </c>
      <c r="CQ597" s="47">
        <v>0</v>
      </c>
      <c r="CR597" s="47">
        <v>0</v>
      </c>
      <c r="CS597" s="47">
        <v>0</v>
      </c>
      <c r="CT597" s="47">
        <v>0</v>
      </c>
      <c r="CU597" s="47">
        <v>0</v>
      </c>
      <c r="CV597" s="47">
        <v>0</v>
      </c>
      <c r="CW597" s="47">
        <v>0</v>
      </c>
      <c r="CX597" s="47">
        <v>0</v>
      </c>
      <c r="CY597" s="47">
        <v>0</v>
      </c>
      <c r="CZ597" s="47">
        <v>0</v>
      </c>
      <c r="DA597" s="47">
        <v>0</v>
      </c>
      <c r="DB597" s="47">
        <v>0</v>
      </c>
      <c r="DC597" s="47">
        <v>0</v>
      </c>
      <c r="DD597" s="47">
        <v>0</v>
      </c>
      <c r="DE597" s="47">
        <v>0</v>
      </c>
      <c r="DF597" s="47">
        <v>0</v>
      </c>
      <c r="DG597" s="47">
        <v>0</v>
      </c>
      <c r="DH597" s="47">
        <v>0</v>
      </c>
      <c r="DI597" s="47">
        <v>0</v>
      </c>
      <c r="DJ597" s="47">
        <v>0</v>
      </c>
      <c r="DK597" s="47">
        <v>0</v>
      </c>
      <c r="DL597" s="47">
        <v>0</v>
      </c>
      <c r="DM597" s="47">
        <v>0</v>
      </c>
      <c r="DN597" s="47">
        <v>0</v>
      </c>
      <c r="DO597" s="47">
        <v>0</v>
      </c>
      <c r="DP597" s="47">
        <v>0</v>
      </c>
      <c r="DQ597" s="47">
        <v>0</v>
      </c>
      <c r="DR597" s="47">
        <v>0</v>
      </c>
      <c r="DS597" s="47">
        <v>0</v>
      </c>
      <c r="DT597" s="47">
        <v>0</v>
      </c>
    </row>
    <row r="598" spans="1:126" x14ac:dyDescent="0.25">
      <c r="A598" s="47" t="s">
        <v>1076</v>
      </c>
      <c r="B598" s="47" t="s">
        <v>153</v>
      </c>
      <c r="C598" s="47" t="s">
        <v>1069</v>
      </c>
      <c r="D598" s="47" t="s">
        <v>1069</v>
      </c>
      <c r="E598" s="47"/>
      <c r="F598" s="47" t="s">
        <v>406</v>
      </c>
      <c r="G598" s="47" t="s">
        <v>412</v>
      </c>
      <c r="H598" s="47" t="str">
        <f>=IFERROR(VLOOKUP(A598,'ETPT Format DDG'!A:J,10,FALSE),"")</f>
        <v>0</v>
      </c>
      <c r="I598" s="47" t="str">
        <f>='ETPT Format DDG'!M598</f>
        <v/>
      </c>
      <c r="J598" s="47" t="str">
        <f>='ETPT Format DDG'!D598</f>
        <v/>
      </c>
      <c r="K598" s="47" t="s">
        <v>157</v>
      </c>
      <c r="L598" s="47" t="s">
        <v>774</v>
      </c>
      <c r="M598" s="47"/>
      <c r="N598" s="47">
        <v>0.8000000000000057</v>
      </c>
      <c r="O598" s="47">
        <v>0.8000000000000057</v>
      </c>
      <c r="P598" s="47">
        <v>0</v>
      </c>
      <c r="Q598" s="47">
        <v>0</v>
      </c>
      <c r="R598" s="47">
        <v>0</v>
      </c>
      <c r="S598" s="47">
        <v>0</v>
      </c>
      <c r="T598" s="47">
        <v>0</v>
      </c>
      <c r="U598" s="47">
        <v>0</v>
      </c>
      <c r="V598" s="47">
        <v>0</v>
      </c>
      <c r="W598" s="47">
        <v>0</v>
      </c>
      <c r="X598" s="47">
        <v>0</v>
      </c>
      <c r="Y598" s="47">
        <v>0</v>
      </c>
      <c r="Z598" s="47">
        <v>0</v>
      </c>
      <c r="AA598" s="47">
        <v>0</v>
      </c>
      <c r="AB598" s="47">
        <v>0</v>
      </c>
      <c r="AC598" s="47">
        <v>0</v>
      </c>
      <c r="AD598" s="47">
        <v>0</v>
      </c>
      <c r="AE598" s="47">
        <v>0</v>
      </c>
      <c r="AF598" s="47">
        <v>0</v>
      </c>
      <c r="AG598" s="47">
        <v>0</v>
      </c>
      <c r="AH598" s="47">
        <v>0</v>
      </c>
      <c r="AI598" s="47">
        <v>0</v>
      </c>
      <c r="AJ598" s="47">
        <v>0</v>
      </c>
      <c r="AK598" s="47">
        <v>0</v>
      </c>
      <c r="AL598" s="47">
        <v>0</v>
      </c>
      <c r="AM598" s="47">
        <v>0</v>
      </c>
      <c r="AN598" s="47">
        <v>0</v>
      </c>
      <c r="AO598" s="47">
        <v>0</v>
      </c>
      <c r="AP598" s="47">
        <v>0</v>
      </c>
      <c r="AQ598" s="47">
        <v>0</v>
      </c>
      <c r="AR598" s="47">
        <v>0</v>
      </c>
      <c r="AS598" s="47">
        <v>0</v>
      </c>
      <c r="AT598" s="47">
        <v>0</v>
      </c>
      <c r="AU598" s="47">
        <v>0</v>
      </c>
      <c r="AV598" s="47">
        <v>0</v>
      </c>
      <c r="AW598" s="47">
        <v>0</v>
      </c>
      <c r="AX598" s="47">
        <v>0</v>
      </c>
      <c r="AY598" s="47">
        <v>0</v>
      </c>
      <c r="AZ598" s="47">
        <v>0</v>
      </c>
      <c r="BA598" s="47">
        <v>0</v>
      </c>
      <c r="BB598" s="47">
        <v>0</v>
      </c>
      <c r="BC598" s="47">
        <v>0</v>
      </c>
      <c r="BD598" s="47">
        <v>0</v>
      </c>
      <c r="BE598" s="47">
        <v>0</v>
      </c>
      <c r="BF598" s="47">
        <v>0</v>
      </c>
      <c r="BG598" s="47">
        <v>0</v>
      </c>
      <c r="BH598" s="47">
        <v>0</v>
      </c>
      <c r="BI598" s="47">
        <v>0</v>
      </c>
      <c r="BJ598" s="47">
        <v>0</v>
      </c>
      <c r="BK598" s="47">
        <v>0</v>
      </c>
      <c r="BL598" s="47">
        <v>0</v>
      </c>
      <c r="BM598" s="47">
        <v>0</v>
      </c>
      <c r="BN598" s="47">
        <v>0</v>
      </c>
      <c r="BO598" s="47">
        <v>0</v>
      </c>
      <c r="BP598" s="47">
        <v>0</v>
      </c>
      <c r="BQ598" s="47">
        <v>0</v>
      </c>
      <c r="BR598" s="47">
        <v>0</v>
      </c>
      <c r="BS598" s="47">
        <v>0</v>
      </c>
      <c r="BT598" s="47">
        <v>0</v>
      </c>
      <c r="BU598" s="47">
        <v>0</v>
      </c>
      <c r="BV598" s="47">
        <v>0</v>
      </c>
      <c r="BW598" s="47">
        <v>0</v>
      </c>
      <c r="BX598" s="47">
        <v>0</v>
      </c>
      <c r="BY598" s="47">
        <v>0</v>
      </c>
      <c r="BZ598" s="47">
        <v>0</v>
      </c>
      <c r="CA598" s="47">
        <v>0</v>
      </c>
      <c r="CB598" s="47">
        <v>0</v>
      </c>
      <c r="CC598" s="47">
        <v>0</v>
      </c>
      <c r="CD598" s="47">
        <v>0</v>
      </c>
      <c r="CE598" s="47">
        <v>0</v>
      </c>
      <c r="CF598" s="47">
        <v>0</v>
      </c>
      <c r="CG598" s="47">
        <v>0</v>
      </c>
      <c r="CH598" s="47">
        <v>0</v>
      </c>
      <c r="CI598" s="47">
        <v>0</v>
      </c>
      <c r="CJ598" s="47">
        <v>0</v>
      </c>
      <c r="CK598" s="47">
        <v>0</v>
      </c>
      <c r="CL598" s="47">
        <v>0</v>
      </c>
      <c r="CM598" s="47">
        <v>0</v>
      </c>
      <c r="CN598" s="47">
        <v>0</v>
      </c>
      <c r="CO598" s="47">
        <v>0</v>
      </c>
      <c r="CP598" s="47">
        <v>0</v>
      </c>
      <c r="CQ598" s="47">
        <v>0</v>
      </c>
      <c r="CR598" s="47">
        <v>0</v>
      </c>
      <c r="CS598" s="47">
        <v>0</v>
      </c>
      <c r="CT598" s="47">
        <v>0.8000000000000057</v>
      </c>
      <c r="CU598" s="47">
        <v>0</v>
      </c>
      <c r="CV598" s="47">
        <v>0</v>
      </c>
      <c r="CW598" s="47">
        <v>0</v>
      </c>
      <c r="CX598" s="47">
        <v>0</v>
      </c>
      <c r="CY598" s="47">
        <v>0</v>
      </c>
      <c r="CZ598" s="47">
        <v>0</v>
      </c>
      <c r="DA598" s="47">
        <v>0</v>
      </c>
      <c r="DB598" s="47">
        <v>0</v>
      </c>
      <c r="DC598" s="47">
        <v>0</v>
      </c>
      <c r="DD598" s="47">
        <v>0.8000000000000057</v>
      </c>
      <c r="DE598" s="47">
        <v>0</v>
      </c>
      <c r="DF598" s="47">
        <v>0</v>
      </c>
      <c r="DG598" s="47">
        <v>0</v>
      </c>
      <c r="DH598" s="47">
        <v>0</v>
      </c>
      <c r="DI598" s="47">
        <v>0</v>
      </c>
      <c r="DJ598" s="47">
        <v>0</v>
      </c>
      <c r="DK598" s="47">
        <v>0</v>
      </c>
      <c r="DL598" s="47">
        <v>0</v>
      </c>
      <c r="DM598" s="47">
        <v>0</v>
      </c>
      <c r="DN598" s="47">
        <v>0</v>
      </c>
      <c r="DO598" s="47">
        <v>0</v>
      </c>
      <c r="DP598" s="47">
        <v>0</v>
      </c>
      <c r="DQ598" s="47">
        <v>0</v>
      </c>
      <c r="DR598" s="47">
        <v>0</v>
      </c>
      <c r="DS598" s="47">
        <v>0</v>
      </c>
      <c r="DT598" s="47">
        <v>0</v>
      </c>
    </row>
    <row r="599" spans="1:126" x14ac:dyDescent="0.25">
      <c r="A599" s="47" t="s">
        <v>1077</v>
      </c>
      <c r="B599" s="47" t="s">
        <v>153</v>
      </c>
      <c r="C599" s="47" t="s">
        <v>1069</v>
      </c>
      <c r="D599" s="47" t="s">
        <v>1069</v>
      </c>
      <c r="E599" s="47"/>
      <c r="F599" s="47" t="s">
        <v>406</v>
      </c>
      <c r="G599" s="47" t="s">
        <v>412</v>
      </c>
      <c r="H599" s="47" t="str">
        <f>=IFERROR(VLOOKUP(A599,'ETPT Format DDG'!A:J,10,FALSE),"")</f>
        <v>0</v>
      </c>
      <c r="I599" s="47" t="str">
        <f>='ETPT Format DDG'!M599</f>
        <v/>
      </c>
      <c r="J599" s="47" t="str">
        <f>='ETPT Format DDG'!D599</f>
        <v/>
      </c>
      <c r="K599" s="47" t="s">
        <v>157</v>
      </c>
      <c r="L599" s="47" t="s">
        <v>961</v>
      </c>
      <c r="M599" s="47"/>
      <c r="N599" s="47">
        <v>1</v>
      </c>
      <c r="O599" s="47">
        <v>1</v>
      </c>
      <c r="P599" s="47">
        <v>0</v>
      </c>
      <c r="Q599" s="47">
        <v>0</v>
      </c>
      <c r="R599" s="47">
        <v>0</v>
      </c>
      <c r="S599" s="47">
        <v>0</v>
      </c>
      <c r="T599" s="47">
        <v>0</v>
      </c>
      <c r="U599" s="47">
        <v>0</v>
      </c>
      <c r="V599" s="47">
        <v>0</v>
      </c>
      <c r="W599" s="47">
        <v>0</v>
      </c>
      <c r="X599" s="47">
        <v>0</v>
      </c>
      <c r="Y599" s="47">
        <v>0</v>
      </c>
      <c r="Z599" s="47">
        <v>0</v>
      </c>
      <c r="AA599" s="47">
        <v>0</v>
      </c>
      <c r="AB599" s="47">
        <v>0</v>
      </c>
      <c r="AC599" s="47">
        <v>0</v>
      </c>
      <c r="AD599" s="47">
        <v>0</v>
      </c>
      <c r="AE599" s="47">
        <v>0</v>
      </c>
      <c r="AF599" s="47">
        <v>0</v>
      </c>
      <c r="AG599" s="47">
        <v>0</v>
      </c>
      <c r="AH599" s="47">
        <v>0</v>
      </c>
      <c r="AI599" s="47">
        <v>0</v>
      </c>
      <c r="AJ599" s="47">
        <v>0</v>
      </c>
      <c r="AK599" s="47">
        <v>0</v>
      </c>
      <c r="AL599" s="47">
        <v>0</v>
      </c>
      <c r="AM599" s="47">
        <v>0</v>
      </c>
      <c r="AN599" s="47">
        <v>0</v>
      </c>
      <c r="AO599" s="47">
        <v>0</v>
      </c>
      <c r="AP599" s="47">
        <v>0</v>
      </c>
      <c r="AQ599" s="47">
        <v>0</v>
      </c>
      <c r="AR599" s="47">
        <v>0</v>
      </c>
      <c r="AS599" s="47">
        <v>0</v>
      </c>
      <c r="AT599" s="47">
        <v>0</v>
      </c>
      <c r="AU599" s="47">
        <v>0</v>
      </c>
      <c r="AV599" s="47">
        <v>0</v>
      </c>
      <c r="AW599" s="47">
        <v>0</v>
      </c>
      <c r="AX599" s="47">
        <v>0</v>
      </c>
      <c r="AY599" s="47">
        <v>0</v>
      </c>
      <c r="AZ599" s="47">
        <v>0</v>
      </c>
      <c r="BA599" s="47">
        <v>0</v>
      </c>
      <c r="BB599" s="47">
        <v>0</v>
      </c>
      <c r="BC599" s="47">
        <v>0</v>
      </c>
      <c r="BD599" s="47">
        <v>0</v>
      </c>
      <c r="BE599" s="47">
        <v>0</v>
      </c>
      <c r="BF599" s="47">
        <v>0</v>
      </c>
      <c r="BG599" s="47">
        <v>0</v>
      </c>
      <c r="BH599" s="47">
        <v>0</v>
      </c>
      <c r="BI599" s="47">
        <v>0</v>
      </c>
      <c r="BJ599" s="47">
        <v>0</v>
      </c>
      <c r="BK599" s="47">
        <v>0</v>
      </c>
      <c r="BL599" s="47">
        <v>0</v>
      </c>
      <c r="BM599" s="47">
        <v>0</v>
      </c>
      <c r="BN599" s="47">
        <v>0</v>
      </c>
      <c r="BO599" s="47">
        <v>0</v>
      </c>
      <c r="BP599" s="47">
        <v>0</v>
      </c>
      <c r="BQ599" s="47">
        <v>0</v>
      </c>
      <c r="BR599" s="47">
        <v>0</v>
      </c>
      <c r="BS599" s="47">
        <v>0</v>
      </c>
      <c r="BT599" s="47">
        <v>0</v>
      </c>
      <c r="BU599" s="47">
        <v>0</v>
      </c>
      <c r="BV599" s="47">
        <v>0</v>
      </c>
      <c r="BW599" s="47">
        <v>0</v>
      </c>
      <c r="BX599" s="47">
        <v>0</v>
      </c>
      <c r="BY599" s="47">
        <v>0</v>
      </c>
      <c r="BZ599" s="47">
        <v>0</v>
      </c>
      <c r="CA599" s="47">
        <v>0</v>
      </c>
      <c r="CB599" s="47">
        <v>0</v>
      </c>
      <c r="CC599" s="47">
        <v>0</v>
      </c>
      <c r="CD599" s="47">
        <v>0</v>
      </c>
      <c r="CE599" s="47">
        <v>0</v>
      </c>
      <c r="CF599" s="47">
        <v>0</v>
      </c>
      <c r="CG599" s="47">
        <v>0</v>
      </c>
      <c r="CH599" s="47">
        <v>0</v>
      </c>
      <c r="CI599" s="47">
        <v>0</v>
      </c>
      <c r="CJ599" s="47">
        <v>0</v>
      </c>
      <c r="CK599" s="47">
        <v>0</v>
      </c>
      <c r="CL599" s="47">
        <v>0</v>
      </c>
      <c r="CM599" s="47">
        <v>0</v>
      </c>
      <c r="CN599" s="47">
        <v>0</v>
      </c>
      <c r="CO599" s="47">
        <v>0</v>
      </c>
      <c r="CP599" s="47">
        <v>0</v>
      </c>
      <c r="CQ599" s="47">
        <v>0</v>
      </c>
      <c r="CR599" s="47">
        <v>0</v>
      </c>
      <c r="CS599" s="47">
        <v>0</v>
      </c>
      <c r="CT599" s="47">
        <v>1</v>
      </c>
      <c r="CU599" s="47">
        <v>0</v>
      </c>
      <c r="CV599" s="47">
        <v>0</v>
      </c>
      <c r="CW599" s="47">
        <v>0</v>
      </c>
      <c r="CX599" s="47">
        <v>0</v>
      </c>
      <c r="CY599" s="47">
        <v>0</v>
      </c>
      <c r="CZ599" s="47">
        <v>0</v>
      </c>
      <c r="DA599" s="47">
        <v>0</v>
      </c>
      <c r="DB599" s="47">
        <v>1</v>
      </c>
      <c r="DC599" s="47">
        <v>0</v>
      </c>
      <c r="DD599" s="47">
        <v>0</v>
      </c>
      <c r="DE599" s="47">
        <v>0</v>
      </c>
      <c r="DF599" s="47">
        <v>0</v>
      </c>
      <c r="DG599" s="47">
        <v>0</v>
      </c>
      <c r="DH599" s="47">
        <v>0</v>
      </c>
      <c r="DI599" s="47">
        <v>0</v>
      </c>
      <c r="DJ599" s="47">
        <v>0</v>
      </c>
      <c r="DK599" s="47">
        <v>0</v>
      </c>
      <c r="DL599" s="47">
        <v>0</v>
      </c>
      <c r="DM599" s="47">
        <v>0</v>
      </c>
      <c r="DN599" s="47">
        <v>0</v>
      </c>
      <c r="DO599" s="47">
        <v>0</v>
      </c>
      <c r="DP599" s="47">
        <v>0</v>
      </c>
      <c r="DQ599" s="47">
        <v>0</v>
      </c>
      <c r="DR599" s="47">
        <v>0</v>
      </c>
      <c r="DS599" s="47">
        <v>0</v>
      </c>
      <c r="DT599" s="47">
        <v>0</v>
      </c>
    </row>
    <row r="600" spans="1:126" x14ac:dyDescent="0.25">
      <c r="A600" s="47" t="s">
        <v>1078</v>
      </c>
      <c r="B600" s="47" t="s">
        <v>153</v>
      </c>
      <c r="C600" s="47" t="s">
        <v>1069</v>
      </c>
      <c r="D600" s="47" t="s">
        <v>1069</v>
      </c>
      <c r="E600" s="47"/>
      <c r="F600" s="47" t="s">
        <v>406</v>
      </c>
      <c r="G600" s="47" t="s">
        <v>412</v>
      </c>
      <c r="H600" s="47" t="str">
        <f>=IFERROR(VLOOKUP(A600,'ETPT Format DDG'!A:J,10,FALSE),"")</f>
        <v>0</v>
      </c>
      <c r="I600" s="47" t="str">
        <f>='ETPT Format DDG'!M600</f>
        <v/>
      </c>
      <c r="J600" s="47" t="str">
        <f>='ETPT Format DDG'!D600</f>
        <v/>
      </c>
      <c r="K600" s="47" t="s">
        <v>157</v>
      </c>
      <c r="L600" s="47" t="s">
        <v>1079</v>
      </c>
      <c r="M600" s="47"/>
      <c r="N600" s="47">
        <v>1</v>
      </c>
      <c r="O600" s="47">
        <v>1</v>
      </c>
      <c r="P600" s="47">
        <v>0</v>
      </c>
      <c r="Q600" s="47">
        <v>0</v>
      </c>
      <c r="R600" s="47">
        <v>0</v>
      </c>
      <c r="S600" s="47">
        <v>0</v>
      </c>
      <c r="T600" s="47">
        <v>0</v>
      </c>
      <c r="U600" s="47">
        <v>0</v>
      </c>
      <c r="V600" s="47">
        <v>0</v>
      </c>
      <c r="W600" s="47">
        <v>0</v>
      </c>
      <c r="X600" s="47">
        <v>0</v>
      </c>
      <c r="Y600" s="47">
        <v>0</v>
      </c>
      <c r="Z600" s="47">
        <v>0</v>
      </c>
      <c r="AA600" s="47">
        <v>0</v>
      </c>
      <c r="AB600" s="47">
        <v>0</v>
      </c>
      <c r="AC600" s="47">
        <v>0</v>
      </c>
      <c r="AD600" s="47">
        <v>0</v>
      </c>
      <c r="AE600" s="47">
        <v>0</v>
      </c>
      <c r="AF600" s="47">
        <v>0</v>
      </c>
      <c r="AG600" s="47">
        <v>0</v>
      </c>
      <c r="AH600" s="47">
        <v>0</v>
      </c>
      <c r="AI600" s="47">
        <v>0</v>
      </c>
      <c r="AJ600" s="47">
        <v>0</v>
      </c>
      <c r="AK600" s="47">
        <v>0</v>
      </c>
      <c r="AL600" s="47">
        <v>0</v>
      </c>
      <c r="AM600" s="47">
        <v>0</v>
      </c>
      <c r="AN600" s="47">
        <v>0</v>
      </c>
      <c r="AO600" s="47">
        <v>0</v>
      </c>
      <c r="AP600" s="47">
        <v>0</v>
      </c>
      <c r="AQ600" s="47">
        <v>0</v>
      </c>
      <c r="AR600" s="47">
        <v>0</v>
      </c>
      <c r="AS600" s="47">
        <v>0</v>
      </c>
      <c r="AT600" s="47">
        <v>0</v>
      </c>
      <c r="AU600" s="47">
        <v>0</v>
      </c>
      <c r="AV600" s="47">
        <v>0</v>
      </c>
      <c r="AW600" s="47">
        <v>0</v>
      </c>
      <c r="AX600" s="47">
        <v>0</v>
      </c>
      <c r="AY600" s="47">
        <v>0</v>
      </c>
      <c r="AZ600" s="47">
        <v>0</v>
      </c>
      <c r="BA600" s="47">
        <v>0</v>
      </c>
      <c r="BB600" s="47">
        <v>0</v>
      </c>
      <c r="BC600" s="47">
        <v>0</v>
      </c>
      <c r="BD600" s="47">
        <v>0</v>
      </c>
      <c r="BE600" s="47">
        <v>0</v>
      </c>
      <c r="BF600" s="47">
        <v>0</v>
      </c>
      <c r="BG600" s="47">
        <v>0</v>
      </c>
      <c r="BH600" s="47">
        <v>0</v>
      </c>
      <c r="BI600" s="47">
        <v>0</v>
      </c>
      <c r="BJ600" s="47">
        <v>0</v>
      </c>
      <c r="BK600" s="47">
        <v>0</v>
      </c>
      <c r="BL600" s="47">
        <v>0</v>
      </c>
      <c r="BM600" s="47">
        <v>0</v>
      </c>
      <c r="BN600" s="47">
        <v>0</v>
      </c>
      <c r="BO600" s="47">
        <v>0</v>
      </c>
      <c r="BP600" s="47">
        <v>0</v>
      </c>
      <c r="BQ600" s="47">
        <v>0</v>
      </c>
      <c r="BR600" s="47">
        <v>0</v>
      </c>
      <c r="BS600" s="47">
        <v>0</v>
      </c>
      <c r="BT600" s="47">
        <v>0</v>
      </c>
      <c r="BU600" s="47">
        <v>0</v>
      </c>
      <c r="BV600" s="47">
        <v>0</v>
      </c>
      <c r="BW600" s="47">
        <v>0</v>
      </c>
      <c r="BX600" s="47">
        <v>0</v>
      </c>
      <c r="BY600" s="47">
        <v>0</v>
      </c>
      <c r="BZ600" s="47">
        <v>0</v>
      </c>
      <c r="CA600" s="47">
        <v>0</v>
      </c>
      <c r="CB600" s="47">
        <v>0</v>
      </c>
      <c r="CC600" s="47">
        <v>0</v>
      </c>
      <c r="CD600" s="47">
        <v>0</v>
      </c>
      <c r="CE600" s="47">
        <v>0</v>
      </c>
      <c r="CF600" s="47">
        <v>0</v>
      </c>
      <c r="CG600" s="47">
        <v>0</v>
      </c>
      <c r="CH600" s="47">
        <v>0</v>
      </c>
      <c r="CI600" s="47">
        <v>0</v>
      </c>
      <c r="CJ600" s="47">
        <v>0</v>
      </c>
      <c r="CK600" s="47">
        <v>0</v>
      </c>
      <c r="CL600" s="47">
        <v>0</v>
      </c>
      <c r="CM600" s="47">
        <v>0</v>
      </c>
      <c r="CN600" s="47">
        <v>0</v>
      </c>
      <c r="CO600" s="47">
        <v>0</v>
      </c>
      <c r="CP600" s="47">
        <v>0</v>
      </c>
      <c r="CQ600" s="47">
        <v>0</v>
      </c>
      <c r="CR600" s="47">
        <v>0</v>
      </c>
      <c r="CS600" s="47">
        <v>0</v>
      </c>
      <c r="CT600" s="47">
        <v>1</v>
      </c>
      <c r="CU600" s="47">
        <v>0</v>
      </c>
      <c r="CV600" s="47">
        <v>0</v>
      </c>
      <c r="CW600" s="47">
        <v>0</v>
      </c>
      <c r="CX600" s="47">
        <v>0</v>
      </c>
      <c r="CY600" s="47">
        <v>0</v>
      </c>
      <c r="CZ600" s="47">
        <v>0</v>
      </c>
      <c r="DA600" s="47">
        <v>0</v>
      </c>
      <c r="DB600" s="47">
        <v>1</v>
      </c>
      <c r="DC600" s="47">
        <v>0</v>
      </c>
      <c r="DD600" s="47">
        <v>0</v>
      </c>
      <c r="DE600" s="47">
        <v>0</v>
      </c>
      <c r="DF600" s="47">
        <v>0</v>
      </c>
      <c r="DG600" s="47">
        <v>0</v>
      </c>
      <c r="DH600" s="47">
        <v>0</v>
      </c>
      <c r="DI600" s="47">
        <v>0</v>
      </c>
      <c r="DJ600" s="47">
        <v>0</v>
      </c>
      <c r="DK600" s="47">
        <v>0</v>
      </c>
      <c r="DL600" s="47">
        <v>0</v>
      </c>
      <c r="DM600" s="47">
        <v>0</v>
      </c>
      <c r="DN600" s="47">
        <v>0</v>
      </c>
      <c r="DO600" s="47">
        <v>0</v>
      </c>
      <c r="DP600" s="47">
        <v>0</v>
      </c>
      <c r="DQ600" s="47">
        <v>0</v>
      </c>
      <c r="DR600" s="47">
        <v>0</v>
      </c>
      <c r="DS600" s="47">
        <v>0</v>
      </c>
      <c r="DT600" s="47">
        <v>0</v>
      </c>
    </row>
    <row r="601" spans="1:126" x14ac:dyDescent="0.25">
      <c r="A601" s="47" t="s">
        <v>1080</v>
      </c>
      <c r="B601" s="47" t="s">
        <v>153</v>
      </c>
      <c r="C601" s="47" t="s">
        <v>1069</v>
      </c>
      <c r="D601" s="47" t="s">
        <v>1069</v>
      </c>
      <c r="E601" s="47"/>
      <c r="F601" s="47" t="s">
        <v>406</v>
      </c>
      <c r="G601" s="47" t="s">
        <v>412</v>
      </c>
      <c r="H601" s="47" t="str">
        <f>=IFERROR(VLOOKUP(A601,'ETPT Format DDG'!A:J,10,FALSE),"")</f>
        <v>0</v>
      </c>
      <c r="I601" s="47" t="str">
        <f>='ETPT Format DDG'!M601</f>
        <v/>
      </c>
      <c r="J601" s="47" t="str">
        <f>='ETPT Format DDG'!D601</f>
        <v/>
      </c>
      <c r="K601" s="47" t="s">
        <v>157</v>
      </c>
      <c r="L601" s="47" t="s">
        <v>992</v>
      </c>
      <c r="M601" s="47"/>
      <c r="N601" s="47">
        <v>1</v>
      </c>
      <c r="O601" s="47">
        <v>1</v>
      </c>
      <c r="P601" s="47">
        <v>0</v>
      </c>
      <c r="Q601" s="47">
        <v>0</v>
      </c>
      <c r="R601" s="47">
        <v>0</v>
      </c>
      <c r="S601" s="47">
        <v>0</v>
      </c>
      <c r="T601" s="47">
        <v>0</v>
      </c>
      <c r="U601" s="47">
        <v>0</v>
      </c>
      <c r="V601" s="47">
        <v>0</v>
      </c>
      <c r="W601" s="47">
        <v>0</v>
      </c>
      <c r="X601" s="47">
        <v>0</v>
      </c>
      <c r="Y601" s="47">
        <v>0</v>
      </c>
      <c r="Z601" s="47">
        <v>0</v>
      </c>
      <c r="AA601" s="47">
        <v>0</v>
      </c>
      <c r="AB601" s="47">
        <v>0</v>
      </c>
      <c r="AC601" s="47">
        <v>0</v>
      </c>
      <c r="AD601" s="47">
        <v>0</v>
      </c>
      <c r="AE601" s="47">
        <v>0</v>
      </c>
      <c r="AF601" s="47">
        <v>0</v>
      </c>
      <c r="AG601" s="47">
        <v>0</v>
      </c>
      <c r="AH601" s="47">
        <v>0</v>
      </c>
      <c r="AI601" s="47">
        <v>0</v>
      </c>
      <c r="AJ601" s="47">
        <v>0</v>
      </c>
      <c r="AK601" s="47">
        <v>0</v>
      </c>
      <c r="AL601" s="47">
        <v>0</v>
      </c>
      <c r="AM601" s="47">
        <v>0</v>
      </c>
      <c r="AN601" s="47">
        <v>0</v>
      </c>
      <c r="AO601" s="47">
        <v>0</v>
      </c>
      <c r="AP601" s="47">
        <v>0</v>
      </c>
      <c r="AQ601" s="47">
        <v>0</v>
      </c>
      <c r="AR601" s="47">
        <v>0</v>
      </c>
      <c r="AS601" s="47">
        <v>0</v>
      </c>
      <c r="AT601" s="47">
        <v>0</v>
      </c>
      <c r="AU601" s="47">
        <v>0</v>
      </c>
      <c r="AV601" s="47">
        <v>0</v>
      </c>
      <c r="AW601" s="47">
        <v>0</v>
      </c>
      <c r="AX601" s="47">
        <v>0</v>
      </c>
      <c r="AY601" s="47">
        <v>0</v>
      </c>
      <c r="AZ601" s="47">
        <v>0</v>
      </c>
      <c r="BA601" s="47">
        <v>0</v>
      </c>
      <c r="BB601" s="47">
        <v>0</v>
      </c>
      <c r="BC601" s="47">
        <v>0</v>
      </c>
      <c r="BD601" s="47">
        <v>0</v>
      </c>
      <c r="BE601" s="47">
        <v>0</v>
      </c>
      <c r="BF601" s="47">
        <v>0</v>
      </c>
      <c r="BG601" s="47">
        <v>0</v>
      </c>
      <c r="BH601" s="47">
        <v>0</v>
      </c>
      <c r="BI601" s="47">
        <v>0</v>
      </c>
      <c r="BJ601" s="47">
        <v>0</v>
      </c>
      <c r="BK601" s="47">
        <v>0</v>
      </c>
      <c r="BL601" s="47">
        <v>0</v>
      </c>
      <c r="BM601" s="47">
        <v>0</v>
      </c>
      <c r="BN601" s="47">
        <v>0</v>
      </c>
      <c r="BO601" s="47">
        <v>0</v>
      </c>
      <c r="BP601" s="47">
        <v>0</v>
      </c>
      <c r="BQ601" s="47">
        <v>0</v>
      </c>
      <c r="BR601" s="47">
        <v>0</v>
      </c>
      <c r="BS601" s="47">
        <v>0</v>
      </c>
      <c r="BT601" s="47">
        <v>0</v>
      </c>
      <c r="BU601" s="47">
        <v>0</v>
      </c>
      <c r="BV601" s="47">
        <v>0</v>
      </c>
      <c r="BW601" s="47">
        <v>0</v>
      </c>
      <c r="BX601" s="47">
        <v>0</v>
      </c>
      <c r="BY601" s="47">
        <v>0</v>
      </c>
      <c r="BZ601" s="47">
        <v>0</v>
      </c>
      <c r="CA601" s="47">
        <v>0</v>
      </c>
      <c r="CB601" s="47">
        <v>0</v>
      </c>
      <c r="CC601" s="47">
        <v>0</v>
      </c>
      <c r="CD601" s="47">
        <v>0</v>
      </c>
      <c r="CE601" s="47">
        <v>0</v>
      </c>
      <c r="CF601" s="47">
        <v>0</v>
      </c>
      <c r="CG601" s="47">
        <v>0</v>
      </c>
      <c r="CH601" s="47">
        <v>0</v>
      </c>
      <c r="CI601" s="47">
        <v>0</v>
      </c>
      <c r="CJ601" s="47">
        <v>0</v>
      </c>
      <c r="CK601" s="47">
        <v>0</v>
      </c>
      <c r="CL601" s="47">
        <v>0</v>
      </c>
      <c r="CM601" s="47">
        <v>0</v>
      </c>
      <c r="CN601" s="47">
        <v>0</v>
      </c>
      <c r="CO601" s="47">
        <v>0</v>
      </c>
      <c r="CP601" s="47">
        <v>0</v>
      </c>
      <c r="CQ601" s="47">
        <v>0</v>
      </c>
      <c r="CR601" s="47">
        <v>0</v>
      </c>
      <c r="CS601" s="47">
        <v>0</v>
      </c>
      <c r="CT601" s="47">
        <v>1</v>
      </c>
      <c r="CU601" s="47">
        <v>0</v>
      </c>
      <c r="CV601" s="47">
        <v>0</v>
      </c>
      <c r="CW601" s="47">
        <v>0</v>
      </c>
      <c r="CX601" s="47">
        <v>0</v>
      </c>
      <c r="CY601" s="47">
        <v>0</v>
      </c>
      <c r="CZ601" s="47">
        <v>0</v>
      </c>
      <c r="DA601" s="47">
        <v>0</v>
      </c>
      <c r="DB601" s="47">
        <v>0</v>
      </c>
      <c r="DC601" s="47">
        <v>0</v>
      </c>
      <c r="DD601" s="47">
        <v>1</v>
      </c>
      <c r="DE601" s="47">
        <v>0</v>
      </c>
      <c r="DF601" s="47">
        <v>0</v>
      </c>
      <c r="DG601" s="47">
        <v>0</v>
      </c>
      <c r="DH601" s="47">
        <v>0</v>
      </c>
      <c r="DI601" s="47">
        <v>0</v>
      </c>
      <c r="DJ601" s="47">
        <v>0</v>
      </c>
      <c r="DK601" s="47">
        <v>0</v>
      </c>
      <c r="DL601" s="47">
        <v>0</v>
      </c>
      <c r="DM601" s="47">
        <v>0</v>
      </c>
      <c r="DN601" s="47">
        <v>0</v>
      </c>
      <c r="DO601" s="47">
        <v>0</v>
      </c>
      <c r="DP601" s="47">
        <v>0</v>
      </c>
      <c r="DQ601" s="47">
        <v>0</v>
      </c>
      <c r="DR601" s="47">
        <v>0</v>
      </c>
      <c r="DS601" s="47">
        <v>0</v>
      </c>
      <c r="DT601" s="47">
        <v>0</v>
      </c>
    </row>
    <row r="602" spans="1:126" x14ac:dyDescent="0.25">
      <c r="A602" s="47" t="s">
        <v>1081</v>
      </c>
      <c r="B602" s="47" t="s">
        <v>153</v>
      </c>
      <c r="C602" s="47" t="s">
        <v>1082</v>
      </c>
      <c r="D602" s="47" t="s">
        <v>1082</v>
      </c>
      <c r="E602" s="47"/>
      <c r="F602" s="47" t="s">
        <v>406</v>
      </c>
      <c r="G602" s="47" t="s">
        <v>412</v>
      </c>
      <c r="H602" s="47" t="str">
        <f>=IFERROR(VLOOKUP(A602,'ETPT Format DDG'!A:J,10,FALSE),"")</f>
        <v>0</v>
      </c>
      <c r="I602" s="47" t="str">
        <f>='ETPT Format DDG'!M602</f>
        <v/>
      </c>
      <c r="J602" s="47" t="str">
        <f>='ETPT Format DDG'!D602</f>
        <v/>
      </c>
      <c r="K602" s="47" t="s">
        <v>157</v>
      </c>
      <c r="L602" s="47"/>
      <c r="M602" s="47"/>
      <c r="N602" s="47">
        <v>1</v>
      </c>
      <c r="O602" s="47">
        <v>1</v>
      </c>
      <c r="P602" s="47">
        <v>0</v>
      </c>
      <c r="Q602" s="47">
        <v>0</v>
      </c>
      <c r="R602" s="47">
        <v>0</v>
      </c>
      <c r="S602" s="47">
        <v>0</v>
      </c>
      <c r="T602" s="47">
        <v>0</v>
      </c>
      <c r="U602" s="47">
        <v>0</v>
      </c>
      <c r="V602" s="47">
        <v>0</v>
      </c>
      <c r="W602" s="47">
        <v>0</v>
      </c>
      <c r="X602" s="47">
        <v>0</v>
      </c>
      <c r="Y602" s="47">
        <v>0</v>
      </c>
      <c r="Z602" s="47">
        <v>0</v>
      </c>
      <c r="AA602" s="47">
        <v>0</v>
      </c>
      <c r="AB602" s="47">
        <v>0</v>
      </c>
      <c r="AC602" s="47">
        <v>0</v>
      </c>
      <c r="AD602" s="47">
        <v>0</v>
      </c>
      <c r="AE602" s="47">
        <v>0</v>
      </c>
      <c r="AF602" s="47">
        <v>0</v>
      </c>
      <c r="AG602" s="47">
        <v>0</v>
      </c>
      <c r="AH602" s="47">
        <v>0</v>
      </c>
      <c r="AI602" s="47">
        <v>0</v>
      </c>
      <c r="AJ602" s="47">
        <v>0</v>
      </c>
      <c r="AK602" s="47">
        <v>0</v>
      </c>
      <c r="AL602" s="47">
        <v>0</v>
      </c>
      <c r="AM602" s="47">
        <v>0</v>
      </c>
      <c r="AN602" s="47">
        <v>1</v>
      </c>
      <c r="AO602" s="47">
        <v>0</v>
      </c>
      <c r="AP602" s="47">
        <v>0</v>
      </c>
      <c r="AQ602" s="47">
        <v>0</v>
      </c>
      <c r="AR602" s="47">
        <v>0</v>
      </c>
      <c r="AS602" s="47">
        <v>0</v>
      </c>
      <c r="AT602" s="47">
        <v>0</v>
      </c>
      <c r="AU602" s="47">
        <v>0</v>
      </c>
      <c r="AV602" s="47">
        <v>1</v>
      </c>
      <c r="AW602" s="47">
        <v>0</v>
      </c>
      <c r="AX602" s="47">
        <v>0</v>
      </c>
      <c r="AY602" s="47">
        <v>0</v>
      </c>
      <c r="AZ602" s="47">
        <v>0</v>
      </c>
      <c r="BA602" s="47">
        <v>0</v>
      </c>
      <c r="BB602" s="47">
        <v>0</v>
      </c>
      <c r="BC602" s="47">
        <v>0</v>
      </c>
      <c r="BD602" s="47">
        <v>0</v>
      </c>
      <c r="BE602" s="47">
        <v>0</v>
      </c>
      <c r="BF602" s="47">
        <v>0</v>
      </c>
      <c r="BG602" s="47">
        <v>0</v>
      </c>
      <c r="BH602" s="47">
        <v>0</v>
      </c>
      <c r="BI602" s="47">
        <v>0</v>
      </c>
      <c r="BJ602" s="47">
        <v>0</v>
      </c>
      <c r="BK602" s="47">
        <v>0</v>
      </c>
      <c r="BL602" s="47">
        <v>0</v>
      </c>
      <c r="BM602" s="47">
        <v>0</v>
      </c>
      <c r="BN602" s="47">
        <v>0</v>
      </c>
      <c r="BO602" s="47">
        <v>0</v>
      </c>
      <c r="BP602" s="47">
        <v>0</v>
      </c>
      <c r="BQ602" s="47">
        <v>0</v>
      </c>
      <c r="BR602" s="47">
        <v>0</v>
      </c>
      <c r="BS602" s="47">
        <v>0</v>
      </c>
      <c r="BT602" s="47">
        <v>0</v>
      </c>
      <c r="BU602" s="47">
        <v>0</v>
      </c>
      <c r="BV602" s="47">
        <v>0</v>
      </c>
      <c r="BW602" s="47">
        <v>0</v>
      </c>
      <c r="BX602" s="47">
        <v>0</v>
      </c>
      <c r="BY602" s="47">
        <v>0</v>
      </c>
      <c r="BZ602" s="47">
        <v>0</v>
      </c>
      <c r="CA602" s="47">
        <v>0</v>
      </c>
      <c r="CB602" s="47">
        <v>0</v>
      </c>
      <c r="CC602" s="47">
        <v>0</v>
      </c>
      <c r="CD602" s="47">
        <v>0</v>
      </c>
      <c r="CE602" s="47">
        <v>0</v>
      </c>
      <c r="CF602" s="47">
        <v>0</v>
      </c>
      <c r="CG602" s="47">
        <v>0</v>
      </c>
      <c r="CH602" s="47">
        <v>0</v>
      </c>
      <c r="CI602" s="47">
        <v>0</v>
      </c>
      <c r="CJ602" s="47">
        <v>0</v>
      </c>
      <c r="CK602" s="47">
        <v>0</v>
      </c>
      <c r="CL602" s="47">
        <v>0</v>
      </c>
      <c r="CM602" s="47">
        <v>0</v>
      </c>
      <c r="CN602" s="47">
        <v>0</v>
      </c>
      <c r="CO602" s="47">
        <v>0</v>
      </c>
      <c r="CP602" s="47">
        <v>0</v>
      </c>
      <c r="CQ602" s="47">
        <v>0</v>
      </c>
      <c r="CR602" s="47">
        <v>0</v>
      </c>
      <c r="CS602" s="47">
        <v>0</v>
      </c>
      <c r="CT602" s="47">
        <v>0</v>
      </c>
      <c r="CU602" s="47">
        <v>0</v>
      </c>
      <c r="CV602" s="47">
        <v>0</v>
      </c>
      <c r="CW602" s="47">
        <v>0</v>
      </c>
      <c r="CX602" s="47">
        <v>0</v>
      </c>
      <c r="CY602" s="47">
        <v>0</v>
      </c>
      <c r="CZ602" s="47">
        <v>0</v>
      </c>
      <c r="DA602" s="47">
        <v>0</v>
      </c>
      <c r="DB602" s="47">
        <v>0</v>
      </c>
      <c r="DC602" s="47">
        <v>0</v>
      </c>
      <c r="DD602" s="47">
        <v>0</v>
      </c>
      <c r="DE602" s="47">
        <v>0</v>
      </c>
      <c r="DF602" s="47">
        <v>0</v>
      </c>
      <c r="DG602" s="47">
        <v>0</v>
      </c>
      <c r="DH602" s="47">
        <v>0</v>
      </c>
      <c r="DI602" s="47">
        <v>0</v>
      </c>
      <c r="DJ602" s="47">
        <v>0</v>
      </c>
      <c r="DK602" s="47">
        <v>0</v>
      </c>
      <c r="DL602" s="47">
        <v>0</v>
      </c>
      <c r="DM602" s="47">
        <v>0</v>
      </c>
      <c r="DN602" s="47">
        <v>0</v>
      </c>
      <c r="DO602" s="47">
        <v>0</v>
      </c>
      <c r="DP602" s="47">
        <v>0</v>
      </c>
      <c r="DQ602" s="47">
        <v>0</v>
      </c>
      <c r="DR602" s="47">
        <v>0</v>
      </c>
      <c r="DS602" s="47">
        <v>0</v>
      </c>
      <c r="DT602" s="47">
        <v>0</v>
      </c>
    </row>
    <row r="603" spans="1:126" x14ac:dyDescent="0.25">
      <c r="A603" s="47" t="s">
        <v>1083</v>
      </c>
      <c r="B603" s="47" t="s">
        <v>153</v>
      </c>
      <c r="C603" s="47" t="s">
        <v>1082</v>
      </c>
      <c r="D603" s="47" t="s">
        <v>1082</v>
      </c>
      <c r="E603" s="47"/>
      <c r="F603" s="47" t="s">
        <v>406</v>
      </c>
      <c r="G603" s="47" t="s">
        <v>428</v>
      </c>
      <c r="H603" s="47" t="str">
        <f>=IFERROR(VLOOKUP(A603,'ETPT Format DDG'!A:J,10,FALSE),"")</f>
        <v>0</v>
      </c>
      <c r="I603" s="47" t="str">
        <f>='ETPT Format DDG'!M603</f>
        <v/>
      </c>
      <c r="J603" s="47" t="str">
        <f>='ETPT Format DDG'!D603</f>
        <v/>
      </c>
      <c r="K603" s="47" t="s">
        <v>157</v>
      </c>
      <c r="L603" s="47" t="s">
        <v>363</v>
      </c>
      <c r="M603" s="47" t="s">
        <v>409</v>
      </c>
      <c r="N603" s="47">
        <v>0.6842105263157895</v>
      </c>
      <c r="O603" s="47">
        <v>0.6842105263157895</v>
      </c>
      <c r="P603" s="47">
        <v>0.6842105263157895</v>
      </c>
      <c r="Q603" s="47">
        <v>0</v>
      </c>
      <c r="R603" s="47">
        <v>0.6842105263157895</v>
      </c>
      <c r="S603" s="47">
        <v>0</v>
      </c>
      <c r="T603" s="47">
        <v>0</v>
      </c>
      <c r="U603" s="47">
        <v>0</v>
      </c>
      <c r="V603" s="47">
        <v>0</v>
      </c>
      <c r="W603" s="47">
        <v>0</v>
      </c>
      <c r="X603" s="47">
        <v>0</v>
      </c>
      <c r="Y603" s="47">
        <v>0</v>
      </c>
      <c r="Z603" s="47">
        <v>0</v>
      </c>
      <c r="AA603" s="47">
        <v>0</v>
      </c>
      <c r="AB603" s="47">
        <v>0</v>
      </c>
      <c r="AC603" s="47">
        <v>0</v>
      </c>
      <c r="AD603" s="47">
        <v>0</v>
      </c>
      <c r="AE603" s="47">
        <v>0</v>
      </c>
      <c r="AF603" s="47">
        <v>0</v>
      </c>
      <c r="AG603" s="47">
        <v>0</v>
      </c>
      <c r="AH603" s="47">
        <v>0</v>
      </c>
      <c r="AI603" s="47">
        <v>0</v>
      </c>
      <c r="AJ603" s="47">
        <v>0</v>
      </c>
      <c r="AK603" s="47">
        <v>0</v>
      </c>
      <c r="AL603" s="47">
        <v>0</v>
      </c>
      <c r="AM603" s="47">
        <v>0</v>
      </c>
      <c r="AN603" s="47">
        <v>0</v>
      </c>
      <c r="AO603" s="47">
        <v>0</v>
      </c>
      <c r="AP603" s="47">
        <v>0</v>
      </c>
      <c r="AQ603" s="47">
        <v>0</v>
      </c>
      <c r="AR603" s="47">
        <v>0</v>
      </c>
      <c r="AS603" s="47">
        <v>0</v>
      </c>
      <c r="AT603" s="47">
        <v>0</v>
      </c>
      <c r="AU603" s="47">
        <v>0</v>
      </c>
      <c r="AV603" s="47">
        <v>0</v>
      </c>
      <c r="AW603" s="47">
        <v>0</v>
      </c>
      <c r="AX603" s="47">
        <v>0</v>
      </c>
      <c r="AY603" s="47">
        <v>0</v>
      </c>
      <c r="AZ603" s="47">
        <v>0</v>
      </c>
      <c r="BA603" s="47">
        <v>0</v>
      </c>
      <c r="BB603" s="47">
        <v>0</v>
      </c>
      <c r="BC603" s="47">
        <v>0</v>
      </c>
      <c r="BD603" s="47">
        <v>0</v>
      </c>
      <c r="BE603" s="47">
        <v>0</v>
      </c>
      <c r="BF603" s="47">
        <v>0</v>
      </c>
      <c r="BG603" s="47">
        <v>0</v>
      </c>
      <c r="BH603" s="47">
        <v>0</v>
      </c>
      <c r="BI603" s="47">
        <v>0</v>
      </c>
      <c r="BJ603" s="47">
        <v>0</v>
      </c>
      <c r="BK603" s="47">
        <v>0</v>
      </c>
      <c r="BL603" s="47">
        <v>0</v>
      </c>
      <c r="BM603" s="47">
        <v>0</v>
      </c>
      <c r="BN603" s="47">
        <v>0</v>
      </c>
      <c r="BO603" s="47">
        <v>0</v>
      </c>
      <c r="BP603" s="47">
        <v>0</v>
      </c>
      <c r="BQ603" s="47">
        <v>0</v>
      </c>
      <c r="BR603" s="47">
        <v>0</v>
      </c>
      <c r="BS603" s="47">
        <v>0</v>
      </c>
      <c r="BT603" s="47">
        <v>0</v>
      </c>
      <c r="BU603" s="47">
        <v>0</v>
      </c>
      <c r="BV603" s="47">
        <v>0</v>
      </c>
      <c r="BW603" s="47">
        <v>0</v>
      </c>
      <c r="BX603" s="47">
        <v>0</v>
      </c>
      <c r="BY603" s="47">
        <v>0</v>
      </c>
      <c r="BZ603" s="47">
        <v>0</v>
      </c>
      <c r="CA603" s="47">
        <v>0</v>
      </c>
      <c r="CB603" s="47">
        <v>0</v>
      </c>
      <c r="CC603" s="47">
        <v>0</v>
      </c>
      <c r="CD603" s="47">
        <v>0</v>
      </c>
      <c r="CE603" s="47">
        <v>0</v>
      </c>
      <c r="CF603" s="47">
        <v>0</v>
      </c>
      <c r="CG603" s="47">
        <v>0</v>
      </c>
      <c r="CH603" s="47">
        <v>0</v>
      </c>
      <c r="CI603" s="47">
        <v>0</v>
      </c>
      <c r="CJ603" s="47">
        <v>0</v>
      </c>
      <c r="CK603" s="47">
        <v>0</v>
      </c>
      <c r="CL603" s="47">
        <v>0</v>
      </c>
      <c r="CM603" s="47">
        <v>0</v>
      </c>
      <c r="CN603" s="47">
        <v>0</v>
      </c>
      <c r="CO603" s="47">
        <v>0</v>
      </c>
      <c r="CP603" s="47">
        <v>0</v>
      </c>
      <c r="CQ603" s="47">
        <v>0</v>
      </c>
      <c r="CR603" s="47">
        <v>0</v>
      </c>
      <c r="CS603" s="47">
        <v>0</v>
      </c>
      <c r="CT603" s="47">
        <v>0</v>
      </c>
      <c r="CU603" s="47">
        <v>0</v>
      </c>
      <c r="CV603" s="47">
        <v>0</v>
      </c>
      <c r="CW603" s="47">
        <v>0</v>
      </c>
      <c r="CX603" s="47">
        <v>0</v>
      </c>
      <c r="CY603" s="47">
        <v>0</v>
      </c>
      <c r="CZ603" s="47">
        <v>0</v>
      </c>
      <c r="DA603" s="47">
        <v>0</v>
      </c>
      <c r="DB603" s="47">
        <v>0</v>
      </c>
      <c r="DC603" s="47">
        <v>0</v>
      </c>
      <c r="DD603" s="47">
        <v>0</v>
      </c>
      <c r="DE603" s="47">
        <v>0</v>
      </c>
      <c r="DF603" s="47">
        <v>0</v>
      </c>
      <c r="DG603" s="47">
        <v>0</v>
      </c>
      <c r="DH603" s="47">
        <v>0</v>
      </c>
      <c r="DI603" s="47">
        <v>0</v>
      </c>
      <c r="DJ603" s="47">
        <v>0</v>
      </c>
      <c r="DK603" s="47">
        <v>0</v>
      </c>
      <c r="DL603" s="47">
        <v>0</v>
      </c>
      <c r="DM603" s="47">
        <v>0</v>
      </c>
      <c r="DN603" s="47">
        <v>0</v>
      </c>
      <c r="DO603" s="47">
        <v>0</v>
      </c>
      <c r="DP603" s="47">
        <v>0</v>
      </c>
      <c r="DQ603" s="47">
        <v>0</v>
      </c>
      <c r="DR603" s="47">
        <v>0</v>
      </c>
      <c r="DS603" s="47">
        <v>0</v>
      </c>
      <c r="DT603" s="47">
        <v>0</v>
      </c>
    </row>
    <row r="604" spans="1:126" x14ac:dyDescent="0.25">
      <c r="A604" s="47" t="s">
        <v>1084</v>
      </c>
      <c r="B604" s="47" t="s">
        <v>153</v>
      </c>
      <c r="C604" s="47" t="s">
        <v>1082</v>
      </c>
      <c r="D604" s="47" t="s">
        <v>1082</v>
      </c>
      <c r="E604" s="47"/>
      <c r="F604" s="47" t="s">
        <v>406</v>
      </c>
      <c r="G604" s="47" t="s">
        <v>415</v>
      </c>
      <c r="H604" s="47" t="str">
        <f>=IFERROR(VLOOKUP(A604,'ETPT Format DDG'!A:J,10,FALSE),"")</f>
        <v>0</v>
      </c>
      <c r="I604" s="47" t="str">
        <f>='ETPT Format DDG'!M604</f>
        <v/>
      </c>
      <c r="J604" s="47" t="str">
        <f>='ETPT Format DDG'!D604</f>
        <v/>
      </c>
      <c r="K604" s="47" t="s">
        <v>157</v>
      </c>
      <c r="L604" s="47" t="s">
        <v>818</v>
      </c>
      <c r="M604" s="47"/>
      <c r="N604" s="47">
        <v>1</v>
      </c>
      <c r="O604" s="47">
        <v>1</v>
      </c>
      <c r="P604" s="47">
        <v>0</v>
      </c>
      <c r="Q604" s="47">
        <v>0</v>
      </c>
      <c r="R604" s="47">
        <v>0</v>
      </c>
      <c r="S604" s="47">
        <v>0</v>
      </c>
      <c r="T604" s="47">
        <v>0</v>
      </c>
      <c r="U604" s="47">
        <v>0</v>
      </c>
      <c r="V604" s="47">
        <v>0</v>
      </c>
      <c r="W604" s="47">
        <v>0</v>
      </c>
      <c r="X604" s="47">
        <v>0</v>
      </c>
      <c r="Y604" s="47">
        <v>0</v>
      </c>
      <c r="Z604" s="47">
        <v>0</v>
      </c>
      <c r="AA604" s="47">
        <v>0</v>
      </c>
      <c r="AB604" s="47">
        <v>0</v>
      </c>
      <c r="AC604" s="47">
        <v>0</v>
      </c>
      <c r="AD604" s="47">
        <v>0</v>
      </c>
      <c r="AE604" s="47">
        <v>0</v>
      </c>
      <c r="AF604" s="47">
        <v>0</v>
      </c>
      <c r="AG604" s="47">
        <v>0</v>
      </c>
      <c r="AH604" s="47">
        <v>0</v>
      </c>
      <c r="AI604" s="47">
        <v>0</v>
      </c>
      <c r="AJ604" s="47">
        <v>0</v>
      </c>
      <c r="AK604" s="47">
        <v>0</v>
      </c>
      <c r="AL604" s="47">
        <v>0</v>
      </c>
      <c r="AM604" s="47">
        <v>0</v>
      </c>
      <c r="AN604" s="47">
        <v>1</v>
      </c>
      <c r="AO604" s="47">
        <v>0</v>
      </c>
      <c r="AP604" s="47">
        <v>0</v>
      </c>
      <c r="AQ604" s="47">
        <v>0</v>
      </c>
      <c r="AR604" s="47">
        <v>0</v>
      </c>
      <c r="AS604" s="47">
        <v>0</v>
      </c>
      <c r="AT604" s="47">
        <v>0</v>
      </c>
      <c r="AU604" s="47">
        <v>0</v>
      </c>
      <c r="AV604" s="47">
        <v>0</v>
      </c>
      <c r="AW604" s="47">
        <v>0</v>
      </c>
      <c r="AX604" s="47">
        <v>0</v>
      </c>
      <c r="AY604" s="47">
        <v>0</v>
      </c>
      <c r="AZ604" s="47">
        <v>0</v>
      </c>
      <c r="BA604" s="47">
        <v>0</v>
      </c>
      <c r="BB604" s="47">
        <v>0</v>
      </c>
      <c r="BC604" s="47">
        <v>0.5</v>
      </c>
      <c r="BD604" s="47">
        <v>0</v>
      </c>
      <c r="BE604" s="47">
        <v>0</v>
      </c>
      <c r="BF604" s="47">
        <v>0</v>
      </c>
      <c r="BG604" s="47">
        <v>0.5</v>
      </c>
      <c r="BH604" s="47">
        <v>0</v>
      </c>
      <c r="BI604" s="47">
        <v>0</v>
      </c>
      <c r="BJ604" s="47">
        <v>0</v>
      </c>
      <c r="BK604" s="47">
        <v>0</v>
      </c>
      <c r="BL604" s="47">
        <v>0</v>
      </c>
      <c r="BM604" s="47">
        <v>0</v>
      </c>
      <c r="BN604" s="47">
        <v>0</v>
      </c>
      <c r="BO604" s="47">
        <v>0</v>
      </c>
      <c r="BP604" s="47">
        <v>0</v>
      </c>
      <c r="BQ604" s="47">
        <v>0</v>
      </c>
      <c r="BR604" s="47">
        <v>0</v>
      </c>
      <c r="BS604" s="47">
        <v>0</v>
      </c>
      <c r="BT604" s="47">
        <v>0</v>
      </c>
      <c r="BU604" s="47">
        <v>0</v>
      </c>
      <c r="BV604" s="47">
        <v>0</v>
      </c>
      <c r="BW604" s="47">
        <v>0</v>
      </c>
      <c r="BX604" s="47">
        <v>0</v>
      </c>
      <c r="BY604" s="47">
        <v>0</v>
      </c>
      <c r="BZ604" s="47">
        <v>0</v>
      </c>
      <c r="CA604" s="47">
        <v>0</v>
      </c>
      <c r="CB604" s="47">
        <v>0</v>
      </c>
      <c r="CC604" s="47">
        <v>0</v>
      </c>
      <c r="CD604" s="47">
        <v>0</v>
      </c>
      <c r="CE604" s="47">
        <v>0</v>
      </c>
      <c r="CF604" s="47">
        <v>0</v>
      </c>
      <c r="CG604" s="47">
        <v>0</v>
      </c>
      <c r="CH604" s="47">
        <v>0</v>
      </c>
      <c r="CI604" s="47">
        <v>0</v>
      </c>
      <c r="CJ604" s="47">
        <v>0</v>
      </c>
      <c r="CK604" s="47">
        <v>0</v>
      </c>
      <c r="CL604" s="47">
        <v>0</v>
      </c>
      <c r="CM604" s="47">
        <v>0</v>
      </c>
      <c r="CN604" s="47">
        <v>0</v>
      </c>
      <c r="CO604" s="47">
        <v>0</v>
      </c>
      <c r="CP604" s="47">
        <v>0</v>
      </c>
      <c r="CQ604" s="47">
        <v>0</v>
      </c>
      <c r="CR604" s="47">
        <v>0</v>
      </c>
      <c r="CS604" s="47">
        <v>0</v>
      </c>
      <c r="CT604" s="47">
        <v>0</v>
      </c>
      <c r="CU604" s="47">
        <v>0</v>
      </c>
      <c r="CV604" s="47">
        <v>0</v>
      </c>
      <c r="CW604" s="47">
        <v>0</v>
      </c>
      <c r="CX604" s="47">
        <v>0</v>
      </c>
      <c r="CY604" s="47">
        <v>0</v>
      </c>
      <c r="CZ604" s="47">
        <v>0</v>
      </c>
      <c r="DA604" s="47">
        <v>0</v>
      </c>
      <c r="DB604" s="47">
        <v>0</v>
      </c>
      <c r="DC604" s="47">
        <v>0</v>
      </c>
      <c r="DD604" s="47">
        <v>0</v>
      </c>
      <c r="DE604" s="47">
        <v>0</v>
      </c>
      <c r="DF604" s="47">
        <v>0</v>
      </c>
      <c r="DG604" s="47">
        <v>0</v>
      </c>
      <c r="DH604" s="47">
        <v>0</v>
      </c>
      <c r="DI604" s="47">
        <v>0</v>
      </c>
      <c r="DJ604" s="47">
        <v>0</v>
      </c>
      <c r="DK604" s="47">
        <v>0</v>
      </c>
      <c r="DL604" s="47">
        <v>0</v>
      </c>
      <c r="DM604" s="47">
        <v>0</v>
      </c>
      <c r="DN604" s="47">
        <v>0</v>
      </c>
      <c r="DO604" s="47">
        <v>0</v>
      </c>
      <c r="DP604" s="47">
        <v>0</v>
      </c>
      <c r="DQ604" s="47">
        <v>0</v>
      </c>
      <c r="DR604" s="47">
        <v>0</v>
      </c>
      <c r="DS604" s="47">
        <v>0</v>
      </c>
      <c r="DT604" s="47">
        <v>0</v>
      </c>
    </row>
    <row r="605" spans="1:126" x14ac:dyDescent="0.25">
      <c r="A605" s="47" t="s">
        <v>1085</v>
      </c>
      <c r="B605" s="47" t="s">
        <v>153</v>
      </c>
      <c r="C605" s="47" t="s">
        <v>1086</v>
      </c>
      <c r="D605" s="47" t="s">
        <v>1086</v>
      </c>
      <c r="E605" s="47"/>
      <c r="F605" s="47" t="s">
        <v>406</v>
      </c>
      <c r="G605" s="47" t="s">
        <v>563</v>
      </c>
      <c r="H605" s="47" t="str">
        <f>=IFERROR(VLOOKUP(A605,'ETPT Format DDG'!A:J,10,FALSE),"")</f>
        <v>0</v>
      </c>
      <c r="I605" s="47" t="str">
        <f>='ETPT Format DDG'!M605</f>
        <v/>
      </c>
      <c r="J605" s="47" t="str">
        <f>='ETPT Format DDG'!D605</f>
        <v/>
      </c>
      <c r="K605" s="47" t="s">
        <v>157</v>
      </c>
      <c r="L605" s="47" t="s">
        <v>534</v>
      </c>
      <c r="M605" s="47"/>
      <c r="N605" s="47">
        <v>1</v>
      </c>
      <c r="O605" s="47">
        <v>0</v>
      </c>
      <c r="P605" s="47">
        <v>0</v>
      </c>
      <c r="Q605" s="47">
        <v>0</v>
      </c>
      <c r="R605" s="47">
        <v>0</v>
      </c>
      <c r="S605" s="47">
        <v>0</v>
      </c>
      <c r="T605" s="47">
        <v>0</v>
      </c>
      <c r="U605" s="47">
        <v>0</v>
      </c>
      <c r="V605" s="47">
        <v>0</v>
      </c>
      <c r="W605" s="47">
        <v>0</v>
      </c>
      <c r="X605" s="47">
        <v>0</v>
      </c>
      <c r="Y605" s="47">
        <v>0</v>
      </c>
      <c r="Z605" s="47">
        <v>0</v>
      </c>
      <c r="AA605" s="47">
        <v>0</v>
      </c>
      <c r="AB605" s="47">
        <v>0</v>
      </c>
      <c r="AC605" s="47">
        <v>0</v>
      </c>
      <c r="AD605" s="47">
        <v>0</v>
      </c>
      <c r="AE605" s="47">
        <v>0</v>
      </c>
      <c r="AF605" s="47">
        <v>0</v>
      </c>
      <c r="AG605" s="47">
        <v>0</v>
      </c>
      <c r="AH605" s="47">
        <v>0</v>
      </c>
      <c r="AI605" s="47">
        <v>0</v>
      </c>
      <c r="AJ605" s="47">
        <v>0</v>
      </c>
      <c r="AK605" s="47">
        <v>0</v>
      </c>
      <c r="AL605" s="47">
        <v>0</v>
      </c>
      <c r="AM605" s="47">
        <v>0</v>
      </c>
      <c r="AN605" s="47">
        <v>0</v>
      </c>
      <c r="AO605" s="47">
        <v>0</v>
      </c>
      <c r="AP605" s="47">
        <v>0</v>
      </c>
      <c r="AQ605" s="47">
        <v>0</v>
      </c>
      <c r="AR605" s="47">
        <v>0</v>
      </c>
      <c r="AS605" s="47">
        <v>0</v>
      </c>
      <c r="AT605" s="47">
        <v>0</v>
      </c>
      <c r="AU605" s="47">
        <v>0</v>
      </c>
      <c r="AV605" s="47">
        <v>0</v>
      </c>
      <c r="AW605" s="47">
        <v>0</v>
      </c>
      <c r="AX605" s="47">
        <v>0</v>
      </c>
      <c r="AY605" s="47">
        <v>0</v>
      </c>
      <c r="AZ605" s="47">
        <v>0</v>
      </c>
      <c r="BA605" s="47">
        <v>0</v>
      </c>
      <c r="BB605" s="47">
        <v>0</v>
      </c>
      <c r="BC605" s="47">
        <v>0</v>
      </c>
      <c r="BD605" s="47">
        <v>0</v>
      </c>
      <c r="BE605" s="47">
        <v>0</v>
      </c>
      <c r="BF605" s="47">
        <v>0</v>
      </c>
      <c r="BG605" s="47">
        <v>0</v>
      </c>
      <c r="BH605" s="47">
        <v>0</v>
      </c>
      <c r="BI605" s="47">
        <v>0</v>
      </c>
      <c r="BJ605" s="47">
        <v>0</v>
      </c>
      <c r="BK605" s="47">
        <v>0</v>
      </c>
      <c r="BL605" s="47">
        <v>0</v>
      </c>
      <c r="BM605" s="47">
        <v>0</v>
      </c>
      <c r="BN605" s="47">
        <v>0</v>
      </c>
      <c r="BO605" s="47">
        <v>0</v>
      </c>
      <c r="BP605" s="47">
        <v>0</v>
      </c>
      <c r="BQ605" s="47">
        <v>0</v>
      </c>
      <c r="BR605" s="47">
        <v>0</v>
      </c>
      <c r="BS605" s="47">
        <v>0</v>
      </c>
      <c r="BT605" s="47">
        <v>0</v>
      </c>
      <c r="BU605" s="47">
        <v>0</v>
      </c>
      <c r="BV605" s="47">
        <v>0</v>
      </c>
      <c r="BW605" s="47">
        <v>0</v>
      </c>
      <c r="BX605" s="47">
        <v>0</v>
      </c>
      <c r="BY605" s="47">
        <v>0</v>
      </c>
      <c r="BZ605" s="47">
        <v>0</v>
      </c>
      <c r="CA605" s="47">
        <v>0</v>
      </c>
      <c r="CB605" s="47">
        <v>0</v>
      </c>
      <c r="CC605" s="47">
        <v>0</v>
      </c>
      <c r="CD605" s="47">
        <v>0</v>
      </c>
      <c r="CE605" s="47">
        <v>0</v>
      </c>
      <c r="CF605" s="47">
        <v>0</v>
      </c>
      <c r="CG605" s="47">
        <v>0</v>
      </c>
      <c r="CH605" s="47">
        <v>0</v>
      </c>
      <c r="CI605" s="47">
        <v>0</v>
      </c>
      <c r="CJ605" s="47">
        <v>0</v>
      </c>
      <c r="CK605" s="47">
        <v>0</v>
      </c>
      <c r="CL605" s="47">
        <v>0</v>
      </c>
      <c r="CM605" s="47">
        <v>0</v>
      </c>
      <c r="CN605" s="47">
        <v>0</v>
      </c>
      <c r="CO605" s="47">
        <v>0</v>
      </c>
      <c r="CP605" s="47">
        <v>0</v>
      </c>
      <c r="CQ605" s="47">
        <v>0</v>
      </c>
      <c r="CR605" s="47">
        <v>0</v>
      </c>
      <c r="CS605" s="47">
        <v>0</v>
      </c>
      <c r="CT605" s="47">
        <v>0</v>
      </c>
      <c r="CU605" s="47">
        <v>0</v>
      </c>
      <c r="CV605" s="47">
        <v>0</v>
      </c>
      <c r="CW605" s="47">
        <v>0</v>
      </c>
      <c r="CX605" s="47">
        <v>0</v>
      </c>
      <c r="CY605" s="47">
        <v>0</v>
      </c>
      <c r="CZ605" s="47">
        <v>0</v>
      </c>
      <c r="DA605" s="47">
        <v>0</v>
      </c>
      <c r="DB605" s="47">
        <v>0</v>
      </c>
      <c r="DC605" s="47">
        <v>0</v>
      </c>
      <c r="DD605" s="47">
        <v>0</v>
      </c>
      <c r="DE605" s="47">
        <v>0</v>
      </c>
      <c r="DF605" s="47">
        <v>0</v>
      </c>
      <c r="DG605" s="47">
        <v>0</v>
      </c>
      <c r="DH605" s="47">
        <v>0</v>
      </c>
      <c r="DI605" s="47">
        <v>0</v>
      </c>
      <c r="DJ605" s="47">
        <v>0</v>
      </c>
      <c r="DK605" s="47">
        <v>0</v>
      </c>
      <c r="DL605" s="47">
        <v>0</v>
      </c>
      <c r="DM605" s="47">
        <v>0</v>
      </c>
      <c r="DN605" s="47">
        <v>0</v>
      </c>
      <c r="DO605" s="47">
        <v>0</v>
      </c>
      <c r="DP605" s="47">
        <v>0</v>
      </c>
      <c r="DQ605" s="47">
        <v>0</v>
      </c>
      <c r="DR605" s="47">
        <v>0</v>
      </c>
      <c r="DS605" s="47">
        <v>0</v>
      </c>
      <c r="DT605" s="47">
        <v>0</v>
      </c>
    </row>
    <row r="606" spans="1:126" x14ac:dyDescent="0.25">
      <c r="A606" s="47" t="s">
        <v>1087</v>
      </c>
      <c r="B606" s="47" t="s">
        <v>153</v>
      </c>
      <c r="C606" s="47" t="s">
        <v>1088</v>
      </c>
      <c r="D606" s="47" t="s">
        <v>1088</v>
      </c>
      <c r="E606" s="47"/>
      <c r="F606" s="47" t="s">
        <v>406</v>
      </c>
      <c r="G606" s="47" t="s">
        <v>415</v>
      </c>
      <c r="H606" s="47" t="str">
        <f>=IFERROR(VLOOKUP(A606,'ETPT Format DDG'!A:J,10,FALSE),"")</f>
        <v>0</v>
      </c>
      <c r="I606" s="47" t="str">
        <f>='ETPT Format DDG'!M606</f>
        <v/>
      </c>
      <c r="J606" s="47" t="str">
        <f>='ETPT Format DDG'!D606</f>
        <v/>
      </c>
      <c r="K606" s="47" t="s">
        <v>157</v>
      </c>
      <c r="L606" s="47" t="s">
        <v>667</v>
      </c>
      <c r="M606" s="47" t="s">
        <v>239</v>
      </c>
      <c r="N606" s="47">
        <v>0.4605263157894737</v>
      </c>
      <c r="O606" s="47">
        <v>0.4605263157894737</v>
      </c>
      <c r="P606" s="47">
        <v>0</v>
      </c>
      <c r="Q606" s="47">
        <v>0</v>
      </c>
      <c r="R606" s="47">
        <v>0</v>
      </c>
      <c r="S606" s="47">
        <v>0</v>
      </c>
      <c r="T606" s="47">
        <v>0</v>
      </c>
      <c r="U606" s="47">
        <v>0</v>
      </c>
      <c r="V606" s="47">
        <v>0</v>
      </c>
      <c r="W606" s="47">
        <v>0</v>
      </c>
      <c r="X606" s="47">
        <v>0</v>
      </c>
      <c r="Y606" s="47">
        <v>0</v>
      </c>
      <c r="Z606" s="47">
        <v>0</v>
      </c>
      <c r="AA606" s="47">
        <v>0</v>
      </c>
      <c r="AB606" s="47">
        <v>0</v>
      </c>
      <c r="AC606" s="47">
        <v>0</v>
      </c>
      <c r="AD606" s="47">
        <v>0</v>
      </c>
      <c r="AE606" s="47">
        <v>0</v>
      </c>
      <c r="AF606" s="47">
        <v>0</v>
      </c>
      <c r="AG606" s="47">
        <v>0</v>
      </c>
      <c r="AH606" s="47">
        <v>0</v>
      </c>
      <c r="AI606" s="47">
        <v>0</v>
      </c>
      <c r="AJ606" s="47">
        <v>0</v>
      </c>
      <c r="AK606" s="47">
        <v>0</v>
      </c>
      <c r="AL606" s="47">
        <v>0</v>
      </c>
      <c r="AM606" s="47">
        <v>0</v>
      </c>
      <c r="AN606" s="47">
        <v>0</v>
      </c>
      <c r="AO606" s="47">
        <v>0</v>
      </c>
      <c r="AP606" s="47">
        <v>0</v>
      </c>
      <c r="AQ606" s="47">
        <v>0</v>
      </c>
      <c r="AR606" s="47">
        <v>0</v>
      </c>
      <c r="AS606" s="47">
        <v>0</v>
      </c>
      <c r="AT606" s="47">
        <v>0</v>
      </c>
      <c r="AU606" s="47">
        <v>0</v>
      </c>
      <c r="AV606" s="47">
        <v>0</v>
      </c>
      <c r="AW606" s="47">
        <v>0</v>
      </c>
      <c r="AX606" s="47">
        <v>0</v>
      </c>
      <c r="AY606" s="47">
        <v>0</v>
      </c>
      <c r="AZ606" s="47">
        <v>0</v>
      </c>
      <c r="BA606" s="47">
        <v>0</v>
      </c>
      <c r="BB606" s="47">
        <v>0</v>
      </c>
      <c r="BC606" s="47">
        <v>0</v>
      </c>
      <c r="BD606" s="47">
        <v>0</v>
      </c>
      <c r="BE606" s="47">
        <v>0</v>
      </c>
      <c r="BF606" s="47">
        <v>0</v>
      </c>
      <c r="BG606" s="47">
        <v>0</v>
      </c>
      <c r="BH606" s="47">
        <v>0</v>
      </c>
      <c r="BI606" s="47">
        <v>0</v>
      </c>
      <c r="BJ606" s="47">
        <v>0</v>
      </c>
      <c r="BK606" s="47">
        <v>0</v>
      </c>
      <c r="BL606" s="47">
        <v>0</v>
      </c>
      <c r="BM606" s="47">
        <v>0</v>
      </c>
      <c r="BN606" s="47">
        <v>0</v>
      </c>
      <c r="BO606" s="47">
        <v>0.4605263157894737</v>
      </c>
      <c r="BP606" s="47">
        <v>0</v>
      </c>
      <c r="BQ606" s="47">
        <v>0</v>
      </c>
      <c r="BR606" s="47">
        <v>0</v>
      </c>
      <c r="BS606" s="47">
        <v>0</v>
      </c>
      <c r="BT606" s="47">
        <v>0</v>
      </c>
      <c r="BU606" s="47">
        <v>0</v>
      </c>
      <c r="BV606" s="47">
        <v>0</v>
      </c>
      <c r="BW606" s="47">
        <v>0</v>
      </c>
      <c r="BX606" s="47">
        <v>0</v>
      </c>
      <c r="BY606" s="47">
        <v>0</v>
      </c>
      <c r="BZ606" s="47">
        <v>0</v>
      </c>
      <c r="CA606" s="47">
        <v>0</v>
      </c>
      <c r="CB606" s="47">
        <v>0</v>
      </c>
      <c r="CC606" s="47">
        <v>0</v>
      </c>
      <c r="CD606" s="47">
        <v>0</v>
      </c>
      <c r="CE606" s="47">
        <v>0.4605263157894737</v>
      </c>
      <c r="CF606" s="47">
        <v>0</v>
      </c>
      <c r="CG606" s="47">
        <v>0</v>
      </c>
      <c r="CH606" s="47">
        <v>0</v>
      </c>
      <c r="CI606" s="47">
        <v>0</v>
      </c>
      <c r="CJ606" s="47">
        <v>0</v>
      </c>
      <c r="CK606" s="47">
        <v>0</v>
      </c>
      <c r="CL606" s="47">
        <v>0</v>
      </c>
      <c r="CM606" s="47">
        <v>0</v>
      </c>
      <c r="CN606" s="47">
        <v>0</v>
      </c>
      <c r="CO606" s="47">
        <v>0</v>
      </c>
      <c r="CP606" s="47">
        <v>0</v>
      </c>
      <c r="CQ606" s="47">
        <v>0</v>
      </c>
      <c r="CR606" s="47">
        <v>0</v>
      </c>
      <c r="CS606" s="47">
        <v>0</v>
      </c>
      <c r="CT606" s="47">
        <v>0</v>
      </c>
      <c r="CU606" s="47">
        <v>0</v>
      </c>
      <c r="CV606" s="47">
        <v>0</v>
      </c>
      <c r="CW606" s="47">
        <v>0</v>
      </c>
      <c r="CX606" s="47">
        <v>0</v>
      </c>
      <c r="CY606" s="47">
        <v>0</v>
      </c>
      <c r="CZ606" s="47">
        <v>0</v>
      </c>
      <c r="DA606" s="47">
        <v>0</v>
      </c>
      <c r="DB606" s="47">
        <v>0</v>
      </c>
      <c r="DC606" s="47">
        <v>0</v>
      </c>
      <c r="DD606" s="47">
        <v>0</v>
      </c>
      <c r="DE606" s="47">
        <v>0</v>
      </c>
      <c r="DF606" s="47">
        <v>0</v>
      </c>
      <c r="DG606" s="47">
        <v>0</v>
      </c>
      <c r="DH606" s="47">
        <v>0</v>
      </c>
      <c r="DI606" s="47">
        <v>0</v>
      </c>
      <c r="DJ606" s="47">
        <v>0</v>
      </c>
      <c r="DK606" s="47">
        <v>0</v>
      </c>
      <c r="DL606" s="47">
        <v>0</v>
      </c>
      <c r="DM606" s="47">
        <v>0</v>
      </c>
      <c r="DN606" s="47">
        <v>0</v>
      </c>
      <c r="DO606" s="47">
        <v>0</v>
      </c>
      <c r="DP606" s="47">
        <v>0</v>
      </c>
      <c r="DQ606" s="47">
        <v>0</v>
      </c>
      <c r="DR606" s="47">
        <v>0</v>
      </c>
      <c r="DS606" s="47">
        <v>0</v>
      </c>
      <c r="DT606" s="47">
        <v>0</v>
      </c>
    </row>
    <row r="607" spans="1:126" x14ac:dyDescent="0.25">
      <c r="A607" s="47" t="s">
        <v>1089</v>
      </c>
      <c r="B607" s="47" t="s">
        <v>153</v>
      </c>
      <c r="C607" s="47" t="s">
        <v>1088</v>
      </c>
      <c r="D607" s="47" t="s">
        <v>1088</v>
      </c>
      <c r="E607" s="47"/>
      <c r="F607" s="47" t="s">
        <v>406</v>
      </c>
      <c r="G607" s="47" t="s">
        <v>412</v>
      </c>
      <c r="H607" s="47" t="str">
        <f>=IFERROR(VLOOKUP(A607,'ETPT Format DDG'!A:J,10,FALSE),"")</f>
        <v>0</v>
      </c>
      <c r="I607" s="47" t="str">
        <f>='ETPT Format DDG'!M607</f>
        <v/>
      </c>
      <c r="J607" s="47" t="str">
        <f>='ETPT Format DDG'!D607</f>
        <v/>
      </c>
      <c r="K607" s="47" t="s">
        <v>157</v>
      </c>
      <c r="L607" s="47" t="s">
        <v>1090</v>
      </c>
      <c r="M607" s="47"/>
      <c r="N607" s="47">
        <v>1</v>
      </c>
      <c r="O607" s="47">
        <v>1</v>
      </c>
      <c r="P607" s="47">
        <v>0</v>
      </c>
      <c r="Q607" s="47">
        <v>0</v>
      </c>
      <c r="R607" s="47">
        <v>0</v>
      </c>
      <c r="S607" s="47">
        <v>0</v>
      </c>
      <c r="T607" s="47">
        <v>0</v>
      </c>
      <c r="U607" s="47">
        <v>1</v>
      </c>
      <c r="V607" s="47">
        <v>0</v>
      </c>
      <c r="W607" s="47">
        <v>0</v>
      </c>
      <c r="X607" s="47">
        <v>0</v>
      </c>
      <c r="Y607" s="47">
        <v>1</v>
      </c>
      <c r="Z607" s="47">
        <v>0</v>
      </c>
      <c r="AA607" s="47">
        <v>0</v>
      </c>
      <c r="AB607" s="47">
        <v>0</v>
      </c>
      <c r="AC607" s="47">
        <v>0</v>
      </c>
      <c r="AD607" s="47">
        <v>0</v>
      </c>
      <c r="AE607" s="47">
        <v>0</v>
      </c>
      <c r="AF607" s="47">
        <v>0</v>
      </c>
      <c r="AG607" s="47">
        <v>0</v>
      </c>
      <c r="AH607" s="47">
        <v>0</v>
      </c>
      <c r="AI607" s="47">
        <v>0</v>
      </c>
      <c r="AJ607" s="47">
        <v>0</v>
      </c>
      <c r="AK607" s="47">
        <v>0</v>
      </c>
      <c r="AL607" s="47">
        <v>0</v>
      </c>
      <c r="AM607" s="47">
        <v>0</v>
      </c>
      <c r="AN607" s="47">
        <v>0</v>
      </c>
      <c r="AO607" s="47">
        <v>0</v>
      </c>
      <c r="AP607" s="47">
        <v>0</v>
      </c>
      <c r="AQ607" s="47">
        <v>0</v>
      </c>
      <c r="AR607" s="47">
        <v>0</v>
      </c>
      <c r="AS607" s="47">
        <v>0</v>
      </c>
      <c r="AT607" s="47">
        <v>0</v>
      </c>
      <c r="AU607" s="47">
        <v>0</v>
      </c>
      <c r="AV607" s="47">
        <v>0</v>
      </c>
      <c r="AW607" s="47">
        <v>0</v>
      </c>
      <c r="AX607" s="47">
        <v>0</v>
      </c>
      <c r="AY607" s="47">
        <v>0</v>
      </c>
      <c r="AZ607" s="47">
        <v>0</v>
      </c>
      <c r="BA607" s="47">
        <v>0</v>
      </c>
      <c r="BB607" s="47">
        <v>0</v>
      </c>
      <c r="BC607" s="47">
        <v>0</v>
      </c>
      <c r="BD607" s="47">
        <v>0</v>
      </c>
      <c r="BE607" s="47">
        <v>0</v>
      </c>
      <c r="BF607" s="47">
        <v>0</v>
      </c>
      <c r="BG607" s="47">
        <v>0</v>
      </c>
      <c r="BH607" s="47">
        <v>0</v>
      </c>
      <c r="BI607" s="47">
        <v>0</v>
      </c>
      <c r="BJ607" s="47">
        <v>0</v>
      </c>
      <c r="BK607" s="47">
        <v>0</v>
      </c>
      <c r="BL607" s="47">
        <v>0</v>
      </c>
      <c r="BM607" s="47">
        <v>0</v>
      </c>
      <c r="BN607" s="47">
        <v>0</v>
      </c>
      <c r="BO607" s="47">
        <v>0</v>
      </c>
      <c r="BP607" s="47">
        <v>0</v>
      </c>
      <c r="BQ607" s="47">
        <v>0</v>
      </c>
      <c r="BR607" s="47">
        <v>0</v>
      </c>
      <c r="BS607" s="47">
        <v>0</v>
      </c>
      <c r="BT607" s="47">
        <v>0</v>
      </c>
      <c r="BU607" s="47">
        <v>0</v>
      </c>
      <c r="BV607" s="47">
        <v>0</v>
      </c>
      <c r="BW607" s="47">
        <v>0</v>
      </c>
      <c r="BX607" s="47">
        <v>0</v>
      </c>
      <c r="BY607" s="47">
        <v>0</v>
      </c>
      <c r="BZ607" s="47">
        <v>0</v>
      </c>
      <c r="CA607" s="47">
        <v>0</v>
      </c>
      <c r="CB607" s="47">
        <v>0</v>
      </c>
      <c r="CC607" s="47">
        <v>0</v>
      </c>
      <c r="CD607" s="47">
        <v>0</v>
      </c>
      <c r="CE607" s="47">
        <v>0</v>
      </c>
      <c r="CF607" s="47">
        <v>0</v>
      </c>
      <c r="CG607" s="47">
        <v>0</v>
      </c>
      <c r="CH607" s="47">
        <v>0</v>
      </c>
      <c r="CI607" s="47">
        <v>0</v>
      </c>
      <c r="CJ607" s="47">
        <v>0</v>
      </c>
      <c r="CK607" s="47">
        <v>0</v>
      </c>
      <c r="CL607" s="47">
        <v>0</v>
      </c>
      <c r="CM607" s="47">
        <v>0</v>
      </c>
      <c r="CN607" s="47">
        <v>0</v>
      </c>
      <c r="CO607" s="47">
        <v>0</v>
      </c>
      <c r="CP607" s="47">
        <v>0</v>
      </c>
      <c r="CQ607" s="47">
        <v>0</v>
      </c>
      <c r="CR607" s="47">
        <v>0</v>
      </c>
      <c r="CS607" s="47">
        <v>0</v>
      </c>
      <c r="CT607" s="47">
        <v>0</v>
      </c>
      <c r="CU607" s="47">
        <v>0</v>
      </c>
      <c r="CV607" s="47">
        <v>0</v>
      </c>
      <c r="CW607" s="47">
        <v>0</v>
      </c>
      <c r="CX607" s="47">
        <v>0</v>
      </c>
      <c r="CY607" s="47">
        <v>0</v>
      </c>
      <c r="CZ607" s="47">
        <v>0</v>
      </c>
      <c r="DA607" s="47">
        <v>0</v>
      </c>
      <c r="DB607" s="47">
        <v>0</v>
      </c>
      <c r="DC607" s="47">
        <v>0</v>
      </c>
      <c r="DD607" s="47">
        <v>0</v>
      </c>
      <c r="DE607" s="47">
        <v>0</v>
      </c>
      <c r="DF607" s="47">
        <v>0</v>
      </c>
      <c r="DG607" s="47">
        <v>0</v>
      </c>
      <c r="DH607" s="47">
        <v>0</v>
      </c>
      <c r="DI607" s="47">
        <v>0</v>
      </c>
      <c r="DJ607" s="47">
        <v>0</v>
      </c>
      <c r="DK607" s="47">
        <v>0</v>
      </c>
      <c r="DL607" s="47">
        <v>0</v>
      </c>
      <c r="DM607" s="47">
        <v>0</v>
      </c>
      <c r="DN607" s="47">
        <v>0</v>
      </c>
      <c r="DO607" s="47">
        <v>0</v>
      </c>
      <c r="DP607" s="47">
        <v>0</v>
      </c>
      <c r="DQ607" s="47">
        <v>0</v>
      </c>
      <c r="DR607" s="47">
        <v>0</v>
      </c>
      <c r="DS607" s="47">
        <v>0</v>
      </c>
      <c r="DT607" s="47">
        <v>0</v>
      </c>
    </row>
    <row r="608" spans="1:126" x14ac:dyDescent="0.25">
      <c r="A608" s="47" t="s">
        <v>1091</v>
      </c>
      <c r="B608" s="47" t="s">
        <v>153</v>
      </c>
      <c r="C608" s="47" t="s">
        <v>1088</v>
      </c>
      <c r="D608" s="47" t="s">
        <v>1088</v>
      </c>
      <c r="E608" s="47"/>
      <c r="F608" s="47" t="s">
        <v>406</v>
      </c>
      <c r="G608" s="47" t="s">
        <v>505</v>
      </c>
      <c r="H608" s="47" t="str">
        <f>=IFERROR(VLOOKUP(A608,'ETPT Format DDG'!A:J,10,FALSE),"")</f>
        <v>0</v>
      </c>
      <c r="I608" s="47" t="str">
        <f>='ETPT Format DDG'!M608</f>
        <v/>
      </c>
      <c r="J608" s="47" t="str">
        <f>='ETPT Format DDG'!D608</f>
        <v/>
      </c>
      <c r="K608" s="47" t="s">
        <v>157</v>
      </c>
      <c r="L608" s="47" t="s">
        <v>363</v>
      </c>
      <c r="M608" s="47"/>
      <c r="N608" s="47">
        <v>1</v>
      </c>
      <c r="O608" s="47">
        <v>1</v>
      </c>
      <c r="P608" s="47">
        <v>0</v>
      </c>
      <c r="Q608" s="47">
        <v>0</v>
      </c>
      <c r="R608" s="47">
        <v>0</v>
      </c>
      <c r="S608" s="47">
        <v>0</v>
      </c>
      <c r="T608" s="47">
        <v>0</v>
      </c>
      <c r="U608" s="47">
        <v>1</v>
      </c>
      <c r="V608" s="47">
        <v>0</v>
      </c>
      <c r="W608" s="47">
        <v>0</v>
      </c>
      <c r="X608" s="47">
        <v>0</v>
      </c>
      <c r="Y608" s="47">
        <v>0</v>
      </c>
      <c r="Z608" s="47">
        <v>0</v>
      </c>
      <c r="AA608" s="47">
        <v>0</v>
      </c>
      <c r="AB608" s="47">
        <v>1</v>
      </c>
      <c r="AC608" s="47">
        <v>0</v>
      </c>
      <c r="AD608" s="47">
        <v>0</v>
      </c>
      <c r="AE608" s="47">
        <v>0</v>
      </c>
      <c r="AF608" s="47">
        <v>0</v>
      </c>
      <c r="AG608" s="47">
        <v>0</v>
      </c>
      <c r="AH608" s="47">
        <v>0</v>
      </c>
      <c r="AI608" s="47">
        <v>0</v>
      </c>
      <c r="AJ608" s="47">
        <v>0</v>
      </c>
      <c r="AK608" s="47">
        <v>0</v>
      </c>
      <c r="AL608" s="47">
        <v>0</v>
      </c>
      <c r="AM608" s="47">
        <v>0</v>
      </c>
      <c r="AN608" s="47">
        <v>0</v>
      </c>
      <c r="AO608" s="47">
        <v>0</v>
      </c>
      <c r="AP608" s="47">
        <v>0</v>
      </c>
      <c r="AQ608" s="47">
        <v>0</v>
      </c>
      <c r="AR608" s="47">
        <v>0</v>
      </c>
      <c r="AS608" s="47">
        <v>0</v>
      </c>
      <c r="AT608" s="47">
        <v>0</v>
      </c>
      <c r="AU608" s="47">
        <v>0</v>
      </c>
      <c r="AV608" s="47">
        <v>0</v>
      </c>
      <c r="AW608" s="47">
        <v>0</v>
      </c>
      <c r="AX608" s="47">
        <v>0</v>
      </c>
      <c r="AY608" s="47">
        <v>0</v>
      </c>
      <c r="AZ608" s="47">
        <v>0</v>
      </c>
      <c r="BA608" s="47">
        <v>0</v>
      </c>
      <c r="BB608" s="47">
        <v>0</v>
      </c>
      <c r="BC608" s="47">
        <v>0</v>
      </c>
      <c r="BD608" s="47">
        <v>0</v>
      </c>
      <c r="BE608" s="47">
        <v>0</v>
      </c>
      <c r="BF608" s="47">
        <v>0</v>
      </c>
      <c r="BG608" s="47">
        <v>0</v>
      </c>
      <c r="BH608" s="47">
        <v>0</v>
      </c>
      <c r="BI608" s="47">
        <v>0</v>
      </c>
      <c r="BJ608" s="47">
        <v>0</v>
      </c>
      <c r="BK608" s="47">
        <v>0</v>
      </c>
      <c r="BL608" s="47">
        <v>0</v>
      </c>
      <c r="BM608" s="47">
        <v>0</v>
      </c>
      <c r="BN608" s="47">
        <v>0</v>
      </c>
      <c r="BO608" s="47">
        <v>0</v>
      </c>
      <c r="BP608" s="47">
        <v>0</v>
      </c>
      <c r="BQ608" s="47">
        <v>0</v>
      </c>
      <c r="BR608" s="47">
        <v>0</v>
      </c>
      <c r="BS608" s="47">
        <v>0</v>
      </c>
      <c r="BT608" s="47">
        <v>0</v>
      </c>
      <c r="BU608" s="47">
        <v>0</v>
      </c>
      <c r="BV608" s="47">
        <v>0</v>
      </c>
      <c r="BW608" s="47">
        <v>0</v>
      </c>
      <c r="BX608" s="47">
        <v>0</v>
      </c>
      <c r="BY608" s="47">
        <v>0</v>
      </c>
      <c r="BZ608" s="47">
        <v>0</v>
      </c>
      <c r="CA608" s="47">
        <v>0</v>
      </c>
      <c r="CB608" s="47">
        <v>0</v>
      </c>
      <c r="CC608" s="47">
        <v>0</v>
      </c>
      <c r="CD608" s="47">
        <v>0</v>
      </c>
      <c r="CE608" s="47">
        <v>0</v>
      </c>
      <c r="CF608" s="47">
        <v>0</v>
      </c>
      <c r="CG608" s="47">
        <v>0</v>
      </c>
      <c r="CH608" s="47">
        <v>0</v>
      </c>
      <c r="CI608" s="47">
        <v>0</v>
      </c>
      <c r="CJ608" s="47">
        <v>0</v>
      </c>
      <c r="CK608" s="47">
        <v>0</v>
      </c>
      <c r="CL608" s="47">
        <v>0</v>
      </c>
      <c r="CM608" s="47">
        <v>0</v>
      </c>
      <c r="CN608" s="47">
        <v>0</v>
      </c>
      <c r="CO608" s="47">
        <v>0</v>
      </c>
      <c r="CP608" s="47">
        <v>0</v>
      </c>
      <c r="CQ608" s="47">
        <v>0</v>
      </c>
      <c r="CR608" s="47">
        <v>0</v>
      </c>
      <c r="CS608" s="47">
        <v>0</v>
      </c>
      <c r="CT608" s="47">
        <v>0</v>
      </c>
      <c r="CU608" s="47">
        <v>0</v>
      </c>
      <c r="CV608" s="47">
        <v>0</v>
      </c>
      <c r="CW608" s="47">
        <v>0</v>
      </c>
      <c r="CX608" s="47">
        <v>0</v>
      </c>
      <c r="CY608" s="47">
        <v>0</v>
      </c>
      <c r="CZ608" s="47">
        <v>0</v>
      </c>
      <c r="DA608" s="47">
        <v>0</v>
      </c>
      <c r="DB608" s="47">
        <v>0</v>
      </c>
      <c r="DC608" s="47">
        <v>0</v>
      </c>
      <c r="DD608" s="47">
        <v>0</v>
      </c>
      <c r="DE608" s="47">
        <v>0</v>
      </c>
      <c r="DF608" s="47">
        <v>0</v>
      </c>
      <c r="DG608" s="47">
        <v>0</v>
      </c>
      <c r="DH608" s="47">
        <v>0</v>
      </c>
      <c r="DI608" s="47">
        <v>0</v>
      </c>
      <c r="DJ608" s="47">
        <v>0</v>
      </c>
      <c r="DK608" s="47">
        <v>0</v>
      </c>
      <c r="DL608" s="47">
        <v>0</v>
      </c>
      <c r="DM608" s="47">
        <v>0</v>
      </c>
      <c r="DN608" s="47">
        <v>0</v>
      </c>
      <c r="DO608" s="47">
        <v>0</v>
      </c>
      <c r="DP608" s="47">
        <v>0</v>
      </c>
      <c r="DQ608" s="47">
        <v>0</v>
      </c>
      <c r="DR608" s="47">
        <v>0</v>
      </c>
      <c r="DS608" s="47">
        <v>0</v>
      </c>
      <c r="DT608" s="47">
        <v>0</v>
      </c>
    </row>
    <row r="609" spans="1:126" x14ac:dyDescent="0.25">
      <c r="A609" s="47" t="s">
        <v>1092</v>
      </c>
      <c r="B609" s="47" t="s">
        <v>153</v>
      </c>
      <c r="C609" s="47" t="s">
        <v>1088</v>
      </c>
      <c r="D609" s="47" t="s">
        <v>1088</v>
      </c>
      <c r="E609" s="47"/>
      <c r="F609" s="47" t="s">
        <v>406</v>
      </c>
      <c r="G609" s="47" t="s">
        <v>505</v>
      </c>
      <c r="H609" s="47" t="str">
        <f>=IFERROR(VLOOKUP(A609,'ETPT Format DDG'!A:J,10,FALSE),"")</f>
        <v>0</v>
      </c>
      <c r="I609" s="47" t="str">
        <f>='ETPT Format DDG'!M609</f>
        <v/>
      </c>
      <c r="J609" s="47" t="str">
        <f>='ETPT Format DDG'!D609</f>
        <v/>
      </c>
      <c r="K609" s="47" t="s">
        <v>157</v>
      </c>
      <c r="L609" s="47" t="s">
        <v>1093</v>
      </c>
      <c r="M609" s="47" t="s">
        <v>1094</v>
      </c>
      <c r="N609" s="47">
        <v>0.6526315789473685</v>
      </c>
      <c r="O609" s="47">
        <v>0.6526315789473685</v>
      </c>
      <c r="P609" s="47">
        <v>0</v>
      </c>
      <c r="Q609" s="47">
        <v>0</v>
      </c>
      <c r="R609" s="47">
        <v>0</v>
      </c>
      <c r="S609" s="47">
        <v>0</v>
      </c>
      <c r="T609" s="47">
        <v>0</v>
      </c>
      <c r="U609" s="47">
        <v>0</v>
      </c>
      <c r="V609" s="47">
        <v>0</v>
      </c>
      <c r="W609" s="47">
        <v>0</v>
      </c>
      <c r="X609" s="47">
        <v>0</v>
      </c>
      <c r="Y609" s="47">
        <v>0</v>
      </c>
      <c r="Z609" s="47">
        <v>0</v>
      </c>
      <c r="AA609" s="47">
        <v>0</v>
      </c>
      <c r="AB609" s="47">
        <v>0</v>
      </c>
      <c r="AC609" s="47">
        <v>0</v>
      </c>
      <c r="AD609" s="47">
        <v>0</v>
      </c>
      <c r="AE609" s="47">
        <v>0</v>
      </c>
      <c r="AF609" s="47">
        <v>0</v>
      </c>
      <c r="AG609" s="47">
        <v>0</v>
      </c>
      <c r="AH609" s="47">
        <v>0</v>
      </c>
      <c r="AI609" s="47">
        <v>0</v>
      </c>
      <c r="AJ609" s="47">
        <v>0</v>
      </c>
      <c r="AK609" s="47">
        <v>0</v>
      </c>
      <c r="AL609" s="47">
        <v>0</v>
      </c>
      <c r="AM609" s="47">
        <v>0</v>
      </c>
      <c r="AN609" s="47">
        <v>0</v>
      </c>
      <c r="AO609" s="47">
        <v>0</v>
      </c>
      <c r="AP609" s="47">
        <v>0</v>
      </c>
      <c r="AQ609" s="47">
        <v>0</v>
      </c>
      <c r="AR609" s="47">
        <v>0</v>
      </c>
      <c r="AS609" s="47">
        <v>0</v>
      </c>
      <c r="AT609" s="47">
        <v>0</v>
      </c>
      <c r="AU609" s="47">
        <v>0</v>
      </c>
      <c r="AV609" s="47">
        <v>0</v>
      </c>
      <c r="AW609" s="47">
        <v>0</v>
      </c>
      <c r="AX609" s="47">
        <v>0</v>
      </c>
      <c r="AY609" s="47">
        <v>0</v>
      </c>
      <c r="AZ609" s="47">
        <v>0</v>
      </c>
      <c r="BA609" s="47">
        <v>0</v>
      </c>
      <c r="BB609" s="47">
        <v>0</v>
      </c>
      <c r="BC609" s="47">
        <v>0</v>
      </c>
      <c r="BD609" s="47">
        <v>0</v>
      </c>
      <c r="BE609" s="47">
        <v>0</v>
      </c>
      <c r="BF609" s="47">
        <v>0</v>
      </c>
      <c r="BG609" s="47">
        <v>0</v>
      </c>
      <c r="BH609" s="47">
        <v>0</v>
      </c>
      <c r="BI609" s="47">
        <v>0</v>
      </c>
      <c r="BJ609" s="47">
        <v>0</v>
      </c>
      <c r="BK609" s="47">
        <v>0</v>
      </c>
      <c r="BL609" s="47">
        <v>0</v>
      </c>
      <c r="BM609" s="47">
        <v>0</v>
      </c>
      <c r="BN609" s="47">
        <v>0</v>
      </c>
      <c r="BO609" s="47">
        <v>0.6526315789473685</v>
      </c>
      <c r="BP609" s="47">
        <v>0</v>
      </c>
      <c r="BQ609" s="47">
        <v>0</v>
      </c>
      <c r="BR609" s="47">
        <v>0</v>
      </c>
      <c r="BS609" s="47">
        <v>0</v>
      </c>
      <c r="BT609" s="47">
        <v>0</v>
      </c>
      <c r="BU609" s="47">
        <v>0</v>
      </c>
      <c r="BV609" s="47">
        <v>0</v>
      </c>
      <c r="BW609" s="47">
        <v>0</v>
      </c>
      <c r="BX609" s="47">
        <v>0</v>
      </c>
      <c r="BY609" s="47">
        <v>0</v>
      </c>
      <c r="BZ609" s="47">
        <v>0</v>
      </c>
      <c r="CA609" s="47">
        <v>0</v>
      </c>
      <c r="CB609" s="47">
        <v>0</v>
      </c>
      <c r="CC609" s="47">
        <v>0</v>
      </c>
      <c r="CD609" s="47">
        <v>0</v>
      </c>
      <c r="CE609" s="47">
        <v>0</v>
      </c>
      <c r="CF609" s="47">
        <v>0</v>
      </c>
      <c r="CG609" s="47">
        <v>0</v>
      </c>
      <c r="CH609" s="47">
        <v>0</v>
      </c>
      <c r="CI609" s="47">
        <v>0</v>
      </c>
      <c r="CJ609" s="47">
        <v>0</v>
      </c>
      <c r="CK609" s="47">
        <v>0</v>
      </c>
      <c r="CL609" s="47">
        <v>0</v>
      </c>
      <c r="CM609" s="47">
        <v>0</v>
      </c>
      <c r="CN609" s="47">
        <v>0</v>
      </c>
      <c r="CO609" s="47">
        <v>0</v>
      </c>
      <c r="CP609" s="47">
        <v>0</v>
      </c>
      <c r="CQ609" s="47">
        <v>0</v>
      </c>
      <c r="CR609" s="47">
        <v>0</v>
      </c>
      <c r="CS609" s="47">
        <v>0</v>
      </c>
      <c r="CT609" s="47">
        <v>0</v>
      </c>
      <c r="CU609" s="47">
        <v>0</v>
      </c>
      <c r="CV609" s="47">
        <v>0</v>
      </c>
      <c r="CW609" s="47">
        <v>0</v>
      </c>
      <c r="CX609" s="47">
        <v>0</v>
      </c>
      <c r="CY609" s="47">
        <v>0</v>
      </c>
      <c r="CZ609" s="47">
        <v>0</v>
      </c>
      <c r="DA609" s="47">
        <v>0</v>
      </c>
      <c r="DB609" s="47">
        <v>0</v>
      </c>
      <c r="DC609" s="47">
        <v>0</v>
      </c>
      <c r="DD609" s="47">
        <v>0</v>
      </c>
      <c r="DE609" s="47">
        <v>0</v>
      </c>
      <c r="DF609" s="47">
        <v>0</v>
      </c>
      <c r="DG609" s="47">
        <v>0</v>
      </c>
      <c r="DH609" s="47">
        <v>0</v>
      </c>
      <c r="DI609" s="47">
        <v>0</v>
      </c>
      <c r="DJ609" s="47">
        <v>0</v>
      </c>
      <c r="DK609" s="47">
        <v>0</v>
      </c>
      <c r="DL609" s="47">
        <v>0</v>
      </c>
      <c r="DM609" s="47">
        <v>0</v>
      </c>
      <c r="DN609" s="47">
        <v>0</v>
      </c>
      <c r="DO609" s="47">
        <v>0</v>
      </c>
      <c r="DP609" s="47">
        <v>0</v>
      </c>
      <c r="DQ609" s="47">
        <v>0</v>
      </c>
      <c r="DR609" s="47">
        <v>0</v>
      </c>
      <c r="DS609" s="47">
        <v>0</v>
      </c>
      <c r="DT609" s="47">
        <v>0</v>
      </c>
    </row>
    <row r="610" spans="1:126" x14ac:dyDescent="0.25">
      <c r="A610" s="47" t="s">
        <v>1095</v>
      </c>
      <c r="B610" s="47" t="s">
        <v>153</v>
      </c>
      <c r="C610" s="47" t="s">
        <v>1088</v>
      </c>
      <c r="D610" s="47" t="s">
        <v>1088</v>
      </c>
      <c r="E610" s="47"/>
      <c r="F610" s="47" t="s">
        <v>406</v>
      </c>
      <c r="G610" s="47" t="s">
        <v>415</v>
      </c>
      <c r="H610" s="47" t="str">
        <f>=IFERROR(VLOOKUP(A610,'ETPT Format DDG'!A:J,10,FALSE),"")</f>
        <v>0</v>
      </c>
      <c r="I610" s="47" t="str">
        <f>='ETPT Format DDG'!M610</f>
        <v/>
      </c>
      <c r="J610" s="47" t="str">
        <f>='ETPT Format DDG'!D610</f>
        <v/>
      </c>
      <c r="K610" s="47" t="s">
        <v>157</v>
      </c>
      <c r="L610" s="47" t="s">
        <v>667</v>
      </c>
      <c r="M610" s="47"/>
      <c r="N610" s="47">
        <v>0.8000000000000057</v>
      </c>
      <c r="O610" s="47">
        <v>0.8000000000000057</v>
      </c>
      <c r="P610" s="47">
        <v>0</v>
      </c>
      <c r="Q610" s="47">
        <v>0</v>
      </c>
      <c r="R610" s="47">
        <v>0</v>
      </c>
      <c r="S610" s="47">
        <v>0</v>
      </c>
      <c r="T610" s="47">
        <v>0</v>
      </c>
      <c r="U610" s="47">
        <v>0</v>
      </c>
      <c r="V610" s="47">
        <v>0</v>
      </c>
      <c r="W610" s="47">
        <v>0</v>
      </c>
      <c r="X610" s="47">
        <v>0</v>
      </c>
      <c r="Y610" s="47">
        <v>0</v>
      </c>
      <c r="Z610" s="47">
        <v>0</v>
      </c>
      <c r="AA610" s="47">
        <v>0</v>
      </c>
      <c r="AB610" s="47">
        <v>0</v>
      </c>
      <c r="AC610" s="47">
        <v>0</v>
      </c>
      <c r="AD610" s="47">
        <v>0</v>
      </c>
      <c r="AE610" s="47">
        <v>0</v>
      </c>
      <c r="AF610" s="47">
        <v>0</v>
      </c>
      <c r="AG610" s="47">
        <v>0</v>
      </c>
      <c r="AH610" s="47">
        <v>0</v>
      </c>
      <c r="AI610" s="47">
        <v>0</v>
      </c>
      <c r="AJ610" s="47">
        <v>0</v>
      </c>
      <c r="AK610" s="47">
        <v>0</v>
      </c>
      <c r="AL610" s="47">
        <v>0</v>
      </c>
      <c r="AM610" s="47">
        <v>0</v>
      </c>
      <c r="AN610" s="47">
        <v>0.8000000000000057</v>
      </c>
      <c r="AO610" s="47">
        <v>0</v>
      </c>
      <c r="AP610" s="47">
        <v>0</v>
      </c>
      <c r="AQ610" s="47">
        <v>0</v>
      </c>
      <c r="AR610" s="47">
        <v>0</v>
      </c>
      <c r="AS610" s="47">
        <v>0</v>
      </c>
      <c r="AT610" s="47">
        <v>0</v>
      </c>
      <c r="AU610" s="47">
        <v>0</v>
      </c>
      <c r="AV610" s="47">
        <v>0</v>
      </c>
      <c r="AW610" s="47">
        <v>0</v>
      </c>
      <c r="AX610" s="47">
        <v>0</v>
      </c>
      <c r="AY610" s="47">
        <v>0</v>
      </c>
      <c r="AZ610" s="47">
        <v>0</v>
      </c>
      <c r="BA610" s="47">
        <v>0</v>
      </c>
      <c r="BB610" s="47">
        <v>0</v>
      </c>
      <c r="BC610" s="47">
        <v>0.40000000000000285</v>
      </c>
      <c r="BD610" s="47">
        <v>0</v>
      </c>
      <c r="BE610" s="47">
        <v>0</v>
      </c>
      <c r="BF610" s="47">
        <v>0</v>
      </c>
      <c r="BG610" s="47">
        <v>0.40000000000000285</v>
      </c>
      <c r="BH610" s="47">
        <v>0</v>
      </c>
      <c r="BI610" s="47">
        <v>0</v>
      </c>
      <c r="BJ610" s="47">
        <v>0</v>
      </c>
      <c r="BK610" s="47">
        <v>0</v>
      </c>
      <c r="BL610" s="47">
        <v>0</v>
      </c>
      <c r="BM610" s="47">
        <v>0</v>
      </c>
      <c r="BN610" s="47">
        <v>0</v>
      </c>
      <c r="BO610" s="47">
        <v>0</v>
      </c>
      <c r="BP610" s="47">
        <v>0</v>
      </c>
      <c r="BQ610" s="47">
        <v>0</v>
      </c>
      <c r="BR610" s="47">
        <v>0</v>
      </c>
      <c r="BS610" s="47">
        <v>0</v>
      </c>
      <c r="BT610" s="47">
        <v>0</v>
      </c>
      <c r="BU610" s="47">
        <v>0</v>
      </c>
      <c r="BV610" s="47">
        <v>0</v>
      </c>
      <c r="BW610" s="47">
        <v>0</v>
      </c>
      <c r="BX610" s="47">
        <v>0</v>
      </c>
      <c r="BY610" s="47">
        <v>0</v>
      </c>
      <c r="BZ610" s="47">
        <v>0</v>
      </c>
      <c r="CA610" s="47">
        <v>0</v>
      </c>
      <c r="CB610" s="47">
        <v>0</v>
      </c>
      <c r="CC610" s="47">
        <v>0</v>
      </c>
      <c r="CD610" s="47">
        <v>0</v>
      </c>
      <c r="CE610" s="47">
        <v>0</v>
      </c>
      <c r="CF610" s="47">
        <v>0</v>
      </c>
      <c r="CG610" s="47">
        <v>0</v>
      </c>
      <c r="CH610" s="47">
        <v>0</v>
      </c>
      <c r="CI610" s="47">
        <v>0</v>
      </c>
      <c r="CJ610" s="47">
        <v>0</v>
      </c>
      <c r="CK610" s="47">
        <v>0</v>
      </c>
      <c r="CL610" s="47">
        <v>0</v>
      </c>
      <c r="CM610" s="47">
        <v>0</v>
      </c>
      <c r="CN610" s="47">
        <v>0</v>
      </c>
      <c r="CO610" s="47">
        <v>0</v>
      </c>
      <c r="CP610" s="47">
        <v>0</v>
      </c>
      <c r="CQ610" s="47">
        <v>0</v>
      </c>
      <c r="CR610" s="47">
        <v>0</v>
      </c>
      <c r="CS610" s="47">
        <v>0</v>
      </c>
      <c r="CT610" s="47">
        <v>0</v>
      </c>
      <c r="CU610" s="47">
        <v>0</v>
      </c>
      <c r="CV610" s="47">
        <v>0</v>
      </c>
      <c r="CW610" s="47">
        <v>0</v>
      </c>
      <c r="CX610" s="47">
        <v>0</v>
      </c>
      <c r="CY610" s="47">
        <v>0</v>
      </c>
      <c r="CZ610" s="47">
        <v>0</v>
      </c>
      <c r="DA610" s="47">
        <v>0</v>
      </c>
      <c r="DB610" s="47">
        <v>0</v>
      </c>
      <c r="DC610" s="47">
        <v>0</v>
      </c>
      <c r="DD610" s="47">
        <v>0</v>
      </c>
      <c r="DE610" s="47">
        <v>0</v>
      </c>
      <c r="DF610" s="47">
        <v>0</v>
      </c>
      <c r="DG610" s="47">
        <v>0</v>
      </c>
      <c r="DH610" s="47">
        <v>0</v>
      </c>
      <c r="DI610" s="47">
        <v>0</v>
      </c>
      <c r="DJ610" s="47">
        <v>0</v>
      </c>
      <c r="DK610" s="47">
        <v>0</v>
      </c>
      <c r="DL610" s="47">
        <v>0</v>
      </c>
      <c r="DM610" s="47">
        <v>0</v>
      </c>
      <c r="DN610" s="47">
        <v>0</v>
      </c>
      <c r="DO610" s="47">
        <v>0</v>
      </c>
      <c r="DP610" s="47">
        <v>0</v>
      </c>
      <c r="DQ610" s="47">
        <v>0</v>
      </c>
      <c r="DR610" s="47">
        <v>0</v>
      </c>
      <c r="DS610" s="47">
        <v>0</v>
      </c>
      <c r="DT610" s="47">
        <v>0</v>
      </c>
    </row>
    <row r="611" spans="1:126" x14ac:dyDescent="0.25">
      <c r="A611" s="47" t="s">
        <v>1096</v>
      </c>
      <c r="B611" s="47" t="s">
        <v>153</v>
      </c>
      <c r="C611" s="47" t="s">
        <v>1088</v>
      </c>
      <c r="D611" s="47" t="s">
        <v>1088</v>
      </c>
      <c r="E611" s="47"/>
      <c r="F611" s="47" t="s">
        <v>406</v>
      </c>
      <c r="G611" s="47" t="s">
        <v>412</v>
      </c>
      <c r="H611" s="47" t="str">
        <f>=IFERROR(VLOOKUP(A611,'ETPT Format DDG'!A:J,10,FALSE),"")</f>
        <v>0</v>
      </c>
      <c r="I611" s="47" t="str">
        <f>='ETPT Format DDG'!M611</f>
        <v/>
      </c>
      <c r="J611" s="47" t="str">
        <f>='ETPT Format DDG'!D611</f>
        <v/>
      </c>
      <c r="K611" s="47" t="s">
        <v>157</v>
      </c>
      <c r="L611" s="47" t="s">
        <v>363</v>
      </c>
      <c r="M611" s="47"/>
      <c r="N611" s="47">
        <v>1</v>
      </c>
      <c r="O611" s="47">
        <v>1</v>
      </c>
      <c r="P611" s="47">
        <v>0</v>
      </c>
      <c r="Q611" s="47">
        <v>0</v>
      </c>
      <c r="R611" s="47">
        <v>0</v>
      </c>
      <c r="S611" s="47">
        <v>0</v>
      </c>
      <c r="T611" s="47">
        <v>0</v>
      </c>
      <c r="U611" s="47">
        <v>0</v>
      </c>
      <c r="V611" s="47">
        <v>0</v>
      </c>
      <c r="W611" s="47">
        <v>0</v>
      </c>
      <c r="X611" s="47">
        <v>0</v>
      </c>
      <c r="Y611" s="47">
        <v>0</v>
      </c>
      <c r="Z611" s="47">
        <v>0</v>
      </c>
      <c r="AA611" s="47">
        <v>0</v>
      </c>
      <c r="AB611" s="47">
        <v>0</v>
      </c>
      <c r="AC611" s="47">
        <v>0</v>
      </c>
      <c r="AD611" s="47">
        <v>0</v>
      </c>
      <c r="AE611" s="47">
        <v>0</v>
      </c>
      <c r="AF611" s="47">
        <v>0</v>
      </c>
      <c r="AG611" s="47">
        <v>0</v>
      </c>
      <c r="AH611" s="47">
        <v>0</v>
      </c>
      <c r="AI611" s="47">
        <v>0</v>
      </c>
      <c r="AJ611" s="47">
        <v>0</v>
      </c>
      <c r="AK611" s="47">
        <v>0</v>
      </c>
      <c r="AL611" s="47">
        <v>0</v>
      </c>
      <c r="AM611" s="47">
        <v>0</v>
      </c>
      <c r="AN611" s="47">
        <v>0</v>
      </c>
      <c r="AO611" s="47">
        <v>0</v>
      </c>
      <c r="AP611" s="47">
        <v>0</v>
      </c>
      <c r="AQ611" s="47">
        <v>0</v>
      </c>
      <c r="AR611" s="47">
        <v>0</v>
      </c>
      <c r="AS611" s="47">
        <v>0</v>
      </c>
      <c r="AT611" s="47">
        <v>0</v>
      </c>
      <c r="AU611" s="47">
        <v>0</v>
      </c>
      <c r="AV611" s="47">
        <v>0</v>
      </c>
      <c r="AW611" s="47">
        <v>0</v>
      </c>
      <c r="AX611" s="47">
        <v>0</v>
      </c>
      <c r="AY611" s="47">
        <v>0</v>
      </c>
      <c r="AZ611" s="47">
        <v>0</v>
      </c>
      <c r="BA611" s="47">
        <v>0</v>
      </c>
      <c r="BB611" s="47">
        <v>0</v>
      </c>
      <c r="BC611" s="47">
        <v>0</v>
      </c>
      <c r="BD611" s="47">
        <v>0</v>
      </c>
      <c r="BE611" s="47">
        <v>0</v>
      </c>
      <c r="BF611" s="47">
        <v>0</v>
      </c>
      <c r="BG611" s="47">
        <v>0</v>
      </c>
      <c r="BH611" s="47">
        <v>0</v>
      </c>
      <c r="BI611" s="47">
        <v>0</v>
      </c>
      <c r="BJ611" s="47">
        <v>0</v>
      </c>
      <c r="BK611" s="47">
        <v>0</v>
      </c>
      <c r="BL611" s="47">
        <v>0</v>
      </c>
      <c r="BM611" s="47">
        <v>0</v>
      </c>
      <c r="BN611" s="47">
        <v>0</v>
      </c>
      <c r="BO611" s="47">
        <v>0</v>
      </c>
      <c r="BP611" s="47">
        <v>0</v>
      </c>
      <c r="BQ611" s="47">
        <v>0</v>
      </c>
      <c r="BR611" s="47">
        <v>0</v>
      </c>
      <c r="BS611" s="47">
        <v>0</v>
      </c>
      <c r="BT611" s="47">
        <v>0</v>
      </c>
      <c r="BU611" s="47">
        <v>0</v>
      </c>
      <c r="BV611" s="47">
        <v>0</v>
      </c>
      <c r="BW611" s="47">
        <v>0</v>
      </c>
      <c r="BX611" s="47">
        <v>0</v>
      </c>
      <c r="BY611" s="47">
        <v>0</v>
      </c>
      <c r="BZ611" s="47">
        <v>0</v>
      </c>
      <c r="CA611" s="47">
        <v>0</v>
      </c>
      <c r="CB611" s="47">
        <v>0</v>
      </c>
      <c r="CC611" s="47">
        <v>0</v>
      </c>
      <c r="CD611" s="47">
        <v>0</v>
      </c>
      <c r="CE611" s="47">
        <v>0</v>
      </c>
      <c r="CF611" s="47">
        <v>0</v>
      </c>
      <c r="CG611" s="47">
        <v>0</v>
      </c>
      <c r="CH611" s="47">
        <v>0</v>
      </c>
      <c r="CI611" s="47">
        <v>0</v>
      </c>
      <c r="CJ611" s="47">
        <v>0</v>
      </c>
      <c r="CK611" s="47">
        <v>0</v>
      </c>
      <c r="CL611" s="47">
        <v>1</v>
      </c>
      <c r="CM611" s="47">
        <v>1</v>
      </c>
      <c r="CN611" s="47">
        <v>0</v>
      </c>
      <c r="CO611" s="47">
        <v>0</v>
      </c>
      <c r="CP611" s="47">
        <v>0</v>
      </c>
      <c r="CQ611" s="47">
        <v>0</v>
      </c>
      <c r="CR611" s="47">
        <v>0</v>
      </c>
      <c r="CS611" s="47">
        <v>0</v>
      </c>
      <c r="CT611" s="47">
        <v>0</v>
      </c>
      <c r="CU611" s="47">
        <v>0</v>
      </c>
      <c r="CV611" s="47">
        <v>0</v>
      </c>
      <c r="CW611" s="47">
        <v>0</v>
      </c>
      <c r="CX611" s="47">
        <v>0</v>
      </c>
      <c r="CY611" s="47">
        <v>0</v>
      </c>
      <c r="CZ611" s="47">
        <v>0</v>
      </c>
      <c r="DA611" s="47">
        <v>0</v>
      </c>
      <c r="DB611" s="47">
        <v>0</v>
      </c>
      <c r="DC611" s="47">
        <v>0</v>
      </c>
      <c r="DD611" s="47">
        <v>0</v>
      </c>
      <c r="DE611" s="47">
        <v>0</v>
      </c>
      <c r="DF611" s="47">
        <v>0</v>
      </c>
      <c r="DG611" s="47">
        <v>0</v>
      </c>
      <c r="DH611" s="47">
        <v>0</v>
      </c>
      <c r="DI611" s="47">
        <v>0</v>
      </c>
      <c r="DJ611" s="47">
        <v>0</v>
      </c>
      <c r="DK611" s="47">
        <v>0</v>
      </c>
      <c r="DL611" s="47">
        <v>0</v>
      </c>
      <c r="DM611" s="47">
        <v>0</v>
      </c>
      <c r="DN611" s="47">
        <v>0</v>
      </c>
      <c r="DO611" s="47">
        <v>0</v>
      </c>
      <c r="DP611" s="47">
        <v>0</v>
      </c>
      <c r="DQ611" s="47">
        <v>0</v>
      </c>
      <c r="DR611" s="47">
        <v>0</v>
      </c>
      <c r="DS611" s="47">
        <v>0</v>
      </c>
      <c r="DT611" s="47">
        <v>0</v>
      </c>
    </row>
    <row r="612" spans="1:126" x14ac:dyDescent="0.25">
      <c r="A612" s="47" t="s">
        <v>1097</v>
      </c>
      <c r="B612" s="47" t="s">
        <v>153</v>
      </c>
      <c r="C612" s="47" t="s">
        <v>1088</v>
      </c>
      <c r="D612" s="47" t="s">
        <v>1088</v>
      </c>
      <c r="E612" s="47"/>
      <c r="F612" s="47" t="s">
        <v>406</v>
      </c>
      <c r="G612" s="47" t="s">
        <v>415</v>
      </c>
      <c r="H612" s="47" t="str">
        <f>=IFERROR(VLOOKUP(A612,'ETPT Format DDG'!A:J,10,FALSE),"")</f>
        <v>0</v>
      </c>
      <c r="I612" s="47" t="str">
        <f>='ETPT Format DDG'!M612</f>
        <v/>
      </c>
      <c r="J612" s="47" t="str">
        <f>='ETPT Format DDG'!D612</f>
        <v/>
      </c>
      <c r="K612" s="47" t="s">
        <v>157</v>
      </c>
      <c r="L612" s="47" t="s">
        <v>363</v>
      </c>
      <c r="M612" s="47"/>
      <c r="N612" s="47">
        <v>1</v>
      </c>
      <c r="O612" s="47">
        <v>1</v>
      </c>
      <c r="P612" s="47">
        <v>0</v>
      </c>
      <c r="Q612" s="47">
        <v>0</v>
      </c>
      <c r="R612" s="47">
        <v>0</v>
      </c>
      <c r="S612" s="47">
        <v>0</v>
      </c>
      <c r="T612" s="47">
        <v>0</v>
      </c>
      <c r="U612" s="47">
        <v>0</v>
      </c>
      <c r="V612" s="47">
        <v>0</v>
      </c>
      <c r="W612" s="47">
        <v>0</v>
      </c>
      <c r="X612" s="47">
        <v>0</v>
      </c>
      <c r="Y612" s="47">
        <v>0</v>
      </c>
      <c r="Z612" s="47">
        <v>0</v>
      </c>
      <c r="AA612" s="47">
        <v>0</v>
      </c>
      <c r="AB612" s="47">
        <v>0</v>
      </c>
      <c r="AC612" s="47">
        <v>0</v>
      </c>
      <c r="AD612" s="47">
        <v>0</v>
      </c>
      <c r="AE612" s="47">
        <v>0</v>
      </c>
      <c r="AF612" s="47">
        <v>0</v>
      </c>
      <c r="AG612" s="47">
        <v>0</v>
      </c>
      <c r="AH612" s="47">
        <v>0</v>
      </c>
      <c r="AI612" s="47">
        <v>0</v>
      </c>
      <c r="AJ612" s="47">
        <v>0</v>
      </c>
      <c r="AK612" s="47">
        <v>0</v>
      </c>
      <c r="AL612" s="47">
        <v>0</v>
      </c>
      <c r="AM612" s="47">
        <v>0</v>
      </c>
      <c r="AN612" s="47">
        <v>0</v>
      </c>
      <c r="AO612" s="47">
        <v>0</v>
      </c>
      <c r="AP612" s="47">
        <v>0</v>
      </c>
      <c r="AQ612" s="47">
        <v>0</v>
      </c>
      <c r="AR612" s="47">
        <v>0</v>
      </c>
      <c r="AS612" s="47">
        <v>0</v>
      </c>
      <c r="AT612" s="47">
        <v>0</v>
      </c>
      <c r="AU612" s="47">
        <v>0</v>
      </c>
      <c r="AV612" s="47">
        <v>0</v>
      </c>
      <c r="AW612" s="47">
        <v>0</v>
      </c>
      <c r="AX612" s="47">
        <v>0</v>
      </c>
      <c r="AY612" s="47">
        <v>0</v>
      </c>
      <c r="AZ612" s="47">
        <v>0</v>
      </c>
      <c r="BA612" s="47">
        <v>0</v>
      </c>
      <c r="BB612" s="47">
        <v>0</v>
      </c>
      <c r="BC612" s="47">
        <v>0</v>
      </c>
      <c r="BD612" s="47">
        <v>0</v>
      </c>
      <c r="BE612" s="47">
        <v>0</v>
      </c>
      <c r="BF612" s="47">
        <v>0</v>
      </c>
      <c r="BG612" s="47">
        <v>0</v>
      </c>
      <c r="BH612" s="47">
        <v>0</v>
      </c>
      <c r="BI612" s="47">
        <v>0</v>
      </c>
      <c r="BJ612" s="47">
        <v>0</v>
      </c>
      <c r="BK612" s="47">
        <v>0</v>
      </c>
      <c r="BL612" s="47">
        <v>0</v>
      </c>
      <c r="BM612" s="47">
        <v>0</v>
      </c>
      <c r="BN612" s="47">
        <v>0</v>
      </c>
      <c r="BO612" s="47">
        <v>0</v>
      </c>
      <c r="BP612" s="47">
        <v>0</v>
      </c>
      <c r="BQ612" s="47">
        <v>0</v>
      </c>
      <c r="BR612" s="47">
        <v>0</v>
      </c>
      <c r="BS612" s="47">
        <v>0</v>
      </c>
      <c r="BT612" s="47">
        <v>0</v>
      </c>
      <c r="BU612" s="47">
        <v>0</v>
      </c>
      <c r="BV612" s="47">
        <v>0</v>
      </c>
      <c r="BW612" s="47">
        <v>0</v>
      </c>
      <c r="BX612" s="47">
        <v>0</v>
      </c>
      <c r="BY612" s="47">
        <v>0</v>
      </c>
      <c r="BZ612" s="47">
        <v>0</v>
      </c>
      <c r="CA612" s="47">
        <v>0</v>
      </c>
      <c r="CB612" s="47">
        <v>0</v>
      </c>
      <c r="CC612" s="47">
        <v>0</v>
      </c>
      <c r="CD612" s="47">
        <v>0</v>
      </c>
      <c r="CE612" s="47">
        <v>0</v>
      </c>
      <c r="CF612" s="47">
        <v>0</v>
      </c>
      <c r="CG612" s="47">
        <v>0</v>
      </c>
      <c r="CH612" s="47">
        <v>0</v>
      </c>
      <c r="CI612" s="47">
        <v>0</v>
      </c>
      <c r="CJ612" s="47">
        <v>0</v>
      </c>
      <c r="CK612" s="47">
        <v>0</v>
      </c>
      <c r="CL612" s="47">
        <v>0</v>
      </c>
      <c r="CM612" s="47">
        <v>0</v>
      </c>
      <c r="CN612" s="47">
        <v>0</v>
      </c>
      <c r="CO612" s="47">
        <v>0</v>
      </c>
      <c r="CP612" s="47">
        <v>0</v>
      </c>
      <c r="CQ612" s="47">
        <v>0</v>
      </c>
      <c r="CR612" s="47">
        <v>0</v>
      </c>
      <c r="CS612" s="47">
        <v>0</v>
      </c>
      <c r="CT612" s="47">
        <v>1</v>
      </c>
      <c r="CU612" s="47">
        <v>0</v>
      </c>
      <c r="CV612" s="47">
        <v>0</v>
      </c>
      <c r="CW612" s="47">
        <v>0</v>
      </c>
      <c r="CX612" s="47">
        <v>0</v>
      </c>
      <c r="CY612" s="47">
        <v>0</v>
      </c>
      <c r="CZ612" s="47">
        <v>0</v>
      </c>
      <c r="DA612" s="47">
        <v>0</v>
      </c>
      <c r="DB612" s="47">
        <v>0</v>
      </c>
      <c r="DC612" s="47">
        <v>0</v>
      </c>
      <c r="DD612" s="47">
        <v>0</v>
      </c>
      <c r="DE612" s="47">
        <v>1</v>
      </c>
      <c r="DF612" s="47">
        <v>0</v>
      </c>
      <c r="DG612" s="47">
        <v>0</v>
      </c>
      <c r="DH612" s="47">
        <v>0</v>
      </c>
      <c r="DI612" s="47">
        <v>0</v>
      </c>
      <c r="DJ612" s="47">
        <v>0</v>
      </c>
      <c r="DK612" s="47">
        <v>0</v>
      </c>
      <c r="DL612" s="47">
        <v>0</v>
      </c>
      <c r="DM612" s="47">
        <v>0</v>
      </c>
      <c r="DN612" s="47">
        <v>0</v>
      </c>
      <c r="DO612" s="47">
        <v>0</v>
      </c>
      <c r="DP612" s="47">
        <v>0</v>
      </c>
      <c r="DQ612" s="47">
        <v>0</v>
      </c>
      <c r="DR612" s="47">
        <v>0</v>
      </c>
      <c r="DS612" s="47">
        <v>0</v>
      </c>
      <c r="DT612" s="47">
        <v>0</v>
      </c>
    </row>
    <row r="613" spans="1:126" x14ac:dyDescent="0.25">
      <c r="A613" s="47" t="s">
        <v>1098</v>
      </c>
      <c r="B613" s="47" t="s">
        <v>153</v>
      </c>
      <c r="C613" s="47" t="s">
        <v>1088</v>
      </c>
      <c r="D613" s="47" t="s">
        <v>1088</v>
      </c>
      <c r="E613" s="47"/>
      <c r="F613" s="47" t="s">
        <v>406</v>
      </c>
      <c r="G613" s="47" t="s">
        <v>505</v>
      </c>
      <c r="H613" s="47" t="str">
        <f>=IFERROR(VLOOKUP(A613,'ETPT Format DDG'!A:J,10,FALSE),"")</f>
        <v>0</v>
      </c>
      <c r="I613" s="47" t="str">
        <f>='ETPT Format DDG'!M613</f>
        <v/>
      </c>
      <c r="J613" s="47" t="str">
        <f>='ETPT Format DDG'!D613</f>
        <v/>
      </c>
      <c r="K613" s="47" t="s">
        <v>157</v>
      </c>
      <c r="L613" s="47" t="s">
        <v>363</v>
      </c>
      <c r="M613" s="47" t="s">
        <v>691</v>
      </c>
      <c r="N613" s="47">
        <v>1</v>
      </c>
      <c r="O613" s="47">
        <v>1</v>
      </c>
      <c r="P613" s="47">
        <v>1</v>
      </c>
      <c r="Q613" s="47">
        <v>0</v>
      </c>
      <c r="R613" s="47">
        <v>0</v>
      </c>
      <c r="S613" s="47">
        <v>0</v>
      </c>
      <c r="T613" s="47">
        <v>0</v>
      </c>
      <c r="U613" s="47">
        <v>0</v>
      </c>
      <c r="V613" s="47">
        <v>0</v>
      </c>
      <c r="W613" s="47">
        <v>0</v>
      </c>
      <c r="X613" s="47">
        <v>0</v>
      </c>
      <c r="Y613" s="47">
        <v>0</v>
      </c>
      <c r="Z613" s="47">
        <v>0</v>
      </c>
      <c r="AA613" s="47">
        <v>0</v>
      </c>
      <c r="AB613" s="47">
        <v>0</v>
      </c>
      <c r="AC613" s="47">
        <v>0</v>
      </c>
      <c r="AD613" s="47">
        <v>0</v>
      </c>
      <c r="AE613" s="47">
        <v>0</v>
      </c>
      <c r="AF613" s="47">
        <v>0</v>
      </c>
      <c r="AG613" s="47">
        <v>0</v>
      </c>
      <c r="AH613" s="47">
        <v>0</v>
      </c>
      <c r="AI613" s="47">
        <v>0</v>
      </c>
      <c r="AJ613" s="47">
        <v>0</v>
      </c>
      <c r="AK613" s="47">
        <v>0</v>
      </c>
      <c r="AL613" s="47">
        <v>0</v>
      </c>
      <c r="AM613" s="47">
        <v>0</v>
      </c>
      <c r="AN613" s="47">
        <v>0</v>
      </c>
      <c r="AO613" s="47">
        <v>0</v>
      </c>
      <c r="AP613" s="47">
        <v>0</v>
      </c>
      <c r="AQ613" s="47">
        <v>0</v>
      </c>
      <c r="AR613" s="47">
        <v>0</v>
      </c>
      <c r="AS613" s="47">
        <v>0</v>
      </c>
      <c r="AT613" s="47">
        <v>0</v>
      </c>
      <c r="AU613" s="47">
        <v>0</v>
      </c>
      <c r="AV613" s="47">
        <v>0</v>
      </c>
      <c r="AW613" s="47">
        <v>0</v>
      </c>
      <c r="AX613" s="47">
        <v>0</v>
      </c>
      <c r="AY613" s="47">
        <v>0</v>
      </c>
      <c r="AZ613" s="47">
        <v>0</v>
      </c>
      <c r="BA613" s="47">
        <v>0</v>
      </c>
      <c r="BB613" s="47">
        <v>0</v>
      </c>
      <c r="BC613" s="47">
        <v>0</v>
      </c>
      <c r="BD613" s="47">
        <v>0</v>
      </c>
      <c r="BE613" s="47">
        <v>0</v>
      </c>
      <c r="BF613" s="47">
        <v>0</v>
      </c>
      <c r="BG613" s="47">
        <v>0</v>
      </c>
      <c r="BH613" s="47">
        <v>0</v>
      </c>
      <c r="BI613" s="47">
        <v>0</v>
      </c>
      <c r="BJ613" s="47">
        <v>0</v>
      </c>
      <c r="BK613" s="47">
        <v>0</v>
      </c>
      <c r="BL613" s="47">
        <v>0</v>
      </c>
      <c r="BM613" s="47">
        <v>0</v>
      </c>
      <c r="BN613" s="47">
        <v>0</v>
      </c>
      <c r="BO613" s="47">
        <v>0</v>
      </c>
      <c r="BP613" s="47">
        <v>0</v>
      </c>
      <c r="BQ613" s="47">
        <v>0</v>
      </c>
      <c r="BR613" s="47">
        <v>0</v>
      </c>
      <c r="BS613" s="47">
        <v>0</v>
      </c>
      <c r="BT613" s="47">
        <v>0</v>
      </c>
      <c r="BU613" s="47">
        <v>0</v>
      </c>
      <c r="BV613" s="47">
        <v>0</v>
      </c>
      <c r="BW613" s="47">
        <v>0</v>
      </c>
      <c r="BX613" s="47">
        <v>0</v>
      </c>
      <c r="BY613" s="47">
        <v>0</v>
      </c>
      <c r="BZ613" s="47">
        <v>0</v>
      </c>
      <c r="CA613" s="47">
        <v>0</v>
      </c>
      <c r="CB613" s="47">
        <v>0</v>
      </c>
      <c r="CC613" s="47">
        <v>0</v>
      </c>
      <c r="CD613" s="47">
        <v>0</v>
      </c>
      <c r="CE613" s="47">
        <v>0</v>
      </c>
      <c r="CF613" s="47">
        <v>0</v>
      </c>
      <c r="CG613" s="47">
        <v>0</v>
      </c>
      <c r="CH613" s="47">
        <v>0</v>
      </c>
      <c r="CI613" s="47">
        <v>0</v>
      </c>
      <c r="CJ613" s="47">
        <v>0</v>
      </c>
      <c r="CK613" s="47">
        <v>0</v>
      </c>
      <c r="CL613" s="47">
        <v>0</v>
      </c>
      <c r="CM613" s="47">
        <v>0</v>
      </c>
      <c r="CN613" s="47">
        <v>0</v>
      </c>
      <c r="CO613" s="47">
        <v>0</v>
      </c>
      <c r="CP613" s="47">
        <v>0</v>
      </c>
      <c r="CQ613" s="47">
        <v>0</v>
      </c>
      <c r="CR613" s="47">
        <v>0</v>
      </c>
      <c r="CS613" s="47">
        <v>0</v>
      </c>
      <c r="CT613" s="47">
        <v>0</v>
      </c>
      <c r="CU613" s="47">
        <v>0</v>
      </c>
      <c r="CV613" s="47">
        <v>0</v>
      </c>
      <c r="CW613" s="47">
        <v>0</v>
      </c>
      <c r="CX613" s="47">
        <v>0</v>
      </c>
      <c r="CY613" s="47">
        <v>0</v>
      </c>
      <c r="CZ613" s="47">
        <v>0</v>
      </c>
      <c r="DA613" s="47">
        <v>0</v>
      </c>
      <c r="DB613" s="47">
        <v>0</v>
      </c>
      <c r="DC613" s="47">
        <v>0</v>
      </c>
      <c r="DD613" s="47">
        <v>0</v>
      </c>
      <c r="DE613" s="47">
        <v>0</v>
      </c>
      <c r="DF613" s="47">
        <v>0</v>
      </c>
      <c r="DG613" s="47">
        <v>0</v>
      </c>
      <c r="DH613" s="47">
        <v>0</v>
      </c>
      <c r="DI613" s="47">
        <v>0</v>
      </c>
      <c r="DJ613" s="47">
        <v>0</v>
      </c>
      <c r="DK613" s="47">
        <v>0</v>
      </c>
      <c r="DL613" s="47">
        <v>0</v>
      </c>
      <c r="DM613" s="47">
        <v>0</v>
      </c>
      <c r="DN613" s="47">
        <v>0</v>
      </c>
      <c r="DO613" s="47">
        <v>0</v>
      </c>
      <c r="DP613" s="47">
        <v>0</v>
      </c>
      <c r="DQ613" s="47">
        <v>0</v>
      </c>
      <c r="DR613" s="47">
        <v>0</v>
      </c>
      <c r="DS613" s="47">
        <v>0</v>
      </c>
      <c r="DT613" s="47">
        <v>0</v>
      </c>
    </row>
    <row r="614" spans="1:126" x14ac:dyDescent="0.25">
      <c r="A614" s="47" t="s">
        <v>1099</v>
      </c>
      <c r="B614" s="47" t="s">
        <v>153</v>
      </c>
      <c r="C614" s="47" t="s">
        <v>1100</v>
      </c>
      <c r="D614" s="47" t="s">
        <v>1100</v>
      </c>
      <c r="E614" s="47"/>
      <c r="F614" s="47" t="s">
        <v>406</v>
      </c>
      <c r="G614" s="47" t="s">
        <v>415</v>
      </c>
      <c r="H614" s="47" t="str">
        <f>=IFERROR(VLOOKUP(A614,'ETPT Format DDG'!A:J,10,FALSE),"")</f>
        <v>0</v>
      </c>
      <c r="I614" s="47" t="str">
        <f>='ETPT Format DDG'!M614</f>
        <v/>
      </c>
      <c r="J614" s="47" t="str">
        <f>='ETPT Format DDG'!D614</f>
        <v/>
      </c>
      <c r="K614" s="47" t="s">
        <v>157</v>
      </c>
      <c r="L614" s="47" t="s">
        <v>363</v>
      </c>
      <c r="M614" s="47"/>
      <c r="N614" s="47">
        <v>1</v>
      </c>
      <c r="O614" s="47">
        <v>1</v>
      </c>
      <c r="P614" s="47">
        <v>0</v>
      </c>
      <c r="Q614" s="47">
        <v>0</v>
      </c>
      <c r="R614" s="47">
        <v>0</v>
      </c>
      <c r="S614" s="47">
        <v>0</v>
      </c>
      <c r="T614" s="47">
        <v>0</v>
      </c>
      <c r="U614" s="47">
        <v>0</v>
      </c>
      <c r="V614" s="47">
        <v>0</v>
      </c>
      <c r="W614" s="47">
        <v>0</v>
      </c>
      <c r="X614" s="47">
        <v>0</v>
      </c>
      <c r="Y614" s="47">
        <v>0</v>
      </c>
      <c r="Z614" s="47">
        <v>0</v>
      </c>
      <c r="AA614" s="47">
        <v>0</v>
      </c>
      <c r="AB614" s="47">
        <v>0</v>
      </c>
      <c r="AC614" s="47">
        <v>0</v>
      </c>
      <c r="AD614" s="47">
        <v>0</v>
      </c>
      <c r="AE614" s="47">
        <v>0</v>
      </c>
      <c r="AF614" s="47">
        <v>0</v>
      </c>
      <c r="AG614" s="47">
        <v>0</v>
      </c>
      <c r="AH614" s="47">
        <v>0</v>
      </c>
      <c r="AI614" s="47">
        <v>0</v>
      </c>
      <c r="AJ614" s="47">
        <v>0</v>
      </c>
      <c r="AK614" s="47">
        <v>0</v>
      </c>
      <c r="AL614" s="47">
        <v>0</v>
      </c>
      <c r="AM614" s="47">
        <v>0</v>
      </c>
      <c r="AN614" s="47">
        <v>0</v>
      </c>
      <c r="AO614" s="47">
        <v>0</v>
      </c>
      <c r="AP614" s="47">
        <v>0</v>
      </c>
      <c r="AQ614" s="47">
        <v>0</v>
      </c>
      <c r="AR614" s="47">
        <v>0</v>
      </c>
      <c r="AS614" s="47">
        <v>0</v>
      </c>
      <c r="AT614" s="47">
        <v>0</v>
      </c>
      <c r="AU614" s="47">
        <v>0</v>
      </c>
      <c r="AV614" s="47">
        <v>0</v>
      </c>
      <c r="AW614" s="47">
        <v>0</v>
      </c>
      <c r="AX614" s="47">
        <v>0</v>
      </c>
      <c r="AY614" s="47">
        <v>0</v>
      </c>
      <c r="AZ614" s="47">
        <v>0</v>
      </c>
      <c r="BA614" s="47">
        <v>0</v>
      </c>
      <c r="BB614" s="47">
        <v>0</v>
      </c>
      <c r="BC614" s="47">
        <v>0</v>
      </c>
      <c r="BD614" s="47">
        <v>0</v>
      </c>
      <c r="BE614" s="47">
        <v>0</v>
      </c>
      <c r="BF614" s="47">
        <v>0</v>
      </c>
      <c r="BG614" s="47">
        <v>0</v>
      </c>
      <c r="BH614" s="47">
        <v>0</v>
      </c>
      <c r="BI614" s="47">
        <v>0</v>
      </c>
      <c r="BJ614" s="47">
        <v>0</v>
      </c>
      <c r="BK614" s="47">
        <v>0</v>
      </c>
      <c r="BL614" s="47">
        <v>0</v>
      </c>
      <c r="BM614" s="47">
        <v>0</v>
      </c>
      <c r="BN614" s="47">
        <v>0</v>
      </c>
      <c r="BO614" s="47">
        <v>1</v>
      </c>
      <c r="BP614" s="47">
        <v>0</v>
      </c>
      <c r="BQ614" s="47">
        <v>0</v>
      </c>
      <c r="BR614" s="47">
        <v>0</v>
      </c>
      <c r="BS614" s="47">
        <v>0</v>
      </c>
      <c r="BT614" s="47">
        <v>0</v>
      </c>
      <c r="BU614" s="47">
        <v>0</v>
      </c>
      <c r="BV614" s="47">
        <v>0</v>
      </c>
      <c r="BW614" s="47">
        <v>0</v>
      </c>
      <c r="BX614" s="47">
        <v>0</v>
      </c>
      <c r="BY614" s="47">
        <v>0</v>
      </c>
      <c r="BZ614" s="47">
        <v>0</v>
      </c>
      <c r="CA614" s="47">
        <v>0</v>
      </c>
      <c r="CB614" s="47">
        <v>0</v>
      </c>
      <c r="CC614" s="47">
        <v>0</v>
      </c>
      <c r="CD614" s="47">
        <v>0</v>
      </c>
      <c r="CE614" s="47">
        <v>0</v>
      </c>
      <c r="CF614" s="47">
        <v>0</v>
      </c>
      <c r="CG614" s="47">
        <v>0</v>
      </c>
      <c r="CH614" s="47">
        <v>0</v>
      </c>
      <c r="CI614" s="47">
        <v>0</v>
      </c>
      <c r="CJ614" s="47">
        <v>0</v>
      </c>
      <c r="CK614" s="47">
        <v>0</v>
      </c>
      <c r="CL614" s="47">
        <v>0</v>
      </c>
      <c r="CM614" s="47">
        <v>0</v>
      </c>
      <c r="CN614" s="47">
        <v>0</v>
      </c>
      <c r="CO614" s="47">
        <v>0</v>
      </c>
      <c r="CP614" s="47">
        <v>0</v>
      </c>
      <c r="CQ614" s="47">
        <v>0</v>
      </c>
      <c r="CR614" s="47">
        <v>0</v>
      </c>
      <c r="CS614" s="47">
        <v>0</v>
      </c>
      <c r="CT614" s="47">
        <v>0</v>
      </c>
      <c r="CU614" s="47">
        <v>0</v>
      </c>
      <c r="CV614" s="47">
        <v>0</v>
      </c>
      <c r="CW614" s="47">
        <v>0</v>
      </c>
      <c r="CX614" s="47">
        <v>0</v>
      </c>
      <c r="CY614" s="47">
        <v>0</v>
      </c>
      <c r="CZ614" s="47">
        <v>0</v>
      </c>
      <c r="DA614" s="47">
        <v>0</v>
      </c>
      <c r="DB614" s="47">
        <v>0</v>
      </c>
      <c r="DC614" s="47">
        <v>0</v>
      </c>
      <c r="DD614" s="47">
        <v>0</v>
      </c>
      <c r="DE614" s="47">
        <v>0</v>
      </c>
      <c r="DF614" s="47">
        <v>0</v>
      </c>
      <c r="DG614" s="47">
        <v>0</v>
      </c>
      <c r="DH614" s="47">
        <v>0</v>
      </c>
      <c r="DI614" s="47">
        <v>0</v>
      </c>
      <c r="DJ614" s="47">
        <v>0</v>
      </c>
      <c r="DK614" s="47">
        <v>0</v>
      </c>
      <c r="DL614" s="47">
        <v>0</v>
      </c>
      <c r="DM614" s="47">
        <v>0</v>
      </c>
      <c r="DN614" s="47">
        <v>0</v>
      </c>
      <c r="DO614" s="47">
        <v>0</v>
      </c>
      <c r="DP614" s="47">
        <v>0</v>
      </c>
      <c r="DQ614" s="47">
        <v>0</v>
      </c>
      <c r="DR614" s="47">
        <v>0</v>
      </c>
      <c r="DS614" s="47">
        <v>0</v>
      </c>
      <c r="DT614" s="47">
        <v>0</v>
      </c>
    </row>
    <row r="615" spans="1:126" x14ac:dyDescent="0.25">
      <c r="A615" s="47" t="s">
        <v>1101</v>
      </c>
      <c r="B615" s="47" t="s">
        <v>153</v>
      </c>
      <c r="C615" s="47" t="s">
        <v>1100</v>
      </c>
      <c r="D615" s="47" t="s">
        <v>1100</v>
      </c>
      <c r="E615" s="47"/>
      <c r="F615" s="47" t="s">
        <v>406</v>
      </c>
      <c r="G615" s="47" t="s">
        <v>415</v>
      </c>
      <c r="H615" s="47" t="str">
        <f>=IFERROR(VLOOKUP(A615,'ETPT Format DDG'!A:J,10,FALSE),"")</f>
        <v>0</v>
      </c>
      <c r="I615" s="47" t="str">
        <f>='ETPT Format DDG'!M615</f>
        <v/>
      </c>
      <c r="J615" s="47" t="str">
        <f>='ETPT Format DDG'!D615</f>
        <v/>
      </c>
      <c r="K615" s="47" t="s">
        <v>157</v>
      </c>
      <c r="L615" s="47" t="s">
        <v>363</v>
      </c>
      <c r="M615" s="47"/>
      <c r="N615" s="47">
        <v>1</v>
      </c>
      <c r="O615" s="47">
        <v>1</v>
      </c>
      <c r="P615" s="47">
        <v>0</v>
      </c>
      <c r="Q615" s="47">
        <v>0</v>
      </c>
      <c r="R615" s="47">
        <v>0</v>
      </c>
      <c r="S615" s="47">
        <v>0</v>
      </c>
      <c r="T615" s="47">
        <v>0</v>
      </c>
      <c r="U615" s="47">
        <v>0</v>
      </c>
      <c r="V615" s="47">
        <v>0</v>
      </c>
      <c r="W615" s="47">
        <v>0</v>
      </c>
      <c r="X615" s="47">
        <v>0</v>
      </c>
      <c r="Y615" s="47">
        <v>0</v>
      </c>
      <c r="Z615" s="47">
        <v>0</v>
      </c>
      <c r="AA615" s="47">
        <v>0</v>
      </c>
      <c r="AB615" s="47">
        <v>0</v>
      </c>
      <c r="AC615" s="47">
        <v>0</v>
      </c>
      <c r="AD615" s="47">
        <v>0</v>
      </c>
      <c r="AE615" s="47">
        <v>0</v>
      </c>
      <c r="AF615" s="47">
        <v>0</v>
      </c>
      <c r="AG615" s="47">
        <v>0</v>
      </c>
      <c r="AH615" s="47">
        <v>0</v>
      </c>
      <c r="AI615" s="47">
        <v>0</v>
      </c>
      <c r="AJ615" s="47">
        <v>0</v>
      </c>
      <c r="AK615" s="47">
        <v>0</v>
      </c>
      <c r="AL615" s="47">
        <v>0</v>
      </c>
      <c r="AM615" s="47">
        <v>0</v>
      </c>
      <c r="AN615" s="47">
        <v>0</v>
      </c>
      <c r="AO615" s="47">
        <v>0</v>
      </c>
      <c r="AP615" s="47">
        <v>0</v>
      </c>
      <c r="AQ615" s="47">
        <v>0</v>
      </c>
      <c r="AR615" s="47">
        <v>0</v>
      </c>
      <c r="AS615" s="47">
        <v>0</v>
      </c>
      <c r="AT615" s="47">
        <v>0</v>
      </c>
      <c r="AU615" s="47">
        <v>0</v>
      </c>
      <c r="AV615" s="47">
        <v>0</v>
      </c>
      <c r="AW615" s="47">
        <v>0</v>
      </c>
      <c r="AX615" s="47">
        <v>0</v>
      </c>
      <c r="AY615" s="47">
        <v>0</v>
      </c>
      <c r="AZ615" s="47">
        <v>0</v>
      </c>
      <c r="BA615" s="47">
        <v>0</v>
      </c>
      <c r="BB615" s="47">
        <v>0</v>
      </c>
      <c r="BC615" s="47">
        <v>0</v>
      </c>
      <c r="BD615" s="47">
        <v>0</v>
      </c>
      <c r="BE615" s="47">
        <v>0</v>
      </c>
      <c r="BF615" s="47">
        <v>0</v>
      </c>
      <c r="BG615" s="47">
        <v>0</v>
      </c>
      <c r="BH615" s="47">
        <v>0</v>
      </c>
      <c r="BI615" s="47">
        <v>0</v>
      </c>
      <c r="BJ615" s="47">
        <v>0</v>
      </c>
      <c r="BK615" s="47">
        <v>0</v>
      </c>
      <c r="BL615" s="47">
        <v>0</v>
      </c>
      <c r="BM615" s="47">
        <v>0</v>
      </c>
      <c r="BN615" s="47">
        <v>0</v>
      </c>
      <c r="BO615" s="47">
        <v>0</v>
      </c>
      <c r="BP615" s="47">
        <v>0</v>
      </c>
      <c r="BQ615" s="47">
        <v>0</v>
      </c>
      <c r="BR615" s="47">
        <v>0</v>
      </c>
      <c r="BS615" s="47">
        <v>0</v>
      </c>
      <c r="BT615" s="47">
        <v>0</v>
      </c>
      <c r="BU615" s="47">
        <v>0</v>
      </c>
      <c r="BV615" s="47">
        <v>0</v>
      </c>
      <c r="BW615" s="47">
        <v>0</v>
      </c>
      <c r="BX615" s="47">
        <v>0</v>
      </c>
      <c r="BY615" s="47">
        <v>0</v>
      </c>
      <c r="BZ615" s="47">
        <v>0</v>
      </c>
      <c r="CA615" s="47">
        <v>0</v>
      </c>
      <c r="CB615" s="47">
        <v>0</v>
      </c>
      <c r="CC615" s="47">
        <v>0</v>
      </c>
      <c r="CD615" s="47">
        <v>0</v>
      </c>
      <c r="CE615" s="47">
        <v>0</v>
      </c>
      <c r="CF615" s="47">
        <v>0</v>
      </c>
      <c r="CG615" s="47">
        <v>0</v>
      </c>
      <c r="CH615" s="47">
        <v>0</v>
      </c>
      <c r="CI615" s="47">
        <v>0</v>
      </c>
      <c r="CJ615" s="47">
        <v>0</v>
      </c>
      <c r="CK615" s="47">
        <v>0</v>
      </c>
      <c r="CL615" s="47">
        <v>0</v>
      </c>
      <c r="CM615" s="47">
        <v>0</v>
      </c>
      <c r="CN615" s="47">
        <v>0</v>
      </c>
      <c r="CO615" s="47">
        <v>0</v>
      </c>
      <c r="CP615" s="47">
        <v>0</v>
      </c>
      <c r="CQ615" s="47">
        <v>0</v>
      </c>
      <c r="CR615" s="47">
        <v>0</v>
      </c>
      <c r="CS615" s="47">
        <v>0</v>
      </c>
      <c r="CT615" s="47">
        <v>1</v>
      </c>
      <c r="CU615" s="47">
        <v>1</v>
      </c>
      <c r="CV615" s="47">
        <v>0</v>
      </c>
      <c r="CW615" s="47">
        <v>0</v>
      </c>
      <c r="CX615" s="47">
        <v>0</v>
      </c>
      <c r="CY615" s="47">
        <v>0</v>
      </c>
      <c r="CZ615" s="47">
        <v>0</v>
      </c>
      <c r="DA615" s="47">
        <v>0</v>
      </c>
      <c r="DB615" s="47">
        <v>0</v>
      </c>
      <c r="DC615" s="47">
        <v>0</v>
      </c>
      <c r="DD615" s="47">
        <v>0</v>
      </c>
      <c r="DE615" s="47">
        <v>0</v>
      </c>
      <c r="DF615" s="47">
        <v>0</v>
      </c>
      <c r="DG615" s="47">
        <v>0</v>
      </c>
      <c r="DH615" s="47">
        <v>0</v>
      </c>
      <c r="DI615" s="47">
        <v>0</v>
      </c>
      <c r="DJ615" s="47">
        <v>0</v>
      </c>
      <c r="DK615" s="47">
        <v>0</v>
      </c>
      <c r="DL615" s="47">
        <v>0</v>
      </c>
      <c r="DM615" s="47">
        <v>0</v>
      </c>
      <c r="DN615" s="47">
        <v>0</v>
      </c>
      <c r="DO615" s="47">
        <v>0</v>
      </c>
      <c r="DP615" s="47">
        <v>0</v>
      </c>
      <c r="DQ615" s="47">
        <v>0</v>
      </c>
      <c r="DR615" s="47">
        <v>0</v>
      </c>
      <c r="DS615" s="47">
        <v>0</v>
      </c>
      <c r="DT615" s="47">
        <v>0</v>
      </c>
    </row>
    <row r="616" spans="1:126" x14ac:dyDescent="0.25">
      <c r="A616" s="47" t="s">
        <v>1102</v>
      </c>
      <c r="B616" s="47" t="s">
        <v>153</v>
      </c>
      <c r="C616" s="47" t="s">
        <v>1100</v>
      </c>
      <c r="D616" s="47" t="s">
        <v>1100</v>
      </c>
      <c r="E616" s="47"/>
      <c r="F616" s="47" t="s">
        <v>406</v>
      </c>
      <c r="G616" s="47" t="s">
        <v>412</v>
      </c>
      <c r="H616" s="47" t="str">
        <f>=IFERROR(VLOOKUP(A616,'ETPT Format DDG'!A:J,10,FALSE),"")</f>
        <v>0</v>
      </c>
      <c r="I616" s="47" t="str">
        <f>='ETPT Format DDG'!M616</f>
        <v/>
      </c>
      <c r="J616" s="47" t="str">
        <f>='ETPT Format DDG'!D616</f>
        <v/>
      </c>
      <c r="K616" s="47" t="s">
        <v>157</v>
      </c>
      <c r="L616" s="47" t="s">
        <v>363</v>
      </c>
      <c r="M616" s="47"/>
      <c r="N616" s="47">
        <v>1</v>
      </c>
      <c r="O616" s="47">
        <v>1</v>
      </c>
      <c r="P616" s="47">
        <v>0</v>
      </c>
      <c r="Q616" s="47">
        <v>0</v>
      </c>
      <c r="R616" s="47">
        <v>0</v>
      </c>
      <c r="S616" s="47">
        <v>0</v>
      </c>
      <c r="T616" s="47">
        <v>0</v>
      </c>
      <c r="U616" s="47">
        <v>0</v>
      </c>
      <c r="V616" s="47">
        <v>0</v>
      </c>
      <c r="W616" s="47">
        <v>0</v>
      </c>
      <c r="X616" s="47">
        <v>0</v>
      </c>
      <c r="Y616" s="47">
        <v>0</v>
      </c>
      <c r="Z616" s="47">
        <v>0</v>
      </c>
      <c r="AA616" s="47">
        <v>0</v>
      </c>
      <c r="AB616" s="47">
        <v>0</v>
      </c>
      <c r="AC616" s="47">
        <v>0</v>
      </c>
      <c r="AD616" s="47">
        <v>0</v>
      </c>
      <c r="AE616" s="47">
        <v>0</v>
      </c>
      <c r="AF616" s="47">
        <v>0</v>
      </c>
      <c r="AG616" s="47">
        <v>0</v>
      </c>
      <c r="AH616" s="47">
        <v>0</v>
      </c>
      <c r="AI616" s="47">
        <v>0</v>
      </c>
      <c r="AJ616" s="47">
        <v>0</v>
      </c>
      <c r="AK616" s="47">
        <v>0</v>
      </c>
      <c r="AL616" s="47">
        <v>0</v>
      </c>
      <c r="AM616" s="47">
        <v>0</v>
      </c>
      <c r="AN616" s="47">
        <v>0</v>
      </c>
      <c r="AO616" s="47">
        <v>0</v>
      </c>
      <c r="AP616" s="47">
        <v>0</v>
      </c>
      <c r="AQ616" s="47">
        <v>0</v>
      </c>
      <c r="AR616" s="47">
        <v>0</v>
      </c>
      <c r="AS616" s="47">
        <v>0</v>
      </c>
      <c r="AT616" s="47">
        <v>0</v>
      </c>
      <c r="AU616" s="47">
        <v>0</v>
      </c>
      <c r="AV616" s="47">
        <v>0</v>
      </c>
      <c r="AW616" s="47">
        <v>0</v>
      </c>
      <c r="AX616" s="47">
        <v>0</v>
      </c>
      <c r="AY616" s="47">
        <v>0</v>
      </c>
      <c r="AZ616" s="47">
        <v>0</v>
      </c>
      <c r="BA616" s="47">
        <v>0</v>
      </c>
      <c r="BB616" s="47">
        <v>0</v>
      </c>
      <c r="BC616" s="47">
        <v>0</v>
      </c>
      <c r="BD616" s="47">
        <v>0</v>
      </c>
      <c r="BE616" s="47">
        <v>0</v>
      </c>
      <c r="BF616" s="47">
        <v>0</v>
      </c>
      <c r="BG616" s="47">
        <v>0</v>
      </c>
      <c r="BH616" s="47">
        <v>0</v>
      </c>
      <c r="BI616" s="47">
        <v>0</v>
      </c>
      <c r="BJ616" s="47">
        <v>0</v>
      </c>
      <c r="BK616" s="47">
        <v>0</v>
      </c>
      <c r="BL616" s="47">
        <v>0</v>
      </c>
      <c r="BM616" s="47">
        <v>0</v>
      </c>
      <c r="BN616" s="47">
        <v>0</v>
      </c>
      <c r="BO616" s="47">
        <v>0</v>
      </c>
      <c r="BP616" s="47">
        <v>0</v>
      </c>
      <c r="BQ616" s="47">
        <v>0</v>
      </c>
      <c r="BR616" s="47">
        <v>0</v>
      </c>
      <c r="BS616" s="47">
        <v>0</v>
      </c>
      <c r="BT616" s="47">
        <v>0</v>
      </c>
      <c r="BU616" s="47">
        <v>0</v>
      </c>
      <c r="BV616" s="47">
        <v>0</v>
      </c>
      <c r="BW616" s="47">
        <v>0</v>
      </c>
      <c r="BX616" s="47">
        <v>0</v>
      </c>
      <c r="BY616" s="47">
        <v>0</v>
      </c>
      <c r="BZ616" s="47">
        <v>0</v>
      </c>
      <c r="CA616" s="47">
        <v>0</v>
      </c>
      <c r="CB616" s="47">
        <v>0</v>
      </c>
      <c r="CC616" s="47">
        <v>0</v>
      </c>
      <c r="CD616" s="47">
        <v>0</v>
      </c>
      <c r="CE616" s="47">
        <v>0</v>
      </c>
      <c r="CF616" s="47">
        <v>1</v>
      </c>
      <c r="CG616" s="47">
        <v>0</v>
      </c>
      <c r="CH616" s="47">
        <v>0</v>
      </c>
      <c r="CI616" s="47">
        <v>0</v>
      </c>
      <c r="CJ616" s="47">
        <v>0</v>
      </c>
      <c r="CK616" s="47">
        <v>1</v>
      </c>
      <c r="CL616" s="47">
        <v>0</v>
      </c>
      <c r="CM616" s="47">
        <v>0</v>
      </c>
      <c r="CN616" s="47">
        <v>0</v>
      </c>
      <c r="CO616" s="47">
        <v>0</v>
      </c>
      <c r="CP616" s="47">
        <v>0</v>
      </c>
      <c r="CQ616" s="47">
        <v>0</v>
      </c>
      <c r="CR616" s="47">
        <v>0</v>
      </c>
      <c r="CS616" s="47">
        <v>0</v>
      </c>
      <c r="CT616" s="47">
        <v>0</v>
      </c>
      <c r="CU616" s="47">
        <v>0</v>
      </c>
      <c r="CV616" s="47">
        <v>0</v>
      </c>
      <c r="CW616" s="47">
        <v>0</v>
      </c>
      <c r="CX616" s="47">
        <v>0</v>
      </c>
      <c r="CY616" s="47">
        <v>0</v>
      </c>
      <c r="CZ616" s="47">
        <v>0</v>
      </c>
      <c r="DA616" s="47">
        <v>0</v>
      </c>
      <c r="DB616" s="47">
        <v>0</v>
      </c>
      <c r="DC616" s="47">
        <v>0</v>
      </c>
      <c r="DD616" s="47">
        <v>0</v>
      </c>
      <c r="DE616" s="47">
        <v>0</v>
      </c>
      <c r="DF616" s="47">
        <v>0</v>
      </c>
      <c r="DG616" s="47">
        <v>0</v>
      </c>
      <c r="DH616" s="47">
        <v>0</v>
      </c>
      <c r="DI616" s="47">
        <v>0</v>
      </c>
      <c r="DJ616" s="47">
        <v>0</v>
      </c>
      <c r="DK616" s="47">
        <v>0</v>
      </c>
      <c r="DL616" s="47">
        <v>0</v>
      </c>
      <c r="DM616" s="47">
        <v>0</v>
      </c>
      <c r="DN616" s="47">
        <v>0</v>
      </c>
      <c r="DO616" s="47">
        <v>0</v>
      </c>
      <c r="DP616" s="47">
        <v>0</v>
      </c>
      <c r="DQ616" s="47">
        <v>0</v>
      </c>
      <c r="DR616" s="47">
        <v>0</v>
      </c>
      <c r="DS616" s="47">
        <v>0</v>
      </c>
      <c r="DT616" s="47">
        <v>0</v>
      </c>
    </row>
    <row r="617" spans="1:126" x14ac:dyDescent="0.25">
      <c r="A617" s="47" t="s">
        <v>1103</v>
      </c>
      <c r="B617" s="47" t="s">
        <v>153</v>
      </c>
      <c r="C617" s="47" t="s">
        <v>1100</v>
      </c>
      <c r="D617" s="47" t="s">
        <v>1100</v>
      </c>
      <c r="E617" s="47"/>
      <c r="F617" s="47" t="s">
        <v>406</v>
      </c>
      <c r="G617" s="47" t="s">
        <v>415</v>
      </c>
      <c r="H617" s="47" t="str">
        <f>=IFERROR(VLOOKUP(A617,'ETPT Format DDG'!A:J,10,FALSE),"")</f>
        <v>0</v>
      </c>
      <c r="I617" s="47" t="str">
        <f>='ETPT Format DDG'!M617</f>
        <v/>
      </c>
      <c r="J617" s="47" t="str">
        <f>='ETPT Format DDG'!D617</f>
        <v/>
      </c>
      <c r="K617" s="47" t="s">
        <v>157</v>
      </c>
      <c r="L617" s="47" t="s">
        <v>363</v>
      </c>
      <c r="M617" s="47"/>
      <c r="N617" s="47">
        <v>1</v>
      </c>
      <c r="O617" s="47">
        <v>1</v>
      </c>
      <c r="P617" s="47">
        <v>0</v>
      </c>
      <c r="Q617" s="47">
        <v>0</v>
      </c>
      <c r="R617" s="47">
        <v>0</v>
      </c>
      <c r="S617" s="47">
        <v>0</v>
      </c>
      <c r="T617" s="47">
        <v>0</v>
      </c>
      <c r="U617" s="47">
        <v>0</v>
      </c>
      <c r="V617" s="47">
        <v>0</v>
      </c>
      <c r="W617" s="47">
        <v>0</v>
      </c>
      <c r="X617" s="47">
        <v>0</v>
      </c>
      <c r="Y617" s="47">
        <v>0</v>
      </c>
      <c r="Z617" s="47">
        <v>0</v>
      </c>
      <c r="AA617" s="47">
        <v>0</v>
      </c>
      <c r="AB617" s="47">
        <v>0</v>
      </c>
      <c r="AC617" s="47">
        <v>0</v>
      </c>
      <c r="AD617" s="47">
        <v>0</v>
      </c>
      <c r="AE617" s="47">
        <v>0</v>
      </c>
      <c r="AF617" s="47">
        <v>0</v>
      </c>
      <c r="AG617" s="47">
        <v>0</v>
      </c>
      <c r="AH617" s="47">
        <v>0</v>
      </c>
      <c r="AI617" s="47">
        <v>0</v>
      </c>
      <c r="AJ617" s="47">
        <v>0</v>
      </c>
      <c r="AK617" s="47">
        <v>0</v>
      </c>
      <c r="AL617" s="47">
        <v>0</v>
      </c>
      <c r="AM617" s="47">
        <v>0</v>
      </c>
      <c r="AN617" s="47">
        <v>0</v>
      </c>
      <c r="AO617" s="47">
        <v>0</v>
      </c>
      <c r="AP617" s="47">
        <v>0</v>
      </c>
      <c r="AQ617" s="47">
        <v>0</v>
      </c>
      <c r="AR617" s="47">
        <v>0</v>
      </c>
      <c r="AS617" s="47">
        <v>0</v>
      </c>
      <c r="AT617" s="47">
        <v>0</v>
      </c>
      <c r="AU617" s="47">
        <v>0</v>
      </c>
      <c r="AV617" s="47">
        <v>0</v>
      </c>
      <c r="AW617" s="47">
        <v>0</v>
      </c>
      <c r="AX617" s="47">
        <v>0</v>
      </c>
      <c r="AY617" s="47">
        <v>0</v>
      </c>
      <c r="AZ617" s="47">
        <v>0</v>
      </c>
      <c r="BA617" s="47">
        <v>0</v>
      </c>
      <c r="BB617" s="47">
        <v>0</v>
      </c>
      <c r="BC617" s="47">
        <v>0</v>
      </c>
      <c r="BD617" s="47">
        <v>0</v>
      </c>
      <c r="BE617" s="47">
        <v>0</v>
      </c>
      <c r="BF617" s="47">
        <v>0</v>
      </c>
      <c r="BG617" s="47">
        <v>0</v>
      </c>
      <c r="BH617" s="47">
        <v>0</v>
      </c>
      <c r="BI617" s="47">
        <v>0</v>
      </c>
      <c r="BJ617" s="47">
        <v>0</v>
      </c>
      <c r="BK617" s="47">
        <v>0</v>
      </c>
      <c r="BL617" s="47">
        <v>0</v>
      </c>
      <c r="BM617" s="47">
        <v>0</v>
      </c>
      <c r="BN617" s="47">
        <v>0</v>
      </c>
      <c r="BO617" s="47">
        <v>0</v>
      </c>
      <c r="BP617" s="47">
        <v>0</v>
      </c>
      <c r="BQ617" s="47">
        <v>0</v>
      </c>
      <c r="BR617" s="47">
        <v>0</v>
      </c>
      <c r="BS617" s="47">
        <v>0</v>
      </c>
      <c r="BT617" s="47">
        <v>0</v>
      </c>
      <c r="BU617" s="47">
        <v>0</v>
      </c>
      <c r="BV617" s="47">
        <v>0</v>
      </c>
      <c r="BW617" s="47">
        <v>0</v>
      </c>
      <c r="BX617" s="47">
        <v>0</v>
      </c>
      <c r="BY617" s="47">
        <v>0</v>
      </c>
      <c r="BZ617" s="47">
        <v>0</v>
      </c>
      <c r="CA617" s="47">
        <v>0</v>
      </c>
      <c r="CB617" s="47">
        <v>0</v>
      </c>
      <c r="CC617" s="47">
        <v>0</v>
      </c>
      <c r="CD617" s="47">
        <v>0</v>
      </c>
      <c r="CE617" s="47">
        <v>0</v>
      </c>
      <c r="CF617" s="47">
        <v>0</v>
      </c>
      <c r="CG617" s="47">
        <v>0</v>
      </c>
      <c r="CH617" s="47">
        <v>0</v>
      </c>
      <c r="CI617" s="47">
        <v>0</v>
      </c>
      <c r="CJ617" s="47">
        <v>0</v>
      </c>
      <c r="CK617" s="47">
        <v>0</v>
      </c>
      <c r="CL617" s="47">
        <v>1</v>
      </c>
      <c r="CM617" s="47">
        <v>0</v>
      </c>
      <c r="CN617" s="47">
        <v>0</v>
      </c>
      <c r="CO617" s="47">
        <v>0</v>
      </c>
      <c r="CP617" s="47">
        <v>0</v>
      </c>
      <c r="CQ617" s="47">
        <v>0</v>
      </c>
      <c r="CR617" s="47">
        <v>0</v>
      </c>
      <c r="CS617" s="47">
        <v>0</v>
      </c>
      <c r="CT617" s="47">
        <v>0</v>
      </c>
      <c r="CU617" s="47">
        <v>0</v>
      </c>
      <c r="CV617" s="47">
        <v>0</v>
      </c>
      <c r="CW617" s="47">
        <v>0</v>
      </c>
      <c r="CX617" s="47">
        <v>0</v>
      </c>
      <c r="CY617" s="47">
        <v>0</v>
      </c>
      <c r="CZ617" s="47">
        <v>0</v>
      </c>
      <c r="DA617" s="47">
        <v>0</v>
      </c>
      <c r="DB617" s="47">
        <v>0</v>
      </c>
      <c r="DC617" s="47">
        <v>0</v>
      </c>
      <c r="DD617" s="47">
        <v>0</v>
      </c>
      <c r="DE617" s="47">
        <v>0</v>
      </c>
      <c r="DF617" s="47">
        <v>0</v>
      </c>
      <c r="DG617" s="47">
        <v>0</v>
      </c>
      <c r="DH617" s="47">
        <v>0</v>
      </c>
      <c r="DI617" s="47">
        <v>0</v>
      </c>
      <c r="DJ617" s="47">
        <v>0</v>
      </c>
      <c r="DK617" s="47">
        <v>0</v>
      </c>
      <c r="DL617" s="47">
        <v>0</v>
      </c>
      <c r="DM617" s="47">
        <v>0</v>
      </c>
      <c r="DN617" s="47">
        <v>0</v>
      </c>
      <c r="DO617" s="47">
        <v>0</v>
      </c>
      <c r="DP617" s="47">
        <v>0</v>
      </c>
      <c r="DQ617" s="47">
        <v>0</v>
      </c>
      <c r="DR617" s="47">
        <v>0</v>
      </c>
      <c r="DS617" s="47">
        <v>0</v>
      </c>
      <c r="DT617" s="47">
        <v>0</v>
      </c>
    </row>
    <row r="618" spans="1:126" x14ac:dyDescent="0.25">
      <c r="A618" s="47" t="s">
        <v>1104</v>
      </c>
      <c r="B618" s="47" t="s">
        <v>153</v>
      </c>
      <c r="C618" s="47" t="s">
        <v>1100</v>
      </c>
      <c r="D618" s="47" t="s">
        <v>1100</v>
      </c>
      <c r="E618" s="47"/>
      <c r="F618" s="47" t="s">
        <v>406</v>
      </c>
      <c r="G618" s="47" t="s">
        <v>428</v>
      </c>
      <c r="H618" s="47" t="str">
        <f>=IFERROR(VLOOKUP(A618,'ETPT Format DDG'!A:J,10,FALSE),"")</f>
        <v>0</v>
      </c>
      <c r="I618" s="47" t="str">
        <f>='ETPT Format DDG'!M618</f>
        <v/>
      </c>
      <c r="J618" s="47" t="str">
        <f>='ETPT Format DDG'!D618</f>
        <v/>
      </c>
      <c r="K618" s="47" t="s">
        <v>157</v>
      </c>
      <c r="L618" s="47" t="s">
        <v>363</v>
      </c>
      <c r="M618" s="47"/>
      <c r="N618" s="47">
        <v>1</v>
      </c>
      <c r="O618" s="47">
        <v>1</v>
      </c>
      <c r="P618" s="47">
        <v>0</v>
      </c>
      <c r="Q618" s="47">
        <v>0</v>
      </c>
      <c r="R618" s="47">
        <v>0</v>
      </c>
      <c r="S618" s="47">
        <v>0</v>
      </c>
      <c r="T618" s="47">
        <v>0</v>
      </c>
      <c r="U618" s="47">
        <v>0</v>
      </c>
      <c r="V618" s="47">
        <v>0</v>
      </c>
      <c r="W618" s="47">
        <v>0</v>
      </c>
      <c r="X618" s="47">
        <v>0</v>
      </c>
      <c r="Y618" s="47">
        <v>0</v>
      </c>
      <c r="Z618" s="47">
        <v>0</v>
      </c>
      <c r="AA618" s="47">
        <v>0</v>
      </c>
      <c r="AB618" s="47">
        <v>0</v>
      </c>
      <c r="AC618" s="47">
        <v>0</v>
      </c>
      <c r="AD618" s="47">
        <v>0</v>
      </c>
      <c r="AE618" s="47">
        <v>0</v>
      </c>
      <c r="AF618" s="47">
        <v>0</v>
      </c>
      <c r="AG618" s="47">
        <v>0</v>
      </c>
      <c r="AH618" s="47">
        <v>0</v>
      </c>
      <c r="AI618" s="47">
        <v>0</v>
      </c>
      <c r="AJ618" s="47">
        <v>0</v>
      </c>
      <c r="AK618" s="47">
        <v>0</v>
      </c>
      <c r="AL618" s="47">
        <v>0</v>
      </c>
      <c r="AM618" s="47">
        <v>0</v>
      </c>
      <c r="AN618" s="47">
        <v>0</v>
      </c>
      <c r="AO618" s="47">
        <v>0</v>
      </c>
      <c r="AP618" s="47">
        <v>0</v>
      </c>
      <c r="AQ618" s="47">
        <v>0</v>
      </c>
      <c r="AR618" s="47">
        <v>0</v>
      </c>
      <c r="AS618" s="47">
        <v>0</v>
      </c>
      <c r="AT618" s="47">
        <v>0</v>
      </c>
      <c r="AU618" s="47">
        <v>0</v>
      </c>
      <c r="AV618" s="47">
        <v>0</v>
      </c>
      <c r="AW618" s="47">
        <v>0</v>
      </c>
      <c r="AX618" s="47">
        <v>0</v>
      </c>
      <c r="AY618" s="47">
        <v>0</v>
      </c>
      <c r="AZ618" s="47">
        <v>0</v>
      </c>
      <c r="BA618" s="47">
        <v>0</v>
      </c>
      <c r="BB618" s="47">
        <v>0</v>
      </c>
      <c r="BC618" s="47">
        <v>0</v>
      </c>
      <c r="BD618" s="47">
        <v>0</v>
      </c>
      <c r="BE618" s="47">
        <v>0</v>
      </c>
      <c r="BF618" s="47">
        <v>0</v>
      </c>
      <c r="BG618" s="47">
        <v>0</v>
      </c>
      <c r="BH618" s="47">
        <v>0</v>
      </c>
      <c r="BI618" s="47">
        <v>0</v>
      </c>
      <c r="BJ618" s="47">
        <v>0</v>
      </c>
      <c r="BK618" s="47">
        <v>0</v>
      </c>
      <c r="BL618" s="47">
        <v>0</v>
      </c>
      <c r="BM618" s="47">
        <v>0</v>
      </c>
      <c r="BN618" s="47">
        <v>0</v>
      </c>
      <c r="BO618" s="47">
        <v>0</v>
      </c>
      <c r="BP618" s="47">
        <v>0</v>
      </c>
      <c r="BQ618" s="47">
        <v>0</v>
      </c>
      <c r="BR618" s="47">
        <v>0</v>
      </c>
      <c r="BS618" s="47">
        <v>0</v>
      </c>
      <c r="BT618" s="47">
        <v>0</v>
      </c>
      <c r="BU618" s="47">
        <v>0</v>
      </c>
      <c r="BV618" s="47">
        <v>0</v>
      </c>
      <c r="BW618" s="47">
        <v>0</v>
      </c>
      <c r="BX618" s="47">
        <v>0</v>
      </c>
      <c r="BY618" s="47">
        <v>0</v>
      </c>
      <c r="BZ618" s="47">
        <v>0</v>
      </c>
      <c r="CA618" s="47">
        <v>0</v>
      </c>
      <c r="CB618" s="47">
        <v>0</v>
      </c>
      <c r="CC618" s="47">
        <v>0</v>
      </c>
      <c r="CD618" s="47">
        <v>0</v>
      </c>
      <c r="CE618" s="47">
        <v>0</v>
      </c>
      <c r="CF618" s="47">
        <v>0</v>
      </c>
      <c r="CG618" s="47">
        <v>0</v>
      </c>
      <c r="CH618" s="47">
        <v>0</v>
      </c>
      <c r="CI618" s="47">
        <v>0</v>
      </c>
      <c r="CJ618" s="47">
        <v>0</v>
      </c>
      <c r="CK618" s="47">
        <v>0</v>
      </c>
      <c r="CL618" s="47">
        <v>0</v>
      </c>
      <c r="CM618" s="47">
        <v>0</v>
      </c>
      <c r="CN618" s="47">
        <v>0</v>
      </c>
      <c r="CO618" s="47">
        <v>0</v>
      </c>
      <c r="CP618" s="47">
        <v>0</v>
      </c>
      <c r="CQ618" s="47">
        <v>0</v>
      </c>
      <c r="CR618" s="47">
        <v>0</v>
      </c>
      <c r="CS618" s="47">
        <v>0</v>
      </c>
      <c r="CT618" s="47">
        <v>1</v>
      </c>
      <c r="CU618" s="47">
        <v>0</v>
      </c>
      <c r="CV618" s="47">
        <v>0</v>
      </c>
      <c r="CW618" s="47">
        <v>0</v>
      </c>
      <c r="CX618" s="47">
        <v>0</v>
      </c>
      <c r="CY618" s="47">
        <v>0</v>
      </c>
      <c r="CZ618" s="47">
        <v>0</v>
      </c>
      <c r="DA618" s="47">
        <v>0</v>
      </c>
      <c r="DB618" s="47">
        <v>0</v>
      </c>
      <c r="DC618" s="47">
        <v>1</v>
      </c>
      <c r="DD618" s="47">
        <v>0</v>
      </c>
      <c r="DE618" s="47">
        <v>0</v>
      </c>
      <c r="DF618" s="47">
        <v>0</v>
      </c>
      <c r="DG618" s="47">
        <v>0</v>
      </c>
      <c r="DH618" s="47">
        <v>0</v>
      </c>
      <c r="DI618" s="47">
        <v>0</v>
      </c>
      <c r="DJ618" s="47">
        <v>0</v>
      </c>
      <c r="DK618" s="47">
        <v>0</v>
      </c>
      <c r="DL618" s="47">
        <v>0</v>
      </c>
      <c r="DM618" s="47">
        <v>0</v>
      </c>
      <c r="DN618" s="47">
        <v>0</v>
      </c>
      <c r="DO618" s="47">
        <v>0</v>
      </c>
      <c r="DP618" s="47">
        <v>0</v>
      </c>
      <c r="DQ618" s="47">
        <v>0</v>
      </c>
      <c r="DR618" s="47">
        <v>0</v>
      </c>
      <c r="DS618" s="47">
        <v>0</v>
      </c>
      <c r="DT618" s="47">
        <v>0</v>
      </c>
    </row>
    <row r="619" spans="1:126" x14ac:dyDescent="0.25">
      <c r="A619" s="47" t="s">
        <v>1105</v>
      </c>
      <c r="B619" s="47" t="s">
        <v>153</v>
      </c>
      <c r="C619" s="47" t="s">
        <v>1100</v>
      </c>
      <c r="D619" s="47" t="s">
        <v>1100</v>
      </c>
      <c r="E619" s="47"/>
      <c r="F619" s="47" t="s">
        <v>406</v>
      </c>
      <c r="G619" s="47" t="s">
        <v>505</v>
      </c>
      <c r="H619" s="47" t="str">
        <f>=IFERROR(VLOOKUP(A619,'ETPT Format DDG'!A:J,10,FALSE),"")</f>
        <v>0</v>
      </c>
      <c r="I619" s="47" t="str">
        <f>='ETPT Format DDG'!M619</f>
        <v/>
      </c>
      <c r="J619" s="47" t="str">
        <f>='ETPT Format DDG'!D619</f>
        <v/>
      </c>
      <c r="K619" s="47" t="s">
        <v>157</v>
      </c>
      <c r="L619" s="47" t="s">
        <v>534</v>
      </c>
      <c r="M619" s="47"/>
      <c r="N619" s="47">
        <v>1</v>
      </c>
      <c r="O619" s="47">
        <v>1</v>
      </c>
      <c r="P619" s="47">
        <v>0</v>
      </c>
      <c r="Q619" s="47">
        <v>0</v>
      </c>
      <c r="R619" s="47">
        <v>0</v>
      </c>
      <c r="S619" s="47">
        <v>0</v>
      </c>
      <c r="T619" s="47">
        <v>0</v>
      </c>
      <c r="U619" s="47">
        <v>0</v>
      </c>
      <c r="V619" s="47">
        <v>0</v>
      </c>
      <c r="W619" s="47">
        <v>0</v>
      </c>
      <c r="X619" s="47">
        <v>0</v>
      </c>
      <c r="Y619" s="47">
        <v>0</v>
      </c>
      <c r="Z619" s="47">
        <v>0</v>
      </c>
      <c r="AA619" s="47">
        <v>0</v>
      </c>
      <c r="AB619" s="47">
        <v>0</v>
      </c>
      <c r="AC619" s="47">
        <v>0</v>
      </c>
      <c r="AD619" s="47">
        <v>0</v>
      </c>
      <c r="AE619" s="47">
        <v>0</v>
      </c>
      <c r="AF619" s="47">
        <v>0</v>
      </c>
      <c r="AG619" s="47">
        <v>0</v>
      </c>
      <c r="AH619" s="47">
        <v>0</v>
      </c>
      <c r="AI619" s="47">
        <v>0</v>
      </c>
      <c r="AJ619" s="47">
        <v>0</v>
      </c>
      <c r="AK619" s="47">
        <v>0</v>
      </c>
      <c r="AL619" s="47">
        <v>0</v>
      </c>
      <c r="AM619" s="47">
        <v>0</v>
      </c>
      <c r="AN619" s="47">
        <v>1</v>
      </c>
      <c r="AO619" s="47">
        <v>0</v>
      </c>
      <c r="AP619" s="47">
        <v>0</v>
      </c>
      <c r="AQ619" s="47">
        <v>0</v>
      </c>
      <c r="AR619" s="47">
        <v>0</v>
      </c>
      <c r="AS619" s="47">
        <v>0</v>
      </c>
      <c r="AT619" s="47">
        <v>0</v>
      </c>
      <c r="AU619" s="47">
        <v>0</v>
      </c>
      <c r="AV619" s="47">
        <v>0</v>
      </c>
      <c r="AW619" s="47">
        <v>0</v>
      </c>
      <c r="AX619" s="47">
        <v>0</v>
      </c>
      <c r="AY619" s="47">
        <v>0</v>
      </c>
      <c r="AZ619" s="47">
        <v>0</v>
      </c>
      <c r="BA619" s="47">
        <v>1</v>
      </c>
      <c r="BB619" s="47">
        <v>0</v>
      </c>
      <c r="BC619" s="47">
        <v>0</v>
      </c>
      <c r="BD619" s="47">
        <v>0</v>
      </c>
      <c r="BE619" s="47">
        <v>0</v>
      </c>
      <c r="BF619" s="47">
        <v>0</v>
      </c>
      <c r="BG619" s="47">
        <v>0</v>
      </c>
      <c r="BH619" s="47">
        <v>0</v>
      </c>
      <c r="BI619" s="47">
        <v>0</v>
      </c>
      <c r="BJ619" s="47">
        <v>0</v>
      </c>
      <c r="BK619" s="47">
        <v>0</v>
      </c>
      <c r="BL619" s="47">
        <v>0</v>
      </c>
      <c r="BM619" s="47">
        <v>0</v>
      </c>
      <c r="BN619" s="47">
        <v>0</v>
      </c>
      <c r="BO619" s="47">
        <v>0</v>
      </c>
      <c r="BP619" s="47">
        <v>0</v>
      </c>
      <c r="BQ619" s="47">
        <v>0</v>
      </c>
      <c r="BR619" s="47">
        <v>0</v>
      </c>
      <c r="BS619" s="47">
        <v>0</v>
      </c>
      <c r="BT619" s="47">
        <v>0</v>
      </c>
      <c r="BU619" s="47">
        <v>0</v>
      </c>
      <c r="BV619" s="47">
        <v>0</v>
      </c>
      <c r="BW619" s="47">
        <v>0</v>
      </c>
      <c r="BX619" s="47">
        <v>0</v>
      </c>
      <c r="BY619" s="47">
        <v>0</v>
      </c>
      <c r="BZ619" s="47">
        <v>0</v>
      </c>
      <c r="CA619" s="47">
        <v>0</v>
      </c>
      <c r="CB619" s="47">
        <v>0</v>
      </c>
      <c r="CC619" s="47">
        <v>0</v>
      </c>
      <c r="CD619" s="47">
        <v>0</v>
      </c>
      <c r="CE619" s="47">
        <v>0</v>
      </c>
      <c r="CF619" s="47">
        <v>0</v>
      </c>
      <c r="CG619" s="47">
        <v>0</v>
      </c>
      <c r="CH619" s="47">
        <v>0</v>
      </c>
      <c r="CI619" s="47">
        <v>0</v>
      </c>
      <c r="CJ619" s="47">
        <v>0</v>
      </c>
      <c r="CK619" s="47">
        <v>0</v>
      </c>
      <c r="CL619" s="47">
        <v>0</v>
      </c>
      <c r="CM619" s="47">
        <v>0</v>
      </c>
      <c r="CN619" s="47">
        <v>0</v>
      </c>
      <c r="CO619" s="47">
        <v>0</v>
      </c>
      <c r="CP619" s="47">
        <v>0</v>
      </c>
      <c r="CQ619" s="47">
        <v>0</v>
      </c>
      <c r="CR619" s="47">
        <v>0</v>
      </c>
      <c r="CS619" s="47">
        <v>0</v>
      </c>
      <c r="CT619" s="47">
        <v>0</v>
      </c>
      <c r="CU619" s="47">
        <v>0</v>
      </c>
      <c r="CV619" s="47">
        <v>0</v>
      </c>
      <c r="CW619" s="47">
        <v>0</v>
      </c>
      <c r="CX619" s="47">
        <v>0</v>
      </c>
      <c r="CY619" s="47">
        <v>0</v>
      </c>
      <c r="CZ619" s="47">
        <v>0</v>
      </c>
      <c r="DA619" s="47">
        <v>0</v>
      </c>
      <c r="DB619" s="47">
        <v>0</v>
      </c>
      <c r="DC619" s="47">
        <v>0</v>
      </c>
      <c r="DD619" s="47">
        <v>0</v>
      </c>
      <c r="DE619" s="47">
        <v>0</v>
      </c>
      <c r="DF619" s="47">
        <v>0</v>
      </c>
      <c r="DG619" s="47">
        <v>0</v>
      </c>
      <c r="DH619" s="47">
        <v>0</v>
      </c>
      <c r="DI619" s="47">
        <v>0</v>
      </c>
      <c r="DJ619" s="47">
        <v>0</v>
      </c>
      <c r="DK619" s="47">
        <v>0</v>
      </c>
      <c r="DL619" s="47">
        <v>0</v>
      </c>
      <c r="DM619" s="47">
        <v>0</v>
      </c>
      <c r="DN619" s="47">
        <v>0</v>
      </c>
      <c r="DO619" s="47">
        <v>0</v>
      </c>
      <c r="DP619" s="47">
        <v>0</v>
      </c>
      <c r="DQ619" s="47">
        <v>0</v>
      </c>
      <c r="DR619" s="47">
        <v>0</v>
      </c>
      <c r="DS619" s="47">
        <v>0</v>
      </c>
      <c r="DT619" s="47">
        <v>0</v>
      </c>
    </row>
    <row r="620" spans="1:126" x14ac:dyDescent="0.25">
      <c r="A620" s="47" t="s">
        <v>1106</v>
      </c>
      <c r="B620" s="47" t="s">
        <v>153</v>
      </c>
      <c r="C620" s="47" t="s">
        <v>1100</v>
      </c>
      <c r="D620" s="47" t="s">
        <v>1100</v>
      </c>
      <c r="E620" s="47"/>
      <c r="F620" s="47" t="s">
        <v>406</v>
      </c>
      <c r="G620" s="47" t="s">
        <v>415</v>
      </c>
      <c r="H620" s="47" t="str">
        <f>=IFERROR(VLOOKUP(A620,'ETPT Format DDG'!A:J,10,FALSE),"")</f>
        <v>0</v>
      </c>
      <c r="I620" s="47" t="str">
        <f>='ETPT Format DDG'!M620</f>
        <v/>
      </c>
      <c r="J620" s="47" t="str">
        <f>='ETPT Format DDG'!D620</f>
        <v/>
      </c>
      <c r="K620" s="47" t="s">
        <v>157</v>
      </c>
      <c r="L620" s="47" t="s">
        <v>667</v>
      </c>
      <c r="M620" s="47" t="s">
        <v>164</v>
      </c>
      <c r="N620" s="47">
        <v>0.45789473684210524</v>
      </c>
      <c r="O620" s="47">
        <v>0.45789473684210524</v>
      </c>
      <c r="P620" s="47">
        <v>0</v>
      </c>
      <c r="Q620" s="47">
        <v>0</v>
      </c>
      <c r="R620" s="47">
        <v>0</v>
      </c>
      <c r="S620" s="47">
        <v>0</v>
      </c>
      <c r="T620" s="47">
        <v>0</v>
      </c>
      <c r="U620" s="47">
        <v>0</v>
      </c>
      <c r="V620" s="47">
        <v>0</v>
      </c>
      <c r="W620" s="47">
        <v>0</v>
      </c>
      <c r="X620" s="47">
        <v>0</v>
      </c>
      <c r="Y620" s="47">
        <v>0</v>
      </c>
      <c r="Z620" s="47">
        <v>0</v>
      </c>
      <c r="AA620" s="47">
        <v>0</v>
      </c>
      <c r="AB620" s="47">
        <v>0</v>
      </c>
      <c r="AC620" s="47">
        <v>0</v>
      </c>
      <c r="AD620" s="47">
        <v>0</v>
      </c>
      <c r="AE620" s="47">
        <v>0</v>
      </c>
      <c r="AF620" s="47">
        <v>0</v>
      </c>
      <c r="AG620" s="47">
        <v>0</v>
      </c>
      <c r="AH620" s="47">
        <v>0</v>
      </c>
      <c r="AI620" s="47">
        <v>0</v>
      </c>
      <c r="AJ620" s="47">
        <v>0</v>
      </c>
      <c r="AK620" s="47">
        <v>0</v>
      </c>
      <c r="AL620" s="47">
        <v>0</v>
      </c>
      <c r="AM620" s="47">
        <v>0</v>
      </c>
      <c r="AN620" s="47">
        <v>0</v>
      </c>
      <c r="AO620" s="47">
        <v>0</v>
      </c>
      <c r="AP620" s="47">
        <v>0</v>
      </c>
      <c r="AQ620" s="47">
        <v>0</v>
      </c>
      <c r="AR620" s="47">
        <v>0</v>
      </c>
      <c r="AS620" s="47">
        <v>0</v>
      </c>
      <c r="AT620" s="47">
        <v>0</v>
      </c>
      <c r="AU620" s="47">
        <v>0</v>
      </c>
      <c r="AV620" s="47">
        <v>0</v>
      </c>
      <c r="AW620" s="47">
        <v>0</v>
      </c>
      <c r="AX620" s="47">
        <v>0</v>
      </c>
      <c r="AY620" s="47">
        <v>0</v>
      </c>
      <c r="AZ620" s="47">
        <v>0</v>
      </c>
      <c r="BA620" s="47">
        <v>0</v>
      </c>
      <c r="BB620" s="47">
        <v>0</v>
      </c>
      <c r="BC620" s="47">
        <v>0</v>
      </c>
      <c r="BD620" s="47">
        <v>0</v>
      </c>
      <c r="BE620" s="47">
        <v>0</v>
      </c>
      <c r="BF620" s="47">
        <v>0</v>
      </c>
      <c r="BG620" s="47">
        <v>0</v>
      </c>
      <c r="BH620" s="47">
        <v>0</v>
      </c>
      <c r="BI620" s="47">
        <v>0</v>
      </c>
      <c r="BJ620" s="47">
        <v>0</v>
      </c>
      <c r="BK620" s="47">
        <v>0</v>
      </c>
      <c r="BL620" s="47">
        <v>0</v>
      </c>
      <c r="BM620" s="47">
        <v>0</v>
      </c>
      <c r="BN620" s="47">
        <v>0</v>
      </c>
      <c r="BO620" s="47">
        <v>0</v>
      </c>
      <c r="BP620" s="47">
        <v>0</v>
      </c>
      <c r="BQ620" s="47">
        <v>0</v>
      </c>
      <c r="BR620" s="47">
        <v>0</v>
      </c>
      <c r="BS620" s="47">
        <v>0</v>
      </c>
      <c r="BT620" s="47">
        <v>0</v>
      </c>
      <c r="BU620" s="47">
        <v>0</v>
      </c>
      <c r="BV620" s="47">
        <v>0</v>
      </c>
      <c r="BW620" s="47">
        <v>0</v>
      </c>
      <c r="BX620" s="47">
        <v>0</v>
      </c>
      <c r="BY620" s="47">
        <v>0</v>
      </c>
      <c r="BZ620" s="47">
        <v>0</v>
      </c>
      <c r="CA620" s="47">
        <v>0</v>
      </c>
      <c r="CB620" s="47">
        <v>0</v>
      </c>
      <c r="CC620" s="47">
        <v>0</v>
      </c>
      <c r="CD620" s="47">
        <v>0</v>
      </c>
      <c r="CE620" s="47">
        <v>0</v>
      </c>
      <c r="CF620" s="47">
        <v>0</v>
      </c>
      <c r="CG620" s="47">
        <v>0</v>
      </c>
      <c r="CH620" s="47">
        <v>0</v>
      </c>
      <c r="CI620" s="47">
        <v>0</v>
      </c>
      <c r="CJ620" s="47">
        <v>0</v>
      </c>
      <c r="CK620" s="47">
        <v>0</v>
      </c>
      <c r="CL620" s="47">
        <v>0</v>
      </c>
      <c r="CM620" s="47">
        <v>0</v>
      </c>
      <c r="CN620" s="47">
        <v>0</v>
      </c>
      <c r="CO620" s="47">
        <v>0</v>
      </c>
      <c r="CP620" s="47">
        <v>0</v>
      </c>
      <c r="CQ620" s="47">
        <v>0</v>
      </c>
      <c r="CR620" s="47">
        <v>0</v>
      </c>
      <c r="CS620" s="47">
        <v>0</v>
      </c>
      <c r="CT620" s="47">
        <v>0.45789473684210524</v>
      </c>
      <c r="CU620" s="47">
        <v>0.45789473684210524</v>
      </c>
      <c r="CV620" s="47">
        <v>0</v>
      </c>
      <c r="CW620" s="47">
        <v>0</v>
      </c>
      <c r="CX620" s="47">
        <v>0</v>
      </c>
      <c r="CY620" s="47">
        <v>0</v>
      </c>
      <c r="CZ620" s="47">
        <v>0</v>
      </c>
      <c r="DA620" s="47">
        <v>0</v>
      </c>
      <c r="DB620" s="47">
        <v>0</v>
      </c>
      <c r="DC620" s="47">
        <v>0</v>
      </c>
      <c r="DD620" s="47">
        <v>0</v>
      </c>
      <c r="DE620" s="47">
        <v>0</v>
      </c>
      <c r="DF620" s="47">
        <v>0</v>
      </c>
      <c r="DG620" s="47">
        <v>0</v>
      </c>
      <c r="DH620" s="47">
        <v>0</v>
      </c>
      <c r="DI620" s="47">
        <v>0</v>
      </c>
      <c r="DJ620" s="47">
        <v>0</v>
      </c>
      <c r="DK620" s="47">
        <v>0</v>
      </c>
      <c r="DL620" s="47">
        <v>0</v>
      </c>
      <c r="DM620" s="47">
        <v>0</v>
      </c>
      <c r="DN620" s="47">
        <v>0</v>
      </c>
      <c r="DO620" s="47">
        <v>0</v>
      </c>
      <c r="DP620" s="47">
        <v>0</v>
      </c>
      <c r="DQ620" s="47">
        <v>0</v>
      </c>
      <c r="DR620" s="47">
        <v>0</v>
      </c>
      <c r="DS620" s="47">
        <v>0</v>
      </c>
      <c r="DT620" s="47">
        <v>0</v>
      </c>
    </row>
    <row r="621" spans="1:126" x14ac:dyDescent="0.25">
      <c r="A621" s="47" t="s">
        <v>1107</v>
      </c>
      <c r="B621" s="47" t="s">
        <v>153</v>
      </c>
      <c r="C621" s="47" t="s">
        <v>1100</v>
      </c>
      <c r="D621" s="47" t="s">
        <v>1100</v>
      </c>
      <c r="E621" s="47"/>
      <c r="F621" s="47" t="s">
        <v>406</v>
      </c>
      <c r="G621" s="47" t="s">
        <v>412</v>
      </c>
      <c r="H621" s="47" t="str">
        <f>=IFERROR(VLOOKUP(A621,'ETPT Format DDG'!A:J,10,FALSE),"")</f>
        <v>0</v>
      </c>
      <c r="I621" s="47" t="str">
        <f>='ETPT Format DDG'!M621</f>
        <v/>
      </c>
      <c r="J621" s="47" t="str">
        <f>='ETPT Format DDG'!D621</f>
        <v/>
      </c>
      <c r="K621" s="47" t="s">
        <v>157</v>
      </c>
      <c r="L621" s="47" t="s">
        <v>1090</v>
      </c>
      <c r="M621" s="47"/>
      <c r="N621" s="47">
        <v>1</v>
      </c>
      <c r="O621" s="47">
        <v>1</v>
      </c>
      <c r="P621" s="47">
        <v>0</v>
      </c>
      <c r="Q621" s="47">
        <v>0</v>
      </c>
      <c r="R621" s="47">
        <v>0</v>
      </c>
      <c r="S621" s="47">
        <v>0</v>
      </c>
      <c r="T621" s="47">
        <v>0</v>
      </c>
      <c r="U621" s="47">
        <v>0</v>
      </c>
      <c r="V621" s="47">
        <v>0</v>
      </c>
      <c r="W621" s="47">
        <v>0</v>
      </c>
      <c r="X621" s="47">
        <v>0</v>
      </c>
      <c r="Y621" s="47">
        <v>0</v>
      </c>
      <c r="Z621" s="47">
        <v>0</v>
      </c>
      <c r="AA621" s="47">
        <v>0</v>
      </c>
      <c r="AB621" s="47">
        <v>0</v>
      </c>
      <c r="AC621" s="47">
        <v>0</v>
      </c>
      <c r="AD621" s="47">
        <v>0</v>
      </c>
      <c r="AE621" s="47">
        <v>0</v>
      </c>
      <c r="AF621" s="47">
        <v>0</v>
      </c>
      <c r="AG621" s="47">
        <v>0</v>
      </c>
      <c r="AH621" s="47">
        <v>0</v>
      </c>
      <c r="AI621" s="47">
        <v>0</v>
      </c>
      <c r="AJ621" s="47">
        <v>0</v>
      </c>
      <c r="AK621" s="47">
        <v>0</v>
      </c>
      <c r="AL621" s="47">
        <v>0</v>
      </c>
      <c r="AM621" s="47">
        <v>0</v>
      </c>
      <c r="AN621" s="47">
        <v>0</v>
      </c>
      <c r="AO621" s="47">
        <v>0</v>
      </c>
      <c r="AP621" s="47">
        <v>0</v>
      </c>
      <c r="AQ621" s="47">
        <v>0</v>
      </c>
      <c r="AR621" s="47">
        <v>0</v>
      </c>
      <c r="AS621" s="47">
        <v>0</v>
      </c>
      <c r="AT621" s="47">
        <v>0</v>
      </c>
      <c r="AU621" s="47">
        <v>0</v>
      </c>
      <c r="AV621" s="47">
        <v>0</v>
      </c>
      <c r="AW621" s="47">
        <v>0</v>
      </c>
      <c r="AX621" s="47">
        <v>0</v>
      </c>
      <c r="AY621" s="47">
        <v>0</v>
      </c>
      <c r="AZ621" s="47">
        <v>0</v>
      </c>
      <c r="BA621" s="47">
        <v>0</v>
      </c>
      <c r="BB621" s="47">
        <v>0</v>
      </c>
      <c r="BC621" s="47">
        <v>0</v>
      </c>
      <c r="BD621" s="47">
        <v>0</v>
      </c>
      <c r="BE621" s="47">
        <v>0</v>
      </c>
      <c r="BF621" s="47">
        <v>0</v>
      </c>
      <c r="BG621" s="47">
        <v>0</v>
      </c>
      <c r="BH621" s="47">
        <v>0</v>
      </c>
      <c r="BI621" s="47">
        <v>0</v>
      </c>
      <c r="BJ621" s="47">
        <v>0</v>
      </c>
      <c r="BK621" s="47">
        <v>0</v>
      </c>
      <c r="BL621" s="47">
        <v>1</v>
      </c>
      <c r="BM621" s="47">
        <v>0</v>
      </c>
      <c r="BN621" s="47">
        <v>0</v>
      </c>
      <c r="BO621" s="47">
        <v>0</v>
      </c>
      <c r="BP621" s="47">
        <v>0</v>
      </c>
      <c r="BQ621" s="47">
        <v>0</v>
      </c>
      <c r="BR621" s="47">
        <v>0</v>
      </c>
      <c r="BS621" s="47">
        <v>0</v>
      </c>
      <c r="BT621" s="47">
        <v>0</v>
      </c>
      <c r="BU621" s="47">
        <v>0</v>
      </c>
      <c r="BV621" s="47">
        <v>0</v>
      </c>
      <c r="BW621" s="47">
        <v>0</v>
      </c>
      <c r="BX621" s="47">
        <v>0</v>
      </c>
      <c r="BY621" s="47">
        <v>0</v>
      </c>
      <c r="BZ621" s="47">
        <v>0</v>
      </c>
      <c r="CA621" s="47">
        <v>0</v>
      </c>
      <c r="CB621" s="47">
        <v>0</v>
      </c>
      <c r="CC621" s="47">
        <v>0</v>
      </c>
      <c r="CD621" s="47">
        <v>0</v>
      </c>
      <c r="CE621" s="47">
        <v>0</v>
      </c>
      <c r="CF621" s="47">
        <v>0</v>
      </c>
      <c r="CG621" s="47">
        <v>0</v>
      </c>
      <c r="CH621" s="47">
        <v>0</v>
      </c>
      <c r="CI621" s="47">
        <v>0</v>
      </c>
      <c r="CJ621" s="47">
        <v>0</v>
      </c>
      <c r="CK621" s="47">
        <v>0</v>
      </c>
      <c r="CL621" s="47">
        <v>0</v>
      </c>
      <c r="CM621" s="47">
        <v>0</v>
      </c>
      <c r="CN621" s="47">
        <v>0</v>
      </c>
      <c r="CO621" s="47">
        <v>0</v>
      </c>
      <c r="CP621" s="47">
        <v>0</v>
      </c>
      <c r="CQ621" s="47">
        <v>0</v>
      </c>
      <c r="CR621" s="47">
        <v>0</v>
      </c>
      <c r="CS621" s="47">
        <v>0</v>
      </c>
      <c r="CT621" s="47">
        <v>0</v>
      </c>
      <c r="CU621" s="47">
        <v>0</v>
      </c>
      <c r="CV621" s="47">
        <v>0</v>
      </c>
      <c r="CW621" s="47">
        <v>0</v>
      </c>
      <c r="CX621" s="47">
        <v>0</v>
      </c>
      <c r="CY621" s="47">
        <v>0</v>
      </c>
      <c r="CZ621" s="47">
        <v>0</v>
      </c>
      <c r="DA621" s="47">
        <v>0</v>
      </c>
      <c r="DB621" s="47">
        <v>0</v>
      </c>
      <c r="DC621" s="47">
        <v>0</v>
      </c>
      <c r="DD621" s="47">
        <v>0</v>
      </c>
      <c r="DE621" s="47">
        <v>0</v>
      </c>
      <c r="DF621" s="47">
        <v>0</v>
      </c>
      <c r="DG621" s="47">
        <v>0</v>
      </c>
      <c r="DH621" s="47">
        <v>0</v>
      </c>
      <c r="DI621" s="47">
        <v>0</v>
      </c>
      <c r="DJ621" s="47">
        <v>0</v>
      </c>
      <c r="DK621" s="47">
        <v>0</v>
      </c>
      <c r="DL621" s="47">
        <v>0</v>
      </c>
      <c r="DM621" s="47">
        <v>0</v>
      </c>
      <c r="DN621" s="47">
        <v>0</v>
      </c>
      <c r="DO621" s="47">
        <v>0</v>
      </c>
      <c r="DP621" s="47">
        <v>0</v>
      </c>
      <c r="DQ621" s="47">
        <v>0</v>
      </c>
      <c r="DR621" s="47">
        <v>0</v>
      </c>
      <c r="DS621" s="47">
        <v>0</v>
      </c>
      <c r="DT621" s="47">
        <v>0</v>
      </c>
    </row>
    <row r="622" spans="1:126" x14ac:dyDescent="0.25">
      <c r="A622" s="47" t="s">
        <v>1108</v>
      </c>
      <c r="B622" s="47" t="s">
        <v>153</v>
      </c>
      <c r="C622" s="47" t="s">
        <v>1100</v>
      </c>
      <c r="D622" s="47" t="s">
        <v>1100</v>
      </c>
      <c r="E622" s="47"/>
      <c r="F622" s="47" t="s">
        <v>406</v>
      </c>
      <c r="G622" s="47" t="s">
        <v>505</v>
      </c>
      <c r="H622" s="47" t="str">
        <f>=IFERROR(VLOOKUP(A622,'ETPT Format DDG'!A:J,10,FALSE),"")</f>
        <v>0</v>
      </c>
      <c r="I622" s="47" t="str">
        <f>='ETPT Format DDG'!M622</f>
        <v/>
      </c>
      <c r="J622" s="47" t="str">
        <f>='ETPT Format DDG'!D622</f>
        <v/>
      </c>
      <c r="K622" s="47" t="s">
        <v>157</v>
      </c>
      <c r="L622" s="47" t="s">
        <v>363</v>
      </c>
      <c r="M622" s="47"/>
      <c r="N622" s="47">
        <v>1</v>
      </c>
      <c r="O622" s="47">
        <v>0</v>
      </c>
      <c r="P622" s="47">
        <v>0</v>
      </c>
      <c r="Q622" s="47">
        <v>0</v>
      </c>
      <c r="R622" s="47">
        <v>0</v>
      </c>
      <c r="S622" s="47">
        <v>0</v>
      </c>
      <c r="T622" s="47">
        <v>0</v>
      </c>
      <c r="U622" s="47">
        <v>0</v>
      </c>
      <c r="V622" s="47">
        <v>0</v>
      </c>
      <c r="W622" s="47">
        <v>0</v>
      </c>
      <c r="X622" s="47">
        <v>0</v>
      </c>
      <c r="Y622" s="47">
        <v>0</v>
      </c>
      <c r="Z622" s="47">
        <v>0</v>
      </c>
      <c r="AA622" s="47">
        <v>0</v>
      </c>
      <c r="AB622" s="47">
        <v>0</v>
      </c>
      <c r="AC622" s="47">
        <v>0</v>
      </c>
      <c r="AD622" s="47">
        <v>0</v>
      </c>
      <c r="AE622" s="47">
        <v>0</v>
      </c>
      <c r="AF622" s="47">
        <v>0</v>
      </c>
      <c r="AG622" s="47">
        <v>0</v>
      </c>
      <c r="AH622" s="47">
        <v>0</v>
      </c>
      <c r="AI622" s="47">
        <v>0</v>
      </c>
      <c r="AJ622" s="47">
        <v>0</v>
      </c>
      <c r="AK622" s="47">
        <v>0</v>
      </c>
      <c r="AL622" s="47">
        <v>0</v>
      </c>
      <c r="AM622" s="47">
        <v>0</v>
      </c>
      <c r="AN622" s="47">
        <v>0</v>
      </c>
      <c r="AO622" s="47">
        <v>0</v>
      </c>
      <c r="AP622" s="47">
        <v>0</v>
      </c>
      <c r="AQ622" s="47">
        <v>0</v>
      </c>
      <c r="AR622" s="47">
        <v>0</v>
      </c>
      <c r="AS622" s="47">
        <v>0</v>
      </c>
      <c r="AT622" s="47">
        <v>0</v>
      </c>
      <c r="AU622" s="47">
        <v>0</v>
      </c>
      <c r="AV622" s="47">
        <v>0</v>
      </c>
      <c r="AW622" s="47">
        <v>0</v>
      </c>
      <c r="AX622" s="47">
        <v>0</v>
      </c>
      <c r="AY622" s="47">
        <v>0</v>
      </c>
      <c r="AZ622" s="47">
        <v>0</v>
      </c>
      <c r="BA622" s="47">
        <v>0</v>
      </c>
      <c r="BB622" s="47">
        <v>0</v>
      </c>
      <c r="BC622" s="47">
        <v>0</v>
      </c>
      <c r="BD622" s="47">
        <v>0</v>
      </c>
      <c r="BE622" s="47">
        <v>0</v>
      </c>
      <c r="BF622" s="47">
        <v>0</v>
      </c>
      <c r="BG622" s="47">
        <v>0</v>
      </c>
      <c r="BH622" s="47">
        <v>0</v>
      </c>
      <c r="BI622" s="47">
        <v>0</v>
      </c>
      <c r="BJ622" s="47">
        <v>0</v>
      </c>
      <c r="BK622" s="47">
        <v>0</v>
      </c>
      <c r="BL622" s="47">
        <v>0</v>
      </c>
      <c r="BM622" s="47">
        <v>0</v>
      </c>
      <c r="BN622" s="47">
        <v>0</v>
      </c>
      <c r="BO622" s="47">
        <v>0</v>
      </c>
      <c r="BP622" s="47">
        <v>0</v>
      </c>
      <c r="BQ622" s="47">
        <v>0</v>
      </c>
      <c r="BR622" s="47">
        <v>0</v>
      </c>
      <c r="BS622" s="47">
        <v>0</v>
      </c>
      <c r="BT622" s="47">
        <v>0</v>
      </c>
      <c r="BU622" s="47">
        <v>0</v>
      </c>
      <c r="BV622" s="47">
        <v>0</v>
      </c>
      <c r="BW622" s="47">
        <v>0</v>
      </c>
      <c r="BX622" s="47">
        <v>0</v>
      </c>
      <c r="BY622" s="47">
        <v>0</v>
      </c>
      <c r="BZ622" s="47">
        <v>0</v>
      </c>
      <c r="CA622" s="47">
        <v>0</v>
      </c>
      <c r="CB622" s="47">
        <v>0</v>
      </c>
      <c r="CC622" s="47">
        <v>0</v>
      </c>
      <c r="CD622" s="47">
        <v>0</v>
      </c>
      <c r="CE622" s="47">
        <v>0</v>
      </c>
      <c r="CF622" s="47">
        <v>0</v>
      </c>
      <c r="CG622" s="47">
        <v>0</v>
      </c>
      <c r="CH622" s="47">
        <v>0</v>
      </c>
      <c r="CI622" s="47">
        <v>0</v>
      </c>
      <c r="CJ622" s="47">
        <v>0</v>
      </c>
      <c r="CK622" s="47">
        <v>0</v>
      </c>
      <c r="CL622" s="47">
        <v>0</v>
      </c>
      <c r="CM622" s="47">
        <v>0</v>
      </c>
      <c r="CN622" s="47">
        <v>0</v>
      </c>
      <c r="CO622" s="47">
        <v>0</v>
      </c>
      <c r="CP622" s="47">
        <v>0</v>
      </c>
      <c r="CQ622" s="47">
        <v>0</v>
      </c>
      <c r="CR622" s="47">
        <v>0</v>
      </c>
      <c r="CS622" s="47">
        <v>0</v>
      </c>
      <c r="CT622" s="47">
        <v>0</v>
      </c>
      <c r="CU622" s="47">
        <v>0</v>
      </c>
      <c r="CV622" s="47">
        <v>0</v>
      </c>
      <c r="CW622" s="47">
        <v>0</v>
      </c>
      <c r="CX622" s="47">
        <v>0</v>
      </c>
      <c r="CY622" s="47">
        <v>0</v>
      </c>
      <c r="CZ622" s="47">
        <v>0</v>
      </c>
      <c r="DA622" s="47">
        <v>0</v>
      </c>
      <c r="DB622" s="47">
        <v>0</v>
      </c>
      <c r="DC622" s="47">
        <v>0</v>
      </c>
      <c r="DD622" s="47">
        <v>0</v>
      </c>
      <c r="DE622" s="47">
        <v>0</v>
      </c>
      <c r="DF622" s="47">
        <v>0</v>
      </c>
      <c r="DG622" s="47">
        <v>0</v>
      </c>
      <c r="DH622" s="47">
        <v>0</v>
      </c>
      <c r="DI622" s="47">
        <v>0</v>
      </c>
      <c r="DJ622" s="47">
        <v>0</v>
      </c>
      <c r="DK622" s="47">
        <v>0</v>
      </c>
      <c r="DL622" s="47">
        <v>0</v>
      </c>
      <c r="DM622" s="47">
        <v>0</v>
      </c>
      <c r="DN622" s="47">
        <v>0</v>
      </c>
      <c r="DO622" s="47">
        <v>0</v>
      </c>
      <c r="DP622" s="47">
        <v>0</v>
      </c>
      <c r="DQ622" s="47">
        <v>0</v>
      </c>
      <c r="DR622" s="47">
        <v>0</v>
      </c>
      <c r="DS622" s="47">
        <v>0</v>
      </c>
      <c r="DT622" s="47">
        <v>0</v>
      </c>
    </row>
    <row r="623" spans="1:126" x14ac:dyDescent="0.25">
      <c r="A623" s="47" t="s">
        <v>1109</v>
      </c>
      <c r="B623" s="47" t="s">
        <v>153</v>
      </c>
      <c r="C623" s="47" t="s">
        <v>1100</v>
      </c>
      <c r="D623" s="47" t="s">
        <v>1100</v>
      </c>
      <c r="E623" s="47"/>
      <c r="F623" s="47" t="s">
        <v>406</v>
      </c>
      <c r="G623" s="47" t="s">
        <v>415</v>
      </c>
      <c r="H623" s="47" t="str">
        <f>=IFERROR(VLOOKUP(A623,'ETPT Format DDG'!A:J,10,FALSE),"")</f>
        <v>0</v>
      </c>
      <c r="I623" s="47" t="str">
        <f>='ETPT Format DDG'!M623</f>
        <v/>
      </c>
      <c r="J623" s="47" t="str">
        <f>='ETPT Format DDG'!D623</f>
        <v/>
      </c>
      <c r="K623" s="47" t="s">
        <v>157</v>
      </c>
      <c r="L623" s="47" t="s">
        <v>363</v>
      </c>
      <c r="M623" s="47" t="s">
        <v>409</v>
      </c>
      <c r="N623" s="47">
        <v>0.6854990583804144</v>
      </c>
      <c r="O623" s="47">
        <v>0</v>
      </c>
      <c r="P623" s="47">
        <v>0</v>
      </c>
      <c r="Q623" s="47">
        <v>0</v>
      </c>
      <c r="R623" s="47">
        <v>0</v>
      </c>
      <c r="S623" s="47">
        <v>0</v>
      </c>
      <c r="T623" s="47">
        <v>0</v>
      </c>
      <c r="U623" s="47">
        <v>0</v>
      </c>
      <c r="V623" s="47">
        <v>0</v>
      </c>
      <c r="W623" s="47">
        <v>0</v>
      </c>
      <c r="X623" s="47">
        <v>0</v>
      </c>
      <c r="Y623" s="47">
        <v>0</v>
      </c>
      <c r="Z623" s="47">
        <v>0</v>
      </c>
      <c r="AA623" s="47">
        <v>0</v>
      </c>
      <c r="AB623" s="47">
        <v>0</v>
      </c>
      <c r="AC623" s="47">
        <v>0</v>
      </c>
      <c r="AD623" s="47">
        <v>0</v>
      </c>
      <c r="AE623" s="47">
        <v>0</v>
      </c>
      <c r="AF623" s="47">
        <v>0</v>
      </c>
      <c r="AG623" s="47">
        <v>0</v>
      </c>
      <c r="AH623" s="47">
        <v>0</v>
      </c>
      <c r="AI623" s="47">
        <v>0</v>
      </c>
      <c r="AJ623" s="47">
        <v>0</v>
      </c>
      <c r="AK623" s="47">
        <v>0</v>
      </c>
      <c r="AL623" s="47">
        <v>0</v>
      </c>
      <c r="AM623" s="47">
        <v>0</v>
      </c>
      <c r="AN623" s="47">
        <v>0</v>
      </c>
      <c r="AO623" s="47">
        <v>0</v>
      </c>
      <c r="AP623" s="47">
        <v>0</v>
      </c>
      <c r="AQ623" s="47">
        <v>0</v>
      </c>
      <c r="AR623" s="47">
        <v>0</v>
      </c>
      <c r="AS623" s="47">
        <v>0</v>
      </c>
      <c r="AT623" s="47">
        <v>0</v>
      </c>
      <c r="AU623" s="47">
        <v>0</v>
      </c>
      <c r="AV623" s="47">
        <v>0</v>
      </c>
      <c r="AW623" s="47">
        <v>0</v>
      </c>
      <c r="AX623" s="47">
        <v>0</v>
      </c>
      <c r="AY623" s="47">
        <v>0</v>
      </c>
      <c r="AZ623" s="47">
        <v>0</v>
      </c>
      <c r="BA623" s="47">
        <v>0</v>
      </c>
      <c r="BB623" s="47">
        <v>0</v>
      </c>
      <c r="BC623" s="47">
        <v>0</v>
      </c>
      <c r="BD623" s="47">
        <v>0</v>
      </c>
      <c r="BE623" s="47">
        <v>0</v>
      </c>
      <c r="BF623" s="47">
        <v>0</v>
      </c>
      <c r="BG623" s="47">
        <v>0</v>
      </c>
      <c r="BH623" s="47">
        <v>0</v>
      </c>
      <c r="BI623" s="47">
        <v>0</v>
      </c>
      <c r="BJ623" s="47">
        <v>0</v>
      </c>
      <c r="BK623" s="47">
        <v>0</v>
      </c>
      <c r="BL623" s="47">
        <v>0</v>
      </c>
      <c r="BM623" s="47">
        <v>0</v>
      </c>
      <c r="BN623" s="47">
        <v>0</v>
      </c>
      <c r="BO623" s="47">
        <v>0</v>
      </c>
      <c r="BP623" s="47">
        <v>0</v>
      </c>
      <c r="BQ623" s="47">
        <v>0</v>
      </c>
      <c r="BR623" s="47">
        <v>0</v>
      </c>
      <c r="BS623" s="47">
        <v>0</v>
      </c>
      <c r="BT623" s="47">
        <v>0</v>
      </c>
      <c r="BU623" s="47">
        <v>0</v>
      </c>
      <c r="BV623" s="47">
        <v>0</v>
      </c>
      <c r="BW623" s="47">
        <v>0</v>
      </c>
      <c r="BX623" s="47">
        <v>0</v>
      </c>
      <c r="BY623" s="47">
        <v>0</v>
      </c>
      <c r="BZ623" s="47">
        <v>0</v>
      </c>
      <c r="CA623" s="47">
        <v>0</v>
      </c>
      <c r="CB623" s="47">
        <v>0</v>
      </c>
      <c r="CC623" s="47">
        <v>0</v>
      </c>
      <c r="CD623" s="47">
        <v>0</v>
      </c>
      <c r="CE623" s="47">
        <v>0</v>
      </c>
      <c r="CF623" s="47">
        <v>0</v>
      </c>
      <c r="CG623" s="47">
        <v>0</v>
      </c>
      <c r="CH623" s="47">
        <v>0</v>
      </c>
      <c r="CI623" s="47">
        <v>0</v>
      </c>
      <c r="CJ623" s="47">
        <v>0</v>
      </c>
      <c r="CK623" s="47">
        <v>0</v>
      </c>
      <c r="CL623" s="47">
        <v>0</v>
      </c>
      <c r="CM623" s="47">
        <v>0</v>
      </c>
      <c r="CN623" s="47">
        <v>0</v>
      </c>
      <c r="CO623" s="47">
        <v>0</v>
      </c>
      <c r="CP623" s="47">
        <v>0</v>
      </c>
      <c r="CQ623" s="47">
        <v>0</v>
      </c>
      <c r="CR623" s="47">
        <v>0</v>
      </c>
      <c r="CS623" s="47">
        <v>0</v>
      </c>
      <c r="CT623" s="47">
        <v>0</v>
      </c>
      <c r="CU623" s="47">
        <v>0</v>
      </c>
      <c r="CV623" s="47">
        <v>0</v>
      </c>
      <c r="CW623" s="47">
        <v>0</v>
      </c>
      <c r="CX623" s="47">
        <v>0</v>
      </c>
      <c r="CY623" s="47">
        <v>0</v>
      </c>
      <c r="CZ623" s="47">
        <v>0</v>
      </c>
      <c r="DA623" s="47">
        <v>0</v>
      </c>
      <c r="DB623" s="47">
        <v>0</v>
      </c>
      <c r="DC623" s="47">
        <v>0</v>
      </c>
      <c r="DD623" s="47">
        <v>0</v>
      </c>
      <c r="DE623" s="47">
        <v>0</v>
      </c>
      <c r="DF623" s="47">
        <v>0</v>
      </c>
      <c r="DG623" s="47">
        <v>0</v>
      </c>
      <c r="DH623" s="47">
        <v>0</v>
      </c>
      <c r="DI623" s="47">
        <v>0</v>
      </c>
      <c r="DJ623" s="47">
        <v>0</v>
      </c>
      <c r="DK623" s="47">
        <v>0</v>
      </c>
      <c r="DL623" s="47">
        <v>0</v>
      </c>
      <c r="DM623" s="47">
        <v>0</v>
      </c>
      <c r="DN623" s="47">
        <v>0</v>
      </c>
      <c r="DO623" s="47">
        <v>0</v>
      </c>
      <c r="DP623" s="47">
        <v>0</v>
      </c>
      <c r="DQ623" s="47">
        <v>0</v>
      </c>
      <c r="DR623" s="47">
        <v>0</v>
      </c>
      <c r="DS623" s="47">
        <v>0</v>
      </c>
      <c r="DT623" s="47">
        <v>0</v>
      </c>
    </row>
    <row r="624" spans="1:126" x14ac:dyDescent="0.25">
      <c r="A624" s="47" t="s">
        <v>1110</v>
      </c>
      <c r="B624" s="47" t="s">
        <v>153</v>
      </c>
      <c r="C624" s="47" t="s">
        <v>1111</v>
      </c>
      <c r="D624" s="47" t="s">
        <v>1111</v>
      </c>
      <c r="E624" s="47"/>
      <c r="F624" s="47" t="s">
        <v>406</v>
      </c>
      <c r="G624" s="47" t="s">
        <v>505</v>
      </c>
      <c r="H624" s="47" t="str">
        <f>=IFERROR(VLOOKUP(A624,'ETPT Format DDG'!A:J,10,FALSE),"")</f>
        <v>0</v>
      </c>
      <c r="I624" s="47" t="str">
        <f>='ETPT Format DDG'!M624</f>
        <v/>
      </c>
      <c r="J624" s="47" t="str">
        <f>='ETPT Format DDG'!D624</f>
        <v/>
      </c>
      <c r="K624" s="47" t="s">
        <v>157</v>
      </c>
      <c r="L624" s="47" t="s">
        <v>363</v>
      </c>
      <c r="M624" s="47"/>
      <c r="N624" s="47">
        <v>1</v>
      </c>
      <c r="O624" s="47">
        <v>1</v>
      </c>
      <c r="P624" s="47">
        <v>0</v>
      </c>
      <c r="Q624" s="47">
        <v>0</v>
      </c>
      <c r="R624" s="47">
        <v>0</v>
      </c>
      <c r="S624" s="47">
        <v>0</v>
      </c>
      <c r="T624" s="47">
        <v>0</v>
      </c>
      <c r="U624" s="47">
        <v>0</v>
      </c>
      <c r="V624" s="47">
        <v>0</v>
      </c>
      <c r="W624" s="47">
        <v>0</v>
      </c>
      <c r="X624" s="47">
        <v>0</v>
      </c>
      <c r="Y624" s="47">
        <v>0</v>
      </c>
      <c r="Z624" s="47">
        <v>0</v>
      </c>
      <c r="AA624" s="47">
        <v>0</v>
      </c>
      <c r="AB624" s="47">
        <v>0</v>
      </c>
      <c r="AC624" s="47">
        <v>0</v>
      </c>
      <c r="AD624" s="47">
        <v>0</v>
      </c>
      <c r="AE624" s="47">
        <v>0</v>
      </c>
      <c r="AF624" s="47">
        <v>0</v>
      </c>
      <c r="AG624" s="47">
        <v>0</v>
      </c>
      <c r="AH624" s="47">
        <v>0</v>
      </c>
      <c r="AI624" s="47">
        <v>0</v>
      </c>
      <c r="AJ624" s="47">
        <v>0</v>
      </c>
      <c r="AK624" s="47">
        <v>0</v>
      </c>
      <c r="AL624" s="47">
        <v>0</v>
      </c>
      <c r="AM624" s="47">
        <v>0</v>
      </c>
      <c r="AN624" s="47">
        <v>0</v>
      </c>
      <c r="AO624" s="47">
        <v>0</v>
      </c>
      <c r="AP624" s="47">
        <v>0</v>
      </c>
      <c r="AQ624" s="47">
        <v>0</v>
      </c>
      <c r="AR624" s="47">
        <v>0</v>
      </c>
      <c r="AS624" s="47">
        <v>0</v>
      </c>
      <c r="AT624" s="47">
        <v>0</v>
      </c>
      <c r="AU624" s="47">
        <v>0</v>
      </c>
      <c r="AV624" s="47">
        <v>0</v>
      </c>
      <c r="AW624" s="47">
        <v>0</v>
      </c>
      <c r="AX624" s="47">
        <v>0</v>
      </c>
      <c r="AY624" s="47">
        <v>0</v>
      </c>
      <c r="AZ624" s="47">
        <v>0</v>
      </c>
      <c r="BA624" s="47">
        <v>0</v>
      </c>
      <c r="BB624" s="47">
        <v>0</v>
      </c>
      <c r="BC624" s="47">
        <v>0</v>
      </c>
      <c r="BD624" s="47">
        <v>0</v>
      </c>
      <c r="BE624" s="47">
        <v>0</v>
      </c>
      <c r="BF624" s="47">
        <v>0</v>
      </c>
      <c r="BG624" s="47">
        <v>0</v>
      </c>
      <c r="BH624" s="47">
        <v>0</v>
      </c>
      <c r="BI624" s="47">
        <v>0</v>
      </c>
      <c r="BJ624" s="47">
        <v>0</v>
      </c>
      <c r="BK624" s="47">
        <v>0</v>
      </c>
      <c r="BL624" s="47">
        <v>0</v>
      </c>
      <c r="BM624" s="47">
        <v>0</v>
      </c>
      <c r="BN624" s="47">
        <v>0</v>
      </c>
      <c r="BO624" s="47">
        <v>0</v>
      </c>
      <c r="BP624" s="47">
        <v>0</v>
      </c>
      <c r="BQ624" s="47">
        <v>0</v>
      </c>
      <c r="BR624" s="47">
        <v>0</v>
      </c>
      <c r="BS624" s="47">
        <v>0</v>
      </c>
      <c r="BT624" s="47">
        <v>0</v>
      </c>
      <c r="BU624" s="47">
        <v>0</v>
      </c>
      <c r="BV624" s="47">
        <v>0</v>
      </c>
      <c r="BW624" s="47">
        <v>0</v>
      </c>
      <c r="BX624" s="47">
        <v>0</v>
      </c>
      <c r="BY624" s="47">
        <v>0</v>
      </c>
      <c r="BZ624" s="47">
        <v>0</v>
      </c>
      <c r="CA624" s="47">
        <v>0</v>
      </c>
      <c r="CB624" s="47">
        <v>0</v>
      </c>
      <c r="CC624" s="47">
        <v>0</v>
      </c>
      <c r="CD624" s="47">
        <v>0</v>
      </c>
      <c r="CE624" s="47">
        <v>0</v>
      </c>
      <c r="CF624" s="47">
        <v>0</v>
      </c>
      <c r="CG624" s="47">
        <v>0</v>
      </c>
      <c r="CH624" s="47">
        <v>0</v>
      </c>
      <c r="CI624" s="47">
        <v>0</v>
      </c>
      <c r="CJ624" s="47">
        <v>0</v>
      </c>
      <c r="CK624" s="47">
        <v>0</v>
      </c>
      <c r="CL624" s="47">
        <v>0</v>
      </c>
      <c r="CM624" s="47">
        <v>0</v>
      </c>
      <c r="CN624" s="47">
        <v>0</v>
      </c>
      <c r="CO624" s="47">
        <v>0</v>
      </c>
      <c r="CP624" s="47">
        <v>0</v>
      </c>
      <c r="CQ624" s="47">
        <v>0</v>
      </c>
      <c r="CR624" s="47">
        <v>0</v>
      </c>
      <c r="CS624" s="47">
        <v>0</v>
      </c>
      <c r="CT624" s="47">
        <v>1</v>
      </c>
      <c r="CU624" s="47">
        <v>0</v>
      </c>
      <c r="CV624" s="47">
        <v>0</v>
      </c>
      <c r="CW624" s="47">
        <v>0</v>
      </c>
      <c r="CX624" s="47">
        <v>1</v>
      </c>
      <c r="CY624" s="47">
        <v>0</v>
      </c>
      <c r="CZ624" s="47">
        <v>0</v>
      </c>
      <c r="DA624" s="47">
        <v>0</v>
      </c>
      <c r="DB624" s="47">
        <v>0</v>
      </c>
      <c r="DC624" s="47">
        <v>0</v>
      </c>
      <c r="DD624" s="47">
        <v>0</v>
      </c>
      <c r="DE624" s="47">
        <v>0</v>
      </c>
      <c r="DF624" s="47">
        <v>0</v>
      </c>
      <c r="DG624" s="47">
        <v>0</v>
      </c>
      <c r="DH624" s="47">
        <v>0</v>
      </c>
      <c r="DI624" s="47">
        <v>0</v>
      </c>
      <c r="DJ624" s="47">
        <v>0</v>
      </c>
      <c r="DK624" s="47">
        <v>0</v>
      </c>
      <c r="DL624" s="47">
        <v>0</v>
      </c>
      <c r="DM624" s="47">
        <v>0</v>
      </c>
      <c r="DN624" s="47">
        <v>0</v>
      </c>
      <c r="DO624" s="47">
        <v>0</v>
      </c>
      <c r="DP624" s="47">
        <v>0</v>
      </c>
      <c r="DQ624" s="47">
        <v>0</v>
      </c>
      <c r="DR624" s="47">
        <v>0</v>
      </c>
      <c r="DS624" s="47">
        <v>0</v>
      </c>
      <c r="DT624" s="47">
        <v>0</v>
      </c>
    </row>
    <row r="625" spans="1:126" x14ac:dyDescent="0.25">
      <c r="A625" s="47" t="s">
        <v>1112</v>
      </c>
      <c r="B625" s="47" t="s">
        <v>153</v>
      </c>
      <c r="C625" s="47" t="s">
        <v>1111</v>
      </c>
      <c r="D625" s="47" t="s">
        <v>1111</v>
      </c>
      <c r="E625" s="47"/>
      <c r="F625" s="47" t="s">
        <v>406</v>
      </c>
      <c r="G625" s="47" t="s">
        <v>412</v>
      </c>
      <c r="H625" s="47" t="str">
        <f>=IFERROR(VLOOKUP(A625,'ETPT Format DDG'!A:J,10,FALSE),"")</f>
        <v>0</v>
      </c>
      <c r="I625" s="47" t="str">
        <f>='ETPT Format DDG'!M625</f>
        <v/>
      </c>
      <c r="J625" s="47" t="str">
        <f>='ETPT Format DDG'!D625</f>
        <v/>
      </c>
      <c r="K625" s="47" t="s">
        <v>157</v>
      </c>
      <c r="L625" s="47" t="s">
        <v>1113</v>
      </c>
      <c r="M625" s="47"/>
      <c r="N625" s="47">
        <v>0.8000000000000057</v>
      </c>
      <c r="O625" s="47">
        <v>0.8000000000000057</v>
      </c>
      <c r="P625" s="47">
        <v>0.8000000000000057</v>
      </c>
      <c r="Q625" s="47">
        <v>0</v>
      </c>
      <c r="R625" s="47">
        <v>0.8000000000000057</v>
      </c>
      <c r="S625" s="47">
        <v>0</v>
      </c>
      <c r="T625" s="47">
        <v>0</v>
      </c>
      <c r="U625" s="47">
        <v>0</v>
      </c>
      <c r="V625" s="47">
        <v>0</v>
      </c>
      <c r="W625" s="47">
        <v>0</v>
      </c>
      <c r="X625" s="47">
        <v>0</v>
      </c>
      <c r="Y625" s="47">
        <v>0</v>
      </c>
      <c r="Z625" s="47">
        <v>0</v>
      </c>
      <c r="AA625" s="47">
        <v>0</v>
      </c>
      <c r="AB625" s="47">
        <v>0</v>
      </c>
      <c r="AC625" s="47">
        <v>0</v>
      </c>
      <c r="AD625" s="47">
        <v>0</v>
      </c>
      <c r="AE625" s="47">
        <v>0</v>
      </c>
      <c r="AF625" s="47">
        <v>0</v>
      </c>
      <c r="AG625" s="47">
        <v>0</v>
      </c>
      <c r="AH625" s="47">
        <v>0</v>
      </c>
      <c r="AI625" s="47">
        <v>0</v>
      </c>
      <c r="AJ625" s="47">
        <v>0</v>
      </c>
      <c r="AK625" s="47">
        <v>0</v>
      </c>
      <c r="AL625" s="47">
        <v>0</v>
      </c>
      <c r="AM625" s="47">
        <v>0</v>
      </c>
      <c r="AN625" s="47">
        <v>0</v>
      </c>
      <c r="AO625" s="47">
        <v>0</v>
      </c>
      <c r="AP625" s="47">
        <v>0</v>
      </c>
      <c r="AQ625" s="47">
        <v>0</v>
      </c>
      <c r="AR625" s="47">
        <v>0</v>
      </c>
      <c r="AS625" s="47">
        <v>0</v>
      </c>
      <c r="AT625" s="47">
        <v>0</v>
      </c>
      <c r="AU625" s="47">
        <v>0</v>
      </c>
      <c r="AV625" s="47">
        <v>0</v>
      </c>
      <c r="AW625" s="47">
        <v>0</v>
      </c>
      <c r="AX625" s="47">
        <v>0</v>
      </c>
      <c r="AY625" s="47">
        <v>0</v>
      </c>
      <c r="AZ625" s="47">
        <v>0</v>
      </c>
      <c r="BA625" s="47">
        <v>0</v>
      </c>
      <c r="BB625" s="47">
        <v>0</v>
      </c>
      <c r="BC625" s="47">
        <v>0</v>
      </c>
      <c r="BD625" s="47">
        <v>0</v>
      </c>
      <c r="BE625" s="47">
        <v>0</v>
      </c>
      <c r="BF625" s="47">
        <v>0</v>
      </c>
      <c r="BG625" s="47">
        <v>0</v>
      </c>
      <c r="BH625" s="47">
        <v>0</v>
      </c>
      <c r="BI625" s="47">
        <v>0</v>
      </c>
      <c r="BJ625" s="47">
        <v>0</v>
      </c>
      <c r="BK625" s="47">
        <v>0</v>
      </c>
      <c r="BL625" s="47">
        <v>0</v>
      </c>
      <c r="BM625" s="47">
        <v>0</v>
      </c>
      <c r="BN625" s="47">
        <v>0</v>
      </c>
      <c r="BO625" s="47">
        <v>0</v>
      </c>
      <c r="BP625" s="47">
        <v>0</v>
      </c>
      <c r="BQ625" s="47">
        <v>0</v>
      </c>
      <c r="BR625" s="47">
        <v>0</v>
      </c>
      <c r="BS625" s="47">
        <v>0</v>
      </c>
      <c r="BT625" s="47">
        <v>0</v>
      </c>
      <c r="BU625" s="47">
        <v>0</v>
      </c>
      <c r="BV625" s="47">
        <v>0</v>
      </c>
      <c r="BW625" s="47">
        <v>0</v>
      </c>
      <c r="BX625" s="47">
        <v>0</v>
      </c>
      <c r="BY625" s="47">
        <v>0</v>
      </c>
      <c r="BZ625" s="47">
        <v>0</v>
      </c>
      <c r="CA625" s="47">
        <v>0</v>
      </c>
      <c r="CB625" s="47">
        <v>0</v>
      </c>
      <c r="CC625" s="47">
        <v>0</v>
      </c>
      <c r="CD625" s="47">
        <v>0</v>
      </c>
      <c r="CE625" s="47">
        <v>0</v>
      </c>
      <c r="CF625" s="47">
        <v>0</v>
      </c>
      <c r="CG625" s="47">
        <v>0</v>
      </c>
      <c r="CH625" s="47">
        <v>0</v>
      </c>
      <c r="CI625" s="47">
        <v>0</v>
      </c>
      <c r="CJ625" s="47">
        <v>0</v>
      </c>
      <c r="CK625" s="47">
        <v>0</v>
      </c>
      <c r="CL625" s="47">
        <v>0</v>
      </c>
      <c r="CM625" s="47">
        <v>0</v>
      </c>
      <c r="CN625" s="47">
        <v>0</v>
      </c>
      <c r="CO625" s="47">
        <v>0</v>
      </c>
      <c r="CP625" s="47">
        <v>0</v>
      </c>
      <c r="CQ625" s="47">
        <v>0</v>
      </c>
      <c r="CR625" s="47">
        <v>0</v>
      </c>
      <c r="CS625" s="47">
        <v>0</v>
      </c>
      <c r="CT625" s="47">
        <v>0</v>
      </c>
      <c r="CU625" s="47">
        <v>0</v>
      </c>
      <c r="CV625" s="47">
        <v>0</v>
      </c>
      <c r="CW625" s="47">
        <v>0</v>
      </c>
      <c r="CX625" s="47">
        <v>0</v>
      </c>
      <c r="CY625" s="47">
        <v>0</v>
      </c>
      <c r="CZ625" s="47">
        <v>0</v>
      </c>
      <c r="DA625" s="47">
        <v>0</v>
      </c>
      <c r="DB625" s="47">
        <v>0</v>
      </c>
      <c r="DC625" s="47">
        <v>0</v>
      </c>
      <c r="DD625" s="47">
        <v>0</v>
      </c>
      <c r="DE625" s="47">
        <v>0</v>
      </c>
      <c r="DF625" s="47">
        <v>0</v>
      </c>
      <c r="DG625" s="47">
        <v>0</v>
      </c>
      <c r="DH625" s="47">
        <v>0</v>
      </c>
      <c r="DI625" s="47">
        <v>0</v>
      </c>
      <c r="DJ625" s="47">
        <v>0</v>
      </c>
      <c r="DK625" s="47">
        <v>0</v>
      </c>
      <c r="DL625" s="47">
        <v>0</v>
      </c>
      <c r="DM625" s="47">
        <v>0</v>
      </c>
      <c r="DN625" s="47">
        <v>0</v>
      </c>
      <c r="DO625" s="47">
        <v>0</v>
      </c>
      <c r="DP625" s="47">
        <v>0</v>
      </c>
      <c r="DQ625" s="47">
        <v>0</v>
      </c>
      <c r="DR625" s="47">
        <v>0</v>
      </c>
      <c r="DS625" s="47">
        <v>0</v>
      </c>
      <c r="DT625" s="47">
        <v>0</v>
      </c>
    </row>
    <row r="626" spans="1:126" x14ac:dyDescent="0.25">
      <c r="A626" s="47" t="s">
        <v>1114</v>
      </c>
      <c r="B626" s="47" t="s">
        <v>153</v>
      </c>
      <c r="C626" s="47" t="s">
        <v>1111</v>
      </c>
      <c r="D626" s="47" t="s">
        <v>1111</v>
      </c>
      <c r="E626" s="47"/>
      <c r="F626" s="47" t="s">
        <v>406</v>
      </c>
      <c r="G626" s="47" t="s">
        <v>415</v>
      </c>
      <c r="H626" s="47" t="str">
        <f>=IFERROR(VLOOKUP(A626,'ETPT Format DDG'!A:J,10,FALSE),"")</f>
        <v>0</v>
      </c>
      <c r="I626" s="47" t="str">
        <f>='ETPT Format DDG'!M626</f>
        <v/>
      </c>
      <c r="J626" s="47" t="str">
        <f>='ETPT Format DDG'!D626</f>
        <v/>
      </c>
      <c r="K626" s="47" t="s">
        <v>157</v>
      </c>
      <c r="L626" s="47" t="s">
        <v>667</v>
      </c>
      <c r="M626" s="47"/>
      <c r="N626" s="47">
        <v>1</v>
      </c>
      <c r="O626" s="47">
        <v>1</v>
      </c>
      <c r="P626" s="47">
        <v>0</v>
      </c>
      <c r="Q626" s="47">
        <v>0</v>
      </c>
      <c r="R626" s="47">
        <v>0</v>
      </c>
      <c r="S626" s="47">
        <v>0</v>
      </c>
      <c r="T626" s="47">
        <v>0</v>
      </c>
      <c r="U626" s="47">
        <v>0</v>
      </c>
      <c r="V626" s="47">
        <v>0</v>
      </c>
      <c r="W626" s="47">
        <v>0</v>
      </c>
      <c r="X626" s="47">
        <v>0</v>
      </c>
      <c r="Y626" s="47">
        <v>0</v>
      </c>
      <c r="Z626" s="47">
        <v>0</v>
      </c>
      <c r="AA626" s="47">
        <v>0</v>
      </c>
      <c r="AB626" s="47">
        <v>0</v>
      </c>
      <c r="AC626" s="47">
        <v>0</v>
      </c>
      <c r="AD626" s="47">
        <v>0</v>
      </c>
      <c r="AE626" s="47">
        <v>0</v>
      </c>
      <c r="AF626" s="47">
        <v>0</v>
      </c>
      <c r="AG626" s="47">
        <v>0</v>
      </c>
      <c r="AH626" s="47">
        <v>0</v>
      </c>
      <c r="AI626" s="47">
        <v>0</v>
      </c>
      <c r="AJ626" s="47">
        <v>0</v>
      </c>
      <c r="AK626" s="47">
        <v>0</v>
      </c>
      <c r="AL626" s="47">
        <v>0</v>
      </c>
      <c r="AM626" s="47">
        <v>0</v>
      </c>
      <c r="AN626" s="47">
        <v>1</v>
      </c>
      <c r="AO626" s="47">
        <v>0</v>
      </c>
      <c r="AP626" s="47">
        <v>0</v>
      </c>
      <c r="AQ626" s="47">
        <v>0</v>
      </c>
      <c r="AR626" s="47">
        <v>0</v>
      </c>
      <c r="AS626" s="47">
        <v>0</v>
      </c>
      <c r="AT626" s="47">
        <v>0</v>
      </c>
      <c r="AU626" s="47">
        <v>0</v>
      </c>
      <c r="AV626" s="47">
        <v>0</v>
      </c>
      <c r="AW626" s="47">
        <v>0</v>
      </c>
      <c r="AX626" s="47">
        <v>0</v>
      </c>
      <c r="AY626" s="47">
        <v>0</v>
      </c>
      <c r="AZ626" s="47">
        <v>0</v>
      </c>
      <c r="BA626" s="47">
        <v>1</v>
      </c>
      <c r="BB626" s="47">
        <v>0</v>
      </c>
      <c r="BC626" s="47">
        <v>0</v>
      </c>
      <c r="BD626" s="47">
        <v>0</v>
      </c>
      <c r="BE626" s="47">
        <v>0</v>
      </c>
      <c r="BF626" s="47">
        <v>0</v>
      </c>
      <c r="BG626" s="47">
        <v>0</v>
      </c>
      <c r="BH626" s="47">
        <v>0</v>
      </c>
      <c r="BI626" s="47">
        <v>0</v>
      </c>
      <c r="BJ626" s="47">
        <v>0</v>
      </c>
      <c r="BK626" s="47">
        <v>0</v>
      </c>
      <c r="BL626" s="47">
        <v>0</v>
      </c>
      <c r="BM626" s="47">
        <v>0</v>
      </c>
      <c r="BN626" s="47">
        <v>0</v>
      </c>
      <c r="BO626" s="47">
        <v>0</v>
      </c>
      <c r="BP626" s="47">
        <v>0</v>
      </c>
      <c r="BQ626" s="47">
        <v>0</v>
      </c>
      <c r="BR626" s="47">
        <v>0</v>
      </c>
      <c r="BS626" s="47">
        <v>0</v>
      </c>
      <c r="BT626" s="47">
        <v>0</v>
      </c>
      <c r="BU626" s="47">
        <v>0</v>
      </c>
      <c r="BV626" s="47">
        <v>0</v>
      </c>
      <c r="BW626" s="47">
        <v>0</v>
      </c>
      <c r="BX626" s="47">
        <v>0</v>
      </c>
      <c r="BY626" s="47">
        <v>0</v>
      </c>
      <c r="BZ626" s="47">
        <v>0</v>
      </c>
      <c r="CA626" s="47">
        <v>0</v>
      </c>
      <c r="CB626" s="47">
        <v>0</v>
      </c>
      <c r="CC626" s="47">
        <v>0</v>
      </c>
      <c r="CD626" s="47">
        <v>0</v>
      </c>
      <c r="CE626" s="47">
        <v>0</v>
      </c>
      <c r="CF626" s="47">
        <v>0</v>
      </c>
      <c r="CG626" s="47">
        <v>0</v>
      </c>
      <c r="CH626" s="47">
        <v>0</v>
      </c>
      <c r="CI626" s="47">
        <v>0</v>
      </c>
      <c r="CJ626" s="47">
        <v>0</v>
      </c>
      <c r="CK626" s="47">
        <v>0</v>
      </c>
      <c r="CL626" s="47">
        <v>0</v>
      </c>
      <c r="CM626" s="47">
        <v>0</v>
      </c>
      <c r="CN626" s="47">
        <v>0</v>
      </c>
      <c r="CO626" s="47">
        <v>0</v>
      </c>
      <c r="CP626" s="47">
        <v>0</v>
      </c>
      <c r="CQ626" s="47">
        <v>0</v>
      </c>
      <c r="CR626" s="47">
        <v>0</v>
      </c>
      <c r="CS626" s="47">
        <v>0</v>
      </c>
      <c r="CT626" s="47">
        <v>0</v>
      </c>
      <c r="CU626" s="47">
        <v>0</v>
      </c>
      <c r="CV626" s="47">
        <v>0</v>
      </c>
      <c r="CW626" s="47">
        <v>0</v>
      </c>
      <c r="CX626" s="47">
        <v>0</v>
      </c>
      <c r="CY626" s="47">
        <v>0</v>
      </c>
      <c r="CZ626" s="47">
        <v>0</v>
      </c>
      <c r="DA626" s="47">
        <v>0</v>
      </c>
      <c r="DB626" s="47">
        <v>0</v>
      </c>
      <c r="DC626" s="47">
        <v>0</v>
      </c>
      <c r="DD626" s="47">
        <v>0</v>
      </c>
      <c r="DE626" s="47">
        <v>0</v>
      </c>
      <c r="DF626" s="47">
        <v>0</v>
      </c>
      <c r="DG626" s="47">
        <v>0</v>
      </c>
      <c r="DH626" s="47">
        <v>0</v>
      </c>
      <c r="DI626" s="47">
        <v>0</v>
      </c>
      <c r="DJ626" s="47">
        <v>0</v>
      </c>
      <c r="DK626" s="47">
        <v>0</v>
      </c>
      <c r="DL626" s="47">
        <v>0</v>
      </c>
      <c r="DM626" s="47">
        <v>0</v>
      </c>
      <c r="DN626" s="47">
        <v>0</v>
      </c>
      <c r="DO626" s="47">
        <v>0</v>
      </c>
      <c r="DP626" s="47">
        <v>0</v>
      </c>
      <c r="DQ626" s="47">
        <v>0</v>
      </c>
      <c r="DR626" s="47">
        <v>0</v>
      </c>
      <c r="DS626" s="47">
        <v>0</v>
      </c>
      <c r="DT626" s="47">
        <v>0</v>
      </c>
    </row>
    <row r="627" spans="1:126" x14ac:dyDescent="0.25">
      <c r="A627" s="47" t="s">
        <v>1115</v>
      </c>
      <c r="B627" s="47" t="s">
        <v>153</v>
      </c>
      <c r="C627" s="47" t="s">
        <v>1111</v>
      </c>
      <c r="D627" s="47" t="s">
        <v>1111</v>
      </c>
      <c r="E627" s="47"/>
      <c r="F627" s="47" t="s">
        <v>406</v>
      </c>
      <c r="G627" s="47" t="s">
        <v>415</v>
      </c>
      <c r="H627" s="47" t="str">
        <f>=IFERROR(VLOOKUP(A627,'ETPT Format DDG'!A:J,10,FALSE),"")</f>
        <v>0</v>
      </c>
      <c r="I627" s="47" t="str">
        <f>='ETPT Format DDG'!M627</f>
        <v/>
      </c>
      <c r="J627" s="47" t="str">
        <f>='ETPT Format DDG'!D627</f>
        <v/>
      </c>
      <c r="K627" s="47" t="s">
        <v>157</v>
      </c>
      <c r="L627" s="47" t="s">
        <v>619</v>
      </c>
      <c r="M627" s="47" t="s">
        <v>1116</v>
      </c>
      <c r="N627" s="47">
        <v>0.8421052631578947</v>
      </c>
      <c r="O627" s="47">
        <v>0.8421052631578947</v>
      </c>
      <c r="P627" s="47">
        <v>0</v>
      </c>
      <c r="Q627" s="47">
        <v>0</v>
      </c>
      <c r="R627" s="47">
        <v>0</v>
      </c>
      <c r="S627" s="47">
        <v>0</v>
      </c>
      <c r="T627" s="47">
        <v>0</v>
      </c>
      <c r="U627" s="47">
        <v>0</v>
      </c>
      <c r="V627" s="47">
        <v>0</v>
      </c>
      <c r="W627" s="47">
        <v>0</v>
      </c>
      <c r="X627" s="47">
        <v>0</v>
      </c>
      <c r="Y627" s="47">
        <v>0</v>
      </c>
      <c r="Z627" s="47">
        <v>0</v>
      </c>
      <c r="AA627" s="47">
        <v>0</v>
      </c>
      <c r="AB627" s="47">
        <v>0</v>
      </c>
      <c r="AC627" s="47">
        <v>0</v>
      </c>
      <c r="AD627" s="47">
        <v>0</v>
      </c>
      <c r="AE627" s="47">
        <v>0</v>
      </c>
      <c r="AF627" s="47">
        <v>0</v>
      </c>
      <c r="AG627" s="47">
        <v>0</v>
      </c>
      <c r="AH627" s="47">
        <v>0</v>
      </c>
      <c r="AI627" s="47">
        <v>0</v>
      </c>
      <c r="AJ627" s="47">
        <v>0</v>
      </c>
      <c r="AK627" s="47">
        <v>0</v>
      </c>
      <c r="AL627" s="47">
        <v>0</v>
      </c>
      <c r="AM627" s="47">
        <v>0</v>
      </c>
      <c r="AN627" s="47">
        <v>0</v>
      </c>
      <c r="AO627" s="47">
        <v>0</v>
      </c>
      <c r="AP627" s="47">
        <v>0</v>
      </c>
      <c r="AQ627" s="47">
        <v>0</v>
      </c>
      <c r="AR627" s="47">
        <v>0</v>
      </c>
      <c r="AS627" s="47">
        <v>0</v>
      </c>
      <c r="AT627" s="47">
        <v>0</v>
      </c>
      <c r="AU627" s="47">
        <v>0</v>
      </c>
      <c r="AV627" s="47">
        <v>0</v>
      </c>
      <c r="AW627" s="47">
        <v>0</v>
      </c>
      <c r="AX627" s="47">
        <v>0</v>
      </c>
      <c r="AY627" s="47">
        <v>0</v>
      </c>
      <c r="AZ627" s="47">
        <v>0</v>
      </c>
      <c r="BA627" s="47">
        <v>0</v>
      </c>
      <c r="BB627" s="47">
        <v>0</v>
      </c>
      <c r="BC627" s="47">
        <v>0</v>
      </c>
      <c r="BD627" s="47">
        <v>0</v>
      </c>
      <c r="BE627" s="47">
        <v>0</v>
      </c>
      <c r="BF627" s="47">
        <v>0</v>
      </c>
      <c r="BG627" s="47">
        <v>0</v>
      </c>
      <c r="BH627" s="47">
        <v>0</v>
      </c>
      <c r="BI627" s="47">
        <v>0</v>
      </c>
      <c r="BJ627" s="47">
        <v>0</v>
      </c>
      <c r="BK627" s="47">
        <v>0</v>
      </c>
      <c r="BL627" s="47">
        <v>0</v>
      </c>
      <c r="BM627" s="47">
        <v>0</v>
      </c>
      <c r="BN627" s="47">
        <v>0</v>
      </c>
      <c r="BO627" s="47">
        <v>0</v>
      </c>
      <c r="BP627" s="47">
        <v>0</v>
      </c>
      <c r="BQ627" s="47">
        <v>0</v>
      </c>
      <c r="BR627" s="47">
        <v>0</v>
      </c>
      <c r="BS627" s="47">
        <v>0</v>
      </c>
      <c r="BT627" s="47">
        <v>0</v>
      </c>
      <c r="BU627" s="47">
        <v>0</v>
      </c>
      <c r="BV627" s="47">
        <v>0</v>
      </c>
      <c r="BW627" s="47">
        <v>0</v>
      </c>
      <c r="BX627" s="47">
        <v>0</v>
      </c>
      <c r="BY627" s="47">
        <v>0</v>
      </c>
      <c r="BZ627" s="47">
        <v>0</v>
      </c>
      <c r="CA627" s="47">
        <v>0</v>
      </c>
      <c r="CB627" s="47">
        <v>0</v>
      </c>
      <c r="CC627" s="47">
        <v>0</v>
      </c>
      <c r="CD627" s="47">
        <v>0</v>
      </c>
      <c r="CE627" s="47">
        <v>0</v>
      </c>
      <c r="CF627" s="47">
        <v>0</v>
      </c>
      <c r="CG627" s="47">
        <v>0</v>
      </c>
      <c r="CH627" s="47">
        <v>0</v>
      </c>
      <c r="CI627" s="47">
        <v>0</v>
      </c>
      <c r="CJ627" s="47">
        <v>0</v>
      </c>
      <c r="CK627" s="47">
        <v>0</v>
      </c>
      <c r="CL627" s="47">
        <v>0</v>
      </c>
      <c r="CM627" s="47">
        <v>0</v>
      </c>
      <c r="CN627" s="47">
        <v>0</v>
      </c>
      <c r="CO627" s="47">
        <v>0</v>
      </c>
      <c r="CP627" s="47">
        <v>0</v>
      </c>
      <c r="CQ627" s="47">
        <v>0</v>
      </c>
      <c r="CR627" s="47">
        <v>0</v>
      </c>
      <c r="CS627" s="47">
        <v>0</v>
      </c>
      <c r="CT627" s="47">
        <v>0.8421052631578947</v>
      </c>
      <c r="CU627" s="47">
        <v>0</v>
      </c>
      <c r="CV627" s="47">
        <v>0</v>
      </c>
      <c r="CW627" s="47">
        <v>0</v>
      </c>
      <c r="CX627" s="47">
        <v>0</v>
      </c>
      <c r="CY627" s="47">
        <v>0</v>
      </c>
      <c r="CZ627" s="47">
        <v>0</v>
      </c>
      <c r="DA627" s="47">
        <v>0</v>
      </c>
      <c r="DB627" s="47">
        <v>0</v>
      </c>
      <c r="DC627" s="47">
        <v>0.8421052631578947</v>
      </c>
      <c r="DD627" s="47">
        <v>0</v>
      </c>
      <c r="DE627" s="47">
        <v>0</v>
      </c>
      <c r="DF627" s="47">
        <v>0.15789473684210525</v>
      </c>
      <c r="DG627" s="47">
        <v>0</v>
      </c>
      <c r="DH627" s="47">
        <v>0</v>
      </c>
      <c r="DI627" s="47">
        <v>0</v>
      </c>
      <c r="DJ627" s="47">
        <v>0</v>
      </c>
      <c r="DK627" s="47">
        <v>0</v>
      </c>
      <c r="DL627" s="47">
        <v>0.15789473684210525</v>
      </c>
      <c r="DM627" s="47">
        <v>0</v>
      </c>
      <c r="DN627" s="47">
        <v>0</v>
      </c>
      <c r="DO627" s="47">
        <v>0</v>
      </c>
      <c r="DP627" s="47">
        <v>0</v>
      </c>
      <c r="DQ627" s="47">
        <v>0</v>
      </c>
      <c r="DR627" s="47">
        <v>0</v>
      </c>
      <c r="DS627" s="47">
        <v>0</v>
      </c>
      <c r="DT627" s="47">
        <v>0</v>
      </c>
    </row>
    <row r="628" spans="1:126" x14ac:dyDescent="0.25">
      <c r="A628" s="47" t="s">
        <v>1117</v>
      </c>
      <c r="B628" s="47" t="s">
        <v>153</v>
      </c>
      <c r="C628" s="47" t="s">
        <v>1111</v>
      </c>
      <c r="D628" s="47" t="s">
        <v>1111</v>
      </c>
      <c r="E628" s="47"/>
      <c r="F628" s="47" t="s">
        <v>406</v>
      </c>
      <c r="G628" s="47" t="s">
        <v>415</v>
      </c>
      <c r="H628" s="47" t="str">
        <f>=IFERROR(VLOOKUP(A628,'ETPT Format DDG'!A:J,10,FALSE),"")</f>
        <v>0</v>
      </c>
      <c r="I628" s="47" t="str">
        <f>='ETPT Format DDG'!M628</f>
        <v/>
      </c>
      <c r="J628" s="47" t="str">
        <f>='ETPT Format DDG'!D628</f>
        <v/>
      </c>
      <c r="K628" s="47" t="s">
        <v>157</v>
      </c>
      <c r="L628" s="47" t="s">
        <v>363</v>
      </c>
      <c r="M628" s="47"/>
      <c r="N628" s="47">
        <v>0.6999999999999951</v>
      </c>
      <c r="O628" s="47">
        <v>0.6999999999999951</v>
      </c>
      <c r="P628" s="47">
        <v>0</v>
      </c>
      <c r="Q628" s="47">
        <v>0</v>
      </c>
      <c r="R628" s="47">
        <v>0</v>
      </c>
      <c r="S628" s="47">
        <v>0</v>
      </c>
      <c r="T628" s="47">
        <v>0</v>
      </c>
      <c r="U628" s="47">
        <v>0</v>
      </c>
      <c r="V628" s="47">
        <v>0</v>
      </c>
      <c r="W628" s="47">
        <v>0</v>
      </c>
      <c r="X628" s="47">
        <v>0</v>
      </c>
      <c r="Y628" s="47">
        <v>0</v>
      </c>
      <c r="Z628" s="47">
        <v>0</v>
      </c>
      <c r="AA628" s="47">
        <v>0</v>
      </c>
      <c r="AB628" s="47">
        <v>0</v>
      </c>
      <c r="AC628" s="47">
        <v>0</v>
      </c>
      <c r="AD628" s="47">
        <v>0</v>
      </c>
      <c r="AE628" s="47">
        <v>0</v>
      </c>
      <c r="AF628" s="47">
        <v>0</v>
      </c>
      <c r="AG628" s="47">
        <v>0</v>
      </c>
      <c r="AH628" s="47">
        <v>0</v>
      </c>
      <c r="AI628" s="47">
        <v>0</v>
      </c>
      <c r="AJ628" s="47">
        <v>0</v>
      </c>
      <c r="AK628" s="47">
        <v>0</v>
      </c>
      <c r="AL628" s="47">
        <v>0</v>
      </c>
      <c r="AM628" s="47">
        <v>0</v>
      </c>
      <c r="AN628" s="47">
        <v>0</v>
      </c>
      <c r="AO628" s="47">
        <v>0</v>
      </c>
      <c r="AP628" s="47">
        <v>0</v>
      </c>
      <c r="AQ628" s="47">
        <v>0</v>
      </c>
      <c r="AR628" s="47">
        <v>0</v>
      </c>
      <c r="AS628" s="47">
        <v>0</v>
      </c>
      <c r="AT628" s="47">
        <v>0</v>
      </c>
      <c r="AU628" s="47">
        <v>0</v>
      </c>
      <c r="AV628" s="47">
        <v>0</v>
      </c>
      <c r="AW628" s="47">
        <v>0</v>
      </c>
      <c r="AX628" s="47">
        <v>0</v>
      </c>
      <c r="AY628" s="47">
        <v>0</v>
      </c>
      <c r="AZ628" s="47">
        <v>0</v>
      </c>
      <c r="BA628" s="47">
        <v>0</v>
      </c>
      <c r="BB628" s="47">
        <v>0</v>
      </c>
      <c r="BC628" s="47">
        <v>0</v>
      </c>
      <c r="BD628" s="47">
        <v>0</v>
      </c>
      <c r="BE628" s="47">
        <v>0</v>
      </c>
      <c r="BF628" s="47">
        <v>0</v>
      </c>
      <c r="BG628" s="47">
        <v>0</v>
      </c>
      <c r="BH628" s="47">
        <v>0</v>
      </c>
      <c r="BI628" s="47">
        <v>0</v>
      </c>
      <c r="BJ628" s="47">
        <v>0</v>
      </c>
      <c r="BK628" s="47">
        <v>0</v>
      </c>
      <c r="BL628" s="47">
        <v>0</v>
      </c>
      <c r="BM628" s="47">
        <v>0</v>
      </c>
      <c r="BN628" s="47">
        <v>0</v>
      </c>
      <c r="BO628" s="47">
        <v>0</v>
      </c>
      <c r="BP628" s="47">
        <v>0</v>
      </c>
      <c r="BQ628" s="47">
        <v>0</v>
      </c>
      <c r="BR628" s="47">
        <v>0</v>
      </c>
      <c r="BS628" s="47">
        <v>0</v>
      </c>
      <c r="BT628" s="47">
        <v>0</v>
      </c>
      <c r="BU628" s="47">
        <v>0</v>
      </c>
      <c r="BV628" s="47">
        <v>0</v>
      </c>
      <c r="BW628" s="47">
        <v>0</v>
      </c>
      <c r="BX628" s="47">
        <v>0</v>
      </c>
      <c r="BY628" s="47">
        <v>0</v>
      </c>
      <c r="BZ628" s="47">
        <v>0</v>
      </c>
      <c r="CA628" s="47">
        <v>0</v>
      </c>
      <c r="CB628" s="47">
        <v>0</v>
      </c>
      <c r="CC628" s="47">
        <v>0</v>
      </c>
      <c r="CD628" s="47">
        <v>0</v>
      </c>
      <c r="CE628" s="47">
        <v>0</v>
      </c>
      <c r="CF628" s="47">
        <v>0</v>
      </c>
      <c r="CG628" s="47">
        <v>0</v>
      </c>
      <c r="CH628" s="47">
        <v>0</v>
      </c>
      <c r="CI628" s="47">
        <v>0</v>
      </c>
      <c r="CJ628" s="47">
        <v>0</v>
      </c>
      <c r="CK628" s="47">
        <v>0</v>
      </c>
      <c r="CL628" s="47">
        <v>0</v>
      </c>
      <c r="CM628" s="47">
        <v>0</v>
      </c>
      <c r="CN628" s="47">
        <v>0</v>
      </c>
      <c r="CO628" s="47">
        <v>0</v>
      </c>
      <c r="CP628" s="47">
        <v>0</v>
      </c>
      <c r="CQ628" s="47">
        <v>0</v>
      </c>
      <c r="CR628" s="47">
        <v>0</v>
      </c>
      <c r="CS628" s="47">
        <v>0</v>
      </c>
      <c r="CT628" s="47">
        <v>0.6999999999999951</v>
      </c>
      <c r="CU628" s="47">
        <v>0</v>
      </c>
      <c r="CV628" s="47">
        <v>0</v>
      </c>
      <c r="CW628" s="47">
        <v>0</v>
      </c>
      <c r="CX628" s="47">
        <v>0</v>
      </c>
      <c r="CY628" s="47">
        <v>0</v>
      </c>
      <c r="CZ628" s="47">
        <v>0</v>
      </c>
      <c r="DA628" s="47">
        <v>0</v>
      </c>
      <c r="DB628" s="47">
        <v>0</v>
      </c>
      <c r="DC628" s="47">
        <v>0</v>
      </c>
      <c r="DD628" s="47">
        <v>0</v>
      </c>
      <c r="DE628" s="47">
        <v>0.6999999999999951</v>
      </c>
      <c r="DF628" s="47">
        <v>0</v>
      </c>
      <c r="DG628" s="47">
        <v>0</v>
      </c>
      <c r="DH628" s="47">
        <v>0</v>
      </c>
      <c r="DI628" s="47">
        <v>0</v>
      </c>
      <c r="DJ628" s="47">
        <v>0</v>
      </c>
      <c r="DK628" s="47">
        <v>0</v>
      </c>
      <c r="DL628" s="47">
        <v>0</v>
      </c>
      <c r="DM628" s="47">
        <v>0</v>
      </c>
      <c r="DN628" s="47">
        <v>0</v>
      </c>
      <c r="DO628" s="47">
        <v>0</v>
      </c>
      <c r="DP628" s="47">
        <v>0</v>
      </c>
      <c r="DQ628" s="47">
        <v>0</v>
      </c>
      <c r="DR628" s="47">
        <v>0</v>
      </c>
      <c r="DS628" s="47">
        <v>0</v>
      </c>
      <c r="DT628" s="47">
        <v>0</v>
      </c>
    </row>
    <row r="629" spans="1:126" x14ac:dyDescent="0.25">
      <c r="A629" s="47" t="s">
        <v>1118</v>
      </c>
      <c r="B629" s="47" t="s">
        <v>153</v>
      </c>
      <c r="C629" s="47" t="s">
        <v>1111</v>
      </c>
      <c r="D629" s="47" t="s">
        <v>1111</v>
      </c>
      <c r="E629" s="47"/>
      <c r="F629" s="47" t="s">
        <v>406</v>
      </c>
      <c r="G629" s="47" t="s">
        <v>415</v>
      </c>
      <c r="H629" s="47" t="str">
        <f>=IFERROR(VLOOKUP(A629,'ETPT Format DDG'!A:J,10,FALSE),"")</f>
        <v>0</v>
      </c>
      <c r="I629" s="47" t="str">
        <f>='ETPT Format DDG'!M629</f>
        <v/>
      </c>
      <c r="J629" s="47" t="str">
        <f>='ETPT Format DDG'!D629</f>
        <v/>
      </c>
      <c r="K629" s="47" t="s">
        <v>157</v>
      </c>
      <c r="L629" s="47" t="s">
        <v>869</v>
      </c>
      <c r="M629" s="47" t="s">
        <v>691</v>
      </c>
      <c r="N629" s="47">
        <v>1</v>
      </c>
      <c r="O629" s="47">
        <v>1</v>
      </c>
      <c r="P629" s="47">
        <v>0</v>
      </c>
      <c r="Q629" s="47">
        <v>0</v>
      </c>
      <c r="R629" s="47">
        <v>0</v>
      </c>
      <c r="S629" s="47">
        <v>0</v>
      </c>
      <c r="T629" s="47">
        <v>0</v>
      </c>
      <c r="U629" s="47">
        <v>0</v>
      </c>
      <c r="V629" s="47">
        <v>0</v>
      </c>
      <c r="W629" s="47">
        <v>0</v>
      </c>
      <c r="X629" s="47">
        <v>0</v>
      </c>
      <c r="Y629" s="47">
        <v>0</v>
      </c>
      <c r="Z629" s="47">
        <v>0</v>
      </c>
      <c r="AA629" s="47">
        <v>0</v>
      </c>
      <c r="AB629" s="47">
        <v>0</v>
      </c>
      <c r="AC629" s="47">
        <v>0</v>
      </c>
      <c r="AD629" s="47">
        <v>0</v>
      </c>
      <c r="AE629" s="47">
        <v>0</v>
      </c>
      <c r="AF629" s="47">
        <v>0</v>
      </c>
      <c r="AG629" s="47">
        <v>0</v>
      </c>
      <c r="AH629" s="47">
        <v>0</v>
      </c>
      <c r="AI629" s="47">
        <v>0</v>
      </c>
      <c r="AJ629" s="47">
        <v>0</v>
      </c>
      <c r="AK629" s="47">
        <v>0</v>
      </c>
      <c r="AL629" s="47">
        <v>0</v>
      </c>
      <c r="AM629" s="47">
        <v>0</v>
      </c>
      <c r="AN629" s="47">
        <v>0</v>
      </c>
      <c r="AO629" s="47">
        <v>0</v>
      </c>
      <c r="AP629" s="47">
        <v>0</v>
      </c>
      <c r="AQ629" s="47">
        <v>0</v>
      </c>
      <c r="AR629" s="47">
        <v>0</v>
      </c>
      <c r="AS629" s="47">
        <v>0</v>
      </c>
      <c r="AT629" s="47">
        <v>0</v>
      </c>
      <c r="AU629" s="47">
        <v>0</v>
      </c>
      <c r="AV629" s="47">
        <v>0</v>
      </c>
      <c r="AW629" s="47">
        <v>0</v>
      </c>
      <c r="AX629" s="47">
        <v>0</v>
      </c>
      <c r="AY629" s="47">
        <v>0</v>
      </c>
      <c r="AZ629" s="47">
        <v>0</v>
      </c>
      <c r="BA629" s="47">
        <v>0</v>
      </c>
      <c r="BB629" s="47">
        <v>0</v>
      </c>
      <c r="BC629" s="47">
        <v>0</v>
      </c>
      <c r="BD629" s="47">
        <v>0</v>
      </c>
      <c r="BE629" s="47">
        <v>0</v>
      </c>
      <c r="BF629" s="47">
        <v>0</v>
      </c>
      <c r="BG629" s="47">
        <v>0</v>
      </c>
      <c r="BH629" s="47">
        <v>0</v>
      </c>
      <c r="BI629" s="47">
        <v>0</v>
      </c>
      <c r="BJ629" s="47">
        <v>0</v>
      </c>
      <c r="BK629" s="47">
        <v>0</v>
      </c>
      <c r="BL629" s="47">
        <v>0</v>
      </c>
      <c r="BM629" s="47">
        <v>0</v>
      </c>
      <c r="BN629" s="47">
        <v>0</v>
      </c>
      <c r="BO629" s="47">
        <v>0</v>
      </c>
      <c r="BP629" s="47">
        <v>0</v>
      </c>
      <c r="BQ629" s="47">
        <v>0</v>
      </c>
      <c r="BR629" s="47">
        <v>0</v>
      </c>
      <c r="BS629" s="47">
        <v>0</v>
      </c>
      <c r="BT629" s="47">
        <v>0</v>
      </c>
      <c r="BU629" s="47">
        <v>0</v>
      </c>
      <c r="BV629" s="47">
        <v>0</v>
      </c>
      <c r="BW629" s="47">
        <v>0</v>
      </c>
      <c r="BX629" s="47">
        <v>0</v>
      </c>
      <c r="BY629" s="47">
        <v>0</v>
      </c>
      <c r="BZ629" s="47">
        <v>0</v>
      </c>
      <c r="CA629" s="47">
        <v>0</v>
      </c>
      <c r="CB629" s="47">
        <v>0</v>
      </c>
      <c r="CC629" s="47">
        <v>0</v>
      </c>
      <c r="CD629" s="47">
        <v>0</v>
      </c>
      <c r="CE629" s="47">
        <v>0</v>
      </c>
      <c r="CF629" s="47">
        <v>0</v>
      </c>
      <c r="CG629" s="47">
        <v>0</v>
      </c>
      <c r="CH629" s="47">
        <v>0</v>
      </c>
      <c r="CI629" s="47">
        <v>0</v>
      </c>
      <c r="CJ629" s="47">
        <v>0</v>
      </c>
      <c r="CK629" s="47">
        <v>0</v>
      </c>
      <c r="CL629" s="47">
        <v>0</v>
      </c>
      <c r="CM629" s="47">
        <v>0</v>
      </c>
      <c r="CN629" s="47">
        <v>0</v>
      </c>
      <c r="CO629" s="47">
        <v>0</v>
      </c>
      <c r="CP629" s="47">
        <v>0</v>
      </c>
      <c r="CQ629" s="47">
        <v>0</v>
      </c>
      <c r="CR629" s="47">
        <v>0</v>
      </c>
      <c r="CS629" s="47">
        <v>0</v>
      </c>
      <c r="CT629" s="47">
        <v>1</v>
      </c>
      <c r="CU629" s="47">
        <v>0</v>
      </c>
      <c r="CV629" s="47">
        <v>0</v>
      </c>
      <c r="CW629" s="47">
        <v>0</v>
      </c>
      <c r="CX629" s="47">
        <v>0</v>
      </c>
      <c r="CY629" s="47">
        <v>0</v>
      </c>
      <c r="CZ629" s="47">
        <v>0</v>
      </c>
      <c r="DA629" s="47">
        <v>0</v>
      </c>
      <c r="DB629" s="47">
        <v>0</v>
      </c>
      <c r="DC629" s="47">
        <v>0</v>
      </c>
      <c r="DD629" s="47">
        <v>0</v>
      </c>
      <c r="DE629" s="47">
        <v>1</v>
      </c>
      <c r="DF629" s="47">
        <v>0</v>
      </c>
      <c r="DG629" s="47">
        <v>0</v>
      </c>
      <c r="DH629" s="47">
        <v>0</v>
      </c>
      <c r="DI629" s="47">
        <v>0</v>
      </c>
      <c r="DJ629" s="47">
        <v>0</v>
      </c>
      <c r="DK629" s="47">
        <v>0</v>
      </c>
      <c r="DL629" s="47">
        <v>0</v>
      </c>
      <c r="DM629" s="47">
        <v>0</v>
      </c>
      <c r="DN629" s="47">
        <v>0</v>
      </c>
      <c r="DO629" s="47">
        <v>0</v>
      </c>
      <c r="DP629" s="47">
        <v>0</v>
      </c>
      <c r="DQ629" s="47">
        <v>0</v>
      </c>
      <c r="DR629" s="47">
        <v>0</v>
      </c>
      <c r="DS629" s="47">
        <v>0</v>
      </c>
      <c r="DT629" s="47">
        <v>0</v>
      </c>
    </row>
    <row r="630" spans="1:126" x14ac:dyDescent="0.25">
      <c r="A630" s="47" t="s">
        <v>1119</v>
      </c>
      <c r="B630" s="47" t="s">
        <v>153</v>
      </c>
      <c r="C630" s="47" t="s">
        <v>1111</v>
      </c>
      <c r="D630" s="47" t="s">
        <v>1111</v>
      </c>
      <c r="E630" s="47"/>
      <c r="F630" s="47" t="s">
        <v>406</v>
      </c>
      <c r="G630" s="47" t="s">
        <v>412</v>
      </c>
      <c r="H630" s="47" t="str">
        <f>=IFERROR(VLOOKUP(A630,'ETPT Format DDG'!A:J,10,FALSE),"")</f>
        <v>0</v>
      </c>
      <c r="I630" s="47" t="str">
        <f>='ETPT Format DDG'!M630</f>
        <v/>
      </c>
      <c r="J630" s="47" t="str">
        <f>='ETPT Format DDG'!D630</f>
        <v/>
      </c>
      <c r="K630" s="47" t="s">
        <v>157</v>
      </c>
      <c r="L630" s="47" t="s">
        <v>363</v>
      </c>
      <c r="M630" s="47"/>
      <c r="N630" s="47">
        <v>1</v>
      </c>
      <c r="O630" s="47">
        <v>1</v>
      </c>
      <c r="P630" s="47">
        <v>0</v>
      </c>
      <c r="Q630" s="47">
        <v>0</v>
      </c>
      <c r="R630" s="47">
        <v>0</v>
      </c>
      <c r="S630" s="47">
        <v>0</v>
      </c>
      <c r="T630" s="47">
        <v>0</v>
      </c>
      <c r="U630" s="47">
        <v>0</v>
      </c>
      <c r="V630" s="47">
        <v>0</v>
      </c>
      <c r="W630" s="47">
        <v>0</v>
      </c>
      <c r="X630" s="47">
        <v>0</v>
      </c>
      <c r="Y630" s="47">
        <v>0</v>
      </c>
      <c r="Z630" s="47">
        <v>0</v>
      </c>
      <c r="AA630" s="47">
        <v>0</v>
      </c>
      <c r="AB630" s="47">
        <v>0</v>
      </c>
      <c r="AC630" s="47">
        <v>0</v>
      </c>
      <c r="AD630" s="47">
        <v>0</v>
      </c>
      <c r="AE630" s="47">
        <v>0</v>
      </c>
      <c r="AF630" s="47">
        <v>0</v>
      </c>
      <c r="AG630" s="47">
        <v>0</v>
      </c>
      <c r="AH630" s="47">
        <v>0</v>
      </c>
      <c r="AI630" s="47">
        <v>0</v>
      </c>
      <c r="AJ630" s="47">
        <v>0</v>
      </c>
      <c r="AK630" s="47">
        <v>0</v>
      </c>
      <c r="AL630" s="47">
        <v>0</v>
      </c>
      <c r="AM630" s="47">
        <v>0</v>
      </c>
      <c r="AN630" s="47">
        <v>0</v>
      </c>
      <c r="AO630" s="47">
        <v>0</v>
      </c>
      <c r="AP630" s="47">
        <v>0</v>
      </c>
      <c r="AQ630" s="47">
        <v>0</v>
      </c>
      <c r="AR630" s="47">
        <v>0</v>
      </c>
      <c r="AS630" s="47">
        <v>0</v>
      </c>
      <c r="AT630" s="47">
        <v>0</v>
      </c>
      <c r="AU630" s="47">
        <v>0</v>
      </c>
      <c r="AV630" s="47">
        <v>0</v>
      </c>
      <c r="AW630" s="47">
        <v>0</v>
      </c>
      <c r="AX630" s="47">
        <v>0</v>
      </c>
      <c r="AY630" s="47">
        <v>0</v>
      </c>
      <c r="AZ630" s="47">
        <v>0</v>
      </c>
      <c r="BA630" s="47">
        <v>0</v>
      </c>
      <c r="BB630" s="47">
        <v>0</v>
      </c>
      <c r="BC630" s="47">
        <v>0</v>
      </c>
      <c r="BD630" s="47">
        <v>0</v>
      </c>
      <c r="BE630" s="47">
        <v>0</v>
      </c>
      <c r="BF630" s="47">
        <v>0</v>
      </c>
      <c r="BG630" s="47">
        <v>0</v>
      </c>
      <c r="BH630" s="47">
        <v>0</v>
      </c>
      <c r="BI630" s="47">
        <v>0</v>
      </c>
      <c r="BJ630" s="47">
        <v>0</v>
      </c>
      <c r="BK630" s="47">
        <v>0</v>
      </c>
      <c r="BL630" s="47">
        <v>0</v>
      </c>
      <c r="BM630" s="47">
        <v>0</v>
      </c>
      <c r="BN630" s="47">
        <v>0</v>
      </c>
      <c r="BO630" s="47">
        <v>0</v>
      </c>
      <c r="BP630" s="47">
        <v>0</v>
      </c>
      <c r="BQ630" s="47">
        <v>0</v>
      </c>
      <c r="BR630" s="47">
        <v>0</v>
      </c>
      <c r="BS630" s="47">
        <v>0</v>
      </c>
      <c r="BT630" s="47">
        <v>0</v>
      </c>
      <c r="BU630" s="47">
        <v>0</v>
      </c>
      <c r="BV630" s="47">
        <v>0</v>
      </c>
      <c r="BW630" s="47">
        <v>0</v>
      </c>
      <c r="BX630" s="47">
        <v>0</v>
      </c>
      <c r="BY630" s="47">
        <v>0</v>
      </c>
      <c r="BZ630" s="47">
        <v>0</v>
      </c>
      <c r="CA630" s="47">
        <v>0</v>
      </c>
      <c r="CB630" s="47">
        <v>0</v>
      </c>
      <c r="CC630" s="47">
        <v>0</v>
      </c>
      <c r="CD630" s="47">
        <v>0</v>
      </c>
      <c r="CE630" s="47">
        <v>0</v>
      </c>
      <c r="CF630" s="47">
        <v>0</v>
      </c>
      <c r="CG630" s="47">
        <v>0</v>
      </c>
      <c r="CH630" s="47">
        <v>0</v>
      </c>
      <c r="CI630" s="47">
        <v>0</v>
      </c>
      <c r="CJ630" s="47">
        <v>0</v>
      </c>
      <c r="CK630" s="47">
        <v>0</v>
      </c>
      <c r="CL630" s="47">
        <v>0</v>
      </c>
      <c r="CM630" s="47">
        <v>0</v>
      </c>
      <c r="CN630" s="47">
        <v>0</v>
      </c>
      <c r="CO630" s="47">
        <v>0</v>
      </c>
      <c r="CP630" s="47">
        <v>0</v>
      </c>
      <c r="CQ630" s="47">
        <v>0</v>
      </c>
      <c r="CR630" s="47">
        <v>0</v>
      </c>
      <c r="CS630" s="47">
        <v>0</v>
      </c>
      <c r="CT630" s="47">
        <v>1</v>
      </c>
      <c r="CU630" s="47">
        <v>0</v>
      </c>
      <c r="CV630" s="47">
        <v>0</v>
      </c>
      <c r="CW630" s="47">
        <v>0</v>
      </c>
      <c r="CX630" s="47">
        <v>0</v>
      </c>
      <c r="CY630" s="47">
        <v>0</v>
      </c>
      <c r="CZ630" s="47">
        <v>0</v>
      </c>
      <c r="DA630" s="47">
        <v>0</v>
      </c>
      <c r="DB630" s="47">
        <v>0</v>
      </c>
      <c r="DC630" s="47">
        <v>0</v>
      </c>
      <c r="DD630" s="47">
        <v>0</v>
      </c>
      <c r="DE630" s="47">
        <v>1</v>
      </c>
      <c r="DF630" s="47">
        <v>0</v>
      </c>
      <c r="DG630" s="47">
        <v>0</v>
      </c>
      <c r="DH630" s="47">
        <v>0</v>
      </c>
      <c r="DI630" s="47">
        <v>0</v>
      </c>
      <c r="DJ630" s="47">
        <v>0</v>
      </c>
      <c r="DK630" s="47">
        <v>0</v>
      </c>
      <c r="DL630" s="47">
        <v>0</v>
      </c>
      <c r="DM630" s="47">
        <v>0</v>
      </c>
      <c r="DN630" s="47">
        <v>0</v>
      </c>
      <c r="DO630" s="47">
        <v>0</v>
      </c>
      <c r="DP630" s="47">
        <v>0</v>
      </c>
      <c r="DQ630" s="47">
        <v>0</v>
      </c>
      <c r="DR630" s="47">
        <v>0</v>
      </c>
      <c r="DS630" s="47">
        <v>0</v>
      </c>
      <c r="DT630" s="47">
        <v>0</v>
      </c>
    </row>
    <row r="631" spans="1:126" x14ac:dyDescent="0.25">
      <c r="A631" s="47" t="s">
        <v>1120</v>
      </c>
      <c r="B631" s="47" t="s">
        <v>153</v>
      </c>
      <c r="C631" s="47" t="s">
        <v>1111</v>
      </c>
      <c r="D631" s="47" t="s">
        <v>1111</v>
      </c>
      <c r="E631" s="47"/>
      <c r="F631" s="47" t="s">
        <v>406</v>
      </c>
      <c r="G631" s="47" t="s">
        <v>415</v>
      </c>
      <c r="H631" s="47" t="str">
        <f>=IFERROR(VLOOKUP(A631,'ETPT Format DDG'!A:J,10,FALSE),"")</f>
        <v>0</v>
      </c>
      <c r="I631" s="47" t="str">
        <f>='ETPT Format DDG'!M631</f>
        <v/>
      </c>
      <c r="J631" s="47" t="str">
        <f>='ETPT Format DDG'!D631</f>
        <v/>
      </c>
      <c r="K631" s="47" t="s">
        <v>157</v>
      </c>
      <c r="L631" s="47" t="s">
        <v>869</v>
      </c>
      <c r="M631" s="47" t="s">
        <v>870</v>
      </c>
      <c r="N631" s="47">
        <v>0.8041431261770244</v>
      </c>
      <c r="O631" s="47">
        <v>0</v>
      </c>
      <c r="P631" s="47">
        <v>0</v>
      </c>
      <c r="Q631" s="47">
        <v>0</v>
      </c>
      <c r="R631" s="47">
        <v>0</v>
      </c>
      <c r="S631" s="47">
        <v>0</v>
      </c>
      <c r="T631" s="47">
        <v>0</v>
      </c>
      <c r="U631" s="47">
        <v>0</v>
      </c>
      <c r="V631" s="47">
        <v>0</v>
      </c>
      <c r="W631" s="47">
        <v>0</v>
      </c>
      <c r="X631" s="47">
        <v>0</v>
      </c>
      <c r="Y631" s="47">
        <v>0</v>
      </c>
      <c r="Z631" s="47">
        <v>0</v>
      </c>
      <c r="AA631" s="47">
        <v>0</v>
      </c>
      <c r="AB631" s="47">
        <v>0</v>
      </c>
      <c r="AC631" s="47">
        <v>0</v>
      </c>
      <c r="AD631" s="47">
        <v>0</v>
      </c>
      <c r="AE631" s="47">
        <v>0</v>
      </c>
      <c r="AF631" s="47">
        <v>0</v>
      </c>
      <c r="AG631" s="47">
        <v>0</v>
      </c>
      <c r="AH631" s="47">
        <v>0</v>
      </c>
      <c r="AI631" s="47">
        <v>0</v>
      </c>
      <c r="AJ631" s="47">
        <v>0</v>
      </c>
      <c r="AK631" s="47">
        <v>0</v>
      </c>
      <c r="AL631" s="47">
        <v>0</v>
      </c>
      <c r="AM631" s="47">
        <v>0</v>
      </c>
      <c r="AN631" s="47">
        <v>0</v>
      </c>
      <c r="AO631" s="47">
        <v>0</v>
      </c>
      <c r="AP631" s="47">
        <v>0</v>
      </c>
      <c r="AQ631" s="47">
        <v>0</v>
      </c>
      <c r="AR631" s="47">
        <v>0</v>
      </c>
      <c r="AS631" s="47">
        <v>0</v>
      </c>
      <c r="AT631" s="47">
        <v>0</v>
      </c>
      <c r="AU631" s="47">
        <v>0</v>
      </c>
      <c r="AV631" s="47">
        <v>0</v>
      </c>
      <c r="AW631" s="47">
        <v>0</v>
      </c>
      <c r="AX631" s="47">
        <v>0</v>
      </c>
      <c r="AY631" s="47">
        <v>0</v>
      </c>
      <c r="AZ631" s="47">
        <v>0</v>
      </c>
      <c r="BA631" s="47">
        <v>0</v>
      </c>
      <c r="BB631" s="47">
        <v>0</v>
      </c>
      <c r="BC631" s="47">
        <v>0</v>
      </c>
      <c r="BD631" s="47">
        <v>0</v>
      </c>
      <c r="BE631" s="47">
        <v>0</v>
      </c>
      <c r="BF631" s="47">
        <v>0</v>
      </c>
      <c r="BG631" s="47">
        <v>0</v>
      </c>
      <c r="BH631" s="47">
        <v>0</v>
      </c>
      <c r="BI631" s="47">
        <v>0</v>
      </c>
      <c r="BJ631" s="47">
        <v>0</v>
      </c>
      <c r="BK631" s="47">
        <v>0</v>
      </c>
      <c r="BL631" s="47">
        <v>0</v>
      </c>
      <c r="BM631" s="47">
        <v>0</v>
      </c>
      <c r="BN631" s="47">
        <v>0</v>
      </c>
      <c r="BO631" s="47">
        <v>0</v>
      </c>
      <c r="BP631" s="47">
        <v>0</v>
      </c>
      <c r="BQ631" s="47">
        <v>0</v>
      </c>
      <c r="BR631" s="47">
        <v>0</v>
      </c>
      <c r="BS631" s="47">
        <v>0</v>
      </c>
      <c r="BT631" s="47">
        <v>0</v>
      </c>
      <c r="BU631" s="47">
        <v>0</v>
      </c>
      <c r="BV631" s="47">
        <v>0</v>
      </c>
      <c r="BW631" s="47">
        <v>0</v>
      </c>
      <c r="BX631" s="47">
        <v>0</v>
      </c>
      <c r="BY631" s="47">
        <v>0</v>
      </c>
      <c r="BZ631" s="47">
        <v>0</v>
      </c>
      <c r="CA631" s="47">
        <v>0</v>
      </c>
      <c r="CB631" s="47">
        <v>0</v>
      </c>
      <c r="CC631" s="47">
        <v>0</v>
      </c>
      <c r="CD631" s="47">
        <v>0</v>
      </c>
      <c r="CE631" s="47">
        <v>0</v>
      </c>
      <c r="CF631" s="47">
        <v>0</v>
      </c>
      <c r="CG631" s="47">
        <v>0</v>
      </c>
      <c r="CH631" s="47">
        <v>0</v>
      </c>
      <c r="CI631" s="47">
        <v>0</v>
      </c>
      <c r="CJ631" s="47">
        <v>0</v>
      </c>
      <c r="CK631" s="47">
        <v>0</v>
      </c>
      <c r="CL631" s="47">
        <v>0</v>
      </c>
      <c r="CM631" s="47">
        <v>0</v>
      </c>
      <c r="CN631" s="47">
        <v>0</v>
      </c>
      <c r="CO631" s="47">
        <v>0</v>
      </c>
      <c r="CP631" s="47">
        <v>0</v>
      </c>
      <c r="CQ631" s="47">
        <v>0</v>
      </c>
      <c r="CR631" s="47">
        <v>0</v>
      </c>
      <c r="CS631" s="47">
        <v>0</v>
      </c>
      <c r="CT631" s="47">
        <v>0</v>
      </c>
      <c r="CU631" s="47">
        <v>0</v>
      </c>
      <c r="CV631" s="47">
        <v>0</v>
      </c>
      <c r="CW631" s="47">
        <v>0</v>
      </c>
      <c r="CX631" s="47">
        <v>0</v>
      </c>
      <c r="CY631" s="47">
        <v>0</v>
      </c>
      <c r="CZ631" s="47">
        <v>0</v>
      </c>
      <c r="DA631" s="47">
        <v>0</v>
      </c>
      <c r="DB631" s="47">
        <v>0</v>
      </c>
      <c r="DC631" s="47">
        <v>0</v>
      </c>
      <c r="DD631" s="47">
        <v>0</v>
      </c>
      <c r="DE631" s="47">
        <v>0</v>
      </c>
      <c r="DF631" s="47">
        <v>0</v>
      </c>
      <c r="DG631" s="47">
        <v>0</v>
      </c>
      <c r="DH631" s="47">
        <v>0</v>
      </c>
      <c r="DI631" s="47">
        <v>0</v>
      </c>
      <c r="DJ631" s="47">
        <v>0</v>
      </c>
      <c r="DK631" s="47">
        <v>0</v>
      </c>
      <c r="DL631" s="47">
        <v>0</v>
      </c>
      <c r="DM631" s="47">
        <v>0</v>
      </c>
      <c r="DN631" s="47">
        <v>0</v>
      </c>
      <c r="DO631" s="47">
        <v>0</v>
      </c>
      <c r="DP631" s="47">
        <v>0</v>
      </c>
      <c r="DQ631" s="47">
        <v>0</v>
      </c>
      <c r="DR631" s="47">
        <v>0</v>
      </c>
      <c r="DS631" s="47">
        <v>0</v>
      </c>
      <c r="DT631" s="47">
        <v>0</v>
      </c>
    </row>
    <row r="632" spans="1:126" x14ac:dyDescent="0.25">
      <c r="A632" s="47" t="s">
        <v>1121</v>
      </c>
      <c r="B632" s="47" t="s">
        <v>153</v>
      </c>
      <c r="C632" s="47" t="s">
        <v>1111</v>
      </c>
      <c r="D632" s="47" t="s">
        <v>1111</v>
      </c>
      <c r="E632" s="47"/>
      <c r="F632" s="47" t="s">
        <v>406</v>
      </c>
      <c r="G632" s="47" t="s">
        <v>415</v>
      </c>
      <c r="H632" s="47" t="str">
        <f>=IFERROR(VLOOKUP(A632,'ETPT Format DDG'!A:J,10,FALSE),"")</f>
        <v>0</v>
      </c>
      <c r="I632" s="47" t="str">
        <f>='ETPT Format DDG'!M632</f>
        <v/>
      </c>
      <c r="J632" s="47" t="str">
        <f>='ETPT Format DDG'!D632</f>
        <v/>
      </c>
      <c r="K632" s="47" t="s">
        <v>157</v>
      </c>
      <c r="L632" s="47" t="s">
        <v>667</v>
      </c>
      <c r="M632" s="47" t="s">
        <v>409</v>
      </c>
      <c r="N632" s="47">
        <v>0.6854990583804144</v>
      </c>
      <c r="O632" s="47">
        <v>0</v>
      </c>
      <c r="P632" s="47">
        <v>0</v>
      </c>
      <c r="Q632" s="47">
        <v>0</v>
      </c>
      <c r="R632" s="47">
        <v>0</v>
      </c>
      <c r="S632" s="47">
        <v>0</v>
      </c>
      <c r="T632" s="47">
        <v>0</v>
      </c>
      <c r="U632" s="47">
        <v>0</v>
      </c>
      <c r="V632" s="47">
        <v>0</v>
      </c>
      <c r="W632" s="47">
        <v>0</v>
      </c>
      <c r="X632" s="47">
        <v>0</v>
      </c>
      <c r="Y632" s="47">
        <v>0</v>
      </c>
      <c r="Z632" s="47">
        <v>0</v>
      </c>
      <c r="AA632" s="47">
        <v>0</v>
      </c>
      <c r="AB632" s="47">
        <v>0</v>
      </c>
      <c r="AC632" s="47">
        <v>0</v>
      </c>
      <c r="AD632" s="47">
        <v>0</v>
      </c>
      <c r="AE632" s="47">
        <v>0</v>
      </c>
      <c r="AF632" s="47">
        <v>0</v>
      </c>
      <c r="AG632" s="47">
        <v>0</v>
      </c>
      <c r="AH632" s="47">
        <v>0</v>
      </c>
      <c r="AI632" s="47">
        <v>0</v>
      </c>
      <c r="AJ632" s="47">
        <v>0</v>
      </c>
      <c r="AK632" s="47">
        <v>0</v>
      </c>
      <c r="AL632" s="47">
        <v>0</v>
      </c>
      <c r="AM632" s="47">
        <v>0</v>
      </c>
      <c r="AN632" s="47">
        <v>0</v>
      </c>
      <c r="AO632" s="47">
        <v>0</v>
      </c>
      <c r="AP632" s="47">
        <v>0</v>
      </c>
      <c r="AQ632" s="47">
        <v>0</v>
      </c>
      <c r="AR632" s="47">
        <v>0</v>
      </c>
      <c r="AS632" s="47">
        <v>0</v>
      </c>
      <c r="AT632" s="47">
        <v>0</v>
      </c>
      <c r="AU632" s="47">
        <v>0</v>
      </c>
      <c r="AV632" s="47">
        <v>0</v>
      </c>
      <c r="AW632" s="47">
        <v>0</v>
      </c>
      <c r="AX632" s="47">
        <v>0</v>
      </c>
      <c r="AY632" s="47">
        <v>0</v>
      </c>
      <c r="AZ632" s="47">
        <v>0</v>
      </c>
      <c r="BA632" s="47">
        <v>0</v>
      </c>
      <c r="BB632" s="47">
        <v>0</v>
      </c>
      <c r="BC632" s="47">
        <v>0</v>
      </c>
      <c r="BD632" s="47">
        <v>0</v>
      </c>
      <c r="BE632" s="47">
        <v>0</v>
      </c>
      <c r="BF632" s="47">
        <v>0</v>
      </c>
      <c r="BG632" s="47">
        <v>0</v>
      </c>
      <c r="BH632" s="47">
        <v>0</v>
      </c>
      <c r="BI632" s="47">
        <v>0</v>
      </c>
      <c r="BJ632" s="47">
        <v>0</v>
      </c>
      <c r="BK632" s="47">
        <v>0</v>
      </c>
      <c r="BL632" s="47">
        <v>0</v>
      </c>
      <c r="BM632" s="47">
        <v>0</v>
      </c>
      <c r="BN632" s="47">
        <v>0</v>
      </c>
      <c r="BO632" s="47">
        <v>0</v>
      </c>
      <c r="BP632" s="47">
        <v>0</v>
      </c>
      <c r="BQ632" s="47">
        <v>0</v>
      </c>
      <c r="BR632" s="47">
        <v>0</v>
      </c>
      <c r="BS632" s="47">
        <v>0</v>
      </c>
      <c r="BT632" s="47">
        <v>0</v>
      </c>
      <c r="BU632" s="47">
        <v>0</v>
      </c>
      <c r="BV632" s="47">
        <v>0</v>
      </c>
      <c r="BW632" s="47">
        <v>0</v>
      </c>
      <c r="BX632" s="47">
        <v>0</v>
      </c>
      <c r="BY632" s="47">
        <v>0</v>
      </c>
      <c r="BZ632" s="47">
        <v>0</v>
      </c>
      <c r="CA632" s="47">
        <v>0</v>
      </c>
      <c r="CB632" s="47">
        <v>0</v>
      </c>
      <c r="CC632" s="47">
        <v>0</v>
      </c>
      <c r="CD632" s="47">
        <v>0</v>
      </c>
      <c r="CE632" s="47">
        <v>0</v>
      </c>
      <c r="CF632" s="47">
        <v>0</v>
      </c>
      <c r="CG632" s="47">
        <v>0</v>
      </c>
      <c r="CH632" s="47">
        <v>0</v>
      </c>
      <c r="CI632" s="47">
        <v>0</v>
      </c>
      <c r="CJ632" s="47">
        <v>0</v>
      </c>
      <c r="CK632" s="47">
        <v>0</v>
      </c>
      <c r="CL632" s="47">
        <v>0</v>
      </c>
      <c r="CM632" s="47">
        <v>0</v>
      </c>
      <c r="CN632" s="47">
        <v>0</v>
      </c>
      <c r="CO632" s="47">
        <v>0</v>
      </c>
      <c r="CP632" s="47">
        <v>0</v>
      </c>
      <c r="CQ632" s="47">
        <v>0</v>
      </c>
      <c r="CR632" s="47">
        <v>0</v>
      </c>
      <c r="CS632" s="47">
        <v>0</v>
      </c>
      <c r="CT632" s="47">
        <v>0</v>
      </c>
      <c r="CU632" s="47">
        <v>0</v>
      </c>
      <c r="CV632" s="47">
        <v>0</v>
      </c>
      <c r="CW632" s="47">
        <v>0</v>
      </c>
      <c r="CX632" s="47">
        <v>0</v>
      </c>
      <c r="CY632" s="47">
        <v>0</v>
      </c>
      <c r="CZ632" s="47">
        <v>0</v>
      </c>
      <c r="DA632" s="47">
        <v>0</v>
      </c>
      <c r="DB632" s="47">
        <v>0</v>
      </c>
      <c r="DC632" s="47">
        <v>0</v>
      </c>
      <c r="DD632" s="47">
        <v>0</v>
      </c>
      <c r="DE632" s="47">
        <v>0</v>
      </c>
      <c r="DF632" s="47">
        <v>0</v>
      </c>
      <c r="DG632" s="47">
        <v>0</v>
      </c>
      <c r="DH632" s="47">
        <v>0</v>
      </c>
      <c r="DI632" s="47">
        <v>0</v>
      </c>
      <c r="DJ632" s="47">
        <v>0</v>
      </c>
      <c r="DK632" s="47">
        <v>0</v>
      </c>
      <c r="DL632" s="47">
        <v>0</v>
      </c>
      <c r="DM632" s="47">
        <v>0</v>
      </c>
      <c r="DN632" s="47">
        <v>0</v>
      </c>
      <c r="DO632" s="47">
        <v>0</v>
      </c>
      <c r="DP632" s="47">
        <v>0</v>
      </c>
      <c r="DQ632" s="47">
        <v>0</v>
      </c>
      <c r="DR632" s="47">
        <v>0</v>
      </c>
      <c r="DS632" s="47">
        <v>0</v>
      </c>
      <c r="DT632" s="47">
        <v>0</v>
      </c>
    </row>
    <row r="633" spans="1:126" x14ac:dyDescent="0.25">
      <c r="A633" s="47" t="s">
        <v>1122</v>
      </c>
      <c r="B633" s="47" t="s">
        <v>153</v>
      </c>
      <c r="C633" s="47" t="s">
        <v>1123</v>
      </c>
      <c r="D633" s="47" t="s">
        <v>1123</v>
      </c>
      <c r="E633" s="47"/>
      <c r="F633" s="47" t="s">
        <v>406</v>
      </c>
      <c r="G633" s="47" t="s">
        <v>415</v>
      </c>
      <c r="H633" s="47" t="str">
        <f>=IFERROR(VLOOKUP(A633,'ETPT Format DDG'!A:J,10,FALSE),"")</f>
        <v>0</v>
      </c>
      <c r="I633" s="47" t="str">
        <f>='ETPT Format DDG'!M633</f>
        <v/>
      </c>
      <c r="J633" s="47" t="str">
        <f>='ETPT Format DDG'!D633</f>
        <v/>
      </c>
      <c r="K633" s="47" t="s">
        <v>157</v>
      </c>
      <c r="L633" s="47" t="s">
        <v>619</v>
      </c>
      <c r="M633" s="47" t="s">
        <v>669</v>
      </c>
      <c r="N633" s="47">
        <v>0.8</v>
      </c>
      <c r="O633" s="47">
        <v>0.8</v>
      </c>
      <c r="P633" s="47">
        <v>0</v>
      </c>
      <c r="Q633" s="47">
        <v>0</v>
      </c>
      <c r="R633" s="47">
        <v>0</v>
      </c>
      <c r="S633" s="47">
        <v>0</v>
      </c>
      <c r="T633" s="47">
        <v>0</v>
      </c>
      <c r="U633" s="47">
        <v>0</v>
      </c>
      <c r="V633" s="47">
        <v>0</v>
      </c>
      <c r="W633" s="47">
        <v>0</v>
      </c>
      <c r="X633" s="47">
        <v>0</v>
      </c>
      <c r="Y633" s="47">
        <v>0</v>
      </c>
      <c r="Z633" s="47">
        <v>0</v>
      </c>
      <c r="AA633" s="47">
        <v>0</v>
      </c>
      <c r="AB633" s="47">
        <v>0</v>
      </c>
      <c r="AC633" s="47">
        <v>0</v>
      </c>
      <c r="AD633" s="47">
        <v>0</v>
      </c>
      <c r="AE633" s="47">
        <v>0</v>
      </c>
      <c r="AF633" s="47">
        <v>0</v>
      </c>
      <c r="AG633" s="47">
        <v>0</v>
      </c>
      <c r="AH633" s="47">
        <v>0</v>
      </c>
      <c r="AI633" s="47">
        <v>0</v>
      </c>
      <c r="AJ633" s="47">
        <v>0</v>
      </c>
      <c r="AK633" s="47">
        <v>0</v>
      </c>
      <c r="AL633" s="47">
        <v>0</v>
      </c>
      <c r="AM633" s="47">
        <v>0</v>
      </c>
      <c r="AN633" s="47">
        <v>0</v>
      </c>
      <c r="AO633" s="47">
        <v>0</v>
      </c>
      <c r="AP633" s="47">
        <v>0</v>
      </c>
      <c r="AQ633" s="47">
        <v>0</v>
      </c>
      <c r="AR633" s="47">
        <v>0</v>
      </c>
      <c r="AS633" s="47">
        <v>0</v>
      </c>
      <c r="AT633" s="47">
        <v>0</v>
      </c>
      <c r="AU633" s="47">
        <v>0</v>
      </c>
      <c r="AV633" s="47">
        <v>0</v>
      </c>
      <c r="AW633" s="47">
        <v>0</v>
      </c>
      <c r="AX633" s="47">
        <v>0</v>
      </c>
      <c r="AY633" s="47">
        <v>0</v>
      </c>
      <c r="AZ633" s="47">
        <v>0</v>
      </c>
      <c r="BA633" s="47">
        <v>0</v>
      </c>
      <c r="BB633" s="47">
        <v>0</v>
      </c>
      <c r="BC633" s="47">
        <v>0</v>
      </c>
      <c r="BD633" s="47">
        <v>0</v>
      </c>
      <c r="BE633" s="47">
        <v>0</v>
      </c>
      <c r="BF633" s="47">
        <v>0</v>
      </c>
      <c r="BG633" s="47">
        <v>0</v>
      </c>
      <c r="BH633" s="47">
        <v>0</v>
      </c>
      <c r="BI633" s="47">
        <v>0</v>
      </c>
      <c r="BJ633" s="47">
        <v>0</v>
      </c>
      <c r="BK633" s="47">
        <v>0</v>
      </c>
      <c r="BL633" s="47">
        <v>0</v>
      </c>
      <c r="BM633" s="47">
        <v>0</v>
      </c>
      <c r="BN633" s="47">
        <v>0</v>
      </c>
      <c r="BO633" s="47">
        <v>0</v>
      </c>
      <c r="BP633" s="47">
        <v>0</v>
      </c>
      <c r="BQ633" s="47">
        <v>0</v>
      </c>
      <c r="BR633" s="47">
        <v>0</v>
      </c>
      <c r="BS633" s="47">
        <v>0</v>
      </c>
      <c r="BT633" s="47">
        <v>0</v>
      </c>
      <c r="BU633" s="47">
        <v>0</v>
      </c>
      <c r="BV633" s="47">
        <v>0</v>
      </c>
      <c r="BW633" s="47">
        <v>0</v>
      </c>
      <c r="BX633" s="47">
        <v>0</v>
      </c>
      <c r="BY633" s="47">
        <v>0</v>
      </c>
      <c r="BZ633" s="47">
        <v>0</v>
      </c>
      <c r="CA633" s="47">
        <v>0</v>
      </c>
      <c r="CB633" s="47">
        <v>0</v>
      </c>
      <c r="CC633" s="47">
        <v>0</v>
      </c>
      <c r="CD633" s="47">
        <v>0</v>
      </c>
      <c r="CE633" s="47">
        <v>0</v>
      </c>
      <c r="CF633" s="47">
        <v>0</v>
      </c>
      <c r="CG633" s="47">
        <v>0</v>
      </c>
      <c r="CH633" s="47">
        <v>0</v>
      </c>
      <c r="CI633" s="47">
        <v>0</v>
      </c>
      <c r="CJ633" s="47">
        <v>0</v>
      </c>
      <c r="CK633" s="47">
        <v>0</v>
      </c>
      <c r="CL633" s="47">
        <v>0</v>
      </c>
      <c r="CM633" s="47">
        <v>0</v>
      </c>
      <c r="CN633" s="47">
        <v>0</v>
      </c>
      <c r="CO633" s="47">
        <v>0</v>
      </c>
      <c r="CP633" s="47">
        <v>0</v>
      </c>
      <c r="CQ633" s="47">
        <v>0</v>
      </c>
      <c r="CR633" s="47">
        <v>0</v>
      </c>
      <c r="CS633" s="47">
        <v>0</v>
      </c>
      <c r="CT633" s="47">
        <v>0.8</v>
      </c>
      <c r="CU633" s="47">
        <v>0</v>
      </c>
      <c r="CV633" s="47">
        <v>0</v>
      </c>
      <c r="CW633" s="47">
        <v>0</v>
      </c>
      <c r="CX633" s="47">
        <v>0</v>
      </c>
      <c r="CY633" s="47">
        <v>0</v>
      </c>
      <c r="CZ633" s="47">
        <v>0</v>
      </c>
      <c r="DA633" s="47">
        <v>0</v>
      </c>
      <c r="DB633" s="47">
        <v>0</v>
      </c>
      <c r="DC633" s="47">
        <v>0.8</v>
      </c>
      <c r="DD633" s="47">
        <v>0</v>
      </c>
      <c r="DE633" s="47">
        <v>0</v>
      </c>
      <c r="DF633" s="47">
        <v>0</v>
      </c>
      <c r="DG633" s="47">
        <v>0</v>
      </c>
      <c r="DH633" s="47">
        <v>0</v>
      </c>
      <c r="DI633" s="47">
        <v>0</v>
      </c>
      <c r="DJ633" s="47">
        <v>0</v>
      </c>
      <c r="DK633" s="47">
        <v>0</v>
      </c>
      <c r="DL633" s="47">
        <v>0</v>
      </c>
      <c r="DM633" s="47">
        <v>0</v>
      </c>
      <c r="DN633" s="47">
        <v>0</v>
      </c>
      <c r="DO633" s="47">
        <v>0</v>
      </c>
      <c r="DP633" s="47">
        <v>0</v>
      </c>
      <c r="DQ633" s="47">
        <v>0</v>
      </c>
      <c r="DR633" s="47">
        <v>0</v>
      </c>
      <c r="DS633" s="47">
        <v>0</v>
      </c>
      <c r="DT633" s="47">
        <v>0</v>
      </c>
    </row>
    <row r="634" spans="1:126" x14ac:dyDescent="0.25">
      <c r="A634" s="47" t="s">
        <v>1124</v>
      </c>
      <c r="B634" s="47" t="s">
        <v>153</v>
      </c>
      <c r="C634" s="47" t="s">
        <v>1123</v>
      </c>
      <c r="D634" s="47" t="s">
        <v>1123</v>
      </c>
      <c r="E634" s="47"/>
      <c r="F634" s="47" t="s">
        <v>406</v>
      </c>
      <c r="G634" s="47" t="s">
        <v>415</v>
      </c>
      <c r="H634" s="47" t="str">
        <f>=IFERROR(VLOOKUP(A634,'ETPT Format DDG'!A:J,10,FALSE),"")</f>
        <v>0</v>
      </c>
      <c r="I634" s="47" t="str">
        <f>='ETPT Format DDG'!M634</f>
        <v/>
      </c>
      <c r="J634" s="47" t="str">
        <f>='ETPT Format DDG'!D634</f>
        <v/>
      </c>
      <c r="K634" s="47" t="s">
        <v>157</v>
      </c>
      <c r="L634" s="47" t="s">
        <v>363</v>
      </c>
      <c r="M634" s="47"/>
      <c r="N634" s="47">
        <v>1</v>
      </c>
      <c r="O634" s="47">
        <v>1</v>
      </c>
      <c r="P634" s="47">
        <v>0</v>
      </c>
      <c r="Q634" s="47">
        <v>0</v>
      </c>
      <c r="R634" s="47">
        <v>0</v>
      </c>
      <c r="S634" s="47">
        <v>0</v>
      </c>
      <c r="T634" s="47">
        <v>0</v>
      </c>
      <c r="U634" s="47">
        <v>0</v>
      </c>
      <c r="V634" s="47">
        <v>0</v>
      </c>
      <c r="W634" s="47">
        <v>0</v>
      </c>
      <c r="X634" s="47">
        <v>0</v>
      </c>
      <c r="Y634" s="47">
        <v>0</v>
      </c>
      <c r="Z634" s="47">
        <v>0</v>
      </c>
      <c r="AA634" s="47">
        <v>0</v>
      </c>
      <c r="AB634" s="47">
        <v>0</v>
      </c>
      <c r="AC634" s="47">
        <v>0</v>
      </c>
      <c r="AD634" s="47">
        <v>0</v>
      </c>
      <c r="AE634" s="47">
        <v>0</v>
      </c>
      <c r="AF634" s="47">
        <v>0</v>
      </c>
      <c r="AG634" s="47">
        <v>0</v>
      </c>
      <c r="AH634" s="47">
        <v>0</v>
      </c>
      <c r="AI634" s="47">
        <v>0</v>
      </c>
      <c r="AJ634" s="47">
        <v>0</v>
      </c>
      <c r="AK634" s="47">
        <v>0</v>
      </c>
      <c r="AL634" s="47">
        <v>0</v>
      </c>
      <c r="AM634" s="47">
        <v>0</v>
      </c>
      <c r="AN634" s="47">
        <v>0</v>
      </c>
      <c r="AO634" s="47">
        <v>0</v>
      </c>
      <c r="AP634" s="47">
        <v>0</v>
      </c>
      <c r="AQ634" s="47">
        <v>0</v>
      </c>
      <c r="AR634" s="47">
        <v>0</v>
      </c>
      <c r="AS634" s="47">
        <v>0</v>
      </c>
      <c r="AT634" s="47">
        <v>0</v>
      </c>
      <c r="AU634" s="47">
        <v>0</v>
      </c>
      <c r="AV634" s="47">
        <v>0</v>
      </c>
      <c r="AW634" s="47">
        <v>0</v>
      </c>
      <c r="AX634" s="47">
        <v>0</v>
      </c>
      <c r="AY634" s="47">
        <v>0</v>
      </c>
      <c r="AZ634" s="47">
        <v>0</v>
      </c>
      <c r="BA634" s="47">
        <v>0</v>
      </c>
      <c r="BB634" s="47">
        <v>0</v>
      </c>
      <c r="BC634" s="47">
        <v>0</v>
      </c>
      <c r="BD634" s="47">
        <v>0</v>
      </c>
      <c r="BE634" s="47">
        <v>0</v>
      </c>
      <c r="BF634" s="47">
        <v>0</v>
      </c>
      <c r="BG634" s="47">
        <v>0</v>
      </c>
      <c r="BH634" s="47">
        <v>0</v>
      </c>
      <c r="BI634" s="47">
        <v>0</v>
      </c>
      <c r="BJ634" s="47">
        <v>0</v>
      </c>
      <c r="BK634" s="47">
        <v>0</v>
      </c>
      <c r="BL634" s="47">
        <v>0</v>
      </c>
      <c r="BM634" s="47">
        <v>0</v>
      </c>
      <c r="BN634" s="47">
        <v>0</v>
      </c>
      <c r="BO634" s="47">
        <v>0</v>
      </c>
      <c r="BP634" s="47">
        <v>0</v>
      </c>
      <c r="BQ634" s="47">
        <v>0</v>
      </c>
      <c r="BR634" s="47">
        <v>0</v>
      </c>
      <c r="BS634" s="47">
        <v>0</v>
      </c>
      <c r="BT634" s="47">
        <v>0</v>
      </c>
      <c r="BU634" s="47">
        <v>0</v>
      </c>
      <c r="BV634" s="47">
        <v>0</v>
      </c>
      <c r="BW634" s="47">
        <v>0</v>
      </c>
      <c r="BX634" s="47">
        <v>0</v>
      </c>
      <c r="BY634" s="47">
        <v>0</v>
      </c>
      <c r="BZ634" s="47">
        <v>0</v>
      </c>
      <c r="CA634" s="47">
        <v>0</v>
      </c>
      <c r="CB634" s="47">
        <v>0</v>
      </c>
      <c r="CC634" s="47">
        <v>0</v>
      </c>
      <c r="CD634" s="47">
        <v>0</v>
      </c>
      <c r="CE634" s="47">
        <v>0</v>
      </c>
      <c r="CF634" s="47">
        <v>0</v>
      </c>
      <c r="CG634" s="47">
        <v>0</v>
      </c>
      <c r="CH634" s="47">
        <v>0</v>
      </c>
      <c r="CI634" s="47">
        <v>0</v>
      </c>
      <c r="CJ634" s="47">
        <v>0</v>
      </c>
      <c r="CK634" s="47">
        <v>0</v>
      </c>
      <c r="CL634" s="47">
        <v>0</v>
      </c>
      <c r="CM634" s="47">
        <v>0</v>
      </c>
      <c r="CN634" s="47">
        <v>0</v>
      </c>
      <c r="CO634" s="47">
        <v>0</v>
      </c>
      <c r="CP634" s="47">
        <v>0</v>
      </c>
      <c r="CQ634" s="47">
        <v>0</v>
      </c>
      <c r="CR634" s="47">
        <v>0</v>
      </c>
      <c r="CS634" s="47">
        <v>0</v>
      </c>
      <c r="CT634" s="47">
        <v>1</v>
      </c>
      <c r="CU634" s="47">
        <v>0</v>
      </c>
      <c r="CV634" s="47">
        <v>0</v>
      </c>
      <c r="CW634" s="47">
        <v>0</v>
      </c>
      <c r="CX634" s="47">
        <v>0</v>
      </c>
      <c r="CY634" s="47">
        <v>0</v>
      </c>
      <c r="CZ634" s="47">
        <v>0</v>
      </c>
      <c r="DA634" s="47">
        <v>0</v>
      </c>
      <c r="DB634" s="47">
        <v>0</v>
      </c>
      <c r="DC634" s="47">
        <v>0</v>
      </c>
      <c r="DD634" s="47">
        <v>0</v>
      </c>
      <c r="DE634" s="47">
        <v>1</v>
      </c>
      <c r="DF634" s="47">
        <v>0</v>
      </c>
      <c r="DG634" s="47">
        <v>0</v>
      </c>
      <c r="DH634" s="47">
        <v>0</v>
      </c>
      <c r="DI634" s="47">
        <v>0</v>
      </c>
      <c r="DJ634" s="47">
        <v>0</v>
      </c>
      <c r="DK634" s="47">
        <v>0</v>
      </c>
      <c r="DL634" s="47">
        <v>0</v>
      </c>
      <c r="DM634" s="47">
        <v>0</v>
      </c>
      <c r="DN634" s="47">
        <v>0</v>
      </c>
      <c r="DO634" s="47">
        <v>0</v>
      </c>
      <c r="DP634" s="47">
        <v>0</v>
      </c>
      <c r="DQ634" s="47">
        <v>0</v>
      </c>
      <c r="DR634" s="47">
        <v>0</v>
      </c>
      <c r="DS634" s="47">
        <v>0</v>
      </c>
      <c r="DT634" s="47">
        <v>0</v>
      </c>
    </row>
    <row r="635" spans="1:126" x14ac:dyDescent="0.25">
      <c r="A635" s="47" t="s">
        <v>1125</v>
      </c>
      <c r="B635" s="47" t="s">
        <v>153</v>
      </c>
      <c r="C635" s="47" t="s">
        <v>1123</v>
      </c>
      <c r="D635" s="47" t="s">
        <v>1123</v>
      </c>
      <c r="E635" s="47"/>
      <c r="F635" s="47" t="s">
        <v>406</v>
      </c>
      <c r="G635" s="47" t="s">
        <v>412</v>
      </c>
      <c r="H635" s="47" t="str">
        <f>=IFERROR(VLOOKUP(A635,'ETPT Format DDG'!A:J,10,FALSE),"")</f>
        <v>0</v>
      </c>
      <c r="I635" s="47" t="str">
        <f>='ETPT Format DDG'!M635</f>
        <v/>
      </c>
      <c r="J635" s="47" t="str">
        <f>='ETPT Format DDG'!D635</f>
        <v/>
      </c>
      <c r="K635" s="47" t="s">
        <v>157</v>
      </c>
      <c r="L635" s="47" t="s">
        <v>1090</v>
      </c>
      <c r="M635" s="47" t="s">
        <v>409</v>
      </c>
      <c r="N635" s="47">
        <v>0.6842105263157895</v>
      </c>
      <c r="O635" s="47">
        <v>0.6842105263157895</v>
      </c>
      <c r="P635" s="47">
        <v>0</v>
      </c>
      <c r="Q635" s="47">
        <v>0</v>
      </c>
      <c r="R635" s="47">
        <v>0</v>
      </c>
      <c r="S635" s="47">
        <v>0</v>
      </c>
      <c r="T635" s="47">
        <v>0</v>
      </c>
      <c r="U635" s="47">
        <v>0</v>
      </c>
      <c r="V635" s="47">
        <v>0</v>
      </c>
      <c r="W635" s="47">
        <v>0</v>
      </c>
      <c r="X635" s="47">
        <v>0</v>
      </c>
      <c r="Y635" s="47">
        <v>0</v>
      </c>
      <c r="Z635" s="47">
        <v>0</v>
      </c>
      <c r="AA635" s="47">
        <v>0</v>
      </c>
      <c r="AB635" s="47">
        <v>0</v>
      </c>
      <c r="AC635" s="47">
        <v>0</v>
      </c>
      <c r="AD635" s="47">
        <v>0</v>
      </c>
      <c r="AE635" s="47">
        <v>0</v>
      </c>
      <c r="AF635" s="47">
        <v>0</v>
      </c>
      <c r="AG635" s="47">
        <v>0</v>
      </c>
      <c r="AH635" s="47">
        <v>0</v>
      </c>
      <c r="AI635" s="47">
        <v>0</v>
      </c>
      <c r="AJ635" s="47">
        <v>0</v>
      </c>
      <c r="AK635" s="47">
        <v>0</v>
      </c>
      <c r="AL635" s="47">
        <v>0</v>
      </c>
      <c r="AM635" s="47">
        <v>0</v>
      </c>
      <c r="AN635" s="47">
        <v>0.6842105263157895</v>
      </c>
      <c r="AO635" s="47">
        <v>0</v>
      </c>
      <c r="AP635" s="47">
        <v>0</v>
      </c>
      <c r="AQ635" s="47">
        <v>0</v>
      </c>
      <c r="AR635" s="47">
        <v>0</v>
      </c>
      <c r="AS635" s="47">
        <v>0</v>
      </c>
      <c r="AT635" s="47">
        <v>0</v>
      </c>
      <c r="AU635" s="47">
        <v>0</v>
      </c>
      <c r="AV635" s="47">
        <v>0</v>
      </c>
      <c r="AW635" s="47">
        <v>0</v>
      </c>
      <c r="AX635" s="47">
        <v>0</v>
      </c>
      <c r="AY635" s="47">
        <v>0</v>
      </c>
      <c r="AZ635" s="47">
        <v>0</v>
      </c>
      <c r="BA635" s="47">
        <v>0</v>
      </c>
      <c r="BB635" s="47">
        <v>0</v>
      </c>
      <c r="BC635" s="47">
        <v>0</v>
      </c>
      <c r="BD635" s="47">
        <v>0</v>
      </c>
      <c r="BE635" s="47">
        <v>0</v>
      </c>
      <c r="BF635" s="47">
        <v>0</v>
      </c>
      <c r="BG635" s="47">
        <v>0.6842105263157895</v>
      </c>
      <c r="BH635" s="47">
        <v>0</v>
      </c>
      <c r="BI635" s="47">
        <v>0</v>
      </c>
      <c r="BJ635" s="47">
        <v>0</v>
      </c>
      <c r="BK635" s="47">
        <v>0</v>
      </c>
      <c r="BL635" s="47">
        <v>0</v>
      </c>
      <c r="BM635" s="47">
        <v>0</v>
      </c>
      <c r="BN635" s="47">
        <v>0</v>
      </c>
      <c r="BO635" s="47">
        <v>0</v>
      </c>
      <c r="BP635" s="47">
        <v>0</v>
      </c>
      <c r="BQ635" s="47">
        <v>0</v>
      </c>
      <c r="BR635" s="47">
        <v>0</v>
      </c>
      <c r="BS635" s="47">
        <v>0</v>
      </c>
      <c r="BT635" s="47">
        <v>0</v>
      </c>
      <c r="BU635" s="47">
        <v>0</v>
      </c>
      <c r="BV635" s="47">
        <v>0</v>
      </c>
      <c r="BW635" s="47">
        <v>0</v>
      </c>
      <c r="BX635" s="47">
        <v>0</v>
      </c>
      <c r="BY635" s="47">
        <v>0</v>
      </c>
      <c r="BZ635" s="47">
        <v>0</v>
      </c>
      <c r="CA635" s="47">
        <v>0</v>
      </c>
      <c r="CB635" s="47">
        <v>0</v>
      </c>
      <c r="CC635" s="47">
        <v>0</v>
      </c>
      <c r="CD635" s="47">
        <v>0</v>
      </c>
      <c r="CE635" s="47">
        <v>0</v>
      </c>
      <c r="CF635" s="47">
        <v>0</v>
      </c>
      <c r="CG635" s="47">
        <v>0</v>
      </c>
      <c r="CH635" s="47">
        <v>0</v>
      </c>
      <c r="CI635" s="47">
        <v>0</v>
      </c>
      <c r="CJ635" s="47">
        <v>0</v>
      </c>
      <c r="CK635" s="47">
        <v>0</v>
      </c>
      <c r="CL635" s="47">
        <v>0</v>
      </c>
      <c r="CM635" s="47">
        <v>0</v>
      </c>
      <c r="CN635" s="47">
        <v>0</v>
      </c>
      <c r="CO635" s="47">
        <v>0</v>
      </c>
      <c r="CP635" s="47">
        <v>0</v>
      </c>
      <c r="CQ635" s="47">
        <v>0</v>
      </c>
      <c r="CR635" s="47">
        <v>0</v>
      </c>
      <c r="CS635" s="47">
        <v>0</v>
      </c>
      <c r="CT635" s="47">
        <v>0</v>
      </c>
      <c r="CU635" s="47">
        <v>0</v>
      </c>
      <c r="CV635" s="47">
        <v>0</v>
      </c>
      <c r="CW635" s="47">
        <v>0</v>
      </c>
      <c r="CX635" s="47">
        <v>0</v>
      </c>
      <c r="CY635" s="47">
        <v>0</v>
      </c>
      <c r="CZ635" s="47">
        <v>0</v>
      </c>
      <c r="DA635" s="47">
        <v>0</v>
      </c>
      <c r="DB635" s="47">
        <v>0</v>
      </c>
      <c r="DC635" s="47">
        <v>0</v>
      </c>
      <c r="DD635" s="47">
        <v>0</v>
      </c>
      <c r="DE635" s="47">
        <v>0</v>
      </c>
      <c r="DF635" s="47">
        <v>0</v>
      </c>
      <c r="DG635" s="47">
        <v>0</v>
      </c>
      <c r="DH635" s="47">
        <v>0</v>
      </c>
      <c r="DI635" s="47">
        <v>0</v>
      </c>
      <c r="DJ635" s="47">
        <v>0</v>
      </c>
      <c r="DK635" s="47">
        <v>0</v>
      </c>
      <c r="DL635" s="47">
        <v>0</v>
      </c>
      <c r="DM635" s="47">
        <v>0</v>
      </c>
      <c r="DN635" s="47">
        <v>0</v>
      </c>
      <c r="DO635" s="47">
        <v>0</v>
      </c>
      <c r="DP635" s="47">
        <v>0</v>
      </c>
      <c r="DQ635" s="47">
        <v>0</v>
      </c>
      <c r="DR635" s="47">
        <v>0</v>
      </c>
      <c r="DS635" s="47">
        <v>0</v>
      </c>
      <c r="DT635" s="47">
        <v>0</v>
      </c>
    </row>
    <row r="636" spans="1:126" x14ac:dyDescent="0.25">
      <c r="A636" s="47" t="s">
        <v>1126</v>
      </c>
      <c r="B636" s="47" t="s">
        <v>153</v>
      </c>
      <c r="C636" s="47" t="s">
        <v>1123</v>
      </c>
      <c r="D636" s="47" t="s">
        <v>1123</v>
      </c>
      <c r="E636" s="47"/>
      <c r="F636" s="47" t="s">
        <v>406</v>
      </c>
      <c r="G636" s="47" t="s">
        <v>544</v>
      </c>
      <c r="H636" s="47" t="str">
        <f>=IFERROR(VLOOKUP(A636,'ETPT Format DDG'!A:J,10,FALSE),"")</f>
        <v>0</v>
      </c>
      <c r="I636" s="47" t="str">
        <f>='ETPT Format DDG'!M636</f>
        <v/>
      </c>
      <c r="J636" s="47" t="str">
        <f>='ETPT Format DDG'!D636</f>
        <v/>
      </c>
      <c r="K636" s="47" t="s">
        <v>157</v>
      </c>
      <c r="L636" s="47" t="s">
        <v>1127</v>
      </c>
      <c r="M636" s="47"/>
      <c r="N636" s="47">
        <v>1</v>
      </c>
      <c r="O636" s="47">
        <v>1</v>
      </c>
      <c r="P636" s="47">
        <v>0</v>
      </c>
      <c r="Q636" s="47">
        <v>0</v>
      </c>
      <c r="R636" s="47">
        <v>0</v>
      </c>
      <c r="S636" s="47">
        <v>0</v>
      </c>
      <c r="T636" s="47">
        <v>0</v>
      </c>
      <c r="U636" s="47">
        <v>0</v>
      </c>
      <c r="V636" s="47">
        <v>0</v>
      </c>
      <c r="W636" s="47">
        <v>0</v>
      </c>
      <c r="X636" s="47">
        <v>0</v>
      </c>
      <c r="Y636" s="47">
        <v>0</v>
      </c>
      <c r="Z636" s="47">
        <v>0</v>
      </c>
      <c r="AA636" s="47">
        <v>0</v>
      </c>
      <c r="AB636" s="47">
        <v>0</v>
      </c>
      <c r="AC636" s="47">
        <v>0</v>
      </c>
      <c r="AD636" s="47">
        <v>0</v>
      </c>
      <c r="AE636" s="47">
        <v>0</v>
      </c>
      <c r="AF636" s="47">
        <v>0</v>
      </c>
      <c r="AG636" s="47">
        <v>0</v>
      </c>
      <c r="AH636" s="47">
        <v>0</v>
      </c>
      <c r="AI636" s="47">
        <v>0</v>
      </c>
      <c r="AJ636" s="47">
        <v>0</v>
      </c>
      <c r="AK636" s="47">
        <v>0</v>
      </c>
      <c r="AL636" s="47">
        <v>0</v>
      </c>
      <c r="AM636" s="47">
        <v>0</v>
      </c>
      <c r="AN636" s="47">
        <v>0</v>
      </c>
      <c r="AO636" s="47">
        <v>0</v>
      </c>
      <c r="AP636" s="47">
        <v>0</v>
      </c>
      <c r="AQ636" s="47">
        <v>0</v>
      </c>
      <c r="AR636" s="47">
        <v>0</v>
      </c>
      <c r="AS636" s="47">
        <v>0</v>
      </c>
      <c r="AT636" s="47">
        <v>0</v>
      </c>
      <c r="AU636" s="47">
        <v>0</v>
      </c>
      <c r="AV636" s="47">
        <v>0</v>
      </c>
      <c r="AW636" s="47">
        <v>0</v>
      </c>
      <c r="AX636" s="47">
        <v>0</v>
      </c>
      <c r="AY636" s="47">
        <v>0</v>
      </c>
      <c r="AZ636" s="47">
        <v>0</v>
      </c>
      <c r="BA636" s="47">
        <v>0</v>
      </c>
      <c r="BB636" s="47">
        <v>0</v>
      </c>
      <c r="BC636" s="47">
        <v>0</v>
      </c>
      <c r="BD636" s="47">
        <v>0</v>
      </c>
      <c r="BE636" s="47">
        <v>0</v>
      </c>
      <c r="BF636" s="47">
        <v>0</v>
      </c>
      <c r="BG636" s="47">
        <v>0</v>
      </c>
      <c r="BH636" s="47">
        <v>0</v>
      </c>
      <c r="BI636" s="47">
        <v>0</v>
      </c>
      <c r="BJ636" s="47">
        <v>0</v>
      </c>
      <c r="BK636" s="47">
        <v>0</v>
      </c>
      <c r="BL636" s="47">
        <v>0</v>
      </c>
      <c r="BM636" s="47">
        <v>0</v>
      </c>
      <c r="BN636" s="47">
        <v>0</v>
      </c>
      <c r="BO636" s="47">
        <v>0</v>
      </c>
      <c r="BP636" s="47">
        <v>0</v>
      </c>
      <c r="BQ636" s="47">
        <v>0</v>
      </c>
      <c r="BR636" s="47">
        <v>0</v>
      </c>
      <c r="BS636" s="47">
        <v>0</v>
      </c>
      <c r="BT636" s="47">
        <v>0</v>
      </c>
      <c r="BU636" s="47">
        <v>0</v>
      </c>
      <c r="BV636" s="47">
        <v>0</v>
      </c>
      <c r="BW636" s="47">
        <v>0</v>
      </c>
      <c r="BX636" s="47">
        <v>0</v>
      </c>
      <c r="BY636" s="47">
        <v>0</v>
      </c>
      <c r="BZ636" s="47">
        <v>0</v>
      </c>
      <c r="CA636" s="47">
        <v>0</v>
      </c>
      <c r="CB636" s="47">
        <v>0</v>
      </c>
      <c r="CC636" s="47">
        <v>0</v>
      </c>
      <c r="CD636" s="47">
        <v>0</v>
      </c>
      <c r="CE636" s="47">
        <v>0</v>
      </c>
      <c r="CF636" s="47">
        <v>0</v>
      </c>
      <c r="CG636" s="47">
        <v>0</v>
      </c>
      <c r="CH636" s="47">
        <v>0</v>
      </c>
      <c r="CI636" s="47">
        <v>0</v>
      </c>
      <c r="CJ636" s="47">
        <v>0</v>
      </c>
      <c r="CK636" s="47">
        <v>0</v>
      </c>
      <c r="CL636" s="47">
        <v>0</v>
      </c>
      <c r="CM636" s="47">
        <v>0</v>
      </c>
      <c r="CN636" s="47">
        <v>0</v>
      </c>
      <c r="CO636" s="47">
        <v>0</v>
      </c>
      <c r="CP636" s="47">
        <v>0</v>
      </c>
      <c r="CQ636" s="47">
        <v>0</v>
      </c>
      <c r="CR636" s="47">
        <v>0</v>
      </c>
      <c r="CS636" s="47">
        <v>0</v>
      </c>
      <c r="CT636" s="47">
        <v>1</v>
      </c>
      <c r="CU636" s="47">
        <v>1</v>
      </c>
      <c r="CV636" s="47">
        <v>0</v>
      </c>
      <c r="CW636" s="47">
        <v>0</v>
      </c>
      <c r="CX636" s="47">
        <v>0</v>
      </c>
      <c r="CY636" s="47">
        <v>0</v>
      </c>
      <c r="CZ636" s="47">
        <v>0</v>
      </c>
      <c r="DA636" s="47">
        <v>0</v>
      </c>
      <c r="DB636" s="47">
        <v>0</v>
      </c>
      <c r="DC636" s="47">
        <v>0</v>
      </c>
      <c r="DD636" s="47">
        <v>0</v>
      </c>
      <c r="DE636" s="47">
        <v>0</v>
      </c>
      <c r="DF636" s="47">
        <v>0</v>
      </c>
      <c r="DG636" s="47">
        <v>0</v>
      </c>
      <c r="DH636" s="47">
        <v>0</v>
      </c>
      <c r="DI636" s="47">
        <v>0</v>
      </c>
      <c r="DJ636" s="47">
        <v>0</v>
      </c>
      <c r="DK636" s="47">
        <v>0</v>
      </c>
      <c r="DL636" s="47">
        <v>0</v>
      </c>
      <c r="DM636" s="47">
        <v>0</v>
      </c>
      <c r="DN636" s="47">
        <v>0</v>
      </c>
      <c r="DO636" s="47">
        <v>0</v>
      </c>
      <c r="DP636" s="47">
        <v>0</v>
      </c>
      <c r="DQ636" s="47">
        <v>0</v>
      </c>
      <c r="DR636" s="47">
        <v>0</v>
      </c>
      <c r="DS636" s="47">
        <v>0</v>
      </c>
      <c r="DT636" s="47">
        <v>0</v>
      </c>
    </row>
    <row r="637" spans="1:126" x14ac:dyDescent="0.25">
      <c r="A637" s="47" t="s">
        <v>1128</v>
      </c>
      <c r="B637" s="47" t="s">
        <v>153</v>
      </c>
      <c r="C637" s="47" t="s">
        <v>1123</v>
      </c>
      <c r="D637" s="47" t="s">
        <v>1123</v>
      </c>
      <c r="E637" s="47"/>
      <c r="F637" s="47" t="s">
        <v>406</v>
      </c>
      <c r="G637" s="47" t="s">
        <v>415</v>
      </c>
      <c r="H637" s="47" t="str">
        <f>=IFERROR(VLOOKUP(A637,'ETPT Format DDG'!A:J,10,FALSE),"")</f>
        <v>0</v>
      </c>
      <c r="I637" s="47" t="str">
        <f>='ETPT Format DDG'!M637</f>
        <v/>
      </c>
      <c r="J637" s="47" t="str">
        <f>='ETPT Format DDG'!D637</f>
        <v/>
      </c>
      <c r="K637" s="47" t="s">
        <v>157</v>
      </c>
      <c r="L637" s="47" t="s">
        <v>363</v>
      </c>
      <c r="M637" s="47"/>
      <c r="N637" s="47">
        <v>1</v>
      </c>
      <c r="O637" s="47">
        <v>1</v>
      </c>
      <c r="P637" s="47">
        <v>0</v>
      </c>
      <c r="Q637" s="47">
        <v>0</v>
      </c>
      <c r="R637" s="47">
        <v>0</v>
      </c>
      <c r="S637" s="47">
        <v>0</v>
      </c>
      <c r="T637" s="47">
        <v>0</v>
      </c>
      <c r="U637" s="47">
        <v>0</v>
      </c>
      <c r="V637" s="47">
        <v>0</v>
      </c>
      <c r="W637" s="47">
        <v>0</v>
      </c>
      <c r="X637" s="47">
        <v>0</v>
      </c>
      <c r="Y637" s="47">
        <v>0</v>
      </c>
      <c r="Z637" s="47">
        <v>0</v>
      </c>
      <c r="AA637" s="47">
        <v>0</v>
      </c>
      <c r="AB637" s="47">
        <v>0</v>
      </c>
      <c r="AC637" s="47">
        <v>0</v>
      </c>
      <c r="AD637" s="47">
        <v>0</v>
      </c>
      <c r="AE637" s="47">
        <v>0</v>
      </c>
      <c r="AF637" s="47">
        <v>0</v>
      </c>
      <c r="AG637" s="47">
        <v>0</v>
      </c>
      <c r="AH637" s="47">
        <v>0</v>
      </c>
      <c r="AI637" s="47">
        <v>0</v>
      </c>
      <c r="AJ637" s="47">
        <v>0</v>
      </c>
      <c r="AK637" s="47">
        <v>0</v>
      </c>
      <c r="AL637" s="47">
        <v>0</v>
      </c>
      <c r="AM637" s="47">
        <v>0</v>
      </c>
      <c r="AN637" s="47">
        <v>0</v>
      </c>
      <c r="AO637" s="47">
        <v>0</v>
      </c>
      <c r="AP637" s="47">
        <v>0</v>
      </c>
      <c r="AQ637" s="47">
        <v>0</v>
      </c>
      <c r="AR637" s="47">
        <v>0</v>
      </c>
      <c r="AS637" s="47">
        <v>0</v>
      </c>
      <c r="AT637" s="47">
        <v>0</v>
      </c>
      <c r="AU637" s="47">
        <v>0</v>
      </c>
      <c r="AV637" s="47">
        <v>0</v>
      </c>
      <c r="AW637" s="47">
        <v>0</v>
      </c>
      <c r="AX637" s="47">
        <v>0</v>
      </c>
      <c r="AY637" s="47">
        <v>0</v>
      </c>
      <c r="AZ637" s="47">
        <v>0</v>
      </c>
      <c r="BA637" s="47">
        <v>0</v>
      </c>
      <c r="BB637" s="47">
        <v>0</v>
      </c>
      <c r="BC637" s="47">
        <v>0</v>
      </c>
      <c r="BD637" s="47">
        <v>0</v>
      </c>
      <c r="BE637" s="47">
        <v>0</v>
      </c>
      <c r="BF637" s="47">
        <v>0</v>
      </c>
      <c r="BG637" s="47">
        <v>0</v>
      </c>
      <c r="BH637" s="47">
        <v>0</v>
      </c>
      <c r="BI637" s="47">
        <v>0</v>
      </c>
      <c r="BJ637" s="47">
        <v>0</v>
      </c>
      <c r="BK637" s="47">
        <v>0</v>
      </c>
      <c r="BL637" s="47">
        <v>0</v>
      </c>
      <c r="BM637" s="47">
        <v>0</v>
      </c>
      <c r="BN637" s="47">
        <v>0</v>
      </c>
      <c r="BO637" s="47">
        <v>0</v>
      </c>
      <c r="BP637" s="47">
        <v>0</v>
      </c>
      <c r="BQ637" s="47">
        <v>0</v>
      </c>
      <c r="BR637" s="47">
        <v>0</v>
      </c>
      <c r="BS637" s="47">
        <v>0</v>
      </c>
      <c r="BT637" s="47">
        <v>0</v>
      </c>
      <c r="BU637" s="47">
        <v>0</v>
      </c>
      <c r="BV637" s="47">
        <v>0</v>
      </c>
      <c r="BW637" s="47">
        <v>0</v>
      </c>
      <c r="BX637" s="47">
        <v>0</v>
      </c>
      <c r="BY637" s="47">
        <v>0</v>
      </c>
      <c r="BZ637" s="47">
        <v>0</v>
      </c>
      <c r="CA637" s="47">
        <v>0</v>
      </c>
      <c r="CB637" s="47">
        <v>0</v>
      </c>
      <c r="CC637" s="47">
        <v>0</v>
      </c>
      <c r="CD637" s="47">
        <v>0</v>
      </c>
      <c r="CE637" s="47">
        <v>0</v>
      </c>
      <c r="CF637" s="47">
        <v>1</v>
      </c>
      <c r="CG637" s="47">
        <v>0</v>
      </c>
      <c r="CH637" s="47">
        <v>0</v>
      </c>
      <c r="CI637" s="47">
        <v>0</v>
      </c>
      <c r="CJ637" s="47">
        <v>0</v>
      </c>
      <c r="CK637" s="47">
        <v>0</v>
      </c>
      <c r="CL637" s="47">
        <v>0</v>
      </c>
      <c r="CM637" s="47">
        <v>0</v>
      </c>
      <c r="CN637" s="47">
        <v>0</v>
      </c>
      <c r="CO637" s="47">
        <v>0</v>
      </c>
      <c r="CP637" s="47">
        <v>0</v>
      </c>
      <c r="CQ637" s="47">
        <v>0</v>
      </c>
      <c r="CR637" s="47">
        <v>0</v>
      </c>
      <c r="CS637" s="47">
        <v>0</v>
      </c>
      <c r="CT637" s="47">
        <v>0</v>
      </c>
      <c r="CU637" s="47">
        <v>0</v>
      </c>
      <c r="CV637" s="47">
        <v>0</v>
      </c>
      <c r="CW637" s="47">
        <v>0</v>
      </c>
      <c r="CX637" s="47">
        <v>0</v>
      </c>
      <c r="CY637" s="47">
        <v>0</v>
      </c>
      <c r="CZ637" s="47">
        <v>0</v>
      </c>
      <c r="DA637" s="47">
        <v>0</v>
      </c>
      <c r="DB637" s="47">
        <v>0</v>
      </c>
      <c r="DC637" s="47">
        <v>0</v>
      </c>
      <c r="DD637" s="47">
        <v>0</v>
      </c>
      <c r="DE637" s="47">
        <v>0</v>
      </c>
      <c r="DF637" s="47">
        <v>0</v>
      </c>
      <c r="DG637" s="47">
        <v>0</v>
      </c>
      <c r="DH637" s="47">
        <v>0</v>
      </c>
      <c r="DI637" s="47">
        <v>0</v>
      </c>
      <c r="DJ637" s="47">
        <v>0</v>
      </c>
      <c r="DK637" s="47">
        <v>0</v>
      </c>
      <c r="DL637" s="47">
        <v>0</v>
      </c>
      <c r="DM637" s="47">
        <v>0</v>
      </c>
      <c r="DN637" s="47">
        <v>0</v>
      </c>
      <c r="DO637" s="47">
        <v>0</v>
      </c>
      <c r="DP637" s="47">
        <v>0</v>
      </c>
      <c r="DQ637" s="47">
        <v>0</v>
      </c>
      <c r="DR637" s="47">
        <v>0</v>
      </c>
      <c r="DS637" s="47">
        <v>0</v>
      </c>
      <c r="DT637" s="47">
        <v>0</v>
      </c>
    </row>
    <row r="638" spans="1:126" x14ac:dyDescent="0.25">
      <c r="A638" s="47" t="s">
        <v>1129</v>
      </c>
      <c r="B638" s="47" t="s">
        <v>153</v>
      </c>
      <c r="C638" s="47" t="s">
        <v>1123</v>
      </c>
      <c r="D638" s="47" t="s">
        <v>1123</v>
      </c>
      <c r="E638" s="47"/>
      <c r="F638" s="47" t="s">
        <v>406</v>
      </c>
      <c r="G638" s="47" t="s">
        <v>415</v>
      </c>
      <c r="H638" s="47" t="str">
        <f>=IFERROR(VLOOKUP(A638,'ETPT Format DDG'!A:J,10,FALSE),"")</f>
        <v>0</v>
      </c>
      <c r="I638" s="47" t="str">
        <f>='ETPT Format DDG'!M638</f>
        <v/>
      </c>
      <c r="J638" s="47" t="str">
        <f>='ETPT Format DDG'!D638</f>
        <v/>
      </c>
      <c r="K638" s="47" t="s">
        <v>157</v>
      </c>
      <c r="L638" s="47" t="s">
        <v>869</v>
      </c>
      <c r="M638" s="47"/>
      <c r="N638" s="47">
        <v>1</v>
      </c>
      <c r="O638" s="47">
        <v>1</v>
      </c>
      <c r="P638" s="47">
        <v>0</v>
      </c>
      <c r="Q638" s="47">
        <v>0</v>
      </c>
      <c r="R638" s="47">
        <v>0</v>
      </c>
      <c r="S638" s="47">
        <v>0</v>
      </c>
      <c r="T638" s="47">
        <v>0</v>
      </c>
      <c r="U638" s="47">
        <v>0</v>
      </c>
      <c r="V638" s="47">
        <v>0</v>
      </c>
      <c r="W638" s="47">
        <v>0</v>
      </c>
      <c r="X638" s="47">
        <v>0</v>
      </c>
      <c r="Y638" s="47">
        <v>0</v>
      </c>
      <c r="Z638" s="47">
        <v>0</v>
      </c>
      <c r="AA638" s="47">
        <v>0</v>
      </c>
      <c r="AB638" s="47">
        <v>0</v>
      </c>
      <c r="AC638" s="47">
        <v>0</v>
      </c>
      <c r="AD638" s="47">
        <v>0</v>
      </c>
      <c r="AE638" s="47">
        <v>0</v>
      </c>
      <c r="AF638" s="47">
        <v>0</v>
      </c>
      <c r="AG638" s="47">
        <v>0</v>
      </c>
      <c r="AH638" s="47">
        <v>0</v>
      </c>
      <c r="AI638" s="47">
        <v>0</v>
      </c>
      <c r="AJ638" s="47">
        <v>0</v>
      </c>
      <c r="AK638" s="47">
        <v>0</v>
      </c>
      <c r="AL638" s="47">
        <v>0</v>
      </c>
      <c r="AM638" s="47">
        <v>0</v>
      </c>
      <c r="AN638" s="47">
        <v>0</v>
      </c>
      <c r="AO638" s="47">
        <v>0</v>
      </c>
      <c r="AP638" s="47">
        <v>0</v>
      </c>
      <c r="AQ638" s="47">
        <v>0</v>
      </c>
      <c r="AR638" s="47">
        <v>0</v>
      </c>
      <c r="AS638" s="47">
        <v>0</v>
      </c>
      <c r="AT638" s="47">
        <v>0</v>
      </c>
      <c r="AU638" s="47">
        <v>0</v>
      </c>
      <c r="AV638" s="47">
        <v>0</v>
      </c>
      <c r="AW638" s="47">
        <v>0</v>
      </c>
      <c r="AX638" s="47">
        <v>0</v>
      </c>
      <c r="AY638" s="47">
        <v>0</v>
      </c>
      <c r="AZ638" s="47">
        <v>0</v>
      </c>
      <c r="BA638" s="47">
        <v>0</v>
      </c>
      <c r="BB638" s="47">
        <v>0</v>
      </c>
      <c r="BC638" s="47">
        <v>0</v>
      </c>
      <c r="BD638" s="47">
        <v>0</v>
      </c>
      <c r="BE638" s="47">
        <v>0</v>
      </c>
      <c r="BF638" s="47">
        <v>0</v>
      </c>
      <c r="BG638" s="47">
        <v>0</v>
      </c>
      <c r="BH638" s="47">
        <v>0</v>
      </c>
      <c r="BI638" s="47">
        <v>0</v>
      </c>
      <c r="BJ638" s="47">
        <v>0</v>
      </c>
      <c r="BK638" s="47">
        <v>0</v>
      </c>
      <c r="BL638" s="47">
        <v>0</v>
      </c>
      <c r="BM638" s="47">
        <v>0</v>
      </c>
      <c r="BN638" s="47">
        <v>0</v>
      </c>
      <c r="BO638" s="47">
        <v>1</v>
      </c>
      <c r="BP638" s="47">
        <v>0</v>
      </c>
      <c r="BQ638" s="47">
        <v>0</v>
      </c>
      <c r="BR638" s="47">
        <v>0</v>
      </c>
      <c r="BS638" s="47">
        <v>0</v>
      </c>
      <c r="BT638" s="47">
        <v>0</v>
      </c>
      <c r="BU638" s="47">
        <v>0</v>
      </c>
      <c r="BV638" s="47">
        <v>0</v>
      </c>
      <c r="BW638" s="47">
        <v>0</v>
      </c>
      <c r="BX638" s="47">
        <v>0</v>
      </c>
      <c r="BY638" s="47">
        <v>0</v>
      </c>
      <c r="BZ638" s="47">
        <v>0</v>
      </c>
      <c r="CA638" s="47">
        <v>0</v>
      </c>
      <c r="CB638" s="47">
        <v>0</v>
      </c>
      <c r="CC638" s="47">
        <v>0</v>
      </c>
      <c r="CD638" s="47">
        <v>0</v>
      </c>
      <c r="CE638" s="47">
        <v>0</v>
      </c>
      <c r="CF638" s="47">
        <v>0</v>
      </c>
      <c r="CG638" s="47">
        <v>0</v>
      </c>
      <c r="CH638" s="47">
        <v>0</v>
      </c>
      <c r="CI638" s="47">
        <v>0</v>
      </c>
      <c r="CJ638" s="47">
        <v>0</v>
      </c>
      <c r="CK638" s="47">
        <v>0</v>
      </c>
      <c r="CL638" s="47">
        <v>0</v>
      </c>
      <c r="CM638" s="47">
        <v>0</v>
      </c>
      <c r="CN638" s="47">
        <v>0</v>
      </c>
      <c r="CO638" s="47">
        <v>0</v>
      </c>
      <c r="CP638" s="47">
        <v>0</v>
      </c>
      <c r="CQ638" s="47">
        <v>0</v>
      </c>
      <c r="CR638" s="47">
        <v>0</v>
      </c>
      <c r="CS638" s="47">
        <v>0</v>
      </c>
      <c r="CT638" s="47">
        <v>0</v>
      </c>
      <c r="CU638" s="47">
        <v>0</v>
      </c>
      <c r="CV638" s="47">
        <v>0</v>
      </c>
      <c r="CW638" s="47">
        <v>0</v>
      </c>
      <c r="CX638" s="47">
        <v>0</v>
      </c>
      <c r="CY638" s="47">
        <v>0</v>
      </c>
      <c r="CZ638" s="47">
        <v>0</v>
      </c>
      <c r="DA638" s="47">
        <v>0</v>
      </c>
      <c r="DB638" s="47">
        <v>0</v>
      </c>
      <c r="DC638" s="47">
        <v>0</v>
      </c>
      <c r="DD638" s="47">
        <v>0</v>
      </c>
      <c r="DE638" s="47">
        <v>0</v>
      </c>
      <c r="DF638" s="47">
        <v>0</v>
      </c>
      <c r="DG638" s="47">
        <v>0</v>
      </c>
      <c r="DH638" s="47">
        <v>0</v>
      </c>
      <c r="DI638" s="47">
        <v>0</v>
      </c>
      <c r="DJ638" s="47">
        <v>0</v>
      </c>
      <c r="DK638" s="47">
        <v>0</v>
      </c>
      <c r="DL638" s="47">
        <v>0</v>
      </c>
      <c r="DM638" s="47">
        <v>0</v>
      </c>
      <c r="DN638" s="47">
        <v>0</v>
      </c>
      <c r="DO638" s="47">
        <v>0</v>
      </c>
      <c r="DP638" s="47">
        <v>0</v>
      </c>
      <c r="DQ638" s="47">
        <v>0</v>
      </c>
      <c r="DR638" s="47">
        <v>0</v>
      </c>
      <c r="DS638" s="47">
        <v>0</v>
      </c>
      <c r="DT638" s="47">
        <v>0</v>
      </c>
    </row>
    <row r="639" spans="1:126" x14ac:dyDescent="0.25">
      <c r="A639" s="47" t="s">
        <v>1130</v>
      </c>
      <c r="B639" s="47" t="s">
        <v>153</v>
      </c>
      <c r="C639" s="47" t="s">
        <v>1123</v>
      </c>
      <c r="D639" s="47" t="s">
        <v>1123</v>
      </c>
      <c r="E639" s="47"/>
      <c r="F639" s="47" t="s">
        <v>406</v>
      </c>
      <c r="G639" s="47" t="s">
        <v>415</v>
      </c>
      <c r="H639" s="47" t="str">
        <f>=IFERROR(VLOOKUP(A639,'ETPT Format DDG'!A:J,10,FALSE),"")</f>
        <v>0</v>
      </c>
      <c r="I639" s="47" t="str">
        <f>='ETPT Format DDG'!M639</f>
        <v/>
      </c>
      <c r="J639" s="47" t="str">
        <f>='ETPT Format DDG'!D639</f>
        <v/>
      </c>
      <c r="K639" s="47" t="s">
        <v>157</v>
      </c>
      <c r="L639" s="47" t="s">
        <v>869</v>
      </c>
      <c r="M639" s="47" t="s">
        <v>494</v>
      </c>
      <c r="N639" s="47">
        <v>0.7473684210526316</v>
      </c>
      <c r="O639" s="47">
        <v>0.7473684210526316</v>
      </c>
      <c r="P639" s="47">
        <v>0</v>
      </c>
      <c r="Q639" s="47">
        <v>0</v>
      </c>
      <c r="R639" s="47">
        <v>0</v>
      </c>
      <c r="S639" s="47">
        <v>0</v>
      </c>
      <c r="T639" s="47">
        <v>0</v>
      </c>
      <c r="U639" s="47">
        <v>0</v>
      </c>
      <c r="V639" s="47">
        <v>0</v>
      </c>
      <c r="W639" s="47">
        <v>0</v>
      </c>
      <c r="X639" s="47">
        <v>0</v>
      </c>
      <c r="Y639" s="47">
        <v>0</v>
      </c>
      <c r="Z639" s="47">
        <v>0</v>
      </c>
      <c r="AA639" s="47">
        <v>0</v>
      </c>
      <c r="AB639" s="47">
        <v>0</v>
      </c>
      <c r="AC639" s="47">
        <v>0</v>
      </c>
      <c r="AD639" s="47">
        <v>0</v>
      </c>
      <c r="AE639" s="47">
        <v>0</v>
      </c>
      <c r="AF639" s="47">
        <v>0</v>
      </c>
      <c r="AG639" s="47">
        <v>0</v>
      </c>
      <c r="AH639" s="47">
        <v>0</v>
      </c>
      <c r="AI639" s="47">
        <v>0</v>
      </c>
      <c r="AJ639" s="47">
        <v>0</v>
      </c>
      <c r="AK639" s="47">
        <v>0</v>
      </c>
      <c r="AL639" s="47">
        <v>0</v>
      </c>
      <c r="AM639" s="47">
        <v>0</v>
      </c>
      <c r="AN639" s="47">
        <v>0</v>
      </c>
      <c r="AO639" s="47">
        <v>0</v>
      </c>
      <c r="AP639" s="47">
        <v>0</v>
      </c>
      <c r="AQ639" s="47">
        <v>0</v>
      </c>
      <c r="AR639" s="47">
        <v>0</v>
      </c>
      <c r="AS639" s="47">
        <v>0</v>
      </c>
      <c r="AT639" s="47">
        <v>0</v>
      </c>
      <c r="AU639" s="47">
        <v>0</v>
      </c>
      <c r="AV639" s="47">
        <v>0</v>
      </c>
      <c r="AW639" s="47">
        <v>0</v>
      </c>
      <c r="AX639" s="47">
        <v>0</v>
      </c>
      <c r="AY639" s="47">
        <v>0</v>
      </c>
      <c r="AZ639" s="47">
        <v>0</v>
      </c>
      <c r="BA639" s="47">
        <v>0</v>
      </c>
      <c r="BB639" s="47">
        <v>0</v>
      </c>
      <c r="BC639" s="47">
        <v>0</v>
      </c>
      <c r="BD639" s="47">
        <v>0</v>
      </c>
      <c r="BE639" s="47">
        <v>0</v>
      </c>
      <c r="BF639" s="47">
        <v>0</v>
      </c>
      <c r="BG639" s="47">
        <v>0</v>
      </c>
      <c r="BH639" s="47">
        <v>0</v>
      </c>
      <c r="BI639" s="47">
        <v>0</v>
      </c>
      <c r="BJ639" s="47">
        <v>0</v>
      </c>
      <c r="BK639" s="47">
        <v>0</v>
      </c>
      <c r="BL639" s="47">
        <v>0</v>
      </c>
      <c r="BM639" s="47">
        <v>0</v>
      </c>
      <c r="BN639" s="47">
        <v>0</v>
      </c>
      <c r="BO639" s="47">
        <v>0</v>
      </c>
      <c r="BP639" s="47">
        <v>0</v>
      </c>
      <c r="BQ639" s="47">
        <v>0</v>
      </c>
      <c r="BR639" s="47">
        <v>0</v>
      </c>
      <c r="BS639" s="47">
        <v>0</v>
      </c>
      <c r="BT639" s="47">
        <v>0</v>
      </c>
      <c r="BU639" s="47">
        <v>0</v>
      </c>
      <c r="BV639" s="47">
        <v>0</v>
      </c>
      <c r="BW639" s="47">
        <v>0</v>
      </c>
      <c r="BX639" s="47">
        <v>0</v>
      </c>
      <c r="BY639" s="47">
        <v>0</v>
      </c>
      <c r="BZ639" s="47">
        <v>0</v>
      </c>
      <c r="CA639" s="47">
        <v>0</v>
      </c>
      <c r="CB639" s="47">
        <v>0</v>
      </c>
      <c r="CC639" s="47">
        <v>0</v>
      </c>
      <c r="CD639" s="47">
        <v>0</v>
      </c>
      <c r="CE639" s="47">
        <v>0</v>
      </c>
      <c r="CF639" s="47">
        <v>0</v>
      </c>
      <c r="CG639" s="47">
        <v>0</v>
      </c>
      <c r="CH639" s="47">
        <v>0</v>
      </c>
      <c r="CI639" s="47">
        <v>0</v>
      </c>
      <c r="CJ639" s="47">
        <v>0</v>
      </c>
      <c r="CK639" s="47">
        <v>0</v>
      </c>
      <c r="CL639" s="47">
        <v>0</v>
      </c>
      <c r="CM639" s="47">
        <v>0</v>
      </c>
      <c r="CN639" s="47">
        <v>0</v>
      </c>
      <c r="CO639" s="47">
        <v>0</v>
      </c>
      <c r="CP639" s="47">
        <v>0</v>
      </c>
      <c r="CQ639" s="47">
        <v>0</v>
      </c>
      <c r="CR639" s="47">
        <v>0</v>
      </c>
      <c r="CS639" s="47">
        <v>0</v>
      </c>
      <c r="CT639" s="47">
        <v>0.7473684210526316</v>
      </c>
      <c r="CU639" s="47">
        <v>0.7473684210526316</v>
      </c>
      <c r="CV639" s="47">
        <v>0</v>
      </c>
      <c r="CW639" s="47">
        <v>0</v>
      </c>
      <c r="CX639" s="47">
        <v>0</v>
      </c>
      <c r="CY639" s="47">
        <v>0</v>
      </c>
      <c r="CZ639" s="47">
        <v>0</v>
      </c>
      <c r="DA639" s="47">
        <v>0</v>
      </c>
      <c r="DB639" s="47">
        <v>0</v>
      </c>
      <c r="DC639" s="47">
        <v>0</v>
      </c>
      <c r="DD639" s="47">
        <v>0</v>
      </c>
      <c r="DE639" s="47">
        <v>0</v>
      </c>
      <c r="DF639" s="47">
        <v>0</v>
      </c>
      <c r="DG639" s="47">
        <v>0</v>
      </c>
      <c r="DH639" s="47">
        <v>0</v>
      </c>
      <c r="DI639" s="47">
        <v>0</v>
      </c>
      <c r="DJ639" s="47">
        <v>0</v>
      </c>
      <c r="DK639" s="47">
        <v>0</v>
      </c>
      <c r="DL639" s="47">
        <v>0</v>
      </c>
      <c r="DM639" s="47">
        <v>0</v>
      </c>
      <c r="DN639" s="47">
        <v>0</v>
      </c>
      <c r="DO639" s="47">
        <v>0</v>
      </c>
      <c r="DP639" s="47">
        <v>0</v>
      </c>
      <c r="DQ639" s="47">
        <v>0</v>
      </c>
      <c r="DR639" s="47">
        <v>0</v>
      </c>
      <c r="DS639" s="47">
        <v>0</v>
      </c>
      <c r="DT639" s="47">
        <v>0</v>
      </c>
    </row>
    <row r="640" spans="1:126" x14ac:dyDescent="0.25">
      <c r="A640" s="47" t="s">
        <v>1131</v>
      </c>
      <c r="B640" s="47" t="s">
        <v>153</v>
      </c>
      <c r="C640" s="47" t="s">
        <v>1123</v>
      </c>
      <c r="D640" s="47" t="s">
        <v>1123</v>
      </c>
      <c r="E640" s="47"/>
      <c r="F640" s="47" t="s">
        <v>406</v>
      </c>
      <c r="G640" s="47" t="s">
        <v>505</v>
      </c>
      <c r="H640" s="47" t="str">
        <f>=IFERROR(VLOOKUP(A640,'ETPT Format DDG'!A:J,10,FALSE),"")</f>
        <v>0</v>
      </c>
      <c r="I640" s="47" t="str">
        <f>='ETPT Format DDG'!M640</f>
        <v/>
      </c>
      <c r="J640" s="47" t="str">
        <f>='ETPT Format DDG'!D640</f>
        <v/>
      </c>
      <c r="K640" s="47" t="s">
        <v>157</v>
      </c>
      <c r="L640" s="47" t="s">
        <v>363</v>
      </c>
      <c r="M640" s="47"/>
      <c r="N640" s="47">
        <v>1</v>
      </c>
      <c r="O640" s="47">
        <v>1</v>
      </c>
      <c r="P640" s="47">
        <v>1</v>
      </c>
      <c r="Q640" s="47">
        <v>1</v>
      </c>
      <c r="R640" s="47">
        <v>0</v>
      </c>
      <c r="S640" s="47">
        <v>0</v>
      </c>
      <c r="T640" s="47">
        <v>0</v>
      </c>
      <c r="U640" s="47">
        <v>0</v>
      </c>
      <c r="V640" s="47">
        <v>0</v>
      </c>
      <c r="W640" s="47">
        <v>0</v>
      </c>
      <c r="X640" s="47">
        <v>0</v>
      </c>
      <c r="Y640" s="47">
        <v>0</v>
      </c>
      <c r="Z640" s="47">
        <v>0</v>
      </c>
      <c r="AA640" s="47">
        <v>0</v>
      </c>
      <c r="AB640" s="47">
        <v>0</v>
      </c>
      <c r="AC640" s="47">
        <v>0</v>
      </c>
      <c r="AD640" s="47">
        <v>0</v>
      </c>
      <c r="AE640" s="47">
        <v>0</v>
      </c>
      <c r="AF640" s="47">
        <v>0</v>
      </c>
      <c r="AG640" s="47">
        <v>0</v>
      </c>
      <c r="AH640" s="47">
        <v>0</v>
      </c>
      <c r="AI640" s="47">
        <v>0</v>
      </c>
      <c r="AJ640" s="47">
        <v>0</v>
      </c>
      <c r="AK640" s="47">
        <v>0</v>
      </c>
      <c r="AL640" s="47">
        <v>0</v>
      </c>
      <c r="AM640" s="47">
        <v>0</v>
      </c>
      <c r="AN640" s="47">
        <v>0</v>
      </c>
      <c r="AO640" s="47">
        <v>0</v>
      </c>
      <c r="AP640" s="47">
        <v>0</v>
      </c>
      <c r="AQ640" s="47">
        <v>0</v>
      </c>
      <c r="AR640" s="47">
        <v>0</v>
      </c>
      <c r="AS640" s="47">
        <v>0</v>
      </c>
      <c r="AT640" s="47">
        <v>0</v>
      </c>
      <c r="AU640" s="47">
        <v>0</v>
      </c>
      <c r="AV640" s="47">
        <v>0</v>
      </c>
      <c r="AW640" s="47">
        <v>0</v>
      </c>
      <c r="AX640" s="47">
        <v>0</v>
      </c>
      <c r="AY640" s="47">
        <v>0</v>
      </c>
      <c r="AZ640" s="47">
        <v>0</v>
      </c>
      <c r="BA640" s="47">
        <v>0</v>
      </c>
      <c r="BB640" s="47">
        <v>0</v>
      </c>
      <c r="BC640" s="47">
        <v>0</v>
      </c>
      <c r="BD640" s="47">
        <v>0</v>
      </c>
      <c r="BE640" s="47">
        <v>0</v>
      </c>
      <c r="BF640" s="47">
        <v>0</v>
      </c>
      <c r="BG640" s="47">
        <v>0</v>
      </c>
      <c r="BH640" s="47">
        <v>0</v>
      </c>
      <c r="BI640" s="47">
        <v>0</v>
      </c>
      <c r="BJ640" s="47">
        <v>0</v>
      </c>
      <c r="BK640" s="47">
        <v>0</v>
      </c>
      <c r="BL640" s="47">
        <v>0</v>
      </c>
      <c r="BM640" s="47">
        <v>0</v>
      </c>
      <c r="BN640" s="47">
        <v>0</v>
      </c>
      <c r="BO640" s="47">
        <v>0</v>
      </c>
      <c r="BP640" s="47">
        <v>0</v>
      </c>
      <c r="BQ640" s="47">
        <v>0</v>
      </c>
      <c r="BR640" s="47">
        <v>0</v>
      </c>
      <c r="BS640" s="47">
        <v>0</v>
      </c>
      <c r="BT640" s="47">
        <v>0</v>
      </c>
      <c r="BU640" s="47">
        <v>0</v>
      </c>
      <c r="BV640" s="47">
        <v>0</v>
      </c>
      <c r="BW640" s="47">
        <v>0</v>
      </c>
      <c r="BX640" s="47">
        <v>0</v>
      </c>
      <c r="BY640" s="47">
        <v>0</v>
      </c>
      <c r="BZ640" s="47">
        <v>0</v>
      </c>
      <c r="CA640" s="47">
        <v>0</v>
      </c>
      <c r="CB640" s="47">
        <v>0</v>
      </c>
      <c r="CC640" s="47">
        <v>0</v>
      </c>
      <c r="CD640" s="47">
        <v>0</v>
      </c>
      <c r="CE640" s="47">
        <v>0</v>
      </c>
      <c r="CF640" s="47">
        <v>0</v>
      </c>
      <c r="CG640" s="47">
        <v>0</v>
      </c>
      <c r="CH640" s="47">
        <v>0</v>
      </c>
      <c r="CI640" s="47">
        <v>0</v>
      </c>
      <c r="CJ640" s="47">
        <v>0</v>
      </c>
      <c r="CK640" s="47">
        <v>0</v>
      </c>
      <c r="CL640" s="47">
        <v>0</v>
      </c>
      <c r="CM640" s="47">
        <v>0</v>
      </c>
      <c r="CN640" s="47">
        <v>0</v>
      </c>
      <c r="CO640" s="47">
        <v>0</v>
      </c>
      <c r="CP640" s="47">
        <v>0</v>
      </c>
      <c r="CQ640" s="47">
        <v>0</v>
      </c>
      <c r="CR640" s="47">
        <v>0</v>
      </c>
      <c r="CS640" s="47">
        <v>0</v>
      </c>
      <c r="CT640" s="47">
        <v>0</v>
      </c>
      <c r="CU640" s="47">
        <v>0</v>
      </c>
      <c r="CV640" s="47">
        <v>0</v>
      </c>
      <c r="CW640" s="47">
        <v>0</v>
      </c>
      <c r="CX640" s="47">
        <v>0</v>
      </c>
      <c r="CY640" s="47">
        <v>0</v>
      </c>
      <c r="CZ640" s="47">
        <v>0</v>
      </c>
      <c r="DA640" s="47">
        <v>0</v>
      </c>
      <c r="DB640" s="47">
        <v>0</v>
      </c>
      <c r="DC640" s="47">
        <v>0</v>
      </c>
      <c r="DD640" s="47">
        <v>0</v>
      </c>
      <c r="DE640" s="47">
        <v>0</v>
      </c>
      <c r="DF640" s="47">
        <v>0</v>
      </c>
      <c r="DG640" s="47">
        <v>0</v>
      </c>
      <c r="DH640" s="47">
        <v>0</v>
      </c>
      <c r="DI640" s="47">
        <v>0</v>
      </c>
      <c r="DJ640" s="47">
        <v>0</v>
      </c>
      <c r="DK640" s="47">
        <v>0</v>
      </c>
      <c r="DL640" s="47">
        <v>0</v>
      </c>
      <c r="DM640" s="47">
        <v>0</v>
      </c>
      <c r="DN640" s="47">
        <v>0</v>
      </c>
      <c r="DO640" s="47">
        <v>0</v>
      </c>
      <c r="DP640" s="47">
        <v>0</v>
      </c>
      <c r="DQ640" s="47">
        <v>0</v>
      </c>
      <c r="DR640" s="47">
        <v>0</v>
      </c>
      <c r="DS640" s="47">
        <v>0</v>
      </c>
      <c r="DT640" s="47">
        <v>0</v>
      </c>
    </row>
    <row r="641" spans="1:126" x14ac:dyDescent="0.25">
      <c r="A641" s="47" t="s">
        <v>1132</v>
      </c>
      <c r="B641" s="47" t="s">
        <v>153</v>
      </c>
      <c r="C641" s="47" t="s">
        <v>1123</v>
      </c>
      <c r="D641" s="47" t="s">
        <v>1123</v>
      </c>
      <c r="E641" s="47"/>
      <c r="F641" s="47" t="s">
        <v>406</v>
      </c>
      <c r="G641" s="47" t="s">
        <v>415</v>
      </c>
      <c r="H641" s="47" t="str">
        <f>=IFERROR(VLOOKUP(A641,'ETPT Format DDG'!A:J,10,FALSE),"")</f>
        <v>0</v>
      </c>
      <c r="I641" s="47" t="str">
        <f>='ETPT Format DDG'!M641</f>
        <v/>
      </c>
      <c r="J641" s="47" t="str">
        <f>='ETPT Format DDG'!D641</f>
        <v/>
      </c>
      <c r="K641" s="47" t="s">
        <v>157</v>
      </c>
      <c r="L641" s="47" t="s">
        <v>363</v>
      </c>
      <c r="M641" s="47" t="s">
        <v>468</v>
      </c>
      <c r="N641" s="47">
        <v>1</v>
      </c>
      <c r="O641" s="47">
        <v>0</v>
      </c>
      <c r="P641" s="47">
        <v>0</v>
      </c>
      <c r="Q641" s="47">
        <v>0</v>
      </c>
      <c r="R641" s="47">
        <v>0</v>
      </c>
      <c r="S641" s="47">
        <v>0</v>
      </c>
      <c r="T641" s="47">
        <v>0</v>
      </c>
      <c r="U641" s="47">
        <v>0</v>
      </c>
      <c r="V641" s="47">
        <v>0</v>
      </c>
      <c r="W641" s="47">
        <v>0</v>
      </c>
      <c r="X641" s="47">
        <v>0</v>
      </c>
      <c r="Y641" s="47">
        <v>0</v>
      </c>
      <c r="Z641" s="47">
        <v>0</v>
      </c>
      <c r="AA641" s="47">
        <v>0</v>
      </c>
      <c r="AB641" s="47">
        <v>0</v>
      </c>
      <c r="AC641" s="47">
        <v>0</v>
      </c>
      <c r="AD641" s="47">
        <v>0</v>
      </c>
      <c r="AE641" s="47">
        <v>0</v>
      </c>
      <c r="AF641" s="47">
        <v>0</v>
      </c>
      <c r="AG641" s="47">
        <v>0</v>
      </c>
      <c r="AH641" s="47">
        <v>0</v>
      </c>
      <c r="AI641" s="47">
        <v>0</v>
      </c>
      <c r="AJ641" s="47">
        <v>0</v>
      </c>
      <c r="AK641" s="47">
        <v>0</v>
      </c>
      <c r="AL641" s="47">
        <v>0</v>
      </c>
      <c r="AM641" s="47">
        <v>0</v>
      </c>
      <c r="AN641" s="47">
        <v>0</v>
      </c>
      <c r="AO641" s="47">
        <v>0</v>
      </c>
      <c r="AP641" s="47">
        <v>0</v>
      </c>
      <c r="AQ641" s="47">
        <v>0</v>
      </c>
      <c r="AR641" s="47">
        <v>0</v>
      </c>
      <c r="AS641" s="47">
        <v>0</v>
      </c>
      <c r="AT641" s="47">
        <v>0</v>
      </c>
      <c r="AU641" s="47">
        <v>0</v>
      </c>
      <c r="AV641" s="47">
        <v>0</v>
      </c>
      <c r="AW641" s="47">
        <v>0</v>
      </c>
      <c r="AX641" s="47">
        <v>0</v>
      </c>
      <c r="AY641" s="47">
        <v>0</v>
      </c>
      <c r="AZ641" s="47">
        <v>0</v>
      </c>
      <c r="BA641" s="47">
        <v>0</v>
      </c>
      <c r="BB641" s="47">
        <v>0</v>
      </c>
      <c r="BC641" s="47">
        <v>0</v>
      </c>
      <c r="BD641" s="47">
        <v>0</v>
      </c>
      <c r="BE641" s="47">
        <v>0</v>
      </c>
      <c r="BF641" s="47">
        <v>0</v>
      </c>
      <c r="BG641" s="47">
        <v>0</v>
      </c>
      <c r="BH641" s="47">
        <v>0</v>
      </c>
      <c r="BI641" s="47">
        <v>0</v>
      </c>
      <c r="BJ641" s="47">
        <v>0</v>
      </c>
      <c r="BK641" s="47">
        <v>0</v>
      </c>
      <c r="BL641" s="47">
        <v>0</v>
      </c>
      <c r="BM641" s="47">
        <v>0</v>
      </c>
      <c r="BN641" s="47">
        <v>0</v>
      </c>
      <c r="BO641" s="47">
        <v>0</v>
      </c>
      <c r="BP641" s="47">
        <v>0</v>
      </c>
      <c r="BQ641" s="47">
        <v>0</v>
      </c>
      <c r="BR641" s="47">
        <v>0</v>
      </c>
      <c r="BS641" s="47">
        <v>0</v>
      </c>
      <c r="BT641" s="47">
        <v>0</v>
      </c>
      <c r="BU641" s="47">
        <v>0</v>
      </c>
      <c r="BV641" s="47">
        <v>0</v>
      </c>
      <c r="BW641" s="47">
        <v>0</v>
      </c>
      <c r="BX641" s="47">
        <v>0</v>
      </c>
      <c r="BY641" s="47">
        <v>0</v>
      </c>
      <c r="BZ641" s="47">
        <v>0</v>
      </c>
      <c r="CA641" s="47">
        <v>0</v>
      </c>
      <c r="CB641" s="47">
        <v>0</v>
      </c>
      <c r="CC641" s="47">
        <v>0</v>
      </c>
      <c r="CD641" s="47">
        <v>0</v>
      </c>
      <c r="CE641" s="47">
        <v>0</v>
      </c>
      <c r="CF641" s="47">
        <v>0</v>
      </c>
      <c r="CG641" s="47">
        <v>0</v>
      </c>
      <c r="CH641" s="47">
        <v>0</v>
      </c>
      <c r="CI641" s="47">
        <v>0</v>
      </c>
      <c r="CJ641" s="47">
        <v>0</v>
      </c>
      <c r="CK641" s="47">
        <v>0</v>
      </c>
      <c r="CL641" s="47">
        <v>0</v>
      </c>
      <c r="CM641" s="47">
        <v>0</v>
      </c>
      <c r="CN641" s="47">
        <v>0</v>
      </c>
      <c r="CO641" s="47">
        <v>0</v>
      </c>
      <c r="CP641" s="47">
        <v>0</v>
      </c>
      <c r="CQ641" s="47">
        <v>0</v>
      </c>
      <c r="CR641" s="47">
        <v>0</v>
      </c>
      <c r="CS641" s="47">
        <v>0</v>
      </c>
      <c r="CT641" s="47">
        <v>0</v>
      </c>
      <c r="CU641" s="47">
        <v>0</v>
      </c>
      <c r="CV641" s="47">
        <v>0</v>
      </c>
      <c r="CW641" s="47">
        <v>0</v>
      </c>
      <c r="CX641" s="47">
        <v>0</v>
      </c>
      <c r="CY641" s="47">
        <v>0</v>
      </c>
      <c r="CZ641" s="47">
        <v>0</v>
      </c>
      <c r="DA641" s="47">
        <v>0</v>
      </c>
      <c r="DB641" s="47">
        <v>0</v>
      </c>
      <c r="DC641" s="47">
        <v>0</v>
      </c>
      <c r="DD641" s="47">
        <v>0</v>
      </c>
      <c r="DE641" s="47">
        <v>0</v>
      </c>
      <c r="DF641" s="47">
        <v>0</v>
      </c>
      <c r="DG641" s="47">
        <v>0</v>
      </c>
      <c r="DH641" s="47">
        <v>0</v>
      </c>
      <c r="DI641" s="47">
        <v>0</v>
      </c>
      <c r="DJ641" s="47">
        <v>0</v>
      </c>
      <c r="DK641" s="47">
        <v>0</v>
      </c>
      <c r="DL641" s="47">
        <v>0</v>
      </c>
      <c r="DM641" s="47">
        <v>0</v>
      </c>
      <c r="DN641" s="47">
        <v>0</v>
      </c>
      <c r="DO641" s="47">
        <v>0</v>
      </c>
      <c r="DP641" s="47">
        <v>0</v>
      </c>
      <c r="DQ641" s="47">
        <v>0</v>
      </c>
      <c r="DR641" s="47">
        <v>0</v>
      </c>
      <c r="DS641" s="47">
        <v>0</v>
      </c>
      <c r="DT641" s="47">
        <v>0</v>
      </c>
    </row>
    <row r="642" spans="1:126" x14ac:dyDescent="0.25">
      <c r="A642" s="47" t="s">
        <v>1133</v>
      </c>
      <c r="B642" s="47" t="s">
        <v>153</v>
      </c>
      <c r="C642" s="47" t="s">
        <v>1134</v>
      </c>
      <c r="D642" s="47" t="s">
        <v>1134</v>
      </c>
      <c r="E642" s="47"/>
      <c r="F642" s="47" t="s">
        <v>406</v>
      </c>
      <c r="G642" s="47" t="s">
        <v>428</v>
      </c>
      <c r="H642" s="47" t="str">
        <f>=IFERROR(VLOOKUP(A642,'ETPT Format DDG'!A:J,10,FALSE),"")</f>
        <v>0</v>
      </c>
      <c r="I642" s="47" t="str">
        <f>='ETPT Format DDG'!M642</f>
        <v/>
      </c>
      <c r="J642" s="47" t="str">
        <f>='ETPT Format DDG'!D642</f>
        <v/>
      </c>
      <c r="K642" s="47" t="s">
        <v>157</v>
      </c>
      <c r="L642" s="47" t="s">
        <v>571</v>
      </c>
      <c r="M642" s="47" t="s">
        <v>409</v>
      </c>
      <c r="N642" s="47">
        <v>0.6842105263157895</v>
      </c>
      <c r="O642" s="47">
        <v>0</v>
      </c>
      <c r="P642" s="47">
        <v>0</v>
      </c>
      <c r="Q642" s="47">
        <v>0</v>
      </c>
      <c r="R642" s="47">
        <v>0</v>
      </c>
      <c r="S642" s="47">
        <v>0</v>
      </c>
      <c r="T642" s="47">
        <v>0</v>
      </c>
      <c r="U642" s="47">
        <v>0</v>
      </c>
      <c r="V642" s="47">
        <v>0</v>
      </c>
      <c r="W642" s="47">
        <v>0</v>
      </c>
      <c r="X642" s="47">
        <v>0</v>
      </c>
      <c r="Y642" s="47">
        <v>0</v>
      </c>
      <c r="Z642" s="47">
        <v>0</v>
      </c>
      <c r="AA642" s="47">
        <v>0</v>
      </c>
      <c r="AB642" s="47">
        <v>0</v>
      </c>
      <c r="AC642" s="47">
        <v>0</v>
      </c>
      <c r="AD642" s="47">
        <v>0</v>
      </c>
      <c r="AE642" s="47">
        <v>0</v>
      </c>
      <c r="AF642" s="47">
        <v>0</v>
      </c>
      <c r="AG642" s="47">
        <v>0</v>
      </c>
      <c r="AH642" s="47">
        <v>0</v>
      </c>
      <c r="AI642" s="47">
        <v>0</v>
      </c>
      <c r="AJ642" s="47">
        <v>0</v>
      </c>
      <c r="AK642" s="47">
        <v>0</v>
      </c>
      <c r="AL642" s="47">
        <v>0</v>
      </c>
      <c r="AM642" s="47">
        <v>0</v>
      </c>
      <c r="AN642" s="47">
        <v>0</v>
      </c>
      <c r="AO642" s="47">
        <v>0</v>
      </c>
      <c r="AP642" s="47">
        <v>0</v>
      </c>
      <c r="AQ642" s="47">
        <v>0</v>
      </c>
      <c r="AR642" s="47">
        <v>0</v>
      </c>
      <c r="AS642" s="47">
        <v>0</v>
      </c>
      <c r="AT642" s="47">
        <v>0</v>
      </c>
      <c r="AU642" s="47">
        <v>0</v>
      </c>
      <c r="AV642" s="47">
        <v>0</v>
      </c>
      <c r="AW642" s="47">
        <v>0</v>
      </c>
      <c r="AX642" s="47">
        <v>0</v>
      </c>
      <c r="AY642" s="47">
        <v>0</v>
      </c>
      <c r="AZ642" s="47">
        <v>0</v>
      </c>
      <c r="BA642" s="47">
        <v>0</v>
      </c>
      <c r="BB642" s="47">
        <v>0</v>
      </c>
      <c r="BC642" s="47">
        <v>0</v>
      </c>
      <c r="BD642" s="47">
        <v>0</v>
      </c>
      <c r="BE642" s="47">
        <v>0</v>
      </c>
      <c r="BF642" s="47">
        <v>0</v>
      </c>
      <c r="BG642" s="47">
        <v>0</v>
      </c>
      <c r="BH642" s="47">
        <v>0</v>
      </c>
      <c r="BI642" s="47">
        <v>0</v>
      </c>
      <c r="BJ642" s="47">
        <v>0</v>
      </c>
      <c r="BK642" s="47">
        <v>0</v>
      </c>
      <c r="BL642" s="47">
        <v>0</v>
      </c>
      <c r="BM642" s="47">
        <v>0</v>
      </c>
      <c r="BN642" s="47">
        <v>0</v>
      </c>
      <c r="BO642" s="47">
        <v>0</v>
      </c>
      <c r="BP642" s="47">
        <v>0</v>
      </c>
      <c r="BQ642" s="47">
        <v>0</v>
      </c>
      <c r="BR642" s="47">
        <v>0</v>
      </c>
      <c r="BS642" s="47">
        <v>0</v>
      </c>
      <c r="BT642" s="47">
        <v>0</v>
      </c>
      <c r="BU642" s="47">
        <v>0</v>
      </c>
      <c r="BV642" s="47">
        <v>0</v>
      </c>
      <c r="BW642" s="47">
        <v>0</v>
      </c>
      <c r="BX642" s="47">
        <v>0</v>
      </c>
      <c r="BY642" s="47">
        <v>0</v>
      </c>
      <c r="BZ642" s="47">
        <v>0</v>
      </c>
      <c r="CA642" s="47">
        <v>0</v>
      </c>
      <c r="CB642" s="47">
        <v>0</v>
      </c>
      <c r="CC642" s="47">
        <v>0</v>
      </c>
      <c r="CD642" s="47">
        <v>0</v>
      </c>
      <c r="CE642" s="47">
        <v>0</v>
      </c>
      <c r="CF642" s="47">
        <v>0</v>
      </c>
      <c r="CG642" s="47">
        <v>0</v>
      </c>
      <c r="CH642" s="47">
        <v>0</v>
      </c>
      <c r="CI642" s="47">
        <v>0</v>
      </c>
      <c r="CJ642" s="47">
        <v>0</v>
      </c>
      <c r="CK642" s="47">
        <v>0</v>
      </c>
      <c r="CL642" s="47">
        <v>0</v>
      </c>
      <c r="CM642" s="47">
        <v>0</v>
      </c>
      <c r="CN642" s="47">
        <v>0</v>
      </c>
      <c r="CO642" s="47">
        <v>0</v>
      </c>
      <c r="CP642" s="47">
        <v>0</v>
      </c>
      <c r="CQ642" s="47">
        <v>0</v>
      </c>
      <c r="CR642" s="47">
        <v>0</v>
      </c>
      <c r="CS642" s="47">
        <v>0</v>
      </c>
      <c r="CT642" s="47">
        <v>0</v>
      </c>
      <c r="CU642" s="47">
        <v>0</v>
      </c>
      <c r="CV642" s="47">
        <v>0</v>
      </c>
      <c r="CW642" s="47">
        <v>0</v>
      </c>
      <c r="CX642" s="47">
        <v>0</v>
      </c>
      <c r="CY642" s="47">
        <v>0</v>
      </c>
      <c r="CZ642" s="47">
        <v>0</v>
      </c>
      <c r="DA642" s="47">
        <v>0</v>
      </c>
      <c r="DB642" s="47">
        <v>0</v>
      </c>
      <c r="DC642" s="47">
        <v>0</v>
      </c>
      <c r="DD642" s="47">
        <v>0</v>
      </c>
      <c r="DE642" s="47">
        <v>0</v>
      </c>
      <c r="DF642" s="47">
        <v>0</v>
      </c>
      <c r="DG642" s="47">
        <v>0</v>
      </c>
      <c r="DH642" s="47">
        <v>0</v>
      </c>
      <c r="DI642" s="47">
        <v>0</v>
      </c>
      <c r="DJ642" s="47">
        <v>0</v>
      </c>
      <c r="DK642" s="47">
        <v>0</v>
      </c>
      <c r="DL642" s="47">
        <v>0</v>
      </c>
      <c r="DM642" s="47">
        <v>0</v>
      </c>
      <c r="DN642" s="47">
        <v>0</v>
      </c>
      <c r="DO642" s="47">
        <v>0</v>
      </c>
      <c r="DP642" s="47">
        <v>0</v>
      </c>
      <c r="DQ642" s="47">
        <v>0</v>
      </c>
      <c r="DR642" s="47">
        <v>0</v>
      </c>
      <c r="DS642" s="47">
        <v>0</v>
      </c>
      <c r="DT642" s="47">
        <v>0</v>
      </c>
    </row>
    <row r="643" spans="1:126" x14ac:dyDescent="0.25">
      <c r="A643" s="47" t="s">
        <v>1135</v>
      </c>
      <c r="B643" s="47" t="s">
        <v>153</v>
      </c>
      <c r="C643" s="47" t="s">
        <v>1134</v>
      </c>
      <c r="D643" s="47" t="s">
        <v>1134</v>
      </c>
      <c r="E643" s="47"/>
      <c r="F643" s="47" t="s">
        <v>406</v>
      </c>
      <c r="G643" s="47" t="s">
        <v>505</v>
      </c>
      <c r="H643" s="47" t="str">
        <f>=IFERROR(VLOOKUP(A643,'ETPT Format DDG'!A:J,10,FALSE),"")</f>
        <v>0</v>
      </c>
      <c r="I643" s="47" t="str">
        <f>='ETPT Format DDG'!M643</f>
        <v/>
      </c>
      <c r="J643" s="47" t="str">
        <f>='ETPT Format DDG'!D643</f>
        <v/>
      </c>
      <c r="K643" s="47" t="s">
        <v>157</v>
      </c>
      <c r="L643" s="47" t="s">
        <v>363</v>
      </c>
      <c r="M643" s="47" t="s">
        <v>409</v>
      </c>
      <c r="N643" s="47">
        <v>0.6842105263157895</v>
      </c>
      <c r="O643" s="47">
        <v>0.6842105263157895</v>
      </c>
      <c r="P643" s="47">
        <v>0</v>
      </c>
      <c r="Q643" s="47">
        <v>0</v>
      </c>
      <c r="R643" s="47">
        <v>0</v>
      </c>
      <c r="S643" s="47">
        <v>0</v>
      </c>
      <c r="T643" s="47">
        <v>0</v>
      </c>
      <c r="U643" s="47">
        <v>0.6842105263157895</v>
      </c>
      <c r="V643" s="47">
        <v>0</v>
      </c>
      <c r="W643" s="47">
        <v>0</v>
      </c>
      <c r="X643" s="47">
        <v>0</v>
      </c>
      <c r="Y643" s="47">
        <v>0</v>
      </c>
      <c r="Z643" s="47">
        <v>0</v>
      </c>
      <c r="AA643" s="47">
        <v>0</v>
      </c>
      <c r="AB643" s="47">
        <v>0.6842105263157895</v>
      </c>
      <c r="AC643" s="47">
        <v>0</v>
      </c>
      <c r="AD643" s="47">
        <v>0</v>
      </c>
      <c r="AE643" s="47">
        <v>0</v>
      </c>
      <c r="AF643" s="47">
        <v>0</v>
      </c>
      <c r="AG643" s="47">
        <v>0</v>
      </c>
      <c r="AH643" s="47">
        <v>0</v>
      </c>
      <c r="AI643" s="47">
        <v>0</v>
      </c>
      <c r="AJ643" s="47">
        <v>0</v>
      </c>
      <c r="AK643" s="47">
        <v>0</v>
      </c>
      <c r="AL643" s="47">
        <v>0</v>
      </c>
      <c r="AM643" s="47">
        <v>0</v>
      </c>
      <c r="AN643" s="47">
        <v>0</v>
      </c>
      <c r="AO643" s="47">
        <v>0</v>
      </c>
      <c r="AP643" s="47">
        <v>0</v>
      </c>
      <c r="AQ643" s="47">
        <v>0</v>
      </c>
      <c r="AR643" s="47">
        <v>0</v>
      </c>
      <c r="AS643" s="47">
        <v>0</v>
      </c>
      <c r="AT643" s="47">
        <v>0</v>
      </c>
      <c r="AU643" s="47">
        <v>0</v>
      </c>
      <c r="AV643" s="47">
        <v>0</v>
      </c>
      <c r="AW643" s="47">
        <v>0</v>
      </c>
      <c r="AX643" s="47">
        <v>0</v>
      </c>
      <c r="AY643" s="47">
        <v>0</v>
      </c>
      <c r="AZ643" s="47">
        <v>0</v>
      </c>
      <c r="BA643" s="47">
        <v>0</v>
      </c>
      <c r="BB643" s="47">
        <v>0</v>
      </c>
      <c r="BC643" s="47">
        <v>0</v>
      </c>
      <c r="BD643" s="47">
        <v>0</v>
      </c>
      <c r="BE643" s="47">
        <v>0</v>
      </c>
      <c r="BF643" s="47">
        <v>0</v>
      </c>
      <c r="BG643" s="47">
        <v>0</v>
      </c>
      <c r="BH643" s="47">
        <v>0</v>
      </c>
      <c r="BI643" s="47">
        <v>0</v>
      </c>
      <c r="BJ643" s="47">
        <v>0</v>
      </c>
      <c r="BK643" s="47">
        <v>0</v>
      </c>
      <c r="BL643" s="47">
        <v>0</v>
      </c>
      <c r="BM643" s="47">
        <v>0</v>
      </c>
      <c r="BN643" s="47">
        <v>0</v>
      </c>
      <c r="BO643" s="47">
        <v>0</v>
      </c>
      <c r="BP643" s="47">
        <v>0</v>
      </c>
      <c r="BQ643" s="47">
        <v>0</v>
      </c>
      <c r="BR643" s="47">
        <v>0</v>
      </c>
      <c r="BS643" s="47">
        <v>0</v>
      </c>
      <c r="BT643" s="47">
        <v>0</v>
      </c>
      <c r="BU643" s="47">
        <v>0</v>
      </c>
      <c r="BV643" s="47">
        <v>0</v>
      </c>
      <c r="BW643" s="47">
        <v>0</v>
      </c>
      <c r="BX643" s="47">
        <v>0</v>
      </c>
      <c r="BY643" s="47">
        <v>0</v>
      </c>
      <c r="BZ643" s="47">
        <v>0</v>
      </c>
      <c r="CA643" s="47">
        <v>0</v>
      </c>
      <c r="CB643" s="47">
        <v>0</v>
      </c>
      <c r="CC643" s="47">
        <v>0</v>
      </c>
      <c r="CD643" s="47">
        <v>0</v>
      </c>
      <c r="CE643" s="47">
        <v>0</v>
      </c>
      <c r="CF643" s="47">
        <v>0</v>
      </c>
      <c r="CG643" s="47">
        <v>0</v>
      </c>
      <c r="CH643" s="47">
        <v>0</v>
      </c>
      <c r="CI643" s="47">
        <v>0</v>
      </c>
      <c r="CJ643" s="47">
        <v>0</v>
      </c>
      <c r="CK643" s="47">
        <v>0</v>
      </c>
      <c r="CL643" s="47">
        <v>0</v>
      </c>
      <c r="CM643" s="47">
        <v>0</v>
      </c>
      <c r="CN643" s="47">
        <v>0</v>
      </c>
      <c r="CO643" s="47">
        <v>0</v>
      </c>
      <c r="CP643" s="47">
        <v>0</v>
      </c>
      <c r="CQ643" s="47">
        <v>0</v>
      </c>
      <c r="CR643" s="47">
        <v>0</v>
      </c>
      <c r="CS643" s="47">
        <v>0</v>
      </c>
      <c r="CT643" s="47">
        <v>0</v>
      </c>
      <c r="CU643" s="47">
        <v>0</v>
      </c>
      <c r="CV643" s="47">
        <v>0</v>
      </c>
      <c r="CW643" s="47">
        <v>0</v>
      </c>
      <c r="CX643" s="47">
        <v>0</v>
      </c>
      <c r="CY643" s="47">
        <v>0</v>
      </c>
      <c r="CZ643" s="47">
        <v>0</v>
      </c>
      <c r="DA643" s="47">
        <v>0</v>
      </c>
      <c r="DB643" s="47">
        <v>0</v>
      </c>
      <c r="DC643" s="47">
        <v>0</v>
      </c>
      <c r="DD643" s="47">
        <v>0</v>
      </c>
      <c r="DE643" s="47">
        <v>0</v>
      </c>
      <c r="DF643" s="47">
        <v>0</v>
      </c>
      <c r="DG643" s="47">
        <v>0</v>
      </c>
      <c r="DH643" s="47">
        <v>0</v>
      </c>
      <c r="DI643" s="47">
        <v>0</v>
      </c>
      <c r="DJ643" s="47">
        <v>0</v>
      </c>
      <c r="DK643" s="47">
        <v>0</v>
      </c>
      <c r="DL643" s="47">
        <v>0</v>
      </c>
      <c r="DM643" s="47">
        <v>0</v>
      </c>
      <c r="DN643" s="47">
        <v>0</v>
      </c>
      <c r="DO643" s="47">
        <v>0</v>
      </c>
      <c r="DP643" s="47">
        <v>0</v>
      </c>
      <c r="DQ643" s="47">
        <v>0</v>
      </c>
      <c r="DR643" s="47">
        <v>0</v>
      </c>
      <c r="DS643" s="47">
        <v>0</v>
      </c>
      <c r="DT643" s="47">
        <v>0</v>
      </c>
    </row>
    <row r="644" spans="1:126" x14ac:dyDescent="0.25">
      <c r="A644" s="47" t="s">
        <v>1136</v>
      </c>
      <c r="B644" s="47" t="s">
        <v>153</v>
      </c>
      <c r="C644" s="47" t="s">
        <v>1134</v>
      </c>
      <c r="D644" s="47" t="s">
        <v>1134</v>
      </c>
      <c r="E644" s="47"/>
      <c r="F644" s="47" t="s">
        <v>406</v>
      </c>
      <c r="G644" s="47" t="s">
        <v>505</v>
      </c>
      <c r="H644" s="47" t="str">
        <f>=IFERROR(VLOOKUP(A644,'ETPT Format DDG'!A:J,10,FALSE),"")</f>
        <v>0</v>
      </c>
      <c r="I644" s="47" t="str">
        <f>='ETPT Format DDG'!M644</f>
        <v/>
      </c>
      <c r="J644" s="47" t="str">
        <f>='ETPT Format DDG'!D644</f>
        <v/>
      </c>
      <c r="K644" s="47" t="s">
        <v>157</v>
      </c>
      <c r="L644" s="47" t="s">
        <v>363</v>
      </c>
      <c r="M644" s="47"/>
      <c r="N644" s="47">
        <v>1</v>
      </c>
      <c r="O644" s="47">
        <v>0</v>
      </c>
      <c r="P644" s="47">
        <v>0</v>
      </c>
      <c r="Q644" s="47">
        <v>0</v>
      </c>
      <c r="R644" s="47">
        <v>0</v>
      </c>
      <c r="S644" s="47">
        <v>0</v>
      </c>
      <c r="T644" s="47">
        <v>0</v>
      </c>
      <c r="U644" s="47">
        <v>0</v>
      </c>
      <c r="V644" s="47">
        <v>0</v>
      </c>
      <c r="W644" s="47">
        <v>0</v>
      </c>
      <c r="X644" s="47">
        <v>0</v>
      </c>
      <c r="Y644" s="47">
        <v>0</v>
      </c>
      <c r="Z644" s="47">
        <v>0</v>
      </c>
      <c r="AA644" s="47">
        <v>0</v>
      </c>
      <c r="AB644" s="47">
        <v>0</v>
      </c>
      <c r="AC644" s="47">
        <v>0</v>
      </c>
      <c r="AD644" s="47">
        <v>0</v>
      </c>
      <c r="AE644" s="47">
        <v>0</v>
      </c>
      <c r="AF644" s="47">
        <v>0</v>
      </c>
      <c r="AG644" s="47">
        <v>0</v>
      </c>
      <c r="AH644" s="47">
        <v>0</v>
      </c>
      <c r="AI644" s="47">
        <v>0</v>
      </c>
      <c r="AJ644" s="47">
        <v>0</v>
      </c>
      <c r="AK644" s="47">
        <v>0</v>
      </c>
      <c r="AL644" s="47">
        <v>0</v>
      </c>
      <c r="AM644" s="47">
        <v>0</v>
      </c>
      <c r="AN644" s="47">
        <v>0</v>
      </c>
      <c r="AO644" s="47">
        <v>0</v>
      </c>
      <c r="AP644" s="47">
        <v>0</v>
      </c>
      <c r="AQ644" s="47">
        <v>0</v>
      </c>
      <c r="AR644" s="47">
        <v>0</v>
      </c>
      <c r="AS644" s="47">
        <v>0</v>
      </c>
      <c r="AT644" s="47">
        <v>0</v>
      </c>
      <c r="AU644" s="47">
        <v>0</v>
      </c>
      <c r="AV644" s="47">
        <v>0</v>
      </c>
      <c r="AW644" s="47">
        <v>0</v>
      </c>
      <c r="AX644" s="47">
        <v>0</v>
      </c>
      <c r="AY644" s="47">
        <v>0</v>
      </c>
      <c r="AZ644" s="47">
        <v>0</v>
      </c>
      <c r="BA644" s="47">
        <v>0</v>
      </c>
      <c r="BB644" s="47">
        <v>0</v>
      </c>
      <c r="BC644" s="47">
        <v>0</v>
      </c>
      <c r="BD644" s="47">
        <v>0</v>
      </c>
      <c r="BE644" s="47">
        <v>0</v>
      </c>
      <c r="BF644" s="47">
        <v>0</v>
      </c>
      <c r="BG644" s="47">
        <v>0</v>
      </c>
      <c r="BH644" s="47">
        <v>0</v>
      </c>
      <c r="BI644" s="47">
        <v>0</v>
      </c>
      <c r="BJ644" s="47">
        <v>0</v>
      </c>
      <c r="BK644" s="47">
        <v>0</v>
      </c>
      <c r="BL644" s="47">
        <v>0</v>
      </c>
      <c r="BM644" s="47">
        <v>0</v>
      </c>
      <c r="BN644" s="47">
        <v>0</v>
      </c>
      <c r="BO644" s="47">
        <v>0</v>
      </c>
      <c r="BP644" s="47">
        <v>0</v>
      </c>
      <c r="BQ644" s="47">
        <v>0</v>
      </c>
      <c r="BR644" s="47">
        <v>0</v>
      </c>
      <c r="BS644" s="47">
        <v>0</v>
      </c>
      <c r="BT644" s="47">
        <v>0</v>
      </c>
      <c r="BU644" s="47">
        <v>0</v>
      </c>
      <c r="BV644" s="47">
        <v>0</v>
      </c>
      <c r="BW644" s="47">
        <v>0</v>
      </c>
      <c r="BX644" s="47">
        <v>0</v>
      </c>
      <c r="BY644" s="47">
        <v>0</v>
      </c>
      <c r="BZ644" s="47">
        <v>0</v>
      </c>
      <c r="CA644" s="47">
        <v>0</v>
      </c>
      <c r="CB644" s="47">
        <v>0</v>
      </c>
      <c r="CC644" s="47">
        <v>0</v>
      </c>
      <c r="CD644" s="47">
        <v>0</v>
      </c>
      <c r="CE644" s="47">
        <v>0</v>
      </c>
      <c r="CF644" s="47">
        <v>0</v>
      </c>
      <c r="CG644" s="47">
        <v>0</v>
      </c>
      <c r="CH644" s="47">
        <v>0</v>
      </c>
      <c r="CI644" s="47">
        <v>0</v>
      </c>
      <c r="CJ644" s="47">
        <v>0</v>
      </c>
      <c r="CK644" s="47">
        <v>0</v>
      </c>
      <c r="CL644" s="47">
        <v>0</v>
      </c>
      <c r="CM644" s="47">
        <v>0</v>
      </c>
      <c r="CN644" s="47">
        <v>0</v>
      </c>
      <c r="CO644" s="47">
        <v>0</v>
      </c>
      <c r="CP644" s="47">
        <v>0</v>
      </c>
      <c r="CQ644" s="47">
        <v>0</v>
      </c>
      <c r="CR644" s="47">
        <v>0</v>
      </c>
      <c r="CS644" s="47">
        <v>0</v>
      </c>
      <c r="CT644" s="47">
        <v>0</v>
      </c>
      <c r="CU644" s="47">
        <v>0</v>
      </c>
      <c r="CV644" s="47">
        <v>0</v>
      </c>
      <c r="CW644" s="47">
        <v>0</v>
      </c>
      <c r="CX644" s="47">
        <v>0</v>
      </c>
      <c r="CY644" s="47">
        <v>0</v>
      </c>
      <c r="CZ644" s="47">
        <v>0</v>
      </c>
      <c r="DA644" s="47">
        <v>0</v>
      </c>
      <c r="DB644" s="47">
        <v>0</v>
      </c>
      <c r="DC644" s="47">
        <v>0</v>
      </c>
      <c r="DD644" s="47">
        <v>0</v>
      </c>
      <c r="DE644" s="47">
        <v>0</v>
      </c>
      <c r="DF644" s="47">
        <v>0</v>
      </c>
      <c r="DG644" s="47">
        <v>0</v>
      </c>
      <c r="DH644" s="47">
        <v>0</v>
      </c>
      <c r="DI644" s="47">
        <v>0</v>
      </c>
      <c r="DJ644" s="47">
        <v>0</v>
      </c>
      <c r="DK644" s="47">
        <v>0</v>
      </c>
      <c r="DL644" s="47">
        <v>0</v>
      </c>
      <c r="DM644" s="47">
        <v>0</v>
      </c>
      <c r="DN644" s="47">
        <v>0</v>
      </c>
      <c r="DO644" s="47">
        <v>0</v>
      </c>
      <c r="DP644" s="47">
        <v>0</v>
      </c>
      <c r="DQ644" s="47">
        <v>0</v>
      </c>
      <c r="DR644" s="47">
        <v>0</v>
      </c>
      <c r="DS644" s="47">
        <v>0</v>
      </c>
      <c r="DT644" s="47">
        <v>0</v>
      </c>
    </row>
    <row r="645" spans="1:126" x14ac:dyDescent="0.25">
      <c r="A645" s="47" t="s">
        <v>1137</v>
      </c>
      <c r="B645" s="47" t="s">
        <v>153</v>
      </c>
      <c r="C645" s="47" t="s">
        <v>1134</v>
      </c>
      <c r="D645" s="47" t="s">
        <v>1134</v>
      </c>
      <c r="E645" s="47"/>
      <c r="F645" s="47" t="s">
        <v>406</v>
      </c>
      <c r="G645" s="47" t="s">
        <v>428</v>
      </c>
      <c r="H645" s="47" t="str">
        <f>=IFERROR(VLOOKUP(A645,'ETPT Format DDG'!A:J,10,FALSE),"")</f>
        <v>0</v>
      </c>
      <c r="I645" s="47" t="str">
        <f>='ETPT Format DDG'!M645</f>
        <v/>
      </c>
      <c r="J645" s="47" t="str">
        <f>='ETPT Format DDG'!D645</f>
        <v/>
      </c>
      <c r="K645" s="47" t="s">
        <v>157</v>
      </c>
      <c r="L645" s="47" t="s">
        <v>1138</v>
      </c>
      <c r="M645" s="47" t="s">
        <v>1139</v>
      </c>
      <c r="N645" s="47">
        <v>0.9736842105263158</v>
      </c>
      <c r="O645" s="47">
        <v>0</v>
      </c>
      <c r="P645" s="47">
        <v>0</v>
      </c>
      <c r="Q645" s="47">
        <v>0</v>
      </c>
      <c r="R645" s="47">
        <v>0</v>
      </c>
      <c r="S645" s="47">
        <v>0</v>
      </c>
      <c r="T645" s="47">
        <v>0</v>
      </c>
      <c r="U645" s="47">
        <v>0</v>
      </c>
      <c r="V645" s="47">
        <v>0</v>
      </c>
      <c r="W645" s="47">
        <v>0</v>
      </c>
      <c r="X645" s="47">
        <v>0</v>
      </c>
      <c r="Y645" s="47">
        <v>0</v>
      </c>
      <c r="Z645" s="47">
        <v>0</v>
      </c>
      <c r="AA645" s="47">
        <v>0</v>
      </c>
      <c r="AB645" s="47">
        <v>0</v>
      </c>
      <c r="AC645" s="47">
        <v>0</v>
      </c>
      <c r="AD645" s="47">
        <v>0</v>
      </c>
      <c r="AE645" s="47">
        <v>0</v>
      </c>
      <c r="AF645" s="47">
        <v>0</v>
      </c>
      <c r="AG645" s="47">
        <v>0</v>
      </c>
      <c r="AH645" s="47">
        <v>0</v>
      </c>
      <c r="AI645" s="47">
        <v>0</v>
      </c>
      <c r="AJ645" s="47">
        <v>0</v>
      </c>
      <c r="AK645" s="47">
        <v>0</v>
      </c>
      <c r="AL645" s="47">
        <v>0</v>
      </c>
      <c r="AM645" s="47">
        <v>0</v>
      </c>
      <c r="AN645" s="47">
        <v>0</v>
      </c>
      <c r="AO645" s="47">
        <v>0</v>
      </c>
      <c r="AP645" s="47">
        <v>0</v>
      </c>
      <c r="AQ645" s="47">
        <v>0</v>
      </c>
      <c r="AR645" s="47">
        <v>0</v>
      </c>
      <c r="AS645" s="47">
        <v>0</v>
      </c>
      <c r="AT645" s="47">
        <v>0</v>
      </c>
      <c r="AU645" s="47">
        <v>0</v>
      </c>
      <c r="AV645" s="47">
        <v>0</v>
      </c>
      <c r="AW645" s="47">
        <v>0</v>
      </c>
      <c r="AX645" s="47">
        <v>0</v>
      </c>
      <c r="AY645" s="47">
        <v>0</v>
      </c>
      <c r="AZ645" s="47">
        <v>0</v>
      </c>
      <c r="BA645" s="47">
        <v>0</v>
      </c>
      <c r="BB645" s="47">
        <v>0</v>
      </c>
      <c r="BC645" s="47">
        <v>0</v>
      </c>
      <c r="BD645" s="47">
        <v>0</v>
      </c>
      <c r="BE645" s="47">
        <v>0</v>
      </c>
      <c r="BF645" s="47">
        <v>0</v>
      </c>
      <c r="BG645" s="47">
        <v>0</v>
      </c>
      <c r="BH645" s="47">
        <v>0</v>
      </c>
      <c r="BI645" s="47">
        <v>0</v>
      </c>
      <c r="BJ645" s="47">
        <v>0</v>
      </c>
      <c r="BK645" s="47">
        <v>0</v>
      </c>
      <c r="BL645" s="47">
        <v>0</v>
      </c>
      <c r="BM645" s="47">
        <v>0</v>
      </c>
      <c r="BN645" s="47">
        <v>0</v>
      </c>
      <c r="BO645" s="47">
        <v>0</v>
      </c>
      <c r="BP645" s="47">
        <v>0</v>
      </c>
      <c r="BQ645" s="47">
        <v>0</v>
      </c>
      <c r="BR645" s="47">
        <v>0</v>
      </c>
      <c r="BS645" s="47">
        <v>0</v>
      </c>
      <c r="BT645" s="47">
        <v>0</v>
      </c>
      <c r="BU645" s="47">
        <v>0</v>
      </c>
      <c r="BV645" s="47">
        <v>0</v>
      </c>
      <c r="BW645" s="47">
        <v>0</v>
      </c>
      <c r="BX645" s="47">
        <v>0</v>
      </c>
      <c r="BY645" s="47">
        <v>0</v>
      </c>
      <c r="BZ645" s="47">
        <v>0</v>
      </c>
      <c r="CA645" s="47">
        <v>0</v>
      </c>
      <c r="CB645" s="47">
        <v>0</v>
      </c>
      <c r="CC645" s="47">
        <v>0</v>
      </c>
      <c r="CD645" s="47">
        <v>0</v>
      </c>
      <c r="CE645" s="47">
        <v>0</v>
      </c>
      <c r="CF645" s="47">
        <v>0</v>
      </c>
      <c r="CG645" s="47">
        <v>0</v>
      </c>
      <c r="CH645" s="47">
        <v>0</v>
      </c>
      <c r="CI645" s="47">
        <v>0</v>
      </c>
      <c r="CJ645" s="47">
        <v>0</v>
      </c>
      <c r="CK645" s="47">
        <v>0</v>
      </c>
      <c r="CL645" s="47">
        <v>0</v>
      </c>
      <c r="CM645" s="47">
        <v>0</v>
      </c>
      <c r="CN645" s="47">
        <v>0</v>
      </c>
      <c r="CO645" s="47">
        <v>0</v>
      </c>
      <c r="CP645" s="47">
        <v>0</v>
      </c>
      <c r="CQ645" s="47">
        <v>0</v>
      </c>
      <c r="CR645" s="47">
        <v>0</v>
      </c>
      <c r="CS645" s="47">
        <v>0</v>
      </c>
      <c r="CT645" s="47">
        <v>0</v>
      </c>
      <c r="CU645" s="47">
        <v>0</v>
      </c>
      <c r="CV645" s="47">
        <v>0</v>
      </c>
      <c r="CW645" s="47">
        <v>0</v>
      </c>
      <c r="CX645" s="47">
        <v>0</v>
      </c>
      <c r="CY645" s="47">
        <v>0</v>
      </c>
      <c r="CZ645" s="47">
        <v>0</v>
      </c>
      <c r="DA645" s="47">
        <v>0</v>
      </c>
      <c r="DB645" s="47">
        <v>0</v>
      </c>
      <c r="DC645" s="47">
        <v>0</v>
      </c>
      <c r="DD645" s="47">
        <v>0</v>
      </c>
      <c r="DE645" s="47">
        <v>0</v>
      </c>
      <c r="DF645" s="47">
        <v>0</v>
      </c>
      <c r="DG645" s="47">
        <v>0</v>
      </c>
      <c r="DH645" s="47">
        <v>0</v>
      </c>
      <c r="DI645" s="47">
        <v>0</v>
      </c>
      <c r="DJ645" s="47">
        <v>0</v>
      </c>
      <c r="DK645" s="47">
        <v>0</v>
      </c>
      <c r="DL645" s="47">
        <v>0</v>
      </c>
      <c r="DM645" s="47">
        <v>0</v>
      </c>
      <c r="DN645" s="47">
        <v>0</v>
      </c>
      <c r="DO645" s="47">
        <v>0</v>
      </c>
      <c r="DP645" s="47">
        <v>0</v>
      </c>
      <c r="DQ645" s="47">
        <v>0</v>
      </c>
      <c r="DR645" s="47">
        <v>0</v>
      </c>
      <c r="DS645" s="47">
        <v>0</v>
      </c>
      <c r="DT645" s="47">
        <v>0</v>
      </c>
    </row>
    <row r="646" spans="1:126" x14ac:dyDescent="0.25">
      <c r="A646" s="47" t="s">
        <v>1140</v>
      </c>
      <c r="B646" s="47" t="s">
        <v>153</v>
      </c>
      <c r="C646" s="47" t="s">
        <v>1134</v>
      </c>
      <c r="D646" s="47" t="s">
        <v>1134</v>
      </c>
      <c r="E646" s="47"/>
      <c r="F646" s="47" t="s">
        <v>406</v>
      </c>
      <c r="G646" s="47" t="s">
        <v>428</v>
      </c>
      <c r="H646" s="47" t="str">
        <f>=IFERROR(VLOOKUP(A646,'ETPT Format DDG'!A:J,10,FALSE),"")</f>
        <v>0</v>
      </c>
      <c r="I646" s="47" t="str">
        <f>='ETPT Format DDG'!M646</f>
        <v/>
      </c>
      <c r="J646" s="47" t="str">
        <f>='ETPT Format DDG'!D646</f>
        <v/>
      </c>
      <c r="K646" s="47" t="s">
        <v>157</v>
      </c>
      <c r="L646" s="47" t="s">
        <v>534</v>
      </c>
      <c r="M646" s="47" t="s">
        <v>1141</v>
      </c>
      <c r="N646" s="47">
        <v>0.6473684210526316</v>
      </c>
      <c r="O646" s="47">
        <v>0</v>
      </c>
      <c r="P646" s="47">
        <v>0</v>
      </c>
      <c r="Q646" s="47">
        <v>0</v>
      </c>
      <c r="R646" s="47">
        <v>0</v>
      </c>
      <c r="S646" s="47">
        <v>0</v>
      </c>
      <c r="T646" s="47">
        <v>0</v>
      </c>
      <c r="U646" s="47">
        <v>0</v>
      </c>
      <c r="V646" s="47">
        <v>0</v>
      </c>
      <c r="W646" s="47">
        <v>0</v>
      </c>
      <c r="X646" s="47">
        <v>0</v>
      </c>
      <c r="Y646" s="47">
        <v>0</v>
      </c>
      <c r="Z646" s="47">
        <v>0</v>
      </c>
      <c r="AA646" s="47">
        <v>0</v>
      </c>
      <c r="AB646" s="47">
        <v>0</v>
      </c>
      <c r="AC646" s="47">
        <v>0</v>
      </c>
      <c r="AD646" s="47">
        <v>0</v>
      </c>
      <c r="AE646" s="47">
        <v>0</v>
      </c>
      <c r="AF646" s="47">
        <v>0</v>
      </c>
      <c r="AG646" s="47">
        <v>0</v>
      </c>
      <c r="AH646" s="47">
        <v>0</v>
      </c>
      <c r="AI646" s="47">
        <v>0</v>
      </c>
      <c r="AJ646" s="47">
        <v>0</v>
      </c>
      <c r="AK646" s="47">
        <v>0</v>
      </c>
      <c r="AL646" s="47">
        <v>0</v>
      </c>
      <c r="AM646" s="47">
        <v>0</v>
      </c>
      <c r="AN646" s="47">
        <v>0</v>
      </c>
      <c r="AO646" s="47">
        <v>0</v>
      </c>
      <c r="AP646" s="47">
        <v>0</v>
      </c>
      <c r="AQ646" s="47">
        <v>0</v>
      </c>
      <c r="AR646" s="47">
        <v>0</v>
      </c>
      <c r="AS646" s="47">
        <v>0</v>
      </c>
      <c r="AT646" s="47">
        <v>0</v>
      </c>
      <c r="AU646" s="47">
        <v>0</v>
      </c>
      <c r="AV646" s="47">
        <v>0</v>
      </c>
      <c r="AW646" s="47">
        <v>0</v>
      </c>
      <c r="AX646" s="47">
        <v>0</v>
      </c>
      <c r="AY646" s="47">
        <v>0</v>
      </c>
      <c r="AZ646" s="47">
        <v>0</v>
      </c>
      <c r="BA646" s="47">
        <v>0</v>
      </c>
      <c r="BB646" s="47">
        <v>0</v>
      </c>
      <c r="BC646" s="47">
        <v>0</v>
      </c>
      <c r="BD646" s="47">
        <v>0</v>
      </c>
      <c r="BE646" s="47">
        <v>0</v>
      </c>
      <c r="BF646" s="47">
        <v>0</v>
      </c>
      <c r="BG646" s="47">
        <v>0</v>
      </c>
      <c r="BH646" s="47">
        <v>0</v>
      </c>
      <c r="BI646" s="47">
        <v>0</v>
      </c>
      <c r="BJ646" s="47">
        <v>0</v>
      </c>
      <c r="BK646" s="47">
        <v>0</v>
      </c>
      <c r="BL646" s="47">
        <v>0</v>
      </c>
      <c r="BM646" s="47">
        <v>0</v>
      </c>
      <c r="BN646" s="47">
        <v>0</v>
      </c>
      <c r="BO646" s="47">
        <v>0</v>
      </c>
      <c r="BP646" s="47">
        <v>0</v>
      </c>
      <c r="BQ646" s="47">
        <v>0</v>
      </c>
      <c r="BR646" s="47">
        <v>0</v>
      </c>
      <c r="BS646" s="47">
        <v>0</v>
      </c>
      <c r="BT646" s="47">
        <v>0</v>
      </c>
      <c r="BU646" s="47">
        <v>0</v>
      </c>
      <c r="BV646" s="47">
        <v>0</v>
      </c>
      <c r="BW646" s="47">
        <v>0</v>
      </c>
      <c r="BX646" s="47">
        <v>0</v>
      </c>
      <c r="BY646" s="47">
        <v>0</v>
      </c>
      <c r="BZ646" s="47">
        <v>0</v>
      </c>
      <c r="CA646" s="47">
        <v>0</v>
      </c>
      <c r="CB646" s="47">
        <v>0</v>
      </c>
      <c r="CC646" s="47">
        <v>0</v>
      </c>
      <c r="CD646" s="47">
        <v>0</v>
      </c>
      <c r="CE646" s="47">
        <v>0</v>
      </c>
      <c r="CF646" s="47">
        <v>0</v>
      </c>
      <c r="CG646" s="47">
        <v>0</v>
      </c>
      <c r="CH646" s="47">
        <v>0</v>
      </c>
      <c r="CI646" s="47">
        <v>0</v>
      </c>
      <c r="CJ646" s="47">
        <v>0</v>
      </c>
      <c r="CK646" s="47">
        <v>0</v>
      </c>
      <c r="CL646" s="47">
        <v>0</v>
      </c>
      <c r="CM646" s="47">
        <v>0</v>
      </c>
      <c r="CN646" s="47">
        <v>0</v>
      </c>
      <c r="CO646" s="47">
        <v>0</v>
      </c>
      <c r="CP646" s="47">
        <v>0</v>
      </c>
      <c r="CQ646" s="47">
        <v>0</v>
      </c>
      <c r="CR646" s="47">
        <v>0</v>
      </c>
      <c r="CS646" s="47">
        <v>0</v>
      </c>
      <c r="CT646" s="47">
        <v>0</v>
      </c>
      <c r="CU646" s="47">
        <v>0</v>
      </c>
      <c r="CV646" s="47">
        <v>0</v>
      </c>
      <c r="CW646" s="47">
        <v>0</v>
      </c>
      <c r="CX646" s="47">
        <v>0</v>
      </c>
      <c r="CY646" s="47">
        <v>0</v>
      </c>
      <c r="CZ646" s="47">
        <v>0</v>
      </c>
      <c r="DA646" s="47">
        <v>0</v>
      </c>
      <c r="DB646" s="47">
        <v>0</v>
      </c>
      <c r="DC646" s="47">
        <v>0</v>
      </c>
      <c r="DD646" s="47">
        <v>0</v>
      </c>
      <c r="DE646" s="47">
        <v>0</v>
      </c>
      <c r="DF646" s="47">
        <v>0</v>
      </c>
      <c r="DG646" s="47">
        <v>0</v>
      </c>
      <c r="DH646" s="47">
        <v>0</v>
      </c>
      <c r="DI646" s="47">
        <v>0</v>
      </c>
      <c r="DJ646" s="47">
        <v>0</v>
      </c>
      <c r="DK646" s="47">
        <v>0</v>
      </c>
      <c r="DL646" s="47">
        <v>0</v>
      </c>
      <c r="DM646" s="47">
        <v>0</v>
      </c>
      <c r="DN646" s="47">
        <v>0</v>
      </c>
      <c r="DO646" s="47">
        <v>0</v>
      </c>
      <c r="DP646" s="47">
        <v>0</v>
      </c>
      <c r="DQ646" s="47">
        <v>0</v>
      </c>
      <c r="DR646" s="47">
        <v>0</v>
      </c>
      <c r="DS646" s="47">
        <v>0</v>
      </c>
      <c r="DT646" s="47">
        <v>0</v>
      </c>
    </row>
    <row r="647" spans="1:126" x14ac:dyDescent="0.25">
      <c r="A647" s="47" t="s">
        <v>1142</v>
      </c>
      <c r="B647" s="47" t="s">
        <v>153</v>
      </c>
      <c r="C647" s="47" t="s">
        <v>1134</v>
      </c>
      <c r="D647" s="47" t="s">
        <v>1134</v>
      </c>
      <c r="E647" s="47"/>
      <c r="F647" s="47" t="s">
        <v>406</v>
      </c>
      <c r="G647" s="47" t="s">
        <v>428</v>
      </c>
      <c r="H647" s="47" t="str">
        <f>=IFERROR(VLOOKUP(A647,'ETPT Format DDG'!A:J,10,FALSE),"")</f>
        <v>0</v>
      </c>
      <c r="I647" s="47" t="str">
        <f>='ETPT Format DDG'!M647</f>
        <v/>
      </c>
      <c r="J647" s="47" t="str">
        <f>='ETPT Format DDG'!D647</f>
        <v/>
      </c>
      <c r="K647" s="47" t="s">
        <v>157</v>
      </c>
      <c r="L647" s="47" t="s">
        <v>1143</v>
      </c>
      <c r="M647" s="47"/>
      <c r="N647" s="47">
        <v>1</v>
      </c>
      <c r="O647" s="47">
        <v>0</v>
      </c>
      <c r="P647" s="47">
        <v>0</v>
      </c>
      <c r="Q647" s="47">
        <v>0</v>
      </c>
      <c r="R647" s="47">
        <v>0</v>
      </c>
      <c r="S647" s="47">
        <v>0</v>
      </c>
      <c r="T647" s="47">
        <v>0</v>
      </c>
      <c r="U647" s="47">
        <v>0</v>
      </c>
      <c r="V647" s="47">
        <v>0</v>
      </c>
      <c r="W647" s="47">
        <v>0</v>
      </c>
      <c r="X647" s="47">
        <v>0</v>
      </c>
      <c r="Y647" s="47">
        <v>0</v>
      </c>
      <c r="Z647" s="47">
        <v>0</v>
      </c>
      <c r="AA647" s="47">
        <v>0</v>
      </c>
      <c r="AB647" s="47">
        <v>0</v>
      </c>
      <c r="AC647" s="47">
        <v>0</v>
      </c>
      <c r="AD647" s="47">
        <v>0</v>
      </c>
      <c r="AE647" s="47">
        <v>0</v>
      </c>
      <c r="AF647" s="47">
        <v>0</v>
      </c>
      <c r="AG647" s="47">
        <v>0</v>
      </c>
      <c r="AH647" s="47">
        <v>0</v>
      </c>
      <c r="AI647" s="47">
        <v>0</v>
      </c>
      <c r="AJ647" s="47">
        <v>0</v>
      </c>
      <c r="AK647" s="47">
        <v>0</v>
      </c>
      <c r="AL647" s="47">
        <v>0</v>
      </c>
      <c r="AM647" s="47">
        <v>0</v>
      </c>
      <c r="AN647" s="47">
        <v>0</v>
      </c>
      <c r="AO647" s="47">
        <v>0</v>
      </c>
      <c r="AP647" s="47">
        <v>0</v>
      </c>
      <c r="AQ647" s="47">
        <v>0</v>
      </c>
      <c r="AR647" s="47">
        <v>0</v>
      </c>
      <c r="AS647" s="47">
        <v>0</v>
      </c>
      <c r="AT647" s="47">
        <v>0</v>
      </c>
      <c r="AU647" s="47">
        <v>0</v>
      </c>
      <c r="AV647" s="47">
        <v>0</v>
      </c>
      <c r="AW647" s="47">
        <v>0</v>
      </c>
      <c r="AX647" s="47">
        <v>0</v>
      </c>
      <c r="AY647" s="47">
        <v>0</v>
      </c>
      <c r="AZ647" s="47">
        <v>0</v>
      </c>
      <c r="BA647" s="47">
        <v>0</v>
      </c>
      <c r="BB647" s="47">
        <v>0</v>
      </c>
      <c r="BC647" s="47">
        <v>0</v>
      </c>
      <c r="BD647" s="47">
        <v>0</v>
      </c>
      <c r="BE647" s="47">
        <v>0</v>
      </c>
      <c r="BF647" s="47">
        <v>0</v>
      </c>
      <c r="BG647" s="47">
        <v>0</v>
      </c>
      <c r="BH647" s="47">
        <v>0</v>
      </c>
      <c r="BI647" s="47">
        <v>0</v>
      </c>
      <c r="BJ647" s="47">
        <v>0</v>
      </c>
      <c r="BK647" s="47">
        <v>0</v>
      </c>
      <c r="BL647" s="47">
        <v>0</v>
      </c>
      <c r="BM647" s="47">
        <v>0</v>
      </c>
      <c r="BN647" s="47">
        <v>0</v>
      </c>
      <c r="BO647" s="47">
        <v>0</v>
      </c>
      <c r="BP647" s="47">
        <v>0</v>
      </c>
      <c r="BQ647" s="47">
        <v>0</v>
      </c>
      <c r="BR647" s="47">
        <v>0</v>
      </c>
      <c r="BS647" s="47">
        <v>0</v>
      </c>
      <c r="BT647" s="47">
        <v>0</v>
      </c>
      <c r="BU647" s="47">
        <v>0</v>
      </c>
      <c r="BV647" s="47">
        <v>0</v>
      </c>
      <c r="BW647" s="47">
        <v>0</v>
      </c>
      <c r="BX647" s="47">
        <v>0</v>
      </c>
      <c r="BY647" s="47">
        <v>0</v>
      </c>
      <c r="BZ647" s="47">
        <v>0</v>
      </c>
      <c r="CA647" s="47">
        <v>0</v>
      </c>
      <c r="CB647" s="47">
        <v>0</v>
      </c>
      <c r="CC647" s="47">
        <v>0</v>
      </c>
      <c r="CD647" s="47">
        <v>0</v>
      </c>
      <c r="CE647" s="47">
        <v>0</v>
      </c>
      <c r="CF647" s="47">
        <v>0</v>
      </c>
      <c r="CG647" s="47">
        <v>0</v>
      </c>
      <c r="CH647" s="47">
        <v>0</v>
      </c>
      <c r="CI647" s="47">
        <v>0</v>
      </c>
      <c r="CJ647" s="47">
        <v>0</v>
      </c>
      <c r="CK647" s="47">
        <v>0</v>
      </c>
      <c r="CL647" s="47">
        <v>0</v>
      </c>
      <c r="CM647" s="47">
        <v>0</v>
      </c>
      <c r="CN647" s="47">
        <v>0</v>
      </c>
      <c r="CO647" s="47">
        <v>0</v>
      </c>
      <c r="CP647" s="47">
        <v>0</v>
      </c>
      <c r="CQ647" s="47">
        <v>0</v>
      </c>
      <c r="CR647" s="47">
        <v>0</v>
      </c>
      <c r="CS647" s="47">
        <v>0</v>
      </c>
      <c r="CT647" s="47">
        <v>0</v>
      </c>
      <c r="CU647" s="47">
        <v>0</v>
      </c>
      <c r="CV647" s="47">
        <v>0</v>
      </c>
      <c r="CW647" s="47">
        <v>0</v>
      </c>
      <c r="CX647" s="47">
        <v>0</v>
      </c>
      <c r="CY647" s="47">
        <v>0</v>
      </c>
      <c r="CZ647" s="47">
        <v>0</v>
      </c>
      <c r="DA647" s="47">
        <v>0</v>
      </c>
      <c r="DB647" s="47">
        <v>0</v>
      </c>
      <c r="DC647" s="47">
        <v>0</v>
      </c>
      <c r="DD647" s="47">
        <v>0</v>
      </c>
      <c r="DE647" s="47">
        <v>0</v>
      </c>
      <c r="DF647" s="47">
        <v>0</v>
      </c>
      <c r="DG647" s="47">
        <v>0</v>
      </c>
      <c r="DH647" s="47">
        <v>0</v>
      </c>
      <c r="DI647" s="47">
        <v>0</v>
      </c>
      <c r="DJ647" s="47">
        <v>0</v>
      </c>
      <c r="DK647" s="47">
        <v>0</v>
      </c>
      <c r="DL647" s="47">
        <v>0</v>
      </c>
      <c r="DM647" s="47">
        <v>0</v>
      </c>
      <c r="DN647" s="47">
        <v>0</v>
      </c>
      <c r="DO647" s="47">
        <v>0</v>
      </c>
      <c r="DP647" s="47">
        <v>0</v>
      </c>
      <c r="DQ647" s="47">
        <v>0</v>
      </c>
      <c r="DR647" s="47">
        <v>0</v>
      </c>
      <c r="DS647" s="47">
        <v>0</v>
      </c>
      <c r="DT647" s="47">
        <v>0</v>
      </c>
    </row>
    <row r="648" spans="1:126" x14ac:dyDescent="0.25">
      <c r="A648" s="47" t="s">
        <v>1144</v>
      </c>
      <c r="B648" s="47" t="s">
        <v>153</v>
      </c>
      <c r="C648" s="47" t="s">
        <v>1145</v>
      </c>
      <c r="D648" s="47" t="s">
        <v>1145</v>
      </c>
      <c r="E648" s="47"/>
      <c r="F648" s="47" t="s">
        <v>406</v>
      </c>
      <c r="G648" s="47" t="s">
        <v>415</v>
      </c>
      <c r="H648" s="47" t="str">
        <f>=IFERROR(VLOOKUP(A648,'ETPT Format DDG'!A:J,10,FALSE),"")</f>
        <v>0</v>
      </c>
      <c r="I648" s="47" t="str">
        <f>='ETPT Format DDG'!M648</f>
        <v/>
      </c>
      <c r="J648" s="47" t="str">
        <f>='ETPT Format DDG'!D648</f>
        <v/>
      </c>
      <c r="K648" s="47" t="s">
        <v>157</v>
      </c>
      <c r="L648" s="47" t="s">
        <v>619</v>
      </c>
      <c r="M648" s="47"/>
      <c r="N648" s="47">
        <v>0.6943421052631586</v>
      </c>
      <c r="O648" s="47">
        <v>0.5445394736842109</v>
      </c>
      <c r="P648" s="47">
        <v>0.14980263157894777</v>
      </c>
      <c r="Q648" s="47">
        <v>0</v>
      </c>
      <c r="R648" s="47">
        <v>0</v>
      </c>
      <c r="S648" s="47">
        <v>0</v>
      </c>
      <c r="T648" s="47">
        <v>0</v>
      </c>
      <c r="U648" s="47">
        <v>0</v>
      </c>
      <c r="V648" s="47">
        <v>0</v>
      </c>
      <c r="W648" s="47">
        <v>0</v>
      </c>
      <c r="X648" s="47">
        <v>0</v>
      </c>
      <c r="Y648" s="47">
        <v>0</v>
      </c>
      <c r="Z648" s="47">
        <v>0</v>
      </c>
      <c r="AA648" s="47">
        <v>0</v>
      </c>
      <c r="AB648" s="47">
        <v>0</v>
      </c>
      <c r="AC648" s="47">
        <v>0</v>
      </c>
      <c r="AD648" s="47">
        <v>0</v>
      </c>
      <c r="AE648" s="47">
        <v>0</v>
      </c>
      <c r="AF648" s="47">
        <v>0</v>
      </c>
      <c r="AG648" s="47">
        <v>0</v>
      </c>
      <c r="AH648" s="47">
        <v>0</v>
      </c>
      <c r="AI648" s="47">
        <v>0</v>
      </c>
      <c r="AJ648" s="47">
        <v>0</v>
      </c>
      <c r="AK648" s="47">
        <v>0</v>
      </c>
      <c r="AL648" s="47">
        <v>0</v>
      </c>
      <c r="AM648" s="47">
        <v>0</v>
      </c>
      <c r="AN648" s="47">
        <v>0.19736842105263158</v>
      </c>
      <c r="AO648" s="47">
        <v>0</v>
      </c>
      <c r="AP648" s="47">
        <v>0</v>
      </c>
      <c r="AQ648" s="47">
        <v>0</v>
      </c>
      <c r="AR648" s="47">
        <v>0</v>
      </c>
      <c r="AS648" s="47">
        <v>0</v>
      </c>
      <c r="AT648" s="47">
        <v>0</v>
      </c>
      <c r="AU648" s="47">
        <v>0</v>
      </c>
      <c r="AV648" s="47">
        <v>0</v>
      </c>
      <c r="AW648" s="47">
        <v>0</v>
      </c>
      <c r="AX648" s="47">
        <v>0</v>
      </c>
      <c r="AY648" s="47">
        <v>0</v>
      </c>
      <c r="AZ648" s="47">
        <v>0</v>
      </c>
      <c r="BA648" s="47">
        <v>0</v>
      </c>
      <c r="BB648" s="47">
        <v>0</v>
      </c>
      <c r="BC648" s="47">
        <v>0</v>
      </c>
      <c r="BD648" s="47">
        <v>0</v>
      </c>
      <c r="BE648" s="47">
        <v>0</v>
      </c>
      <c r="BF648" s="47">
        <v>0</v>
      </c>
      <c r="BG648" s="47">
        <v>0.19736842105263158</v>
      </c>
      <c r="BH648" s="47">
        <v>0</v>
      </c>
      <c r="BI648" s="47">
        <v>0</v>
      </c>
      <c r="BJ648" s="47">
        <v>0</v>
      </c>
      <c r="BK648" s="47">
        <v>0</v>
      </c>
      <c r="BL648" s="47">
        <v>0</v>
      </c>
      <c r="BM648" s="47">
        <v>0</v>
      </c>
      <c r="BN648" s="47">
        <v>0</v>
      </c>
      <c r="BO648" s="47">
        <v>0</v>
      </c>
      <c r="BP648" s="47">
        <v>0</v>
      </c>
      <c r="BQ648" s="47">
        <v>0</v>
      </c>
      <c r="BR648" s="47">
        <v>0</v>
      </c>
      <c r="BS648" s="47">
        <v>0</v>
      </c>
      <c r="BT648" s="47">
        <v>0</v>
      </c>
      <c r="BU648" s="47">
        <v>0</v>
      </c>
      <c r="BV648" s="47">
        <v>0</v>
      </c>
      <c r="BW648" s="47">
        <v>0</v>
      </c>
      <c r="BX648" s="47">
        <v>0</v>
      </c>
      <c r="BY648" s="47">
        <v>0</v>
      </c>
      <c r="BZ648" s="47">
        <v>0</v>
      </c>
      <c r="CA648" s="47">
        <v>0</v>
      </c>
      <c r="CB648" s="47">
        <v>0</v>
      </c>
      <c r="CC648" s="47">
        <v>0</v>
      </c>
      <c r="CD648" s="47">
        <v>0</v>
      </c>
      <c r="CE648" s="47">
        <v>0</v>
      </c>
      <c r="CF648" s="47">
        <v>0</v>
      </c>
      <c r="CG648" s="47">
        <v>0</v>
      </c>
      <c r="CH648" s="47">
        <v>0</v>
      </c>
      <c r="CI648" s="47">
        <v>0</v>
      </c>
      <c r="CJ648" s="47">
        <v>0</v>
      </c>
      <c r="CK648" s="47">
        <v>0</v>
      </c>
      <c r="CL648" s="47">
        <v>0</v>
      </c>
      <c r="CM648" s="47">
        <v>0</v>
      </c>
      <c r="CN648" s="47">
        <v>0</v>
      </c>
      <c r="CO648" s="47">
        <v>0</v>
      </c>
      <c r="CP648" s="47">
        <v>0</v>
      </c>
      <c r="CQ648" s="47">
        <v>0</v>
      </c>
      <c r="CR648" s="47">
        <v>0</v>
      </c>
      <c r="CS648" s="47">
        <v>0</v>
      </c>
      <c r="CT648" s="47">
        <v>0.19736842105263158</v>
      </c>
      <c r="CU648" s="47">
        <v>0</v>
      </c>
      <c r="CV648" s="47">
        <v>0</v>
      </c>
      <c r="CW648" s="47">
        <v>0</v>
      </c>
      <c r="CX648" s="47">
        <v>0.19736842105263158</v>
      </c>
      <c r="CY648" s="47">
        <v>0</v>
      </c>
      <c r="CZ648" s="47">
        <v>0</v>
      </c>
      <c r="DA648" s="47">
        <v>0</v>
      </c>
      <c r="DB648" s="47">
        <v>0</v>
      </c>
      <c r="DC648" s="47">
        <v>0</v>
      </c>
      <c r="DD648" s="47">
        <v>0</v>
      </c>
      <c r="DE648" s="47">
        <v>0</v>
      </c>
      <c r="DF648" s="47">
        <v>0.0030263157894736843</v>
      </c>
      <c r="DG648" s="47">
        <v>0</v>
      </c>
      <c r="DH648" s="47">
        <v>0</v>
      </c>
      <c r="DI648" s="47">
        <v>0</v>
      </c>
      <c r="DJ648" s="47">
        <v>0</v>
      </c>
      <c r="DK648" s="47">
        <v>0</v>
      </c>
      <c r="DL648" s="47">
        <v>0</v>
      </c>
      <c r="DM648" s="47">
        <v>0</v>
      </c>
      <c r="DN648" s="47">
        <v>0.0030263157894736843</v>
      </c>
      <c r="DO648" s="47">
        <v>0</v>
      </c>
      <c r="DP648" s="47">
        <v>0</v>
      </c>
      <c r="DQ648" s="47">
        <v>0</v>
      </c>
      <c r="DR648" s="47">
        <v>0</v>
      </c>
      <c r="DS648" s="47">
        <v>0</v>
      </c>
      <c r="DT648" s="47">
        <v>0</v>
      </c>
    </row>
    <row r="649" spans="1:126" x14ac:dyDescent="0.25">
      <c r="A649" s="47" t="s">
        <v>1146</v>
      </c>
      <c r="B649" s="47" t="s">
        <v>153</v>
      </c>
      <c r="C649" s="47" t="s">
        <v>1145</v>
      </c>
      <c r="D649" s="47" t="s">
        <v>1145</v>
      </c>
      <c r="E649" s="47"/>
      <c r="F649" s="47" t="s">
        <v>406</v>
      </c>
      <c r="G649" s="47" t="s">
        <v>415</v>
      </c>
      <c r="H649" s="47" t="str">
        <f>=IFERROR(VLOOKUP(A649,'ETPT Format DDG'!A:J,10,FALSE),"")</f>
        <v>0</v>
      </c>
      <c r="I649" s="47" t="str">
        <f>='ETPT Format DDG'!M649</f>
        <v/>
      </c>
      <c r="J649" s="47" t="str">
        <f>='ETPT Format DDG'!D649</f>
        <v/>
      </c>
      <c r="K649" s="47" t="s">
        <v>157</v>
      </c>
      <c r="L649" s="47" t="s">
        <v>253</v>
      </c>
      <c r="M649" s="47" t="s">
        <v>931</v>
      </c>
      <c r="N649" s="47">
        <v>0.34210526315789475</v>
      </c>
      <c r="O649" s="47">
        <v>0.34210526315789475</v>
      </c>
      <c r="P649" s="47">
        <v>0.34210526315789475</v>
      </c>
      <c r="Q649" s="47">
        <v>0.34210526315789475</v>
      </c>
      <c r="R649" s="47">
        <v>0</v>
      </c>
      <c r="S649" s="47">
        <v>0</v>
      </c>
      <c r="T649" s="47">
        <v>0</v>
      </c>
      <c r="U649" s="47">
        <v>0</v>
      </c>
      <c r="V649" s="47">
        <v>0</v>
      </c>
      <c r="W649" s="47">
        <v>0</v>
      </c>
      <c r="X649" s="47">
        <v>0</v>
      </c>
      <c r="Y649" s="47">
        <v>0</v>
      </c>
      <c r="Z649" s="47">
        <v>0</v>
      </c>
      <c r="AA649" s="47">
        <v>0</v>
      </c>
      <c r="AB649" s="47">
        <v>0</v>
      </c>
      <c r="AC649" s="47">
        <v>0</v>
      </c>
      <c r="AD649" s="47">
        <v>0</v>
      </c>
      <c r="AE649" s="47">
        <v>0</v>
      </c>
      <c r="AF649" s="47">
        <v>0</v>
      </c>
      <c r="AG649" s="47">
        <v>0</v>
      </c>
      <c r="AH649" s="47">
        <v>0</v>
      </c>
      <c r="AI649" s="47">
        <v>0</v>
      </c>
      <c r="AJ649" s="47">
        <v>0</v>
      </c>
      <c r="AK649" s="47">
        <v>0</v>
      </c>
      <c r="AL649" s="47">
        <v>0</v>
      </c>
      <c r="AM649" s="47">
        <v>0</v>
      </c>
      <c r="AN649" s="47">
        <v>0</v>
      </c>
      <c r="AO649" s="47">
        <v>0</v>
      </c>
      <c r="AP649" s="47">
        <v>0</v>
      </c>
      <c r="AQ649" s="47">
        <v>0</v>
      </c>
      <c r="AR649" s="47">
        <v>0</v>
      </c>
      <c r="AS649" s="47">
        <v>0</v>
      </c>
      <c r="AT649" s="47">
        <v>0</v>
      </c>
      <c r="AU649" s="47">
        <v>0</v>
      </c>
      <c r="AV649" s="47">
        <v>0</v>
      </c>
      <c r="AW649" s="47">
        <v>0</v>
      </c>
      <c r="AX649" s="47">
        <v>0</v>
      </c>
      <c r="AY649" s="47">
        <v>0</v>
      </c>
      <c r="AZ649" s="47">
        <v>0</v>
      </c>
      <c r="BA649" s="47">
        <v>0</v>
      </c>
      <c r="BB649" s="47">
        <v>0</v>
      </c>
      <c r="BC649" s="47">
        <v>0</v>
      </c>
      <c r="BD649" s="47">
        <v>0</v>
      </c>
      <c r="BE649" s="47">
        <v>0</v>
      </c>
      <c r="BF649" s="47">
        <v>0</v>
      </c>
      <c r="BG649" s="47">
        <v>0</v>
      </c>
      <c r="BH649" s="47">
        <v>0</v>
      </c>
      <c r="BI649" s="47">
        <v>0</v>
      </c>
      <c r="BJ649" s="47">
        <v>0</v>
      </c>
      <c r="BK649" s="47">
        <v>0</v>
      </c>
      <c r="BL649" s="47">
        <v>0</v>
      </c>
      <c r="BM649" s="47">
        <v>0</v>
      </c>
      <c r="BN649" s="47">
        <v>0</v>
      </c>
      <c r="BO649" s="47">
        <v>0</v>
      </c>
      <c r="BP649" s="47">
        <v>0</v>
      </c>
      <c r="BQ649" s="47">
        <v>0</v>
      </c>
      <c r="BR649" s="47">
        <v>0</v>
      </c>
      <c r="BS649" s="47">
        <v>0</v>
      </c>
      <c r="BT649" s="47">
        <v>0</v>
      </c>
      <c r="BU649" s="47">
        <v>0</v>
      </c>
      <c r="BV649" s="47">
        <v>0</v>
      </c>
      <c r="BW649" s="47">
        <v>0</v>
      </c>
      <c r="BX649" s="47">
        <v>0</v>
      </c>
      <c r="BY649" s="47">
        <v>0</v>
      </c>
      <c r="BZ649" s="47">
        <v>0</v>
      </c>
      <c r="CA649" s="47">
        <v>0</v>
      </c>
      <c r="CB649" s="47">
        <v>0</v>
      </c>
      <c r="CC649" s="47">
        <v>0</v>
      </c>
      <c r="CD649" s="47">
        <v>0</v>
      </c>
      <c r="CE649" s="47">
        <v>0</v>
      </c>
      <c r="CF649" s="47">
        <v>0</v>
      </c>
      <c r="CG649" s="47">
        <v>0</v>
      </c>
      <c r="CH649" s="47">
        <v>0</v>
      </c>
      <c r="CI649" s="47">
        <v>0</v>
      </c>
      <c r="CJ649" s="47">
        <v>0</v>
      </c>
      <c r="CK649" s="47">
        <v>0</v>
      </c>
      <c r="CL649" s="47">
        <v>0</v>
      </c>
      <c r="CM649" s="47">
        <v>0</v>
      </c>
      <c r="CN649" s="47">
        <v>0</v>
      </c>
      <c r="CO649" s="47">
        <v>0</v>
      </c>
      <c r="CP649" s="47">
        <v>0</v>
      </c>
      <c r="CQ649" s="47">
        <v>0</v>
      </c>
      <c r="CR649" s="47">
        <v>0</v>
      </c>
      <c r="CS649" s="47">
        <v>0</v>
      </c>
      <c r="CT649" s="47">
        <v>0</v>
      </c>
      <c r="CU649" s="47">
        <v>0</v>
      </c>
      <c r="CV649" s="47">
        <v>0</v>
      </c>
      <c r="CW649" s="47">
        <v>0</v>
      </c>
      <c r="CX649" s="47">
        <v>0</v>
      </c>
      <c r="CY649" s="47">
        <v>0</v>
      </c>
      <c r="CZ649" s="47">
        <v>0</v>
      </c>
      <c r="DA649" s="47">
        <v>0</v>
      </c>
      <c r="DB649" s="47">
        <v>0</v>
      </c>
      <c r="DC649" s="47">
        <v>0</v>
      </c>
      <c r="DD649" s="47">
        <v>0</v>
      </c>
      <c r="DE649" s="47">
        <v>0</v>
      </c>
      <c r="DF649" s="47">
        <v>0</v>
      </c>
      <c r="DG649" s="47">
        <v>0</v>
      </c>
      <c r="DH649" s="47">
        <v>0</v>
      </c>
      <c r="DI649" s="47">
        <v>0</v>
      </c>
      <c r="DJ649" s="47">
        <v>0</v>
      </c>
      <c r="DK649" s="47">
        <v>0</v>
      </c>
      <c r="DL649" s="47">
        <v>0</v>
      </c>
      <c r="DM649" s="47">
        <v>0</v>
      </c>
      <c r="DN649" s="47">
        <v>0</v>
      </c>
      <c r="DO649" s="47">
        <v>0</v>
      </c>
      <c r="DP649" s="47">
        <v>0</v>
      </c>
      <c r="DQ649" s="47">
        <v>0</v>
      </c>
      <c r="DR649" s="47">
        <v>0</v>
      </c>
      <c r="DS649" s="47">
        <v>0</v>
      </c>
      <c r="DT649" s="47">
        <v>0</v>
      </c>
    </row>
    <row r="650" spans="1:126" x14ac:dyDescent="0.25">
      <c r="A650" s="47" t="s">
        <v>1147</v>
      </c>
      <c r="B650" s="47" t="s">
        <v>153</v>
      </c>
      <c r="C650" s="47" t="s">
        <v>1145</v>
      </c>
      <c r="D650" s="47" t="s">
        <v>1145</v>
      </c>
      <c r="E650" s="47"/>
      <c r="F650" s="47" t="s">
        <v>406</v>
      </c>
      <c r="G650" s="47" t="s">
        <v>412</v>
      </c>
      <c r="H650" s="47" t="str">
        <f>=IFERROR(VLOOKUP(A650,'ETPT Format DDG'!A:J,10,FALSE),"")</f>
        <v>0</v>
      </c>
      <c r="I650" s="47" t="str">
        <f>='ETPT Format DDG'!M650</f>
        <v/>
      </c>
      <c r="J650" s="47" t="str">
        <f>='ETPT Format DDG'!D650</f>
        <v/>
      </c>
      <c r="K650" s="47" t="s">
        <v>157</v>
      </c>
      <c r="L650" s="47" t="s">
        <v>619</v>
      </c>
      <c r="M650" s="47" t="s">
        <v>164</v>
      </c>
      <c r="N650" s="47">
        <v>0.45789473684210524</v>
      </c>
      <c r="O650" s="47">
        <v>0.45789473684210524</v>
      </c>
      <c r="P650" s="47">
        <v>0.45789473684210524</v>
      </c>
      <c r="Q650" s="47">
        <v>0</v>
      </c>
      <c r="R650" s="47">
        <v>0.45789473684210524</v>
      </c>
      <c r="S650" s="47">
        <v>0</v>
      </c>
      <c r="T650" s="47">
        <v>0</v>
      </c>
      <c r="U650" s="47">
        <v>0</v>
      </c>
      <c r="V650" s="47">
        <v>0</v>
      </c>
      <c r="W650" s="47">
        <v>0</v>
      </c>
      <c r="X650" s="47">
        <v>0</v>
      </c>
      <c r="Y650" s="47">
        <v>0</v>
      </c>
      <c r="Z650" s="47">
        <v>0</v>
      </c>
      <c r="AA650" s="47">
        <v>0</v>
      </c>
      <c r="AB650" s="47">
        <v>0</v>
      </c>
      <c r="AC650" s="47">
        <v>0</v>
      </c>
      <c r="AD650" s="47">
        <v>0</v>
      </c>
      <c r="AE650" s="47">
        <v>0</v>
      </c>
      <c r="AF650" s="47">
        <v>0</v>
      </c>
      <c r="AG650" s="47">
        <v>0</v>
      </c>
      <c r="AH650" s="47">
        <v>0</v>
      </c>
      <c r="AI650" s="47">
        <v>0</v>
      </c>
      <c r="AJ650" s="47">
        <v>0</v>
      </c>
      <c r="AK650" s="47">
        <v>0</v>
      </c>
      <c r="AL650" s="47">
        <v>0</v>
      </c>
      <c r="AM650" s="47">
        <v>0</v>
      </c>
      <c r="AN650" s="47">
        <v>0</v>
      </c>
      <c r="AO650" s="47">
        <v>0</v>
      </c>
      <c r="AP650" s="47">
        <v>0</v>
      </c>
      <c r="AQ650" s="47">
        <v>0</v>
      </c>
      <c r="AR650" s="47">
        <v>0</v>
      </c>
      <c r="AS650" s="47">
        <v>0</v>
      </c>
      <c r="AT650" s="47">
        <v>0</v>
      </c>
      <c r="AU650" s="47">
        <v>0</v>
      </c>
      <c r="AV650" s="47">
        <v>0</v>
      </c>
      <c r="AW650" s="47">
        <v>0</v>
      </c>
      <c r="AX650" s="47">
        <v>0</v>
      </c>
      <c r="AY650" s="47">
        <v>0</v>
      </c>
      <c r="AZ650" s="47">
        <v>0</v>
      </c>
      <c r="BA650" s="47">
        <v>0</v>
      </c>
      <c r="BB650" s="47">
        <v>0</v>
      </c>
      <c r="BC650" s="47">
        <v>0</v>
      </c>
      <c r="BD650" s="47">
        <v>0</v>
      </c>
      <c r="BE650" s="47">
        <v>0</v>
      </c>
      <c r="BF650" s="47">
        <v>0</v>
      </c>
      <c r="BG650" s="47">
        <v>0</v>
      </c>
      <c r="BH650" s="47">
        <v>0</v>
      </c>
      <c r="BI650" s="47">
        <v>0</v>
      </c>
      <c r="BJ650" s="47">
        <v>0</v>
      </c>
      <c r="BK650" s="47">
        <v>0</v>
      </c>
      <c r="BL650" s="47">
        <v>0</v>
      </c>
      <c r="BM650" s="47">
        <v>0</v>
      </c>
      <c r="BN650" s="47">
        <v>0</v>
      </c>
      <c r="BO650" s="47">
        <v>0</v>
      </c>
      <c r="BP650" s="47">
        <v>0</v>
      </c>
      <c r="BQ650" s="47">
        <v>0</v>
      </c>
      <c r="BR650" s="47">
        <v>0</v>
      </c>
      <c r="BS650" s="47">
        <v>0</v>
      </c>
      <c r="BT650" s="47">
        <v>0</v>
      </c>
      <c r="BU650" s="47">
        <v>0</v>
      </c>
      <c r="BV650" s="47">
        <v>0</v>
      </c>
      <c r="BW650" s="47">
        <v>0</v>
      </c>
      <c r="BX650" s="47">
        <v>0</v>
      </c>
      <c r="BY650" s="47">
        <v>0</v>
      </c>
      <c r="BZ650" s="47">
        <v>0</v>
      </c>
      <c r="CA650" s="47">
        <v>0</v>
      </c>
      <c r="CB650" s="47">
        <v>0</v>
      </c>
      <c r="CC650" s="47">
        <v>0</v>
      </c>
      <c r="CD650" s="47">
        <v>0</v>
      </c>
      <c r="CE650" s="47">
        <v>0</v>
      </c>
      <c r="CF650" s="47">
        <v>0</v>
      </c>
      <c r="CG650" s="47">
        <v>0</v>
      </c>
      <c r="CH650" s="47">
        <v>0</v>
      </c>
      <c r="CI650" s="47">
        <v>0</v>
      </c>
      <c r="CJ650" s="47">
        <v>0</v>
      </c>
      <c r="CK650" s="47">
        <v>0</v>
      </c>
      <c r="CL650" s="47">
        <v>0</v>
      </c>
      <c r="CM650" s="47">
        <v>0</v>
      </c>
      <c r="CN650" s="47">
        <v>0</v>
      </c>
      <c r="CO650" s="47">
        <v>0</v>
      </c>
      <c r="CP650" s="47">
        <v>0</v>
      </c>
      <c r="CQ650" s="47">
        <v>0</v>
      </c>
      <c r="CR650" s="47">
        <v>0</v>
      </c>
      <c r="CS650" s="47">
        <v>0</v>
      </c>
      <c r="CT650" s="47">
        <v>0</v>
      </c>
      <c r="CU650" s="47">
        <v>0</v>
      </c>
      <c r="CV650" s="47">
        <v>0</v>
      </c>
      <c r="CW650" s="47">
        <v>0</v>
      </c>
      <c r="CX650" s="47">
        <v>0</v>
      </c>
      <c r="CY650" s="47">
        <v>0</v>
      </c>
      <c r="CZ650" s="47">
        <v>0</v>
      </c>
      <c r="DA650" s="47">
        <v>0</v>
      </c>
      <c r="DB650" s="47">
        <v>0</v>
      </c>
      <c r="DC650" s="47">
        <v>0</v>
      </c>
      <c r="DD650" s="47">
        <v>0</v>
      </c>
      <c r="DE650" s="47">
        <v>0</v>
      </c>
      <c r="DF650" s="47">
        <v>0</v>
      </c>
      <c r="DG650" s="47">
        <v>0</v>
      </c>
      <c r="DH650" s="47">
        <v>0</v>
      </c>
      <c r="DI650" s="47">
        <v>0</v>
      </c>
      <c r="DJ650" s="47">
        <v>0</v>
      </c>
      <c r="DK650" s="47">
        <v>0</v>
      </c>
      <c r="DL650" s="47">
        <v>0</v>
      </c>
      <c r="DM650" s="47">
        <v>0</v>
      </c>
      <c r="DN650" s="47">
        <v>0</v>
      </c>
      <c r="DO650" s="47">
        <v>0</v>
      </c>
      <c r="DP650" s="47">
        <v>0</v>
      </c>
      <c r="DQ650" s="47">
        <v>0</v>
      </c>
      <c r="DR650" s="47">
        <v>0</v>
      </c>
      <c r="DS650" s="47">
        <v>0</v>
      </c>
      <c r="DT650" s="47">
        <v>0</v>
      </c>
    </row>
    <row r="651" spans="1:126" x14ac:dyDescent="0.25">
      <c r="A651" s="47" t="s">
        <v>1148</v>
      </c>
      <c r="B651" s="47" t="s">
        <v>153</v>
      </c>
      <c r="C651" s="47" t="s">
        <v>1145</v>
      </c>
      <c r="D651" s="47" t="s">
        <v>1145</v>
      </c>
      <c r="E651" s="47"/>
      <c r="F651" s="47" t="s">
        <v>406</v>
      </c>
      <c r="G651" s="47" t="s">
        <v>412</v>
      </c>
      <c r="H651" s="47" t="str">
        <f>=IFERROR(VLOOKUP(A651,'ETPT Format DDG'!A:J,10,FALSE),"")</f>
        <v>0</v>
      </c>
      <c r="I651" s="47" t="str">
        <f>='ETPT Format DDG'!M651</f>
        <v/>
      </c>
      <c r="J651" s="47" t="str">
        <f>='ETPT Format DDG'!D651</f>
        <v/>
      </c>
      <c r="K651" s="47" t="s">
        <v>157</v>
      </c>
      <c r="L651" s="47" t="s">
        <v>1090</v>
      </c>
      <c r="M651" s="47" t="s">
        <v>180</v>
      </c>
      <c r="N651" s="47">
        <v>0.6868421052631579</v>
      </c>
      <c r="O651" s="47">
        <v>0</v>
      </c>
      <c r="P651" s="47">
        <v>0</v>
      </c>
      <c r="Q651" s="47">
        <v>0</v>
      </c>
      <c r="R651" s="47">
        <v>0</v>
      </c>
      <c r="S651" s="47">
        <v>0</v>
      </c>
      <c r="T651" s="47">
        <v>0</v>
      </c>
      <c r="U651" s="47">
        <v>0</v>
      </c>
      <c r="V651" s="47">
        <v>0</v>
      </c>
      <c r="W651" s="47">
        <v>0</v>
      </c>
      <c r="X651" s="47">
        <v>0</v>
      </c>
      <c r="Y651" s="47">
        <v>0</v>
      </c>
      <c r="Z651" s="47">
        <v>0</v>
      </c>
      <c r="AA651" s="47">
        <v>0</v>
      </c>
      <c r="AB651" s="47">
        <v>0</v>
      </c>
      <c r="AC651" s="47">
        <v>0</v>
      </c>
      <c r="AD651" s="47">
        <v>0</v>
      </c>
      <c r="AE651" s="47">
        <v>0</v>
      </c>
      <c r="AF651" s="47">
        <v>0</v>
      </c>
      <c r="AG651" s="47">
        <v>0</v>
      </c>
      <c r="AH651" s="47">
        <v>0</v>
      </c>
      <c r="AI651" s="47">
        <v>0</v>
      </c>
      <c r="AJ651" s="47">
        <v>0</v>
      </c>
      <c r="AK651" s="47">
        <v>0</v>
      </c>
      <c r="AL651" s="47">
        <v>0</v>
      </c>
      <c r="AM651" s="47">
        <v>0</v>
      </c>
      <c r="AN651" s="47">
        <v>0</v>
      </c>
      <c r="AO651" s="47">
        <v>0</v>
      </c>
      <c r="AP651" s="47">
        <v>0</v>
      </c>
      <c r="AQ651" s="47">
        <v>0</v>
      </c>
      <c r="AR651" s="47">
        <v>0</v>
      </c>
      <c r="AS651" s="47">
        <v>0</v>
      </c>
      <c r="AT651" s="47">
        <v>0</v>
      </c>
      <c r="AU651" s="47">
        <v>0</v>
      </c>
      <c r="AV651" s="47">
        <v>0</v>
      </c>
      <c r="AW651" s="47">
        <v>0</v>
      </c>
      <c r="AX651" s="47">
        <v>0</v>
      </c>
      <c r="AY651" s="47">
        <v>0</v>
      </c>
      <c r="AZ651" s="47">
        <v>0</v>
      </c>
      <c r="BA651" s="47">
        <v>0</v>
      </c>
      <c r="BB651" s="47">
        <v>0</v>
      </c>
      <c r="BC651" s="47">
        <v>0</v>
      </c>
      <c r="BD651" s="47">
        <v>0</v>
      </c>
      <c r="BE651" s="47">
        <v>0</v>
      </c>
      <c r="BF651" s="47">
        <v>0</v>
      </c>
      <c r="BG651" s="47">
        <v>0</v>
      </c>
      <c r="BH651" s="47">
        <v>0</v>
      </c>
      <c r="BI651" s="47">
        <v>0</v>
      </c>
      <c r="BJ651" s="47">
        <v>0</v>
      </c>
      <c r="BK651" s="47">
        <v>0</v>
      </c>
      <c r="BL651" s="47">
        <v>0</v>
      </c>
      <c r="BM651" s="47">
        <v>0</v>
      </c>
      <c r="BN651" s="47">
        <v>0</v>
      </c>
      <c r="BO651" s="47">
        <v>0</v>
      </c>
      <c r="BP651" s="47">
        <v>0</v>
      </c>
      <c r="BQ651" s="47">
        <v>0</v>
      </c>
      <c r="BR651" s="47">
        <v>0</v>
      </c>
      <c r="BS651" s="47">
        <v>0</v>
      </c>
      <c r="BT651" s="47">
        <v>0</v>
      </c>
      <c r="BU651" s="47">
        <v>0</v>
      </c>
      <c r="BV651" s="47">
        <v>0</v>
      </c>
      <c r="BW651" s="47">
        <v>0</v>
      </c>
      <c r="BX651" s="47">
        <v>0</v>
      </c>
      <c r="BY651" s="47">
        <v>0</v>
      </c>
      <c r="BZ651" s="47">
        <v>0</v>
      </c>
      <c r="CA651" s="47">
        <v>0</v>
      </c>
      <c r="CB651" s="47">
        <v>0</v>
      </c>
      <c r="CC651" s="47">
        <v>0</v>
      </c>
      <c r="CD651" s="47">
        <v>0</v>
      </c>
      <c r="CE651" s="47">
        <v>0</v>
      </c>
      <c r="CF651" s="47">
        <v>0</v>
      </c>
      <c r="CG651" s="47">
        <v>0</v>
      </c>
      <c r="CH651" s="47">
        <v>0</v>
      </c>
      <c r="CI651" s="47">
        <v>0</v>
      </c>
      <c r="CJ651" s="47">
        <v>0</v>
      </c>
      <c r="CK651" s="47">
        <v>0</v>
      </c>
      <c r="CL651" s="47">
        <v>0</v>
      </c>
      <c r="CM651" s="47">
        <v>0</v>
      </c>
      <c r="CN651" s="47">
        <v>0</v>
      </c>
      <c r="CO651" s="47">
        <v>0</v>
      </c>
      <c r="CP651" s="47">
        <v>0</v>
      </c>
      <c r="CQ651" s="47">
        <v>0</v>
      </c>
      <c r="CR651" s="47">
        <v>0</v>
      </c>
      <c r="CS651" s="47">
        <v>0</v>
      </c>
      <c r="CT651" s="47">
        <v>0</v>
      </c>
      <c r="CU651" s="47">
        <v>0</v>
      </c>
      <c r="CV651" s="47">
        <v>0</v>
      </c>
      <c r="CW651" s="47">
        <v>0</v>
      </c>
      <c r="CX651" s="47">
        <v>0</v>
      </c>
      <c r="CY651" s="47">
        <v>0</v>
      </c>
      <c r="CZ651" s="47">
        <v>0</v>
      </c>
      <c r="DA651" s="47">
        <v>0</v>
      </c>
      <c r="DB651" s="47">
        <v>0</v>
      </c>
      <c r="DC651" s="47">
        <v>0</v>
      </c>
      <c r="DD651" s="47">
        <v>0</v>
      </c>
      <c r="DE651" s="47">
        <v>0</v>
      </c>
      <c r="DF651" s="47">
        <v>0</v>
      </c>
      <c r="DG651" s="47">
        <v>0</v>
      </c>
      <c r="DH651" s="47">
        <v>0</v>
      </c>
      <c r="DI651" s="47">
        <v>0</v>
      </c>
      <c r="DJ651" s="47">
        <v>0</v>
      </c>
      <c r="DK651" s="47">
        <v>0</v>
      </c>
      <c r="DL651" s="47">
        <v>0</v>
      </c>
      <c r="DM651" s="47">
        <v>0</v>
      </c>
      <c r="DN651" s="47">
        <v>0</v>
      </c>
      <c r="DO651" s="47">
        <v>0</v>
      </c>
      <c r="DP651" s="47">
        <v>0</v>
      </c>
      <c r="DQ651" s="47">
        <v>0</v>
      </c>
      <c r="DR651" s="47">
        <v>0</v>
      </c>
      <c r="DS651" s="47">
        <v>0</v>
      </c>
      <c r="DT651" s="47">
        <v>0</v>
      </c>
    </row>
    <row r="652" spans="1:126" x14ac:dyDescent="0.25">
      <c r="A652" s="47" t="s">
        <v>1149</v>
      </c>
      <c r="B652" s="47" t="s">
        <v>153</v>
      </c>
      <c r="C652" s="47" t="s">
        <v>1150</v>
      </c>
      <c r="D652" s="47" t="s">
        <v>1150</v>
      </c>
      <c r="E652" s="47"/>
      <c r="F652" s="47" t="s">
        <v>406</v>
      </c>
      <c r="G652" s="47" t="s">
        <v>412</v>
      </c>
      <c r="H652" s="47" t="str">
        <f>=IFERROR(VLOOKUP(A652,'ETPT Format DDG'!A:J,10,FALSE),"")</f>
        <v>0</v>
      </c>
      <c r="I652" s="47" t="str">
        <f>='ETPT Format DDG'!M652</f>
        <v/>
      </c>
      <c r="J652" s="47" t="str">
        <f>='ETPT Format DDG'!D652</f>
        <v/>
      </c>
      <c r="K652" s="47" t="s">
        <v>157</v>
      </c>
      <c r="L652" s="47" t="s">
        <v>1151</v>
      </c>
      <c r="M652" s="47"/>
      <c r="N652" s="47">
        <v>1</v>
      </c>
      <c r="O652" s="47">
        <v>1</v>
      </c>
      <c r="P652" s="47">
        <v>0</v>
      </c>
      <c r="Q652" s="47">
        <v>0</v>
      </c>
      <c r="R652" s="47">
        <v>0</v>
      </c>
      <c r="S652" s="47">
        <v>0</v>
      </c>
      <c r="T652" s="47">
        <v>0</v>
      </c>
      <c r="U652" s="47">
        <v>0</v>
      </c>
      <c r="V652" s="47">
        <v>0</v>
      </c>
      <c r="W652" s="47">
        <v>0</v>
      </c>
      <c r="X652" s="47">
        <v>0</v>
      </c>
      <c r="Y652" s="47">
        <v>0</v>
      </c>
      <c r="Z652" s="47">
        <v>0</v>
      </c>
      <c r="AA652" s="47">
        <v>0</v>
      </c>
      <c r="AB652" s="47">
        <v>0</v>
      </c>
      <c r="AC652" s="47">
        <v>0</v>
      </c>
      <c r="AD652" s="47">
        <v>0</v>
      </c>
      <c r="AE652" s="47">
        <v>0</v>
      </c>
      <c r="AF652" s="47">
        <v>0</v>
      </c>
      <c r="AG652" s="47">
        <v>0</v>
      </c>
      <c r="AH652" s="47">
        <v>0</v>
      </c>
      <c r="AI652" s="47">
        <v>0</v>
      </c>
      <c r="AJ652" s="47">
        <v>0</v>
      </c>
      <c r="AK652" s="47">
        <v>0</v>
      </c>
      <c r="AL652" s="47">
        <v>0</v>
      </c>
      <c r="AM652" s="47">
        <v>0</v>
      </c>
      <c r="AN652" s="47">
        <v>0</v>
      </c>
      <c r="AO652" s="47">
        <v>0</v>
      </c>
      <c r="AP652" s="47">
        <v>0</v>
      </c>
      <c r="AQ652" s="47">
        <v>0</v>
      </c>
      <c r="AR652" s="47">
        <v>0</v>
      </c>
      <c r="AS652" s="47">
        <v>0</v>
      </c>
      <c r="AT652" s="47">
        <v>0</v>
      </c>
      <c r="AU652" s="47">
        <v>0</v>
      </c>
      <c r="AV652" s="47">
        <v>0</v>
      </c>
      <c r="AW652" s="47">
        <v>0</v>
      </c>
      <c r="AX652" s="47">
        <v>0</v>
      </c>
      <c r="AY652" s="47">
        <v>0</v>
      </c>
      <c r="AZ652" s="47">
        <v>0</v>
      </c>
      <c r="BA652" s="47">
        <v>0</v>
      </c>
      <c r="BB652" s="47">
        <v>0</v>
      </c>
      <c r="BC652" s="47">
        <v>0</v>
      </c>
      <c r="BD652" s="47">
        <v>0</v>
      </c>
      <c r="BE652" s="47">
        <v>0</v>
      </c>
      <c r="BF652" s="47">
        <v>0</v>
      </c>
      <c r="BG652" s="47">
        <v>0</v>
      </c>
      <c r="BH652" s="47">
        <v>0</v>
      </c>
      <c r="BI652" s="47">
        <v>0</v>
      </c>
      <c r="BJ652" s="47">
        <v>0</v>
      </c>
      <c r="BK652" s="47">
        <v>0</v>
      </c>
      <c r="BL652" s="47">
        <v>0</v>
      </c>
      <c r="BM652" s="47">
        <v>0</v>
      </c>
      <c r="BN652" s="47">
        <v>0</v>
      </c>
      <c r="BO652" s="47">
        <v>0</v>
      </c>
      <c r="BP652" s="47">
        <v>0</v>
      </c>
      <c r="BQ652" s="47">
        <v>0</v>
      </c>
      <c r="BR652" s="47">
        <v>0</v>
      </c>
      <c r="BS652" s="47">
        <v>0</v>
      </c>
      <c r="BT652" s="47">
        <v>0</v>
      </c>
      <c r="BU652" s="47">
        <v>0</v>
      </c>
      <c r="BV652" s="47">
        <v>0</v>
      </c>
      <c r="BW652" s="47">
        <v>0</v>
      </c>
      <c r="BX652" s="47">
        <v>0</v>
      </c>
      <c r="BY652" s="47">
        <v>0</v>
      </c>
      <c r="BZ652" s="47">
        <v>0</v>
      </c>
      <c r="CA652" s="47">
        <v>0</v>
      </c>
      <c r="CB652" s="47">
        <v>0</v>
      </c>
      <c r="CC652" s="47">
        <v>0</v>
      </c>
      <c r="CD652" s="47">
        <v>0</v>
      </c>
      <c r="CE652" s="47">
        <v>0</v>
      </c>
      <c r="CF652" s="47">
        <v>0</v>
      </c>
      <c r="CG652" s="47">
        <v>0</v>
      </c>
      <c r="CH652" s="47">
        <v>0</v>
      </c>
      <c r="CI652" s="47">
        <v>0</v>
      </c>
      <c r="CJ652" s="47">
        <v>0</v>
      </c>
      <c r="CK652" s="47">
        <v>0</v>
      </c>
      <c r="CL652" s="47">
        <v>0</v>
      </c>
      <c r="CM652" s="47">
        <v>0</v>
      </c>
      <c r="CN652" s="47">
        <v>0</v>
      </c>
      <c r="CO652" s="47">
        <v>0</v>
      </c>
      <c r="CP652" s="47">
        <v>0</v>
      </c>
      <c r="CQ652" s="47">
        <v>0</v>
      </c>
      <c r="CR652" s="47">
        <v>0</v>
      </c>
      <c r="CS652" s="47">
        <v>0</v>
      </c>
      <c r="CT652" s="47">
        <v>1</v>
      </c>
      <c r="CU652" s="47">
        <v>0</v>
      </c>
      <c r="CV652" s="47">
        <v>0</v>
      </c>
      <c r="CW652" s="47">
        <v>0</v>
      </c>
      <c r="CX652" s="47">
        <v>0</v>
      </c>
      <c r="CY652" s="47">
        <v>0</v>
      </c>
      <c r="CZ652" s="47">
        <v>0</v>
      </c>
      <c r="DA652" s="47">
        <v>0</v>
      </c>
      <c r="DB652" s="47">
        <v>1</v>
      </c>
      <c r="DC652" s="47">
        <v>0</v>
      </c>
      <c r="DD652" s="47">
        <v>0</v>
      </c>
      <c r="DE652" s="47">
        <v>0</v>
      </c>
      <c r="DF652" s="47">
        <v>0</v>
      </c>
      <c r="DG652" s="47">
        <v>0</v>
      </c>
      <c r="DH652" s="47">
        <v>0</v>
      </c>
      <c r="DI652" s="47">
        <v>0</v>
      </c>
      <c r="DJ652" s="47">
        <v>0</v>
      </c>
      <c r="DK652" s="47">
        <v>0</v>
      </c>
      <c r="DL652" s="47">
        <v>0</v>
      </c>
      <c r="DM652" s="47">
        <v>0</v>
      </c>
      <c r="DN652" s="47">
        <v>0</v>
      </c>
      <c r="DO652" s="47">
        <v>0</v>
      </c>
      <c r="DP652" s="47">
        <v>0</v>
      </c>
      <c r="DQ652" s="47">
        <v>0</v>
      </c>
      <c r="DR652" s="47">
        <v>0</v>
      </c>
      <c r="DS652" s="47">
        <v>0</v>
      </c>
      <c r="DT652" s="47">
        <v>0</v>
      </c>
    </row>
    <row r="653" spans="1:126" x14ac:dyDescent="0.25">
      <c r="A653" s="47" t="s">
        <v>1152</v>
      </c>
      <c r="B653" s="47" t="s">
        <v>153</v>
      </c>
      <c r="C653" s="47" t="s">
        <v>504</v>
      </c>
      <c r="D653" s="47" t="s">
        <v>504</v>
      </c>
      <c r="E653" s="47"/>
      <c r="F653" s="47" t="s">
        <v>1153</v>
      </c>
      <c r="G653" s="47" t="s">
        <v>1154</v>
      </c>
      <c r="H653" s="47" t="str">
        <f>=IFERROR(VLOOKUP(A653,'ETPT Format DDG'!A:J,10,FALSE),"")</f>
        <v>0</v>
      </c>
      <c r="I653" s="47" t="str">
        <f>='ETPT Format DDG'!M653</f>
        <v/>
      </c>
      <c r="J653" s="47" t="str">
        <f>='ETPT Format DDG'!D653</f>
        <v/>
      </c>
      <c r="K653" s="47" t="s">
        <v>157</v>
      </c>
      <c r="L653" s="47" t="s">
        <v>494</v>
      </c>
      <c r="M653" s="47"/>
      <c r="N653" s="47">
        <v>0.25526315789473686</v>
      </c>
      <c r="O653" s="47">
        <v>0.25526315789473686</v>
      </c>
      <c r="P653" s="47">
        <v>0</v>
      </c>
      <c r="Q653" s="47">
        <v>0</v>
      </c>
      <c r="R653" s="47">
        <v>0</v>
      </c>
      <c r="S653" s="47">
        <v>0</v>
      </c>
      <c r="T653" s="47">
        <v>0</v>
      </c>
      <c r="U653" s="47">
        <v>0</v>
      </c>
      <c r="V653" s="47">
        <v>0</v>
      </c>
      <c r="W653" s="47">
        <v>0</v>
      </c>
      <c r="X653" s="47">
        <v>0</v>
      </c>
      <c r="Y653" s="47">
        <v>0</v>
      </c>
      <c r="Z653" s="47">
        <v>0</v>
      </c>
      <c r="AA653" s="47">
        <v>0</v>
      </c>
      <c r="AB653" s="47">
        <v>0</v>
      </c>
      <c r="AC653" s="47">
        <v>0</v>
      </c>
      <c r="AD653" s="47">
        <v>0</v>
      </c>
      <c r="AE653" s="47">
        <v>0</v>
      </c>
      <c r="AF653" s="47">
        <v>0</v>
      </c>
      <c r="AG653" s="47">
        <v>0</v>
      </c>
      <c r="AH653" s="47">
        <v>0</v>
      </c>
      <c r="AI653" s="47">
        <v>0</v>
      </c>
      <c r="AJ653" s="47">
        <v>0</v>
      </c>
      <c r="AK653" s="47">
        <v>0</v>
      </c>
      <c r="AL653" s="47">
        <v>0</v>
      </c>
      <c r="AM653" s="47">
        <v>0</v>
      </c>
      <c r="AN653" s="47">
        <v>0</v>
      </c>
      <c r="AO653" s="47">
        <v>0</v>
      </c>
      <c r="AP653" s="47">
        <v>0</v>
      </c>
      <c r="AQ653" s="47">
        <v>0</v>
      </c>
      <c r="AR653" s="47">
        <v>0</v>
      </c>
      <c r="AS653" s="47">
        <v>0</v>
      </c>
      <c r="AT653" s="47">
        <v>0</v>
      </c>
      <c r="AU653" s="47">
        <v>0</v>
      </c>
      <c r="AV653" s="47">
        <v>0</v>
      </c>
      <c r="AW653" s="47">
        <v>0</v>
      </c>
      <c r="AX653" s="47">
        <v>0</v>
      </c>
      <c r="AY653" s="47">
        <v>0</v>
      </c>
      <c r="AZ653" s="47">
        <v>0</v>
      </c>
      <c r="BA653" s="47">
        <v>0</v>
      </c>
      <c r="BB653" s="47">
        <v>0</v>
      </c>
      <c r="BC653" s="47">
        <v>0</v>
      </c>
      <c r="BD653" s="47">
        <v>0</v>
      </c>
      <c r="BE653" s="47">
        <v>0</v>
      </c>
      <c r="BF653" s="47">
        <v>0</v>
      </c>
      <c r="BG653" s="47">
        <v>0</v>
      </c>
      <c r="BH653" s="47">
        <v>0</v>
      </c>
      <c r="BI653" s="47">
        <v>0</v>
      </c>
      <c r="BJ653" s="47">
        <v>0</v>
      </c>
      <c r="BK653" s="47">
        <v>0</v>
      </c>
      <c r="BL653" s="47">
        <v>0</v>
      </c>
      <c r="BM653" s="47">
        <v>0</v>
      </c>
      <c r="BN653" s="47">
        <v>0</v>
      </c>
      <c r="BO653" s="47">
        <v>0</v>
      </c>
      <c r="BP653" s="47">
        <v>0</v>
      </c>
      <c r="BQ653" s="47">
        <v>0</v>
      </c>
      <c r="BR653" s="47">
        <v>0</v>
      </c>
      <c r="BS653" s="47">
        <v>0</v>
      </c>
      <c r="BT653" s="47">
        <v>0</v>
      </c>
      <c r="BU653" s="47">
        <v>0</v>
      </c>
      <c r="BV653" s="47">
        <v>0</v>
      </c>
      <c r="BW653" s="47">
        <v>0</v>
      </c>
      <c r="BX653" s="47">
        <v>0</v>
      </c>
      <c r="BY653" s="47">
        <v>0</v>
      </c>
      <c r="BZ653" s="47">
        <v>0</v>
      </c>
      <c r="CA653" s="47">
        <v>0</v>
      </c>
      <c r="CB653" s="47">
        <v>0</v>
      </c>
      <c r="CC653" s="47">
        <v>0</v>
      </c>
      <c r="CD653" s="47">
        <v>0</v>
      </c>
      <c r="CE653" s="47">
        <v>0</v>
      </c>
      <c r="CF653" s="47">
        <v>0</v>
      </c>
      <c r="CG653" s="47">
        <v>0</v>
      </c>
      <c r="CH653" s="47">
        <v>0</v>
      </c>
      <c r="CI653" s="47">
        <v>0</v>
      </c>
      <c r="CJ653" s="47">
        <v>0</v>
      </c>
      <c r="CK653" s="47">
        <v>0</v>
      </c>
      <c r="CL653" s="47">
        <v>0</v>
      </c>
      <c r="CM653" s="47">
        <v>0</v>
      </c>
      <c r="CN653" s="47">
        <v>0</v>
      </c>
      <c r="CO653" s="47">
        <v>0</v>
      </c>
      <c r="CP653" s="47">
        <v>0</v>
      </c>
      <c r="CQ653" s="47">
        <v>0</v>
      </c>
      <c r="CR653" s="47">
        <v>0</v>
      </c>
      <c r="CS653" s="47">
        <v>0</v>
      </c>
      <c r="CT653" s="47">
        <v>0.25526315789473686</v>
      </c>
      <c r="CU653" s="47">
        <v>0</v>
      </c>
      <c r="CV653" s="47">
        <v>0</v>
      </c>
      <c r="CW653" s="47">
        <v>0</v>
      </c>
      <c r="CX653" s="47">
        <v>0.25526315789473686</v>
      </c>
      <c r="CY653" s="47">
        <v>0</v>
      </c>
      <c r="CZ653" s="47">
        <v>0</v>
      </c>
      <c r="DA653" s="47">
        <v>0</v>
      </c>
      <c r="DB653" s="47">
        <v>0</v>
      </c>
      <c r="DC653" s="47">
        <v>0</v>
      </c>
      <c r="DD653" s="47">
        <v>0</v>
      </c>
      <c r="DE653" s="47">
        <v>0</v>
      </c>
      <c r="DF653" s="47">
        <v>0</v>
      </c>
      <c r="DG653" s="47">
        <v>0</v>
      </c>
      <c r="DH653" s="47">
        <v>0</v>
      </c>
      <c r="DI653" s="47">
        <v>0</v>
      </c>
      <c r="DJ653" s="47">
        <v>0</v>
      </c>
      <c r="DK653" s="47">
        <v>0</v>
      </c>
      <c r="DL653" s="47">
        <v>0</v>
      </c>
      <c r="DM653" s="47">
        <v>0</v>
      </c>
      <c r="DN653" s="47">
        <v>0</v>
      </c>
      <c r="DO653" s="47">
        <v>0</v>
      </c>
      <c r="DP653" s="47">
        <v>0</v>
      </c>
      <c r="DQ653" s="47">
        <v>0</v>
      </c>
      <c r="DR653" s="47">
        <v>0</v>
      </c>
      <c r="DS653" s="47">
        <v>0</v>
      </c>
      <c r="DT653" s="47">
        <v>0</v>
      </c>
    </row>
    <row r="654" spans="1:126" x14ac:dyDescent="0.25">
      <c r="A654" s="47" t="s">
        <v>1155</v>
      </c>
      <c r="B654" s="47" t="s">
        <v>153</v>
      </c>
      <c r="C654" s="47" t="s">
        <v>1156</v>
      </c>
      <c r="D654" s="47" t="s">
        <v>1156</v>
      </c>
      <c r="E654" s="47"/>
      <c r="F654" s="47" t="s">
        <v>1153</v>
      </c>
      <c r="G654" s="47" t="s">
        <v>1157</v>
      </c>
      <c r="H654" s="47" t="str">
        <f>=IFERROR(VLOOKUP(A654,'ETPT Format DDG'!A:J,10,FALSE),"")</f>
        <v>0</v>
      </c>
      <c r="I654" s="47" t="str">
        <f>='ETPT Format DDG'!M654</f>
        <v/>
      </c>
      <c r="J654" s="47" t="str">
        <f>='ETPT Format DDG'!D654</f>
        <v/>
      </c>
      <c r="K654" s="47" t="s">
        <v>157</v>
      </c>
      <c r="L654" s="47" t="s">
        <v>363</v>
      </c>
      <c r="M654" s="47"/>
      <c r="N654" s="47">
        <v>1</v>
      </c>
      <c r="O654" s="47">
        <v>0.9499999999999977</v>
      </c>
      <c r="P654" s="47">
        <v>0</v>
      </c>
      <c r="Q654" s="47">
        <v>0</v>
      </c>
      <c r="R654" s="47">
        <v>0</v>
      </c>
      <c r="S654" s="47">
        <v>0</v>
      </c>
      <c r="T654" s="47">
        <v>0</v>
      </c>
      <c r="U654" s="47">
        <v>0</v>
      </c>
      <c r="V654" s="47">
        <v>0</v>
      </c>
      <c r="W654" s="47">
        <v>0</v>
      </c>
      <c r="X654" s="47">
        <v>0</v>
      </c>
      <c r="Y654" s="47">
        <v>0</v>
      </c>
      <c r="Z654" s="47">
        <v>0</v>
      </c>
      <c r="AA654" s="47">
        <v>0</v>
      </c>
      <c r="AB654" s="47">
        <v>0</v>
      </c>
      <c r="AC654" s="47">
        <v>0</v>
      </c>
      <c r="AD654" s="47">
        <v>0</v>
      </c>
      <c r="AE654" s="47">
        <v>0</v>
      </c>
      <c r="AF654" s="47">
        <v>0</v>
      </c>
      <c r="AG654" s="47">
        <v>0</v>
      </c>
      <c r="AH654" s="47">
        <v>0</v>
      </c>
      <c r="AI654" s="47">
        <v>0</v>
      </c>
      <c r="AJ654" s="47">
        <v>0</v>
      </c>
      <c r="AK654" s="47">
        <v>0</v>
      </c>
      <c r="AL654" s="47">
        <v>0</v>
      </c>
      <c r="AM654" s="47">
        <v>0</v>
      </c>
      <c r="AN654" s="47">
        <v>0</v>
      </c>
      <c r="AO654" s="47">
        <v>0</v>
      </c>
      <c r="AP654" s="47">
        <v>0</v>
      </c>
      <c r="AQ654" s="47">
        <v>0</v>
      </c>
      <c r="AR654" s="47">
        <v>0</v>
      </c>
      <c r="AS654" s="47">
        <v>0</v>
      </c>
      <c r="AT654" s="47">
        <v>0</v>
      </c>
      <c r="AU654" s="47">
        <v>0</v>
      </c>
      <c r="AV654" s="47">
        <v>0</v>
      </c>
      <c r="AW654" s="47">
        <v>0</v>
      </c>
      <c r="AX654" s="47">
        <v>0</v>
      </c>
      <c r="AY654" s="47">
        <v>0</v>
      </c>
      <c r="AZ654" s="47">
        <v>0</v>
      </c>
      <c r="BA654" s="47">
        <v>0</v>
      </c>
      <c r="BB654" s="47">
        <v>0</v>
      </c>
      <c r="BC654" s="47">
        <v>0</v>
      </c>
      <c r="BD654" s="47">
        <v>0</v>
      </c>
      <c r="BE654" s="47">
        <v>0</v>
      </c>
      <c r="BF654" s="47">
        <v>0</v>
      </c>
      <c r="BG654" s="47">
        <v>0</v>
      </c>
      <c r="BH654" s="47">
        <v>0</v>
      </c>
      <c r="BI654" s="47">
        <v>0</v>
      </c>
      <c r="BJ654" s="47">
        <v>0</v>
      </c>
      <c r="BK654" s="47">
        <v>0</v>
      </c>
      <c r="BL654" s="47">
        <v>0</v>
      </c>
      <c r="BM654" s="47">
        <v>0</v>
      </c>
      <c r="BN654" s="47">
        <v>0</v>
      </c>
      <c r="BO654" s="47">
        <v>0.05000000000000036</v>
      </c>
      <c r="BP654" s="47">
        <v>0</v>
      </c>
      <c r="BQ654" s="47">
        <v>0</v>
      </c>
      <c r="BR654" s="47">
        <v>0</v>
      </c>
      <c r="BS654" s="47">
        <v>0</v>
      </c>
      <c r="BT654" s="47">
        <v>0</v>
      </c>
      <c r="BU654" s="47">
        <v>0</v>
      </c>
      <c r="BV654" s="47">
        <v>0</v>
      </c>
      <c r="BW654" s="47">
        <v>0</v>
      </c>
      <c r="BX654" s="47">
        <v>0</v>
      </c>
      <c r="BY654" s="47">
        <v>0</v>
      </c>
      <c r="BZ654" s="47">
        <v>0</v>
      </c>
      <c r="CA654" s="47">
        <v>0</v>
      </c>
      <c r="CB654" s="47">
        <v>0</v>
      </c>
      <c r="CC654" s="47">
        <v>0</v>
      </c>
      <c r="CD654" s="47">
        <v>0</v>
      </c>
      <c r="CE654" s="47">
        <v>0</v>
      </c>
      <c r="CF654" s="47">
        <v>0</v>
      </c>
      <c r="CG654" s="47">
        <v>0</v>
      </c>
      <c r="CH654" s="47">
        <v>0</v>
      </c>
      <c r="CI654" s="47">
        <v>0</v>
      </c>
      <c r="CJ654" s="47">
        <v>0</v>
      </c>
      <c r="CK654" s="47">
        <v>0</v>
      </c>
      <c r="CL654" s="47">
        <v>0</v>
      </c>
      <c r="CM654" s="47">
        <v>0</v>
      </c>
      <c r="CN654" s="47">
        <v>0</v>
      </c>
      <c r="CO654" s="47">
        <v>0</v>
      </c>
      <c r="CP654" s="47">
        <v>0</v>
      </c>
      <c r="CQ654" s="47">
        <v>0</v>
      </c>
      <c r="CR654" s="47">
        <v>0</v>
      </c>
      <c r="CS654" s="47">
        <v>0</v>
      </c>
      <c r="CT654" s="47">
        <v>0.8999999999999974</v>
      </c>
      <c r="CU654" s="47">
        <v>0.75</v>
      </c>
      <c r="CV654" s="47">
        <v>0</v>
      </c>
      <c r="CW654" s="47">
        <v>0</v>
      </c>
      <c r="CX654" s="47">
        <v>0.14999999999999905</v>
      </c>
      <c r="CY654" s="47">
        <v>0</v>
      </c>
      <c r="CZ654" s="47">
        <v>0</v>
      </c>
      <c r="DA654" s="47">
        <v>0</v>
      </c>
      <c r="DB654" s="47">
        <v>0</v>
      </c>
      <c r="DC654" s="47">
        <v>0</v>
      </c>
      <c r="DD654" s="47">
        <v>0</v>
      </c>
      <c r="DE654" s="47">
        <v>0</v>
      </c>
      <c r="DF654" s="47">
        <v>0</v>
      </c>
      <c r="DG654" s="47">
        <v>0</v>
      </c>
      <c r="DH654" s="47">
        <v>0</v>
      </c>
      <c r="DI654" s="47">
        <v>0</v>
      </c>
      <c r="DJ654" s="47">
        <v>0</v>
      </c>
      <c r="DK654" s="47">
        <v>0</v>
      </c>
      <c r="DL654" s="47">
        <v>0</v>
      </c>
      <c r="DM654" s="47">
        <v>0</v>
      </c>
      <c r="DN654" s="47">
        <v>0</v>
      </c>
      <c r="DO654" s="47">
        <v>0</v>
      </c>
      <c r="DP654" s="47">
        <v>0</v>
      </c>
      <c r="DQ654" s="47">
        <v>0</v>
      </c>
      <c r="DR654" s="47">
        <v>0</v>
      </c>
      <c r="DS654" s="47">
        <v>0</v>
      </c>
      <c r="DT654" s="47">
        <v>0</v>
      </c>
    </row>
    <row r="655" spans="1:2" x14ac:dyDescent="0.25">
      <c r="B655" s="48"/>
    </row>
    <row r="657" spans="1:3" x14ac:dyDescent="0.25">
      <c r="A657" s="49"/>
      <c r="B657" s="49"/>
      <c r="C657" s="50"/>
    </row>
    <row r="658" spans="1:3" x14ac:dyDescent="0.25">
      <c r="B658" s="49"/>
      <c r="C658" s="50"/>
    </row>
  </sheetData>
  <sheetProtection sheet="1" sort="0" autoFilter="0"/>
  <autoFilter ref="A2:DN2"/>
  <pageMargins left="0.7" right="0.7" top="0.75" bottom="0.75" header="0.3" footer="0.3"/>
  <pageSetup paperSize="9" orientation="portrait" horizontalDpi="4294967295" verticalDpi="0" scale="100" fitToWidth="1" fitToHeight="1" firstPageNumber="1" useFirstPageNumber="1" copies="1"/>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C45E0"/>
  </sheetPr>
  <dimension ref="A1:ZZ655"/>
  <sheetViews>
    <sheetView workbookViewId="0" zoomScale="100" zoomScaleNormal="110">
      <pane xSplit="6" ySplit="2" topLeftCell="G3" activePane="bottomRight" state="frozen"/>
      <selection pane="bottomRight" activeCell="A3" sqref="A3"/>
    </sheetView>
  </sheetViews>
  <sheetFormatPr defaultRowHeight="15" outlineLevelRow="0" outlineLevelCol="0" x14ac:dyDescent="0.2"/>
  <cols>
    <col min="1" max="3" customWidth="1"/>
    <col min="4" max="4" width="12.5" customWidth="1"/>
    <col min="5" max="6" width="7" customWidth="1"/>
    <col min="7" max="7" width="10.5" customWidth="1"/>
    <col min="8" max="8" width="19" customWidth="1"/>
    <col min="9" max="9" width="20" customWidth="1"/>
    <col min="10" max="13" customWidth="1"/>
    <col min="14" max="17" width="26" customWidth="1"/>
    <col min="18" max="131" width="27" customWidth="1"/>
  </cols>
  <sheetData>
    <row r="1" ht="80" customHeight="1" spans="1:133" s="40" customFormat="1" x14ac:dyDescent="0.25">
      <c r="A1" s="41"/>
      <c r="B1" s="41"/>
      <c r="C1" s="41"/>
      <c r="D1" s="51" t="s">
        <v>1158</v>
      </c>
      <c r="E1" s="51"/>
      <c r="F1" s="51"/>
      <c r="G1" s="51"/>
      <c r="H1" s="51"/>
      <c r="I1" s="51"/>
      <c r="J1" s="51"/>
      <c r="K1" s="51"/>
      <c r="L1" s="51"/>
      <c r="M1" s="51"/>
      <c r="N1" s="51"/>
      <c r="O1" s="51"/>
      <c r="P1" s="51"/>
      <c r="Q1" s="51"/>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C1" s="40"/>
    </row>
    <row r="2" ht="66" customHeight="1" spans="1:133" x14ac:dyDescent="0.25">
      <c r="A2" s="46" t="s">
        <v>28</v>
      </c>
      <c r="B2" s="46" t="s">
        <v>29</v>
      </c>
      <c r="C2" s="46" t="s">
        <v>38</v>
      </c>
      <c r="D2" s="46" t="s">
        <v>37</v>
      </c>
      <c r="E2" s="46" t="s">
        <v>30</v>
      </c>
      <c r="F2" s="46" t="s">
        <v>31</v>
      </c>
      <c r="G2" s="46" t="s">
        <v>32</v>
      </c>
      <c r="H2" s="46" t="s">
        <v>33</v>
      </c>
      <c r="I2" s="46" t="s">
        <v>34</v>
      </c>
      <c r="J2" s="46" t="s">
        <v>35</v>
      </c>
      <c r="K2" s="46" t="s">
        <v>1159</v>
      </c>
      <c r="L2" s="46" t="s">
        <v>1160</v>
      </c>
      <c r="M2" s="46" t="s">
        <v>36</v>
      </c>
      <c r="N2" s="46" t="s">
        <v>39</v>
      </c>
      <c r="O2" s="46" t="s">
        <v>40</v>
      </c>
      <c r="P2" s="46" t="s">
        <v>1161</v>
      </c>
      <c r="Q2" s="46" t="s">
        <v>1162</v>
      </c>
      <c r="R2" s="46" t="s">
        <v>1163</v>
      </c>
      <c r="S2" s="46" t="s">
        <v>1164</v>
      </c>
      <c r="T2" s="46" t="s">
        <v>1165</v>
      </c>
      <c r="U2" s="46" t="s">
        <v>43</v>
      </c>
      <c r="V2" s="46" t="s">
        <v>44</v>
      </c>
      <c r="W2" s="46" t="s">
        <v>45</v>
      </c>
      <c r="X2" s="46" t="s">
        <v>46</v>
      </c>
      <c r="Y2" s="46" t="s">
        <v>47</v>
      </c>
      <c r="Z2" s="46" t="s">
        <v>48</v>
      </c>
      <c r="AA2" s="46" t="s">
        <v>49</v>
      </c>
      <c r="AB2" s="46" t="s">
        <v>50</v>
      </c>
      <c r="AC2" s="46" t="s">
        <v>51</v>
      </c>
      <c r="AD2" s="46" t="s">
        <v>52</v>
      </c>
      <c r="AE2" s="46" t="s">
        <v>53</v>
      </c>
      <c r="AF2" s="46" t="s">
        <v>54</v>
      </c>
      <c r="AG2" s="46" t="s">
        <v>55</v>
      </c>
      <c r="AH2" s="46" t="s">
        <v>56</v>
      </c>
      <c r="AI2" s="46" t="s">
        <v>57</v>
      </c>
      <c r="AJ2" s="46" t="s">
        <v>58</v>
      </c>
      <c r="AK2" s="46" t="s">
        <v>59</v>
      </c>
      <c r="AL2" s="46" t="s">
        <v>60</v>
      </c>
      <c r="AM2" s="46" t="s">
        <v>61</v>
      </c>
      <c r="AN2" s="46" t="s">
        <v>62</v>
      </c>
      <c r="AO2" s="46" t="s">
        <v>63</v>
      </c>
      <c r="AP2" s="46" t="s">
        <v>64</v>
      </c>
      <c r="AQ2" s="46" t="s">
        <v>65</v>
      </c>
      <c r="AR2" s="46" t="s">
        <v>66</v>
      </c>
      <c r="AS2" s="46" t="s">
        <v>67</v>
      </c>
      <c r="AT2" s="46" t="s">
        <v>68</v>
      </c>
      <c r="AU2" s="46" t="s">
        <v>69</v>
      </c>
      <c r="AV2" s="46" t="s">
        <v>70</v>
      </c>
      <c r="AW2" s="46" t="s">
        <v>71</v>
      </c>
      <c r="AX2" s="46" t="s">
        <v>72</v>
      </c>
      <c r="AY2" s="46" t="s">
        <v>73</v>
      </c>
      <c r="AZ2" s="46" t="s">
        <v>74</v>
      </c>
      <c r="BA2" s="46" t="s">
        <v>75</v>
      </c>
      <c r="BB2" s="46" t="s">
        <v>76</v>
      </c>
      <c r="BC2" s="46" t="s">
        <v>77</v>
      </c>
      <c r="BD2" s="46" t="s">
        <v>78</v>
      </c>
      <c r="BE2" s="46" t="s">
        <v>79</v>
      </c>
      <c r="BF2" s="46" t="s">
        <v>80</v>
      </c>
      <c r="BG2" s="46" t="s">
        <v>81</v>
      </c>
      <c r="BH2" s="46" t="s">
        <v>82</v>
      </c>
      <c r="BI2" s="46" t="s">
        <v>83</v>
      </c>
      <c r="BJ2" s="46" t="s">
        <v>84</v>
      </c>
      <c r="BK2" s="46" t="s">
        <v>85</v>
      </c>
      <c r="BL2" s="46" t="s">
        <v>86</v>
      </c>
      <c r="BM2" s="46" t="s">
        <v>87</v>
      </c>
      <c r="BN2" s="46" t="s">
        <v>88</v>
      </c>
      <c r="BO2" s="46" t="s">
        <v>89</v>
      </c>
      <c r="BP2" s="46" t="s">
        <v>90</v>
      </c>
      <c r="BQ2" s="46" t="s">
        <v>91</v>
      </c>
      <c r="BR2" s="46" t="s">
        <v>92</v>
      </c>
      <c r="BS2" s="46" t="s">
        <v>93</v>
      </c>
      <c r="BT2" s="46" t="s">
        <v>94</v>
      </c>
      <c r="BU2" s="46" t="s">
        <v>95</v>
      </c>
      <c r="BV2" s="46" t="s">
        <v>96</v>
      </c>
      <c r="BW2" s="46" t="s">
        <v>97</v>
      </c>
      <c r="BX2" s="46" t="s">
        <v>98</v>
      </c>
      <c r="BY2" s="46" t="s">
        <v>99</v>
      </c>
      <c r="BZ2" s="46" t="s">
        <v>100</v>
      </c>
      <c r="CA2" s="46" t="s">
        <v>101</v>
      </c>
      <c r="CB2" s="46" t="s">
        <v>102</v>
      </c>
      <c r="CC2" s="46" t="s">
        <v>103</v>
      </c>
      <c r="CD2" s="46" t="s">
        <v>104</v>
      </c>
      <c r="CE2" s="46" t="s">
        <v>105</v>
      </c>
      <c r="CF2" s="46" t="s">
        <v>106</v>
      </c>
      <c r="CG2" s="46" t="s">
        <v>107</v>
      </c>
      <c r="CH2" s="46" t="s">
        <v>108</v>
      </c>
      <c r="CI2" s="46" t="s">
        <v>109</v>
      </c>
      <c r="CJ2" s="46" t="s">
        <v>110</v>
      </c>
      <c r="CK2" s="46" t="s">
        <v>111</v>
      </c>
      <c r="CL2" s="46" t="s">
        <v>112</v>
      </c>
      <c r="CM2" s="46" t="s">
        <v>113</v>
      </c>
      <c r="CN2" s="46" t="s">
        <v>114</v>
      </c>
      <c r="CO2" s="46" t="s">
        <v>115</v>
      </c>
      <c r="CP2" s="46" t="s">
        <v>116</v>
      </c>
      <c r="CQ2" s="46" t="s">
        <v>117</v>
      </c>
      <c r="CR2" s="46" t="s">
        <v>118</v>
      </c>
      <c r="CS2" s="46" t="s">
        <v>119</v>
      </c>
      <c r="CT2" s="46" t="s">
        <v>120</v>
      </c>
      <c r="CU2" s="46" t="s">
        <v>121</v>
      </c>
      <c r="CV2" s="46" t="s">
        <v>122</v>
      </c>
      <c r="CW2" s="46" t="s">
        <v>123</v>
      </c>
      <c r="CX2" s="46" t="s">
        <v>124</v>
      </c>
      <c r="CY2" s="46" t="s">
        <v>125</v>
      </c>
      <c r="CZ2" s="46" t="s">
        <v>126</v>
      </c>
      <c r="DA2" s="46" t="s">
        <v>127</v>
      </c>
      <c r="DB2" s="46" t="s">
        <v>128</v>
      </c>
      <c r="DC2" s="46" t="s">
        <v>129</v>
      </c>
      <c r="DD2" s="46" t="s">
        <v>130</v>
      </c>
      <c r="DE2" s="46" t="s">
        <v>131</v>
      </c>
      <c r="DF2" s="46" t="s">
        <v>132</v>
      </c>
      <c r="DG2" s="46" t="s">
        <v>133</v>
      </c>
      <c r="DH2" s="46" t="s">
        <v>134</v>
      </c>
      <c r="DI2" s="46" t="s">
        <v>135</v>
      </c>
      <c r="DJ2" s="46" t="s">
        <v>136</v>
      </c>
      <c r="DK2" s="46" t="s">
        <v>1166</v>
      </c>
      <c r="DL2" s="46" t="s">
        <v>142</v>
      </c>
      <c r="DM2" s="46" t="s">
        <v>143</v>
      </c>
      <c r="DN2" s="46" t="s">
        <v>144</v>
      </c>
      <c r="DO2" s="46" t="s">
        <v>145</v>
      </c>
      <c r="DP2" s="46" t="s">
        <v>146</v>
      </c>
      <c r="DQ2" s="46" t="s">
        <v>147</v>
      </c>
      <c r="DR2" s="46" t="s">
        <v>148</v>
      </c>
      <c r="DS2" s="46" t="s">
        <v>149</v>
      </c>
      <c r="DT2" s="46" t="s">
        <v>150</v>
      </c>
      <c r="DU2" s="46" t="s">
        <v>151</v>
      </c>
      <c r="DV2" s="46" t="s">
        <v>1167</v>
      </c>
      <c r="DW2" s="46" t="s">
        <v>1168</v>
      </c>
      <c r="DX2" s="46" t="s">
        <v>138</v>
      </c>
      <c r="DY2" s="46" t="s">
        <v>139</v>
      </c>
      <c r="DZ2" s="46" t="s">
        <v>140</v>
      </c>
      <c r="EA2" s="46" t="s">
        <v>1169</v>
      </c>
    </row>
    <row r="3" spans="1:702" x14ac:dyDescent="0.25">
      <c r="A3" s="47" t="s">
        <v>152</v>
      </c>
      <c r="B3" s="47" t="s">
        <v>153</v>
      </c>
      <c r="C3" s="47" t="s">
        <v>157</v>
      </c>
      <c r="D3" s="47" t="s">
        <v>1170</v>
      </c>
      <c r="E3" s="47" t="s">
        <v>154</v>
      </c>
      <c r="F3" s="47" t="s">
        <v>154</v>
      </c>
      <c r="G3" s="47"/>
      <c r="H3" s="47" t="s">
        <v>155</v>
      </c>
      <c r="I3" s="47" t="s">
        <v>156</v>
      </c>
      <c r="J3" s="47" t="str">
        <f>=IFERROR(VLOOKUP(H3&amp;I3,Table_Fonctions!A:G,6,FALSE),"")</f>
        <v>0</v>
      </c>
      <c r="K3" s="47" t="s">
        <v>1171</v>
      </c>
      <c r="L3" s="47" t="str">
        <f>=IFERROR(VLOOKUP(H3&amp;I3,Table_Fonctions!A:G,7,FALSE),K3)</f>
        <v/>
      </c>
      <c r="M3" s="47" t="str">
        <f>=IF(OR(LEFT(D3, 3)="TJ ", LEFT(D3, 4)="CPH "), "OUI", "NON")</f>
        <v/>
      </c>
      <c r="N3" s="47" t="s">
        <v>158</v>
      </c>
      <c r="O3" s="47" t="s">
        <v>159</v>
      </c>
      <c r="P3" s="47">
        <v>0.11052631578947368</v>
      </c>
      <c r="Q3" s="47">
        <v>0.11052631578947368</v>
      </c>
      <c r="R3" s="47" t="s">
        <v>1172</v>
      </c>
      <c r="S3" s="47">
        <f>=ROUND(BQ3-(BR3+BS3),3)</f>
      </c>
      <c r="T3" s="47">
        <f>=ROUND(CK3-(CL3+CM3+CN3+CO3+CP3),3)</f>
      </c>
      <c r="U3" s="47">
        <v>0</v>
      </c>
      <c r="V3" s="47">
        <v>0</v>
      </c>
      <c r="W3" s="47">
        <v>0</v>
      </c>
      <c r="X3" s="47">
        <v>0</v>
      </c>
      <c r="Y3" s="47">
        <v>0</v>
      </c>
      <c r="Z3" s="47">
        <v>0</v>
      </c>
      <c r="AA3" s="47">
        <v>0</v>
      </c>
      <c r="AB3" s="47">
        <v>0</v>
      </c>
      <c r="AC3" s="47">
        <v>0</v>
      </c>
      <c r="AD3" s="47">
        <v>0</v>
      </c>
      <c r="AE3" s="47">
        <v>0</v>
      </c>
      <c r="AF3" s="47">
        <v>0</v>
      </c>
      <c r="AG3" s="47">
        <v>0</v>
      </c>
      <c r="AH3" s="47">
        <v>0</v>
      </c>
      <c r="AI3" s="47">
        <v>0</v>
      </c>
      <c r="AJ3" s="47">
        <v>0</v>
      </c>
      <c r="AK3" s="47">
        <v>0</v>
      </c>
      <c r="AL3" s="47">
        <v>0</v>
      </c>
      <c r="AM3" s="47">
        <v>0</v>
      </c>
      <c r="AN3" s="47">
        <v>0</v>
      </c>
      <c r="AO3" s="47">
        <v>0</v>
      </c>
      <c r="AP3" s="47">
        <v>0</v>
      </c>
      <c r="AQ3" s="47">
        <v>0</v>
      </c>
      <c r="AR3" s="47">
        <v>0</v>
      </c>
      <c r="AS3" s="47">
        <v>0</v>
      </c>
      <c r="AT3" s="47">
        <v>0</v>
      </c>
      <c r="AU3" s="47">
        <v>0</v>
      </c>
      <c r="AV3" s="47">
        <v>0</v>
      </c>
      <c r="AW3" s="47">
        <v>0</v>
      </c>
      <c r="AX3" s="47">
        <v>0</v>
      </c>
      <c r="AY3" s="47">
        <v>0</v>
      </c>
      <c r="AZ3" s="47">
        <v>0</v>
      </c>
      <c r="BA3" s="47">
        <v>0</v>
      </c>
      <c r="BB3" s="47">
        <v>0</v>
      </c>
      <c r="BC3" s="47">
        <v>0</v>
      </c>
      <c r="BD3" s="47">
        <v>0</v>
      </c>
      <c r="BE3" s="47">
        <v>0</v>
      </c>
      <c r="BF3" s="47">
        <v>0</v>
      </c>
      <c r="BG3" s="47">
        <v>0</v>
      </c>
      <c r="BH3" s="47">
        <v>0</v>
      </c>
      <c r="BI3" s="47">
        <v>0</v>
      </c>
      <c r="BJ3" s="47">
        <v>0</v>
      </c>
      <c r="BK3" s="47">
        <v>0</v>
      </c>
      <c r="BL3" s="47">
        <v>0</v>
      </c>
      <c r="BM3" s="47">
        <v>0</v>
      </c>
      <c r="BN3" s="47">
        <v>0</v>
      </c>
      <c r="BO3" s="47">
        <v>0</v>
      </c>
      <c r="BP3" s="47">
        <v>0</v>
      </c>
      <c r="BQ3" s="47">
        <v>0</v>
      </c>
      <c r="BR3" s="47">
        <v>0</v>
      </c>
      <c r="BS3" s="47">
        <v>0</v>
      </c>
      <c r="BT3" s="47">
        <v>0.07736842105263153</v>
      </c>
      <c r="BU3" s="47">
        <v>0</v>
      </c>
      <c r="BV3" s="47">
        <v>0</v>
      </c>
      <c r="BW3" s="47">
        <v>0</v>
      </c>
      <c r="BX3" s="47">
        <v>0</v>
      </c>
      <c r="BY3" s="47">
        <v>0</v>
      </c>
      <c r="BZ3" s="47">
        <v>0</v>
      </c>
      <c r="CA3" s="47">
        <v>0</v>
      </c>
      <c r="CB3" s="47">
        <v>0</v>
      </c>
      <c r="CC3" s="47">
        <v>0</v>
      </c>
      <c r="CD3" s="47">
        <v>0</v>
      </c>
      <c r="CE3" s="47">
        <v>0</v>
      </c>
      <c r="CF3" s="47">
        <v>0</v>
      </c>
      <c r="CG3" s="47">
        <v>0</v>
      </c>
      <c r="CH3" s="47">
        <v>0</v>
      </c>
      <c r="CI3" s="47">
        <v>0</v>
      </c>
      <c r="CJ3" s="47">
        <v>0</v>
      </c>
      <c r="CK3" s="47">
        <v>0</v>
      </c>
      <c r="CL3" s="47">
        <v>0</v>
      </c>
      <c r="CM3" s="47">
        <v>0</v>
      </c>
      <c r="CN3" s="47">
        <v>0</v>
      </c>
      <c r="CO3" s="47">
        <v>0</v>
      </c>
      <c r="CP3" s="47">
        <v>0</v>
      </c>
      <c r="CQ3" s="47">
        <v>0</v>
      </c>
      <c r="CR3" s="47">
        <v>0</v>
      </c>
      <c r="CS3" s="47">
        <v>0</v>
      </c>
      <c r="CT3" s="47">
        <v>0</v>
      </c>
      <c r="CU3" s="47">
        <v>0</v>
      </c>
      <c r="CV3" s="47">
        <v>0</v>
      </c>
      <c r="CW3" s="47">
        <v>0</v>
      </c>
      <c r="CX3" s="47">
        <v>0</v>
      </c>
      <c r="CY3" s="47">
        <v>0.03315789473684213</v>
      </c>
      <c r="CZ3" s="47">
        <v>0.03315789473684213</v>
      </c>
      <c r="DA3" s="47">
        <v>0</v>
      </c>
      <c r="DB3" s="47">
        <v>0</v>
      </c>
      <c r="DC3" s="47">
        <v>0</v>
      </c>
      <c r="DD3" s="47">
        <v>0</v>
      </c>
      <c r="DE3" s="47">
        <v>0</v>
      </c>
      <c r="DF3" s="47">
        <v>0</v>
      </c>
      <c r="DG3" s="47">
        <v>0</v>
      </c>
      <c r="DH3" s="47">
        <v>0</v>
      </c>
      <c r="DI3" s="47">
        <v>0</v>
      </c>
      <c r="DJ3" s="47">
        <v>0</v>
      </c>
      <c r="DK3" s="47">
        <v>0</v>
      </c>
      <c r="DL3" s="47">
        <v>0</v>
      </c>
      <c r="DM3" s="47">
        <v>0</v>
      </c>
      <c r="DN3" s="47">
        <v>0</v>
      </c>
      <c r="DO3" s="47">
        <v>0</v>
      </c>
      <c r="DP3" s="47">
        <v>0</v>
      </c>
      <c r="DQ3" s="47">
        <v>0</v>
      </c>
      <c r="DR3" s="47">
        <v>0</v>
      </c>
      <c r="DS3" s="47">
        <v>0</v>
      </c>
      <c r="DT3" s="47">
        <v>0</v>
      </c>
      <c r="DU3" s="47">
        <v>0</v>
      </c>
      <c r="DV3" s="47">
        <v>0</v>
      </c>
      <c r="DW3" s="47">
        <v>0</v>
      </c>
      <c r="DX3" s="47">
        <v>0</v>
      </c>
      <c r="DY3" s="47">
        <v>0</v>
      </c>
      <c r="DZ3" s="47">
        <v>0</v>
      </c>
      <c r="EA3" s="47">
        <v>0</v>
      </c>
      <c r="ZZ3" t="s">
        <v>157</v>
      </c>
    </row>
    <row r="4" spans="1:702" x14ac:dyDescent="0.25">
      <c r="A4" s="47" t="s">
        <v>160</v>
      </c>
      <c r="B4" s="47" t="s">
        <v>153</v>
      </c>
      <c r="C4" s="47" t="s">
        <v>157</v>
      </c>
      <c r="D4" s="47" t="s">
        <v>1170</v>
      </c>
      <c r="E4" s="47" t="s">
        <v>161</v>
      </c>
      <c r="F4" s="47" t="s">
        <v>161</v>
      </c>
      <c r="G4" s="47"/>
      <c r="H4" s="47" t="s">
        <v>155</v>
      </c>
      <c r="I4" s="47" t="s">
        <v>162</v>
      </c>
      <c r="J4" s="47" t="str">
        <f>=IFERROR(VLOOKUP(H4&amp;I4,Table_Fonctions!A:G,6,FALSE),"")</f>
        <v>0</v>
      </c>
      <c r="K4" s="47" t="s">
        <v>1171</v>
      </c>
      <c r="L4" s="47" t="str">
        <f>=IFERROR(VLOOKUP(H4&amp;I4,Table_Fonctions!A:G,7,FALSE),K4)</f>
        <v/>
      </c>
      <c r="M4" s="47" t="str">
        <f>=IF(OR(LEFT(D4, 3)="TJ ", LEFT(D4, 4)="CPH "), "OUI", "NON")</f>
        <v/>
      </c>
      <c r="N4" s="47" t="s">
        <v>163</v>
      </c>
      <c r="O4" s="47" t="s">
        <v>164</v>
      </c>
      <c r="P4" s="47">
        <v>0.45789473684210524</v>
      </c>
      <c r="Q4" s="47">
        <v>0.45789473684210524</v>
      </c>
      <c r="R4" s="47" t="s">
        <v>1172</v>
      </c>
      <c r="S4" s="47">
        <f>=ROUND(BQ4-(BR4+BS4),3)</f>
      </c>
      <c r="T4" s="47">
        <f>=ROUND(CK4-(CL4+CM4+CN4+CO4+CP4),3)</f>
      </c>
      <c r="U4" s="47">
        <v>0</v>
      </c>
      <c r="V4" s="47">
        <v>0</v>
      </c>
      <c r="W4" s="47">
        <v>0</v>
      </c>
      <c r="X4" s="47">
        <v>0</v>
      </c>
      <c r="Y4" s="47">
        <v>0</v>
      </c>
      <c r="Z4" s="47">
        <v>0</v>
      </c>
      <c r="AA4" s="47">
        <v>0</v>
      </c>
      <c r="AB4" s="47">
        <v>0</v>
      </c>
      <c r="AC4" s="47">
        <v>0</v>
      </c>
      <c r="AD4" s="47">
        <v>0</v>
      </c>
      <c r="AE4" s="47">
        <v>0</v>
      </c>
      <c r="AF4" s="47">
        <v>0</v>
      </c>
      <c r="AG4" s="47">
        <v>0</v>
      </c>
      <c r="AH4" s="47">
        <v>0</v>
      </c>
      <c r="AI4" s="47">
        <v>0</v>
      </c>
      <c r="AJ4" s="47">
        <v>0</v>
      </c>
      <c r="AK4" s="47">
        <v>0</v>
      </c>
      <c r="AL4" s="47">
        <v>0</v>
      </c>
      <c r="AM4" s="47">
        <v>0</v>
      </c>
      <c r="AN4" s="47">
        <v>0</v>
      </c>
      <c r="AO4" s="47">
        <v>0</v>
      </c>
      <c r="AP4" s="47">
        <v>0</v>
      </c>
      <c r="AQ4" s="47">
        <v>0</v>
      </c>
      <c r="AR4" s="47">
        <v>0</v>
      </c>
      <c r="AS4" s="47">
        <v>0</v>
      </c>
      <c r="AT4" s="47">
        <v>0</v>
      </c>
      <c r="AU4" s="47">
        <v>0</v>
      </c>
      <c r="AV4" s="47">
        <v>0</v>
      </c>
      <c r="AW4" s="47">
        <v>0</v>
      </c>
      <c r="AX4" s="47">
        <v>0</v>
      </c>
      <c r="AY4" s="47">
        <v>0</v>
      </c>
      <c r="AZ4" s="47">
        <v>0</v>
      </c>
      <c r="BA4" s="47">
        <v>0</v>
      </c>
      <c r="BB4" s="47">
        <v>0</v>
      </c>
      <c r="BC4" s="47">
        <v>0</v>
      </c>
      <c r="BD4" s="47">
        <v>0</v>
      </c>
      <c r="BE4" s="47">
        <v>0</v>
      </c>
      <c r="BF4" s="47">
        <v>0</v>
      </c>
      <c r="BG4" s="47">
        <v>0</v>
      </c>
      <c r="BH4" s="47">
        <v>0</v>
      </c>
      <c r="BI4" s="47">
        <v>0</v>
      </c>
      <c r="BJ4" s="47">
        <v>0</v>
      </c>
      <c r="BK4" s="47">
        <v>0</v>
      </c>
      <c r="BL4" s="47">
        <v>0</v>
      </c>
      <c r="BM4" s="47">
        <v>0</v>
      </c>
      <c r="BN4" s="47">
        <v>0</v>
      </c>
      <c r="BO4" s="47">
        <v>0</v>
      </c>
      <c r="BP4" s="47">
        <v>0</v>
      </c>
      <c r="BQ4" s="47">
        <v>0</v>
      </c>
      <c r="BR4" s="47">
        <v>0</v>
      </c>
      <c r="BS4" s="47">
        <v>0</v>
      </c>
      <c r="BT4" s="47">
        <v>0</v>
      </c>
      <c r="BU4" s="47">
        <v>0</v>
      </c>
      <c r="BV4" s="47">
        <v>0</v>
      </c>
      <c r="BW4" s="47">
        <v>0</v>
      </c>
      <c r="BX4" s="47">
        <v>0</v>
      </c>
      <c r="BY4" s="47">
        <v>0</v>
      </c>
      <c r="BZ4" s="47">
        <v>0</v>
      </c>
      <c r="CA4" s="47">
        <v>0</v>
      </c>
      <c r="CB4" s="47">
        <v>0</v>
      </c>
      <c r="CC4" s="47">
        <v>0</v>
      </c>
      <c r="CD4" s="47">
        <v>0</v>
      </c>
      <c r="CE4" s="47">
        <v>0</v>
      </c>
      <c r="CF4" s="47">
        <v>0</v>
      </c>
      <c r="CG4" s="47">
        <v>0</v>
      </c>
      <c r="CH4" s="47">
        <v>0</v>
      </c>
      <c r="CI4" s="47">
        <v>0</v>
      </c>
      <c r="CJ4" s="47">
        <v>0</v>
      </c>
      <c r="CK4" s="47">
        <v>0</v>
      </c>
      <c r="CL4" s="47">
        <v>0</v>
      </c>
      <c r="CM4" s="47">
        <v>0</v>
      </c>
      <c r="CN4" s="47">
        <v>0</v>
      </c>
      <c r="CO4" s="47">
        <v>0</v>
      </c>
      <c r="CP4" s="47">
        <v>0</v>
      </c>
      <c r="CQ4" s="47">
        <v>0.34342105263157896</v>
      </c>
      <c r="CR4" s="47">
        <v>0</v>
      </c>
      <c r="CS4" s="47">
        <v>0</v>
      </c>
      <c r="CT4" s="47">
        <v>0</v>
      </c>
      <c r="CU4" s="47">
        <v>0</v>
      </c>
      <c r="CV4" s="47">
        <v>0</v>
      </c>
      <c r="CW4" s="47">
        <v>0</v>
      </c>
      <c r="CX4" s="47">
        <v>0</v>
      </c>
      <c r="CY4" s="47">
        <v>0.11447368421052631</v>
      </c>
      <c r="CZ4" s="47">
        <v>0.11447368421052631</v>
      </c>
      <c r="DA4" s="47">
        <v>0</v>
      </c>
      <c r="DB4" s="47">
        <v>0</v>
      </c>
      <c r="DC4" s="47">
        <v>0</v>
      </c>
      <c r="DD4" s="47">
        <v>0</v>
      </c>
      <c r="DE4" s="47">
        <v>0</v>
      </c>
      <c r="DF4" s="47">
        <v>0</v>
      </c>
      <c r="DG4" s="47">
        <v>0</v>
      </c>
      <c r="DH4" s="47">
        <v>0</v>
      </c>
      <c r="DI4" s="47">
        <v>0</v>
      </c>
      <c r="DJ4" s="47">
        <v>0</v>
      </c>
      <c r="DK4" s="47">
        <v>0</v>
      </c>
      <c r="DL4" s="47">
        <v>0</v>
      </c>
      <c r="DM4" s="47">
        <v>0</v>
      </c>
      <c r="DN4" s="47">
        <v>0</v>
      </c>
      <c r="DO4" s="47">
        <v>0</v>
      </c>
      <c r="DP4" s="47">
        <v>0</v>
      </c>
      <c r="DQ4" s="47">
        <v>0</v>
      </c>
      <c r="DR4" s="47">
        <v>0</v>
      </c>
      <c r="DS4" s="47">
        <v>0</v>
      </c>
      <c r="DT4" s="47">
        <v>0</v>
      </c>
      <c r="DU4" s="47">
        <v>0</v>
      </c>
      <c r="DV4" s="47">
        <v>0</v>
      </c>
      <c r="DW4" s="47">
        <v>0</v>
      </c>
      <c r="DX4" s="47">
        <v>0</v>
      </c>
      <c r="DY4" s="47">
        <v>0</v>
      </c>
      <c r="DZ4" s="47">
        <v>0</v>
      </c>
      <c r="EA4" s="47">
        <v>0</v>
      </c>
      <c r="ZZ4" t="s">
        <v>157</v>
      </c>
    </row>
    <row r="5" spans="1:702" x14ac:dyDescent="0.25">
      <c r="A5" s="47" t="s">
        <v>165</v>
      </c>
      <c r="B5" s="47" t="s">
        <v>153</v>
      </c>
      <c r="C5" s="47" t="s">
        <v>157</v>
      </c>
      <c r="D5" s="47" t="s">
        <v>1170</v>
      </c>
      <c r="E5" s="47" t="s">
        <v>161</v>
      </c>
      <c r="F5" s="47" t="s">
        <v>161</v>
      </c>
      <c r="G5" s="47"/>
      <c r="H5" s="47" t="s">
        <v>155</v>
      </c>
      <c r="I5" s="47" t="s">
        <v>156</v>
      </c>
      <c r="J5" s="47" t="str">
        <f>=IFERROR(VLOOKUP(H5&amp;I5,Table_Fonctions!A:G,6,FALSE),"")</f>
        <v>0</v>
      </c>
      <c r="K5" s="47" t="s">
        <v>1171</v>
      </c>
      <c r="L5" s="47" t="str">
        <f>=IFERROR(VLOOKUP(H5&amp;I5,Table_Fonctions!A:G,7,FALSE),K5)</f>
        <v/>
      </c>
      <c r="M5" s="47" t="str">
        <f>=IF(OR(LEFT(D5, 3)="TJ ", LEFT(D5, 4)="CPH "), "OUI", "NON")</f>
        <v/>
      </c>
      <c r="N5" s="47" t="s">
        <v>166</v>
      </c>
      <c r="O5" s="47" t="s">
        <v>164</v>
      </c>
      <c r="P5" s="47">
        <v>0.45789473684210524</v>
      </c>
      <c r="Q5" s="47">
        <v>0.45789473684210524</v>
      </c>
      <c r="R5" s="47" t="s">
        <v>1172</v>
      </c>
      <c r="S5" s="47">
        <f>=ROUND(BQ5-(BR5+BS5),3)</f>
      </c>
      <c r="T5" s="47">
        <f>=ROUND(CK5-(CL5+CM5+CN5+CO5+CP5),3)</f>
      </c>
      <c r="U5" s="47">
        <v>0</v>
      </c>
      <c r="V5" s="47">
        <v>0</v>
      </c>
      <c r="W5" s="47">
        <v>0</v>
      </c>
      <c r="X5" s="47">
        <v>0</v>
      </c>
      <c r="Y5" s="47">
        <v>0</v>
      </c>
      <c r="Z5" s="47">
        <v>0</v>
      </c>
      <c r="AA5" s="47">
        <v>0</v>
      </c>
      <c r="AB5" s="47">
        <v>0</v>
      </c>
      <c r="AC5" s="47">
        <v>0</v>
      </c>
      <c r="AD5" s="47">
        <v>0</v>
      </c>
      <c r="AE5" s="47">
        <v>0</v>
      </c>
      <c r="AF5" s="47">
        <v>0</v>
      </c>
      <c r="AG5" s="47">
        <v>0</v>
      </c>
      <c r="AH5" s="47">
        <v>0</v>
      </c>
      <c r="AI5" s="47">
        <v>0</v>
      </c>
      <c r="AJ5" s="47">
        <v>0</v>
      </c>
      <c r="AK5" s="47">
        <v>0</v>
      </c>
      <c r="AL5" s="47">
        <v>0</v>
      </c>
      <c r="AM5" s="47">
        <v>0</v>
      </c>
      <c r="AN5" s="47">
        <v>0</v>
      </c>
      <c r="AO5" s="47">
        <v>0</v>
      </c>
      <c r="AP5" s="47">
        <v>0</v>
      </c>
      <c r="AQ5" s="47">
        <v>0</v>
      </c>
      <c r="AR5" s="47">
        <v>0</v>
      </c>
      <c r="AS5" s="47">
        <v>0.3663157894736837</v>
      </c>
      <c r="AT5" s="47">
        <v>0</v>
      </c>
      <c r="AU5" s="47">
        <v>0</v>
      </c>
      <c r="AV5" s="47">
        <v>0</v>
      </c>
      <c r="AW5" s="47">
        <v>0</v>
      </c>
      <c r="AX5" s="47">
        <v>0</v>
      </c>
      <c r="AY5" s="47">
        <v>0</v>
      </c>
      <c r="AZ5" s="47">
        <v>0</v>
      </c>
      <c r="BA5" s="47">
        <v>0</v>
      </c>
      <c r="BB5" s="47">
        <v>0</v>
      </c>
      <c r="BC5" s="47">
        <v>0</v>
      </c>
      <c r="BD5" s="47">
        <v>0</v>
      </c>
      <c r="BE5" s="47">
        <v>0</v>
      </c>
      <c r="BF5" s="47">
        <v>0</v>
      </c>
      <c r="BG5" s="47">
        <v>0</v>
      </c>
      <c r="BH5" s="47">
        <v>0</v>
      </c>
      <c r="BI5" s="47">
        <v>0</v>
      </c>
      <c r="BJ5" s="47">
        <v>0</v>
      </c>
      <c r="BK5" s="47">
        <v>0</v>
      </c>
      <c r="BL5" s="47">
        <v>0</v>
      </c>
      <c r="BM5" s="47">
        <v>0</v>
      </c>
      <c r="BN5" s="47">
        <v>0</v>
      </c>
      <c r="BO5" s="47">
        <v>0</v>
      </c>
      <c r="BP5" s="47">
        <v>0</v>
      </c>
      <c r="BQ5" s="47">
        <v>0</v>
      </c>
      <c r="BR5" s="47">
        <v>0</v>
      </c>
      <c r="BS5" s="47">
        <v>0</v>
      </c>
      <c r="BT5" s="47">
        <v>0</v>
      </c>
      <c r="BU5" s="47">
        <v>0</v>
      </c>
      <c r="BV5" s="47">
        <v>0</v>
      </c>
      <c r="BW5" s="47">
        <v>0</v>
      </c>
      <c r="BX5" s="47">
        <v>0</v>
      </c>
      <c r="BY5" s="47">
        <v>0</v>
      </c>
      <c r="BZ5" s="47">
        <v>0</v>
      </c>
      <c r="CA5" s="47">
        <v>0</v>
      </c>
      <c r="CB5" s="47">
        <v>0</v>
      </c>
      <c r="CC5" s="47">
        <v>0</v>
      </c>
      <c r="CD5" s="47">
        <v>0</v>
      </c>
      <c r="CE5" s="47">
        <v>0</v>
      </c>
      <c r="CF5" s="47">
        <v>0</v>
      </c>
      <c r="CG5" s="47">
        <v>0</v>
      </c>
      <c r="CH5" s="47">
        <v>0</v>
      </c>
      <c r="CI5" s="47">
        <v>0</v>
      </c>
      <c r="CJ5" s="47">
        <v>0</v>
      </c>
      <c r="CK5" s="47">
        <v>0</v>
      </c>
      <c r="CL5" s="47">
        <v>0</v>
      </c>
      <c r="CM5" s="47">
        <v>0</v>
      </c>
      <c r="CN5" s="47">
        <v>0</v>
      </c>
      <c r="CO5" s="47">
        <v>0</v>
      </c>
      <c r="CP5" s="47">
        <v>0</v>
      </c>
      <c r="CQ5" s="47">
        <v>0</v>
      </c>
      <c r="CR5" s="47">
        <v>0</v>
      </c>
      <c r="CS5" s="47">
        <v>0</v>
      </c>
      <c r="CT5" s="47">
        <v>0</v>
      </c>
      <c r="CU5" s="47">
        <v>0</v>
      </c>
      <c r="CV5" s="47">
        <v>0</v>
      </c>
      <c r="CW5" s="47">
        <v>0</v>
      </c>
      <c r="CX5" s="47">
        <v>0</v>
      </c>
      <c r="CY5" s="47">
        <v>0.09157894736842093</v>
      </c>
      <c r="CZ5" s="47">
        <v>0.09157894736842093</v>
      </c>
      <c r="DA5" s="47">
        <v>0</v>
      </c>
      <c r="DB5" s="47">
        <v>0</v>
      </c>
      <c r="DC5" s="47">
        <v>0</v>
      </c>
      <c r="DD5" s="47">
        <v>0</v>
      </c>
      <c r="DE5" s="47">
        <v>0</v>
      </c>
      <c r="DF5" s="47">
        <v>0</v>
      </c>
      <c r="DG5" s="47">
        <v>0</v>
      </c>
      <c r="DH5" s="47">
        <v>0</v>
      </c>
      <c r="DI5" s="47">
        <v>0</v>
      </c>
      <c r="DJ5" s="47">
        <v>0</v>
      </c>
      <c r="DK5" s="47">
        <v>0</v>
      </c>
      <c r="DL5" s="47">
        <v>0</v>
      </c>
      <c r="DM5" s="47">
        <v>0</v>
      </c>
      <c r="DN5" s="47">
        <v>0</v>
      </c>
      <c r="DO5" s="47">
        <v>0</v>
      </c>
      <c r="DP5" s="47">
        <v>0</v>
      </c>
      <c r="DQ5" s="47">
        <v>0</v>
      </c>
      <c r="DR5" s="47">
        <v>0</v>
      </c>
      <c r="DS5" s="47">
        <v>0</v>
      </c>
      <c r="DT5" s="47">
        <v>0</v>
      </c>
      <c r="DU5" s="47">
        <v>0</v>
      </c>
      <c r="DV5" s="47">
        <v>0</v>
      </c>
      <c r="DW5" s="47">
        <v>0</v>
      </c>
      <c r="DX5" s="47">
        <v>0</v>
      </c>
      <c r="DY5" s="47">
        <v>0</v>
      </c>
      <c r="DZ5" s="47">
        <v>0</v>
      </c>
      <c r="EA5" s="47">
        <v>0</v>
      </c>
      <c r="ZZ5" t="s">
        <v>157</v>
      </c>
    </row>
    <row r="6" spans="1:702" x14ac:dyDescent="0.25">
      <c r="A6" s="47" t="s">
        <v>167</v>
      </c>
      <c r="B6" s="47" t="s">
        <v>153</v>
      </c>
      <c r="C6" s="47" t="s">
        <v>157</v>
      </c>
      <c r="D6" s="47" t="s">
        <v>1170</v>
      </c>
      <c r="E6" s="47" t="s">
        <v>161</v>
      </c>
      <c r="F6" s="47" t="s">
        <v>161</v>
      </c>
      <c r="G6" s="47"/>
      <c r="H6" s="47" t="s">
        <v>155</v>
      </c>
      <c r="I6" s="47" t="s">
        <v>168</v>
      </c>
      <c r="J6" s="47" t="str">
        <f>=IFERROR(VLOOKUP(H6&amp;I6,Table_Fonctions!A:G,6,FALSE),"")</f>
        <v>0</v>
      </c>
      <c r="K6" s="47" t="s">
        <v>1171</v>
      </c>
      <c r="L6" s="47" t="str">
        <f>=IFERROR(VLOOKUP(H6&amp;I6,Table_Fonctions!A:G,7,FALSE),K6)</f>
        <v/>
      </c>
      <c r="M6" s="47" t="str">
        <f>=IF(OR(LEFT(D6, 3)="TJ ", LEFT(D6, 4)="CPH "), "OUI", "NON")</f>
        <v/>
      </c>
      <c r="N6" s="47" t="s">
        <v>166</v>
      </c>
      <c r="O6" s="47"/>
      <c r="P6" s="47">
        <v>1</v>
      </c>
      <c r="Q6" s="47">
        <v>1</v>
      </c>
      <c r="R6" s="47" t="s">
        <v>1172</v>
      </c>
      <c r="S6" s="47">
        <f>=ROUND(BQ6-(BR6+BS6),3)</f>
      </c>
      <c r="T6" s="47">
        <f>=ROUND(CK6-(CL6+CM6+CN6+CO6+CP6),3)</f>
      </c>
      <c r="U6" s="47">
        <v>0</v>
      </c>
      <c r="V6" s="47">
        <v>0</v>
      </c>
      <c r="W6" s="47">
        <v>0</v>
      </c>
      <c r="X6" s="47">
        <v>0</v>
      </c>
      <c r="Y6" s="47">
        <v>0</v>
      </c>
      <c r="Z6" s="47">
        <v>0</v>
      </c>
      <c r="AA6" s="47">
        <v>0</v>
      </c>
      <c r="AB6" s="47">
        <v>0</v>
      </c>
      <c r="AC6" s="47">
        <v>0</v>
      </c>
      <c r="AD6" s="47">
        <v>0</v>
      </c>
      <c r="AE6" s="47">
        <v>0</v>
      </c>
      <c r="AF6" s="47">
        <v>0</v>
      </c>
      <c r="AG6" s="47">
        <v>0</v>
      </c>
      <c r="AH6" s="47">
        <v>0</v>
      </c>
      <c r="AI6" s="47">
        <v>0</v>
      </c>
      <c r="AJ6" s="47">
        <v>0</v>
      </c>
      <c r="AK6" s="47">
        <v>0</v>
      </c>
      <c r="AL6" s="47">
        <v>0</v>
      </c>
      <c r="AM6" s="47">
        <v>0</v>
      </c>
      <c r="AN6" s="47">
        <v>0</v>
      </c>
      <c r="AO6" s="47">
        <v>0</v>
      </c>
      <c r="AP6" s="47">
        <v>0</v>
      </c>
      <c r="AQ6" s="47">
        <v>0</v>
      </c>
      <c r="AR6" s="47">
        <v>0</v>
      </c>
      <c r="AS6" s="47">
        <v>0</v>
      </c>
      <c r="AT6" s="47">
        <v>0</v>
      </c>
      <c r="AU6" s="47">
        <v>0</v>
      </c>
      <c r="AV6" s="47">
        <v>0</v>
      </c>
      <c r="AW6" s="47">
        <v>0</v>
      </c>
      <c r="AX6" s="47">
        <v>0</v>
      </c>
      <c r="AY6" s="47">
        <v>0</v>
      </c>
      <c r="AZ6" s="47">
        <v>0</v>
      </c>
      <c r="BA6" s="47">
        <v>0</v>
      </c>
      <c r="BB6" s="47">
        <v>0</v>
      </c>
      <c r="BC6" s="47">
        <v>0</v>
      </c>
      <c r="BD6" s="47">
        <v>0</v>
      </c>
      <c r="BE6" s="47">
        <v>0</v>
      </c>
      <c r="BF6" s="47">
        <v>0</v>
      </c>
      <c r="BG6" s="47">
        <v>0</v>
      </c>
      <c r="BH6" s="47">
        <v>0</v>
      </c>
      <c r="BI6" s="47">
        <v>0</v>
      </c>
      <c r="BJ6" s="47">
        <v>0</v>
      </c>
      <c r="BK6" s="47">
        <v>0</v>
      </c>
      <c r="BL6" s="47">
        <v>0</v>
      </c>
      <c r="BM6" s="47">
        <v>0</v>
      </c>
      <c r="BN6" s="47">
        <v>0</v>
      </c>
      <c r="BO6" s="47">
        <v>0</v>
      </c>
      <c r="BP6" s="47">
        <v>0</v>
      </c>
      <c r="BQ6" s="47">
        <v>0.6999999999999951</v>
      </c>
      <c r="BR6" s="47">
        <v>0.4150000000000007</v>
      </c>
      <c r="BS6" s="47">
        <v>0.28499999999999764</v>
      </c>
      <c r="BT6" s="47">
        <v>0</v>
      </c>
      <c r="BU6" s="47">
        <v>0</v>
      </c>
      <c r="BV6" s="47">
        <v>0</v>
      </c>
      <c r="BW6" s="47">
        <v>0</v>
      </c>
      <c r="BX6" s="47">
        <v>0</v>
      </c>
      <c r="BY6" s="47">
        <v>0</v>
      </c>
      <c r="BZ6" s="47">
        <v>0</v>
      </c>
      <c r="CA6" s="47">
        <v>0</v>
      </c>
      <c r="CB6" s="47">
        <v>0</v>
      </c>
      <c r="CC6" s="47">
        <v>0</v>
      </c>
      <c r="CD6" s="47">
        <v>0</v>
      </c>
      <c r="CE6" s="47">
        <v>0</v>
      </c>
      <c r="CF6" s="47">
        <v>0</v>
      </c>
      <c r="CG6" s="47">
        <v>0</v>
      </c>
      <c r="CH6" s="47">
        <v>0</v>
      </c>
      <c r="CI6" s="47">
        <v>0</v>
      </c>
      <c r="CJ6" s="47">
        <v>0</v>
      </c>
      <c r="CK6" s="47">
        <v>0</v>
      </c>
      <c r="CL6" s="47">
        <v>0</v>
      </c>
      <c r="CM6" s="47">
        <v>0</v>
      </c>
      <c r="CN6" s="47">
        <v>0</v>
      </c>
      <c r="CO6" s="47">
        <v>0</v>
      </c>
      <c r="CP6" s="47">
        <v>0</v>
      </c>
      <c r="CQ6" s="47">
        <v>0</v>
      </c>
      <c r="CR6" s="47">
        <v>0</v>
      </c>
      <c r="CS6" s="47">
        <v>0</v>
      </c>
      <c r="CT6" s="47">
        <v>0</v>
      </c>
      <c r="CU6" s="47">
        <v>0</v>
      </c>
      <c r="CV6" s="47">
        <v>0</v>
      </c>
      <c r="CW6" s="47">
        <v>0</v>
      </c>
      <c r="CX6" s="47">
        <v>0</v>
      </c>
      <c r="CY6" s="47">
        <v>0.2999999999999981</v>
      </c>
      <c r="CZ6" s="47">
        <v>0.2999999999999981</v>
      </c>
      <c r="DA6" s="47">
        <v>0</v>
      </c>
      <c r="DB6" s="47">
        <v>0</v>
      </c>
      <c r="DC6" s="47">
        <v>0</v>
      </c>
      <c r="DD6" s="47">
        <v>0</v>
      </c>
      <c r="DE6" s="47">
        <v>0</v>
      </c>
      <c r="DF6" s="47">
        <v>0</v>
      </c>
      <c r="DG6" s="47">
        <v>0</v>
      </c>
      <c r="DH6" s="47">
        <v>0</v>
      </c>
      <c r="DI6" s="47">
        <v>0</v>
      </c>
      <c r="DJ6" s="47">
        <v>0</v>
      </c>
      <c r="DK6" s="47">
        <v>0</v>
      </c>
      <c r="DL6" s="47">
        <v>0</v>
      </c>
      <c r="DM6" s="47">
        <v>0</v>
      </c>
      <c r="DN6" s="47">
        <v>0</v>
      </c>
      <c r="DO6" s="47">
        <v>0</v>
      </c>
      <c r="DP6" s="47">
        <v>0</v>
      </c>
      <c r="DQ6" s="47">
        <v>0</v>
      </c>
      <c r="DR6" s="47">
        <v>0</v>
      </c>
      <c r="DS6" s="47">
        <v>0</v>
      </c>
      <c r="DT6" s="47">
        <v>0</v>
      </c>
      <c r="DU6" s="47">
        <v>0</v>
      </c>
      <c r="DV6" s="47">
        <v>0</v>
      </c>
      <c r="DW6" s="47">
        <v>0</v>
      </c>
      <c r="DX6" s="47">
        <v>0</v>
      </c>
      <c r="DY6" s="47">
        <v>0</v>
      </c>
      <c r="DZ6" s="47">
        <v>0</v>
      </c>
      <c r="EA6" s="47">
        <v>0</v>
      </c>
      <c r="ZZ6" t="s">
        <v>157</v>
      </c>
    </row>
    <row r="7" spans="1:702" x14ac:dyDescent="0.25">
      <c r="A7" s="47" t="s">
        <v>169</v>
      </c>
      <c r="B7" s="47" t="s">
        <v>153</v>
      </c>
      <c r="C7" s="47" t="s">
        <v>157</v>
      </c>
      <c r="D7" s="47" t="s">
        <v>1170</v>
      </c>
      <c r="E7" s="47" t="s">
        <v>170</v>
      </c>
      <c r="F7" s="47" t="s">
        <v>170</v>
      </c>
      <c r="G7" s="47"/>
      <c r="H7" s="47" t="s">
        <v>155</v>
      </c>
      <c r="I7" s="47" t="s">
        <v>171</v>
      </c>
      <c r="J7" s="47" t="str">
        <f>=IFERROR(VLOOKUP(H7&amp;I7,Table_Fonctions!A:G,6,FALSE),"")</f>
        <v>0</v>
      </c>
      <c r="K7" s="47" t="s">
        <v>1171</v>
      </c>
      <c r="L7" s="47" t="str">
        <f>=IFERROR(VLOOKUP(H7&amp;I7,Table_Fonctions!A:G,7,FALSE),K7)</f>
        <v/>
      </c>
      <c r="M7" s="47" t="str">
        <f>=IF(OR(LEFT(D7, 3)="TJ ", LEFT(D7, 4)="CPH "), "OUI", "NON")</f>
        <v/>
      </c>
      <c r="N7" s="47" t="s">
        <v>172</v>
      </c>
      <c r="O7" s="47" t="s">
        <v>164</v>
      </c>
      <c r="P7" s="47">
        <v>0.45789473684210524</v>
      </c>
      <c r="Q7" s="47">
        <v>0.12821052631578897</v>
      </c>
      <c r="R7" s="47">
        <v>0.32968421052631625</v>
      </c>
      <c r="S7" s="47">
        <f>=ROUND(BQ7-(BR7+BS7),3)</f>
      </c>
      <c r="T7" s="47">
        <f>=ROUND(CK7-(CL7+CM7+CN7+CO7+CP7),3)</f>
      </c>
      <c r="U7" s="47">
        <v>0</v>
      </c>
      <c r="V7" s="47">
        <v>0</v>
      </c>
      <c r="W7" s="47">
        <v>0</v>
      </c>
      <c r="X7" s="47">
        <v>0</v>
      </c>
      <c r="Y7" s="47">
        <v>0</v>
      </c>
      <c r="Z7" s="47">
        <v>0</v>
      </c>
      <c r="AA7" s="47">
        <v>0</v>
      </c>
      <c r="AB7" s="47">
        <v>0</v>
      </c>
      <c r="AC7" s="47">
        <v>0</v>
      </c>
      <c r="AD7" s="47">
        <v>0</v>
      </c>
      <c r="AE7" s="47">
        <v>0</v>
      </c>
      <c r="AF7" s="47">
        <v>0</v>
      </c>
      <c r="AG7" s="47">
        <v>0</v>
      </c>
      <c r="AH7" s="47">
        <v>0</v>
      </c>
      <c r="AI7" s="47">
        <v>0</v>
      </c>
      <c r="AJ7" s="47">
        <v>0</v>
      </c>
      <c r="AK7" s="47">
        <v>0</v>
      </c>
      <c r="AL7" s="47">
        <v>0</v>
      </c>
      <c r="AM7" s="47">
        <v>0</v>
      </c>
      <c r="AN7" s="47">
        <v>0</v>
      </c>
      <c r="AO7" s="47">
        <v>0</v>
      </c>
      <c r="AP7" s="47">
        <v>0</v>
      </c>
      <c r="AQ7" s="47">
        <v>0</v>
      </c>
      <c r="AR7" s="47">
        <v>0</v>
      </c>
      <c r="AS7" s="47">
        <v>0</v>
      </c>
      <c r="AT7" s="47">
        <v>0</v>
      </c>
      <c r="AU7" s="47">
        <v>0</v>
      </c>
      <c r="AV7" s="47">
        <v>0</v>
      </c>
      <c r="AW7" s="47">
        <v>0</v>
      </c>
      <c r="AX7" s="47">
        <v>0</v>
      </c>
      <c r="AY7" s="47">
        <v>0</v>
      </c>
      <c r="AZ7" s="47">
        <v>0</v>
      </c>
      <c r="BA7" s="47">
        <v>0</v>
      </c>
      <c r="BB7" s="47">
        <v>0</v>
      </c>
      <c r="BC7" s="47">
        <v>0</v>
      </c>
      <c r="BD7" s="47">
        <v>0</v>
      </c>
      <c r="BE7" s="47">
        <v>0</v>
      </c>
      <c r="BF7" s="47">
        <v>0</v>
      </c>
      <c r="BG7" s="47">
        <v>0</v>
      </c>
      <c r="BH7" s="47">
        <v>0</v>
      </c>
      <c r="BI7" s="47">
        <v>0</v>
      </c>
      <c r="BJ7" s="47">
        <v>0</v>
      </c>
      <c r="BK7" s="47">
        <v>0</v>
      </c>
      <c r="BL7" s="47">
        <v>0</v>
      </c>
      <c r="BM7" s="47">
        <v>0</v>
      </c>
      <c r="BN7" s="47">
        <v>0</v>
      </c>
      <c r="BO7" s="47">
        <v>0</v>
      </c>
      <c r="BP7" s="47">
        <v>0</v>
      </c>
      <c r="BQ7" s="47">
        <v>0</v>
      </c>
      <c r="BR7" s="47">
        <v>0</v>
      </c>
      <c r="BS7" s="47">
        <v>0</v>
      </c>
      <c r="BT7" s="47">
        <v>0.09386842105263117</v>
      </c>
      <c r="BU7" s="47">
        <v>0.08700000000000022</v>
      </c>
      <c r="BV7" s="47">
        <v>0</v>
      </c>
      <c r="BW7" s="47">
        <v>0</v>
      </c>
      <c r="BX7" s="47">
        <v>0</v>
      </c>
      <c r="BY7" s="47">
        <v>0</v>
      </c>
      <c r="BZ7" s="47">
        <v>0</v>
      </c>
      <c r="CA7" s="47">
        <v>0</v>
      </c>
      <c r="CB7" s="47">
        <v>0.0068684210526315775</v>
      </c>
      <c r="CC7" s="47">
        <v>0</v>
      </c>
      <c r="CD7" s="47">
        <v>0</v>
      </c>
      <c r="CE7" s="47">
        <v>0</v>
      </c>
      <c r="CF7" s="47">
        <v>0</v>
      </c>
      <c r="CG7" s="47">
        <v>0</v>
      </c>
      <c r="CH7" s="47">
        <v>0</v>
      </c>
      <c r="CI7" s="47">
        <v>0</v>
      </c>
      <c r="CJ7" s="47">
        <v>0</v>
      </c>
      <c r="CK7" s="47">
        <v>0</v>
      </c>
      <c r="CL7" s="47">
        <v>0</v>
      </c>
      <c r="CM7" s="47">
        <v>0</v>
      </c>
      <c r="CN7" s="47">
        <v>0</v>
      </c>
      <c r="CO7" s="47">
        <v>0</v>
      </c>
      <c r="CP7" s="47">
        <v>0</v>
      </c>
      <c r="CQ7" s="47">
        <v>0</v>
      </c>
      <c r="CR7" s="47">
        <v>0</v>
      </c>
      <c r="CS7" s="47">
        <v>0</v>
      </c>
      <c r="CT7" s="47">
        <v>0</v>
      </c>
      <c r="CU7" s="47">
        <v>0</v>
      </c>
      <c r="CV7" s="47">
        <v>0</v>
      </c>
      <c r="CW7" s="47">
        <v>0</v>
      </c>
      <c r="CX7" s="47">
        <v>0</v>
      </c>
      <c r="CY7" s="47">
        <v>0.034342105263157806</v>
      </c>
      <c r="CZ7" s="47">
        <v>0.034342105263157806</v>
      </c>
      <c r="DA7" s="47">
        <v>0</v>
      </c>
      <c r="DB7" s="47">
        <v>0</v>
      </c>
      <c r="DC7" s="47">
        <v>0</v>
      </c>
      <c r="DD7" s="47">
        <v>0</v>
      </c>
      <c r="DE7" s="47">
        <v>0</v>
      </c>
      <c r="DF7" s="47">
        <v>0</v>
      </c>
      <c r="DG7" s="47">
        <v>0</v>
      </c>
      <c r="DH7" s="47">
        <v>0</v>
      </c>
      <c r="DI7" s="47">
        <v>0</v>
      </c>
      <c r="DJ7" s="47">
        <v>0</v>
      </c>
      <c r="DK7" s="47">
        <v>0</v>
      </c>
      <c r="DL7" s="47">
        <v>0</v>
      </c>
      <c r="DM7" s="47">
        <v>0</v>
      </c>
      <c r="DN7" s="47">
        <v>0</v>
      </c>
      <c r="DO7" s="47">
        <v>0</v>
      </c>
      <c r="DP7" s="47">
        <v>0</v>
      </c>
      <c r="DQ7" s="47">
        <v>0</v>
      </c>
      <c r="DR7" s="47">
        <v>0</v>
      </c>
      <c r="DS7" s="47">
        <v>0</v>
      </c>
      <c r="DT7" s="47">
        <v>0</v>
      </c>
      <c r="DU7" s="47">
        <v>0</v>
      </c>
      <c r="DV7" s="47">
        <v>0</v>
      </c>
      <c r="DW7" s="47">
        <v>0</v>
      </c>
      <c r="DX7" s="47">
        <v>0</v>
      </c>
      <c r="DY7" s="47">
        <v>0</v>
      </c>
      <c r="DZ7" s="47">
        <v>0</v>
      </c>
      <c r="EA7" s="47">
        <v>0</v>
      </c>
      <c r="ZZ7" t="s">
        <v>157</v>
      </c>
    </row>
    <row r="8" spans="1:702" x14ac:dyDescent="0.25">
      <c r="A8" s="47" t="s">
        <v>173</v>
      </c>
      <c r="B8" s="47" t="s">
        <v>153</v>
      </c>
      <c r="C8" s="47" t="s">
        <v>157</v>
      </c>
      <c r="D8" s="47" t="s">
        <v>1170</v>
      </c>
      <c r="E8" s="47" t="s">
        <v>170</v>
      </c>
      <c r="F8" s="47" t="s">
        <v>170</v>
      </c>
      <c r="G8" s="47"/>
      <c r="H8" s="47" t="s">
        <v>155</v>
      </c>
      <c r="I8" s="47" t="s">
        <v>171</v>
      </c>
      <c r="J8" s="47" t="str">
        <f>=IFERROR(VLOOKUP(H8&amp;I8,Table_Fonctions!A:G,6,FALSE),"")</f>
        <v>0</v>
      </c>
      <c r="K8" s="47" t="s">
        <v>1171</v>
      </c>
      <c r="L8" s="47" t="str">
        <f>=IFERROR(VLOOKUP(H8&amp;I8,Table_Fonctions!A:G,7,FALSE),K8)</f>
        <v/>
      </c>
      <c r="M8" s="47" t="str">
        <f>=IF(OR(LEFT(D8, 3)="TJ ", LEFT(D8, 4)="CPH "), "OUI", "NON")</f>
        <v/>
      </c>
      <c r="N8" s="47" t="s">
        <v>166</v>
      </c>
      <c r="O8" s="47" t="s">
        <v>164</v>
      </c>
      <c r="P8" s="47">
        <v>0.45789473684210524</v>
      </c>
      <c r="Q8" s="47">
        <v>0.45789473684210524</v>
      </c>
      <c r="R8" s="47" t="s">
        <v>1172</v>
      </c>
      <c r="S8" s="47">
        <f>=ROUND(BQ8-(BR8+BS8),3)</f>
      </c>
      <c r="T8" s="47">
        <f>=ROUND(CK8-(CL8+CM8+CN8+CO8+CP8),3)</f>
      </c>
      <c r="U8" s="47">
        <v>0</v>
      </c>
      <c r="V8" s="47">
        <v>0</v>
      </c>
      <c r="W8" s="47">
        <v>0</v>
      </c>
      <c r="X8" s="47">
        <v>0</v>
      </c>
      <c r="Y8" s="47">
        <v>0</v>
      </c>
      <c r="Z8" s="47">
        <v>0</v>
      </c>
      <c r="AA8" s="47">
        <v>0</v>
      </c>
      <c r="AB8" s="47">
        <v>0</v>
      </c>
      <c r="AC8" s="47">
        <v>0</v>
      </c>
      <c r="AD8" s="47">
        <v>0</v>
      </c>
      <c r="AE8" s="47">
        <v>0</v>
      </c>
      <c r="AF8" s="47">
        <v>0</v>
      </c>
      <c r="AG8" s="47">
        <v>0</v>
      </c>
      <c r="AH8" s="47">
        <v>0</v>
      </c>
      <c r="AI8" s="47">
        <v>0</v>
      </c>
      <c r="AJ8" s="47">
        <v>0</v>
      </c>
      <c r="AK8" s="47">
        <v>0</v>
      </c>
      <c r="AL8" s="47">
        <v>0</v>
      </c>
      <c r="AM8" s="47">
        <v>0</v>
      </c>
      <c r="AN8" s="47">
        <v>0</v>
      </c>
      <c r="AO8" s="47">
        <v>0</v>
      </c>
      <c r="AP8" s="47">
        <v>0</v>
      </c>
      <c r="AQ8" s="47">
        <v>0</v>
      </c>
      <c r="AR8" s="47">
        <v>0</v>
      </c>
      <c r="AS8" s="47">
        <v>0</v>
      </c>
      <c r="AT8" s="47">
        <v>0</v>
      </c>
      <c r="AU8" s="47">
        <v>0</v>
      </c>
      <c r="AV8" s="47">
        <v>0</v>
      </c>
      <c r="AW8" s="47">
        <v>0</v>
      </c>
      <c r="AX8" s="47">
        <v>0</v>
      </c>
      <c r="AY8" s="47">
        <v>0</v>
      </c>
      <c r="AZ8" s="47">
        <v>0</v>
      </c>
      <c r="BA8" s="47">
        <v>0</v>
      </c>
      <c r="BB8" s="47">
        <v>0</v>
      </c>
      <c r="BC8" s="47">
        <v>0</v>
      </c>
      <c r="BD8" s="47">
        <v>0</v>
      </c>
      <c r="BE8" s="47">
        <v>0</v>
      </c>
      <c r="BF8" s="47">
        <v>0</v>
      </c>
      <c r="BG8" s="47">
        <v>0</v>
      </c>
      <c r="BH8" s="47">
        <v>0</v>
      </c>
      <c r="BI8" s="47">
        <v>0</v>
      </c>
      <c r="BJ8" s="47">
        <v>0</v>
      </c>
      <c r="BK8" s="47">
        <v>0</v>
      </c>
      <c r="BL8" s="47">
        <v>0</v>
      </c>
      <c r="BM8" s="47">
        <v>0</v>
      </c>
      <c r="BN8" s="47">
        <v>0</v>
      </c>
      <c r="BO8" s="47">
        <v>0</v>
      </c>
      <c r="BP8" s="47">
        <v>0</v>
      </c>
      <c r="BQ8" s="47">
        <v>0</v>
      </c>
      <c r="BR8" s="47">
        <v>0</v>
      </c>
      <c r="BS8" s="47">
        <v>0</v>
      </c>
      <c r="BT8" s="47">
        <v>0.42355263157894774</v>
      </c>
      <c r="BU8" s="47">
        <v>0</v>
      </c>
      <c r="BV8" s="47">
        <v>0</v>
      </c>
      <c r="BW8" s="47">
        <v>0</v>
      </c>
      <c r="BX8" s="47">
        <v>0</v>
      </c>
      <c r="BY8" s="47">
        <v>0</v>
      </c>
      <c r="BZ8" s="47">
        <v>0</v>
      </c>
      <c r="CA8" s="47">
        <v>0</v>
      </c>
      <c r="CB8" s="47">
        <v>0</v>
      </c>
      <c r="CC8" s="47">
        <v>0</v>
      </c>
      <c r="CD8" s="47">
        <v>0</v>
      </c>
      <c r="CE8" s="47">
        <v>0</v>
      </c>
      <c r="CF8" s="47">
        <v>0</v>
      </c>
      <c r="CG8" s="47">
        <v>0</v>
      </c>
      <c r="CH8" s="47">
        <v>0</v>
      </c>
      <c r="CI8" s="47">
        <v>0</v>
      </c>
      <c r="CJ8" s="47">
        <v>0</v>
      </c>
      <c r="CK8" s="47">
        <v>0</v>
      </c>
      <c r="CL8" s="47">
        <v>0</v>
      </c>
      <c r="CM8" s="47">
        <v>0</v>
      </c>
      <c r="CN8" s="47">
        <v>0</v>
      </c>
      <c r="CO8" s="47">
        <v>0</v>
      </c>
      <c r="CP8" s="47">
        <v>0</v>
      </c>
      <c r="CQ8" s="47">
        <v>0</v>
      </c>
      <c r="CR8" s="47">
        <v>0</v>
      </c>
      <c r="CS8" s="47">
        <v>0</v>
      </c>
      <c r="CT8" s="47">
        <v>0</v>
      </c>
      <c r="CU8" s="47">
        <v>0</v>
      </c>
      <c r="CV8" s="47">
        <v>0</v>
      </c>
      <c r="CW8" s="47">
        <v>0</v>
      </c>
      <c r="CX8" s="47">
        <v>0</v>
      </c>
      <c r="CY8" s="47">
        <v>0.034342105263157806</v>
      </c>
      <c r="CZ8" s="47">
        <v>0.034342105263157806</v>
      </c>
      <c r="DA8" s="47">
        <v>0</v>
      </c>
      <c r="DB8" s="47">
        <v>0</v>
      </c>
      <c r="DC8" s="47">
        <v>0</v>
      </c>
      <c r="DD8" s="47">
        <v>0</v>
      </c>
      <c r="DE8" s="47">
        <v>0</v>
      </c>
      <c r="DF8" s="47">
        <v>0</v>
      </c>
      <c r="DG8" s="47">
        <v>0</v>
      </c>
      <c r="DH8" s="47">
        <v>0</v>
      </c>
      <c r="DI8" s="47">
        <v>0</v>
      </c>
      <c r="DJ8" s="47">
        <v>0</v>
      </c>
      <c r="DK8" s="47">
        <v>0</v>
      </c>
      <c r="DL8" s="47">
        <v>0</v>
      </c>
      <c r="DM8" s="47">
        <v>0</v>
      </c>
      <c r="DN8" s="47">
        <v>0</v>
      </c>
      <c r="DO8" s="47">
        <v>0</v>
      </c>
      <c r="DP8" s="47">
        <v>0</v>
      </c>
      <c r="DQ8" s="47">
        <v>0</v>
      </c>
      <c r="DR8" s="47">
        <v>0</v>
      </c>
      <c r="DS8" s="47">
        <v>0</v>
      </c>
      <c r="DT8" s="47">
        <v>0</v>
      </c>
      <c r="DU8" s="47">
        <v>0</v>
      </c>
      <c r="DV8" s="47">
        <v>0</v>
      </c>
      <c r="DW8" s="47">
        <v>0</v>
      </c>
      <c r="DX8" s="47">
        <v>0</v>
      </c>
      <c r="DY8" s="47">
        <v>0</v>
      </c>
      <c r="DZ8" s="47">
        <v>0</v>
      </c>
      <c r="EA8" s="47">
        <v>0</v>
      </c>
      <c r="ZZ8" t="s">
        <v>157</v>
      </c>
    </row>
    <row r="9" spans="1:702" x14ac:dyDescent="0.25">
      <c r="A9" s="47" t="s">
        <v>174</v>
      </c>
      <c r="B9" s="47" t="s">
        <v>153</v>
      </c>
      <c r="C9" s="47" t="s">
        <v>157</v>
      </c>
      <c r="D9" s="47" t="s">
        <v>1170</v>
      </c>
      <c r="E9" s="47" t="s">
        <v>175</v>
      </c>
      <c r="F9" s="47" t="s">
        <v>175</v>
      </c>
      <c r="G9" s="47"/>
      <c r="H9" s="47" t="s">
        <v>155</v>
      </c>
      <c r="I9" s="47" t="s">
        <v>171</v>
      </c>
      <c r="J9" s="47" t="str">
        <f>=IFERROR(VLOOKUP(H9&amp;I9,Table_Fonctions!A:G,6,FALSE),"")</f>
        <v>0</v>
      </c>
      <c r="K9" s="47" t="s">
        <v>1171</v>
      </c>
      <c r="L9" s="47" t="str">
        <f>=IFERROR(VLOOKUP(H9&amp;I9,Table_Fonctions!A:G,7,FALSE),K9)</f>
        <v/>
      </c>
      <c r="M9" s="47" t="str">
        <f>=IF(OR(LEFT(D9, 3)="TJ ", LEFT(D9, 4)="CPH "), "OUI", "NON")</f>
        <v/>
      </c>
      <c r="N9" s="47" t="s">
        <v>176</v>
      </c>
      <c r="O9" s="47"/>
      <c r="P9" s="47">
        <v>1</v>
      </c>
      <c r="Q9" s="47">
        <v>1</v>
      </c>
      <c r="R9" s="47" t="s">
        <v>1172</v>
      </c>
      <c r="S9" s="47">
        <f>=ROUND(BQ9-(BR9+BS9),3)</f>
      </c>
      <c r="T9" s="47">
        <f>=ROUND(CK9-(CL9+CM9+CN9+CO9+CP9),3)</f>
      </c>
      <c r="U9" s="47">
        <v>0</v>
      </c>
      <c r="V9" s="47">
        <v>0</v>
      </c>
      <c r="W9" s="47">
        <v>0</v>
      </c>
      <c r="X9" s="47">
        <v>0</v>
      </c>
      <c r="Y9" s="47">
        <v>0</v>
      </c>
      <c r="Z9" s="47">
        <v>0</v>
      </c>
      <c r="AA9" s="47">
        <v>0</v>
      </c>
      <c r="AB9" s="47">
        <v>0</v>
      </c>
      <c r="AC9" s="47">
        <v>0</v>
      </c>
      <c r="AD9" s="47">
        <v>0</v>
      </c>
      <c r="AE9" s="47">
        <v>0</v>
      </c>
      <c r="AF9" s="47">
        <v>0</v>
      </c>
      <c r="AG9" s="47">
        <v>0</v>
      </c>
      <c r="AH9" s="47">
        <v>0</v>
      </c>
      <c r="AI9" s="47">
        <v>0</v>
      </c>
      <c r="AJ9" s="47">
        <v>0</v>
      </c>
      <c r="AK9" s="47">
        <v>0</v>
      </c>
      <c r="AL9" s="47">
        <v>0</v>
      </c>
      <c r="AM9" s="47">
        <v>0</v>
      </c>
      <c r="AN9" s="47">
        <v>0</v>
      </c>
      <c r="AO9" s="47">
        <v>0</v>
      </c>
      <c r="AP9" s="47">
        <v>0</v>
      </c>
      <c r="AQ9" s="47">
        <v>0</v>
      </c>
      <c r="AR9" s="47">
        <v>0</v>
      </c>
      <c r="AS9" s="47">
        <v>0.8799999999999967</v>
      </c>
      <c r="AT9" s="47">
        <v>0</v>
      </c>
      <c r="AU9" s="47">
        <v>0</v>
      </c>
      <c r="AV9" s="47">
        <v>0</v>
      </c>
      <c r="AW9" s="47">
        <v>0</v>
      </c>
      <c r="AX9" s="47">
        <v>0.8799999999999967</v>
      </c>
      <c r="AY9" s="47">
        <v>0</v>
      </c>
      <c r="AZ9" s="47">
        <v>0</v>
      </c>
      <c r="BA9" s="47">
        <v>0</v>
      </c>
      <c r="BB9" s="47">
        <v>0</v>
      </c>
      <c r="BC9" s="47">
        <v>0</v>
      </c>
      <c r="BD9" s="47">
        <v>0</v>
      </c>
      <c r="BE9" s="47">
        <v>0</v>
      </c>
      <c r="BF9" s="47">
        <v>0</v>
      </c>
      <c r="BG9" s="47">
        <v>0</v>
      </c>
      <c r="BH9" s="47">
        <v>0</v>
      </c>
      <c r="BI9" s="47">
        <v>0</v>
      </c>
      <c r="BJ9" s="47">
        <v>0</v>
      </c>
      <c r="BK9" s="47">
        <v>0</v>
      </c>
      <c r="BL9" s="47">
        <v>0</v>
      </c>
      <c r="BM9" s="47">
        <v>0</v>
      </c>
      <c r="BN9" s="47">
        <v>0</v>
      </c>
      <c r="BO9" s="47">
        <v>0</v>
      </c>
      <c r="BP9" s="47">
        <v>0</v>
      </c>
      <c r="BQ9" s="47">
        <v>0</v>
      </c>
      <c r="BR9" s="47">
        <v>0</v>
      </c>
      <c r="BS9" s="47">
        <v>0</v>
      </c>
      <c r="BT9" s="47">
        <v>0.05499999999999979</v>
      </c>
      <c r="BU9" s="47">
        <v>0.03999999999999961</v>
      </c>
      <c r="BV9" s="47">
        <v>0</v>
      </c>
      <c r="BW9" s="47">
        <v>0</v>
      </c>
      <c r="BX9" s="47">
        <v>0</v>
      </c>
      <c r="BY9" s="47">
        <v>0</v>
      </c>
      <c r="BZ9" s="47">
        <v>0</v>
      </c>
      <c r="CA9" s="47">
        <v>0</v>
      </c>
      <c r="CB9" s="47">
        <v>0.014999999999999934</v>
      </c>
      <c r="CC9" s="47">
        <v>0</v>
      </c>
      <c r="CD9" s="47">
        <v>0</v>
      </c>
      <c r="CE9" s="47">
        <v>0</v>
      </c>
      <c r="CF9" s="47">
        <v>0</v>
      </c>
      <c r="CG9" s="47">
        <v>0</v>
      </c>
      <c r="CH9" s="47">
        <v>0</v>
      </c>
      <c r="CI9" s="47">
        <v>0</v>
      </c>
      <c r="CJ9" s="47">
        <v>0</v>
      </c>
      <c r="CK9" s="47">
        <v>0</v>
      </c>
      <c r="CL9" s="47">
        <v>0</v>
      </c>
      <c r="CM9" s="47">
        <v>0</v>
      </c>
      <c r="CN9" s="47">
        <v>0</v>
      </c>
      <c r="CO9" s="47">
        <v>0</v>
      </c>
      <c r="CP9" s="47">
        <v>0</v>
      </c>
      <c r="CQ9" s="47">
        <v>0</v>
      </c>
      <c r="CR9" s="47">
        <v>0</v>
      </c>
      <c r="CS9" s="47">
        <v>0</v>
      </c>
      <c r="CT9" s="47">
        <v>0</v>
      </c>
      <c r="CU9" s="47">
        <v>0</v>
      </c>
      <c r="CV9" s="47">
        <v>0</v>
      </c>
      <c r="CW9" s="47">
        <v>0</v>
      </c>
      <c r="CX9" s="47">
        <v>0</v>
      </c>
      <c r="CY9" s="47">
        <v>0.06500000000000035</v>
      </c>
      <c r="CZ9" s="47">
        <v>0.06500000000000035</v>
      </c>
      <c r="DA9" s="47">
        <v>0</v>
      </c>
      <c r="DB9" s="47">
        <v>0</v>
      </c>
      <c r="DC9" s="47">
        <v>0</v>
      </c>
      <c r="DD9" s="47">
        <v>0</v>
      </c>
      <c r="DE9" s="47">
        <v>0</v>
      </c>
      <c r="DF9" s="47">
        <v>0</v>
      </c>
      <c r="DG9" s="47">
        <v>0</v>
      </c>
      <c r="DH9" s="47">
        <v>0</v>
      </c>
      <c r="DI9" s="47">
        <v>0</v>
      </c>
      <c r="DJ9" s="47">
        <v>0</v>
      </c>
      <c r="DK9" s="47">
        <v>0</v>
      </c>
      <c r="DL9" s="47">
        <v>0</v>
      </c>
      <c r="DM9" s="47">
        <v>0</v>
      </c>
      <c r="DN9" s="47">
        <v>0</v>
      </c>
      <c r="DO9" s="47">
        <v>0</v>
      </c>
      <c r="DP9" s="47">
        <v>0</v>
      </c>
      <c r="DQ9" s="47">
        <v>0</v>
      </c>
      <c r="DR9" s="47">
        <v>0</v>
      </c>
      <c r="DS9" s="47">
        <v>0</v>
      </c>
      <c r="DT9" s="47">
        <v>0</v>
      </c>
      <c r="DU9" s="47">
        <v>0</v>
      </c>
      <c r="DV9" s="47">
        <v>0</v>
      </c>
      <c r="DW9" s="47">
        <v>0</v>
      </c>
      <c r="DX9" s="47">
        <v>0</v>
      </c>
      <c r="DY9" s="47">
        <v>0</v>
      </c>
      <c r="DZ9" s="47">
        <v>0</v>
      </c>
      <c r="EA9" s="47">
        <v>0</v>
      </c>
      <c r="ZZ9" t="s">
        <v>157</v>
      </c>
    </row>
    <row r="10" spans="1:702" x14ac:dyDescent="0.25">
      <c r="A10" s="47" t="s">
        <v>177</v>
      </c>
      <c r="B10" s="47" t="s">
        <v>153</v>
      </c>
      <c r="C10" s="47" t="s">
        <v>157</v>
      </c>
      <c r="D10" s="47" t="s">
        <v>1170</v>
      </c>
      <c r="E10" s="47" t="s">
        <v>175</v>
      </c>
      <c r="F10" s="47" t="s">
        <v>175</v>
      </c>
      <c r="G10" s="47"/>
      <c r="H10" s="47" t="s">
        <v>155</v>
      </c>
      <c r="I10" s="47" t="s">
        <v>171</v>
      </c>
      <c r="J10" s="47" t="str">
        <f>=IFERROR(VLOOKUP(H10&amp;I10,Table_Fonctions!A:G,6,FALSE),"")</f>
        <v>0</v>
      </c>
      <c r="K10" s="47" t="s">
        <v>1171</v>
      </c>
      <c r="L10" s="47" t="str">
        <f>=IFERROR(VLOOKUP(H10&amp;I10,Table_Fonctions!A:G,7,FALSE),K10)</f>
        <v/>
      </c>
      <c r="M10" s="47" t="str">
        <f>=IF(OR(LEFT(D10, 3)="TJ ", LEFT(D10, 4)="CPH "), "OUI", "NON")</f>
        <v/>
      </c>
      <c r="N10" s="47" t="s">
        <v>176</v>
      </c>
      <c r="O10" s="47"/>
      <c r="P10" s="47">
        <v>1</v>
      </c>
      <c r="Q10" s="47">
        <v>1</v>
      </c>
      <c r="R10" s="47" t="s">
        <v>1172</v>
      </c>
      <c r="S10" s="47">
        <f>=ROUND(BQ10-(BR10+BS10),3)</f>
      </c>
      <c r="T10" s="47">
        <f>=ROUND(CK10-(CL10+CM10+CN10+CO10+CP10),3)</f>
      </c>
      <c r="U10" s="47">
        <v>0</v>
      </c>
      <c r="V10" s="47">
        <v>0</v>
      </c>
      <c r="W10" s="47">
        <v>0</v>
      </c>
      <c r="X10" s="47">
        <v>0</v>
      </c>
      <c r="Y10" s="47">
        <v>0</v>
      </c>
      <c r="Z10" s="47">
        <v>0</v>
      </c>
      <c r="AA10" s="47">
        <v>0</v>
      </c>
      <c r="AB10" s="47">
        <v>0</v>
      </c>
      <c r="AC10" s="47">
        <v>0</v>
      </c>
      <c r="AD10" s="47">
        <v>0</v>
      </c>
      <c r="AE10" s="47">
        <v>0</v>
      </c>
      <c r="AF10" s="47">
        <v>0</v>
      </c>
      <c r="AG10" s="47">
        <v>0</v>
      </c>
      <c r="AH10" s="47">
        <v>0</v>
      </c>
      <c r="AI10" s="47">
        <v>0</v>
      </c>
      <c r="AJ10" s="47">
        <v>0</v>
      </c>
      <c r="AK10" s="47">
        <v>0</v>
      </c>
      <c r="AL10" s="47">
        <v>0</v>
      </c>
      <c r="AM10" s="47">
        <v>0</v>
      </c>
      <c r="AN10" s="47">
        <v>0</v>
      </c>
      <c r="AO10" s="47">
        <v>0</v>
      </c>
      <c r="AP10" s="47">
        <v>0</v>
      </c>
      <c r="AQ10" s="47">
        <v>0</v>
      </c>
      <c r="AR10" s="47">
        <v>0</v>
      </c>
      <c r="AS10" s="47">
        <v>0.8799999999999967</v>
      </c>
      <c r="AT10" s="47">
        <v>0</v>
      </c>
      <c r="AU10" s="47">
        <v>0</v>
      </c>
      <c r="AV10" s="47">
        <v>0</v>
      </c>
      <c r="AW10" s="47">
        <v>0</v>
      </c>
      <c r="AX10" s="47">
        <v>0</v>
      </c>
      <c r="AY10" s="47">
        <v>0</v>
      </c>
      <c r="AZ10" s="47">
        <v>0</v>
      </c>
      <c r="BA10" s="47">
        <v>0.8799999999999967</v>
      </c>
      <c r="BB10" s="47">
        <v>0</v>
      </c>
      <c r="BC10" s="47">
        <v>0</v>
      </c>
      <c r="BD10" s="47">
        <v>0</v>
      </c>
      <c r="BE10" s="47">
        <v>0</v>
      </c>
      <c r="BF10" s="47">
        <v>0</v>
      </c>
      <c r="BG10" s="47">
        <v>0</v>
      </c>
      <c r="BH10" s="47">
        <v>0</v>
      </c>
      <c r="BI10" s="47">
        <v>0</v>
      </c>
      <c r="BJ10" s="47">
        <v>0</v>
      </c>
      <c r="BK10" s="47">
        <v>0</v>
      </c>
      <c r="BL10" s="47">
        <v>0</v>
      </c>
      <c r="BM10" s="47">
        <v>0</v>
      </c>
      <c r="BN10" s="47">
        <v>0</v>
      </c>
      <c r="BO10" s="47">
        <v>0</v>
      </c>
      <c r="BP10" s="47">
        <v>0</v>
      </c>
      <c r="BQ10" s="47">
        <v>0</v>
      </c>
      <c r="BR10" s="47">
        <v>0</v>
      </c>
      <c r="BS10" s="47">
        <v>0</v>
      </c>
      <c r="BT10" s="47">
        <v>0.05499999999999979</v>
      </c>
      <c r="BU10" s="47">
        <v>0.03999999999999961</v>
      </c>
      <c r="BV10" s="47">
        <v>0</v>
      </c>
      <c r="BW10" s="47">
        <v>0</v>
      </c>
      <c r="BX10" s="47">
        <v>0</v>
      </c>
      <c r="BY10" s="47">
        <v>0</v>
      </c>
      <c r="BZ10" s="47">
        <v>0</v>
      </c>
      <c r="CA10" s="47">
        <v>0</v>
      </c>
      <c r="CB10" s="47">
        <v>0.014999999999999934</v>
      </c>
      <c r="CC10" s="47">
        <v>0</v>
      </c>
      <c r="CD10" s="47">
        <v>0</v>
      </c>
      <c r="CE10" s="47">
        <v>0</v>
      </c>
      <c r="CF10" s="47">
        <v>0</v>
      </c>
      <c r="CG10" s="47">
        <v>0</v>
      </c>
      <c r="CH10" s="47">
        <v>0</v>
      </c>
      <c r="CI10" s="47">
        <v>0</v>
      </c>
      <c r="CJ10" s="47">
        <v>0</v>
      </c>
      <c r="CK10" s="47">
        <v>0</v>
      </c>
      <c r="CL10" s="47">
        <v>0</v>
      </c>
      <c r="CM10" s="47">
        <v>0</v>
      </c>
      <c r="CN10" s="47">
        <v>0</v>
      </c>
      <c r="CO10" s="47">
        <v>0</v>
      </c>
      <c r="CP10" s="47">
        <v>0</v>
      </c>
      <c r="CQ10" s="47">
        <v>0</v>
      </c>
      <c r="CR10" s="47">
        <v>0</v>
      </c>
      <c r="CS10" s="47">
        <v>0</v>
      </c>
      <c r="CT10" s="47">
        <v>0</v>
      </c>
      <c r="CU10" s="47">
        <v>0</v>
      </c>
      <c r="CV10" s="47">
        <v>0</v>
      </c>
      <c r="CW10" s="47">
        <v>0</v>
      </c>
      <c r="CX10" s="47">
        <v>0</v>
      </c>
      <c r="CY10" s="47">
        <v>0.06500000000000035</v>
      </c>
      <c r="CZ10" s="47">
        <v>0.06500000000000035</v>
      </c>
      <c r="DA10" s="47">
        <v>0</v>
      </c>
      <c r="DB10" s="47">
        <v>0</v>
      </c>
      <c r="DC10" s="47">
        <v>0</v>
      </c>
      <c r="DD10" s="47">
        <v>0</v>
      </c>
      <c r="DE10" s="47">
        <v>0</v>
      </c>
      <c r="DF10" s="47">
        <v>0</v>
      </c>
      <c r="DG10" s="47">
        <v>0</v>
      </c>
      <c r="DH10" s="47">
        <v>0</v>
      </c>
      <c r="DI10" s="47">
        <v>0</v>
      </c>
      <c r="DJ10" s="47">
        <v>0</v>
      </c>
      <c r="DK10" s="47">
        <v>0</v>
      </c>
      <c r="DL10" s="47">
        <v>0</v>
      </c>
      <c r="DM10" s="47">
        <v>0</v>
      </c>
      <c r="DN10" s="47">
        <v>0</v>
      </c>
      <c r="DO10" s="47">
        <v>0</v>
      </c>
      <c r="DP10" s="47">
        <v>0</v>
      </c>
      <c r="DQ10" s="47">
        <v>0</v>
      </c>
      <c r="DR10" s="47">
        <v>0</v>
      </c>
      <c r="DS10" s="47">
        <v>0</v>
      </c>
      <c r="DT10" s="47">
        <v>0</v>
      </c>
      <c r="DU10" s="47">
        <v>0</v>
      </c>
      <c r="DV10" s="47">
        <v>0</v>
      </c>
      <c r="DW10" s="47">
        <v>0</v>
      </c>
      <c r="DX10" s="47">
        <v>0</v>
      </c>
      <c r="DY10" s="47">
        <v>0</v>
      </c>
      <c r="DZ10" s="47">
        <v>0</v>
      </c>
      <c r="EA10" s="47">
        <v>0</v>
      </c>
      <c r="ZZ10" t="s">
        <v>157</v>
      </c>
    </row>
    <row r="11" spans="1:702" x14ac:dyDescent="0.25">
      <c r="A11" s="47" t="s">
        <v>178</v>
      </c>
      <c r="B11" s="47" t="s">
        <v>153</v>
      </c>
      <c r="C11" s="47" t="s">
        <v>157</v>
      </c>
      <c r="D11" s="47" t="s">
        <v>1170</v>
      </c>
      <c r="E11" s="47" t="s">
        <v>175</v>
      </c>
      <c r="F11" s="47" t="s">
        <v>175</v>
      </c>
      <c r="G11" s="47"/>
      <c r="H11" s="47" t="s">
        <v>155</v>
      </c>
      <c r="I11" s="47" t="s">
        <v>179</v>
      </c>
      <c r="J11" s="47" t="str">
        <f>=IFERROR(VLOOKUP(H11&amp;I11,Table_Fonctions!A:G,6,FALSE),"")</f>
        <v>0</v>
      </c>
      <c r="K11" s="47" t="s">
        <v>1171</v>
      </c>
      <c r="L11" s="47" t="str">
        <f>=IFERROR(VLOOKUP(H11&amp;I11,Table_Fonctions!A:G,7,FALSE),K11)</f>
        <v/>
      </c>
      <c r="M11" s="47" t="str">
        <f>=IF(OR(LEFT(D11, 3)="TJ ", LEFT(D11, 4)="CPH "), "OUI", "NON")</f>
        <v/>
      </c>
      <c r="N11" s="47" t="s">
        <v>166</v>
      </c>
      <c r="O11" s="47" t="s">
        <v>180</v>
      </c>
      <c r="P11" s="47">
        <v>0.15315789473684188</v>
      </c>
      <c r="Q11" s="47">
        <v>0.15315789473684188</v>
      </c>
      <c r="R11" s="47" t="s">
        <v>1172</v>
      </c>
      <c r="S11" s="47">
        <f>=ROUND(BQ11-(BR11+BS11),3)</f>
      </c>
      <c r="T11" s="47">
        <f>=ROUND(CK11-(CL11+CM11+CN11+CO11+CP11),3)</f>
      </c>
      <c r="U11" s="47">
        <v>0.1347789473684211</v>
      </c>
      <c r="V11" s="47">
        <v>0.1347789473684211</v>
      </c>
      <c r="W11" s="47">
        <v>0</v>
      </c>
      <c r="X11" s="47">
        <v>0</v>
      </c>
      <c r="Y11" s="47">
        <v>0</v>
      </c>
      <c r="Z11" s="47">
        <v>0</v>
      </c>
      <c r="AA11" s="47">
        <v>0</v>
      </c>
      <c r="AB11" s="47">
        <v>0</v>
      </c>
      <c r="AC11" s="47">
        <v>0</v>
      </c>
      <c r="AD11" s="47">
        <v>0</v>
      </c>
      <c r="AE11" s="47">
        <v>0</v>
      </c>
      <c r="AF11" s="47">
        <v>0</v>
      </c>
      <c r="AG11" s="47">
        <v>0</v>
      </c>
      <c r="AH11" s="47">
        <v>0</v>
      </c>
      <c r="AI11" s="47">
        <v>0</v>
      </c>
      <c r="AJ11" s="47">
        <v>0</v>
      </c>
      <c r="AK11" s="47">
        <v>0</v>
      </c>
      <c r="AL11" s="47">
        <v>0</v>
      </c>
      <c r="AM11" s="47">
        <v>0</v>
      </c>
      <c r="AN11" s="47">
        <v>0</v>
      </c>
      <c r="AO11" s="47">
        <v>0</v>
      </c>
      <c r="AP11" s="47">
        <v>0</v>
      </c>
      <c r="AQ11" s="47">
        <v>0</v>
      </c>
      <c r="AR11" s="47">
        <v>0</v>
      </c>
      <c r="AS11" s="47">
        <v>0</v>
      </c>
      <c r="AT11" s="47">
        <v>0</v>
      </c>
      <c r="AU11" s="47">
        <v>0</v>
      </c>
      <c r="AV11" s="47">
        <v>0</v>
      </c>
      <c r="AW11" s="47">
        <v>0</v>
      </c>
      <c r="AX11" s="47">
        <v>0</v>
      </c>
      <c r="AY11" s="47">
        <v>0</v>
      </c>
      <c r="AZ11" s="47">
        <v>0</v>
      </c>
      <c r="BA11" s="47">
        <v>0</v>
      </c>
      <c r="BB11" s="47">
        <v>0</v>
      </c>
      <c r="BC11" s="47">
        <v>0</v>
      </c>
      <c r="BD11" s="47">
        <v>0</v>
      </c>
      <c r="BE11" s="47">
        <v>0</v>
      </c>
      <c r="BF11" s="47">
        <v>0</v>
      </c>
      <c r="BG11" s="47">
        <v>0</v>
      </c>
      <c r="BH11" s="47">
        <v>0</v>
      </c>
      <c r="BI11" s="47">
        <v>0</v>
      </c>
      <c r="BJ11" s="47">
        <v>0</v>
      </c>
      <c r="BK11" s="47">
        <v>0</v>
      </c>
      <c r="BL11" s="47">
        <v>0</v>
      </c>
      <c r="BM11" s="47">
        <v>0</v>
      </c>
      <c r="BN11" s="47">
        <v>0</v>
      </c>
      <c r="BO11" s="47">
        <v>0</v>
      </c>
      <c r="BP11" s="47">
        <v>0</v>
      </c>
      <c r="BQ11" s="47">
        <v>0</v>
      </c>
      <c r="BR11" s="47">
        <v>0</v>
      </c>
      <c r="BS11" s="47">
        <v>0</v>
      </c>
      <c r="BT11" s="47">
        <v>0.00842368421052632</v>
      </c>
      <c r="BU11" s="47">
        <v>0.006126315789473687</v>
      </c>
      <c r="BV11" s="47">
        <v>0</v>
      </c>
      <c r="BW11" s="47">
        <v>0</v>
      </c>
      <c r="BX11" s="47">
        <v>0</v>
      </c>
      <c r="BY11" s="47">
        <v>0</v>
      </c>
      <c r="BZ11" s="47">
        <v>0</v>
      </c>
      <c r="CA11" s="47">
        <v>0</v>
      </c>
      <c r="CB11" s="47">
        <v>0.0022973684210526335</v>
      </c>
      <c r="CC11" s="47">
        <v>0</v>
      </c>
      <c r="CD11" s="47">
        <v>0</v>
      </c>
      <c r="CE11" s="47">
        <v>0</v>
      </c>
      <c r="CF11" s="47">
        <v>0</v>
      </c>
      <c r="CG11" s="47">
        <v>0</v>
      </c>
      <c r="CH11" s="47">
        <v>0</v>
      </c>
      <c r="CI11" s="47">
        <v>0</v>
      </c>
      <c r="CJ11" s="47">
        <v>0</v>
      </c>
      <c r="CK11" s="47">
        <v>0</v>
      </c>
      <c r="CL11" s="47">
        <v>0</v>
      </c>
      <c r="CM11" s="47">
        <v>0</v>
      </c>
      <c r="CN11" s="47">
        <v>0</v>
      </c>
      <c r="CO11" s="47">
        <v>0</v>
      </c>
      <c r="CP11" s="47">
        <v>0</v>
      </c>
      <c r="CQ11" s="47">
        <v>0</v>
      </c>
      <c r="CR11" s="47">
        <v>0</v>
      </c>
      <c r="CS11" s="47">
        <v>0</v>
      </c>
      <c r="CT11" s="47">
        <v>0</v>
      </c>
      <c r="CU11" s="47">
        <v>0</v>
      </c>
      <c r="CV11" s="47">
        <v>0</v>
      </c>
      <c r="CW11" s="47">
        <v>0</v>
      </c>
      <c r="CX11" s="47">
        <v>0</v>
      </c>
      <c r="CY11" s="47">
        <v>0.00995526315789474</v>
      </c>
      <c r="CZ11" s="47">
        <v>0.00995526315789474</v>
      </c>
      <c r="DA11" s="47">
        <v>0</v>
      </c>
      <c r="DB11" s="47">
        <v>0</v>
      </c>
      <c r="DC11" s="47">
        <v>0</v>
      </c>
      <c r="DD11" s="47">
        <v>0</v>
      </c>
      <c r="DE11" s="47">
        <v>0</v>
      </c>
      <c r="DF11" s="47">
        <v>0</v>
      </c>
      <c r="DG11" s="47">
        <v>0</v>
      </c>
      <c r="DH11" s="47">
        <v>0</v>
      </c>
      <c r="DI11" s="47">
        <v>0</v>
      </c>
      <c r="DJ11" s="47">
        <v>0</v>
      </c>
      <c r="DK11" s="47">
        <v>0.5131578947368421</v>
      </c>
      <c r="DL11" s="47">
        <v>0.5131578947368421</v>
      </c>
      <c r="DM11" s="47">
        <v>0</v>
      </c>
      <c r="DN11" s="47">
        <v>0</v>
      </c>
      <c r="DO11" s="47">
        <v>0</v>
      </c>
      <c r="DP11" s="47">
        <v>0</v>
      </c>
      <c r="DQ11" s="47">
        <v>0</v>
      </c>
      <c r="DR11" s="47">
        <v>0</v>
      </c>
      <c r="DS11" s="47">
        <v>0</v>
      </c>
      <c r="DT11" s="47">
        <v>0</v>
      </c>
      <c r="DU11" s="47">
        <v>0</v>
      </c>
      <c r="DV11" s="47">
        <v>0</v>
      </c>
      <c r="DW11" s="47">
        <v>0</v>
      </c>
      <c r="DX11" s="47">
        <v>0</v>
      </c>
      <c r="DY11" s="47">
        <v>0</v>
      </c>
      <c r="DZ11" s="47">
        <v>0</v>
      </c>
      <c r="EA11" s="47">
        <v>0</v>
      </c>
      <c r="ZZ11" t="s">
        <v>157</v>
      </c>
    </row>
    <row r="12" spans="1:702" x14ac:dyDescent="0.25">
      <c r="A12" s="47" t="s">
        <v>181</v>
      </c>
      <c r="B12" s="47" t="s">
        <v>153</v>
      </c>
      <c r="C12" s="47" t="s">
        <v>157</v>
      </c>
      <c r="D12" s="47" t="s">
        <v>1170</v>
      </c>
      <c r="E12" s="47" t="s">
        <v>182</v>
      </c>
      <c r="F12" s="47" t="s">
        <v>182</v>
      </c>
      <c r="G12" s="47"/>
      <c r="H12" s="47" t="s">
        <v>155</v>
      </c>
      <c r="I12" s="47" t="s">
        <v>179</v>
      </c>
      <c r="J12" s="47" t="str">
        <f>=IFERROR(VLOOKUP(H12&amp;I12,Table_Fonctions!A:G,6,FALSE),"")</f>
        <v>0</v>
      </c>
      <c r="K12" s="47" t="s">
        <v>1171</v>
      </c>
      <c r="L12" s="47" t="str">
        <f>=IFERROR(VLOOKUP(H12&amp;I12,Table_Fonctions!A:G,7,FALSE),K12)</f>
        <v/>
      </c>
      <c r="M12" s="47" t="str">
        <f>=IF(OR(LEFT(D12, 3)="TJ ", LEFT(D12, 4)="CPH "), "OUI", "NON")</f>
        <v/>
      </c>
      <c r="N12" s="47" t="s">
        <v>183</v>
      </c>
      <c r="O12" s="47"/>
      <c r="P12" s="47">
        <v>0.5</v>
      </c>
      <c r="Q12" s="47">
        <v>0.5</v>
      </c>
      <c r="R12" s="47" t="s">
        <v>1172</v>
      </c>
      <c r="S12" s="47">
        <f>=ROUND(BQ12-(BR12+BS12),3)</f>
      </c>
      <c r="T12" s="47">
        <f>=ROUND(CK12-(CL12+CM12+CN12+CO12+CP12),3)</f>
      </c>
      <c r="U12" s="47">
        <v>0</v>
      </c>
      <c r="V12" s="47">
        <v>0</v>
      </c>
      <c r="W12" s="47">
        <v>0</v>
      </c>
      <c r="X12" s="47">
        <v>0</v>
      </c>
      <c r="Y12" s="47">
        <v>0</v>
      </c>
      <c r="Z12" s="47">
        <v>0</v>
      </c>
      <c r="AA12" s="47">
        <v>0</v>
      </c>
      <c r="AB12" s="47">
        <v>0</v>
      </c>
      <c r="AC12" s="47">
        <v>0</v>
      </c>
      <c r="AD12" s="47">
        <v>0</v>
      </c>
      <c r="AE12" s="47">
        <v>0</v>
      </c>
      <c r="AF12" s="47">
        <v>0</v>
      </c>
      <c r="AG12" s="47">
        <v>0</v>
      </c>
      <c r="AH12" s="47">
        <v>0</v>
      </c>
      <c r="AI12" s="47">
        <v>0</v>
      </c>
      <c r="AJ12" s="47">
        <v>0</v>
      </c>
      <c r="AK12" s="47">
        <v>0</v>
      </c>
      <c r="AL12" s="47">
        <v>0</v>
      </c>
      <c r="AM12" s="47">
        <v>0</v>
      </c>
      <c r="AN12" s="47">
        <v>0</v>
      </c>
      <c r="AO12" s="47">
        <v>0</v>
      </c>
      <c r="AP12" s="47">
        <v>0</v>
      </c>
      <c r="AQ12" s="47">
        <v>0</v>
      </c>
      <c r="AR12" s="47">
        <v>0</v>
      </c>
      <c r="AS12" s="47">
        <v>0.46250000000000324</v>
      </c>
      <c r="AT12" s="47">
        <v>0</v>
      </c>
      <c r="AU12" s="47">
        <v>0.46250000000000324</v>
      </c>
      <c r="AV12" s="47">
        <v>0</v>
      </c>
      <c r="AW12" s="47">
        <v>0</v>
      </c>
      <c r="AX12" s="47">
        <v>0</v>
      </c>
      <c r="AY12" s="47">
        <v>0</v>
      </c>
      <c r="AZ12" s="47">
        <v>0</v>
      </c>
      <c r="BA12" s="47">
        <v>0</v>
      </c>
      <c r="BB12" s="47">
        <v>0</v>
      </c>
      <c r="BC12" s="47">
        <v>0</v>
      </c>
      <c r="BD12" s="47">
        <v>0</v>
      </c>
      <c r="BE12" s="47">
        <v>0</v>
      </c>
      <c r="BF12" s="47">
        <v>0</v>
      </c>
      <c r="BG12" s="47">
        <v>0</v>
      </c>
      <c r="BH12" s="47">
        <v>0</v>
      </c>
      <c r="BI12" s="47">
        <v>0</v>
      </c>
      <c r="BJ12" s="47">
        <v>0</v>
      </c>
      <c r="BK12" s="47">
        <v>0</v>
      </c>
      <c r="BL12" s="47">
        <v>0</v>
      </c>
      <c r="BM12" s="47">
        <v>0</v>
      </c>
      <c r="BN12" s="47">
        <v>0</v>
      </c>
      <c r="BO12" s="47">
        <v>0</v>
      </c>
      <c r="BP12" s="47">
        <v>0</v>
      </c>
      <c r="BQ12" s="47">
        <v>0</v>
      </c>
      <c r="BR12" s="47">
        <v>0</v>
      </c>
      <c r="BS12" s="47">
        <v>0</v>
      </c>
      <c r="BT12" s="47">
        <v>0</v>
      </c>
      <c r="BU12" s="47">
        <v>0</v>
      </c>
      <c r="BV12" s="47">
        <v>0</v>
      </c>
      <c r="BW12" s="47">
        <v>0</v>
      </c>
      <c r="BX12" s="47">
        <v>0</v>
      </c>
      <c r="BY12" s="47">
        <v>0</v>
      </c>
      <c r="BZ12" s="47">
        <v>0</v>
      </c>
      <c r="CA12" s="47">
        <v>0</v>
      </c>
      <c r="CB12" s="47">
        <v>0</v>
      </c>
      <c r="CC12" s="47">
        <v>0</v>
      </c>
      <c r="CD12" s="47">
        <v>0</v>
      </c>
      <c r="CE12" s="47">
        <v>0</v>
      </c>
      <c r="CF12" s="47">
        <v>0</v>
      </c>
      <c r="CG12" s="47">
        <v>0</v>
      </c>
      <c r="CH12" s="47">
        <v>0</v>
      </c>
      <c r="CI12" s="47">
        <v>0</v>
      </c>
      <c r="CJ12" s="47">
        <v>0</v>
      </c>
      <c r="CK12" s="47">
        <v>0</v>
      </c>
      <c r="CL12" s="47">
        <v>0</v>
      </c>
      <c r="CM12" s="47">
        <v>0</v>
      </c>
      <c r="CN12" s="47">
        <v>0</v>
      </c>
      <c r="CO12" s="47">
        <v>0</v>
      </c>
      <c r="CP12" s="47">
        <v>0</v>
      </c>
      <c r="CQ12" s="47">
        <v>0</v>
      </c>
      <c r="CR12" s="47">
        <v>0</v>
      </c>
      <c r="CS12" s="47">
        <v>0</v>
      </c>
      <c r="CT12" s="47">
        <v>0</v>
      </c>
      <c r="CU12" s="47">
        <v>0</v>
      </c>
      <c r="CV12" s="47">
        <v>0</v>
      </c>
      <c r="CW12" s="47">
        <v>0</v>
      </c>
      <c r="CX12" s="47">
        <v>0</v>
      </c>
      <c r="CY12" s="47">
        <v>0.03749999999999976</v>
      </c>
      <c r="CZ12" s="47">
        <v>0.03749999999999976</v>
      </c>
      <c r="DA12" s="47">
        <v>0</v>
      </c>
      <c r="DB12" s="47">
        <v>0</v>
      </c>
      <c r="DC12" s="47">
        <v>0</v>
      </c>
      <c r="DD12" s="47">
        <v>0</v>
      </c>
      <c r="DE12" s="47">
        <v>0</v>
      </c>
      <c r="DF12" s="47">
        <v>0</v>
      </c>
      <c r="DG12" s="47">
        <v>0</v>
      </c>
      <c r="DH12" s="47">
        <v>0</v>
      </c>
      <c r="DI12" s="47">
        <v>0</v>
      </c>
      <c r="DJ12" s="47">
        <v>0</v>
      </c>
      <c r="DK12" s="47">
        <v>0</v>
      </c>
      <c r="DL12" s="47">
        <v>0</v>
      </c>
      <c r="DM12" s="47">
        <v>0</v>
      </c>
      <c r="DN12" s="47">
        <v>0</v>
      </c>
      <c r="DO12" s="47">
        <v>0</v>
      </c>
      <c r="DP12" s="47">
        <v>0</v>
      </c>
      <c r="DQ12" s="47">
        <v>0</v>
      </c>
      <c r="DR12" s="47">
        <v>0</v>
      </c>
      <c r="DS12" s="47">
        <v>0</v>
      </c>
      <c r="DT12" s="47">
        <v>0</v>
      </c>
      <c r="DU12" s="47">
        <v>0</v>
      </c>
      <c r="DV12" s="47">
        <v>0</v>
      </c>
      <c r="DW12" s="47">
        <v>0</v>
      </c>
      <c r="DX12" s="47">
        <v>0</v>
      </c>
      <c r="DY12" s="47">
        <v>0</v>
      </c>
      <c r="DZ12" s="47">
        <v>0</v>
      </c>
      <c r="EA12" s="47">
        <v>0</v>
      </c>
      <c r="ZZ12" t="s">
        <v>157</v>
      </c>
    </row>
    <row r="13" spans="1:702" x14ac:dyDescent="0.25">
      <c r="A13" s="47" t="s">
        <v>184</v>
      </c>
      <c r="B13" s="47" t="s">
        <v>153</v>
      </c>
      <c r="C13" s="47" t="s">
        <v>157</v>
      </c>
      <c r="D13" s="47" t="s">
        <v>1170</v>
      </c>
      <c r="E13" s="47" t="s">
        <v>182</v>
      </c>
      <c r="F13" s="47" t="s">
        <v>182</v>
      </c>
      <c r="G13" s="47"/>
      <c r="H13" s="47" t="s">
        <v>155</v>
      </c>
      <c r="I13" s="47" t="s">
        <v>185</v>
      </c>
      <c r="J13" s="47" t="str">
        <f>=IFERROR(VLOOKUP(H13&amp;I13,Table_Fonctions!A:G,6,FALSE),"")</f>
        <v>0</v>
      </c>
      <c r="K13" s="47" t="s">
        <v>1171</v>
      </c>
      <c r="L13" s="47" t="str">
        <f>=IFERROR(VLOOKUP(H13&amp;I13,Table_Fonctions!A:G,7,FALSE),K13)</f>
        <v/>
      </c>
      <c r="M13" s="47" t="str">
        <f>=IF(OR(LEFT(D13, 3)="TJ ", LEFT(D13, 4)="CPH "), "OUI", "NON")</f>
        <v/>
      </c>
      <c r="N13" s="47" t="s">
        <v>176</v>
      </c>
      <c r="O13" s="47" t="s">
        <v>164</v>
      </c>
      <c r="P13" s="47">
        <v>0.45789473684210524</v>
      </c>
      <c r="Q13" s="47">
        <v>0.45789473684210524</v>
      </c>
      <c r="R13" s="47" t="s">
        <v>1172</v>
      </c>
      <c r="S13" s="47">
        <f>=ROUND(BQ13-(BR13+BS13),3)</f>
      </c>
      <c r="T13" s="47">
        <f>=ROUND(CK13-(CL13+CM13+CN13+CO13+CP13),3)</f>
      </c>
      <c r="U13" s="47">
        <v>0</v>
      </c>
      <c r="V13" s="47">
        <v>0</v>
      </c>
      <c r="W13" s="47">
        <v>0</v>
      </c>
      <c r="X13" s="47">
        <v>0</v>
      </c>
      <c r="Y13" s="47">
        <v>0</v>
      </c>
      <c r="Z13" s="47">
        <v>0</v>
      </c>
      <c r="AA13" s="47">
        <v>0</v>
      </c>
      <c r="AB13" s="47">
        <v>0</v>
      </c>
      <c r="AC13" s="47">
        <v>0</v>
      </c>
      <c r="AD13" s="47">
        <v>0</v>
      </c>
      <c r="AE13" s="47">
        <v>0</v>
      </c>
      <c r="AF13" s="47">
        <v>0</v>
      </c>
      <c r="AG13" s="47">
        <v>0</v>
      </c>
      <c r="AH13" s="47">
        <v>0</v>
      </c>
      <c r="AI13" s="47">
        <v>0</v>
      </c>
      <c r="AJ13" s="47">
        <v>0</v>
      </c>
      <c r="AK13" s="47">
        <v>0</v>
      </c>
      <c r="AL13" s="47">
        <v>0</v>
      </c>
      <c r="AM13" s="47">
        <v>0</v>
      </c>
      <c r="AN13" s="47">
        <v>0</v>
      </c>
      <c r="AO13" s="47">
        <v>0</v>
      </c>
      <c r="AP13" s="47">
        <v>0</v>
      </c>
      <c r="AQ13" s="47">
        <v>0</v>
      </c>
      <c r="AR13" s="47">
        <v>0</v>
      </c>
      <c r="AS13" s="47">
        <v>0</v>
      </c>
      <c r="AT13" s="47">
        <v>0</v>
      </c>
      <c r="AU13" s="47">
        <v>0</v>
      </c>
      <c r="AV13" s="47">
        <v>0</v>
      </c>
      <c r="AW13" s="47">
        <v>0</v>
      </c>
      <c r="AX13" s="47">
        <v>0</v>
      </c>
      <c r="AY13" s="47">
        <v>0</v>
      </c>
      <c r="AZ13" s="47">
        <v>0</v>
      </c>
      <c r="BA13" s="47">
        <v>0</v>
      </c>
      <c r="BB13" s="47">
        <v>0</v>
      </c>
      <c r="BC13" s="47">
        <v>0</v>
      </c>
      <c r="BD13" s="47">
        <v>0</v>
      </c>
      <c r="BE13" s="47">
        <v>0</v>
      </c>
      <c r="BF13" s="47">
        <v>0</v>
      </c>
      <c r="BG13" s="47">
        <v>0</v>
      </c>
      <c r="BH13" s="47">
        <v>0</v>
      </c>
      <c r="BI13" s="47">
        <v>0</v>
      </c>
      <c r="BJ13" s="47">
        <v>0</v>
      </c>
      <c r="BK13" s="47">
        <v>0</v>
      </c>
      <c r="BL13" s="47">
        <v>0</v>
      </c>
      <c r="BM13" s="47">
        <v>0</v>
      </c>
      <c r="BN13" s="47">
        <v>0</v>
      </c>
      <c r="BO13" s="47">
        <v>0</v>
      </c>
      <c r="BP13" s="47">
        <v>0</v>
      </c>
      <c r="BQ13" s="47">
        <v>0.39378947368421124</v>
      </c>
      <c r="BR13" s="47">
        <v>0.23810526315789468</v>
      </c>
      <c r="BS13" s="47">
        <v>0.15568421052631648</v>
      </c>
      <c r="BT13" s="47">
        <v>0.02518421052631573</v>
      </c>
      <c r="BU13" s="47">
        <v>0.018315789473684223</v>
      </c>
      <c r="BV13" s="47">
        <v>0</v>
      </c>
      <c r="BW13" s="47">
        <v>0</v>
      </c>
      <c r="BX13" s="47">
        <v>0</v>
      </c>
      <c r="BY13" s="47">
        <v>0</v>
      </c>
      <c r="BZ13" s="47">
        <v>0</v>
      </c>
      <c r="CA13" s="47">
        <v>0</v>
      </c>
      <c r="CB13" s="47">
        <v>0.0068684210526315775</v>
      </c>
      <c r="CC13" s="47">
        <v>0</v>
      </c>
      <c r="CD13" s="47">
        <v>0</v>
      </c>
      <c r="CE13" s="47">
        <v>0</v>
      </c>
      <c r="CF13" s="47">
        <v>0</v>
      </c>
      <c r="CG13" s="47">
        <v>0</v>
      </c>
      <c r="CH13" s="47">
        <v>0</v>
      </c>
      <c r="CI13" s="47">
        <v>0</v>
      </c>
      <c r="CJ13" s="47">
        <v>0</v>
      </c>
      <c r="CK13" s="47">
        <v>0</v>
      </c>
      <c r="CL13" s="47">
        <v>0</v>
      </c>
      <c r="CM13" s="47">
        <v>0</v>
      </c>
      <c r="CN13" s="47">
        <v>0</v>
      </c>
      <c r="CO13" s="47">
        <v>0</v>
      </c>
      <c r="CP13" s="47">
        <v>0</v>
      </c>
      <c r="CQ13" s="47">
        <v>0</v>
      </c>
      <c r="CR13" s="47">
        <v>0</v>
      </c>
      <c r="CS13" s="47">
        <v>0</v>
      </c>
      <c r="CT13" s="47">
        <v>0</v>
      </c>
      <c r="CU13" s="47">
        <v>0</v>
      </c>
      <c r="CV13" s="47">
        <v>0</v>
      </c>
      <c r="CW13" s="47">
        <v>0</v>
      </c>
      <c r="CX13" s="47">
        <v>0</v>
      </c>
      <c r="CY13" s="47">
        <v>0.03892105263157912</v>
      </c>
      <c r="CZ13" s="47">
        <v>0.03892105263157912</v>
      </c>
      <c r="DA13" s="47">
        <v>0</v>
      </c>
      <c r="DB13" s="47">
        <v>0</v>
      </c>
      <c r="DC13" s="47">
        <v>0</v>
      </c>
      <c r="DD13" s="47">
        <v>0</v>
      </c>
      <c r="DE13" s="47">
        <v>0</v>
      </c>
      <c r="DF13" s="47">
        <v>0</v>
      </c>
      <c r="DG13" s="47">
        <v>0</v>
      </c>
      <c r="DH13" s="47">
        <v>0</v>
      </c>
      <c r="DI13" s="47">
        <v>0</v>
      </c>
      <c r="DJ13" s="47">
        <v>0</v>
      </c>
      <c r="DK13" s="47">
        <v>0</v>
      </c>
      <c r="DL13" s="47">
        <v>0</v>
      </c>
      <c r="DM13" s="47">
        <v>0</v>
      </c>
      <c r="DN13" s="47">
        <v>0</v>
      </c>
      <c r="DO13" s="47">
        <v>0</v>
      </c>
      <c r="DP13" s="47">
        <v>0</v>
      </c>
      <c r="DQ13" s="47">
        <v>0</v>
      </c>
      <c r="DR13" s="47">
        <v>0</v>
      </c>
      <c r="DS13" s="47">
        <v>0</v>
      </c>
      <c r="DT13" s="47">
        <v>0</v>
      </c>
      <c r="DU13" s="47">
        <v>0</v>
      </c>
      <c r="DV13" s="47">
        <v>0</v>
      </c>
      <c r="DW13" s="47">
        <v>0</v>
      </c>
      <c r="DX13" s="47">
        <v>0</v>
      </c>
      <c r="DY13" s="47">
        <v>0</v>
      </c>
      <c r="DZ13" s="47">
        <v>0</v>
      </c>
      <c r="EA13" s="47">
        <v>0</v>
      </c>
      <c r="ZZ13" t="s">
        <v>157</v>
      </c>
    </row>
    <row r="14" spans="1:702" x14ac:dyDescent="0.25">
      <c r="A14" s="47" t="s">
        <v>186</v>
      </c>
      <c r="B14" s="47" t="s">
        <v>153</v>
      </c>
      <c r="C14" s="47" t="s">
        <v>157</v>
      </c>
      <c r="D14" s="47" t="s">
        <v>1170</v>
      </c>
      <c r="E14" s="47" t="s">
        <v>182</v>
      </c>
      <c r="F14" s="47" t="s">
        <v>182</v>
      </c>
      <c r="G14" s="47"/>
      <c r="H14" s="47" t="s">
        <v>155</v>
      </c>
      <c r="I14" s="47" t="s">
        <v>185</v>
      </c>
      <c r="J14" s="47" t="str">
        <f>=IFERROR(VLOOKUP(H14&amp;I14,Table_Fonctions!A:G,6,FALSE),"")</f>
        <v>0</v>
      </c>
      <c r="K14" s="47" t="s">
        <v>1171</v>
      </c>
      <c r="L14" s="47" t="str">
        <f>=IFERROR(VLOOKUP(H14&amp;I14,Table_Fonctions!A:G,7,FALSE),K14)</f>
        <v/>
      </c>
      <c r="M14" s="47" t="str">
        <f>=IF(OR(LEFT(D14, 3)="TJ ", LEFT(D14, 4)="CPH "), "OUI", "NON")</f>
        <v/>
      </c>
      <c r="N14" s="47" t="s">
        <v>163</v>
      </c>
      <c r="O14" s="47" t="s">
        <v>180</v>
      </c>
      <c r="P14" s="47">
        <v>0.6868421052631579</v>
      </c>
      <c r="Q14" s="47">
        <v>0.6868421052631579</v>
      </c>
      <c r="R14" s="47" t="s">
        <v>1172</v>
      </c>
      <c r="S14" s="47">
        <f>=ROUND(BQ14-(BR14+BS14),3)</f>
      </c>
      <c r="T14" s="47">
        <f>=ROUND(CK14-(CL14+CM14+CN14+CO14+CP14),3)</f>
      </c>
      <c r="U14" s="47">
        <v>0</v>
      </c>
      <c r="V14" s="47">
        <v>0</v>
      </c>
      <c r="W14" s="47">
        <v>0</v>
      </c>
      <c r="X14" s="47">
        <v>0</v>
      </c>
      <c r="Y14" s="47">
        <v>0</v>
      </c>
      <c r="Z14" s="47">
        <v>0</v>
      </c>
      <c r="AA14" s="47">
        <v>0</v>
      </c>
      <c r="AB14" s="47">
        <v>0</v>
      </c>
      <c r="AC14" s="47">
        <v>0</v>
      </c>
      <c r="AD14" s="47">
        <v>0</v>
      </c>
      <c r="AE14" s="47">
        <v>0</v>
      </c>
      <c r="AF14" s="47">
        <v>0</v>
      </c>
      <c r="AG14" s="47">
        <v>0</v>
      </c>
      <c r="AH14" s="47">
        <v>0</v>
      </c>
      <c r="AI14" s="47">
        <v>0</v>
      </c>
      <c r="AJ14" s="47">
        <v>0</v>
      </c>
      <c r="AK14" s="47">
        <v>0</v>
      </c>
      <c r="AL14" s="47">
        <v>0</v>
      </c>
      <c r="AM14" s="47">
        <v>0</v>
      </c>
      <c r="AN14" s="47">
        <v>0</v>
      </c>
      <c r="AO14" s="47">
        <v>0</v>
      </c>
      <c r="AP14" s="47">
        <v>0</v>
      </c>
      <c r="AQ14" s="47">
        <v>0</v>
      </c>
      <c r="AR14" s="47">
        <v>0</v>
      </c>
      <c r="AS14" s="47">
        <v>0</v>
      </c>
      <c r="AT14" s="47">
        <v>0</v>
      </c>
      <c r="AU14" s="47">
        <v>0</v>
      </c>
      <c r="AV14" s="47">
        <v>0</v>
      </c>
      <c r="AW14" s="47">
        <v>0</v>
      </c>
      <c r="AX14" s="47">
        <v>0</v>
      </c>
      <c r="AY14" s="47">
        <v>0</v>
      </c>
      <c r="AZ14" s="47">
        <v>0</v>
      </c>
      <c r="BA14" s="47">
        <v>0</v>
      </c>
      <c r="BB14" s="47">
        <v>0</v>
      </c>
      <c r="BC14" s="47">
        <v>0</v>
      </c>
      <c r="BD14" s="47">
        <v>0</v>
      </c>
      <c r="BE14" s="47">
        <v>0</v>
      </c>
      <c r="BF14" s="47">
        <v>0</v>
      </c>
      <c r="BG14" s="47">
        <v>0</v>
      </c>
      <c r="BH14" s="47">
        <v>0</v>
      </c>
      <c r="BI14" s="47">
        <v>0</v>
      </c>
      <c r="BJ14" s="47">
        <v>0</v>
      </c>
      <c r="BK14" s="47">
        <v>0</v>
      </c>
      <c r="BL14" s="47">
        <v>0</v>
      </c>
      <c r="BM14" s="47">
        <v>0</v>
      </c>
      <c r="BN14" s="47">
        <v>0</v>
      </c>
      <c r="BO14" s="47">
        <v>0</v>
      </c>
      <c r="BP14" s="47">
        <v>0</v>
      </c>
      <c r="BQ14" s="47">
        <v>0.5906842105263196</v>
      </c>
      <c r="BR14" s="47">
        <v>0.3571578947368417</v>
      </c>
      <c r="BS14" s="47">
        <v>0.23352631578947514</v>
      </c>
      <c r="BT14" s="47">
        <v>0.03777631578947356</v>
      </c>
      <c r="BU14" s="47">
        <v>0.027473684210526192</v>
      </c>
      <c r="BV14" s="47">
        <v>0</v>
      </c>
      <c r="BW14" s="47">
        <v>0</v>
      </c>
      <c r="BX14" s="47">
        <v>0</v>
      </c>
      <c r="BY14" s="47">
        <v>0</v>
      </c>
      <c r="BZ14" s="47">
        <v>0</v>
      </c>
      <c r="CA14" s="47">
        <v>0</v>
      </c>
      <c r="CB14" s="47">
        <v>0.010302631578947395</v>
      </c>
      <c r="CC14" s="47">
        <v>0</v>
      </c>
      <c r="CD14" s="47">
        <v>0</v>
      </c>
      <c r="CE14" s="47">
        <v>0</v>
      </c>
      <c r="CF14" s="47">
        <v>0</v>
      </c>
      <c r="CG14" s="47">
        <v>0</v>
      </c>
      <c r="CH14" s="47">
        <v>0</v>
      </c>
      <c r="CI14" s="47">
        <v>0</v>
      </c>
      <c r="CJ14" s="47">
        <v>0</v>
      </c>
      <c r="CK14" s="47">
        <v>0</v>
      </c>
      <c r="CL14" s="47">
        <v>0</v>
      </c>
      <c r="CM14" s="47">
        <v>0</v>
      </c>
      <c r="CN14" s="47">
        <v>0</v>
      </c>
      <c r="CO14" s="47">
        <v>0</v>
      </c>
      <c r="CP14" s="47">
        <v>0</v>
      </c>
      <c r="CQ14" s="47">
        <v>0</v>
      </c>
      <c r="CR14" s="47">
        <v>0</v>
      </c>
      <c r="CS14" s="47">
        <v>0</v>
      </c>
      <c r="CT14" s="47">
        <v>0</v>
      </c>
      <c r="CU14" s="47">
        <v>0</v>
      </c>
      <c r="CV14" s="47">
        <v>0</v>
      </c>
      <c r="CW14" s="47">
        <v>0</v>
      </c>
      <c r="CX14" s="47">
        <v>0</v>
      </c>
      <c r="CY14" s="47">
        <v>0.058381578947368784</v>
      </c>
      <c r="CZ14" s="47">
        <v>0.058381578947368784</v>
      </c>
      <c r="DA14" s="47">
        <v>0</v>
      </c>
      <c r="DB14" s="47">
        <v>0</v>
      </c>
      <c r="DC14" s="47">
        <v>0</v>
      </c>
      <c r="DD14" s="47">
        <v>0</v>
      </c>
      <c r="DE14" s="47">
        <v>0</v>
      </c>
      <c r="DF14" s="47">
        <v>0</v>
      </c>
      <c r="DG14" s="47">
        <v>0</v>
      </c>
      <c r="DH14" s="47">
        <v>0</v>
      </c>
      <c r="DI14" s="47">
        <v>0</v>
      </c>
      <c r="DJ14" s="47">
        <v>0</v>
      </c>
      <c r="DK14" s="47">
        <v>0</v>
      </c>
      <c r="DL14" s="47">
        <v>0</v>
      </c>
      <c r="DM14" s="47">
        <v>0</v>
      </c>
      <c r="DN14" s="47">
        <v>0</v>
      </c>
      <c r="DO14" s="47">
        <v>0</v>
      </c>
      <c r="DP14" s="47">
        <v>0</v>
      </c>
      <c r="DQ14" s="47">
        <v>0</v>
      </c>
      <c r="DR14" s="47">
        <v>0</v>
      </c>
      <c r="DS14" s="47">
        <v>0</v>
      </c>
      <c r="DT14" s="47">
        <v>0</v>
      </c>
      <c r="DU14" s="47">
        <v>0</v>
      </c>
      <c r="DV14" s="47">
        <v>0</v>
      </c>
      <c r="DW14" s="47">
        <v>0</v>
      </c>
      <c r="DX14" s="47">
        <v>0</v>
      </c>
      <c r="DY14" s="47">
        <v>0</v>
      </c>
      <c r="DZ14" s="47">
        <v>0</v>
      </c>
      <c r="EA14" s="47">
        <v>0</v>
      </c>
      <c r="ZZ14" t="s">
        <v>157</v>
      </c>
    </row>
    <row r="15" spans="1:702" x14ac:dyDescent="0.25">
      <c r="A15" s="47" t="s">
        <v>187</v>
      </c>
      <c r="B15" s="47" t="s">
        <v>153</v>
      </c>
      <c r="C15" s="47" t="s">
        <v>157</v>
      </c>
      <c r="D15" s="47" t="s">
        <v>1170</v>
      </c>
      <c r="E15" s="47" t="s">
        <v>188</v>
      </c>
      <c r="F15" s="47" t="s">
        <v>188</v>
      </c>
      <c r="G15" s="47"/>
      <c r="H15" s="47" t="s">
        <v>155</v>
      </c>
      <c r="I15" s="47" t="s">
        <v>179</v>
      </c>
      <c r="J15" s="47" t="str">
        <f>=IFERROR(VLOOKUP(H15&amp;I15,Table_Fonctions!A:G,6,FALSE),"")</f>
        <v>0</v>
      </c>
      <c r="K15" s="47" t="s">
        <v>1171</v>
      </c>
      <c r="L15" s="47" t="str">
        <f>=IFERROR(VLOOKUP(H15&amp;I15,Table_Fonctions!A:G,7,FALSE),K15)</f>
        <v/>
      </c>
      <c r="M15" s="47" t="str">
        <f>=IF(OR(LEFT(D15, 3)="TJ ", LEFT(D15, 4)="CPH "), "OUI", "NON")</f>
        <v/>
      </c>
      <c r="N15" s="47" t="s">
        <v>189</v>
      </c>
      <c r="O15" s="47"/>
      <c r="P15" s="47">
        <v>1</v>
      </c>
      <c r="Q15" s="47">
        <v>1</v>
      </c>
      <c r="R15" s="47" t="s">
        <v>1172</v>
      </c>
      <c r="S15" s="47">
        <f>=ROUND(BQ15-(BR15+BS15),3)</f>
      </c>
      <c r="T15" s="47">
        <f>=ROUND(CK15-(CL15+CM15+CN15+CO15+CP15),3)</f>
      </c>
      <c r="U15" s="47">
        <v>0</v>
      </c>
      <c r="V15" s="47">
        <v>0</v>
      </c>
      <c r="W15" s="47">
        <v>0</v>
      </c>
      <c r="X15" s="47">
        <v>0</v>
      </c>
      <c r="Y15" s="47">
        <v>0</v>
      </c>
      <c r="Z15" s="47">
        <v>0</v>
      </c>
      <c r="AA15" s="47">
        <v>0</v>
      </c>
      <c r="AB15" s="47">
        <v>0</v>
      </c>
      <c r="AC15" s="47">
        <v>0</v>
      </c>
      <c r="AD15" s="47">
        <v>0</v>
      </c>
      <c r="AE15" s="47">
        <v>0</v>
      </c>
      <c r="AF15" s="47">
        <v>0</v>
      </c>
      <c r="AG15" s="47">
        <v>0</v>
      </c>
      <c r="AH15" s="47">
        <v>0</v>
      </c>
      <c r="AI15" s="47">
        <v>0</v>
      </c>
      <c r="AJ15" s="47">
        <v>0</v>
      </c>
      <c r="AK15" s="47">
        <v>0</v>
      </c>
      <c r="AL15" s="47">
        <v>0</v>
      </c>
      <c r="AM15" s="47">
        <v>0</v>
      </c>
      <c r="AN15" s="47">
        <v>0</v>
      </c>
      <c r="AO15" s="47">
        <v>0</v>
      </c>
      <c r="AP15" s="47">
        <v>0</v>
      </c>
      <c r="AQ15" s="47">
        <v>0</v>
      </c>
      <c r="AR15" s="47">
        <v>0</v>
      </c>
      <c r="AS15" s="47">
        <v>0</v>
      </c>
      <c r="AT15" s="47">
        <v>0</v>
      </c>
      <c r="AU15" s="47">
        <v>0</v>
      </c>
      <c r="AV15" s="47">
        <v>0</v>
      </c>
      <c r="AW15" s="47">
        <v>0</v>
      </c>
      <c r="AX15" s="47">
        <v>0</v>
      </c>
      <c r="AY15" s="47">
        <v>0</v>
      </c>
      <c r="AZ15" s="47">
        <v>0</v>
      </c>
      <c r="BA15" s="47">
        <v>0</v>
      </c>
      <c r="BB15" s="47">
        <v>0</v>
      </c>
      <c r="BC15" s="47">
        <v>0</v>
      </c>
      <c r="BD15" s="47">
        <v>0</v>
      </c>
      <c r="BE15" s="47">
        <v>0</v>
      </c>
      <c r="BF15" s="47">
        <v>0</v>
      </c>
      <c r="BG15" s="47">
        <v>0</v>
      </c>
      <c r="BH15" s="47">
        <v>0</v>
      </c>
      <c r="BI15" s="47">
        <v>0</v>
      </c>
      <c r="BJ15" s="47">
        <v>0</v>
      </c>
      <c r="BK15" s="47">
        <v>0</v>
      </c>
      <c r="BL15" s="47">
        <v>0</v>
      </c>
      <c r="BM15" s="47">
        <v>0</v>
      </c>
      <c r="BN15" s="47">
        <v>0</v>
      </c>
      <c r="BO15" s="47">
        <v>0</v>
      </c>
      <c r="BP15" s="47">
        <v>0</v>
      </c>
      <c r="BQ15" s="47">
        <v>0</v>
      </c>
      <c r="BR15" s="47">
        <v>0</v>
      </c>
      <c r="BS15" s="47">
        <v>0</v>
      </c>
      <c r="BT15" s="47">
        <v>0.8999999999999974</v>
      </c>
      <c r="BU15" s="47">
        <v>0.8999999999999974</v>
      </c>
      <c r="BV15" s="47">
        <v>0</v>
      </c>
      <c r="BW15" s="47">
        <v>0</v>
      </c>
      <c r="BX15" s="47">
        <v>0</v>
      </c>
      <c r="BY15" s="47">
        <v>0</v>
      </c>
      <c r="BZ15" s="47">
        <v>0</v>
      </c>
      <c r="CA15" s="47">
        <v>0</v>
      </c>
      <c r="CB15" s="47">
        <v>0</v>
      </c>
      <c r="CC15" s="47">
        <v>0</v>
      </c>
      <c r="CD15" s="47">
        <v>0</v>
      </c>
      <c r="CE15" s="47">
        <v>0</v>
      </c>
      <c r="CF15" s="47">
        <v>0</v>
      </c>
      <c r="CG15" s="47">
        <v>0</v>
      </c>
      <c r="CH15" s="47">
        <v>0</v>
      </c>
      <c r="CI15" s="47">
        <v>0</v>
      </c>
      <c r="CJ15" s="47">
        <v>0</v>
      </c>
      <c r="CK15" s="47">
        <v>0</v>
      </c>
      <c r="CL15" s="47">
        <v>0</v>
      </c>
      <c r="CM15" s="47">
        <v>0</v>
      </c>
      <c r="CN15" s="47">
        <v>0</v>
      </c>
      <c r="CO15" s="47">
        <v>0</v>
      </c>
      <c r="CP15" s="47">
        <v>0</v>
      </c>
      <c r="CQ15" s="47">
        <v>0</v>
      </c>
      <c r="CR15" s="47">
        <v>0</v>
      </c>
      <c r="CS15" s="47">
        <v>0</v>
      </c>
      <c r="CT15" s="47">
        <v>0</v>
      </c>
      <c r="CU15" s="47">
        <v>0</v>
      </c>
      <c r="CV15" s="47">
        <v>0</v>
      </c>
      <c r="CW15" s="47">
        <v>0</v>
      </c>
      <c r="CX15" s="47">
        <v>0</v>
      </c>
      <c r="CY15" s="47">
        <v>0.10000000000000071</v>
      </c>
      <c r="CZ15" s="47">
        <v>0.10000000000000071</v>
      </c>
      <c r="DA15" s="47">
        <v>0</v>
      </c>
      <c r="DB15" s="47">
        <v>0</v>
      </c>
      <c r="DC15" s="47">
        <v>0</v>
      </c>
      <c r="DD15" s="47">
        <v>0</v>
      </c>
      <c r="DE15" s="47">
        <v>0</v>
      </c>
      <c r="DF15" s="47">
        <v>0</v>
      </c>
      <c r="DG15" s="47">
        <v>0</v>
      </c>
      <c r="DH15" s="47">
        <v>0</v>
      </c>
      <c r="DI15" s="47">
        <v>0</v>
      </c>
      <c r="DJ15" s="47">
        <v>0</v>
      </c>
      <c r="DK15" s="47">
        <v>0</v>
      </c>
      <c r="DL15" s="47">
        <v>0</v>
      </c>
      <c r="DM15" s="47">
        <v>0</v>
      </c>
      <c r="DN15" s="47">
        <v>0</v>
      </c>
      <c r="DO15" s="47">
        <v>0</v>
      </c>
      <c r="DP15" s="47">
        <v>0</v>
      </c>
      <c r="DQ15" s="47">
        <v>0</v>
      </c>
      <c r="DR15" s="47">
        <v>0</v>
      </c>
      <c r="DS15" s="47">
        <v>0</v>
      </c>
      <c r="DT15" s="47">
        <v>0</v>
      </c>
      <c r="DU15" s="47">
        <v>0</v>
      </c>
      <c r="DV15" s="47">
        <v>0</v>
      </c>
      <c r="DW15" s="47">
        <v>0</v>
      </c>
      <c r="DX15" s="47">
        <v>0</v>
      </c>
      <c r="DY15" s="47">
        <v>0</v>
      </c>
      <c r="DZ15" s="47">
        <v>0</v>
      </c>
      <c r="EA15" s="47">
        <v>0</v>
      </c>
      <c r="ZZ15" t="s">
        <v>157</v>
      </c>
    </row>
    <row r="16" spans="1:702" x14ac:dyDescent="0.25">
      <c r="A16" s="47" t="s">
        <v>190</v>
      </c>
      <c r="B16" s="47" t="s">
        <v>153</v>
      </c>
      <c r="C16" s="47" t="s">
        <v>157</v>
      </c>
      <c r="D16" s="47" t="s">
        <v>1170</v>
      </c>
      <c r="E16" s="47" t="s">
        <v>188</v>
      </c>
      <c r="F16" s="47" t="s">
        <v>188</v>
      </c>
      <c r="G16" s="47"/>
      <c r="H16" s="47" t="s">
        <v>155</v>
      </c>
      <c r="I16" s="47" t="s">
        <v>179</v>
      </c>
      <c r="J16" s="47" t="str">
        <f>=IFERROR(VLOOKUP(H16&amp;I16,Table_Fonctions!A:G,6,FALSE),"")</f>
        <v>0</v>
      </c>
      <c r="K16" s="47" t="s">
        <v>1171</v>
      </c>
      <c r="L16" s="47" t="str">
        <f>=IFERROR(VLOOKUP(H16&amp;I16,Table_Fonctions!A:G,7,FALSE),K16)</f>
        <v/>
      </c>
      <c r="M16" s="47" t="str">
        <f>=IF(OR(LEFT(D16, 3)="TJ ", LEFT(D16, 4)="CPH "), "OUI", "NON")</f>
        <v/>
      </c>
      <c r="N16" s="47" t="s">
        <v>172</v>
      </c>
      <c r="O16" s="47" t="s">
        <v>164</v>
      </c>
      <c r="P16" s="47">
        <v>0.3663157894736837</v>
      </c>
      <c r="Q16" s="47">
        <v>0.3663157894736837</v>
      </c>
      <c r="R16" s="47" t="s">
        <v>1172</v>
      </c>
      <c r="S16" s="47">
        <f>=ROUND(BQ16-(BR16+BS16),3)</f>
      </c>
      <c r="T16" s="47">
        <f>=ROUND(CK16-(CL16+CM16+CN16+CO16+CP16),3)</f>
      </c>
      <c r="U16" s="47">
        <v>0</v>
      </c>
      <c r="V16" s="47">
        <v>0</v>
      </c>
      <c r="W16" s="47">
        <v>0</v>
      </c>
      <c r="X16" s="47">
        <v>0</v>
      </c>
      <c r="Y16" s="47">
        <v>0</v>
      </c>
      <c r="Z16" s="47">
        <v>0</v>
      </c>
      <c r="AA16" s="47">
        <v>0</v>
      </c>
      <c r="AB16" s="47">
        <v>0</v>
      </c>
      <c r="AC16" s="47">
        <v>0</v>
      </c>
      <c r="AD16" s="47">
        <v>0</v>
      </c>
      <c r="AE16" s="47">
        <v>0</v>
      </c>
      <c r="AF16" s="47">
        <v>0</v>
      </c>
      <c r="AG16" s="47">
        <v>0</v>
      </c>
      <c r="AH16" s="47">
        <v>0</v>
      </c>
      <c r="AI16" s="47">
        <v>0</v>
      </c>
      <c r="AJ16" s="47">
        <v>0</v>
      </c>
      <c r="AK16" s="47">
        <v>0</v>
      </c>
      <c r="AL16" s="47">
        <v>0</v>
      </c>
      <c r="AM16" s="47">
        <v>0</v>
      </c>
      <c r="AN16" s="47">
        <v>0</v>
      </c>
      <c r="AO16" s="47">
        <v>0</v>
      </c>
      <c r="AP16" s="47">
        <v>0</v>
      </c>
      <c r="AQ16" s="47">
        <v>0</v>
      </c>
      <c r="AR16" s="47">
        <v>0</v>
      </c>
      <c r="AS16" s="47">
        <v>0</v>
      </c>
      <c r="AT16" s="47">
        <v>0</v>
      </c>
      <c r="AU16" s="47">
        <v>0</v>
      </c>
      <c r="AV16" s="47">
        <v>0</v>
      </c>
      <c r="AW16" s="47">
        <v>0</v>
      </c>
      <c r="AX16" s="47">
        <v>0</v>
      </c>
      <c r="AY16" s="47">
        <v>0</v>
      </c>
      <c r="AZ16" s="47">
        <v>0</v>
      </c>
      <c r="BA16" s="47">
        <v>0</v>
      </c>
      <c r="BB16" s="47">
        <v>0</v>
      </c>
      <c r="BC16" s="47">
        <v>0</v>
      </c>
      <c r="BD16" s="47">
        <v>0</v>
      </c>
      <c r="BE16" s="47">
        <v>0</v>
      </c>
      <c r="BF16" s="47">
        <v>0</v>
      </c>
      <c r="BG16" s="47">
        <v>0</v>
      </c>
      <c r="BH16" s="47">
        <v>0</v>
      </c>
      <c r="BI16" s="47">
        <v>0</v>
      </c>
      <c r="BJ16" s="47">
        <v>0</v>
      </c>
      <c r="BK16" s="47">
        <v>0</v>
      </c>
      <c r="BL16" s="47">
        <v>0</v>
      </c>
      <c r="BM16" s="47">
        <v>0</v>
      </c>
      <c r="BN16" s="47">
        <v>0</v>
      </c>
      <c r="BO16" s="47">
        <v>0</v>
      </c>
      <c r="BP16" s="47">
        <v>0</v>
      </c>
      <c r="BQ16" s="47">
        <v>0</v>
      </c>
      <c r="BR16" s="47">
        <v>0</v>
      </c>
      <c r="BS16" s="47">
        <v>0</v>
      </c>
      <c r="BT16" s="47">
        <v>0.3388421052631569</v>
      </c>
      <c r="BU16" s="47">
        <v>0.3333473684210516</v>
      </c>
      <c r="BV16" s="47">
        <v>0</v>
      </c>
      <c r="BW16" s="47">
        <v>0</v>
      </c>
      <c r="BX16" s="47">
        <v>0</v>
      </c>
      <c r="BY16" s="47">
        <v>0</v>
      </c>
      <c r="BZ16" s="47">
        <v>0</v>
      </c>
      <c r="CA16" s="47">
        <v>0</v>
      </c>
      <c r="CB16" s="47">
        <v>0.005494736842105267</v>
      </c>
      <c r="CC16" s="47">
        <v>0</v>
      </c>
      <c r="CD16" s="47">
        <v>0</v>
      </c>
      <c r="CE16" s="47">
        <v>0</v>
      </c>
      <c r="CF16" s="47">
        <v>0</v>
      </c>
      <c r="CG16" s="47">
        <v>0</v>
      </c>
      <c r="CH16" s="47">
        <v>0</v>
      </c>
      <c r="CI16" s="47">
        <v>0</v>
      </c>
      <c r="CJ16" s="47">
        <v>0</v>
      </c>
      <c r="CK16" s="47">
        <v>0</v>
      </c>
      <c r="CL16" s="47">
        <v>0</v>
      </c>
      <c r="CM16" s="47">
        <v>0</v>
      </c>
      <c r="CN16" s="47">
        <v>0</v>
      </c>
      <c r="CO16" s="47">
        <v>0</v>
      </c>
      <c r="CP16" s="47">
        <v>0</v>
      </c>
      <c r="CQ16" s="47">
        <v>0</v>
      </c>
      <c r="CR16" s="47">
        <v>0</v>
      </c>
      <c r="CS16" s="47">
        <v>0</v>
      </c>
      <c r="CT16" s="47">
        <v>0</v>
      </c>
      <c r="CU16" s="47">
        <v>0</v>
      </c>
      <c r="CV16" s="47">
        <v>0</v>
      </c>
      <c r="CW16" s="47">
        <v>0</v>
      </c>
      <c r="CX16" s="47">
        <v>0</v>
      </c>
      <c r="CY16" s="47">
        <v>0.02747368421052631</v>
      </c>
      <c r="CZ16" s="47">
        <v>0.02747368421052631</v>
      </c>
      <c r="DA16" s="47">
        <v>0</v>
      </c>
      <c r="DB16" s="47">
        <v>0</v>
      </c>
      <c r="DC16" s="47">
        <v>0</v>
      </c>
      <c r="DD16" s="47">
        <v>0</v>
      </c>
      <c r="DE16" s="47">
        <v>0</v>
      </c>
      <c r="DF16" s="47">
        <v>0</v>
      </c>
      <c r="DG16" s="47">
        <v>0</v>
      </c>
      <c r="DH16" s="47">
        <v>0</v>
      </c>
      <c r="DI16" s="47">
        <v>0</v>
      </c>
      <c r="DJ16" s="47">
        <v>0</v>
      </c>
      <c r="DK16" s="47">
        <v>0</v>
      </c>
      <c r="DL16" s="47">
        <v>0</v>
      </c>
      <c r="DM16" s="47">
        <v>0</v>
      </c>
      <c r="DN16" s="47">
        <v>0</v>
      </c>
      <c r="DO16" s="47">
        <v>0</v>
      </c>
      <c r="DP16" s="47">
        <v>0</v>
      </c>
      <c r="DQ16" s="47">
        <v>0</v>
      </c>
      <c r="DR16" s="47">
        <v>0</v>
      </c>
      <c r="DS16" s="47">
        <v>0</v>
      </c>
      <c r="DT16" s="47">
        <v>0</v>
      </c>
      <c r="DU16" s="47">
        <v>0</v>
      </c>
      <c r="DV16" s="47">
        <v>0</v>
      </c>
      <c r="DW16" s="47">
        <v>0</v>
      </c>
      <c r="DX16" s="47">
        <v>0</v>
      </c>
      <c r="DY16" s="47">
        <v>0</v>
      </c>
      <c r="DZ16" s="47">
        <v>0</v>
      </c>
      <c r="EA16" s="47">
        <v>0</v>
      </c>
      <c r="ZZ16" t="s">
        <v>157</v>
      </c>
    </row>
    <row r="17" spans="1:702" x14ac:dyDescent="0.25">
      <c r="A17" s="47" t="s">
        <v>191</v>
      </c>
      <c r="B17" s="47" t="s">
        <v>153</v>
      </c>
      <c r="C17" s="47" t="s">
        <v>157</v>
      </c>
      <c r="D17" s="47" t="s">
        <v>1170</v>
      </c>
      <c r="E17" s="47" t="s">
        <v>192</v>
      </c>
      <c r="F17" s="47" t="s">
        <v>192</v>
      </c>
      <c r="G17" s="47"/>
      <c r="H17" s="47" t="s">
        <v>155</v>
      </c>
      <c r="I17" s="47" t="s">
        <v>179</v>
      </c>
      <c r="J17" s="47" t="str">
        <f>=IFERROR(VLOOKUP(H17&amp;I17,Table_Fonctions!A:G,6,FALSE),"")</f>
        <v>0</v>
      </c>
      <c r="K17" s="47" t="s">
        <v>1171</v>
      </c>
      <c r="L17" s="47" t="str">
        <f>=IFERROR(VLOOKUP(H17&amp;I17,Table_Fonctions!A:G,7,FALSE),K17)</f>
        <v/>
      </c>
      <c r="M17" s="47" t="str">
        <f>=IF(OR(LEFT(D17, 3)="TJ ", LEFT(D17, 4)="CPH "), "OUI", "NON")</f>
        <v/>
      </c>
      <c r="N17" s="47" t="s">
        <v>166</v>
      </c>
      <c r="O17" s="47" t="s">
        <v>164</v>
      </c>
      <c r="P17" s="47">
        <v>0.45789473684210524</v>
      </c>
      <c r="Q17" s="47">
        <v>0.45789473684210524</v>
      </c>
      <c r="R17" s="47" t="s">
        <v>1172</v>
      </c>
      <c r="S17" s="47">
        <f>=ROUND(BQ17-(BR17+BS17),3)</f>
      </c>
      <c r="T17" s="47">
        <f>=ROUND(CK17-(CL17+CM17+CN17+CO17+CP17),3)</f>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v>0</v>
      </c>
      <c r="AL17" s="47">
        <v>0</v>
      </c>
      <c r="AM17" s="47">
        <v>0</v>
      </c>
      <c r="AN17" s="47">
        <v>0</v>
      </c>
      <c r="AO17" s="47">
        <v>0</v>
      </c>
      <c r="AP17" s="47">
        <v>0</v>
      </c>
      <c r="AQ17" s="47">
        <v>0</v>
      </c>
      <c r="AR17" s="47">
        <v>0</v>
      </c>
      <c r="AS17" s="47">
        <v>0</v>
      </c>
      <c r="AT17" s="47">
        <v>0</v>
      </c>
      <c r="AU17" s="47">
        <v>0</v>
      </c>
      <c r="AV17" s="47">
        <v>0</v>
      </c>
      <c r="AW17" s="47">
        <v>0</v>
      </c>
      <c r="AX17" s="47">
        <v>0</v>
      </c>
      <c r="AY17" s="47">
        <v>0</v>
      </c>
      <c r="AZ17" s="47">
        <v>0</v>
      </c>
      <c r="BA17" s="47">
        <v>0</v>
      </c>
      <c r="BB17" s="47">
        <v>0</v>
      </c>
      <c r="BC17" s="47">
        <v>0</v>
      </c>
      <c r="BD17" s="47">
        <v>0</v>
      </c>
      <c r="BE17" s="47">
        <v>0</v>
      </c>
      <c r="BF17" s="47">
        <v>0</v>
      </c>
      <c r="BG17" s="47">
        <v>0</v>
      </c>
      <c r="BH17" s="47">
        <v>0</v>
      </c>
      <c r="BI17" s="47">
        <v>0</v>
      </c>
      <c r="BJ17" s="47">
        <v>0</v>
      </c>
      <c r="BK17" s="47">
        <v>0</v>
      </c>
      <c r="BL17" s="47">
        <v>0</v>
      </c>
      <c r="BM17" s="47">
        <v>0</v>
      </c>
      <c r="BN17" s="47">
        <v>0</v>
      </c>
      <c r="BO17" s="47">
        <v>0</v>
      </c>
      <c r="BP17" s="47">
        <v>0</v>
      </c>
      <c r="BQ17" s="47">
        <v>0</v>
      </c>
      <c r="BR17" s="47">
        <v>0</v>
      </c>
      <c r="BS17" s="47">
        <v>0</v>
      </c>
      <c r="BT17" s="47">
        <v>0.4189736842105266</v>
      </c>
      <c r="BU17" s="47">
        <v>0</v>
      </c>
      <c r="BV17" s="47">
        <v>0</v>
      </c>
      <c r="BW17" s="47">
        <v>0</v>
      </c>
      <c r="BX17" s="47">
        <v>0</v>
      </c>
      <c r="BY17" s="47">
        <v>0</v>
      </c>
      <c r="BZ17" s="47">
        <v>0</v>
      </c>
      <c r="CA17" s="47">
        <v>0</v>
      </c>
      <c r="CB17" s="47">
        <v>0</v>
      </c>
      <c r="CC17" s="47">
        <v>0</v>
      </c>
      <c r="CD17" s="47">
        <v>0</v>
      </c>
      <c r="CE17" s="47">
        <v>0</v>
      </c>
      <c r="CF17" s="47">
        <v>0</v>
      </c>
      <c r="CG17" s="47">
        <v>0</v>
      </c>
      <c r="CH17" s="47">
        <v>0</v>
      </c>
      <c r="CI17" s="47">
        <v>0</v>
      </c>
      <c r="CJ17" s="47">
        <v>0</v>
      </c>
      <c r="CK17" s="47">
        <v>0</v>
      </c>
      <c r="CL17" s="47">
        <v>0</v>
      </c>
      <c r="CM17" s="47">
        <v>0</v>
      </c>
      <c r="CN17" s="47">
        <v>0</v>
      </c>
      <c r="CO17" s="47">
        <v>0</v>
      </c>
      <c r="CP17" s="47">
        <v>0</v>
      </c>
      <c r="CQ17" s="47">
        <v>0</v>
      </c>
      <c r="CR17" s="47">
        <v>0</v>
      </c>
      <c r="CS17" s="47">
        <v>0</v>
      </c>
      <c r="CT17" s="47">
        <v>0</v>
      </c>
      <c r="CU17" s="47">
        <v>0</v>
      </c>
      <c r="CV17" s="47">
        <v>0</v>
      </c>
      <c r="CW17" s="47">
        <v>0</v>
      </c>
      <c r="CX17" s="47">
        <v>0</v>
      </c>
      <c r="CY17" s="47">
        <v>0.03892105263157912</v>
      </c>
      <c r="CZ17" s="47">
        <v>0.03892105263157912</v>
      </c>
      <c r="DA17" s="47">
        <v>0</v>
      </c>
      <c r="DB17" s="47">
        <v>0</v>
      </c>
      <c r="DC17" s="47">
        <v>0</v>
      </c>
      <c r="DD17" s="47">
        <v>0</v>
      </c>
      <c r="DE17" s="47">
        <v>0</v>
      </c>
      <c r="DF17" s="47">
        <v>0</v>
      </c>
      <c r="DG17" s="47">
        <v>0</v>
      </c>
      <c r="DH17" s="47">
        <v>0</v>
      </c>
      <c r="DI17" s="47">
        <v>0</v>
      </c>
      <c r="DJ17" s="47">
        <v>0</v>
      </c>
      <c r="DK17" s="47">
        <v>0</v>
      </c>
      <c r="DL17" s="47">
        <v>0</v>
      </c>
      <c r="DM17" s="47">
        <v>0</v>
      </c>
      <c r="DN17" s="47">
        <v>0</v>
      </c>
      <c r="DO17" s="47">
        <v>0</v>
      </c>
      <c r="DP17" s="47">
        <v>0</v>
      </c>
      <c r="DQ17" s="47">
        <v>0</v>
      </c>
      <c r="DR17" s="47">
        <v>0</v>
      </c>
      <c r="DS17" s="47">
        <v>0</v>
      </c>
      <c r="DT17" s="47">
        <v>0</v>
      </c>
      <c r="DU17" s="47">
        <v>0</v>
      </c>
      <c r="DV17" s="47">
        <v>0</v>
      </c>
      <c r="DW17" s="47">
        <v>0</v>
      </c>
      <c r="DX17" s="47">
        <v>0</v>
      </c>
      <c r="DY17" s="47">
        <v>0</v>
      </c>
      <c r="DZ17" s="47">
        <v>0</v>
      </c>
      <c r="EA17" s="47">
        <v>0</v>
      </c>
      <c r="ZZ17" t="s">
        <v>157</v>
      </c>
    </row>
    <row r="18" spans="1:702" x14ac:dyDescent="0.25">
      <c r="A18" s="47" t="s">
        <v>193</v>
      </c>
      <c r="B18" s="47" t="s">
        <v>153</v>
      </c>
      <c r="C18" s="47" t="s">
        <v>157</v>
      </c>
      <c r="D18" s="47" t="s">
        <v>1170</v>
      </c>
      <c r="E18" s="47" t="s">
        <v>192</v>
      </c>
      <c r="F18" s="47" t="s">
        <v>192</v>
      </c>
      <c r="G18" s="47"/>
      <c r="H18" s="47" t="s">
        <v>155</v>
      </c>
      <c r="I18" s="47" t="s">
        <v>179</v>
      </c>
      <c r="J18" s="47" t="str">
        <f>=IFERROR(VLOOKUP(H18&amp;I18,Table_Fonctions!A:G,6,FALSE),"")</f>
        <v>0</v>
      </c>
      <c r="K18" s="47" t="s">
        <v>1171</v>
      </c>
      <c r="L18" s="47" t="str">
        <f>=IFERROR(VLOOKUP(H18&amp;I18,Table_Fonctions!A:G,7,FALSE),K18)</f>
        <v/>
      </c>
      <c r="M18" s="47" t="str">
        <f>=IF(OR(LEFT(D18, 3)="TJ ", LEFT(D18, 4)="CPH "), "OUI", "NON")</f>
        <v/>
      </c>
      <c r="N18" s="47" t="s">
        <v>194</v>
      </c>
      <c r="O18" s="47" t="s">
        <v>164</v>
      </c>
      <c r="P18" s="47">
        <v>0.3663157894736837</v>
      </c>
      <c r="Q18" s="47">
        <v>0.049452631578947304</v>
      </c>
      <c r="R18" s="47">
        <v>0.3168631578947364</v>
      </c>
      <c r="S18" s="47">
        <f>=ROUND(BQ18-(BR18+BS18),3)</f>
      </c>
      <c r="T18" s="47">
        <f>=ROUND(CK18-(CL18+CM18+CN18+CO18+CP18),3)</f>
      </c>
      <c r="U18" s="47">
        <v>0</v>
      </c>
      <c r="V18" s="47">
        <v>0</v>
      </c>
      <c r="W18" s="47">
        <v>0</v>
      </c>
      <c r="X18" s="47">
        <v>0</v>
      </c>
      <c r="Y18" s="47">
        <v>0</v>
      </c>
      <c r="Z18" s="47">
        <v>0</v>
      </c>
      <c r="AA18" s="47">
        <v>0</v>
      </c>
      <c r="AB18" s="47">
        <v>0</v>
      </c>
      <c r="AC18" s="47">
        <v>0</v>
      </c>
      <c r="AD18" s="47">
        <v>0</v>
      </c>
      <c r="AE18" s="47">
        <v>0</v>
      </c>
      <c r="AF18" s="47">
        <v>0</v>
      </c>
      <c r="AG18" s="47">
        <v>0</v>
      </c>
      <c r="AH18" s="47">
        <v>0</v>
      </c>
      <c r="AI18" s="47">
        <v>0</v>
      </c>
      <c r="AJ18" s="47">
        <v>0</v>
      </c>
      <c r="AK18" s="47">
        <v>0</v>
      </c>
      <c r="AL18" s="47">
        <v>0</v>
      </c>
      <c r="AM18" s="47">
        <v>0</v>
      </c>
      <c r="AN18" s="47">
        <v>0</v>
      </c>
      <c r="AO18" s="47">
        <v>0</v>
      </c>
      <c r="AP18" s="47">
        <v>0</v>
      </c>
      <c r="AQ18" s="47">
        <v>0</v>
      </c>
      <c r="AR18" s="47">
        <v>0</v>
      </c>
      <c r="AS18" s="47">
        <v>0</v>
      </c>
      <c r="AT18" s="47">
        <v>0</v>
      </c>
      <c r="AU18" s="47">
        <v>0</v>
      </c>
      <c r="AV18" s="47">
        <v>0</v>
      </c>
      <c r="AW18" s="47">
        <v>0</v>
      </c>
      <c r="AX18" s="47">
        <v>0</v>
      </c>
      <c r="AY18" s="47">
        <v>0</v>
      </c>
      <c r="AZ18" s="47">
        <v>0</v>
      </c>
      <c r="BA18" s="47">
        <v>0</v>
      </c>
      <c r="BB18" s="47">
        <v>0</v>
      </c>
      <c r="BC18" s="47">
        <v>0</v>
      </c>
      <c r="BD18" s="47">
        <v>0</v>
      </c>
      <c r="BE18" s="47">
        <v>0</v>
      </c>
      <c r="BF18" s="47">
        <v>0</v>
      </c>
      <c r="BG18" s="47">
        <v>0</v>
      </c>
      <c r="BH18" s="47">
        <v>0</v>
      </c>
      <c r="BI18" s="47">
        <v>0</v>
      </c>
      <c r="BJ18" s="47">
        <v>0</v>
      </c>
      <c r="BK18" s="47">
        <v>0</v>
      </c>
      <c r="BL18" s="47">
        <v>0</v>
      </c>
      <c r="BM18" s="47">
        <v>0</v>
      </c>
      <c r="BN18" s="47">
        <v>0</v>
      </c>
      <c r="BO18" s="47">
        <v>0</v>
      </c>
      <c r="BP18" s="47">
        <v>0</v>
      </c>
      <c r="BQ18" s="47">
        <v>0</v>
      </c>
      <c r="BR18" s="47">
        <v>0</v>
      </c>
      <c r="BS18" s="47">
        <v>0</v>
      </c>
      <c r="BT18" s="47">
        <v>0.02014736842105255</v>
      </c>
      <c r="BU18" s="47">
        <v>0.014652631578947379</v>
      </c>
      <c r="BV18" s="47">
        <v>0</v>
      </c>
      <c r="BW18" s="47">
        <v>0</v>
      </c>
      <c r="BX18" s="47">
        <v>0</v>
      </c>
      <c r="BY18" s="47">
        <v>0</v>
      </c>
      <c r="BZ18" s="47">
        <v>0</v>
      </c>
      <c r="CA18" s="47">
        <v>0</v>
      </c>
      <c r="CB18" s="47">
        <v>0.005494736842105267</v>
      </c>
      <c r="CC18" s="47">
        <v>0</v>
      </c>
      <c r="CD18" s="47">
        <v>0</v>
      </c>
      <c r="CE18" s="47">
        <v>0</v>
      </c>
      <c r="CF18" s="47">
        <v>0</v>
      </c>
      <c r="CG18" s="47">
        <v>0</v>
      </c>
      <c r="CH18" s="47">
        <v>0</v>
      </c>
      <c r="CI18" s="47">
        <v>0</v>
      </c>
      <c r="CJ18" s="47">
        <v>0</v>
      </c>
      <c r="CK18" s="47">
        <v>0</v>
      </c>
      <c r="CL18" s="47">
        <v>0</v>
      </c>
      <c r="CM18" s="47">
        <v>0</v>
      </c>
      <c r="CN18" s="47">
        <v>0</v>
      </c>
      <c r="CO18" s="47">
        <v>0</v>
      </c>
      <c r="CP18" s="47">
        <v>0</v>
      </c>
      <c r="CQ18" s="47">
        <v>0</v>
      </c>
      <c r="CR18" s="47">
        <v>0</v>
      </c>
      <c r="CS18" s="47">
        <v>0</v>
      </c>
      <c r="CT18" s="47">
        <v>0</v>
      </c>
      <c r="CU18" s="47">
        <v>0</v>
      </c>
      <c r="CV18" s="47">
        <v>0</v>
      </c>
      <c r="CW18" s="47">
        <v>0</v>
      </c>
      <c r="CX18" s="47">
        <v>0</v>
      </c>
      <c r="CY18" s="47">
        <v>0.029305263157894758</v>
      </c>
      <c r="CZ18" s="47">
        <v>0.029305263157894758</v>
      </c>
      <c r="DA18" s="47">
        <v>0</v>
      </c>
      <c r="DB18" s="47">
        <v>0</v>
      </c>
      <c r="DC18" s="47">
        <v>0</v>
      </c>
      <c r="DD18" s="47">
        <v>0</v>
      </c>
      <c r="DE18" s="47">
        <v>0</v>
      </c>
      <c r="DF18" s="47">
        <v>0</v>
      </c>
      <c r="DG18" s="47">
        <v>0</v>
      </c>
      <c r="DH18" s="47">
        <v>0</v>
      </c>
      <c r="DI18" s="47">
        <v>0</v>
      </c>
      <c r="DJ18" s="47">
        <v>0</v>
      </c>
      <c r="DK18" s="47">
        <v>0</v>
      </c>
      <c r="DL18" s="47">
        <v>0</v>
      </c>
      <c r="DM18" s="47">
        <v>0</v>
      </c>
      <c r="DN18" s="47">
        <v>0</v>
      </c>
      <c r="DO18" s="47">
        <v>0</v>
      </c>
      <c r="DP18" s="47">
        <v>0</v>
      </c>
      <c r="DQ18" s="47">
        <v>0</v>
      </c>
      <c r="DR18" s="47">
        <v>0</v>
      </c>
      <c r="DS18" s="47">
        <v>0</v>
      </c>
      <c r="DT18" s="47">
        <v>0</v>
      </c>
      <c r="DU18" s="47">
        <v>0</v>
      </c>
      <c r="DV18" s="47">
        <v>0</v>
      </c>
      <c r="DW18" s="47">
        <v>0</v>
      </c>
      <c r="DX18" s="47">
        <v>0</v>
      </c>
      <c r="DY18" s="47">
        <v>0</v>
      </c>
      <c r="DZ18" s="47">
        <v>0</v>
      </c>
      <c r="EA18" s="47">
        <v>0</v>
      </c>
      <c r="ZZ18" t="s">
        <v>157</v>
      </c>
    </row>
    <row r="19" spans="1:702" x14ac:dyDescent="0.25">
      <c r="A19" s="47" t="s">
        <v>195</v>
      </c>
      <c r="B19" s="47" t="s">
        <v>153</v>
      </c>
      <c r="C19" s="47" t="s">
        <v>157</v>
      </c>
      <c r="D19" s="47" t="s">
        <v>1170</v>
      </c>
      <c r="E19" s="47" t="s">
        <v>192</v>
      </c>
      <c r="F19" s="47" t="s">
        <v>192</v>
      </c>
      <c r="G19" s="47"/>
      <c r="H19" s="47" t="s">
        <v>155</v>
      </c>
      <c r="I19" s="47" t="s">
        <v>179</v>
      </c>
      <c r="J19" s="47" t="str">
        <f>=IFERROR(VLOOKUP(H19&amp;I19,Table_Fonctions!A:G,6,FALSE),"")</f>
        <v>0</v>
      </c>
      <c r="K19" s="47" t="s">
        <v>1171</v>
      </c>
      <c r="L19" s="47" t="str">
        <f>=IFERROR(VLOOKUP(H19&amp;I19,Table_Fonctions!A:G,7,FALSE),K19)</f>
        <v/>
      </c>
      <c r="M19" s="47" t="str">
        <f>=IF(OR(LEFT(D19, 3)="TJ ", LEFT(D19, 4)="CPH "), "OUI", "NON")</f>
        <v/>
      </c>
      <c r="N19" s="47" t="s">
        <v>176</v>
      </c>
      <c r="O19" s="47"/>
      <c r="P19" s="47">
        <v>1</v>
      </c>
      <c r="Q19" s="47">
        <v>0.9550000000000063</v>
      </c>
      <c r="R19" s="47">
        <v>0.04499999999999371</v>
      </c>
      <c r="S19" s="47">
        <f>=ROUND(BQ19-(BR19+BS19),3)</f>
      </c>
      <c r="T19" s="47">
        <f>=ROUND(CK19-(CL19+CM19+CN19+CO19+CP19),3)</f>
      </c>
      <c r="U19" s="47">
        <v>0</v>
      </c>
      <c r="V19" s="47">
        <v>0</v>
      </c>
      <c r="W19" s="47">
        <v>0</v>
      </c>
      <c r="X19" s="47">
        <v>0</v>
      </c>
      <c r="Y19" s="47">
        <v>0</v>
      </c>
      <c r="Z19" s="47">
        <v>0.8000000000000057</v>
      </c>
      <c r="AA19" s="47">
        <v>0</v>
      </c>
      <c r="AB19" s="47">
        <v>0</v>
      </c>
      <c r="AC19" s="47">
        <v>0</v>
      </c>
      <c r="AD19" s="47">
        <v>0</v>
      </c>
      <c r="AE19" s="47">
        <v>0</v>
      </c>
      <c r="AF19" s="47">
        <v>0</v>
      </c>
      <c r="AG19" s="47">
        <v>0.8000000000000057</v>
      </c>
      <c r="AH19" s="47">
        <v>0</v>
      </c>
      <c r="AI19" s="47">
        <v>0.045000000000000054</v>
      </c>
      <c r="AJ19" s="47">
        <v>0</v>
      </c>
      <c r="AK19" s="47">
        <v>0</v>
      </c>
      <c r="AL19" s="47">
        <v>0</v>
      </c>
      <c r="AM19" s="47">
        <v>0</v>
      </c>
      <c r="AN19" s="47">
        <v>0</v>
      </c>
      <c r="AO19" s="47">
        <v>0</v>
      </c>
      <c r="AP19" s="47">
        <v>0</v>
      </c>
      <c r="AQ19" s="47">
        <v>0</v>
      </c>
      <c r="AR19" s="47">
        <v>0</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0.05499999999999979</v>
      </c>
      <c r="BU19" s="47">
        <v>0.03999999999999961</v>
      </c>
      <c r="BV19" s="47">
        <v>0</v>
      </c>
      <c r="BW19" s="47">
        <v>0</v>
      </c>
      <c r="BX19" s="47">
        <v>0</v>
      </c>
      <c r="BY19" s="47">
        <v>0</v>
      </c>
      <c r="BZ19" s="47">
        <v>0</v>
      </c>
      <c r="CA19" s="47">
        <v>0</v>
      </c>
      <c r="CB19" s="47">
        <v>0.014999999999999934</v>
      </c>
      <c r="CC19" s="47">
        <v>0</v>
      </c>
      <c r="CD19" s="47">
        <v>0</v>
      </c>
      <c r="CE19" s="47">
        <v>0</v>
      </c>
      <c r="CF19" s="47">
        <v>0</v>
      </c>
      <c r="CG19" s="47">
        <v>0</v>
      </c>
      <c r="CH19" s="47">
        <v>0</v>
      </c>
      <c r="CI19" s="47">
        <v>0</v>
      </c>
      <c r="CJ19" s="47">
        <v>0</v>
      </c>
      <c r="CK19" s="47">
        <v>0</v>
      </c>
      <c r="CL19" s="47">
        <v>0</v>
      </c>
      <c r="CM19" s="47">
        <v>0</v>
      </c>
      <c r="CN19" s="47">
        <v>0</v>
      </c>
      <c r="CO19" s="47">
        <v>0</v>
      </c>
      <c r="CP19" s="47">
        <v>0</v>
      </c>
      <c r="CQ19" s="47">
        <v>0</v>
      </c>
      <c r="CR19" s="47">
        <v>0</v>
      </c>
      <c r="CS19" s="47">
        <v>0</v>
      </c>
      <c r="CT19" s="47">
        <v>0</v>
      </c>
      <c r="CU19" s="47">
        <v>0</v>
      </c>
      <c r="CV19" s="47">
        <v>0</v>
      </c>
      <c r="CW19" s="47">
        <v>0</v>
      </c>
      <c r="CX19" s="47">
        <v>0</v>
      </c>
      <c r="CY19" s="47">
        <v>0.10000000000000071</v>
      </c>
      <c r="CZ19" s="47">
        <v>0.10000000000000071</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c r="DU19" s="47">
        <v>0</v>
      </c>
      <c r="DV19" s="47">
        <v>0</v>
      </c>
      <c r="DW19" s="47">
        <v>0</v>
      </c>
      <c r="DX19" s="47">
        <v>0</v>
      </c>
      <c r="DY19" s="47">
        <v>0</v>
      </c>
      <c r="DZ19" s="47">
        <v>0</v>
      </c>
      <c r="EA19" s="47">
        <v>0</v>
      </c>
      <c r="ZZ19" t="s">
        <v>157</v>
      </c>
    </row>
    <row r="20" spans="1:702" x14ac:dyDescent="0.25">
      <c r="A20" s="47" t="s">
        <v>196</v>
      </c>
      <c r="B20" s="47" t="s">
        <v>153</v>
      </c>
      <c r="C20" s="47" t="s">
        <v>157</v>
      </c>
      <c r="D20" s="47" t="s">
        <v>1170</v>
      </c>
      <c r="E20" s="47" t="s">
        <v>192</v>
      </c>
      <c r="F20" s="47" t="s">
        <v>192</v>
      </c>
      <c r="G20" s="47"/>
      <c r="H20" s="47" t="s">
        <v>155</v>
      </c>
      <c r="I20" s="47" t="s">
        <v>179</v>
      </c>
      <c r="J20" s="47" t="str">
        <f>=IFERROR(VLOOKUP(H20&amp;I20,Table_Fonctions!A:G,6,FALSE),"")</f>
        <v>0</v>
      </c>
      <c r="K20" s="47" t="s">
        <v>1171</v>
      </c>
      <c r="L20" s="47" t="str">
        <f>=IFERROR(VLOOKUP(H20&amp;I20,Table_Fonctions!A:G,7,FALSE),K20)</f>
        <v/>
      </c>
      <c r="M20" s="47" t="str">
        <f>=IF(OR(LEFT(D20, 3)="TJ ", LEFT(D20, 4)="CPH "), "OUI", "NON")</f>
        <v/>
      </c>
      <c r="N20" s="47" t="s">
        <v>197</v>
      </c>
      <c r="O20" s="47"/>
      <c r="P20" s="47">
        <v>1</v>
      </c>
      <c r="Q20" s="47">
        <v>1</v>
      </c>
      <c r="R20" s="47" t="s">
        <v>1172</v>
      </c>
      <c r="S20" s="47">
        <f>=ROUND(BQ20-(BR20+BS20),3)</f>
      </c>
      <c r="T20" s="47">
        <f>=ROUND(CK20-(CL20+CM20+CN20+CO20+CP20),3)</f>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v>
      </c>
      <c r="BP20" s="47">
        <v>0</v>
      </c>
      <c r="BQ20" s="47">
        <v>0</v>
      </c>
      <c r="BR20" s="47">
        <v>0</v>
      </c>
      <c r="BS20" s="47">
        <v>0</v>
      </c>
      <c r="BT20" s="47">
        <v>0.8999999999999974</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v>
      </c>
      <c r="CU20" s="47">
        <v>0</v>
      </c>
      <c r="CV20" s="47">
        <v>0</v>
      </c>
      <c r="CW20" s="47">
        <v>0</v>
      </c>
      <c r="CX20" s="47">
        <v>0</v>
      </c>
      <c r="CY20" s="47">
        <v>0.10000000000000071</v>
      </c>
      <c r="CZ20" s="47">
        <v>0.10000000000000071</v>
      </c>
      <c r="DA20" s="47">
        <v>0</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c r="DU20" s="47">
        <v>0</v>
      </c>
      <c r="DV20" s="47">
        <v>0</v>
      </c>
      <c r="DW20" s="47">
        <v>0</v>
      </c>
      <c r="DX20" s="47">
        <v>0</v>
      </c>
      <c r="DY20" s="47">
        <v>0</v>
      </c>
      <c r="DZ20" s="47">
        <v>0</v>
      </c>
      <c r="EA20" s="47">
        <v>0</v>
      </c>
      <c r="ZZ20" t="s">
        <v>157</v>
      </c>
    </row>
    <row r="21" spans="1:702" x14ac:dyDescent="0.25">
      <c r="A21" s="47" t="s">
        <v>198</v>
      </c>
      <c r="B21" s="47" t="s">
        <v>153</v>
      </c>
      <c r="C21" s="47" t="s">
        <v>157</v>
      </c>
      <c r="D21" s="47" t="s">
        <v>1170</v>
      </c>
      <c r="E21" s="47" t="s">
        <v>199</v>
      </c>
      <c r="F21" s="47" t="s">
        <v>199</v>
      </c>
      <c r="G21" s="47"/>
      <c r="H21" s="47" t="s">
        <v>155</v>
      </c>
      <c r="I21" s="47" t="s">
        <v>179</v>
      </c>
      <c r="J21" s="47" t="str">
        <f>=IFERROR(VLOOKUP(H21&amp;I21,Table_Fonctions!A:G,6,FALSE),"")</f>
        <v>0</v>
      </c>
      <c r="K21" s="47" t="s">
        <v>1171</v>
      </c>
      <c r="L21" s="47" t="str">
        <f>=IFERROR(VLOOKUP(H21&amp;I21,Table_Fonctions!A:G,7,FALSE),K21)</f>
        <v/>
      </c>
      <c r="M21" s="47" t="str">
        <f>=IF(OR(LEFT(D21, 3)="TJ ", LEFT(D21, 4)="CPH "), "OUI", "NON")</f>
        <v/>
      </c>
      <c r="N21" s="47" t="s">
        <v>176</v>
      </c>
      <c r="O21" s="47"/>
      <c r="P21" s="47">
        <v>1</v>
      </c>
      <c r="Q21" s="47">
        <v>1</v>
      </c>
      <c r="R21" s="47" t="s">
        <v>1172</v>
      </c>
      <c r="S21" s="47">
        <f>=ROUND(BQ21-(BR21+BS21),3)</f>
      </c>
      <c r="T21" s="47">
        <f>=ROUND(CK21-(CL21+CM21+CN21+CO21+CP21),3)</f>
      </c>
      <c r="U21" s="47">
        <v>0</v>
      </c>
      <c r="V21" s="47">
        <v>0</v>
      </c>
      <c r="W21" s="47">
        <v>0</v>
      </c>
      <c r="X21" s="47">
        <v>0</v>
      </c>
      <c r="Y21" s="47">
        <v>0</v>
      </c>
      <c r="Z21" s="47">
        <v>0</v>
      </c>
      <c r="AA21" s="47">
        <v>0</v>
      </c>
      <c r="AB21" s="47">
        <v>0</v>
      </c>
      <c r="AC21" s="47">
        <v>0</v>
      </c>
      <c r="AD21" s="47">
        <v>0</v>
      </c>
      <c r="AE21" s="47">
        <v>0</v>
      </c>
      <c r="AF21" s="47">
        <v>0</v>
      </c>
      <c r="AG21" s="47">
        <v>0</v>
      </c>
      <c r="AH21" s="47">
        <v>0</v>
      </c>
      <c r="AI21" s="47">
        <v>0</v>
      </c>
      <c r="AJ21" s="47">
        <v>0</v>
      </c>
      <c r="AK21" s="47">
        <v>0</v>
      </c>
      <c r="AL21" s="47">
        <v>0</v>
      </c>
      <c r="AM21" s="47">
        <v>0</v>
      </c>
      <c r="AN21" s="47">
        <v>0</v>
      </c>
      <c r="AO21" s="47">
        <v>0</v>
      </c>
      <c r="AP21" s="47">
        <v>0</v>
      </c>
      <c r="AQ21" s="47">
        <v>0</v>
      </c>
      <c r="AR21" s="47">
        <v>0</v>
      </c>
      <c r="AS21" s="47">
        <v>0</v>
      </c>
      <c r="AT21" s="47">
        <v>0</v>
      </c>
      <c r="AU21" s="47">
        <v>0</v>
      </c>
      <c r="AV21" s="47">
        <v>0</v>
      </c>
      <c r="AW21" s="47">
        <v>0</v>
      </c>
      <c r="AX21" s="47">
        <v>0</v>
      </c>
      <c r="AY21" s="47">
        <v>0</v>
      </c>
      <c r="AZ21" s="47">
        <v>0</v>
      </c>
      <c r="BA21" s="47">
        <v>0</v>
      </c>
      <c r="BB21" s="47">
        <v>0</v>
      </c>
      <c r="BC21" s="47">
        <v>0</v>
      </c>
      <c r="BD21" s="47">
        <v>0</v>
      </c>
      <c r="BE21" s="47">
        <v>0</v>
      </c>
      <c r="BF21" s="47">
        <v>0</v>
      </c>
      <c r="BG21" s="47">
        <v>0</v>
      </c>
      <c r="BH21" s="47">
        <v>0</v>
      </c>
      <c r="BI21" s="47">
        <v>0</v>
      </c>
      <c r="BJ21" s="47">
        <v>0</v>
      </c>
      <c r="BK21" s="47">
        <v>0</v>
      </c>
      <c r="BL21" s="47">
        <v>0</v>
      </c>
      <c r="BM21" s="47">
        <v>0</v>
      </c>
      <c r="BN21" s="47">
        <v>0</v>
      </c>
      <c r="BO21" s="47">
        <v>0</v>
      </c>
      <c r="BP21" s="47">
        <v>0</v>
      </c>
      <c r="BQ21" s="47">
        <v>0</v>
      </c>
      <c r="BR21" s="47">
        <v>0</v>
      </c>
      <c r="BS21" s="47">
        <v>0</v>
      </c>
      <c r="BT21" s="47">
        <v>0.8999999999999974</v>
      </c>
      <c r="BU21" s="47">
        <v>0</v>
      </c>
      <c r="BV21" s="47">
        <v>0</v>
      </c>
      <c r="BW21" s="47">
        <v>0</v>
      </c>
      <c r="BX21" s="47">
        <v>0</v>
      </c>
      <c r="BY21" s="47">
        <v>0</v>
      </c>
      <c r="BZ21" s="47">
        <v>0</v>
      </c>
      <c r="CA21" s="47">
        <v>0</v>
      </c>
      <c r="CB21" s="47">
        <v>0</v>
      </c>
      <c r="CC21" s="47">
        <v>0</v>
      </c>
      <c r="CD21" s="47">
        <v>0</v>
      </c>
      <c r="CE21" s="47">
        <v>0</v>
      </c>
      <c r="CF21" s="47">
        <v>0</v>
      </c>
      <c r="CG21" s="47">
        <v>0</v>
      </c>
      <c r="CH21" s="47">
        <v>0</v>
      </c>
      <c r="CI21" s="47">
        <v>0</v>
      </c>
      <c r="CJ21" s="47">
        <v>0</v>
      </c>
      <c r="CK21" s="47">
        <v>0</v>
      </c>
      <c r="CL21" s="47">
        <v>0</v>
      </c>
      <c r="CM21" s="47">
        <v>0</v>
      </c>
      <c r="CN21" s="47">
        <v>0</v>
      </c>
      <c r="CO21" s="47">
        <v>0</v>
      </c>
      <c r="CP21" s="47">
        <v>0</v>
      </c>
      <c r="CQ21" s="47">
        <v>0</v>
      </c>
      <c r="CR21" s="47">
        <v>0</v>
      </c>
      <c r="CS21" s="47">
        <v>0</v>
      </c>
      <c r="CT21" s="47">
        <v>0</v>
      </c>
      <c r="CU21" s="47">
        <v>0</v>
      </c>
      <c r="CV21" s="47">
        <v>0</v>
      </c>
      <c r="CW21" s="47">
        <v>0</v>
      </c>
      <c r="CX21" s="47">
        <v>0</v>
      </c>
      <c r="CY21" s="47">
        <v>0.10000000000000071</v>
      </c>
      <c r="CZ21" s="47">
        <v>0.10000000000000071</v>
      </c>
      <c r="DA21" s="47">
        <v>0</v>
      </c>
      <c r="DB21" s="47">
        <v>0</v>
      </c>
      <c r="DC21" s="47">
        <v>0</v>
      </c>
      <c r="DD21" s="47">
        <v>0</v>
      </c>
      <c r="DE21" s="47">
        <v>0</v>
      </c>
      <c r="DF21" s="47">
        <v>0</v>
      </c>
      <c r="DG21" s="47">
        <v>0</v>
      </c>
      <c r="DH21" s="47">
        <v>0</v>
      </c>
      <c r="DI21" s="47">
        <v>0</v>
      </c>
      <c r="DJ21" s="47">
        <v>0</v>
      </c>
      <c r="DK21" s="47">
        <v>0</v>
      </c>
      <c r="DL21" s="47">
        <v>0</v>
      </c>
      <c r="DM21" s="47">
        <v>0</v>
      </c>
      <c r="DN21" s="47">
        <v>0</v>
      </c>
      <c r="DO21" s="47">
        <v>0</v>
      </c>
      <c r="DP21" s="47">
        <v>0</v>
      </c>
      <c r="DQ21" s="47">
        <v>0</v>
      </c>
      <c r="DR21" s="47">
        <v>0</v>
      </c>
      <c r="DS21" s="47">
        <v>0</v>
      </c>
      <c r="DT21" s="47">
        <v>0</v>
      </c>
      <c r="DU21" s="47">
        <v>0</v>
      </c>
      <c r="DV21" s="47">
        <v>0</v>
      </c>
      <c r="DW21" s="47">
        <v>0</v>
      </c>
      <c r="DX21" s="47">
        <v>0</v>
      </c>
      <c r="DY21" s="47">
        <v>0</v>
      </c>
      <c r="DZ21" s="47">
        <v>0</v>
      </c>
      <c r="EA21" s="47">
        <v>0</v>
      </c>
      <c r="ZZ21" t="s">
        <v>157</v>
      </c>
    </row>
    <row r="22" spans="1:702" x14ac:dyDescent="0.25">
      <c r="A22" s="47" t="s">
        <v>200</v>
      </c>
      <c r="B22" s="47" t="s">
        <v>153</v>
      </c>
      <c r="C22" s="47" t="s">
        <v>157</v>
      </c>
      <c r="D22" s="47" t="s">
        <v>1170</v>
      </c>
      <c r="E22" s="47" t="s">
        <v>199</v>
      </c>
      <c r="F22" s="47" t="s">
        <v>199</v>
      </c>
      <c r="G22" s="47"/>
      <c r="H22" s="47" t="s">
        <v>155</v>
      </c>
      <c r="I22" s="47" t="s">
        <v>179</v>
      </c>
      <c r="J22" s="47" t="str">
        <f>=IFERROR(VLOOKUP(H22&amp;I22,Table_Fonctions!A:G,6,FALSE),"")</f>
        <v>0</v>
      </c>
      <c r="K22" s="47" t="s">
        <v>1171</v>
      </c>
      <c r="L22" s="47" t="str">
        <f>=IFERROR(VLOOKUP(H22&amp;I22,Table_Fonctions!A:G,7,FALSE),K22)</f>
        <v/>
      </c>
      <c r="M22" s="47" t="str">
        <f>=IF(OR(LEFT(D22, 3)="TJ ", LEFT(D22, 4)="CPH "), "OUI", "NON")</f>
        <v/>
      </c>
      <c r="N22" s="47" t="s">
        <v>163</v>
      </c>
      <c r="O22" s="47" t="s">
        <v>201</v>
      </c>
      <c r="P22" s="47">
        <v>0.10526315789473684</v>
      </c>
      <c r="Q22" s="47">
        <v>0.10526315789473684</v>
      </c>
      <c r="R22" s="47" t="s">
        <v>1172</v>
      </c>
      <c r="S22" s="47">
        <f>=ROUND(BQ22-(BR22+BS22),3)</f>
      </c>
      <c r="T22" s="47">
        <f>=ROUND(CK22-(CL22+CM22+CN22+CO22+CP22),3)</f>
      </c>
      <c r="U22" s="47">
        <v>0</v>
      </c>
      <c r="V22" s="47">
        <v>0</v>
      </c>
      <c r="W22" s="47">
        <v>0</v>
      </c>
      <c r="X22" s="47">
        <v>0</v>
      </c>
      <c r="Y22" s="47">
        <v>0</v>
      </c>
      <c r="Z22" s="47">
        <v>0</v>
      </c>
      <c r="AA22" s="47">
        <v>0</v>
      </c>
      <c r="AB22" s="47">
        <v>0</v>
      </c>
      <c r="AC22" s="47">
        <v>0</v>
      </c>
      <c r="AD22" s="47">
        <v>0</v>
      </c>
      <c r="AE22" s="47">
        <v>0</v>
      </c>
      <c r="AF22" s="47">
        <v>0</v>
      </c>
      <c r="AG22" s="47">
        <v>0</v>
      </c>
      <c r="AH22" s="47">
        <v>0</v>
      </c>
      <c r="AI22" s="47">
        <v>0</v>
      </c>
      <c r="AJ22" s="47">
        <v>0</v>
      </c>
      <c r="AK22" s="47">
        <v>0</v>
      </c>
      <c r="AL22" s="47">
        <v>0</v>
      </c>
      <c r="AM22" s="47">
        <v>0</v>
      </c>
      <c r="AN22" s="47">
        <v>0</v>
      </c>
      <c r="AO22" s="47">
        <v>0</v>
      </c>
      <c r="AP22" s="47">
        <v>0</v>
      </c>
      <c r="AQ22" s="47">
        <v>0</v>
      </c>
      <c r="AR22" s="47">
        <v>0</v>
      </c>
      <c r="AS22" s="47">
        <v>0</v>
      </c>
      <c r="AT22" s="47">
        <v>0</v>
      </c>
      <c r="AU22" s="47">
        <v>0</v>
      </c>
      <c r="AV22" s="47">
        <v>0</v>
      </c>
      <c r="AW22" s="47">
        <v>0</v>
      </c>
      <c r="AX22" s="47">
        <v>0</v>
      </c>
      <c r="AY22" s="47">
        <v>0</v>
      </c>
      <c r="AZ22" s="47">
        <v>0</v>
      </c>
      <c r="BA22" s="47">
        <v>0</v>
      </c>
      <c r="BB22" s="47">
        <v>0</v>
      </c>
      <c r="BC22" s="47">
        <v>0</v>
      </c>
      <c r="BD22" s="47">
        <v>0</v>
      </c>
      <c r="BE22" s="47">
        <v>0</v>
      </c>
      <c r="BF22" s="47">
        <v>0</v>
      </c>
      <c r="BG22" s="47">
        <v>0</v>
      </c>
      <c r="BH22" s="47">
        <v>0</v>
      </c>
      <c r="BI22" s="47">
        <v>0</v>
      </c>
      <c r="BJ22" s="47">
        <v>0</v>
      </c>
      <c r="BK22" s="47">
        <v>0</v>
      </c>
      <c r="BL22" s="47">
        <v>0</v>
      </c>
      <c r="BM22" s="47">
        <v>0</v>
      </c>
      <c r="BN22" s="47">
        <v>0</v>
      </c>
      <c r="BO22" s="47">
        <v>0</v>
      </c>
      <c r="BP22" s="47">
        <v>0</v>
      </c>
      <c r="BQ22" s="47">
        <v>0</v>
      </c>
      <c r="BR22" s="47">
        <v>0</v>
      </c>
      <c r="BS22" s="47">
        <v>0</v>
      </c>
      <c r="BT22" s="47">
        <v>0.09473684210526308</v>
      </c>
      <c r="BU22" s="47">
        <v>0</v>
      </c>
      <c r="BV22" s="47">
        <v>0</v>
      </c>
      <c r="BW22" s="47">
        <v>0</v>
      </c>
      <c r="BX22" s="47">
        <v>0</v>
      </c>
      <c r="BY22" s="47">
        <v>0</v>
      </c>
      <c r="BZ22" s="47">
        <v>0</v>
      </c>
      <c r="CA22" s="47">
        <v>0</v>
      </c>
      <c r="CB22" s="47">
        <v>0</v>
      </c>
      <c r="CC22" s="47">
        <v>0</v>
      </c>
      <c r="CD22" s="47">
        <v>0</v>
      </c>
      <c r="CE22" s="47">
        <v>0</v>
      </c>
      <c r="CF22" s="47">
        <v>0</v>
      </c>
      <c r="CG22" s="47">
        <v>0</v>
      </c>
      <c r="CH22" s="47">
        <v>0</v>
      </c>
      <c r="CI22" s="47">
        <v>0</v>
      </c>
      <c r="CJ22" s="47">
        <v>0</v>
      </c>
      <c r="CK22" s="47">
        <v>0</v>
      </c>
      <c r="CL22" s="47">
        <v>0</v>
      </c>
      <c r="CM22" s="47">
        <v>0</v>
      </c>
      <c r="CN22" s="47">
        <v>0</v>
      </c>
      <c r="CO22" s="47">
        <v>0</v>
      </c>
      <c r="CP22" s="47">
        <v>0</v>
      </c>
      <c r="CQ22" s="47">
        <v>0</v>
      </c>
      <c r="CR22" s="47">
        <v>0</v>
      </c>
      <c r="CS22" s="47">
        <v>0</v>
      </c>
      <c r="CT22" s="47">
        <v>0</v>
      </c>
      <c r="CU22" s="47">
        <v>0</v>
      </c>
      <c r="CV22" s="47">
        <v>0</v>
      </c>
      <c r="CW22" s="47">
        <v>0</v>
      </c>
      <c r="CX22" s="47">
        <v>0</v>
      </c>
      <c r="CY22" s="47">
        <v>0.01052631578947369</v>
      </c>
      <c r="CZ22" s="47">
        <v>0.01052631578947369</v>
      </c>
      <c r="DA22" s="47">
        <v>0</v>
      </c>
      <c r="DB22" s="47">
        <v>0</v>
      </c>
      <c r="DC22" s="47">
        <v>0</v>
      </c>
      <c r="DD22" s="47">
        <v>0</v>
      </c>
      <c r="DE22" s="47">
        <v>0</v>
      </c>
      <c r="DF22" s="47">
        <v>0</v>
      </c>
      <c r="DG22" s="47">
        <v>0</v>
      </c>
      <c r="DH22" s="47">
        <v>0</v>
      </c>
      <c r="DI22" s="47">
        <v>0</v>
      </c>
      <c r="DJ22" s="47">
        <v>0</v>
      </c>
      <c r="DK22" s="47">
        <v>0</v>
      </c>
      <c r="DL22" s="47">
        <v>0</v>
      </c>
      <c r="DM22" s="47">
        <v>0</v>
      </c>
      <c r="DN22" s="47">
        <v>0</v>
      </c>
      <c r="DO22" s="47">
        <v>0</v>
      </c>
      <c r="DP22" s="47">
        <v>0</v>
      </c>
      <c r="DQ22" s="47">
        <v>0</v>
      </c>
      <c r="DR22" s="47">
        <v>0</v>
      </c>
      <c r="DS22" s="47">
        <v>0</v>
      </c>
      <c r="DT22" s="47">
        <v>0</v>
      </c>
      <c r="DU22" s="47">
        <v>0</v>
      </c>
      <c r="DV22" s="47">
        <v>0</v>
      </c>
      <c r="DW22" s="47">
        <v>0</v>
      </c>
      <c r="DX22" s="47">
        <v>0</v>
      </c>
      <c r="DY22" s="47">
        <v>0</v>
      </c>
      <c r="DZ22" s="47">
        <v>0</v>
      </c>
      <c r="EA22" s="47">
        <v>0</v>
      </c>
      <c r="ZZ22" t="s">
        <v>157</v>
      </c>
    </row>
    <row r="23" spans="1:702" x14ac:dyDescent="0.25">
      <c r="A23" s="47" t="s">
        <v>202</v>
      </c>
      <c r="B23" s="47" t="s">
        <v>153</v>
      </c>
      <c r="C23" s="47" t="s">
        <v>157</v>
      </c>
      <c r="D23" s="47" t="s">
        <v>1170</v>
      </c>
      <c r="E23" s="47" t="s">
        <v>199</v>
      </c>
      <c r="F23" s="47" t="s">
        <v>199</v>
      </c>
      <c r="G23" s="47"/>
      <c r="H23" s="47" t="s">
        <v>155</v>
      </c>
      <c r="I23" s="47" t="s">
        <v>179</v>
      </c>
      <c r="J23" s="47" t="str">
        <f>=IFERROR(VLOOKUP(H23&amp;I23,Table_Fonctions!A:G,6,FALSE),"")</f>
        <v>0</v>
      </c>
      <c r="K23" s="47" t="s">
        <v>1171</v>
      </c>
      <c r="L23" s="47" t="str">
        <f>=IFERROR(VLOOKUP(H23&amp;I23,Table_Fonctions!A:G,7,FALSE),K23)</f>
        <v/>
      </c>
      <c r="M23" s="47" t="str">
        <f>=IF(OR(LEFT(D23, 3)="TJ ", LEFT(D23, 4)="CPH "), "OUI", "NON")</f>
        <v/>
      </c>
      <c r="N23" s="47" t="s">
        <v>203</v>
      </c>
      <c r="O23" s="47"/>
      <c r="P23" s="47">
        <v>1</v>
      </c>
      <c r="Q23" s="47">
        <v>1</v>
      </c>
      <c r="R23" s="47" t="s">
        <v>1172</v>
      </c>
      <c r="S23" s="47">
        <f>=ROUND(BQ23-(BR23+BS23),3)</f>
      </c>
      <c r="T23" s="47">
        <f>=ROUND(CK23-(CL23+CM23+CN23+CO23+CP23),3)</f>
      </c>
      <c r="U23" s="47">
        <v>0.8849999999999952</v>
      </c>
      <c r="V23" s="47">
        <v>0</v>
      </c>
      <c r="W23" s="47">
        <v>0.8849999999999952</v>
      </c>
      <c r="X23" s="47">
        <v>0</v>
      </c>
      <c r="Y23" s="47">
        <v>0</v>
      </c>
      <c r="Z23" s="47">
        <v>0</v>
      </c>
      <c r="AA23" s="47">
        <v>0</v>
      </c>
      <c r="AB23" s="47">
        <v>0</v>
      </c>
      <c r="AC23" s="47">
        <v>0</v>
      </c>
      <c r="AD23" s="47">
        <v>0</v>
      </c>
      <c r="AE23" s="47">
        <v>0</v>
      </c>
      <c r="AF23" s="47">
        <v>0</v>
      </c>
      <c r="AG23" s="47">
        <v>0</v>
      </c>
      <c r="AH23" s="47">
        <v>0</v>
      </c>
      <c r="AI23" s="47">
        <v>0</v>
      </c>
      <c r="AJ23" s="47">
        <v>0</v>
      </c>
      <c r="AK23" s="47">
        <v>0</v>
      </c>
      <c r="AL23" s="47">
        <v>0</v>
      </c>
      <c r="AM23" s="47">
        <v>0</v>
      </c>
      <c r="AN23" s="47">
        <v>0</v>
      </c>
      <c r="AO23" s="47">
        <v>0</v>
      </c>
      <c r="AP23" s="47">
        <v>0</v>
      </c>
      <c r="AQ23" s="47">
        <v>0</v>
      </c>
      <c r="AR23" s="47">
        <v>0</v>
      </c>
      <c r="AS23" s="47">
        <v>0</v>
      </c>
      <c r="AT23" s="47">
        <v>0</v>
      </c>
      <c r="AU23" s="47">
        <v>0</v>
      </c>
      <c r="AV23" s="47">
        <v>0</v>
      </c>
      <c r="AW23" s="47">
        <v>0</v>
      </c>
      <c r="AX23" s="47">
        <v>0</v>
      </c>
      <c r="AY23" s="47">
        <v>0</v>
      </c>
      <c r="AZ23" s="47">
        <v>0</v>
      </c>
      <c r="BA23" s="47">
        <v>0</v>
      </c>
      <c r="BB23" s="47">
        <v>0</v>
      </c>
      <c r="BC23" s="47">
        <v>0</v>
      </c>
      <c r="BD23" s="47">
        <v>0</v>
      </c>
      <c r="BE23" s="47">
        <v>0</v>
      </c>
      <c r="BF23" s="47">
        <v>0</v>
      </c>
      <c r="BG23" s="47">
        <v>0</v>
      </c>
      <c r="BH23" s="47">
        <v>0</v>
      </c>
      <c r="BI23" s="47">
        <v>0</v>
      </c>
      <c r="BJ23" s="47">
        <v>0</v>
      </c>
      <c r="BK23" s="47">
        <v>0</v>
      </c>
      <c r="BL23" s="47">
        <v>0</v>
      </c>
      <c r="BM23" s="47">
        <v>0</v>
      </c>
      <c r="BN23" s="47">
        <v>0</v>
      </c>
      <c r="BO23" s="47">
        <v>0</v>
      </c>
      <c r="BP23" s="47">
        <v>0</v>
      </c>
      <c r="BQ23" s="47">
        <v>0</v>
      </c>
      <c r="BR23" s="47">
        <v>0</v>
      </c>
      <c r="BS23" s="47">
        <v>0</v>
      </c>
      <c r="BT23" s="47">
        <v>0.05499999999999979</v>
      </c>
      <c r="BU23" s="47">
        <v>0.03999999999999961</v>
      </c>
      <c r="BV23" s="47">
        <v>0</v>
      </c>
      <c r="BW23" s="47">
        <v>0</v>
      </c>
      <c r="BX23" s="47">
        <v>0</v>
      </c>
      <c r="BY23" s="47">
        <v>0</v>
      </c>
      <c r="BZ23" s="47">
        <v>0</v>
      </c>
      <c r="CA23" s="47">
        <v>0</v>
      </c>
      <c r="CB23" s="47">
        <v>0.014999999999999934</v>
      </c>
      <c r="CC23" s="47">
        <v>0</v>
      </c>
      <c r="CD23" s="47">
        <v>0</v>
      </c>
      <c r="CE23" s="47">
        <v>0</v>
      </c>
      <c r="CF23" s="47">
        <v>0</v>
      </c>
      <c r="CG23" s="47">
        <v>0</v>
      </c>
      <c r="CH23" s="47">
        <v>0</v>
      </c>
      <c r="CI23" s="47">
        <v>0</v>
      </c>
      <c r="CJ23" s="47">
        <v>0</v>
      </c>
      <c r="CK23" s="47">
        <v>0</v>
      </c>
      <c r="CL23" s="47">
        <v>0</v>
      </c>
      <c r="CM23" s="47">
        <v>0</v>
      </c>
      <c r="CN23" s="47">
        <v>0</v>
      </c>
      <c r="CO23" s="47">
        <v>0</v>
      </c>
      <c r="CP23" s="47">
        <v>0</v>
      </c>
      <c r="CQ23" s="47">
        <v>0</v>
      </c>
      <c r="CR23" s="47">
        <v>0</v>
      </c>
      <c r="CS23" s="47">
        <v>0</v>
      </c>
      <c r="CT23" s="47">
        <v>0</v>
      </c>
      <c r="CU23" s="47">
        <v>0</v>
      </c>
      <c r="CV23" s="47">
        <v>0</v>
      </c>
      <c r="CW23" s="47">
        <v>0</v>
      </c>
      <c r="CX23" s="47">
        <v>0</v>
      </c>
      <c r="CY23" s="47">
        <v>0.059999999999999734</v>
      </c>
      <c r="CZ23" s="47">
        <v>0.059999999999999734</v>
      </c>
      <c r="DA23" s="47">
        <v>0</v>
      </c>
      <c r="DB23" s="47">
        <v>0</v>
      </c>
      <c r="DC23" s="47">
        <v>0</v>
      </c>
      <c r="DD23" s="47">
        <v>0</v>
      </c>
      <c r="DE23" s="47">
        <v>0</v>
      </c>
      <c r="DF23" s="47">
        <v>0</v>
      </c>
      <c r="DG23" s="47">
        <v>0</v>
      </c>
      <c r="DH23" s="47">
        <v>0</v>
      </c>
      <c r="DI23" s="47">
        <v>0</v>
      </c>
      <c r="DJ23" s="47">
        <v>0</v>
      </c>
      <c r="DK23" s="47">
        <v>0</v>
      </c>
      <c r="DL23" s="47">
        <v>0</v>
      </c>
      <c r="DM23" s="47">
        <v>0</v>
      </c>
      <c r="DN23" s="47">
        <v>0</v>
      </c>
      <c r="DO23" s="47">
        <v>0</v>
      </c>
      <c r="DP23" s="47">
        <v>0</v>
      </c>
      <c r="DQ23" s="47">
        <v>0</v>
      </c>
      <c r="DR23" s="47">
        <v>0</v>
      </c>
      <c r="DS23" s="47">
        <v>0</v>
      </c>
      <c r="DT23" s="47">
        <v>0</v>
      </c>
      <c r="DU23" s="47">
        <v>0</v>
      </c>
      <c r="DV23" s="47">
        <v>0</v>
      </c>
      <c r="DW23" s="47">
        <v>0</v>
      </c>
      <c r="DX23" s="47">
        <v>0</v>
      </c>
      <c r="DY23" s="47">
        <v>0</v>
      </c>
      <c r="DZ23" s="47">
        <v>0</v>
      </c>
      <c r="EA23" s="47">
        <v>0</v>
      </c>
      <c r="ZZ23" t="s">
        <v>157</v>
      </c>
    </row>
    <row r="24" spans="1:702" x14ac:dyDescent="0.25">
      <c r="A24" s="47" t="s">
        <v>204</v>
      </c>
      <c r="B24" s="47" t="s">
        <v>153</v>
      </c>
      <c r="C24" s="47" t="s">
        <v>157</v>
      </c>
      <c r="D24" s="47" t="s">
        <v>1170</v>
      </c>
      <c r="E24" s="47" t="s">
        <v>199</v>
      </c>
      <c r="F24" s="47" t="s">
        <v>199</v>
      </c>
      <c r="G24" s="47"/>
      <c r="H24" s="47" t="s">
        <v>155</v>
      </c>
      <c r="I24" s="47" t="s">
        <v>179</v>
      </c>
      <c r="J24" s="47" t="str">
        <f>=IFERROR(VLOOKUP(H24&amp;I24,Table_Fonctions!A:G,6,FALSE),"")</f>
        <v>0</v>
      </c>
      <c r="K24" s="47" t="s">
        <v>1171</v>
      </c>
      <c r="L24" s="47" t="str">
        <f>=IFERROR(VLOOKUP(H24&amp;I24,Table_Fonctions!A:G,7,FALSE),K24)</f>
        <v/>
      </c>
      <c r="M24" s="47" t="str">
        <f>=IF(OR(LEFT(D24, 3)="TJ ", LEFT(D24, 4)="CPH "), "OUI", "NON")</f>
        <v/>
      </c>
      <c r="N24" s="47" t="s">
        <v>205</v>
      </c>
      <c r="O24" s="47" t="s">
        <v>206</v>
      </c>
      <c r="P24" s="47">
        <v>0.002631578947368421</v>
      </c>
      <c r="Q24" s="47">
        <v>0.002631578947368421</v>
      </c>
      <c r="R24" s="47" t="s">
        <v>1172</v>
      </c>
      <c r="S24" s="47">
        <f>=ROUND(BQ24-(BR24+BS24),3)</f>
      </c>
      <c r="T24" s="47">
        <f>=ROUND(CK24-(CL24+CM24+CN24+CO24+CP24),3)</f>
      </c>
      <c r="U24" s="47">
        <v>0</v>
      </c>
      <c r="V24" s="47">
        <v>0</v>
      </c>
      <c r="W24" s="47">
        <v>0</v>
      </c>
      <c r="X24" s="47">
        <v>0</v>
      </c>
      <c r="Y24" s="47">
        <v>0</v>
      </c>
      <c r="Z24" s="47">
        <v>0</v>
      </c>
      <c r="AA24" s="47">
        <v>0</v>
      </c>
      <c r="AB24" s="47">
        <v>0</v>
      </c>
      <c r="AC24" s="47">
        <v>0</v>
      </c>
      <c r="AD24" s="47">
        <v>0</v>
      </c>
      <c r="AE24" s="47">
        <v>0</v>
      </c>
      <c r="AF24" s="47">
        <v>0</v>
      </c>
      <c r="AG24" s="47">
        <v>0</v>
      </c>
      <c r="AH24" s="47">
        <v>0</v>
      </c>
      <c r="AI24" s="47">
        <v>0</v>
      </c>
      <c r="AJ24" s="47">
        <v>0</v>
      </c>
      <c r="AK24" s="47">
        <v>0</v>
      </c>
      <c r="AL24" s="47">
        <v>0</v>
      </c>
      <c r="AM24" s="47">
        <v>0</v>
      </c>
      <c r="AN24" s="47">
        <v>0</v>
      </c>
      <c r="AO24" s="47">
        <v>0</v>
      </c>
      <c r="AP24" s="47">
        <v>0</v>
      </c>
      <c r="AQ24" s="47">
        <v>0</v>
      </c>
      <c r="AR24" s="47">
        <v>0</v>
      </c>
      <c r="AS24" s="47">
        <v>0</v>
      </c>
      <c r="AT24" s="47">
        <v>0</v>
      </c>
      <c r="AU24" s="47">
        <v>0</v>
      </c>
      <c r="AV24" s="47">
        <v>0</v>
      </c>
      <c r="AW24" s="47">
        <v>0</v>
      </c>
      <c r="AX24" s="47">
        <v>0</v>
      </c>
      <c r="AY24" s="47">
        <v>0</v>
      </c>
      <c r="AZ24" s="47">
        <v>0</v>
      </c>
      <c r="BA24" s="47">
        <v>0</v>
      </c>
      <c r="BB24" s="47">
        <v>0</v>
      </c>
      <c r="BC24" s="47">
        <v>0</v>
      </c>
      <c r="BD24" s="47">
        <v>0</v>
      </c>
      <c r="BE24" s="47">
        <v>0</v>
      </c>
      <c r="BF24" s="47">
        <v>0</v>
      </c>
      <c r="BG24" s="47">
        <v>0</v>
      </c>
      <c r="BH24" s="47">
        <v>0</v>
      </c>
      <c r="BI24" s="47">
        <v>0</v>
      </c>
      <c r="BJ24" s="47">
        <v>0</v>
      </c>
      <c r="BK24" s="47">
        <v>0</v>
      </c>
      <c r="BL24" s="47">
        <v>0</v>
      </c>
      <c r="BM24" s="47">
        <v>0</v>
      </c>
      <c r="BN24" s="47">
        <v>0</v>
      </c>
      <c r="BO24" s="47">
        <v>0</v>
      </c>
      <c r="BP24" s="47">
        <v>0</v>
      </c>
      <c r="BQ24" s="47">
        <v>0</v>
      </c>
      <c r="BR24" s="47">
        <v>0</v>
      </c>
      <c r="BS24" s="47">
        <v>0</v>
      </c>
      <c r="BT24" s="47">
        <v>0.002473684210526316</v>
      </c>
      <c r="BU24" s="47">
        <v>0.0008947368421052633</v>
      </c>
      <c r="BV24" s="47">
        <v>0</v>
      </c>
      <c r="BW24" s="47">
        <v>0.0015789473684210526</v>
      </c>
      <c r="BX24" s="47">
        <v>0</v>
      </c>
      <c r="BY24" s="47">
        <v>0</v>
      </c>
      <c r="BZ24" s="47">
        <v>0</v>
      </c>
      <c r="CA24" s="47">
        <v>0</v>
      </c>
      <c r="CB24" s="47">
        <v>0</v>
      </c>
      <c r="CC24" s="47">
        <v>0</v>
      </c>
      <c r="CD24" s="47">
        <v>0</v>
      </c>
      <c r="CE24" s="47">
        <v>0</v>
      </c>
      <c r="CF24" s="47">
        <v>0</v>
      </c>
      <c r="CG24" s="47">
        <v>0</v>
      </c>
      <c r="CH24" s="47">
        <v>0</v>
      </c>
      <c r="CI24" s="47">
        <v>0</v>
      </c>
      <c r="CJ24" s="47">
        <v>0</v>
      </c>
      <c r="CK24" s="47">
        <v>0</v>
      </c>
      <c r="CL24" s="47">
        <v>0</v>
      </c>
      <c r="CM24" s="47">
        <v>0</v>
      </c>
      <c r="CN24" s="47">
        <v>0</v>
      </c>
      <c r="CO24" s="47">
        <v>0</v>
      </c>
      <c r="CP24" s="47">
        <v>0</v>
      </c>
      <c r="CQ24" s="47">
        <v>0</v>
      </c>
      <c r="CR24" s="47">
        <v>0</v>
      </c>
      <c r="CS24" s="47">
        <v>0</v>
      </c>
      <c r="CT24" s="47">
        <v>0</v>
      </c>
      <c r="CU24" s="47">
        <v>0</v>
      </c>
      <c r="CV24" s="47">
        <v>0</v>
      </c>
      <c r="CW24" s="47">
        <v>0</v>
      </c>
      <c r="CX24" s="47">
        <v>0</v>
      </c>
      <c r="CY24" s="47">
        <v>0.00015789473684210527</v>
      </c>
      <c r="CZ24" s="47">
        <v>0.00015789473684210527</v>
      </c>
      <c r="DA24" s="47">
        <v>0</v>
      </c>
      <c r="DB24" s="47">
        <v>0</v>
      </c>
      <c r="DC24" s="47">
        <v>0</v>
      </c>
      <c r="DD24" s="47">
        <v>0</v>
      </c>
      <c r="DE24" s="47">
        <v>0</v>
      </c>
      <c r="DF24" s="47">
        <v>0</v>
      </c>
      <c r="DG24" s="47">
        <v>0</v>
      </c>
      <c r="DH24" s="47">
        <v>0</v>
      </c>
      <c r="DI24" s="47">
        <v>0</v>
      </c>
      <c r="DJ24" s="47">
        <v>0</v>
      </c>
      <c r="DK24" s="47">
        <v>0</v>
      </c>
      <c r="DL24" s="47">
        <v>0</v>
      </c>
      <c r="DM24" s="47">
        <v>0</v>
      </c>
      <c r="DN24" s="47">
        <v>0</v>
      </c>
      <c r="DO24" s="47">
        <v>0</v>
      </c>
      <c r="DP24" s="47">
        <v>0</v>
      </c>
      <c r="DQ24" s="47">
        <v>0</v>
      </c>
      <c r="DR24" s="47">
        <v>0</v>
      </c>
      <c r="DS24" s="47">
        <v>0</v>
      </c>
      <c r="DT24" s="47">
        <v>0</v>
      </c>
      <c r="DU24" s="47">
        <v>0</v>
      </c>
      <c r="DV24" s="47">
        <v>0</v>
      </c>
      <c r="DW24" s="47">
        <v>0</v>
      </c>
      <c r="DX24" s="47">
        <v>0</v>
      </c>
      <c r="DY24" s="47">
        <v>0</v>
      </c>
      <c r="DZ24" s="47">
        <v>0</v>
      </c>
      <c r="EA24" s="47">
        <v>0</v>
      </c>
      <c r="ZZ24" t="s">
        <v>157</v>
      </c>
    </row>
    <row r="25" spans="1:702" x14ac:dyDescent="0.25">
      <c r="A25" s="47" t="s">
        <v>207</v>
      </c>
      <c r="B25" s="47" t="s">
        <v>153</v>
      </c>
      <c r="C25" s="47" t="s">
        <v>157</v>
      </c>
      <c r="D25" s="47" t="s">
        <v>1170</v>
      </c>
      <c r="E25" s="47" t="s">
        <v>199</v>
      </c>
      <c r="F25" s="47" t="s">
        <v>199</v>
      </c>
      <c r="G25" s="47"/>
      <c r="H25" s="47" t="s">
        <v>155</v>
      </c>
      <c r="I25" s="47" t="s">
        <v>179</v>
      </c>
      <c r="J25" s="47" t="str">
        <f>=IFERROR(VLOOKUP(H25&amp;I25,Table_Fonctions!A:G,6,FALSE),"")</f>
        <v>0</v>
      </c>
      <c r="K25" s="47" t="s">
        <v>1171</v>
      </c>
      <c r="L25" s="47" t="str">
        <f>=IFERROR(VLOOKUP(H25&amp;I25,Table_Fonctions!A:G,7,FALSE),K25)</f>
        <v/>
      </c>
      <c r="M25" s="47" t="str">
        <f>=IF(OR(LEFT(D25, 3)="TJ ", LEFT(D25, 4)="CPH "), "OUI", "NON")</f>
        <v/>
      </c>
      <c r="N25" s="47" t="s">
        <v>163</v>
      </c>
      <c r="O25" s="47" t="s">
        <v>164</v>
      </c>
      <c r="P25" s="47">
        <v>0.3663157894736837</v>
      </c>
      <c r="Q25" s="47">
        <v>0.3663157894736837</v>
      </c>
      <c r="R25" s="47" t="s">
        <v>1172</v>
      </c>
      <c r="S25" s="47">
        <f>=ROUND(BQ25-(BR25+BS25),3)</f>
      </c>
      <c r="T25" s="47">
        <f>=ROUND(CK25-(CL25+CM25+CN25+CO25+CP25),3)</f>
      </c>
      <c r="U25" s="47">
        <v>0</v>
      </c>
      <c r="V25" s="47">
        <v>0</v>
      </c>
      <c r="W25" s="47">
        <v>0</v>
      </c>
      <c r="X25" s="47">
        <v>0</v>
      </c>
      <c r="Y25" s="47">
        <v>0</v>
      </c>
      <c r="Z25" s="47">
        <v>0</v>
      </c>
      <c r="AA25" s="47">
        <v>0</v>
      </c>
      <c r="AB25" s="47">
        <v>0</v>
      </c>
      <c r="AC25" s="47">
        <v>0</v>
      </c>
      <c r="AD25" s="47">
        <v>0</v>
      </c>
      <c r="AE25" s="47">
        <v>0</v>
      </c>
      <c r="AF25" s="47">
        <v>0</v>
      </c>
      <c r="AG25" s="47">
        <v>0</v>
      </c>
      <c r="AH25" s="47">
        <v>0</v>
      </c>
      <c r="AI25" s="47">
        <v>0</v>
      </c>
      <c r="AJ25" s="47">
        <v>0</v>
      </c>
      <c r="AK25" s="47">
        <v>0</v>
      </c>
      <c r="AL25" s="47">
        <v>0</v>
      </c>
      <c r="AM25" s="47">
        <v>0</v>
      </c>
      <c r="AN25" s="47">
        <v>0</v>
      </c>
      <c r="AO25" s="47">
        <v>0</v>
      </c>
      <c r="AP25" s="47">
        <v>0</v>
      </c>
      <c r="AQ25" s="47">
        <v>0</v>
      </c>
      <c r="AR25" s="47">
        <v>0</v>
      </c>
      <c r="AS25" s="47">
        <v>0.3095368421052637</v>
      </c>
      <c r="AT25" s="47">
        <v>0</v>
      </c>
      <c r="AU25" s="47">
        <v>0</v>
      </c>
      <c r="AV25" s="47">
        <v>0</v>
      </c>
      <c r="AW25" s="47">
        <v>0</v>
      </c>
      <c r="AX25" s="47">
        <v>0</v>
      </c>
      <c r="AY25" s="47">
        <v>0</v>
      </c>
      <c r="AZ25" s="47">
        <v>0</v>
      </c>
      <c r="BA25" s="47">
        <v>0.3095368421052637</v>
      </c>
      <c r="BB25" s="47">
        <v>0</v>
      </c>
      <c r="BC25" s="47">
        <v>0</v>
      </c>
      <c r="BD25" s="47">
        <v>0</v>
      </c>
      <c r="BE25" s="47">
        <v>0</v>
      </c>
      <c r="BF25" s="47">
        <v>0</v>
      </c>
      <c r="BG25" s="47">
        <v>0</v>
      </c>
      <c r="BH25" s="47">
        <v>0</v>
      </c>
      <c r="BI25" s="47">
        <v>0</v>
      </c>
      <c r="BJ25" s="47">
        <v>0</v>
      </c>
      <c r="BK25" s="47">
        <v>0</v>
      </c>
      <c r="BL25" s="47">
        <v>0</v>
      </c>
      <c r="BM25" s="47">
        <v>0</v>
      </c>
      <c r="BN25" s="47">
        <v>0</v>
      </c>
      <c r="BO25" s="47">
        <v>0</v>
      </c>
      <c r="BP25" s="47">
        <v>0</v>
      </c>
      <c r="BQ25" s="47">
        <v>0</v>
      </c>
      <c r="BR25" s="47">
        <v>0</v>
      </c>
      <c r="BS25" s="47">
        <v>0</v>
      </c>
      <c r="BT25" s="47">
        <v>0.02014736842105255</v>
      </c>
      <c r="BU25" s="47">
        <v>0.014652631578947379</v>
      </c>
      <c r="BV25" s="47">
        <v>0</v>
      </c>
      <c r="BW25" s="47">
        <v>0</v>
      </c>
      <c r="BX25" s="47">
        <v>0</v>
      </c>
      <c r="BY25" s="47">
        <v>0</v>
      </c>
      <c r="BZ25" s="47">
        <v>0</v>
      </c>
      <c r="CA25" s="47">
        <v>0</v>
      </c>
      <c r="CB25" s="47">
        <v>0.005494736842105267</v>
      </c>
      <c r="CC25" s="47">
        <v>0</v>
      </c>
      <c r="CD25" s="47">
        <v>0</v>
      </c>
      <c r="CE25" s="47">
        <v>0</v>
      </c>
      <c r="CF25" s="47">
        <v>0</v>
      </c>
      <c r="CG25" s="47">
        <v>0</v>
      </c>
      <c r="CH25" s="47">
        <v>0</v>
      </c>
      <c r="CI25" s="47">
        <v>0</v>
      </c>
      <c r="CJ25" s="47">
        <v>0</v>
      </c>
      <c r="CK25" s="47">
        <v>0</v>
      </c>
      <c r="CL25" s="47">
        <v>0</v>
      </c>
      <c r="CM25" s="47">
        <v>0</v>
      </c>
      <c r="CN25" s="47">
        <v>0</v>
      </c>
      <c r="CO25" s="47">
        <v>0</v>
      </c>
      <c r="CP25" s="47">
        <v>0</v>
      </c>
      <c r="CQ25" s="47">
        <v>0</v>
      </c>
      <c r="CR25" s="47">
        <v>0</v>
      </c>
      <c r="CS25" s="47">
        <v>0</v>
      </c>
      <c r="CT25" s="47">
        <v>0</v>
      </c>
      <c r="CU25" s="47">
        <v>0</v>
      </c>
      <c r="CV25" s="47">
        <v>0</v>
      </c>
      <c r="CW25" s="47">
        <v>0</v>
      </c>
      <c r="CX25" s="47">
        <v>0</v>
      </c>
      <c r="CY25" s="47">
        <v>0.036631578947368446</v>
      </c>
      <c r="CZ25" s="47">
        <v>0.036631578947368446</v>
      </c>
      <c r="DA25" s="47">
        <v>0</v>
      </c>
      <c r="DB25" s="47">
        <v>0</v>
      </c>
      <c r="DC25" s="47">
        <v>0</v>
      </c>
      <c r="DD25" s="47">
        <v>0</v>
      </c>
      <c r="DE25" s="47">
        <v>0</v>
      </c>
      <c r="DF25" s="47">
        <v>0</v>
      </c>
      <c r="DG25" s="47">
        <v>0</v>
      </c>
      <c r="DH25" s="47">
        <v>0</v>
      </c>
      <c r="DI25" s="47">
        <v>0</v>
      </c>
      <c r="DJ25" s="47">
        <v>0</v>
      </c>
      <c r="DK25" s="47">
        <v>0</v>
      </c>
      <c r="DL25" s="47">
        <v>0</v>
      </c>
      <c r="DM25" s="47">
        <v>0</v>
      </c>
      <c r="DN25" s="47">
        <v>0</v>
      </c>
      <c r="DO25" s="47">
        <v>0</v>
      </c>
      <c r="DP25" s="47">
        <v>0</v>
      </c>
      <c r="DQ25" s="47">
        <v>0</v>
      </c>
      <c r="DR25" s="47">
        <v>0</v>
      </c>
      <c r="DS25" s="47">
        <v>0</v>
      </c>
      <c r="DT25" s="47">
        <v>0</v>
      </c>
      <c r="DU25" s="47">
        <v>0</v>
      </c>
      <c r="DV25" s="47">
        <v>0</v>
      </c>
      <c r="DW25" s="47">
        <v>0</v>
      </c>
      <c r="DX25" s="47">
        <v>0</v>
      </c>
      <c r="DY25" s="47">
        <v>0</v>
      </c>
      <c r="DZ25" s="47">
        <v>0</v>
      </c>
      <c r="EA25" s="47">
        <v>0</v>
      </c>
      <c r="ZZ25" t="s">
        <v>157</v>
      </c>
    </row>
    <row r="26" spans="1:702" x14ac:dyDescent="0.25">
      <c r="A26" s="47" t="s">
        <v>208</v>
      </c>
      <c r="B26" s="47" t="s">
        <v>153</v>
      </c>
      <c r="C26" s="47" t="s">
        <v>157</v>
      </c>
      <c r="D26" s="47" t="s">
        <v>1170</v>
      </c>
      <c r="E26" s="47" t="s">
        <v>199</v>
      </c>
      <c r="F26" s="47" t="s">
        <v>199</v>
      </c>
      <c r="G26" s="47"/>
      <c r="H26" s="47" t="s">
        <v>155</v>
      </c>
      <c r="I26" s="47" t="s">
        <v>179</v>
      </c>
      <c r="J26" s="47" t="str">
        <f>=IFERROR(VLOOKUP(H26&amp;I26,Table_Fonctions!A:G,6,FALSE),"")</f>
        <v>0</v>
      </c>
      <c r="K26" s="47" t="s">
        <v>1171</v>
      </c>
      <c r="L26" s="47" t="str">
        <f>=IFERROR(VLOOKUP(H26&amp;I26,Table_Fonctions!A:G,7,FALSE),K26)</f>
        <v/>
      </c>
      <c r="M26" s="47" t="str">
        <f>=IF(OR(LEFT(D26, 3)="TJ ", LEFT(D26, 4)="CPH "), "OUI", "NON")</f>
        <v/>
      </c>
      <c r="N26" s="47" t="s">
        <v>176</v>
      </c>
      <c r="O26" s="47"/>
      <c r="P26" s="47">
        <v>0</v>
      </c>
      <c r="Q26" s="47">
        <v>0</v>
      </c>
      <c r="R26" s="47" t="s">
        <v>1172</v>
      </c>
      <c r="S26" s="47">
        <f>=ROUND(BQ26-(BR26+BS26),3)</f>
      </c>
      <c r="T26" s="47">
        <f>=ROUND(CK26-(CL26+CM26+CN26+CO26+CP26),3)</f>
      </c>
      <c r="U26" s="47">
        <v>0</v>
      </c>
      <c r="V26" s="47">
        <v>0</v>
      </c>
      <c r="W26" s="47">
        <v>0</v>
      </c>
      <c r="X26" s="47">
        <v>0</v>
      </c>
      <c r="Y26" s="47">
        <v>0</v>
      </c>
      <c r="Z26" s="47">
        <v>0</v>
      </c>
      <c r="AA26" s="47">
        <v>0</v>
      </c>
      <c r="AB26" s="47">
        <v>0</v>
      </c>
      <c r="AC26" s="47">
        <v>0</v>
      </c>
      <c r="AD26" s="47">
        <v>0</v>
      </c>
      <c r="AE26" s="47">
        <v>0</v>
      </c>
      <c r="AF26" s="47">
        <v>0</v>
      </c>
      <c r="AG26" s="47">
        <v>0</v>
      </c>
      <c r="AH26" s="47">
        <v>0</v>
      </c>
      <c r="AI26" s="47">
        <v>0</v>
      </c>
      <c r="AJ26" s="47">
        <v>0</v>
      </c>
      <c r="AK26" s="47">
        <v>0</v>
      </c>
      <c r="AL26" s="47">
        <v>0</v>
      </c>
      <c r="AM26" s="47">
        <v>0</v>
      </c>
      <c r="AN26" s="47">
        <v>0</v>
      </c>
      <c r="AO26" s="47">
        <v>0</v>
      </c>
      <c r="AP26" s="47">
        <v>0</v>
      </c>
      <c r="AQ26" s="47">
        <v>0</v>
      </c>
      <c r="AR26" s="47">
        <v>0</v>
      </c>
      <c r="AS26" s="47">
        <v>0</v>
      </c>
      <c r="AT26" s="47">
        <v>0</v>
      </c>
      <c r="AU26" s="47">
        <v>0</v>
      </c>
      <c r="AV26" s="47">
        <v>0</v>
      </c>
      <c r="AW26" s="47">
        <v>0</v>
      </c>
      <c r="AX26" s="47">
        <v>0</v>
      </c>
      <c r="AY26" s="47">
        <v>0</v>
      </c>
      <c r="AZ26" s="47">
        <v>0</v>
      </c>
      <c r="BA26" s="47">
        <v>0</v>
      </c>
      <c r="BB26" s="47">
        <v>0</v>
      </c>
      <c r="BC26" s="47">
        <v>0</v>
      </c>
      <c r="BD26" s="47">
        <v>0</v>
      </c>
      <c r="BE26" s="47">
        <v>0</v>
      </c>
      <c r="BF26" s="47">
        <v>0</v>
      </c>
      <c r="BG26" s="47">
        <v>0</v>
      </c>
      <c r="BH26" s="47">
        <v>0</v>
      </c>
      <c r="BI26" s="47">
        <v>0</v>
      </c>
      <c r="BJ26" s="47">
        <v>0</v>
      </c>
      <c r="BK26" s="47">
        <v>0</v>
      </c>
      <c r="BL26" s="47">
        <v>0</v>
      </c>
      <c r="BM26" s="47">
        <v>0</v>
      </c>
      <c r="BN26" s="47">
        <v>0</v>
      </c>
      <c r="BO26" s="47">
        <v>0</v>
      </c>
      <c r="BP26" s="47">
        <v>0</v>
      </c>
      <c r="BQ26" s="47">
        <v>0</v>
      </c>
      <c r="BR26" s="47">
        <v>0</v>
      </c>
      <c r="BS26" s="47">
        <v>0</v>
      </c>
      <c r="BT26" s="47">
        <v>0</v>
      </c>
      <c r="BU26" s="47">
        <v>0</v>
      </c>
      <c r="BV26" s="47">
        <v>0</v>
      </c>
      <c r="BW26" s="47">
        <v>0</v>
      </c>
      <c r="BX26" s="47">
        <v>0</v>
      </c>
      <c r="BY26" s="47">
        <v>0</v>
      </c>
      <c r="BZ26" s="47">
        <v>0</v>
      </c>
      <c r="CA26" s="47">
        <v>0</v>
      </c>
      <c r="CB26" s="47">
        <v>0</v>
      </c>
      <c r="CC26" s="47">
        <v>0</v>
      </c>
      <c r="CD26" s="47">
        <v>0</v>
      </c>
      <c r="CE26" s="47">
        <v>0</v>
      </c>
      <c r="CF26" s="47">
        <v>0</v>
      </c>
      <c r="CG26" s="47">
        <v>0</v>
      </c>
      <c r="CH26" s="47">
        <v>0</v>
      </c>
      <c r="CI26" s="47">
        <v>0</v>
      </c>
      <c r="CJ26" s="47">
        <v>0</v>
      </c>
      <c r="CK26" s="47">
        <v>0</v>
      </c>
      <c r="CL26" s="47">
        <v>0</v>
      </c>
      <c r="CM26" s="47">
        <v>0</v>
      </c>
      <c r="CN26" s="47">
        <v>0</v>
      </c>
      <c r="CO26" s="47">
        <v>0</v>
      </c>
      <c r="CP26" s="47">
        <v>0</v>
      </c>
      <c r="CQ26" s="47">
        <v>0</v>
      </c>
      <c r="CR26" s="47">
        <v>0</v>
      </c>
      <c r="CS26" s="47">
        <v>0</v>
      </c>
      <c r="CT26" s="47">
        <v>0</v>
      </c>
      <c r="CU26" s="47">
        <v>0</v>
      </c>
      <c r="CV26" s="47">
        <v>0</v>
      </c>
      <c r="CW26" s="47">
        <v>0</v>
      </c>
      <c r="CX26" s="47">
        <v>0</v>
      </c>
      <c r="CY26" s="47">
        <v>0</v>
      </c>
      <c r="CZ26" s="47">
        <v>0</v>
      </c>
      <c r="DA26" s="47">
        <v>0</v>
      </c>
      <c r="DB26" s="47">
        <v>0</v>
      </c>
      <c r="DC26" s="47">
        <v>0</v>
      </c>
      <c r="DD26" s="47">
        <v>0</v>
      </c>
      <c r="DE26" s="47">
        <v>0</v>
      </c>
      <c r="DF26" s="47">
        <v>0</v>
      </c>
      <c r="DG26" s="47">
        <v>0</v>
      </c>
      <c r="DH26" s="47">
        <v>0</v>
      </c>
      <c r="DI26" s="47">
        <v>0</v>
      </c>
      <c r="DJ26" s="47">
        <v>0</v>
      </c>
      <c r="DK26" s="47">
        <v>1</v>
      </c>
      <c r="DL26" s="47">
        <v>1</v>
      </c>
      <c r="DM26" s="47">
        <v>0</v>
      </c>
      <c r="DN26" s="47">
        <v>0</v>
      </c>
      <c r="DO26" s="47">
        <v>0</v>
      </c>
      <c r="DP26" s="47">
        <v>0</v>
      </c>
      <c r="DQ26" s="47">
        <v>0</v>
      </c>
      <c r="DR26" s="47">
        <v>0</v>
      </c>
      <c r="DS26" s="47">
        <v>0</v>
      </c>
      <c r="DT26" s="47">
        <v>0</v>
      </c>
      <c r="DU26" s="47">
        <v>0</v>
      </c>
      <c r="DV26" s="47">
        <v>0</v>
      </c>
      <c r="DW26" s="47">
        <v>0</v>
      </c>
      <c r="DX26" s="47">
        <v>0</v>
      </c>
      <c r="DY26" s="47">
        <v>0</v>
      </c>
      <c r="DZ26" s="47">
        <v>0</v>
      </c>
      <c r="EA26" s="47">
        <v>0</v>
      </c>
      <c r="ZZ26" t="s">
        <v>157</v>
      </c>
    </row>
    <row r="27" spans="1:702" x14ac:dyDescent="0.25">
      <c r="A27" s="47" t="s">
        <v>209</v>
      </c>
      <c r="B27" s="47" t="s">
        <v>153</v>
      </c>
      <c r="C27" s="47" t="s">
        <v>157</v>
      </c>
      <c r="D27" s="47" t="s">
        <v>1170</v>
      </c>
      <c r="E27" s="47" t="s">
        <v>199</v>
      </c>
      <c r="F27" s="47" t="s">
        <v>199</v>
      </c>
      <c r="G27" s="47"/>
      <c r="H27" s="47" t="s">
        <v>155</v>
      </c>
      <c r="I27" s="47" t="s">
        <v>179</v>
      </c>
      <c r="J27" s="47" t="str">
        <f>=IFERROR(VLOOKUP(H27&amp;I27,Table_Fonctions!A:G,6,FALSE),"")</f>
        <v>0</v>
      </c>
      <c r="K27" s="47" t="s">
        <v>1171</v>
      </c>
      <c r="L27" s="47" t="str">
        <f>=IFERROR(VLOOKUP(H27&amp;I27,Table_Fonctions!A:G,7,FALSE),K27)</f>
        <v/>
      </c>
      <c r="M27" s="47" t="str">
        <f>=IF(OR(LEFT(D27, 3)="TJ ", LEFT(D27, 4)="CPH "), "OUI", "NON")</f>
        <v/>
      </c>
      <c r="N27" s="47" t="s">
        <v>210</v>
      </c>
      <c r="O27" s="47" t="s">
        <v>206</v>
      </c>
      <c r="P27" s="47">
        <v>0.002631578947368421</v>
      </c>
      <c r="Q27" s="47">
        <v>0.002631578947368421</v>
      </c>
      <c r="R27" s="47" t="s">
        <v>1172</v>
      </c>
      <c r="S27" s="47">
        <f>=ROUND(BQ27-(BR27+BS27),3)</f>
      </c>
      <c r="T27" s="47">
        <f>=ROUND(CK27-(CL27+CM27+CN27+CO27+CP27),3)</f>
      </c>
      <c r="U27" s="47">
        <v>0</v>
      </c>
      <c r="V27" s="47">
        <v>0</v>
      </c>
      <c r="W27" s="47">
        <v>0</v>
      </c>
      <c r="X27" s="47">
        <v>0</v>
      </c>
      <c r="Y27" s="47">
        <v>0</v>
      </c>
      <c r="Z27" s="47">
        <v>0</v>
      </c>
      <c r="AA27" s="47">
        <v>0</v>
      </c>
      <c r="AB27" s="47">
        <v>0</v>
      </c>
      <c r="AC27" s="47">
        <v>0</v>
      </c>
      <c r="AD27" s="47">
        <v>0</v>
      </c>
      <c r="AE27" s="47">
        <v>0</v>
      </c>
      <c r="AF27" s="47">
        <v>0</v>
      </c>
      <c r="AG27" s="47">
        <v>0</v>
      </c>
      <c r="AH27" s="47">
        <v>0</v>
      </c>
      <c r="AI27" s="47">
        <v>0</v>
      </c>
      <c r="AJ27" s="47">
        <v>0</v>
      </c>
      <c r="AK27" s="47">
        <v>0</v>
      </c>
      <c r="AL27" s="47">
        <v>0</v>
      </c>
      <c r="AM27" s="47">
        <v>0</v>
      </c>
      <c r="AN27" s="47">
        <v>0</v>
      </c>
      <c r="AO27" s="47">
        <v>0</v>
      </c>
      <c r="AP27" s="47">
        <v>0</v>
      </c>
      <c r="AQ27" s="47">
        <v>0</v>
      </c>
      <c r="AR27" s="47">
        <v>0</v>
      </c>
      <c r="AS27" s="47">
        <v>0.002473684210526316</v>
      </c>
      <c r="AT27" s="47">
        <v>0</v>
      </c>
      <c r="AU27" s="47">
        <v>0</v>
      </c>
      <c r="AV27" s="47">
        <v>0</v>
      </c>
      <c r="AW27" s="47">
        <v>0</v>
      </c>
      <c r="AX27" s="47">
        <v>0</v>
      </c>
      <c r="AY27" s="47">
        <v>0</v>
      </c>
      <c r="AZ27" s="47">
        <v>0</v>
      </c>
      <c r="BA27" s="47">
        <v>0</v>
      </c>
      <c r="BB27" s="47">
        <v>0</v>
      </c>
      <c r="BC27" s="47">
        <v>0</v>
      </c>
      <c r="BD27" s="47">
        <v>0</v>
      </c>
      <c r="BE27" s="47">
        <v>0</v>
      </c>
      <c r="BF27" s="47">
        <v>0</v>
      </c>
      <c r="BG27" s="47">
        <v>0</v>
      </c>
      <c r="BH27" s="47">
        <v>0</v>
      </c>
      <c r="BI27" s="47">
        <v>0</v>
      </c>
      <c r="BJ27" s="47">
        <v>0</v>
      </c>
      <c r="BK27" s="47">
        <v>0</v>
      </c>
      <c r="BL27" s="47">
        <v>0</v>
      </c>
      <c r="BM27" s="47">
        <v>0</v>
      </c>
      <c r="BN27" s="47">
        <v>0</v>
      </c>
      <c r="BO27" s="47">
        <v>0</v>
      </c>
      <c r="BP27" s="47">
        <v>0</v>
      </c>
      <c r="BQ27" s="47">
        <v>0</v>
      </c>
      <c r="BR27" s="47">
        <v>0</v>
      </c>
      <c r="BS27" s="47">
        <v>0</v>
      </c>
      <c r="BT27" s="47">
        <v>0</v>
      </c>
      <c r="BU27" s="47">
        <v>0</v>
      </c>
      <c r="BV27" s="47">
        <v>0</v>
      </c>
      <c r="BW27" s="47">
        <v>0</v>
      </c>
      <c r="BX27" s="47">
        <v>0</v>
      </c>
      <c r="BY27" s="47">
        <v>0</v>
      </c>
      <c r="BZ27" s="47">
        <v>0</v>
      </c>
      <c r="CA27" s="47">
        <v>0</v>
      </c>
      <c r="CB27" s="47">
        <v>0</v>
      </c>
      <c r="CC27" s="47">
        <v>0</v>
      </c>
      <c r="CD27" s="47">
        <v>0</v>
      </c>
      <c r="CE27" s="47">
        <v>0</v>
      </c>
      <c r="CF27" s="47">
        <v>0</v>
      </c>
      <c r="CG27" s="47">
        <v>0</v>
      </c>
      <c r="CH27" s="47">
        <v>0</v>
      </c>
      <c r="CI27" s="47">
        <v>0</v>
      </c>
      <c r="CJ27" s="47">
        <v>0</v>
      </c>
      <c r="CK27" s="47">
        <v>0</v>
      </c>
      <c r="CL27" s="47">
        <v>0</v>
      </c>
      <c r="CM27" s="47">
        <v>0</v>
      </c>
      <c r="CN27" s="47">
        <v>0</v>
      </c>
      <c r="CO27" s="47">
        <v>0</v>
      </c>
      <c r="CP27" s="47">
        <v>0</v>
      </c>
      <c r="CQ27" s="47">
        <v>0</v>
      </c>
      <c r="CR27" s="47">
        <v>0</v>
      </c>
      <c r="CS27" s="47">
        <v>0</v>
      </c>
      <c r="CT27" s="47">
        <v>0</v>
      </c>
      <c r="CU27" s="47">
        <v>0</v>
      </c>
      <c r="CV27" s="47">
        <v>0</v>
      </c>
      <c r="CW27" s="47">
        <v>0</v>
      </c>
      <c r="CX27" s="47">
        <v>0</v>
      </c>
      <c r="CY27" s="47">
        <v>0.00015789473684210527</v>
      </c>
      <c r="CZ27" s="47">
        <v>0.00015789473684210527</v>
      </c>
      <c r="DA27" s="47">
        <v>0</v>
      </c>
      <c r="DB27" s="47">
        <v>0</v>
      </c>
      <c r="DC27" s="47">
        <v>0</v>
      </c>
      <c r="DD27" s="47">
        <v>0</v>
      </c>
      <c r="DE27" s="47">
        <v>0</v>
      </c>
      <c r="DF27" s="47">
        <v>0</v>
      </c>
      <c r="DG27" s="47">
        <v>0</v>
      </c>
      <c r="DH27" s="47">
        <v>0</v>
      </c>
      <c r="DI27" s="47">
        <v>0</v>
      </c>
      <c r="DJ27" s="47">
        <v>0</v>
      </c>
      <c r="DK27" s="47">
        <v>0</v>
      </c>
      <c r="DL27" s="47">
        <v>0</v>
      </c>
      <c r="DM27" s="47">
        <v>0</v>
      </c>
      <c r="DN27" s="47">
        <v>0</v>
      </c>
      <c r="DO27" s="47">
        <v>0</v>
      </c>
      <c r="DP27" s="47">
        <v>0</v>
      </c>
      <c r="DQ27" s="47">
        <v>0</v>
      </c>
      <c r="DR27" s="47">
        <v>0</v>
      </c>
      <c r="DS27" s="47">
        <v>0</v>
      </c>
      <c r="DT27" s="47">
        <v>0</v>
      </c>
      <c r="DU27" s="47">
        <v>0</v>
      </c>
      <c r="DV27" s="47">
        <v>0</v>
      </c>
      <c r="DW27" s="47">
        <v>0</v>
      </c>
      <c r="DX27" s="47">
        <v>0</v>
      </c>
      <c r="DY27" s="47">
        <v>0</v>
      </c>
      <c r="DZ27" s="47">
        <v>0</v>
      </c>
      <c r="EA27" s="47">
        <v>0</v>
      </c>
      <c r="ZZ27" t="s">
        <v>157</v>
      </c>
    </row>
    <row r="28" spans="1:702" x14ac:dyDescent="0.25">
      <c r="A28" s="47" t="s">
        <v>211</v>
      </c>
      <c r="B28" s="47" t="s">
        <v>153</v>
      </c>
      <c r="C28" s="47" t="s">
        <v>157</v>
      </c>
      <c r="D28" s="47" t="s">
        <v>1170</v>
      </c>
      <c r="E28" s="47" t="s">
        <v>199</v>
      </c>
      <c r="F28" s="47" t="s">
        <v>199</v>
      </c>
      <c r="G28" s="47"/>
      <c r="H28" s="47" t="s">
        <v>155</v>
      </c>
      <c r="I28" s="47" t="s">
        <v>179</v>
      </c>
      <c r="J28" s="47" t="str">
        <f>=IFERROR(VLOOKUP(H28&amp;I28,Table_Fonctions!A:G,6,FALSE),"")</f>
        <v>0</v>
      </c>
      <c r="K28" s="47" t="s">
        <v>1171</v>
      </c>
      <c r="L28" s="47" t="str">
        <f>=IFERROR(VLOOKUP(H28&amp;I28,Table_Fonctions!A:G,7,FALSE),K28)</f>
        <v/>
      </c>
      <c r="M28" s="47" t="str">
        <f>=IF(OR(LEFT(D28, 3)="TJ ", LEFT(D28, 4)="CPH "), "OUI", "NON")</f>
        <v/>
      </c>
      <c r="N28" s="47" t="s">
        <v>166</v>
      </c>
      <c r="O28" s="47"/>
      <c r="P28" s="47">
        <v>1</v>
      </c>
      <c r="Q28" s="47">
        <v>1</v>
      </c>
      <c r="R28" s="47" t="s">
        <v>1172</v>
      </c>
      <c r="S28" s="47">
        <f>=ROUND(BQ28-(BR28+BS28),3)</f>
      </c>
      <c r="T28" s="47">
        <f>=ROUND(CK28-(CL28+CM28+CN28+CO28+CP28),3)</f>
      </c>
      <c r="U28" s="47">
        <v>0</v>
      </c>
      <c r="V28" s="47">
        <v>0</v>
      </c>
      <c r="W28" s="47">
        <v>0</v>
      </c>
      <c r="X28" s="47">
        <v>0</v>
      </c>
      <c r="Y28" s="47">
        <v>0</v>
      </c>
      <c r="Z28" s="47">
        <v>0</v>
      </c>
      <c r="AA28" s="47">
        <v>0</v>
      </c>
      <c r="AB28" s="47">
        <v>0</v>
      </c>
      <c r="AC28" s="47">
        <v>0</v>
      </c>
      <c r="AD28" s="47">
        <v>0</v>
      </c>
      <c r="AE28" s="47">
        <v>0</v>
      </c>
      <c r="AF28" s="47">
        <v>0</v>
      </c>
      <c r="AG28" s="47">
        <v>0</v>
      </c>
      <c r="AH28" s="47">
        <v>0</v>
      </c>
      <c r="AI28" s="47">
        <v>0</v>
      </c>
      <c r="AJ28" s="47">
        <v>0</v>
      </c>
      <c r="AK28" s="47">
        <v>0</v>
      </c>
      <c r="AL28" s="47">
        <v>0</v>
      </c>
      <c r="AM28" s="47">
        <v>0</v>
      </c>
      <c r="AN28" s="47">
        <v>0</v>
      </c>
      <c r="AO28" s="47">
        <v>0</v>
      </c>
      <c r="AP28" s="47">
        <v>0</v>
      </c>
      <c r="AQ28" s="47">
        <v>0</v>
      </c>
      <c r="AR28" s="47">
        <v>0</v>
      </c>
      <c r="AS28" s="47">
        <v>0.8849999999999952</v>
      </c>
      <c r="AT28" s="47">
        <v>0</v>
      </c>
      <c r="AU28" s="47">
        <v>0</v>
      </c>
      <c r="AV28" s="47">
        <v>0</v>
      </c>
      <c r="AW28" s="47">
        <v>0</v>
      </c>
      <c r="AX28" s="47">
        <v>0</v>
      </c>
      <c r="AY28" s="47">
        <v>0</v>
      </c>
      <c r="AZ28" s="47">
        <v>0</v>
      </c>
      <c r="BA28" s="47">
        <v>0.8849999999999952</v>
      </c>
      <c r="BB28" s="47">
        <v>0</v>
      </c>
      <c r="BC28" s="47">
        <v>0</v>
      </c>
      <c r="BD28" s="47">
        <v>0</v>
      </c>
      <c r="BE28" s="47">
        <v>0</v>
      </c>
      <c r="BF28" s="47">
        <v>0</v>
      </c>
      <c r="BG28" s="47">
        <v>0</v>
      </c>
      <c r="BH28" s="47">
        <v>0</v>
      </c>
      <c r="BI28" s="47">
        <v>0</v>
      </c>
      <c r="BJ28" s="47">
        <v>0</v>
      </c>
      <c r="BK28" s="47">
        <v>0</v>
      </c>
      <c r="BL28" s="47">
        <v>0</v>
      </c>
      <c r="BM28" s="47">
        <v>0</v>
      </c>
      <c r="BN28" s="47">
        <v>0</v>
      </c>
      <c r="BO28" s="47">
        <v>0</v>
      </c>
      <c r="BP28" s="47">
        <v>0</v>
      </c>
      <c r="BQ28" s="47">
        <v>0</v>
      </c>
      <c r="BR28" s="47">
        <v>0</v>
      </c>
      <c r="BS28" s="47">
        <v>0</v>
      </c>
      <c r="BT28" s="47">
        <v>0.05499999999999979</v>
      </c>
      <c r="BU28" s="47">
        <v>0.03999999999999961</v>
      </c>
      <c r="BV28" s="47">
        <v>0</v>
      </c>
      <c r="BW28" s="47">
        <v>0</v>
      </c>
      <c r="BX28" s="47">
        <v>0</v>
      </c>
      <c r="BY28" s="47">
        <v>0</v>
      </c>
      <c r="BZ28" s="47">
        <v>0</v>
      </c>
      <c r="CA28" s="47">
        <v>0</v>
      </c>
      <c r="CB28" s="47">
        <v>0.014999999999999934</v>
      </c>
      <c r="CC28" s="47">
        <v>0</v>
      </c>
      <c r="CD28" s="47">
        <v>0</v>
      </c>
      <c r="CE28" s="47">
        <v>0</v>
      </c>
      <c r="CF28" s="47">
        <v>0</v>
      </c>
      <c r="CG28" s="47">
        <v>0</v>
      </c>
      <c r="CH28" s="47">
        <v>0</v>
      </c>
      <c r="CI28" s="47">
        <v>0</v>
      </c>
      <c r="CJ28" s="47">
        <v>0</v>
      </c>
      <c r="CK28" s="47">
        <v>0</v>
      </c>
      <c r="CL28" s="47">
        <v>0</v>
      </c>
      <c r="CM28" s="47">
        <v>0</v>
      </c>
      <c r="CN28" s="47">
        <v>0</v>
      </c>
      <c r="CO28" s="47">
        <v>0</v>
      </c>
      <c r="CP28" s="47">
        <v>0</v>
      </c>
      <c r="CQ28" s="47">
        <v>0</v>
      </c>
      <c r="CR28" s="47">
        <v>0</v>
      </c>
      <c r="CS28" s="47">
        <v>0</v>
      </c>
      <c r="CT28" s="47">
        <v>0</v>
      </c>
      <c r="CU28" s="47">
        <v>0</v>
      </c>
      <c r="CV28" s="47">
        <v>0</v>
      </c>
      <c r="CW28" s="47">
        <v>0</v>
      </c>
      <c r="CX28" s="47">
        <v>0</v>
      </c>
      <c r="CY28" s="47">
        <v>0.059999999999999734</v>
      </c>
      <c r="CZ28" s="47">
        <v>0.059999999999999734</v>
      </c>
      <c r="DA28" s="47">
        <v>0</v>
      </c>
      <c r="DB28" s="47">
        <v>0</v>
      </c>
      <c r="DC28" s="47">
        <v>0</v>
      </c>
      <c r="DD28" s="47">
        <v>0</v>
      </c>
      <c r="DE28" s="47">
        <v>0</v>
      </c>
      <c r="DF28" s="47">
        <v>0</v>
      </c>
      <c r="DG28" s="47">
        <v>0</v>
      </c>
      <c r="DH28" s="47">
        <v>0</v>
      </c>
      <c r="DI28" s="47">
        <v>0</v>
      </c>
      <c r="DJ28" s="47">
        <v>0</v>
      </c>
      <c r="DK28" s="47">
        <v>0</v>
      </c>
      <c r="DL28" s="47">
        <v>0</v>
      </c>
      <c r="DM28" s="47">
        <v>0</v>
      </c>
      <c r="DN28" s="47">
        <v>0</v>
      </c>
      <c r="DO28" s="47">
        <v>0</v>
      </c>
      <c r="DP28" s="47">
        <v>0</v>
      </c>
      <c r="DQ28" s="47">
        <v>0</v>
      </c>
      <c r="DR28" s="47">
        <v>0</v>
      </c>
      <c r="DS28" s="47">
        <v>0</v>
      </c>
      <c r="DT28" s="47">
        <v>0</v>
      </c>
      <c r="DU28" s="47">
        <v>0</v>
      </c>
      <c r="DV28" s="47">
        <v>0</v>
      </c>
      <c r="DW28" s="47">
        <v>0</v>
      </c>
      <c r="DX28" s="47">
        <v>0</v>
      </c>
      <c r="DY28" s="47">
        <v>0.10526315789473685</v>
      </c>
      <c r="DZ28" s="47">
        <v>0</v>
      </c>
      <c r="EA28" s="47">
        <v>0.10526315789473685</v>
      </c>
      <c r="ZZ28" t="s">
        <v>157</v>
      </c>
    </row>
    <row r="29" spans="1:702" x14ac:dyDescent="0.25">
      <c r="A29" s="47" t="s">
        <v>212</v>
      </c>
      <c r="B29" s="47" t="s">
        <v>153</v>
      </c>
      <c r="C29" s="47" t="s">
        <v>157</v>
      </c>
      <c r="D29" s="47" t="s">
        <v>1170</v>
      </c>
      <c r="E29" s="47" t="s">
        <v>213</v>
      </c>
      <c r="F29" s="47" t="s">
        <v>213</v>
      </c>
      <c r="G29" s="47"/>
      <c r="H29" s="47" t="s">
        <v>155</v>
      </c>
      <c r="I29" s="47" t="s">
        <v>214</v>
      </c>
      <c r="J29" s="47" t="str">
        <f>=IFERROR(VLOOKUP(H29&amp;I29,Table_Fonctions!A:G,6,FALSE),"")</f>
        <v>0</v>
      </c>
      <c r="K29" s="47" t="s">
        <v>1171</v>
      </c>
      <c r="L29" s="47" t="str">
        <f>=IFERROR(VLOOKUP(H29&amp;I29,Table_Fonctions!A:G,7,FALSE),K29)</f>
        <v/>
      </c>
      <c r="M29" s="47" t="str">
        <f>=IF(OR(LEFT(D29, 3)="TJ ", LEFT(D29, 4)="CPH "), "OUI", "NON")</f>
        <v/>
      </c>
      <c r="N29" s="47" t="s">
        <v>215</v>
      </c>
      <c r="O29" s="47"/>
      <c r="P29" s="47">
        <v>1</v>
      </c>
      <c r="Q29" s="47">
        <v>1</v>
      </c>
      <c r="R29" s="47" t="s">
        <v>1172</v>
      </c>
      <c r="S29" s="47">
        <f>=ROUND(BQ29-(BR29+BS29),3)</f>
      </c>
      <c r="T29" s="47">
        <f>=ROUND(CK29-(CL29+CM29+CN29+CO29+CP29),3)</f>
      </c>
      <c r="U29" s="47">
        <v>0</v>
      </c>
      <c r="V29" s="47">
        <v>0</v>
      </c>
      <c r="W29" s="47">
        <v>0</v>
      </c>
      <c r="X29" s="47">
        <v>0</v>
      </c>
      <c r="Y29" s="47">
        <v>0</v>
      </c>
      <c r="Z29" s="47">
        <v>0</v>
      </c>
      <c r="AA29" s="47">
        <v>0</v>
      </c>
      <c r="AB29" s="47">
        <v>0</v>
      </c>
      <c r="AC29" s="47">
        <v>0</v>
      </c>
      <c r="AD29" s="47">
        <v>0</v>
      </c>
      <c r="AE29" s="47">
        <v>0</v>
      </c>
      <c r="AF29" s="47">
        <v>0</v>
      </c>
      <c r="AG29" s="47">
        <v>0</v>
      </c>
      <c r="AH29" s="47">
        <v>0</v>
      </c>
      <c r="AI29" s="47">
        <v>0</v>
      </c>
      <c r="AJ29" s="47">
        <v>0</v>
      </c>
      <c r="AK29" s="47">
        <v>0</v>
      </c>
      <c r="AL29" s="47">
        <v>0</v>
      </c>
      <c r="AM29" s="47">
        <v>0</v>
      </c>
      <c r="AN29" s="47">
        <v>0</v>
      </c>
      <c r="AO29" s="47">
        <v>0</v>
      </c>
      <c r="AP29" s="47">
        <v>0</v>
      </c>
      <c r="AQ29" s="47">
        <v>0</v>
      </c>
      <c r="AR29" s="47">
        <v>0</v>
      </c>
      <c r="AS29" s="47">
        <v>0</v>
      </c>
      <c r="AT29" s="47">
        <v>0</v>
      </c>
      <c r="AU29" s="47">
        <v>0</v>
      </c>
      <c r="AV29" s="47">
        <v>0</v>
      </c>
      <c r="AW29" s="47">
        <v>0</v>
      </c>
      <c r="AX29" s="47">
        <v>0</v>
      </c>
      <c r="AY29" s="47">
        <v>0</v>
      </c>
      <c r="AZ29" s="47">
        <v>0</v>
      </c>
      <c r="BA29" s="47">
        <v>0</v>
      </c>
      <c r="BB29" s="47">
        <v>0</v>
      </c>
      <c r="BC29" s="47">
        <v>0</v>
      </c>
      <c r="BD29" s="47">
        <v>0</v>
      </c>
      <c r="BE29" s="47">
        <v>0</v>
      </c>
      <c r="BF29" s="47">
        <v>0</v>
      </c>
      <c r="BG29" s="47">
        <v>0</v>
      </c>
      <c r="BH29" s="47">
        <v>0</v>
      </c>
      <c r="BI29" s="47">
        <v>0</v>
      </c>
      <c r="BJ29" s="47">
        <v>0</v>
      </c>
      <c r="BK29" s="47">
        <v>0</v>
      </c>
      <c r="BL29" s="47">
        <v>0</v>
      </c>
      <c r="BM29" s="47">
        <v>0</v>
      </c>
      <c r="BN29" s="47">
        <v>0</v>
      </c>
      <c r="BO29" s="47">
        <v>0</v>
      </c>
      <c r="BP29" s="47">
        <v>0</v>
      </c>
      <c r="BQ29" s="47">
        <v>0</v>
      </c>
      <c r="BR29" s="47">
        <v>0</v>
      </c>
      <c r="BS29" s="47">
        <v>0</v>
      </c>
      <c r="BT29" s="47">
        <v>0.05499999999999979</v>
      </c>
      <c r="BU29" s="47">
        <v>0.03999999999999961</v>
      </c>
      <c r="BV29" s="47">
        <v>0</v>
      </c>
      <c r="BW29" s="47">
        <v>0</v>
      </c>
      <c r="BX29" s="47">
        <v>0</v>
      </c>
      <c r="BY29" s="47">
        <v>0</v>
      </c>
      <c r="BZ29" s="47">
        <v>0</v>
      </c>
      <c r="CA29" s="47">
        <v>0</v>
      </c>
      <c r="CB29" s="47">
        <v>0.014999999999999934</v>
      </c>
      <c r="CC29" s="47">
        <v>0</v>
      </c>
      <c r="CD29" s="47">
        <v>0</v>
      </c>
      <c r="CE29" s="47">
        <v>0</v>
      </c>
      <c r="CF29" s="47">
        <v>0</v>
      </c>
      <c r="CG29" s="47">
        <v>0</v>
      </c>
      <c r="CH29" s="47">
        <v>0</v>
      </c>
      <c r="CI29" s="47">
        <v>0</v>
      </c>
      <c r="CJ29" s="47">
        <v>0</v>
      </c>
      <c r="CK29" s="47">
        <v>0</v>
      </c>
      <c r="CL29" s="47">
        <v>0</v>
      </c>
      <c r="CM29" s="47">
        <v>0</v>
      </c>
      <c r="CN29" s="47">
        <v>0</v>
      </c>
      <c r="CO29" s="47">
        <v>0</v>
      </c>
      <c r="CP29" s="47">
        <v>0</v>
      </c>
      <c r="CQ29" s="47">
        <v>0.8550000000000004</v>
      </c>
      <c r="CR29" s="47">
        <v>0</v>
      </c>
      <c r="CS29" s="47">
        <v>0</v>
      </c>
      <c r="CT29" s="47">
        <v>0</v>
      </c>
      <c r="CU29" s="47">
        <v>0</v>
      </c>
      <c r="CV29" s="47">
        <v>0</v>
      </c>
      <c r="CW29" s="47">
        <v>0</v>
      </c>
      <c r="CX29" s="47">
        <v>0</v>
      </c>
      <c r="CY29" s="47">
        <v>0.09000000000000011</v>
      </c>
      <c r="CZ29" s="47">
        <v>0.09000000000000011</v>
      </c>
      <c r="DA29" s="47">
        <v>0</v>
      </c>
      <c r="DB29" s="47">
        <v>0</v>
      </c>
      <c r="DC29" s="47">
        <v>0</v>
      </c>
      <c r="DD29" s="47">
        <v>0</v>
      </c>
      <c r="DE29" s="47">
        <v>0</v>
      </c>
      <c r="DF29" s="47">
        <v>0</v>
      </c>
      <c r="DG29" s="47">
        <v>0</v>
      </c>
      <c r="DH29" s="47">
        <v>0</v>
      </c>
      <c r="DI29" s="47">
        <v>0</v>
      </c>
      <c r="DJ29" s="47">
        <v>0</v>
      </c>
      <c r="DK29" s="47">
        <v>0</v>
      </c>
      <c r="DL29" s="47">
        <v>0</v>
      </c>
      <c r="DM29" s="47">
        <v>0</v>
      </c>
      <c r="DN29" s="47">
        <v>0</v>
      </c>
      <c r="DO29" s="47">
        <v>0</v>
      </c>
      <c r="DP29" s="47">
        <v>0</v>
      </c>
      <c r="DQ29" s="47">
        <v>0</v>
      </c>
      <c r="DR29" s="47">
        <v>0</v>
      </c>
      <c r="DS29" s="47">
        <v>0</v>
      </c>
      <c r="DT29" s="47">
        <v>0</v>
      </c>
      <c r="DU29" s="47">
        <v>0</v>
      </c>
      <c r="DV29" s="47">
        <v>0</v>
      </c>
      <c r="DW29" s="47">
        <v>0</v>
      </c>
      <c r="DX29" s="47">
        <v>0</v>
      </c>
      <c r="DY29" s="47">
        <v>0</v>
      </c>
      <c r="DZ29" s="47">
        <v>0</v>
      </c>
      <c r="EA29" s="47">
        <v>0</v>
      </c>
      <c r="ZZ29" t="s">
        <v>157</v>
      </c>
    </row>
    <row r="30" spans="1:702" x14ac:dyDescent="0.25">
      <c r="A30" s="47" t="s">
        <v>216</v>
      </c>
      <c r="B30" s="47" t="s">
        <v>153</v>
      </c>
      <c r="C30" s="47" t="s">
        <v>157</v>
      </c>
      <c r="D30" s="47" t="s">
        <v>1170</v>
      </c>
      <c r="E30" s="47" t="s">
        <v>213</v>
      </c>
      <c r="F30" s="47" t="s">
        <v>213</v>
      </c>
      <c r="G30" s="47"/>
      <c r="H30" s="47" t="s">
        <v>155</v>
      </c>
      <c r="I30" s="47" t="s">
        <v>214</v>
      </c>
      <c r="J30" s="47" t="str">
        <f>=IFERROR(VLOOKUP(H30&amp;I30,Table_Fonctions!A:G,6,FALSE),"")</f>
        <v>0</v>
      </c>
      <c r="K30" s="47" t="s">
        <v>1171</v>
      </c>
      <c r="L30" s="47" t="str">
        <f>=IFERROR(VLOOKUP(H30&amp;I30,Table_Fonctions!A:G,7,FALSE),K30)</f>
        <v/>
      </c>
      <c r="M30" s="47" t="str">
        <f>=IF(OR(LEFT(D30, 3)="TJ ", LEFT(D30, 4)="CPH "), "OUI", "NON")</f>
        <v/>
      </c>
      <c r="N30" s="47" t="s">
        <v>158</v>
      </c>
      <c r="O30" s="47"/>
      <c r="P30" s="47">
        <v>1</v>
      </c>
      <c r="Q30" s="47">
        <v>1</v>
      </c>
      <c r="R30" s="47" t="s">
        <v>1172</v>
      </c>
      <c r="S30" s="47">
        <f>=ROUND(BQ30-(BR30+BS30),3)</f>
      </c>
      <c r="T30" s="47">
        <f>=ROUND(CK30-(CL30+CM30+CN30+CO30+CP30),3)</f>
      </c>
      <c r="U30" s="47">
        <v>0</v>
      </c>
      <c r="V30" s="47">
        <v>0</v>
      </c>
      <c r="W30" s="47">
        <v>0</v>
      </c>
      <c r="X30" s="47">
        <v>0</v>
      </c>
      <c r="Y30" s="47">
        <v>0</v>
      </c>
      <c r="Z30" s="47">
        <v>0</v>
      </c>
      <c r="AA30" s="47">
        <v>0</v>
      </c>
      <c r="AB30" s="47">
        <v>0</v>
      </c>
      <c r="AC30" s="47">
        <v>0</v>
      </c>
      <c r="AD30" s="47">
        <v>0</v>
      </c>
      <c r="AE30" s="47">
        <v>0</v>
      </c>
      <c r="AF30" s="47">
        <v>0</v>
      </c>
      <c r="AG30" s="47">
        <v>0</v>
      </c>
      <c r="AH30" s="47">
        <v>0</v>
      </c>
      <c r="AI30" s="47">
        <v>0</v>
      </c>
      <c r="AJ30" s="47">
        <v>0</v>
      </c>
      <c r="AK30" s="47">
        <v>0</v>
      </c>
      <c r="AL30" s="47">
        <v>0</v>
      </c>
      <c r="AM30" s="47">
        <v>0</v>
      </c>
      <c r="AN30" s="47">
        <v>0</v>
      </c>
      <c r="AO30" s="47">
        <v>0</v>
      </c>
      <c r="AP30" s="47">
        <v>0</v>
      </c>
      <c r="AQ30" s="47">
        <v>0</v>
      </c>
      <c r="AR30" s="47">
        <v>0</v>
      </c>
      <c r="AS30" s="47">
        <v>0</v>
      </c>
      <c r="AT30" s="47">
        <v>0</v>
      </c>
      <c r="AU30" s="47">
        <v>0</v>
      </c>
      <c r="AV30" s="47">
        <v>0</v>
      </c>
      <c r="AW30" s="47">
        <v>0</v>
      </c>
      <c r="AX30" s="47">
        <v>0</v>
      </c>
      <c r="AY30" s="47">
        <v>0</v>
      </c>
      <c r="AZ30" s="47">
        <v>0</v>
      </c>
      <c r="BA30" s="47">
        <v>0</v>
      </c>
      <c r="BB30" s="47">
        <v>0</v>
      </c>
      <c r="BC30" s="47">
        <v>0</v>
      </c>
      <c r="BD30" s="47">
        <v>0</v>
      </c>
      <c r="BE30" s="47">
        <v>0</v>
      </c>
      <c r="BF30" s="47">
        <v>0</v>
      </c>
      <c r="BG30" s="47">
        <v>0</v>
      </c>
      <c r="BH30" s="47">
        <v>0</v>
      </c>
      <c r="BI30" s="47">
        <v>0</v>
      </c>
      <c r="BJ30" s="47">
        <v>0</v>
      </c>
      <c r="BK30" s="47">
        <v>0</v>
      </c>
      <c r="BL30" s="47">
        <v>0</v>
      </c>
      <c r="BM30" s="47">
        <v>0</v>
      </c>
      <c r="BN30" s="47">
        <v>0</v>
      </c>
      <c r="BO30" s="47">
        <v>0</v>
      </c>
      <c r="BP30" s="47">
        <v>0</v>
      </c>
      <c r="BQ30" s="47">
        <v>0</v>
      </c>
      <c r="BR30" s="47">
        <v>0</v>
      </c>
      <c r="BS30" s="47">
        <v>0</v>
      </c>
      <c r="BT30" s="47">
        <v>0.05499999999999979</v>
      </c>
      <c r="BU30" s="47">
        <v>0.03999999999999961</v>
      </c>
      <c r="BV30" s="47">
        <v>0</v>
      </c>
      <c r="BW30" s="47">
        <v>0</v>
      </c>
      <c r="BX30" s="47">
        <v>0</v>
      </c>
      <c r="BY30" s="47">
        <v>0</v>
      </c>
      <c r="BZ30" s="47">
        <v>0</v>
      </c>
      <c r="CA30" s="47">
        <v>0</v>
      </c>
      <c r="CB30" s="47">
        <v>0.014999999999999934</v>
      </c>
      <c r="CC30" s="47">
        <v>0</v>
      </c>
      <c r="CD30" s="47">
        <v>0</v>
      </c>
      <c r="CE30" s="47">
        <v>0</v>
      </c>
      <c r="CF30" s="47">
        <v>0</v>
      </c>
      <c r="CG30" s="47">
        <v>0</v>
      </c>
      <c r="CH30" s="47">
        <v>0</v>
      </c>
      <c r="CI30" s="47">
        <v>0</v>
      </c>
      <c r="CJ30" s="47">
        <v>0</v>
      </c>
      <c r="CK30" s="47">
        <v>0</v>
      </c>
      <c r="CL30" s="47">
        <v>0</v>
      </c>
      <c r="CM30" s="47">
        <v>0</v>
      </c>
      <c r="CN30" s="47">
        <v>0</v>
      </c>
      <c r="CO30" s="47">
        <v>0</v>
      </c>
      <c r="CP30" s="47">
        <v>0</v>
      </c>
      <c r="CQ30" s="47">
        <v>0.8600000000000081</v>
      </c>
      <c r="CR30" s="47">
        <v>0</v>
      </c>
      <c r="CS30" s="47">
        <v>0</v>
      </c>
      <c r="CT30" s="47">
        <v>0</v>
      </c>
      <c r="CU30" s="47">
        <v>0</v>
      </c>
      <c r="CV30" s="47">
        <v>0</v>
      </c>
      <c r="CW30" s="47">
        <v>0</v>
      </c>
      <c r="CX30" s="47">
        <v>0</v>
      </c>
      <c r="CY30" s="47">
        <v>0.08500000000000063</v>
      </c>
      <c r="CZ30" s="47">
        <v>0.08500000000000063</v>
      </c>
      <c r="DA30" s="47">
        <v>0</v>
      </c>
      <c r="DB30" s="47">
        <v>0</v>
      </c>
      <c r="DC30" s="47">
        <v>0</v>
      </c>
      <c r="DD30" s="47">
        <v>0</v>
      </c>
      <c r="DE30" s="47">
        <v>0</v>
      </c>
      <c r="DF30" s="47">
        <v>0</v>
      </c>
      <c r="DG30" s="47">
        <v>0</v>
      </c>
      <c r="DH30" s="47">
        <v>0</v>
      </c>
      <c r="DI30" s="47">
        <v>0</v>
      </c>
      <c r="DJ30" s="47">
        <v>0</v>
      </c>
      <c r="DK30" s="47">
        <v>0</v>
      </c>
      <c r="DL30" s="47">
        <v>0</v>
      </c>
      <c r="DM30" s="47">
        <v>0</v>
      </c>
      <c r="DN30" s="47">
        <v>0</v>
      </c>
      <c r="DO30" s="47">
        <v>0</v>
      </c>
      <c r="DP30" s="47">
        <v>0</v>
      </c>
      <c r="DQ30" s="47">
        <v>0</v>
      </c>
      <c r="DR30" s="47">
        <v>0</v>
      </c>
      <c r="DS30" s="47">
        <v>0</v>
      </c>
      <c r="DT30" s="47">
        <v>0</v>
      </c>
      <c r="DU30" s="47">
        <v>0</v>
      </c>
      <c r="DV30" s="47">
        <v>0</v>
      </c>
      <c r="DW30" s="47">
        <v>0</v>
      </c>
      <c r="DX30" s="47">
        <v>0</v>
      </c>
      <c r="DY30" s="47">
        <v>0</v>
      </c>
      <c r="DZ30" s="47">
        <v>0</v>
      </c>
      <c r="EA30" s="47">
        <v>0</v>
      </c>
      <c r="ZZ30" t="s">
        <v>157</v>
      </c>
    </row>
    <row r="31" spans="1:702" x14ac:dyDescent="0.25">
      <c r="A31" s="47" t="s">
        <v>217</v>
      </c>
      <c r="B31" s="47" t="s">
        <v>153</v>
      </c>
      <c r="C31" s="47" t="s">
        <v>157</v>
      </c>
      <c r="D31" s="47" t="s">
        <v>1170</v>
      </c>
      <c r="E31" s="47" t="s">
        <v>218</v>
      </c>
      <c r="F31" s="47" t="s">
        <v>218</v>
      </c>
      <c r="G31" s="47"/>
      <c r="H31" s="47" t="s">
        <v>155</v>
      </c>
      <c r="I31" s="47" t="s">
        <v>219</v>
      </c>
      <c r="J31" s="47" t="str">
        <f>=IFERROR(VLOOKUP(H31&amp;I31,Table_Fonctions!A:G,6,FALSE),"")</f>
        <v>0</v>
      </c>
      <c r="K31" s="47" t="s">
        <v>1171</v>
      </c>
      <c r="L31" s="47" t="str">
        <f>=IFERROR(VLOOKUP(H31&amp;I31,Table_Fonctions!A:G,7,FALSE),K31)</f>
        <v/>
      </c>
      <c r="M31" s="47" t="str">
        <f>=IF(OR(LEFT(D31, 3)="TJ ", LEFT(D31, 4)="CPH "), "OUI", "NON")</f>
        <v/>
      </c>
      <c r="N31" s="47" t="s">
        <v>220</v>
      </c>
      <c r="O31" s="47" t="s">
        <v>164</v>
      </c>
      <c r="P31" s="47">
        <v>0.45789473684210524</v>
      </c>
      <c r="Q31" s="47">
        <v>0.45789473684210524</v>
      </c>
      <c r="R31" s="47" t="s">
        <v>1172</v>
      </c>
      <c r="S31" s="47">
        <f>=ROUND(BQ31-(BR31+BS31),3)</f>
      </c>
      <c r="T31" s="47">
        <f>=ROUND(CK31-(CL31+CM31+CN31+CO31+CP31),3)</f>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47">
        <v>0</v>
      </c>
      <c r="AL31" s="47">
        <v>0</v>
      </c>
      <c r="AM31" s="47">
        <v>0</v>
      </c>
      <c r="AN31" s="47">
        <v>0</v>
      </c>
      <c r="AO31" s="47">
        <v>0</v>
      </c>
      <c r="AP31" s="47">
        <v>0</v>
      </c>
      <c r="AQ31" s="47">
        <v>0</v>
      </c>
      <c r="AR31" s="47">
        <v>0</v>
      </c>
      <c r="AS31" s="47">
        <v>0</v>
      </c>
      <c r="AT31" s="47">
        <v>0</v>
      </c>
      <c r="AU31" s="47">
        <v>0</v>
      </c>
      <c r="AV31" s="47">
        <v>0</v>
      </c>
      <c r="AW31" s="47">
        <v>0</v>
      </c>
      <c r="AX31" s="47">
        <v>0</v>
      </c>
      <c r="AY31" s="47">
        <v>0</v>
      </c>
      <c r="AZ31" s="47">
        <v>0</v>
      </c>
      <c r="BA31" s="47">
        <v>0</v>
      </c>
      <c r="BB31" s="47">
        <v>0</v>
      </c>
      <c r="BC31" s="47">
        <v>0</v>
      </c>
      <c r="BD31" s="47">
        <v>0</v>
      </c>
      <c r="BE31" s="47">
        <v>0</v>
      </c>
      <c r="BF31" s="47">
        <v>0</v>
      </c>
      <c r="BG31" s="47">
        <v>0</v>
      </c>
      <c r="BH31" s="47">
        <v>0</v>
      </c>
      <c r="BI31" s="47">
        <v>0</v>
      </c>
      <c r="BJ31" s="47">
        <v>0</v>
      </c>
      <c r="BK31" s="47">
        <v>0</v>
      </c>
      <c r="BL31" s="47">
        <v>0</v>
      </c>
      <c r="BM31" s="47">
        <v>0</v>
      </c>
      <c r="BN31" s="47">
        <v>0</v>
      </c>
      <c r="BO31" s="47">
        <v>0</v>
      </c>
      <c r="BP31" s="47">
        <v>0</v>
      </c>
      <c r="BQ31" s="47">
        <v>0.38921052631578823</v>
      </c>
      <c r="BR31" s="47">
        <v>0.2335263157894741</v>
      </c>
      <c r="BS31" s="47">
        <v>0.15568421052631648</v>
      </c>
      <c r="BT31" s="47">
        <v>0.02518421052631573</v>
      </c>
      <c r="BU31" s="47">
        <v>0.018315789473684223</v>
      </c>
      <c r="BV31" s="47">
        <v>0</v>
      </c>
      <c r="BW31" s="47">
        <v>0</v>
      </c>
      <c r="BX31" s="47">
        <v>0</v>
      </c>
      <c r="BY31" s="47">
        <v>0</v>
      </c>
      <c r="BZ31" s="47">
        <v>0</v>
      </c>
      <c r="CA31" s="47">
        <v>0</v>
      </c>
      <c r="CB31" s="47">
        <v>0.0068684210526315775</v>
      </c>
      <c r="CC31" s="47">
        <v>0</v>
      </c>
      <c r="CD31" s="47">
        <v>0</v>
      </c>
      <c r="CE31" s="47">
        <v>0</v>
      </c>
      <c r="CF31" s="47">
        <v>0</v>
      </c>
      <c r="CG31" s="47">
        <v>0</v>
      </c>
      <c r="CH31" s="47">
        <v>0</v>
      </c>
      <c r="CI31" s="47">
        <v>0</v>
      </c>
      <c r="CJ31" s="47">
        <v>0</v>
      </c>
      <c r="CK31" s="47">
        <v>0</v>
      </c>
      <c r="CL31" s="47">
        <v>0</v>
      </c>
      <c r="CM31" s="47">
        <v>0</v>
      </c>
      <c r="CN31" s="47">
        <v>0</v>
      </c>
      <c r="CO31" s="47">
        <v>0</v>
      </c>
      <c r="CP31" s="47">
        <v>0</v>
      </c>
      <c r="CQ31" s="47">
        <v>0</v>
      </c>
      <c r="CR31" s="47">
        <v>0</v>
      </c>
      <c r="CS31" s="47">
        <v>0</v>
      </c>
      <c r="CT31" s="47">
        <v>0</v>
      </c>
      <c r="CU31" s="47">
        <v>0</v>
      </c>
      <c r="CV31" s="47">
        <v>0</v>
      </c>
      <c r="CW31" s="47">
        <v>0</v>
      </c>
      <c r="CX31" s="47">
        <v>0</v>
      </c>
      <c r="CY31" s="47">
        <v>0.04350000000000011</v>
      </c>
      <c r="CZ31" s="47">
        <v>0.04350000000000011</v>
      </c>
      <c r="DA31" s="47">
        <v>0</v>
      </c>
      <c r="DB31" s="47">
        <v>0</v>
      </c>
      <c r="DC31" s="47">
        <v>0</v>
      </c>
      <c r="DD31" s="47">
        <v>0</v>
      </c>
      <c r="DE31" s="47">
        <v>0</v>
      </c>
      <c r="DF31" s="47">
        <v>0</v>
      </c>
      <c r="DG31" s="47">
        <v>0</v>
      </c>
      <c r="DH31" s="47">
        <v>0</v>
      </c>
      <c r="DI31" s="47">
        <v>0</v>
      </c>
      <c r="DJ31" s="47">
        <v>0</v>
      </c>
      <c r="DK31" s="47">
        <v>0</v>
      </c>
      <c r="DL31" s="47">
        <v>0</v>
      </c>
      <c r="DM31" s="47">
        <v>0</v>
      </c>
      <c r="DN31" s="47">
        <v>0</v>
      </c>
      <c r="DO31" s="47">
        <v>0</v>
      </c>
      <c r="DP31" s="47">
        <v>0</v>
      </c>
      <c r="DQ31" s="47">
        <v>0</v>
      </c>
      <c r="DR31" s="47">
        <v>0</v>
      </c>
      <c r="DS31" s="47">
        <v>0</v>
      </c>
      <c r="DT31" s="47">
        <v>0</v>
      </c>
      <c r="DU31" s="47">
        <v>0</v>
      </c>
      <c r="DV31" s="47">
        <v>0</v>
      </c>
      <c r="DW31" s="47">
        <v>0</v>
      </c>
      <c r="DX31" s="47">
        <v>0</v>
      </c>
      <c r="DY31" s="47">
        <v>0</v>
      </c>
      <c r="DZ31" s="47">
        <v>0</v>
      </c>
      <c r="EA31" s="47">
        <v>0</v>
      </c>
      <c r="ZZ31" t="s">
        <v>157</v>
      </c>
    </row>
    <row r="32" spans="1:702" x14ac:dyDescent="0.25">
      <c r="A32" s="47" t="s">
        <v>221</v>
      </c>
      <c r="B32" s="47" t="s">
        <v>153</v>
      </c>
      <c r="C32" s="47" t="s">
        <v>157</v>
      </c>
      <c r="D32" s="47" t="s">
        <v>1170</v>
      </c>
      <c r="E32" s="47" t="s">
        <v>222</v>
      </c>
      <c r="F32" s="47" t="s">
        <v>222</v>
      </c>
      <c r="G32" s="47"/>
      <c r="H32" s="47" t="s">
        <v>155</v>
      </c>
      <c r="I32" s="47" t="s">
        <v>223</v>
      </c>
      <c r="J32" s="47" t="str">
        <f>=IFERROR(VLOOKUP(H32&amp;I32,Table_Fonctions!A:G,6,FALSE),"")</f>
        <v>0</v>
      </c>
      <c r="K32" s="47" t="s">
        <v>1171</v>
      </c>
      <c r="L32" s="47" t="str">
        <f>=IFERROR(VLOOKUP(H32&amp;I32,Table_Fonctions!A:G,7,FALSE),K32)</f>
        <v/>
      </c>
      <c r="M32" s="47" t="str">
        <f>=IF(OR(LEFT(D32, 3)="TJ ", LEFT(D32, 4)="CPH "), "OUI", "NON")</f>
        <v/>
      </c>
      <c r="N32" s="47" t="s">
        <v>183</v>
      </c>
      <c r="O32" s="47"/>
      <c r="P32" s="47">
        <v>1</v>
      </c>
      <c r="Q32" s="47">
        <v>1</v>
      </c>
      <c r="R32" s="47" t="s">
        <v>1172</v>
      </c>
      <c r="S32" s="47">
        <f>=ROUND(BQ32-(BR32+BS32),3)</f>
      </c>
      <c r="T32" s="47">
        <f>=ROUND(CK32-(CL32+CM32+CN32+CO32+CP32),3)</f>
      </c>
      <c r="U32" s="47">
        <v>0</v>
      </c>
      <c r="V32" s="47">
        <v>0</v>
      </c>
      <c r="W32" s="47">
        <v>0</v>
      </c>
      <c r="X32" s="47">
        <v>0</v>
      </c>
      <c r="Y32" s="47">
        <v>0</v>
      </c>
      <c r="Z32" s="47">
        <v>0</v>
      </c>
      <c r="AA32" s="47">
        <v>0</v>
      </c>
      <c r="AB32" s="47">
        <v>0</v>
      </c>
      <c r="AC32" s="47">
        <v>0</v>
      </c>
      <c r="AD32" s="47">
        <v>0</v>
      </c>
      <c r="AE32" s="47">
        <v>0</v>
      </c>
      <c r="AF32" s="47">
        <v>0</v>
      </c>
      <c r="AG32" s="47">
        <v>0</v>
      </c>
      <c r="AH32" s="47">
        <v>0</v>
      </c>
      <c r="AI32" s="47">
        <v>0</v>
      </c>
      <c r="AJ32" s="47">
        <v>0</v>
      </c>
      <c r="AK32" s="47">
        <v>0</v>
      </c>
      <c r="AL32" s="47">
        <v>0</v>
      </c>
      <c r="AM32" s="47">
        <v>0</v>
      </c>
      <c r="AN32" s="47">
        <v>0</v>
      </c>
      <c r="AO32" s="47">
        <v>0</v>
      </c>
      <c r="AP32" s="47">
        <v>0</v>
      </c>
      <c r="AQ32" s="47">
        <v>0</v>
      </c>
      <c r="AR32" s="47">
        <v>0</v>
      </c>
      <c r="AS32" s="47">
        <v>0</v>
      </c>
      <c r="AT32" s="47">
        <v>0</v>
      </c>
      <c r="AU32" s="47">
        <v>0</v>
      </c>
      <c r="AV32" s="47">
        <v>0</v>
      </c>
      <c r="AW32" s="47">
        <v>0</v>
      </c>
      <c r="AX32" s="47">
        <v>0</v>
      </c>
      <c r="AY32" s="47">
        <v>0</v>
      </c>
      <c r="AZ32" s="47">
        <v>0</v>
      </c>
      <c r="BA32" s="47">
        <v>0</v>
      </c>
      <c r="BB32" s="47">
        <v>0</v>
      </c>
      <c r="BC32" s="47">
        <v>0</v>
      </c>
      <c r="BD32" s="47">
        <v>0</v>
      </c>
      <c r="BE32" s="47">
        <v>0</v>
      </c>
      <c r="BF32" s="47">
        <v>0</v>
      </c>
      <c r="BG32" s="47">
        <v>0</v>
      </c>
      <c r="BH32" s="47">
        <v>0</v>
      </c>
      <c r="BI32" s="47">
        <v>0</v>
      </c>
      <c r="BJ32" s="47">
        <v>0</v>
      </c>
      <c r="BK32" s="47">
        <v>0</v>
      </c>
      <c r="BL32" s="47">
        <v>0</v>
      </c>
      <c r="BM32" s="47">
        <v>0.25499999999999917</v>
      </c>
      <c r="BN32" s="47">
        <v>0</v>
      </c>
      <c r="BO32" s="47">
        <v>0</v>
      </c>
      <c r="BP32" s="47">
        <v>0</v>
      </c>
      <c r="BQ32" s="47">
        <v>0</v>
      </c>
      <c r="BR32" s="47">
        <v>0</v>
      </c>
      <c r="BS32" s="47">
        <v>0</v>
      </c>
      <c r="BT32" s="47">
        <v>0</v>
      </c>
      <c r="BU32" s="47">
        <v>0</v>
      </c>
      <c r="BV32" s="47">
        <v>0</v>
      </c>
      <c r="BW32" s="47">
        <v>0</v>
      </c>
      <c r="BX32" s="47">
        <v>0</v>
      </c>
      <c r="BY32" s="47">
        <v>0</v>
      </c>
      <c r="BZ32" s="47">
        <v>0</v>
      </c>
      <c r="CA32" s="47">
        <v>0</v>
      </c>
      <c r="CB32" s="47">
        <v>0</v>
      </c>
      <c r="CC32" s="47">
        <v>0</v>
      </c>
      <c r="CD32" s="47">
        <v>0</v>
      </c>
      <c r="CE32" s="47">
        <v>0</v>
      </c>
      <c r="CF32" s="47">
        <v>0</v>
      </c>
      <c r="CG32" s="47">
        <v>0</v>
      </c>
      <c r="CH32" s="47">
        <v>0</v>
      </c>
      <c r="CI32" s="47">
        <v>0</v>
      </c>
      <c r="CJ32" s="47">
        <v>0</v>
      </c>
      <c r="CK32" s="47">
        <v>0</v>
      </c>
      <c r="CL32" s="47">
        <v>0</v>
      </c>
      <c r="CM32" s="47">
        <v>0</v>
      </c>
      <c r="CN32" s="47">
        <v>0</v>
      </c>
      <c r="CO32" s="47">
        <v>0</v>
      </c>
      <c r="CP32" s="47">
        <v>0</v>
      </c>
      <c r="CQ32" s="47">
        <v>0</v>
      </c>
      <c r="CR32" s="47">
        <v>0</v>
      </c>
      <c r="CS32" s="47">
        <v>0</v>
      </c>
      <c r="CT32" s="47">
        <v>0</v>
      </c>
      <c r="CU32" s="47">
        <v>0</v>
      </c>
      <c r="CV32" s="47">
        <v>0.594999999999999</v>
      </c>
      <c r="CW32" s="47">
        <v>0.594999999999999</v>
      </c>
      <c r="CX32" s="47">
        <v>0</v>
      </c>
      <c r="CY32" s="47">
        <v>0.14999999999999905</v>
      </c>
      <c r="CZ32" s="47">
        <v>0.14999999999999905</v>
      </c>
      <c r="DA32" s="47">
        <v>0</v>
      </c>
      <c r="DB32" s="47">
        <v>0</v>
      </c>
      <c r="DC32" s="47">
        <v>0</v>
      </c>
      <c r="DD32" s="47">
        <v>0</v>
      </c>
      <c r="DE32" s="47">
        <v>0</v>
      </c>
      <c r="DF32" s="47">
        <v>0</v>
      </c>
      <c r="DG32" s="47">
        <v>0</v>
      </c>
      <c r="DH32" s="47">
        <v>0</v>
      </c>
      <c r="DI32" s="47">
        <v>0</v>
      </c>
      <c r="DJ32" s="47">
        <v>0</v>
      </c>
      <c r="DK32" s="47">
        <v>0</v>
      </c>
      <c r="DL32" s="47">
        <v>0</v>
      </c>
      <c r="DM32" s="47">
        <v>0</v>
      </c>
      <c r="DN32" s="47">
        <v>0</v>
      </c>
      <c r="DO32" s="47">
        <v>0</v>
      </c>
      <c r="DP32" s="47">
        <v>0</v>
      </c>
      <c r="DQ32" s="47">
        <v>0</v>
      </c>
      <c r="DR32" s="47">
        <v>0</v>
      </c>
      <c r="DS32" s="47">
        <v>0</v>
      </c>
      <c r="DT32" s="47">
        <v>0</v>
      </c>
      <c r="DU32" s="47">
        <v>0</v>
      </c>
      <c r="DV32" s="47">
        <v>0</v>
      </c>
      <c r="DW32" s="47">
        <v>0</v>
      </c>
      <c r="DX32" s="47">
        <v>0</v>
      </c>
      <c r="DY32" s="47">
        <v>0.08157894736842104</v>
      </c>
      <c r="DZ32" s="47">
        <v>0</v>
      </c>
      <c r="EA32" s="47">
        <v>0.08157894736842104</v>
      </c>
      <c r="ZZ32" t="s">
        <v>157</v>
      </c>
    </row>
    <row r="33" spans="1:702" x14ac:dyDescent="0.25">
      <c r="A33" s="47" t="s">
        <v>224</v>
      </c>
      <c r="B33" s="47" t="s">
        <v>153</v>
      </c>
      <c r="C33" s="47" t="s">
        <v>157</v>
      </c>
      <c r="D33" s="47" t="s">
        <v>1170</v>
      </c>
      <c r="E33" s="47" t="s">
        <v>222</v>
      </c>
      <c r="F33" s="47" t="s">
        <v>222</v>
      </c>
      <c r="G33" s="47"/>
      <c r="H33" s="47" t="s">
        <v>155</v>
      </c>
      <c r="I33" s="47" t="s">
        <v>223</v>
      </c>
      <c r="J33" s="47" t="str">
        <f>=IFERROR(VLOOKUP(H33&amp;I33,Table_Fonctions!A:G,6,FALSE),"")</f>
        <v>0</v>
      </c>
      <c r="K33" s="47" t="s">
        <v>1171</v>
      </c>
      <c r="L33" s="47" t="str">
        <f>=IFERROR(VLOOKUP(H33&amp;I33,Table_Fonctions!A:G,7,FALSE),K33)</f>
        <v/>
      </c>
      <c r="M33" s="47" t="str">
        <f>=IF(OR(LEFT(D33, 3)="TJ ", LEFT(D33, 4)="CPH "), "OUI", "NON")</f>
        <v/>
      </c>
      <c r="N33" s="47" t="s">
        <v>166</v>
      </c>
      <c r="O33" s="47" t="s">
        <v>164</v>
      </c>
      <c r="P33" s="47">
        <v>0.45789473684210524</v>
      </c>
      <c r="Q33" s="47">
        <v>0.45789473684210524</v>
      </c>
      <c r="R33" s="47" t="s">
        <v>1172</v>
      </c>
      <c r="S33" s="47">
        <f>=ROUND(BQ33-(BR33+BS33),3)</f>
      </c>
      <c r="T33" s="47">
        <f>=ROUND(CK33-(CL33+CM33+CN33+CO33+CP33),3)</f>
      </c>
      <c r="U33" s="47">
        <v>0</v>
      </c>
      <c r="V33" s="47">
        <v>0</v>
      </c>
      <c r="W33" s="47">
        <v>0</v>
      </c>
      <c r="X33" s="47">
        <v>0</v>
      </c>
      <c r="Y33" s="47">
        <v>0</v>
      </c>
      <c r="Z33" s="47">
        <v>0</v>
      </c>
      <c r="AA33" s="47">
        <v>0</v>
      </c>
      <c r="AB33" s="47">
        <v>0</v>
      </c>
      <c r="AC33" s="47">
        <v>0</v>
      </c>
      <c r="AD33" s="47">
        <v>0</v>
      </c>
      <c r="AE33" s="47">
        <v>0</v>
      </c>
      <c r="AF33" s="47">
        <v>0</v>
      </c>
      <c r="AG33" s="47">
        <v>0</v>
      </c>
      <c r="AH33" s="47">
        <v>0</v>
      </c>
      <c r="AI33" s="47">
        <v>0</v>
      </c>
      <c r="AJ33" s="47">
        <v>0</v>
      </c>
      <c r="AK33" s="47">
        <v>0</v>
      </c>
      <c r="AL33" s="47">
        <v>0</v>
      </c>
      <c r="AM33" s="47">
        <v>0</v>
      </c>
      <c r="AN33" s="47">
        <v>0</v>
      </c>
      <c r="AO33" s="47">
        <v>0</v>
      </c>
      <c r="AP33" s="47">
        <v>0</v>
      </c>
      <c r="AQ33" s="47">
        <v>0</v>
      </c>
      <c r="AR33" s="47">
        <v>0</v>
      </c>
      <c r="AS33" s="47">
        <v>0</v>
      </c>
      <c r="AT33" s="47">
        <v>0</v>
      </c>
      <c r="AU33" s="47">
        <v>0</v>
      </c>
      <c r="AV33" s="47">
        <v>0</v>
      </c>
      <c r="AW33" s="47">
        <v>0</v>
      </c>
      <c r="AX33" s="47">
        <v>0</v>
      </c>
      <c r="AY33" s="47">
        <v>0</v>
      </c>
      <c r="AZ33" s="47">
        <v>0</v>
      </c>
      <c r="BA33" s="47">
        <v>0</v>
      </c>
      <c r="BB33" s="47">
        <v>0</v>
      </c>
      <c r="BC33" s="47">
        <v>0</v>
      </c>
      <c r="BD33" s="47">
        <v>0</v>
      </c>
      <c r="BE33" s="47">
        <v>0</v>
      </c>
      <c r="BF33" s="47">
        <v>0</v>
      </c>
      <c r="BG33" s="47">
        <v>0</v>
      </c>
      <c r="BH33" s="47">
        <v>0</v>
      </c>
      <c r="BI33" s="47">
        <v>0</v>
      </c>
      <c r="BJ33" s="47">
        <v>0</v>
      </c>
      <c r="BK33" s="47">
        <v>0</v>
      </c>
      <c r="BL33" s="47">
        <v>0</v>
      </c>
      <c r="BM33" s="47">
        <v>0.11905263157894734</v>
      </c>
      <c r="BN33" s="47">
        <v>0</v>
      </c>
      <c r="BO33" s="47">
        <v>0</v>
      </c>
      <c r="BP33" s="47">
        <v>0</v>
      </c>
      <c r="BQ33" s="47">
        <v>0</v>
      </c>
      <c r="BR33" s="47">
        <v>0</v>
      </c>
      <c r="BS33" s="47">
        <v>0</v>
      </c>
      <c r="BT33" s="47">
        <v>0</v>
      </c>
      <c r="BU33" s="47">
        <v>0</v>
      </c>
      <c r="BV33" s="47">
        <v>0</v>
      </c>
      <c r="BW33" s="47">
        <v>0</v>
      </c>
      <c r="BX33" s="47">
        <v>0</v>
      </c>
      <c r="BY33" s="47">
        <v>0</v>
      </c>
      <c r="BZ33" s="47">
        <v>0</v>
      </c>
      <c r="CA33" s="47">
        <v>0</v>
      </c>
      <c r="CB33" s="47">
        <v>0</v>
      </c>
      <c r="CC33" s="47">
        <v>0</v>
      </c>
      <c r="CD33" s="47">
        <v>0</v>
      </c>
      <c r="CE33" s="47">
        <v>0</v>
      </c>
      <c r="CF33" s="47">
        <v>0</v>
      </c>
      <c r="CG33" s="47">
        <v>0</v>
      </c>
      <c r="CH33" s="47">
        <v>0</v>
      </c>
      <c r="CI33" s="47">
        <v>0</v>
      </c>
      <c r="CJ33" s="47">
        <v>0</v>
      </c>
      <c r="CK33" s="47">
        <v>0</v>
      </c>
      <c r="CL33" s="47">
        <v>0</v>
      </c>
      <c r="CM33" s="47">
        <v>0</v>
      </c>
      <c r="CN33" s="47">
        <v>0</v>
      </c>
      <c r="CO33" s="47">
        <v>0</v>
      </c>
      <c r="CP33" s="47">
        <v>0</v>
      </c>
      <c r="CQ33" s="47">
        <v>0</v>
      </c>
      <c r="CR33" s="47">
        <v>0</v>
      </c>
      <c r="CS33" s="47">
        <v>0</v>
      </c>
      <c r="CT33" s="47">
        <v>0</v>
      </c>
      <c r="CU33" s="47">
        <v>0</v>
      </c>
      <c r="CV33" s="47">
        <v>0.29305263157894756</v>
      </c>
      <c r="CW33" s="47">
        <v>0</v>
      </c>
      <c r="CX33" s="47">
        <v>0</v>
      </c>
      <c r="CY33" s="47">
        <v>0.04578947368421046</v>
      </c>
      <c r="CZ33" s="47">
        <v>0.04578947368421046</v>
      </c>
      <c r="DA33" s="47">
        <v>0</v>
      </c>
      <c r="DB33" s="47">
        <v>0</v>
      </c>
      <c r="DC33" s="47">
        <v>0</v>
      </c>
      <c r="DD33" s="47">
        <v>0</v>
      </c>
      <c r="DE33" s="47">
        <v>0</v>
      </c>
      <c r="DF33" s="47">
        <v>0</v>
      </c>
      <c r="DG33" s="47">
        <v>0</v>
      </c>
      <c r="DH33" s="47">
        <v>0</v>
      </c>
      <c r="DI33" s="47">
        <v>0</v>
      </c>
      <c r="DJ33" s="47">
        <v>0</v>
      </c>
      <c r="DK33" s="47">
        <v>0</v>
      </c>
      <c r="DL33" s="47">
        <v>0</v>
      </c>
      <c r="DM33" s="47">
        <v>0</v>
      </c>
      <c r="DN33" s="47">
        <v>0</v>
      </c>
      <c r="DO33" s="47">
        <v>0</v>
      </c>
      <c r="DP33" s="47">
        <v>0</v>
      </c>
      <c r="DQ33" s="47">
        <v>0</v>
      </c>
      <c r="DR33" s="47">
        <v>0</v>
      </c>
      <c r="DS33" s="47">
        <v>0</v>
      </c>
      <c r="DT33" s="47">
        <v>0</v>
      </c>
      <c r="DU33" s="47">
        <v>0</v>
      </c>
      <c r="DV33" s="47">
        <v>0</v>
      </c>
      <c r="DW33" s="47">
        <v>0</v>
      </c>
      <c r="DX33" s="47">
        <v>0</v>
      </c>
      <c r="DY33" s="47">
        <v>0</v>
      </c>
      <c r="DZ33" s="47">
        <v>0</v>
      </c>
      <c r="EA33" s="47">
        <v>0</v>
      </c>
      <c r="ZZ33" t="s">
        <v>157</v>
      </c>
    </row>
    <row r="34" spans="1:702" x14ac:dyDescent="0.25">
      <c r="A34" s="47" t="s">
        <v>225</v>
      </c>
      <c r="B34" s="47" t="s">
        <v>153</v>
      </c>
      <c r="C34" s="47" t="s">
        <v>157</v>
      </c>
      <c r="D34" s="47" t="s">
        <v>1170</v>
      </c>
      <c r="E34" s="47" t="s">
        <v>222</v>
      </c>
      <c r="F34" s="47" t="s">
        <v>222</v>
      </c>
      <c r="G34" s="47"/>
      <c r="H34" s="47" t="s">
        <v>155</v>
      </c>
      <c r="I34" s="47" t="s">
        <v>226</v>
      </c>
      <c r="J34" s="47" t="str">
        <f>=IFERROR(VLOOKUP(H34&amp;I34,Table_Fonctions!A:G,6,FALSE),"")</f>
        <v>0</v>
      </c>
      <c r="K34" s="47" t="s">
        <v>1171</v>
      </c>
      <c r="L34" s="47" t="str">
        <f>=IFERROR(VLOOKUP(H34&amp;I34,Table_Fonctions!A:G,7,FALSE),K34)</f>
        <v/>
      </c>
      <c r="M34" s="47" t="str">
        <f>=IF(OR(LEFT(D34, 3)="TJ ", LEFT(D34, 4)="CPH "), "OUI", "NON")</f>
        <v/>
      </c>
      <c r="N34" s="47" t="s">
        <v>158</v>
      </c>
      <c r="O34" s="47"/>
      <c r="P34" s="47">
        <v>0.8000000000000057</v>
      </c>
      <c r="Q34" s="47">
        <v>0.8000000000000057</v>
      </c>
      <c r="R34" s="47" t="s">
        <v>1172</v>
      </c>
      <c r="S34" s="47">
        <f>=ROUND(BQ34-(BR34+BS34),3)</f>
      </c>
      <c r="T34" s="47">
        <f>=ROUND(CK34-(CL34+CM34+CN34+CO34+CP34),3)</f>
      </c>
      <c r="U34" s="47">
        <v>0</v>
      </c>
      <c r="V34" s="47">
        <v>0</v>
      </c>
      <c r="W34" s="47">
        <v>0</v>
      </c>
      <c r="X34" s="47">
        <v>0</v>
      </c>
      <c r="Y34" s="47">
        <v>0</v>
      </c>
      <c r="Z34" s="47">
        <v>0</v>
      </c>
      <c r="AA34" s="47">
        <v>0</v>
      </c>
      <c r="AB34" s="47">
        <v>0</v>
      </c>
      <c r="AC34" s="47">
        <v>0</v>
      </c>
      <c r="AD34" s="47">
        <v>0</v>
      </c>
      <c r="AE34" s="47">
        <v>0</v>
      </c>
      <c r="AF34" s="47">
        <v>0</v>
      </c>
      <c r="AG34" s="47">
        <v>0</v>
      </c>
      <c r="AH34" s="47">
        <v>0</v>
      </c>
      <c r="AI34" s="47">
        <v>0</v>
      </c>
      <c r="AJ34" s="47">
        <v>0</v>
      </c>
      <c r="AK34" s="47">
        <v>0</v>
      </c>
      <c r="AL34" s="47">
        <v>0</v>
      </c>
      <c r="AM34" s="47">
        <v>0</v>
      </c>
      <c r="AN34" s="47">
        <v>0</v>
      </c>
      <c r="AO34" s="47">
        <v>0</v>
      </c>
      <c r="AP34" s="47">
        <v>0</v>
      </c>
      <c r="AQ34" s="47">
        <v>0</v>
      </c>
      <c r="AR34" s="47">
        <v>0</v>
      </c>
      <c r="AS34" s="47">
        <v>0</v>
      </c>
      <c r="AT34" s="47">
        <v>0</v>
      </c>
      <c r="AU34" s="47">
        <v>0</v>
      </c>
      <c r="AV34" s="47">
        <v>0</v>
      </c>
      <c r="AW34" s="47">
        <v>0</v>
      </c>
      <c r="AX34" s="47">
        <v>0</v>
      </c>
      <c r="AY34" s="47">
        <v>0</v>
      </c>
      <c r="AZ34" s="47">
        <v>0</v>
      </c>
      <c r="BA34" s="47">
        <v>0</v>
      </c>
      <c r="BB34" s="47">
        <v>0</v>
      </c>
      <c r="BC34" s="47">
        <v>0</v>
      </c>
      <c r="BD34" s="47">
        <v>0</v>
      </c>
      <c r="BE34" s="47">
        <v>0</v>
      </c>
      <c r="BF34" s="47">
        <v>0</v>
      </c>
      <c r="BG34" s="47">
        <v>0</v>
      </c>
      <c r="BH34" s="47">
        <v>0</v>
      </c>
      <c r="BI34" s="47">
        <v>0</v>
      </c>
      <c r="BJ34" s="47">
        <v>0</v>
      </c>
      <c r="BK34" s="47">
        <v>0</v>
      </c>
      <c r="BL34" s="47">
        <v>0</v>
      </c>
      <c r="BM34" s="47">
        <v>0</v>
      </c>
      <c r="BN34" s="47">
        <v>0</v>
      </c>
      <c r="BO34" s="47">
        <v>0</v>
      </c>
      <c r="BP34" s="47">
        <v>0</v>
      </c>
      <c r="BQ34" s="47">
        <v>0</v>
      </c>
      <c r="BR34" s="47">
        <v>0</v>
      </c>
      <c r="BS34" s="47">
        <v>0</v>
      </c>
      <c r="BT34" s="47">
        <v>0</v>
      </c>
      <c r="BU34" s="47">
        <v>0</v>
      </c>
      <c r="BV34" s="47">
        <v>0</v>
      </c>
      <c r="BW34" s="47">
        <v>0</v>
      </c>
      <c r="BX34" s="47">
        <v>0</v>
      </c>
      <c r="BY34" s="47">
        <v>0</v>
      </c>
      <c r="BZ34" s="47">
        <v>0</v>
      </c>
      <c r="CA34" s="47">
        <v>0</v>
      </c>
      <c r="CB34" s="47">
        <v>0</v>
      </c>
      <c r="CC34" s="47">
        <v>0</v>
      </c>
      <c r="CD34" s="47">
        <v>0</v>
      </c>
      <c r="CE34" s="47">
        <v>0</v>
      </c>
      <c r="CF34" s="47">
        <v>0</v>
      </c>
      <c r="CG34" s="47">
        <v>0</v>
      </c>
      <c r="CH34" s="47">
        <v>0</v>
      </c>
      <c r="CI34" s="47">
        <v>0</v>
      </c>
      <c r="CJ34" s="47">
        <v>0</v>
      </c>
      <c r="CK34" s="47">
        <v>0.7320000000000018</v>
      </c>
      <c r="CL34" s="47">
        <v>0.3880000000000027</v>
      </c>
      <c r="CM34" s="47">
        <v>0.34399999999999736</v>
      </c>
      <c r="CN34" s="47">
        <v>0</v>
      </c>
      <c r="CO34" s="47">
        <v>0</v>
      </c>
      <c r="CP34" s="47">
        <v>0</v>
      </c>
      <c r="CQ34" s="47">
        <v>0</v>
      </c>
      <c r="CR34" s="47">
        <v>0</v>
      </c>
      <c r="CS34" s="47">
        <v>0</v>
      </c>
      <c r="CT34" s="47">
        <v>0</v>
      </c>
      <c r="CU34" s="47">
        <v>0</v>
      </c>
      <c r="CV34" s="47">
        <v>0</v>
      </c>
      <c r="CW34" s="47">
        <v>0</v>
      </c>
      <c r="CX34" s="47">
        <v>0</v>
      </c>
      <c r="CY34" s="47">
        <v>0.06800000000000037</v>
      </c>
      <c r="CZ34" s="47">
        <v>0.06800000000000037</v>
      </c>
      <c r="DA34" s="47">
        <v>0</v>
      </c>
      <c r="DB34" s="47">
        <v>0</v>
      </c>
      <c r="DC34" s="47">
        <v>0</v>
      </c>
      <c r="DD34" s="47">
        <v>0</v>
      </c>
      <c r="DE34" s="47">
        <v>0</v>
      </c>
      <c r="DF34" s="47">
        <v>0</v>
      </c>
      <c r="DG34" s="47">
        <v>0</v>
      </c>
      <c r="DH34" s="47">
        <v>0</v>
      </c>
      <c r="DI34" s="47">
        <v>0</v>
      </c>
      <c r="DJ34" s="47">
        <v>0</v>
      </c>
      <c r="DK34" s="47">
        <v>0</v>
      </c>
      <c r="DL34" s="47">
        <v>0</v>
      </c>
      <c r="DM34" s="47">
        <v>0</v>
      </c>
      <c r="DN34" s="47">
        <v>0</v>
      </c>
      <c r="DO34" s="47">
        <v>0</v>
      </c>
      <c r="DP34" s="47">
        <v>0</v>
      </c>
      <c r="DQ34" s="47">
        <v>0</v>
      </c>
      <c r="DR34" s="47">
        <v>0</v>
      </c>
      <c r="DS34" s="47">
        <v>0</v>
      </c>
      <c r="DT34" s="47">
        <v>0</v>
      </c>
      <c r="DU34" s="47">
        <v>0</v>
      </c>
      <c r="DV34" s="47">
        <v>0</v>
      </c>
      <c r="DW34" s="47">
        <v>0</v>
      </c>
      <c r="DX34" s="47">
        <v>0</v>
      </c>
      <c r="DY34" s="47">
        <v>0</v>
      </c>
      <c r="DZ34" s="47">
        <v>0</v>
      </c>
      <c r="EA34" s="47">
        <v>0</v>
      </c>
      <c r="ZZ34" t="s">
        <v>157</v>
      </c>
    </row>
    <row r="35" spans="1:702" x14ac:dyDescent="0.25">
      <c r="A35" s="47" t="s">
        <v>227</v>
      </c>
      <c r="B35" s="47" t="s">
        <v>153</v>
      </c>
      <c r="C35" s="47" t="s">
        <v>157</v>
      </c>
      <c r="D35" s="47" t="s">
        <v>1170</v>
      </c>
      <c r="E35" s="47" t="s">
        <v>228</v>
      </c>
      <c r="F35" s="47" t="s">
        <v>228</v>
      </c>
      <c r="G35" s="47"/>
      <c r="H35" s="47" t="s">
        <v>155</v>
      </c>
      <c r="I35" s="47" t="s">
        <v>229</v>
      </c>
      <c r="J35" s="47" t="str">
        <f>=IFERROR(VLOOKUP(H35&amp;I35,Table_Fonctions!A:G,6,FALSE),"")</f>
        <v>0</v>
      </c>
      <c r="K35" s="47" t="s">
        <v>1171</v>
      </c>
      <c r="L35" s="47" t="str">
        <f>=IFERROR(VLOOKUP(H35&amp;I35,Table_Fonctions!A:G,7,FALSE),K35)</f>
        <v/>
      </c>
      <c r="M35" s="47" t="str">
        <f>=IF(OR(LEFT(D35, 3)="TJ ", LEFT(D35, 4)="CPH "), "OUI", "NON")</f>
        <v/>
      </c>
      <c r="N35" s="47" t="s">
        <v>230</v>
      </c>
      <c r="O35" s="47"/>
      <c r="P35" s="47">
        <v>1</v>
      </c>
      <c r="Q35" s="47">
        <v>1</v>
      </c>
      <c r="R35" s="47" t="s">
        <v>1172</v>
      </c>
      <c r="S35" s="47">
        <f>=ROUND(BQ35-(BR35+BS35),3)</f>
      </c>
      <c r="T35" s="47">
        <f>=ROUND(CK35-(CL35+CM35+CN35+CO35+CP35),3)</f>
      </c>
      <c r="U35" s="47">
        <v>0</v>
      </c>
      <c r="V35" s="47">
        <v>0</v>
      </c>
      <c r="W35" s="47">
        <v>0</v>
      </c>
      <c r="X35" s="47">
        <v>0</v>
      </c>
      <c r="Y35" s="47">
        <v>0</v>
      </c>
      <c r="Z35" s="47">
        <v>0</v>
      </c>
      <c r="AA35" s="47">
        <v>0</v>
      </c>
      <c r="AB35" s="47">
        <v>0</v>
      </c>
      <c r="AC35" s="47">
        <v>0</v>
      </c>
      <c r="AD35" s="47">
        <v>0</v>
      </c>
      <c r="AE35" s="47">
        <v>0</v>
      </c>
      <c r="AF35" s="47">
        <v>0</v>
      </c>
      <c r="AG35" s="47">
        <v>0</v>
      </c>
      <c r="AH35" s="47">
        <v>0</v>
      </c>
      <c r="AI35" s="47">
        <v>0</v>
      </c>
      <c r="AJ35" s="47">
        <v>0.37799999999999856</v>
      </c>
      <c r="AK35" s="47">
        <v>0.2019999999999993</v>
      </c>
      <c r="AL35" s="47">
        <v>0.11999999999999947</v>
      </c>
      <c r="AM35" s="47">
        <v>0</v>
      </c>
      <c r="AN35" s="47">
        <v>0</v>
      </c>
      <c r="AO35" s="47">
        <v>0</v>
      </c>
      <c r="AP35" s="47">
        <v>0.05599999999999994</v>
      </c>
      <c r="AQ35" s="47">
        <v>0</v>
      </c>
      <c r="AR35" s="47">
        <v>0</v>
      </c>
      <c r="AS35" s="47">
        <v>0.42700000000000093</v>
      </c>
      <c r="AT35" s="47">
        <v>0.42700000000000093</v>
      </c>
      <c r="AU35" s="47">
        <v>0</v>
      </c>
      <c r="AV35" s="47">
        <v>0</v>
      </c>
      <c r="AW35" s="47">
        <v>0</v>
      </c>
      <c r="AX35" s="47">
        <v>0</v>
      </c>
      <c r="AY35" s="47">
        <v>0</v>
      </c>
      <c r="AZ35" s="47">
        <v>0</v>
      </c>
      <c r="BA35" s="47">
        <v>0</v>
      </c>
      <c r="BB35" s="47">
        <v>0</v>
      </c>
      <c r="BC35" s="47">
        <v>0</v>
      </c>
      <c r="BD35" s="47">
        <v>0</v>
      </c>
      <c r="BE35" s="47">
        <v>0</v>
      </c>
      <c r="BF35" s="47">
        <v>0</v>
      </c>
      <c r="BG35" s="47">
        <v>0</v>
      </c>
      <c r="BH35" s="47">
        <v>0</v>
      </c>
      <c r="BI35" s="47">
        <v>0</v>
      </c>
      <c r="BJ35" s="47">
        <v>0</v>
      </c>
      <c r="BK35" s="47">
        <v>0</v>
      </c>
      <c r="BL35" s="47">
        <v>0</v>
      </c>
      <c r="BM35" s="47">
        <v>0</v>
      </c>
      <c r="BN35" s="47">
        <v>0</v>
      </c>
      <c r="BO35" s="47">
        <v>0</v>
      </c>
      <c r="BP35" s="47">
        <v>0</v>
      </c>
      <c r="BQ35" s="47">
        <v>0</v>
      </c>
      <c r="BR35" s="47">
        <v>0</v>
      </c>
      <c r="BS35" s="47">
        <v>0</v>
      </c>
      <c r="BT35" s="47">
        <v>0.045000000000000054</v>
      </c>
      <c r="BU35" s="47">
        <v>0.029999999999999867</v>
      </c>
      <c r="BV35" s="47">
        <v>0</v>
      </c>
      <c r="BW35" s="47">
        <v>0</v>
      </c>
      <c r="BX35" s="47">
        <v>0</v>
      </c>
      <c r="BY35" s="47">
        <v>0</v>
      </c>
      <c r="BZ35" s="47">
        <v>0</v>
      </c>
      <c r="CA35" s="47">
        <v>0</v>
      </c>
      <c r="CB35" s="47">
        <v>0.014999999999999934</v>
      </c>
      <c r="CC35" s="47">
        <v>0</v>
      </c>
      <c r="CD35" s="47">
        <v>0</v>
      </c>
      <c r="CE35" s="47">
        <v>0</v>
      </c>
      <c r="CF35" s="47">
        <v>0</v>
      </c>
      <c r="CG35" s="47">
        <v>0</v>
      </c>
      <c r="CH35" s="47">
        <v>0</v>
      </c>
      <c r="CI35" s="47">
        <v>0</v>
      </c>
      <c r="CJ35" s="47">
        <v>0</v>
      </c>
      <c r="CK35" s="47">
        <v>0</v>
      </c>
      <c r="CL35" s="47">
        <v>0</v>
      </c>
      <c r="CM35" s="47">
        <v>0</v>
      </c>
      <c r="CN35" s="47">
        <v>0</v>
      </c>
      <c r="CO35" s="47">
        <v>0</v>
      </c>
      <c r="CP35" s="47">
        <v>0</v>
      </c>
      <c r="CQ35" s="47">
        <v>0</v>
      </c>
      <c r="CR35" s="47">
        <v>0</v>
      </c>
      <c r="CS35" s="47">
        <v>0</v>
      </c>
      <c r="CT35" s="47">
        <v>0</v>
      </c>
      <c r="CU35" s="47">
        <v>0</v>
      </c>
      <c r="CV35" s="47">
        <v>0</v>
      </c>
      <c r="CW35" s="47">
        <v>0</v>
      </c>
      <c r="CX35" s="47">
        <v>0</v>
      </c>
      <c r="CY35" s="47">
        <v>0.14999999999999905</v>
      </c>
      <c r="CZ35" s="47">
        <v>0.12599999999999956</v>
      </c>
      <c r="DA35" s="47">
        <v>0.02399999999999991</v>
      </c>
      <c r="DB35" s="47">
        <v>0</v>
      </c>
      <c r="DC35" s="47">
        <v>0</v>
      </c>
      <c r="DD35" s="47">
        <v>0</v>
      </c>
      <c r="DE35" s="47">
        <v>0</v>
      </c>
      <c r="DF35" s="47">
        <v>0</v>
      </c>
      <c r="DG35" s="47">
        <v>0</v>
      </c>
      <c r="DH35" s="47">
        <v>0</v>
      </c>
      <c r="DI35" s="47">
        <v>0</v>
      </c>
      <c r="DJ35" s="47">
        <v>0</v>
      </c>
      <c r="DK35" s="47">
        <v>0</v>
      </c>
      <c r="DL35" s="47">
        <v>0</v>
      </c>
      <c r="DM35" s="47">
        <v>0</v>
      </c>
      <c r="DN35" s="47">
        <v>0</v>
      </c>
      <c r="DO35" s="47">
        <v>0</v>
      </c>
      <c r="DP35" s="47">
        <v>0</v>
      </c>
      <c r="DQ35" s="47">
        <v>0</v>
      </c>
      <c r="DR35" s="47">
        <v>0</v>
      </c>
      <c r="DS35" s="47">
        <v>0</v>
      </c>
      <c r="DT35" s="47">
        <v>0</v>
      </c>
      <c r="DU35" s="47">
        <v>0</v>
      </c>
      <c r="DV35" s="47">
        <v>0</v>
      </c>
      <c r="DW35" s="47">
        <v>0</v>
      </c>
      <c r="DX35" s="47">
        <v>0</v>
      </c>
      <c r="DY35" s="47">
        <v>0</v>
      </c>
      <c r="DZ35" s="47">
        <v>0</v>
      </c>
      <c r="EA35" s="47">
        <v>0</v>
      </c>
      <c r="ZZ35" t="s">
        <v>157</v>
      </c>
    </row>
    <row r="36" spans="1:702" x14ac:dyDescent="0.25">
      <c r="A36" s="47" t="s">
        <v>231</v>
      </c>
      <c r="B36" s="47" t="s">
        <v>153</v>
      </c>
      <c r="C36" s="47" t="s">
        <v>157</v>
      </c>
      <c r="D36" s="47" t="s">
        <v>1170</v>
      </c>
      <c r="E36" s="47" t="s">
        <v>228</v>
      </c>
      <c r="F36" s="47" t="s">
        <v>228</v>
      </c>
      <c r="G36" s="47"/>
      <c r="H36" s="47" t="s">
        <v>155</v>
      </c>
      <c r="I36" s="47" t="s">
        <v>232</v>
      </c>
      <c r="J36" s="47" t="str">
        <f>=IFERROR(VLOOKUP(H36&amp;I36,Table_Fonctions!A:G,6,FALSE),"")</f>
        <v>0</v>
      </c>
      <c r="K36" s="47" t="s">
        <v>1171</v>
      </c>
      <c r="L36" s="47" t="str">
        <f>=IFERROR(VLOOKUP(H36&amp;I36,Table_Fonctions!A:G,7,FALSE),K36)</f>
        <v/>
      </c>
      <c r="M36" s="47" t="str">
        <f>=IF(OR(LEFT(D36, 3)="TJ ", LEFT(D36, 4)="CPH "), "OUI", "NON")</f>
        <v/>
      </c>
      <c r="N36" s="47" t="s">
        <v>176</v>
      </c>
      <c r="O36" s="47"/>
      <c r="P36" s="47">
        <v>1</v>
      </c>
      <c r="Q36" s="47">
        <v>1</v>
      </c>
      <c r="R36" s="47" t="s">
        <v>1172</v>
      </c>
      <c r="S36" s="47">
        <f>=ROUND(BQ36-(BR36+BS36),3)</f>
      </c>
      <c r="T36" s="47">
        <f>=ROUND(CK36-(CL36+CM36+CN36+CO36+CP36),3)</f>
      </c>
      <c r="U36" s="47">
        <v>0</v>
      </c>
      <c r="V36" s="47">
        <v>0</v>
      </c>
      <c r="W36" s="47">
        <v>0</v>
      </c>
      <c r="X36" s="47">
        <v>0</v>
      </c>
      <c r="Y36" s="47">
        <v>0</v>
      </c>
      <c r="Z36" s="47">
        <v>0</v>
      </c>
      <c r="AA36" s="47">
        <v>0</v>
      </c>
      <c r="AB36" s="47">
        <v>0</v>
      </c>
      <c r="AC36" s="47">
        <v>0</v>
      </c>
      <c r="AD36" s="47">
        <v>0</v>
      </c>
      <c r="AE36" s="47">
        <v>0</v>
      </c>
      <c r="AF36" s="47">
        <v>0</v>
      </c>
      <c r="AG36" s="47">
        <v>0</v>
      </c>
      <c r="AH36" s="47">
        <v>0</v>
      </c>
      <c r="AI36" s="47">
        <v>0</v>
      </c>
      <c r="AJ36" s="47">
        <v>0.39500000000000035</v>
      </c>
      <c r="AK36" s="47">
        <v>0.21500000000000202</v>
      </c>
      <c r="AL36" s="47">
        <v>0.11999999999999947</v>
      </c>
      <c r="AM36" s="47">
        <v>0</v>
      </c>
      <c r="AN36" s="47">
        <v>0</v>
      </c>
      <c r="AO36" s="47">
        <v>0</v>
      </c>
      <c r="AP36" s="47">
        <v>0.059999999999999734</v>
      </c>
      <c r="AQ36" s="47">
        <v>0</v>
      </c>
      <c r="AR36" s="47">
        <v>0</v>
      </c>
      <c r="AS36" s="47">
        <v>0.4749999999999967</v>
      </c>
      <c r="AT36" s="47">
        <v>0.4749999999999967</v>
      </c>
      <c r="AU36" s="47">
        <v>0</v>
      </c>
      <c r="AV36" s="47">
        <v>0</v>
      </c>
      <c r="AW36" s="47">
        <v>0</v>
      </c>
      <c r="AX36" s="47">
        <v>0</v>
      </c>
      <c r="AY36" s="47">
        <v>0</v>
      </c>
      <c r="AZ36" s="47">
        <v>0</v>
      </c>
      <c r="BA36" s="47">
        <v>0</v>
      </c>
      <c r="BB36" s="47">
        <v>0</v>
      </c>
      <c r="BC36" s="47">
        <v>0</v>
      </c>
      <c r="BD36" s="47">
        <v>0</v>
      </c>
      <c r="BE36" s="47">
        <v>0</v>
      </c>
      <c r="BF36" s="47">
        <v>0</v>
      </c>
      <c r="BG36" s="47">
        <v>0</v>
      </c>
      <c r="BH36" s="47">
        <v>0</v>
      </c>
      <c r="BI36" s="47">
        <v>0</v>
      </c>
      <c r="BJ36" s="47">
        <v>0</v>
      </c>
      <c r="BK36" s="47">
        <v>0</v>
      </c>
      <c r="BL36" s="47">
        <v>0</v>
      </c>
      <c r="BM36" s="47">
        <v>0</v>
      </c>
      <c r="BN36" s="47">
        <v>0</v>
      </c>
      <c r="BO36" s="47">
        <v>0</v>
      </c>
      <c r="BP36" s="47">
        <v>0</v>
      </c>
      <c r="BQ36" s="47">
        <v>0</v>
      </c>
      <c r="BR36" s="47">
        <v>0</v>
      </c>
      <c r="BS36" s="47">
        <v>0</v>
      </c>
      <c r="BT36" s="47">
        <v>0.045000000000000054</v>
      </c>
      <c r="BU36" s="47">
        <v>0.029999999999999867</v>
      </c>
      <c r="BV36" s="47">
        <v>0</v>
      </c>
      <c r="BW36" s="47">
        <v>0</v>
      </c>
      <c r="BX36" s="47">
        <v>0</v>
      </c>
      <c r="BY36" s="47">
        <v>0</v>
      </c>
      <c r="BZ36" s="47">
        <v>0</v>
      </c>
      <c r="CA36" s="47">
        <v>0</v>
      </c>
      <c r="CB36" s="47">
        <v>0.014999999999999934</v>
      </c>
      <c r="CC36" s="47">
        <v>0</v>
      </c>
      <c r="CD36" s="47">
        <v>0</v>
      </c>
      <c r="CE36" s="47">
        <v>0</v>
      </c>
      <c r="CF36" s="47">
        <v>0</v>
      </c>
      <c r="CG36" s="47">
        <v>0</v>
      </c>
      <c r="CH36" s="47">
        <v>0</v>
      </c>
      <c r="CI36" s="47">
        <v>0</v>
      </c>
      <c r="CJ36" s="47">
        <v>0</v>
      </c>
      <c r="CK36" s="47">
        <v>0</v>
      </c>
      <c r="CL36" s="47">
        <v>0</v>
      </c>
      <c r="CM36" s="47">
        <v>0</v>
      </c>
      <c r="CN36" s="47">
        <v>0</v>
      </c>
      <c r="CO36" s="47">
        <v>0</v>
      </c>
      <c r="CP36" s="47">
        <v>0</v>
      </c>
      <c r="CQ36" s="47">
        <v>0</v>
      </c>
      <c r="CR36" s="47">
        <v>0</v>
      </c>
      <c r="CS36" s="47">
        <v>0</v>
      </c>
      <c r="CT36" s="47">
        <v>0</v>
      </c>
      <c r="CU36" s="47">
        <v>0</v>
      </c>
      <c r="CV36" s="47">
        <v>0</v>
      </c>
      <c r="CW36" s="47">
        <v>0</v>
      </c>
      <c r="CX36" s="47">
        <v>0</v>
      </c>
      <c r="CY36" s="47">
        <v>0.08500000000000063</v>
      </c>
      <c r="CZ36" s="47">
        <v>0.08500000000000063</v>
      </c>
      <c r="DA36" s="47">
        <v>0</v>
      </c>
      <c r="DB36" s="47">
        <v>0</v>
      </c>
      <c r="DC36" s="47">
        <v>0</v>
      </c>
      <c r="DD36" s="47">
        <v>0</v>
      </c>
      <c r="DE36" s="47">
        <v>0</v>
      </c>
      <c r="DF36" s="47">
        <v>0</v>
      </c>
      <c r="DG36" s="47">
        <v>0</v>
      </c>
      <c r="DH36" s="47">
        <v>0</v>
      </c>
      <c r="DI36" s="47">
        <v>0</v>
      </c>
      <c r="DJ36" s="47">
        <v>0</v>
      </c>
      <c r="DK36" s="47">
        <v>0</v>
      </c>
      <c r="DL36" s="47">
        <v>0</v>
      </c>
      <c r="DM36" s="47">
        <v>0</v>
      </c>
      <c r="DN36" s="47">
        <v>0</v>
      </c>
      <c r="DO36" s="47">
        <v>0</v>
      </c>
      <c r="DP36" s="47">
        <v>0</v>
      </c>
      <c r="DQ36" s="47">
        <v>0</v>
      </c>
      <c r="DR36" s="47">
        <v>0</v>
      </c>
      <c r="DS36" s="47">
        <v>0</v>
      </c>
      <c r="DT36" s="47">
        <v>0</v>
      </c>
      <c r="DU36" s="47">
        <v>0</v>
      </c>
      <c r="DV36" s="47">
        <v>0</v>
      </c>
      <c r="DW36" s="47">
        <v>0</v>
      </c>
      <c r="DX36" s="47">
        <v>0</v>
      </c>
      <c r="DY36" s="47">
        <v>0</v>
      </c>
      <c r="DZ36" s="47">
        <v>0</v>
      </c>
      <c r="EA36" s="47">
        <v>0</v>
      </c>
      <c r="ZZ36" t="s">
        <v>157</v>
      </c>
    </row>
    <row r="37" spans="1:702" x14ac:dyDescent="0.25">
      <c r="A37" s="47" t="s">
        <v>233</v>
      </c>
      <c r="B37" s="47" t="s">
        <v>153</v>
      </c>
      <c r="C37" s="47" t="s">
        <v>157</v>
      </c>
      <c r="D37" s="47" t="s">
        <v>1170</v>
      </c>
      <c r="E37" s="47" t="s">
        <v>228</v>
      </c>
      <c r="F37" s="47" t="s">
        <v>228</v>
      </c>
      <c r="G37" s="47"/>
      <c r="H37" s="47" t="s">
        <v>155</v>
      </c>
      <c r="I37" s="47" t="s">
        <v>229</v>
      </c>
      <c r="J37" s="47" t="str">
        <f>=IFERROR(VLOOKUP(H37&amp;I37,Table_Fonctions!A:G,6,FALSE),"")</f>
        <v>0</v>
      </c>
      <c r="K37" s="47" t="s">
        <v>1171</v>
      </c>
      <c r="L37" s="47" t="str">
        <f>=IFERROR(VLOOKUP(H37&amp;I37,Table_Fonctions!A:G,7,FALSE),K37)</f>
        <v/>
      </c>
      <c r="M37" s="47" t="str">
        <f>=IF(OR(LEFT(D37, 3)="TJ ", LEFT(D37, 4)="CPH "), "OUI", "NON")</f>
        <v/>
      </c>
      <c r="N37" s="47" t="s">
        <v>163</v>
      </c>
      <c r="O37" s="47"/>
      <c r="P37" s="47">
        <v>1</v>
      </c>
      <c r="Q37" s="47">
        <v>1</v>
      </c>
      <c r="R37" s="47" t="s">
        <v>1172</v>
      </c>
      <c r="S37" s="47">
        <f>=ROUND(BQ37-(BR37+BS37),3)</f>
      </c>
      <c r="T37" s="47">
        <f>=ROUND(CK37-(CL37+CM37+CN37+CO37+CP37),3)</f>
      </c>
      <c r="U37" s="47">
        <v>0</v>
      </c>
      <c r="V37" s="47">
        <v>0</v>
      </c>
      <c r="W37" s="47">
        <v>0</v>
      </c>
      <c r="X37" s="47">
        <v>0</v>
      </c>
      <c r="Y37" s="47">
        <v>0</v>
      </c>
      <c r="Z37" s="47">
        <v>0</v>
      </c>
      <c r="AA37" s="47">
        <v>0</v>
      </c>
      <c r="AB37" s="47">
        <v>0</v>
      </c>
      <c r="AC37" s="47">
        <v>0</v>
      </c>
      <c r="AD37" s="47">
        <v>0</v>
      </c>
      <c r="AE37" s="47">
        <v>0</v>
      </c>
      <c r="AF37" s="47">
        <v>0</v>
      </c>
      <c r="AG37" s="47">
        <v>0</v>
      </c>
      <c r="AH37" s="47">
        <v>0</v>
      </c>
      <c r="AI37" s="47">
        <v>0</v>
      </c>
      <c r="AJ37" s="47">
        <v>0.39500000000000035</v>
      </c>
      <c r="AK37" s="47">
        <v>0.21500000000000202</v>
      </c>
      <c r="AL37" s="47">
        <v>0.11999999999999947</v>
      </c>
      <c r="AM37" s="47">
        <v>0</v>
      </c>
      <c r="AN37" s="47">
        <v>0</v>
      </c>
      <c r="AO37" s="47">
        <v>0</v>
      </c>
      <c r="AP37" s="47">
        <v>0.059999999999999734</v>
      </c>
      <c r="AQ37" s="47">
        <v>0</v>
      </c>
      <c r="AR37" s="47">
        <v>0</v>
      </c>
      <c r="AS37" s="47">
        <v>0.4749999999999967</v>
      </c>
      <c r="AT37" s="47">
        <v>0.4749999999999967</v>
      </c>
      <c r="AU37" s="47">
        <v>0</v>
      </c>
      <c r="AV37" s="47">
        <v>0</v>
      </c>
      <c r="AW37" s="47">
        <v>0</v>
      </c>
      <c r="AX37" s="47">
        <v>0</v>
      </c>
      <c r="AY37" s="47">
        <v>0</v>
      </c>
      <c r="AZ37" s="47">
        <v>0</v>
      </c>
      <c r="BA37" s="47">
        <v>0</v>
      </c>
      <c r="BB37" s="47">
        <v>0</v>
      </c>
      <c r="BC37" s="47">
        <v>0</v>
      </c>
      <c r="BD37" s="47">
        <v>0</v>
      </c>
      <c r="BE37" s="47">
        <v>0</v>
      </c>
      <c r="BF37" s="47">
        <v>0</v>
      </c>
      <c r="BG37" s="47">
        <v>0</v>
      </c>
      <c r="BH37" s="47">
        <v>0</v>
      </c>
      <c r="BI37" s="47">
        <v>0</v>
      </c>
      <c r="BJ37" s="47">
        <v>0</v>
      </c>
      <c r="BK37" s="47">
        <v>0</v>
      </c>
      <c r="BL37" s="47">
        <v>0</v>
      </c>
      <c r="BM37" s="47">
        <v>0</v>
      </c>
      <c r="BN37" s="47">
        <v>0</v>
      </c>
      <c r="BO37" s="47">
        <v>0</v>
      </c>
      <c r="BP37" s="47">
        <v>0</v>
      </c>
      <c r="BQ37" s="47">
        <v>0</v>
      </c>
      <c r="BR37" s="47">
        <v>0</v>
      </c>
      <c r="BS37" s="47">
        <v>0</v>
      </c>
      <c r="BT37" s="47">
        <v>0.045000000000000054</v>
      </c>
      <c r="BU37" s="47">
        <v>0.029999999999999867</v>
      </c>
      <c r="BV37" s="47">
        <v>0</v>
      </c>
      <c r="BW37" s="47">
        <v>0</v>
      </c>
      <c r="BX37" s="47">
        <v>0</v>
      </c>
      <c r="BY37" s="47">
        <v>0</v>
      </c>
      <c r="BZ37" s="47">
        <v>0</v>
      </c>
      <c r="CA37" s="47">
        <v>0</v>
      </c>
      <c r="CB37" s="47">
        <v>0.014999999999999934</v>
      </c>
      <c r="CC37" s="47">
        <v>0</v>
      </c>
      <c r="CD37" s="47">
        <v>0</v>
      </c>
      <c r="CE37" s="47">
        <v>0</v>
      </c>
      <c r="CF37" s="47">
        <v>0</v>
      </c>
      <c r="CG37" s="47">
        <v>0</v>
      </c>
      <c r="CH37" s="47">
        <v>0</v>
      </c>
      <c r="CI37" s="47">
        <v>0</v>
      </c>
      <c r="CJ37" s="47">
        <v>0</v>
      </c>
      <c r="CK37" s="47">
        <v>0</v>
      </c>
      <c r="CL37" s="47">
        <v>0</v>
      </c>
      <c r="CM37" s="47">
        <v>0</v>
      </c>
      <c r="CN37" s="47">
        <v>0</v>
      </c>
      <c r="CO37" s="47">
        <v>0</v>
      </c>
      <c r="CP37" s="47">
        <v>0</v>
      </c>
      <c r="CQ37" s="47">
        <v>0</v>
      </c>
      <c r="CR37" s="47">
        <v>0</v>
      </c>
      <c r="CS37" s="47">
        <v>0</v>
      </c>
      <c r="CT37" s="47">
        <v>0</v>
      </c>
      <c r="CU37" s="47">
        <v>0</v>
      </c>
      <c r="CV37" s="47">
        <v>0</v>
      </c>
      <c r="CW37" s="47">
        <v>0</v>
      </c>
      <c r="CX37" s="47">
        <v>0</v>
      </c>
      <c r="CY37" s="47">
        <v>0.08500000000000063</v>
      </c>
      <c r="CZ37" s="47">
        <v>0.08500000000000063</v>
      </c>
      <c r="DA37" s="47">
        <v>0</v>
      </c>
      <c r="DB37" s="47">
        <v>0</v>
      </c>
      <c r="DC37" s="47">
        <v>0</v>
      </c>
      <c r="DD37" s="47">
        <v>0</v>
      </c>
      <c r="DE37" s="47">
        <v>0</v>
      </c>
      <c r="DF37" s="47">
        <v>0</v>
      </c>
      <c r="DG37" s="47">
        <v>0</v>
      </c>
      <c r="DH37" s="47">
        <v>0</v>
      </c>
      <c r="DI37" s="47">
        <v>0</v>
      </c>
      <c r="DJ37" s="47">
        <v>0</v>
      </c>
      <c r="DK37" s="47">
        <v>0</v>
      </c>
      <c r="DL37" s="47">
        <v>0</v>
      </c>
      <c r="DM37" s="47">
        <v>0</v>
      </c>
      <c r="DN37" s="47">
        <v>0</v>
      </c>
      <c r="DO37" s="47">
        <v>0</v>
      </c>
      <c r="DP37" s="47">
        <v>0</v>
      </c>
      <c r="DQ37" s="47">
        <v>0</v>
      </c>
      <c r="DR37" s="47">
        <v>0</v>
      </c>
      <c r="DS37" s="47">
        <v>0</v>
      </c>
      <c r="DT37" s="47">
        <v>0</v>
      </c>
      <c r="DU37" s="47">
        <v>0</v>
      </c>
      <c r="DV37" s="47">
        <v>0</v>
      </c>
      <c r="DW37" s="47">
        <v>0</v>
      </c>
      <c r="DX37" s="47">
        <v>0</v>
      </c>
      <c r="DY37" s="47">
        <v>0</v>
      </c>
      <c r="DZ37" s="47">
        <v>0</v>
      </c>
      <c r="EA37" s="47">
        <v>0</v>
      </c>
      <c r="ZZ37" t="s">
        <v>157</v>
      </c>
    </row>
    <row r="38" spans="1:702" x14ac:dyDescent="0.25">
      <c r="A38" s="47" t="s">
        <v>234</v>
      </c>
      <c r="B38" s="47" t="s">
        <v>153</v>
      </c>
      <c r="C38" s="47" t="s">
        <v>157</v>
      </c>
      <c r="D38" s="47" t="s">
        <v>1170</v>
      </c>
      <c r="E38" s="47" t="s">
        <v>235</v>
      </c>
      <c r="F38" s="47" t="s">
        <v>235</v>
      </c>
      <c r="G38" s="47"/>
      <c r="H38" s="47" t="s">
        <v>155</v>
      </c>
      <c r="I38" s="47" t="s">
        <v>179</v>
      </c>
      <c r="J38" s="47" t="str">
        <f>=IFERROR(VLOOKUP(H38&amp;I38,Table_Fonctions!A:G,6,FALSE),"")</f>
        <v>0</v>
      </c>
      <c r="K38" s="47" t="s">
        <v>1171</v>
      </c>
      <c r="L38" s="47" t="str">
        <f>=IFERROR(VLOOKUP(H38&amp;I38,Table_Fonctions!A:G,7,FALSE),K38)</f>
        <v/>
      </c>
      <c r="M38" s="47" t="str">
        <f>=IF(OR(LEFT(D38, 3)="TJ ", LEFT(D38, 4)="CPH "), "OUI", "NON")</f>
        <v/>
      </c>
      <c r="N38" s="47" t="s">
        <v>236</v>
      </c>
      <c r="O38" s="47"/>
      <c r="P38" s="47">
        <v>1</v>
      </c>
      <c r="Q38" s="47">
        <v>1</v>
      </c>
      <c r="R38" s="47" t="s">
        <v>1172</v>
      </c>
      <c r="S38" s="47">
        <f>=ROUND(BQ38-(BR38+BS38),3)</f>
      </c>
      <c r="T38" s="47">
        <f>=ROUND(CK38-(CL38+CM38+CN38+CO38+CP38),3)</f>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0</v>
      </c>
      <c r="AS38" s="47">
        <v>0.8799999999999967</v>
      </c>
      <c r="AT38" s="47">
        <v>0</v>
      </c>
      <c r="AU38" s="47">
        <v>0</v>
      </c>
      <c r="AV38" s="47">
        <v>0</v>
      </c>
      <c r="AW38" s="47">
        <v>0</v>
      </c>
      <c r="AX38" s="47">
        <v>0</v>
      </c>
      <c r="AY38" s="47">
        <v>0</v>
      </c>
      <c r="AZ38" s="47">
        <v>0.8799999999999967</v>
      </c>
      <c r="BA38" s="47">
        <v>0</v>
      </c>
      <c r="BB38" s="47">
        <v>0</v>
      </c>
      <c r="BC38" s="47">
        <v>0</v>
      </c>
      <c r="BD38" s="47">
        <v>0</v>
      </c>
      <c r="BE38" s="47">
        <v>0</v>
      </c>
      <c r="BF38" s="47">
        <v>0</v>
      </c>
      <c r="BG38" s="47">
        <v>0</v>
      </c>
      <c r="BH38" s="47">
        <v>0</v>
      </c>
      <c r="BI38" s="47">
        <v>0</v>
      </c>
      <c r="BJ38" s="47">
        <v>0</v>
      </c>
      <c r="BK38" s="47">
        <v>0</v>
      </c>
      <c r="BL38" s="47">
        <v>0</v>
      </c>
      <c r="BM38" s="47">
        <v>0</v>
      </c>
      <c r="BN38" s="47">
        <v>0</v>
      </c>
      <c r="BO38" s="47">
        <v>0</v>
      </c>
      <c r="BP38" s="47">
        <v>0</v>
      </c>
      <c r="BQ38" s="47">
        <v>0</v>
      </c>
      <c r="BR38" s="47">
        <v>0</v>
      </c>
      <c r="BS38" s="47">
        <v>0</v>
      </c>
      <c r="BT38" s="47">
        <v>0.05499999999999979</v>
      </c>
      <c r="BU38" s="47">
        <v>0.03999999999999961</v>
      </c>
      <c r="BV38" s="47">
        <v>0</v>
      </c>
      <c r="BW38" s="47">
        <v>0</v>
      </c>
      <c r="BX38" s="47">
        <v>0</v>
      </c>
      <c r="BY38" s="47">
        <v>0</v>
      </c>
      <c r="BZ38" s="47">
        <v>0</v>
      </c>
      <c r="CA38" s="47">
        <v>0</v>
      </c>
      <c r="CB38" s="47">
        <v>0.014999999999999934</v>
      </c>
      <c r="CC38" s="47">
        <v>0</v>
      </c>
      <c r="CD38" s="47">
        <v>0</v>
      </c>
      <c r="CE38" s="47">
        <v>0</v>
      </c>
      <c r="CF38" s="47">
        <v>0</v>
      </c>
      <c r="CG38" s="47">
        <v>0</v>
      </c>
      <c r="CH38" s="47">
        <v>0</v>
      </c>
      <c r="CI38" s="47">
        <v>0</v>
      </c>
      <c r="CJ38" s="47">
        <v>0</v>
      </c>
      <c r="CK38" s="47">
        <v>0</v>
      </c>
      <c r="CL38" s="47">
        <v>0</v>
      </c>
      <c r="CM38" s="47">
        <v>0</v>
      </c>
      <c r="CN38" s="47">
        <v>0</v>
      </c>
      <c r="CO38" s="47">
        <v>0</v>
      </c>
      <c r="CP38" s="47">
        <v>0</v>
      </c>
      <c r="CQ38" s="47">
        <v>0</v>
      </c>
      <c r="CR38" s="47">
        <v>0</v>
      </c>
      <c r="CS38" s="47">
        <v>0</v>
      </c>
      <c r="CT38" s="47">
        <v>0</v>
      </c>
      <c r="CU38" s="47">
        <v>0</v>
      </c>
      <c r="CV38" s="47">
        <v>0</v>
      </c>
      <c r="CW38" s="47">
        <v>0</v>
      </c>
      <c r="CX38" s="47">
        <v>0</v>
      </c>
      <c r="CY38" s="47">
        <v>0.06500000000000035</v>
      </c>
      <c r="CZ38" s="47">
        <v>0.06500000000000035</v>
      </c>
      <c r="DA38" s="47">
        <v>0</v>
      </c>
      <c r="DB38" s="47">
        <v>0</v>
      </c>
      <c r="DC38" s="47">
        <v>0</v>
      </c>
      <c r="DD38" s="47">
        <v>0</v>
      </c>
      <c r="DE38" s="47">
        <v>0</v>
      </c>
      <c r="DF38" s="47">
        <v>0</v>
      </c>
      <c r="DG38" s="47">
        <v>0</v>
      </c>
      <c r="DH38" s="47">
        <v>0</v>
      </c>
      <c r="DI38" s="47">
        <v>0</v>
      </c>
      <c r="DJ38" s="47">
        <v>0</v>
      </c>
      <c r="DK38" s="47">
        <v>0</v>
      </c>
      <c r="DL38" s="47">
        <v>0</v>
      </c>
      <c r="DM38" s="47">
        <v>0</v>
      </c>
      <c r="DN38" s="47">
        <v>0</v>
      </c>
      <c r="DO38" s="47">
        <v>0</v>
      </c>
      <c r="DP38" s="47">
        <v>0</v>
      </c>
      <c r="DQ38" s="47">
        <v>0</v>
      </c>
      <c r="DR38" s="47">
        <v>0</v>
      </c>
      <c r="DS38" s="47">
        <v>0</v>
      </c>
      <c r="DT38" s="47">
        <v>0</v>
      </c>
      <c r="DU38" s="47">
        <v>0</v>
      </c>
      <c r="DV38" s="47">
        <v>0</v>
      </c>
      <c r="DW38" s="47">
        <v>0</v>
      </c>
      <c r="DX38" s="47">
        <v>0</v>
      </c>
      <c r="DY38" s="47">
        <v>0</v>
      </c>
      <c r="DZ38" s="47">
        <v>0</v>
      </c>
      <c r="EA38" s="47">
        <v>0</v>
      </c>
      <c r="ZZ38" t="s">
        <v>157</v>
      </c>
    </row>
    <row r="39" spans="1:702" x14ac:dyDescent="0.25">
      <c r="A39" s="47" t="s">
        <v>237</v>
      </c>
      <c r="B39" s="47" t="s">
        <v>153</v>
      </c>
      <c r="C39" s="47" t="s">
        <v>157</v>
      </c>
      <c r="D39" s="47" t="s">
        <v>1170</v>
      </c>
      <c r="E39" s="47" t="s">
        <v>235</v>
      </c>
      <c r="F39" s="47" t="s">
        <v>235</v>
      </c>
      <c r="G39" s="47"/>
      <c r="H39" s="47" t="s">
        <v>155</v>
      </c>
      <c r="I39" s="47" t="s">
        <v>229</v>
      </c>
      <c r="J39" s="47" t="str">
        <f>=IFERROR(VLOOKUP(H39&amp;I39,Table_Fonctions!A:G,6,FALSE),"")</f>
        <v>0</v>
      </c>
      <c r="K39" s="47" t="s">
        <v>1171</v>
      </c>
      <c r="L39" s="47" t="str">
        <f>=IFERROR(VLOOKUP(H39&amp;I39,Table_Fonctions!A:G,7,FALSE),K39)</f>
        <v/>
      </c>
      <c r="M39" s="47" t="str">
        <f>=IF(OR(LEFT(D39, 3)="TJ ", LEFT(D39, 4)="CPH "), "OUI", "NON")</f>
        <v/>
      </c>
      <c r="N39" s="47" t="s">
        <v>238</v>
      </c>
      <c r="O39" s="47" t="s">
        <v>239</v>
      </c>
      <c r="P39" s="47">
        <v>0.4605263157894737</v>
      </c>
      <c r="Q39" s="47">
        <v>0.4605263157894737</v>
      </c>
      <c r="R39" s="47" t="s">
        <v>1172</v>
      </c>
      <c r="S39" s="47">
        <f>=ROUND(BQ39-(BR39+BS39),3)</f>
      </c>
      <c r="T39" s="47">
        <f>=ROUND(CK39-(CL39+CM39+CN39+CO39+CP39),3)</f>
      </c>
      <c r="U39" s="47">
        <v>0</v>
      </c>
      <c r="V39" s="47">
        <v>0</v>
      </c>
      <c r="W39" s="47">
        <v>0</v>
      </c>
      <c r="X39" s="47">
        <v>0</v>
      </c>
      <c r="Y39" s="47">
        <v>0</v>
      </c>
      <c r="Z39" s="47">
        <v>0</v>
      </c>
      <c r="AA39" s="47">
        <v>0</v>
      </c>
      <c r="AB39" s="47">
        <v>0</v>
      </c>
      <c r="AC39" s="47">
        <v>0</v>
      </c>
      <c r="AD39" s="47">
        <v>0</v>
      </c>
      <c r="AE39" s="47">
        <v>0</v>
      </c>
      <c r="AF39" s="47">
        <v>0</v>
      </c>
      <c r="AG39" s="47">
        <v>0</v>
      </c>
      <c r="AH39" s="47">
        <v>0</v>
      </c>
      <c r="AI39" s="47">
        <v>0</v>
      </c>
      <c r="AJ39" s="47">
        <v>0.126184210526316</v>
      </c>
      <c r="AK39" s="47">
        <v>0.08519736842105238</v>
      </c>
      <c r="AL39" s="47">
        <v>0</v>
      </c>
      <c r="AM39" s="47">
        <v>0</v>
      </c>
      <c r="AN39" s="47">
        <v>0</v>
      </c>
      <c r="AO39" s="47">
        <v>0</v>
      </c>
      <c r="AP39" s="47">
        <v>0.040986842105263294</v>
      </c>
      <c r="AQ39" s="47">
        <v>0</v>
      </c>
      <c r="AR39" s="47">
        <v>0</v>
      </c>
      <c r="AS39" s="47">
        <v>0.2445394736842111</v>
      </c>
      <c r="AT39" s="47">
        <v>0.2445394736842111</v>
      </c>
      <c r="AU39" s="47">
        <v>0</v>
      </c>
      <c r="AV39" s="47">
        <v>0</v>
      </c>
      <c r="AW39" s="47">
        <v>0</v>
      </c>
      <c r="AX39" s="47">
        <v>0</v>
      </c>
      <c r="AY39" s="47">
        <v>0</v>
      </c>
      <c r="AZ39" s="47">
        <v>0</v>
      </c>
      <c r="BA39" s="47">
        <v>0</v>
      </c>
      <c r="BB39" s="47">
        <v>0</v>
      </c>
      <c r="BC39" s="47">
        <v>0</v>
      </c>
      <c r="BD39" s="47">
        <v>0</v>
      </c>
      <c r="BE39" s="47">
        <v>0</v>
      </c>
      <c r="BF39" s="47">
        <v>0</v>
      </c>
      <c r="BG39" s="47">
        <v>0</v>
      </c>
      <c r="BH39" s="47">
        <v>0</v>
      </c>
      <c r="BI39" s="47">
        <v>0</v>
      </c>
      <c r="BJ39" s="47">
        <v>0</v>
      </c>
      <c r="BK39" s="47">
        <v>0</v>
      </c>
      <c r="BL39" s="47">
        <v>0</v>
      </c>
      <c r="BM39" s="47">
        <v>0</v>
      </c>
      <c r="BN39" s="47">
        <v>0</v>
      </c>
      <c r="BO39" s="47">
        <v>0</v>
      </c>
      <c r="BP39" s="47">
        <v>0</v>
      </c>
      <c r="BQ39" s="47">
        <v>0</v>
      </c>
      <c r="BR39" s="47">
        <v>0</v>
      </c>
      <c r="BS39" s="47">
        <v>0</v>
      </c>
      <c r="BT39" s="47">
        <v>0.02072368421052629</v>
      </c>
      <c r="BU39" s="47">
        <v>0.013815789473684208</v>
      </c>
      <c r="BV39" s="47">
        <v>0</v>
      </c>
      <c r="BW39" s="47">
        <v>0</v>
      </c>
      <c r="BX39" s="47">
        <v>0</v>
      </c>
      <c r="BY39" s="47">
        <v>0</v>
      </c>
      <c r="BZ39" s="47">
        <v>0</v>
      </c>
      <c r="CA39" s="47">
        <v>0</v>
      </c>
      <c r="CB39" s="47">
        <v>0.006907894736842104</v>
      </c>
      <c r="CC39" s="47">
        <v>0</v>
      </c>
      <c r="CD39" s="47">
        <v>0</v>
      </c>
      <c r="CE39" s="47">
        <v>0</v>
      </c>
      <c r="CF39" s="47">
        <v>0</v>
      </c>
      <c r="CG39" s="47">
        <v>0</v>
      </c>
      <c r="CH39" s="47">
        <v>0</v>
      </c>
      <c r="CI39" s="47">
        <v>0</v>
      </c>
      <c r="CJ39" s="47">
        <v>0</v>
      </c>
      <c r="CK39" s="47">
        <v>0</v>
      </c>
      <c r="CL39" s="47">
        <v>0</v>
      </c>
      <c r="CM39" s="47">
        <v>0</v>
      </c>
      <c r="CN39" s="47">
        <v>0</v>
      </c>
      <c r="CO39" s="47">
        <v>0</v>
      </c>
      <c r="CP39" s="47">
        <v>0</v>
      </c>
      <c r="CQ39" s="47">
        <v>0</v>
      </c>
      <c r="CR39" s="47">
        <v>0</v>
      </c>
      <c r="CS39" s="47">
        <v>0</v>
      </c>
      <c r="CT39" s="47">
        <v>0</v>
      </c>
      <c r="CU39" s="47">
        <v>0</v>
      </c>
      <c r="CV39" s="47">
        <v>0</v>
      </c>
      <c r="CW39" s="47">
        <v>0</v>
      </c>
      <c r="CX39" s="47">
        <v>0</v>
      </c>
      <c r="CY39" s="47">
        <v>0.06907894736842086</v>
      </c>
      <c r="CZ39" s="47">
        <v>0</v>
      </c>
      <c r="DA39" s="47">
        <v>0</v>
      </c>
      <c r="DB39" s="47">
        <v>0</v>
      </c>
      <c r="DC39" s="47">
        <v>0</v>
      </c>
      <c r="DD39" s="47">
        <v>0</v>
      </c>
      <c r="DE39" s="47">
        <v>0</v>
      </c>
      <c r="DF39" s="47">
        <v>0</v>
      </c>
      <c r="DG39" s="47">
        <v>0</v>
      </c>
      <c r="DH39" s="47">
        <v>0</v>
      </c>
      <c r="DI39" s="47">
        <v>0</v>
      </c>
      <c r="DJ39" s="47">
        <v>0</v>
      </c>
      <c r="DK39" s="47">
        <v>0</v>
      </c>
      <c r="DL39" s="47">
        <v>0</v>
      </c>
      <c r="DM39" s="47">
        <v>0</v>
      </c>
      <c r="DN39" s="47">
        <v>0</v>
      </c>
      <c r="DO39" s="47">
        <v>0</v>
      </c>
      <c r="DP39" s="47">
        <v>0</v>
      </c>
      <c r="DQ39" s="47">
        <v>0</v>
      </c>
      <c r="DR39" s="47">
        <v>0</v>
      </c>
      <c r="DS39" s="47">
        <v>0</v>
      </c>
      <c r="DT39" s="47">
        <v>0</v>
      </c>
      <c r="DU39" s="47">
        <v>0</v>
      </c>
      <c r="DV39" s="47">
        <v>0</v>
      </c>
      <c r="DW39" s="47">
        <v>0</v>
      </c>
      <c r="DX39" s="47">
        <v>0</v>
      </c>
      <c r="DY39" s="47">
        <v>0</v>
      </c>
      <c r="DZ39" s="47">
        <v>0</v>
      </c>
      <c r="EA39" s="47">
        <v>0</v>
      </c>
      <c r="ZZ39" t="s">
        <v>157</v>
      </c>
    </row>
    <row r="40" spans="1:702" x14ac:dyDescent="0.25">
      <c r="A40" s="47" t="s">
        <v>240</v>
      </c>
      <c r="B40" s="47" t="s">
        <v>153</v>
      </c>
      <c r="C40" s="47" t="s">
        <v>157</v>
      </c>
      <c r="D40" s="47" t="s">
        <v>1170</v>
      </c>
      <c r="E40" s="47" t="s">
        <v>235</v>
      </c>
      <c r="F40" s="47" t="s">
        <v>235</v>
      </c>
      <c r="G40" s="47"/>
      <c r="H40" s="47" t="s">
        <v>155</v>
      </c>
      <c r="I40" s="47" t="s">
        <v>232</v>
      </c>
      <c r="J40" s="47" t="str">
        <f>=IFERROR(VLOOKUP(H40&amp;I40,Table_Fonctions!A:G,6,FALSE),"")</f>
        <v>0</v>
      </c>
      <c r="K40" s="47" t="s">
        <v>1171</v>
      </c>
      <c r="L40" s="47" t="str">
        <f>=IFERROR(VLOOKUP(H40&amp;I40,Table_Fonctions!A:G,7,FALSE),K40)</f>
        <v/>
      </c>
      <c r="M40" s="47" t="str">
        <f>=IF(OR(LEFT(D40, 3)="TJ ", LEFT(D40, 4)="CPH "), "OUI", "NON")</f>
        <v/>
      </c>
      <c r="N40" s="47" t="s">
        <v>241</v>
      </c>
      <c r="O40" s="47"/>
      <c r="P40" s="47">
        <v>1</v>
      </c>
      <c r="Q40" s="47">
        <v>1</v>
      </c>
      <c r="R40" s="47" t="s">
        <v>1172</v>
      </c>
      <c r="S40" s="47">
        <f>=ROUND(BQ40-(BR40+BS40),3)</f>
      </c>
      <c r="T40" s="47">
        <f>=ROUND(CK40-(CL40+CM40+CN40+CO40+CP40),3)</f>
      </c>
      <c r="U40" s="47">
        <v>0</v>
      </c>
      <c r="V40" s="47">
        <v>0</v>
      </c>
      <c r="W40" s="47">
        <v>0</v>
      </c>
      <c r="X40" s="47">
        <v>0</v>
      </c>
      <c r="Y40" s="47">
        <v>0</v>
      </c>
      <c r="Z40" s="47">
        <v>0</v>
      </c>
      <c r="AA40" s="47">
        <v>0</v>
      </c>
      <c r="AB40" s="47">
        <v>0</v>
      </c>
      <c r="AC40" s="47">
        <v>0</v>
      </c>
      <c r="AD40" s="47">
        <v>0</v>
      </c>
      <c r="AE40" s="47">
        <v>0</v>
      </c>
      <c r="AF40" s="47">
        <v>0</v>
      </c>
      <c r="AG40" s="47">
        <v>0</v>
      </c>
      <c r="AH40" s="47">
        <v>0</v>
      </c>
      <c r="AI40" s="47">
        <v>0</v>
      </c>
      <c r="AJ40" s="47">
        <v>0.2409999999999997</v>
      </c>
      <c r="AK40" s="47">
        <v>0.17699999999999996</v>
      </c>
      <c r="AL40" s="47">
        <v>0</v>
      </c>
      <c r="AM40" s="47">
        <v>0</v>
      </c>
      <c r="AN40" s="47">
        <v>0</v>
      </c>
      <c r="AO40" s="47">
        <v>0</v>
      </c>
      <c r="AP40" s="47">
        <v>0.06400000000000004</v>
      </c>
      <c r="AQ40" s="47">
        <v>0</v>
      </c>
      <c r="AR40" s="47">
        <v>0</v>
      </c>
      <c r="AS40" s="47">
        <v>0.5639999999999951</v>
      </c>
      <c r="AT40" s="47">
        <v>0.5639999999999951</v>
      </c>
      <c r="AU40" s="47">
        <v>0</v>
      </c>
      <c r="AV40" s="47">
        <v>0</v>
      </c>
      <c r="AW40" s="47">
        <v>0</v>
      </c>
      <c r="AX40" s="47">
        <v>0</v>
      </c>
      <c r="AY40" s="47">
        <v>0</v>
      </c>
      <c r="AZ40" s="47">
        <v>0</v>
      </c>
      <c r="BA40" s="47">
        <v>0</v>
      </c>
      <c r="BB40" s="47">
        <v>0</v>
      </c>
      <c r="BC40" s="47">
        <v>0</v>
      </c>
      <c r="BD40" s="47">
        <v>0</v>
      </c>
      <c r="BE40" s="47">
        <v>0</v>
      </c>
      <c r="BF40" s="47">
        <v>0</v>
      </c>
      <c r="BG40" s="47">
        <v>0</v>
      </c>
      <c r="BH40" s="47">
        <v>0</v>
      </c>
      <c r="BI40" s="47">
        <v>0</v>
      </c>
      <c r="BJ40" s="47">
        <v>0</v>
      </c>
      <c r="BK40" s="47">
        <v>0</v>
      </c>
      <c r="BL40" s="47">
        <v>0</v>
      </c>
      <c r="BM40" s="47">
        <v>0</v>
      </c>
      <c r="BN40" s="47">
        <v>0</v>
      </c>
      <c r="BO40" s="47">
        <v>0</v>
      </c>
      <c r="BP40" s="47">
        <v>0</v>
      </c>
      <c r="BQ40" s="47">
        <v>0</v>
      </c>
      <c r="BR40" s="47">
        <v>0</v>
      </c>
      <c r="BS40" s="47">
        <v>0</v>
      </c>
      <c r="BT40" s="47">
        <v>0.045000000000000054</v>
      </c>
      <c r="BU40" s="47">
        <v>0.029999999999999867</v>
      </c>
      <c r="BV40" s="47">
        <v>0</v>
      </c>
      <c r="BW40" s="47">
        <v>0</v>
      </c>
      <c r="BX40" s="47">
        <v>0</v>
      </c>
      <c r="BY40" s="47">
        <v>0</v>
      </c>
      <c r="BZ40" s="47">
        <v>0</v>
      </c>
      <c r="CA40" s="47">
        <v>0</v>
      </c>
      <c r="CB40" s="47">
        <v>0.014999999999999934</v>
      </c>
      <c r="CC40" s="47">
        <v>0</v>
      </c>
      <c r="CD40" s="47">
        <v>0</v>
      </c>
      <c r="CE40" s="47">
        <v>0</v>
      </c>
      <c r="CF40" s="47">
        <v>0</v>
      </c>
      <c r="CG40" s="47">
        <v>0</v>
      </c>
      <c r="CH40" s="47">
        <v>0</v>
      </c>
      <c r="CI40" s="47">
        <v>0</v>
      </c>
      <c r="CJ40" s="47">
        <v>0</v>
      </c>
      <c r="CK40" s="47">
        <v>0</v>
      </c>
      <c r="CL40" s="47">
        <v>0</v>
      </c>
      <c r="CM40" s="47">
        <v>0</v>
      </c>
      <c r="CN40" s="47">
        <v>0</v>
      </c>
      <c r="CO40" s="47">
        <v>0</v>
      </c>
      <c r="CP40" s="47">
        <v>0</v>
      </c>
      <c r="CQ40" s="47">
        <v>0</v>
      </c>
      <c r="CR40" s="47">
        <v>0</v>
      </c>
      <c r="CS40" s="47">
        <v>0</v>
      </c>
      <c r="CT40" s="47">
        <v>0</v>
      </c>
      <c r="CU40" s="47">
        <v>0</v>
      </c>
      <c r="CV40" s="47">
        <v>0</v>
      </c>
      <c r="CW40" s="47">
        <v>0</v>
      </c>
      <c r="CX40" s="47">
        <v>0</v>
      </c>
      <c r="CY40" s="47">
        <v>0.14999999999999905</v>
      </c>
      <c r="CZ40" s="47">
        <v>0.14999999999999905</v>
      </c>
      <c r="DA40" s="47">
        <v>0</v>
      </c>
      <c r="DB40" s="47">
        <v>0</v>
      </c>
      <c r="DC40" s="47">
        <v>0</v>
      </c>
      <c r="DD40" s="47">
        <v>0</v>
      </c>
      <c r="DE40" s="47">
        <v>0</v>
      </c>
      <c r="DF40" s="47">
        <v>0</v>
      </c>
      <c r="DG40" s="47">
        <v>0</v>
      </c>
      <c r="DH40" s="47">
        <v>0</v>
      </c>
      <c r="DI40" s="47">
        <v>0</v>
      </c>
      <c r="DJ40" s="47">
        <v>0</v>
      </c>
      <c r="DK40" s="47">
        <v>0</v>
      </c>
      <c r="DL40" s="47">
        <v>0</v>
      </c>
      <c r="DM40" s="47">
        <v>0</v>
      </c>
      <c r="DN40" s="47">
        <v>0</v>
      </c>
      <c r="DO40" s="47">
        <v>0</v>
      </c>
      <c r="DP40" s="47">
        <v>0</v>
      </c>
      <c r="DQ40" s="47">
        <v>0</v>
      </c>
      <c r="DR40" s="47">
        <v>0</v>
      </c>
      <c r="DS40" s="47">
        <v>0</v>
      </c>
      <c r="DT40" s="47">
        <v>0</v>
      </c>
      <c r="DU40" s="47">
        <v>0</v>
      </c>
      <c r="DV40" s="47">
        <v>0</v>
      </c>
      <c r="DW40" s="47">
        <v>0</v>
      </c>
      <c r="DX40" s="47">
        <v>0</v>
      </c>
      <c r="DY40" s="47">
        <v>0</v>
      </c>
      <c r="DZ40" s="47">
        <v>0</v>
      </c>
      <c r="EA40" s="47">
        <v>0</v>
      </c>
      <c r="ZZ40" t="s">
        <v>157</v>
      </c>
    </row>
    <row r="41" spans="1:702" x14ac:dyDescent="0.25">
      <c r="A41" s="47" t="s">
        <v>242</v>
      </c>
      <c r="B41" s="47" t="s">
        <v>153</v>
      </c>
      <c r="C41" s="47" t="s">
        <v>157</v>
      </c>
      <c r="D41" s="47" t="s">
        <v>1170</v>
      </c>
      <c r="E41" s="47" t="s">
        <v>235</v>
      </c>
      <c r="F41" s="47" t="s">
        <v>235</v>
      </c>
      <c r="G41" s="47"/>
      <c r="H41" s="47" t="s">
        <v>155</v>
      </c>
      <c r="I41" s="47" t="s">
        <v>229</v>
      </c>
      <c r="J41" s="47" t="str">
        <f>=IFERROR(VLOOKUP(H41&amp;I41,Table_Fonctions!A:G,6,FALSE),"")</f>
        <v>0</v>
      </c>
      <c r="K41" s="47" t="s">
        <v>1171</v>
      </c>
      <c r="L41" s="47" t="str">
        <f>=IFERROR(VLOOKUP(H41&amp;I41,Table_Fonctions!A:G,7,FALSE),K41)</f>
        <v/>
      </c>
      <c r="M41" s="47" t="str">
        <f>=IF(OR(LEFT(D41, 3)="TJ ", LEFT(D41, 4)="CPH "), "OUI", "NON")</f>
        <v/>
      </c>
      <c r="N41" s="47" t="s">
        <v>172</v>
      </c>
      <c r="O41" s="47" t="s">
        <v>164</v>
      </c>
      <c r="P41" s="47">
        <v>0.3663157894736837</v>
      </c>
      <c r="Q41" s="47">
        <v>0.2930526315789473</v>
      </c>
      <c r="R41" s="47">
        <v>0.07326315789473642</v>
      </c>
      <c r="S41" s="47">
        <f>=ROUND(BQ41-(BR41+BS41),3)</f>
      </c>
      <c r="T41" s="47">
        <f>=ROUND(CK41-(CL41+CM41+CN41+CO41+CP41),3)</f>
      </c>
      <c r="U41" s="47">
        <v>0</v>
      </c>
      <c r="V41" s="47">
        <v>0</v>
      </c>
      <c r="W41" s="47">
        <v>0</v>
      </c>
      <c r="X41" s="47">
        <v>0</v>
      </c>
      <c r="Y41" s="47">
        <v>0</v>
      </c>
      <c r="Z41" s="47">
        <v>0</v>
      </c>
      <c r="AA41" s="47">
        <v>0</v>
      </c>
      <c r="AB41" s="47">
        <v>0</v>
      </c>
      <c r="AC41" s="47">
        <v>0</v>
      </c>
      <c r="AD41" s="47">
        <v>0</v>
      </c>
      <c r="AE41" s="47">
        <v>0</v>
      </c>
      <c r="AF41" s="47">
        <v>0</v>
      </c>
      <c r="AG41" s="47">
        <v>0</v>
      </c>
      <c r="AH41" s="47">
        <v>0</v>
      </c>
      <c r="AI41" s="47">
        <v>0</v>
      </c>
      <c r="AJ41" s="47">
        <v>0.10220210526315752</v>
      </c>
      <c r="AK41" s="47">
        <v>0.07326315789473689</v>
      </c>
      <c r="AL41" s="47">
        <v>0</v>
      </c>
      <c r="AM41" s="47">
        <v>0</v>
      </c>
      <c r="AN41" s="47">
        <v>0</v>
      </c>
      <c r="AO41" s="47">
        <v>0</v>
      </c>
      <c r="AP41" s="47">
        <v>0.028938947368421106</v>
      </c>
      <c r="AQ41" s="47">
        <v>0</v>
      </c>
      <c r="AR41" s="47">
        <v>0</v>
      </c>
      <c r="AS41" s="47">
        <v>0.11941894736842142</v>
      </c>
      <c r="AT41" s="47">
        <v>0.11941894736842142</v>
      </c>
      <c r="AU41" s="47">
        <v>0</v>
      </c>
      <c r="AV41" s="47">
        <v>0</v>
      </c>
      <c r="AW41" s="47">
        <v>0</v>
      </c>
      <c r="AX41" s="47">
        <v>0</v>
      </c>
      <c r="AY41" s="47">
        <v>0</v>
      </c>
      <c r="AZ41" s="47">
        <v>0</v>
      </c>
      <c r="BA41" s="47">
        <v>0</v>
      </c>
      <c r="BB41" s="47">
        <v>0</v>
      </c>
      <c r="BC41" s="47">
        <v>0</v>
      </c>
      <c r="BD41" s="47">
        <v>0</v>
      </c>
      <c r="BE41" s="47">
        <v>0</v>
      </c>
      <c r="BF41" s="47">
        <v>0</v>
      </c>
      <c r="BG41" s="47">
        <v>0</v>
      </c>
      <c r="BH41" s="47">
        <v>0</v>
      </c>
      <c r="BI41" s="47">
        <v>0</v>
      </c>
      <c r="BJ41" s="47">
        <v>0</v>
      </c>
      <c r="BK41" s="47">
        <v>0</v>
      </c>
      <c r="BL41" s="47">
        <v>0</v>
      </c>
      <c r="BM41" s="47">
        <v>0</v>
      </c>
      <c r="BN41" s="47">
        <v>0</v>
      </c>
      <c r="BO41" s="47">
        <v>0</v>
      </c>
      <c r="BP41" s="47">
        <v>0</v>
      </c>
      <c r="BQ41" s="47">
        <v>0</v>
      </c>
      <c r="BR41" s="47">
        <v>0</v>
      </c>
      <c r="BS41" s="47">
        <v>0</v>
      </c>
      <c r="BT41" s="47">
        <v>0.01648421052631573</v>
      </c>
      <c r="BU41" s="47">
        <v>0.010989473684210533</v>
      </c>
      <c r="BV41" s="47">
        <v>0</v>
      </c>
      <c r="BW41" s="47">
        <v>0</v>
      </c>
      <c r="BX41" s="47">
        <v>0</v>
      </c>
      <c r="BY41" s="47">
        <v>0</v>
      </c>
      <c r="BZ41" s="47">
        <v>0</v>
      </c>
      <c r="CA41" s="47">
        <v>0</v>
      </c>
      <c r="CB41" s="47">
        <v>0.005494736842105267</v>
      </c>
      <c r="CC41" s="47">
        <v>0</v>
      </c>
      <c r="CD41" s="47">
        <v>0</v>
      </c>
      <c r="CE41" s="47">
        <v>0</v>
      </c>
      <c r="CF41" s="47">
        <v>0</v>
      </c>
      <c r="CG41" s="47">
        <v>0</v>
      </c>
      <c r="CH41" s="47">
        <v>0</v>
      </c>
      <c r="CI41" s="47">
        <v>0</v>
      </c>
      <c r="CJ41" s="47">
        <v>0</v>
      </c>
      <c r="CK41" s="47">
        <v>0</v>
      </c>
      <c r="CL41" s="47">
        <v>0</v>
      </c>
      <c r="CM41" s="47">
        <v>0</v>
      </c>
      <c r="CN41" s="47">
        <v>0</v>
      </c>
      <c r="CO41" s="47">
        <v>0</v>
      </c>
      <c r="CP41" s="47">
        <v>0</v>
      </c>
      <c r="CQ41" s="47">
        <v>0</v>
      </c>
      <c r="CR41" s="47">
        <v>0</v>
      </c>
      <c r="CS41" s="47">
        <v>0</v>
      </c>
      <c r="CT41" s="47">
        <v>0</v>
      </c>
      <c r="CU41" s="47">
        <v>0</v>
      </c>
      <c r="CV41" s="47">
        <v>0</v>
      </c>
      <c r="CW41" s="47">
        <v>0</v>
      </c>
      <c r="CX41" s="47">
        <v>0</v>
      </c>
      <c r="CY41" s="47">
        <v>0.05494736842105262</v>
      </c>
      <c r="CZ41" s="47">
        <v>0.04615578947368405</v>
      </c>
      <c r="DA41" s="47">
        <v>0.008791578947368454</v>
      </c>
      <c r="DB41" s="47">
        <v>0</v>
      </c>
      <c r="DC41" s="47">
        <v>0</v>
      </c>
      <c r="DD41" s="47">
        <v>0</v>
      </c>
      <c r="DE41" s="47">
        <v>0</v>
      </c>
      <c r="DF41" s="47">
        <v>0</v>
      </c>
      <c r="DG41" s="47">
        <v>0</v>
      </c>
      <c r="DH41" s="47">
        <v>0</v>
      </c>
      <c r="DI41" s="47">
        <v>0</v>
      </c>
      <c r="DJ41" s="47">
        <v>0</v>
      </c>
      <c r="DK41" s="47">
        <v>0.09157894736842104</v>
      </c>
      <c r="DL41" s="47">
        <v>0</v>
      </c>
      <c r="DM41" s="47">
        <v>0</v>
      </c>
      <c r="DN41" s="47">
        <v>0.09157894736842104</v>
      </c>
      <c r="DO41" s="47">
        <v>0</v>
      </c>
      <c r="DP41" s="47">
        <v>0</v>
      </c>
      <c r="DQ41" s="47">
        <v>0</v>
      </c>
      <c r="DR41" s="47">
        <v>0</v>
      </c>
      <c r="DS41" s="47">
        <v>0</v>
      </c>
      <c r="DT41" s="47">
        <v>0</v>
      </c>
      <c r="DU41" s="47">
        <v>0</v>
      </c>
      <c r="DV41" s="47">
        <v>0</v>
      </c>
      <c r="DW41" s="47">
        <v>0</v>
      </c>
      <c r="DX41" s="47">
        <v>0</v>
      </c>
      <c r="DY41" s="47">
        <v>0</v>
      </c>
      <c r="DZ41" s="47">
        <v>0</v>
      </c>
      <c r="EA41" s="47">
        <v>0</v>
      </c>
      <c r="ZZ41" t="s">
        <v>157</v>
      </c>
    </row>
    <row r="42" spans="1:702" x14ac:dyDescent="0.25">
      <c r="A42" s="47" t="s">
        <v>243</v>
      </c>
      <c r="B42" s="47" t="s">
        <v>153</v>
      </c>
      <c r="C42" s="47" t="s">
        <v>157</v>
      </c>
      <c r="D42" s="47" t="s">
        <v>1170</v>
      </c>
      <c r="E42" s="47" t="s">
        <v>235</v>
      </c>
      <c r="F42" s="47" t="s">
        <v>235</v>
      </c>
      <c r="G42" s="47"/>
      <c r="H42" s="47" t="s">
        <v>155</v>
      </c>
      <c r="I42" s="47" t="s">
        <v>229</v>
      </c>
      <c r="J42" s="47" t="str">
        <f>=IFERROR(VLOOKUP(H42&amp;I42,Table_Fonctions!A:G,6,FALSE),"")</f>
        <v>0</v>
      </c>
      <c r="K42" s="47" t="s">
        <v>1171</v>
      </c>
      <c r="L42" s="47" t="str">
        <f>=IFERROR(VLOOKUP(H42&amp;I42,Table_Fonctions!A:G,7,FALSE),K42)</f>
        <v/>
      </c>
      <c r="M42" s="47" t="str">
        <f>=IF(OR(LEFT(D42, 3)="TJ ", LEFT(D42, 4)="CPH "), "OUI", "NON")</f>
        <v/>
      </c>
      <c r="N42" s="47" t="s">
        <v>220</v>
      </c>
      <c r="O42" s="47"/>
      <c r="P42" s="47">
        <v>1</v>
      </c>
      <c r="Q42" s="47">
        <v>1</v>
      </c>
      <c r="R42" s="47" t="s">
        <v>1172</v>
      </c>
      <c r="S42" s="47">
        <f>=ROUND(BQ42-(BR42+BS42),3)</f>
      </c>
      <c r="T42" s="47">
        <f>=ROUND(CK42-(CL42+CM42+CN42+CO42+CP42),3)</f>
      </c>
      <c r="U42" s="47">
        <v>0</v>
      </c>
      <c r="V42" s="47">
        <v>0</v>
      </c>
      <c r="W42" s="47">
        <v>0</v>
      </c>
      <c r="X42" s="47">
        <v>0</v>
      </c>
      <c r="Y42" s="47">
        <v>0</v>
      </c>
      <c r="Z42" s="47">
        <v>0</v>
      </c>
      <c r="AA42" s="47">
        <v>0</v>
      </c>
      <c r="AB42" s="47">
        <v>0</v>
      </c>
      <c r="AC42" s="47">
        <v>0</v>
      </c>
      <c r="AD42" s="47">
        <v>0</v>
      </c>
      <c r="AE42" s="47">
        <v>0</v>
      </c>
      <c r="AF42" s="47">
        <v>0</v>
      </c>
      <c r="AG42" s="47">
        <v>0</v>
      </c>
      <c r="AH42" s="47">
        <v>0</v>
      </c>
      <c r="AI42" s="47">
        <v>0</v>
      </c>
      <c r="AJ42" s="47">
        <v>0.28199999999999753</v>
      </c>
      <c r="AK42" s="47">
        <v>0.20999999999999935</v>
      </c>
      <c r="AL42" s="47">
        <v>0</v>
      </c>
      <c r="AM42" s="47">
        <v>0</v>
      </c>
      <c r="AN42" s="47">
        <v>0</v>
      </c>
      <c r="AO42" s="47">
        <v>0</v>
      </c>
      <c r="AP42" s="47">
        <v>0.07199999999999944</v>
      </c>
      <c r="AQ42" s="47">
        <v>0</v>
      </c>
      <c r="AR42" s="47">
        <v>0</v>
      </c>
      <c r="AS42" s="47">
        <v>0.5229999999999978</v>
      </c>
      <c r="AT42" s="47">
        <v>0.5229999999999978</v>
      </c>
      <c r="AU42" s="47">
        <v>0</v>
      </c>
      <c r="AV42" s="47">
        <v>0</v>
      </c>
      <c r="AW42" s="47">
        <v>0</v>
      </c>
      <c r="AX42" s="47">
        <v>0</v>
      </c>
      <c r="AY42" s="47">
        <v>0</v>
      </c>
      <c r="AZ42" s="47">
        <v>0</v>
      </c>
      <c r="BA42" s="47">
        <v>0</v>
      </c>
      <c r="BB42" s="47">
        <v>0</v>
      </c>
      <c r="BC42" s="47">
        <v>0</v>
      </c>
      <c r="BD42" s="47">
        <v>0</v>
      </c>
      <c r="BE42" s="47">
        <v>0</v>
      </c>
      <c r="BF42" s="47">
        <v>0</v>
      </c>
      <c r="BG42" s="47">
        <v>0</v>
      </c>
      <c r="BH42" s="47">
        <v>0</v>
      </c>
      <c r="BI42" s="47">
        <v>0</v>
      </c>
      <c r="BJ42" s="47">
        <v>0</v>
      </c>
      <c r="BK42" s="47">
        <v>0</v>
      </c>
      <c r="BL42" s="47">
        <v>0</v>
      </c>
      <c r="BM42" s="47">
        <v>0</v>
      </c>
      <c r="BN42" s="47">
        <v>0</v>
      </c>
      <c r="BO42" s="47">
        <v>0</v>
      </c>
      <c r="BP42" s="47">
        <v>0</v>
      </c>
      <c r="BQ42" s="47">
        <v>0</v>
      </c>
      <c r="BR42" s="47">
        <v>0</v>
      </c>
      <c r="BS42" s="47">
        <v>0</v>
      </c>
      <c r="BT42" s="47">
        <v>0.045000000000000054</v>
      </c>
      <c r="BU42" s="47">
        <v>0.029999999999999867</v>
      </c>
      <c r="BV42" s="47">
        <v>0</v>
      </c>
      <c r="BW42" s="47">
        <v>0</v>
      </c>
      <c r="BX42" s="47">
        <v>0</v>
      </c>
      <c r="BY42" s="47">
        <v>0</v>
      </c>
      <c r="BZ42" s="47">
        <v>0</v>
      </c>
      <c r="CA42" s="47">
        <v>0</v>
      </c>
      <c r="CB42" s="47">
        <v>0.014999999999999934</v>
      </c>
      <c r="CC42" s="47">
        <v>0</v>
      </c>
      <c r="CD42" s="47">
        <v>0</v>
      </c>
      <c r="CE42" s="47">
        <v>0</v>
      </c>
      <c r="CF42" s="47">
        <v>0</v>
      </c>
      <c r="CG42" s="47">
        <v>0</v>
      </c>
      <c r="CH42" s="47">
        <v>0</v>
      </c>
      <c r="CI42" s="47">
        <v>0</v>
      </c>
      <c r="CJ42" s="47">
        <v>0</v>
      </c>
      <c r="CK42" s="47">
        <v>0</v>
      </c>
      <c r="CL42" s="47">
        <v>0</v>
      </c>
      <c r="CM42" s="47">
        <v>0</v>
      </c>
      <c r="CN42" s="47">
        <v>0</v>
      </c>
      <c r="CO42" s="47">
        <v>0</v>
      </c>
      <c r="CP42" s="47">
        <v>0</v>
      </c>
      <c r="CQ42" s="47">
        <v>0</v>
      </c>
      <c r="CR42" s="47">
        <v>0</v>
      </c>
      <c r="CS42" s="47">
        <v>0</v>
      </c>
      <c r="CT42" s="47">
        <v>0</v>
      </c>
      <c r="CU42" s="47">
        <v>0</v>
      </c>
      <c r="CV42" s="47">
        <v>0</v>
      </c>
      <c r="CW42" s="47">
        <v>0</v>
      </c>
      <c r="CX42" s="47">
        <v>0</v>
      </c>
      <c r="CY42" s="47">
        <v>0.14999999999999905</v>
      </c>
      <c r="CZ42" s="47">
        <v>0.12599999999999956</v>
      </c>
      <c r="DA42" s="47">
        <v>0.02399999999999991</v>
      </c>
      <c r="DB42" s="47">
        <v>0</v>
      </c>
      <c r="DC42" s="47">
        <v>0</v>
      </c>
      <c r="DD42" s="47">
        <v>0</v>
      </c>
      <c r="DE42" s="47">
        <v>0</v>
      </c>
      <c r="DF42" s="47">
        <v>0</v>
      </c>
      <c r="DG42" s="47">
        <v>0</v>
      </c>
      <c r="DH42" s="47">
        <v>0</v>
      </c>
      <c r="DI42" s="47">
        <v>0</v>
      </c>
      <c r="DJ42" s="47">
        <v>0</v>
      </c>
      <c r="DK42" s="47">
        <v>0</v>
      </c>
      <c r="DL42" s="47">
        <v>0</v>
      </c>
      <c r="DM42" s="47">
        <v>0</v>
      </c>
      <c r="DN42" s="47">
        <v>0</v>
      </c>
      <c r="DO42" s="47">
        <v>0</v>
      </c>
      <c r="DP42" s="47">
        <v>0</v>
      </c>
      <c r="DQ42" s="47">
        <v>0</v>
      </c>
      <c r="DR42" s="47">
        <v>0</v>
      </c>
      <c r="DS42" s="47">
        <v>0</v>
      </c>
      <c r="DT42" s="47">
        <v>0</v>
      </c>
      <c r="DU42" s="47">
        <v>0</v>
      </c>
      <c r="DV42" s="47">
        <v>0</v>
      </c>
      <c r="DW42" s="47">
        <v>0</v>
      </c>
      <c r="DX42" s="47">
        <v>0</v>
      </c>
      <c r="DY42" s="47">
        <v>0</v>
      </c>
      <c r="DZ42" s="47">
        <v>0</v>
      </c>
      <c r="EA42" s="47">
        <v>0</v>
      </c>
      <c r="ZZ42" t="s">
        <v>157</v>
      </c>
    </row>
    <row r="43" spans="1:702" x14ac:dyDescent="0.25">
      <c r="A43" s="47" t="s">
        <v>244</v>
      </c>
      <c r="B43" s="47" t="s">
        <v>153</v>
      </c>
      <c r="C43" s="47" t="s">
        <v>157</v>
      </c>
      <c r="D43" s="47" t="s">
        <v>1170</v>
      </c>
      <c r="E43" s="47" t="s">
        <v>235</v>
      </c>
      <c r="F43" s="47" t="s">
        <v>235</v>
      </c>
      <c r="G43" s="47"/>
      <c r="H43" s="47" t="s">
        <v>155</v>
      </c>
      <c r="I43" s="47" t="s">
        <v>229</v>
      </c>
      <c r="J43" s="47" t="str">
        <f>=IFERROR(VLOOKUP(H43&amp;I43,Table_Fonctions!A:G,6,FALSE),"")</f>
        <v>0</v>
      </c>
      <c r="K43" s="47" t="s">
        <v>1171</v>
      </c>
      <c r="L43" s="47" t="str">
        <f>=IFERROR(VLOOKUP(H43&amp;I43,Table_Fonctions!A:G,7,FALSE),K43)</f>
        <v/>
      </c>
      <c r="M43" s="47" t="str">
        <f>=IF(OR(LEFT(D43, 3)="TJ ", LEFT(D43, 4)="CPH "), "OUI", "NON")</f>
        <v/>
      </c>
      <c r="N43" s="47" t="s">
        <v>245</v>
      </c>
      <c r="O43" s="47"/>
      <c r="P43" s="47">
        <v>1</v>
      </c>
      <c r="Q43" s="47">
        <v>1</v>
      </c>
      <c r="R43" s="47" t="s">
        <v>1172</v>
      </c>
      <c r="S43" s="47">
        <f>=ROUND(BQ43-(BR43+BS43),3)</f>
      </c>
      <c r="T43" s="47">
        <f>=ROUND(CK43-(CL43+CM43+CN43+CO43+CP43),3)</f>
      </c>
      <c r="U43" s="47">
        <v>0</v>
      </c>
      <c r="V43" s="47">
        <v>0</v>
      </c>
      <c r="W43" s="47">
        <v>0</v>
      </c>
      <c r="X43" s="47">
        <v>0</v>
      </c>
      <c r="Y43" s="47">
        <v>0</v>
      </c>
      <c r="Z43" s="47">
        <v>0</v>
      </c>
      <c r="AA43" s="47">
        <v>0</v>
      </c>
      <c r="AB43" s="47">
        <v>0</v>
      </c>
      <c r="AC43" s="47">
        <v>0</v>
      </c>
      <c r="AD43" s="47">
        <v>0</v>
      </c>
      <c r="AE43" s="47">
        <v>0</v>
      </c>
      <c r="AF43" s="47">
        <v>0</v>
      </c>
      <c r="AG43" s="47">
        <v>0</v>
      </c>
      <c r="AH43" s="47">
        <v>0</v>
      </c>
      <c r="AI43" s="47">
        <v>0</v>
      </c>
      <c r="AJ43" s="47">
        <v>0.2999999999999981</v>
      </c>
      <c r="AK43" s="47">
        <v>0.20499999999999866</v>
      </c>
      <c r="AL43" s="47">
        <v>0</v>
      </c>
      <c r="AM43" s="47">
        <v>0</v>
      </c>
      <c r="AN43" s="47">
        <v>0</v>
      </c>
      <c r="AO43" s="47">
        <v>0</v>
      </c>
      <c r="AP43" s="47">
        <v>0.0949999999999995</v>
      </c>
      <c r="AQ43" s="47">
        <v>0</v>
      </c>
      <c r="AR43" s="47">
        <v>0</v>
      </c>
      <c r="AS43" s="47">
        <v>0.5550000000000046</v>
      </c>
      <c r="AT43" s="47">
        <v>0.5550000000000046</v>
      </c>
      <c r="AU43" s="47">
        <v>0</v>
      </c>
      <c r="AV43" s="47">
        <v>0</v>
      </c>
      <c r="AW43" s="47">
        <v>0</v>
      </c>
      <c r="AX43" s="47">
        <v>0</v>
      </c>
      <c r="AY43" s="47">
        <v>0</v>
      </c>
      <c r="AZ43" s="47">
        <v>0</v>
      </c>
      <c r="BA43" s="47">
        <v>0</v>
      </c>
      <c r="BB43" s="47">
        <v>0</v>
      </c>
      <c r="BC43" s="47">
        <v>0</v>
      </c>
      <c r="BD43" s="47">
        <v>0</v>
      </c>
      <c r="BE43" s="47">
        <v>0</v>
      </c>
      <c r="BF43" s="47">
        <v>0</v>
      </c>
      <c r="BG43" s="47">
        <v>0</v>
      </c>
      <c r="BH43" s="47">
        <v>0</v>
      </c>
      <c r="BI43" s="47">
        <v>0</v>
      </c>
      <c r="BJ43" s="47">
        <v>0</v>
      </c>
      <c r="BK43" s="47">
        <v>0</v>
      </c>
      <c r="BL43" s="47">
        <v>0</v>
      </c>
      <c r="BM43" s="47">
        <v>0</v>
      </c>
      <c r="BN43" s="47">
        <v>0</v>
      </c>
      <c r="BO43" s="47">
        <v>0</v>
      </c>
      <c r="BP43" s="47">
        <v>0</v>
      </c>
      <c r="BQ43" s="47">
        <v>0</v>
      </c>
      <c r="BR43" s="47">
        <v>0</v>
      </c>
      <c r="BS43" s="47">
        <v>0</v>
      </c>
      <c r="BT43" s="47">
        <v>0.045000000000000054</v>
      </c>
      <c r="BU43" s="47">
        <v>0.029999999999999867</v>
      </c>
      <c r="BV43" s="47">
        <v>0</v>
      </c>
      <c r="BW43" s="47">
        <v>0</v>
      </c>
      <c r="BX43" s="47">
        <v>0</v>
      </c>
      <c r="BY43" s="47">
        <v>0</v>
      </c>
      <c r="BZ43" s="47">
        <v>0</v>
      </c>
      <c r="CA43" s="47">
        <v>0</v>
      </c>
      <c r="CB43" s="47">
        <v>0.014999999999999934</v>
      </c>
      <c r="CC43" s="47">
        <v>0</v>
      </c>
      <c r="CD43" s="47">
        <v>0</v>
      </c>
      <c r="CE43" s="47">
        <v>0</v>
      </c>
      <c r="CF43" s="47">
        <v>0</v>
      </c>
      <c r="CG43" s="47">
        <v>0</v>
      </c>
      <c r="CH43" s="47">
        <v>0</v>
      </c>
      <c r="CI43" s="47">
        <v>0</v>
      </c>
      <c r="CJ43" s="47">
        <v>0</v>
      </c>
      <c r="CK43" s="47">
        <v>0</v>
      </c>
      <c r="CL43" s="47">
        <v>0</v>
      </c>
      <c r="CM43" s="47">
        <v>0</v>
      </c>
      <c r="CN43" s="47">
        <v>0</v>
      </c>
      <c r="CO43" s="47">
        <v>0</v>
      </c>
      <c r="CP43" s="47">
        <v>0</v>
      </c>
      <c r="CQ43" s="47">
        <v>0</v>
      </c>
      <c r="CR43" s="47">
        <v>0</v>
      </c>
      <c r="CS43" s="47">
        <v>0</v>
      </c>
      <c r="CT43" s="47">
        <v>0</v>
      </c>
      <c r="CU43" s="47">
        <v>0</v>
      </c>
      <c r="CV43" s="47">
        <v>0</v>
      </c>
      <c r="CW43" s="47">
        <v>0</v>
      </c>
      <c r="CX43" s="47">
        <v>0</v>
      </c>
      <c r="CY43" s="47">
        <v>0.10000000000000071</v>
      </c>
      <c r="CZ43" s="47">
        <v>0.10000000000000071</v>
      </c>
      <c r="DA43" s="47">
        <v>0</v>
      </c>
      <c r="DB43" s="47">
        <v>0</v>
      </c>
      <c r="DC43" s="47">
        <v>0</v>
      </c>
      <c r="DD43" s="47">
        <v>0</v>
      </c>
      <c r="DE43" s="47">
        <v>0</v>
      </c>
      <c r="DF43" s="47">
        <v>0</v>
      </c>
      <c r="DG43" s="47">
        <v>0</v>
      </c>
      <c r="DH43" s="47">
        <v>0</v>
      </c>
      <c r="DI43" s="47">
        <v>0</v>
      </c>
      <c r="DJ43" s="47">
        <v>0</v>
      </c>
      <c r="DK43" s="47">
        <v>0</v>
      </c>
      <c r="DL43" s="47">
        <v>0</v>
      </c>
      <c r="DM43" s="47">
        <v>0</v>
      </c>
      <c r="DN43" s="47">
        <v>0</v>
      </c>
      <c r="DO43" s="47">
        <v>0</v>
      </c>
      <c r="DP43" s="47">
        <v>0</v>
      </c>
      <c r="DQ43" s="47">
        <v>0</v>
      </c>
      <c r="DR43" s="47">
        <v>0</v>
      </c>
      <c r="DS43" s="47">
        <v>0</v>
      </c>
      <c r="DT43" s="47">
        <v>0</v>
      </c>
      <c r="DU43" s="47">
        <v>0</v>
      </c>
      <c r="DV43" s="47">
        <v>0</v>
      </c>
      <c r="DW43" s="47">
        <v>0</v>
      </c>
      <c r="DX43" s="47">
        <v>0</v>
      </c>
      <c r="DY43" s="47">
        <v>0</v>
      </c>
      <c r="DZ43" s="47">
        <v>0</v>
      </c>
      <c r="EA43" s="47">
        <v>0</v>
      </c>
      <c r="ZZ43" t="s">
        <v>157</v>
      </c>
    </row>
    <row r="44" spans="1:702" x14ac:dyDescent="0.25">
      <c r="A44" s="47" t="s">
        <v>246</v>
      </c>
      <c r="B44" s="47" t="s">
        <v>153</v>
      </c>
      <c r="C44" s="47" t="s">
        <v>157</v>
      </c>
      <c r="D44" s="47" t="s">
        <v>1170</v>
      </c>
      <c r="E44" s="47" t="s">
        <v>235</v>
      </c>
      <c r="F44" s="47" t="s">
        <v>235</v>
      </c>
      <c r="G44" s="47"/>
      <c r="H44" s="47" t="s">
        <v>155</v>
      </c>
      <c r="I44" s="47" t="s">
        <v>229</v>
      </c>
      <c r="J44" s="47" t="str">
        <f>=IFERROR(VLOOKUP(H44&amp;I44,Table_Fonctions!A:G,6,FALSE),"")</f>
        <v>0</v>
      </c>
      <c r="K44" s="47" t="s">
        <v>1171</v>
      </c>
      <c r="L44" s="47" t="str">
        <f>=IFERROR(VLOOKUP(H44&amp;I44,Table_Fonctions!A:G,7,FALSE),K44)</f>
        <v/>
      </c>
      <c r="M44" s="47" t="str">
        <f>=IF(OR(LEFT(D44, 3)="TJ ", LEFT(D44, 4)="CPH "), "OUI", "NON")</f>
        <v/>
      </c>
      <c r="N44" s="47" t="s">
        <v>166</v>
      </c>
      <c r="O44" s="47"/>
      <c r="P44" s="47">
        <v>0.8000000000000057</v>
      </c>
      <c r="Q44" s="47">
        <v>0.8000000000000057</v>
      </c>
      <c r="R44" s="47" t="s">
        <v>1172</v>
      </c>
      <c r="S44" s="47">
        <f>=ROUND(BQ44-(BR44+BS44),3)</f>
      </c>
      <c r="T44" s="47">
        <f>=ROUND(CK44-(CL44+CM44+CN44+CO44+CP44),3)</f>
      </c>
      <c r="U44" s="47">
        <v>0</v>
      </c>
      <c r="V44" s="47">
        <v>0</v>
      </c>
      <c r="W44" s="47">
        <v>0</v>
      </c>
      <c r="X44" s="47">
        <v>0</v>
      </c>
      <c r="Y44" s="47">
        <v>0</v>
      </c>
      <c r="Z44" s="47">
        <v>0</v>
      </c>
      <c r="AA44" s="47">
        <v>0</v>
      </c>
      <c r="AB44" s="47">
        <v>0</v>
      </c>
      <c r="AC44" s="47">
        <v>0</v>
      </c>
      <c r="AD44" s="47">
        <v>0</v>
      </c>
      <c r="AE44" s="47">
        <v>0</v>
      </c>
      <c r="AF44" s="47">
        <v>0</v>
      </c>
      <c r="AG44" s="47">
        <v>0</v>
      </c>
      <c r="AH44" s="47">
        <v>0</v>
      </c>
      <c r="AI44" s="47">
        <v>0</v>
      </c>
      <c r="AJ44" s="47">
        <v>0.3119999999999984</v>
      </c>
      <c r="AK44" s="47">
        <v>0.22399999999999975</v>
      </c>
      <c r="AL44" s="47">
        <v>0.08800000000000031</v>
      </c>
      <c r="AM44" s="47">
        <v>0</v>
      </c>
      <c r="AN44" s="47">
        <v>0</v>
      </c>
      <c r="AO44" s="47">
        <v>0</v>
      </c>
      <c r="AP44" s="47">
        <v>0</v>
      </c>
      <c r="AQ44" s="47">
        <v>0</v>
      </c>
      <c r="AR44" s="47">
        <v>0</v>
      </c>
      <c r="AS44" s="47">
        <v>0.3720000000000012</v>
      </c>
      <c r="AT44" s="47">
        <v>0.3720000000000012</v>
      </c>
      <c r="AU44" s="47">
        <v>0</v>
      </c>
      <c r="AV44" s="47">
        <v>0</v>
      </c>
      <c r="AW44" s="47">
        <v>0</v>
      </c>
      <c r="AX44" s="47">
        <v>0</v>
      </c>
      <c r="AY44" s="47">
        <v>0</v>
      </c>
      <c r="AZ44" s="47">
        <v>0</v>
      </c>
      <c r="BA44" s="47">
        <v>0</v>
      </c>
      <c r="BB44" s="47">
        <v>0</v>
      </c>
      <c r="BC44" s="47">
        <v>0</v>
      </c>
      <c r="BD44" s="47">
        <v>0</v>
      </c>
      <c r="BE44" s="47">
        <v>0</v>
      </c>
      <c r="BF44" s="47">
        <v>0</v>
      </c>
      <c r="BG44" s="47">
        <v>0</v>
      </c>
      <c r="BH44" s="47">
        <v>0</v>
      </c>
      <c r="BI44" s="47">
        <v>0</v>
      </c>
      <c r="BJ44" s="47">
        <v>0</v>
      </c>
      <c r="BK44" s="47">
        <v>0</v>
      </c>
      <c r="BL44" s="47">
        <v>0</v>
      </c>
      <c r="BM44" s="47">
        <v>0</v>
      </c>
      <c r="BN44" s="47">
        <v>0</v>
      </c>
      <c r="BO44" s="47">
        <v>0</v>
      </c>
      <c r="BP44" s="47">
        <v>0</v>
      </c>
      <c r="BQ44" s="47">
        <v>0</v>
      </c>
      <c r="BR44" s="47">
        <v>0</v>
      </c>
      <c r="BS44" s="47">
        <v>0</v>
      </c>
      <c r="BT44" s="47">
        <v>0.03599999999999972</v>
      </c>
      <c r="BU44" s="47">
        <v>0.02399999999999991</v>
      </c>
      <c r="BV44" s="47">
        <v>0</v>
      </c>
      <c r="BW44" s="47">
        <v>0</v>
      </c>
      <c r="BX44" s="47">
        <v>0</v>
      </c>
      <c r="BY44" s="47">
        <v>0</v>
      </c>
      <c r="BZ44" s="47">
        <v>0</v>
      </c>
      <c r="CA44" s="47">
        <v>0</v>
      </c>
      <c r="CB44" s="47">
        <v>0.011999999999999955</v>
      </c>
      <c r="CC44" s="47">
        <v>0</v>
      </c>
      <c r="CD44" s="47">
        <v>0</v>
      </c>
      <c r="CE44" s="47">
        <v>0</v>
      </c>
      <c r="CF44" s="47">
        <v>0</v>
      </c>
      <c r="CG44" s="47">
        <v>0</v>
      </c>
      <c r="CH44" s="47">
        <v>0</v>
      </c>
      <c r="CI44" s="47">
        <v>0</v>
      </c>
      <c r="CJ44" s="47">
        <v>0</v>
      </c>
      <c r="CK44" s="47">
        <v>0</v>
      </c>
      <c r="CL44" s="47">
        <v>0</v>
      </c>
      <c r="CM44" s="47">
        <v>0</v>
      </c>
      <c r="CN44" s="47">
        <v>0</v>
      </c>
      <c r="CO44" s="47">
        <v>0</v>
      </c>
      <c r="CP44" s="47">
        <v>0</v>
      </c>
      <c r="CQ44" s="47">
        <v>0</v>
      </c>
      <c r="CR44" s="47">
        <v>0</v>
      </c>
      <c r="CS44" s="47">
        <v>0</v>
      </c>
      <c r="CT44" s="47">
        <v>0</v>
      </c>
      <c r="CU44" s="47">
        <v>0</v>
      </c>
      <c r="CV44" s="47">
        <v>0</v>
      </c>
      <c r="CW44" s="47">
        <v>0</v>
      </c>
      <c r="CX44" s="47">
        <v>0</v>
      </c>
      <c r="CY44" s="47">
        <v>0.07999999999999922</v>
      </c>
      <c r="CZ44" s="47">
        <v>0.07999999999999922</v>
      </c>
      <c r="DA44" s="47">
        <v>0</v>
      </c>
      <c r="DB44" s="47">
        <v>0</v>
      </c>
      <c r="DC44" s="47">
        <v>0</v>
      </c>
      <c r="DD44" s="47">
        <v>0</v>
      </c>
      <c r="DE44" s="47">
        <v>0</v>
      </c>
      <c r="DF44" s="47">
        <v>0</v>
      </c>
      <c r="DG44" s="47">
        <v>0</v>
      </c>
      <c r="DH44" s="47">
        <v>0</v>
      </c>
      <c r="DI44" s="47">
        <v>0</v>
      </c>
      <c r="DJ44" s="47">
        <v>0</v>
      </c>
      <c r="DK44" s="47">
        <v>0</v>
      </c>
      <c r="DL44" s="47">
        <v>0</v>
      </c>
      <c r="DM44" s="47">
        <v>0</v>
      </c>
      <c r="DN44" s="47">
        <v>0</v>
      </c>
      <c r="DO44" s="47">
        <v>0</v>
      </c>
      <c r="DP44" s="47">
        <v>0</v>
      </c>
      <c r="DQ44" s="47">
        <v>0</v>
      </c>
      <c r="DR44" s="47">
        <v>0</v>
      </c>
      <c r="DS44" s="47">
        <v>0</v>
      </c>
      <c r="DT44" s="47">
        <v>0</v>
      </c>
      <c r="DU44" s="47">
        <v>0</v>
      </c>
      <c r="DV44" s="47">
        <v>0</v>
      </c>
      <c r="DW44" s="47">
        <v>0</v>
      </c>
      <c r="DX44" s="47">
        <v>0</v>
      </c>
      <c r="DY44" s="47">
        <v>0</v>
      </c>
      <c r="DZ44" s="47">
        <v>0</v>
      </c>
      <c r="EA44" s="47">
        <v>0</v>
      </c>
      <c r="ZZ44" t="s">
        <v>157</v>
      </c>
    </row>
    <row r="45" spans="1:702" x14ac:dyDescent="0.25">
      <c r="A45" s="47" t="s">
        <v>247</v>
      </c>
      <c r="B45" s="47" t="s">
        <v>153</v>
      </c>
      <c r="C45" s="47" t="s">
        <v>157</v>
      </c>
      <c r="D45" s="47" t="s">
        <v>1170</v>
      </c>
      <c r="E45" s="47" t="s">
        <v>248</v>
      </c>
      <c r="F45" s="47" t="s">
        <v>248</v>
      </c>
      <c r="G45" s="47"/>
      <c r="H45" s="47" t="s">
        <v>155</v>
      </c>
      <c r="I45" s="47" t="s">
        <v>179</v>
      </c>
      <c r="J45" s="47" t="str">
        <f>=IFERROR(VLOOKUP(H45&amp;I45,Table_Fonctions!A:G,6,FALSE),"")</f>
        <v>0</v>
      </c>
      <c r="K45" s="47" t="s">
        <v>1171</v>
      </c>
      <c r="L45" s="47" t="str">
        <f>=IFERROR(VLOOKUP(H45&amp;I45,Table_Fonctions!A:G,7,FALSE),K45)</f>
        <v/>
      </c>
      <c r="M45" s="47" t="str">
        <f>=IF(OR(LEFT(D45, 3)="TJ ", LEFT(D45, 4)="CPH "), "OUI", "NON")</f>
        <v/>
      </c>
      <c r="N45" s="47" t="s">
        <v>249</v>
      </c>
      <c r="O45" s="47"/>
      <c r="P45" s="47">
        <v>1</v>
      </c>
      <c r="Q45" s="47">
        <v>1</v>
      </c>
      <c r="R45" s="47" t="s">
        <v>1172</v>
      </c>
      <c r="S45" s="47">
        <f>=ROUND(BQ45-(BR45+BS45),3)</f>
      </c>
      <c r="T45" s="47">
        <f>=ROUND(CK45-(CL45+CM45+CN45+CO45+CP45),3)</f>
      </c>
      <c r="U45" s="47">
        <v>0</v>
      </c>
      <c r="V45" s="47">
        <v>0</v>
      </c>
      <c r="W45" s="47">
        <v>0</v>
      </c>
      <c r="X45" s="47">
        <v>0</v>
      </c>
      <c r="Y45" s="47">
        <v>0</v>
      </c>
      <c r="Z45" s="47">
        <v>0</v>
      </c>
      <c r="AA45" s="47">
        <v>0</v>
      </c>
      <c r="AB45" s="47">
        <v>0</v>
      </c>
      <c r="AC45" s="47">
        <v>0</v>
      </c>
      <c r="AD45" s="47">
        <v>0</v>
      </c>
      <c r="AE45" s="47">
        <v>0</v>
      </c>
      <c r="AF45" s="47">
        <v>0</v>
      </c>
      <c r="AG45" s="47">
        <v>0</v>
      </c>
      <c r="AH45" s="47">
        <v>0</v>
      </c>
      <c r="AI45" s="47">
        <v>0</v>
      </c>
      <c r="AJ45" s="47">
        <v>0</v>
      </c>
      <c r="AK45" s="47">
        <v>0</v>
      </c>
      <c r="AL45" s="47">
        <v>0</v>
      </c>
      <c r="AM45" s="47">
        <v>0</v>
      </c>
      <c r="AN45" s="47">
        <v>0</v>
      </c>
      <c r="AO45" s="47">
        <v>0</v>
      </c>
      <c r="AP45" s="47">
        <v>0</v>
      </c>
      <c r="AQ45" s="47">
        <v>0</v>
      </c>
      <c r="AR45" s="47">
        <v>0</v>
      </c>
      <c r="AS45" s="47">
        <v>0.8849999999999952</v>
      </c>
      <c r="AT45" s="47">
        <v>0</v>
      </c>
      <c r="AU45" s="47">
        <v>0</v>
      </c>
      <c r="AV45" s="47">
        <v>0</v>
      </c>
      <c r="AW45" s="47">
        <v>0</v>
      </c>
      <c r="AX45" s="47">
        <v>0</v>
      </c>
      <c r="AY45" s="47">
        <v>0</v>
      </c>
      <c r="AZ45" s="47">
        <v>0.8849999999999952</v>
      </c>
      <c r="BA45" s="47">
        <v>0</v>
      </c>
      <c r="BB45" s="47">
        <v>0</v>
      </c>
      <c r="BC45" s="47">
        <v>0</v>
      </c>
      <c r="BD45" s="47">
        <v>0</v>
      </c>
      <c r="BE45" s="47">
        <v>0</v>
      </c>
      <c r="BF45" s="47">
        <v>0</v>
      </c>
      <c r="BG45" s="47">
        <v>0</v>
      </c>
      <c r="BH45" s="47">
        <v>0</v>
      </c>
      <c r="BI45" s="47">
        <v>0</v>
      </c>
      <c r="BJ45" s="47">
        <v>0</v>
      </c>
      <c r="BK45" s="47">
        <v>0</v>
      </c>
      <c r="BL45" s="47">
        <v>0</v>
      </c>
      <c r="BM45" s="47">
        <v>0</v>
      </c>
      <c r="BN45" s="47">
        <v>0</v>
      </c>
      <c r="BO45" s="47">
        <v>0</v>
      </c>
      <c r="BP45" s="47">
        <v>0</v>
      </c>
      <c r="BQ45" s="47">
        <v>0</v>
      </c>
      <c r="BR45" s="47">
        <v>0</v>
      </c>
      <c r="BS45" s="47">
        <v>0</v>
      </c>
      <c r="BT45" s="47">
        <v>0.05499999999999979</v>
      </c>
      <c r="BU45" s="47">
        <v>0.03999999999999961</v>
      </c>
      <c r="BV45" s="47">
        <v>0</v>
      </c>
      <c r="BW45" s="47">
        <v>0</v>
      </c>
      <c r="BX45" s="47">
        <v>0</v>
      </c>
      <c r="BY45" s="47">
        <v>0</v>
      </c>
      <c r="BZ45" s="47">
        <v>0</v>
      </c>
      <c r="CA45" s="47">
        <v>0</v>
      </c>
      <c r="CB45" s="47">
        <v>0.014999999999999934</v>
      </c>
      <c r="CC45" s="47">
        <v>0</v>
      </c>
      <c r="CD45" s="47">
        <v>0</v>
      </c>
      <c r="CE45" s="47">
        <v>0</v>
      </c>
      <c r="CF45" s="47">
        <v>0</v>
      </c>
      <c r="CG45" s="47">
        <v>0</v>
      </c>
      <c r="CH45" s="47">
        <v>0</v>
      </c>
      <c r="CI45" s="47">
        <v>0</v>
      </c>
      <c r="CJ45" s="47">
        <v>0</v>
      </c>
      <c r="CK45" s="47">
        <v>0</v>
      </c>
      <c r="CL45" s="47">
        <v>0</v>
      </c>
      <c r="CM45" s="47">
        <v>0</v>
      </c>
      <c r="CN45" s="47">
        <v>0</v>
      </c>
      <c r="CO45" s="47">
        <v>0</v>
      </c>
      <c r="CP45" s="47">
        <v>0</v>
      </c>
      <c r="CQ45" s="47">
        <v>0</v>
      </c>
      <c r="CR45" s="47">
        <v>0</v>
      </c>
      <c r="CS45" s="47">
        <v>0</v>
      </c>
      <c r="CT45" s="47">
        <v>0</v>
      </c>
      <c r="CU45" s="47">
        <v>0</v>
      </c>
      <c r="CV45" s="47">
        <v>0</v>
      </c>
      <c r="CW45" s="47">
        <v>0</v>
      </c>
      <c r="CX45" s="47">
        <v>0</v>
      </c>
      <c r="CY45" s="47">
        <v>0.059999999999999734</v>
      </c>
      <c r="CZ45" s="47">
        <v>0.059999999999999734</v>
      </c>
      <c r="DA45" s="47">
        <v>0</v>
      </c>
      <c r="DB45" s="47">
        <v>0</v>
      </c>
      <c r="DC45" s="47">
        <v>0</v>
      </c>
      <c r="DD45" s="47">
        <v>0</v>
      </c>
      <c r="DE45" s="47">
        <v>0</v>
      </c>
      <c r="DF45" s="47">
        <v>0</v>
      </c>
      <c r="DG45" s="47">
        <v>0</v>
      </c>
      <c r="DH45" s="47">
        <v>0</v>
      </c>
      <c r="DI45" s="47">
        <v>0</v>
      </c>
      <c r="DJ45" s="47">
        <v>0</v>
      </c>
      <c r="DK45" s="47">
        <v>0</v>
      </c>
      <c r="DL45" s="47">
        <v>0</v>
      </c>
      <c r="DM45" s="47">
        <v>0</v>
      </c>
      <c r="DN45" s="47">
        <v>0</v>
      </c>
      <c r="DO45" s="47">
        <v>0</v>
      </c>
      <c r="DP45" s="47">
        <v>0</v>
      </c>
      <c r="DQ45" s="47">
        <v>0</v>
      </c>
      <c r="DR45" s="47">
        <v>0</v>
      </c>
      <c r="DS45" s="47">
        <v>0</v>
      </c>
      <c r="DT45" s="47">
        <v>0</v>
      </c>
      <c r="DU45" s="47">
        <v>0</v>
      </c>
      <c r="DV45" s="47">
        <v>0</v>
      </c>
      <c r="DW45" s="47">
        <v>0</v>
      </c>
      <c r="DX45" s="47">
        <v>0</v>
      </c>
      <c r="DY45" s="47">
        <v>0</v>
      </c>
      <c r="DZ45" s="47">
        <v>0</v>
      </c>
      <c r="EA45" s="47">
        <v>0</v>
      </c>
      <c r="ZZ45" t="s">
        <v>157</v>
      </c>
    </row>
    <row r="46" spans="1:702" x14ac:dyDescent="0.25">
      <c r="A46" s="47" t="s">
        <v>250</v>
      </c>
      <c r="B46" s="47" t="s">
        <v>153</v>
      </c>
      <c r="C46" s="47" t="s">
        <v>157</v>
      </c>
      <c r="D46" s="47" t="s">
        <v>1170</v>
      </c>
      <c r="E46" s="47" t="s">
        <v>251</v>
      </c>
      <c r="F46" s="47" t="s">
        <v>251</v>
      </c>
      <c r="G46" s="47"/>
      <c r="H46" s="47" t="s">
        <v>155</v>
      </c>
      <c r="I46" s="47" t="s">
        <v>252</v>
      </c>
      <c r="J46" s="47" t="str">
        <f>=IFERROR(VLOOKUP(H46&amp;I46,Table_Fonctions!A:G,6,FALSE),"")</f>
        <v>0</v>
      </c>
      <c r="K46" s="47" t="s">
        <v>1171</v>
      </c>
      <c r="L46" s="47" t="str">
        <f>=IFERROR(VLOOKUP(H46&amp;I46,Table_Fonctions!A:G,7,FALSE),K46)</f>
        <v/>
      </c>
      <c r="M46" s="47" t="str">
        <f>=IF(OR(LEFT(D46, 3)="TJ ", LEFT(D46, 4)="CPH "), "OUI", "NON")</f>
        <v/>
      </c>
      <c r="N46" s="47" t="s">
        <v>253</v>
      </c>
      <c r="O46" s="47" t="s">
        <v>254</v>
      </c>
      <c r="P46" s="47">
        <v>0.8552631578947368</v>
      </c>
      <c r="Q46" s="47">
        <v>0.8552631578947368</v>
      </c>
      <c r="R46" s="47" t="s">
        <v>1172</v>
      </c>
      <c r="S46" s="47">
        <f>=ROUND(BQ46-(BR46+BS46),3)</f>
      </c>
      <c r="T46" s="47">
        <f>=ROUND(CK46-(CL46+CM46+CN46+CO46+CP46),3)</f>
      </c>
      <c r="U46" s="47">
        <v>0</v>
      </c>
      <c r="V46" s="47">
        <v>0</v>
      </c>
      <c r="W46" s="47">
        <v>0</v>
      </c>
      <c r="X46" s="47">
        <v>0</v>
      </c>
      <c r="Y46" s="47">
        <v>0</v>
      </c>
      <c r="Z46" s="47">
        <v>0</v>
      </c>
      <c r="AA46" s="47">
        <v>0</v>
      </c>
      <c r="AB46" s="47">
        <v>0</v>
      </c>
      <c r="AC46" s="47">
        <v>0</v>
      </c>
      <c r="AD46" s="47">
        <v>0</v>
      </c>
      <c r="AE46" s="47">
        <v>0</v>
      </c>
      <c r="AF46" s="47">
        <v>0</v>
      </c>
      <c r="AG46" s="47">
        <v>0</v>
      </c>
      <c r="AH46" s="47">
        <v>0</v>
      </c>
      <c r="AI46" s="47">
        <v>0</v>
      </c>
      <c r="AJ46" s="47">
        <v>0</v>
      </c>
      <c r="AK46" s="47">
        <v>0</v>
      </c>
      <c r="AL46" s="47">
        <v>0</v>
      </c>
      <c r="AM46" s="47">
        <v>0</v>
      </c>
      <c r="AN46" s="47">
        <v>0</v>
      </c>
      <c r="AO46" s="47">
        <v>0</v>
      </c>
      <c r="AP46" s="47">
        <v>0</v>
      </c>
      <c r="AQ46" s="47">
        <v>0</v>
      </c>
      <c r="AR46" s="47">
        <v>0</v>
      </c>
      <c r="AS46" s="47">
        <v>0</v>
      </c>
      <c r="AT46" s="47">
        <v>0</v>
      </c>
      <c r="AU46" s="47">
        <v>0</v>
      </c>
      <c r="AV46" s="47">
        <v>0</v>
      </c>
      <c r="AW46" s="47">
        <v>0</v>
      </c>
      <c r="AX46" s="47">
        <v>0</v>
      </c>
      <c r="AY46" s="47">
        <v>0</v>
      </c>
      <c r="AZ46" s="47">
        <v>0</v>
      </c>
      <c r="BA46" s="47">
        <v>0</v>
      </c>
      <c r="BB46" s="47">
        <v>0</v>
      </c>
      <c r="BC46" s="47">
        <v>0</v>
      </c>
      <c r="BD46" s="47">
        <v>0</v>
      </c>
      <c r="BE46" s="47">
        <v>0</v>
      </c>
      <c r="BF46" s="47">
        <v>0</v>
      </c>
      <c r="BG46" s="47">
        <v>0</v>
      </c>
      <c r="BH46" s="47">
        <v>0</v>
      </c>
      <c r="BI46" s="47">
        <v>0</v>
      </c>
      <c r="BJ46" s="47">
        <v>0</v>
      </c>
      <c r="BK46" s="47">
        <v>0</v>
      </c>
      <c r="BL46" s="47">
        <v>0</v>
      </c>
      <c r="BM46" s="47">
        <v>0</v>
      </c>
      <c r="BN46" s="47">
        <v>0</v>
      </c>
      <c r="BO46" s="47">
        <v>0</v>
      </c>
      <c r="BP46" s="47">
        <v>0</v>
      </c>
      <c r="BQ46" s="47">
        <v>0</v>
      </c>
      <c r="BR46" s="47">
        <v>0</v>
      </c>
      <c r="BS46" s="47">
        <v>0</v>
      </c>
      <c r="BT46" s="47">
        <v>0.04703947368421036</v>
      </c>
      <c r="BU46" s="47">
        <v>0.034210526315789205</v>
      </c>
      <c r="BV46" s="47">
        <v>0</v>
      </c>
      <c r="BW46" s="47">
        <v>0</v>
      </c>
      <c r="BX46" s="47">
        <v>0</v>
      </c>
      <c r="BY46" s="47">
        <v>0</v>
      </c>
      <c r="BZ46" s="47">
        <v>0</v>
      </c>
      <c r="CA46" s="47">
        <v>0</v>
      </c>
      <c r="CB46" s="47">
        <v>0.012828947368421032</v>
      </c>
      <c r="CC46" s="47">
        <v>0</v>
      </c>
      <c r="CD46" s="47">
        <v>0</v>
      </c>
      <c r="CE46" s="47">
        <v>0</v>
      </c>
      <c r="CF46" s="47">
        <v>0</v>
      </c>
      <c r="CG46" s="47">
        <v>0</v>
      </c>
      <c r="CH46" s="47">
        <v>0</v>
      </c>
      <c r="CI46" s="47">
        <v>0</v>
      </c>
      <c r="CJ46" s="47">
        <v>0</v>
      </c>
      <c r="CK46" s="47">
        <v>0.7355263157894798</v>
      </c>
      <c r="CL46" s="47">
        <v>0.7355263157894798</v>
      </c>
      <c r="CM46" s="47">
        <v>0</v>
      </c>
      <c r="CN46" s="47">
        <v>0</v>
      </c>
      <c r="CO46" s="47">
        <v>0</v>
      </c>
      <c r="CP46" s="47">
        <v>0</v>
      </c>
      <c r="CQ46" s="47">
        <v>0</v>
      </c>
      <c r="CR46" s="47">
        <v>0</v>
      </c>
      <c r="CS46" s="47">
        <v>0</v>
      </c>
      <c r="CT46" s="47">
        <v>0</v>
      </c>
      <c r="CU46" s="47">
        <v>0</v>
      </c>
      <c r="CV46" s="47">
        <v>0</v>
      </c>
      <c r="CW46" s="47">
        <v>0</v>
      </c>
      <c r="CX46" s="47">
        <v>0</v>
      </c>
      <c r="CY46" s="47">
        <v>0.07269736842105314</v>
      </c>
      <c r="CZ46" s="47">
        <v>0</v>
      </c>
      <c r="DA46" s="47">
        <v>0.07269736842105314</v>
      </c>
      <c r="DB46" s="47">
        <v>0</v>
      </c>
      <c r="DC46" s="47">
        <v>0</v>
      </c>
      <c r="DD46" s="47">
        <v>0</v>
      </c>
      <c r="DE46" s="47">
        <v>0</v>
      </c>
      <c r="DF46" s="47">
        <v>0</v>
      </c>
      <c r="DG46" s="47">
        <v>0</v>
      </c>
      <c r="DH46" s="47">
        <v>0</v>
      </c>
      <c r="DI46" s="47">
        <v>0</v>
      </c>
      <c r="DJ46" s="47">
        <v>0</v>
      </c>
      <c r="DK46" s="47">
        <v>0</v>
      </c>
      <c r="DL46" s="47">
        <v>0</v>
      </c>
      <c r="DM46" s="47">
        <v>0</v>
      </c>
      <c r="DN46" s="47">
        <v>0</v>
      </c>
      <c r="DO46" s="47">
        <v>0</v>
      </c>
      <c r="DP46" s="47">
        <v>0</v>
      </c>
      <c r="DQ46" s="47">
        <v>0</v>
      </c>
      <c r="DR46" s="47">
        <v>0</v>
      </c>
      <c r="DS46" s="47">
        <v>0</v>
      </c>
      <c r="DT46" s="47">
        <v>0</v>
      </c>
      <c r="DU46" s="47">
        <v>0</v>
      </c>
      <c r="DV46" s="47">
        <v>0</v>
      </c>
      <c r="DW46" s="47">
        <v>0</v>
      </c>
      <c r="DX46" s="47">
        <v>0</v>
      </c>
      <c r="DY46" s="47">
        <v>0</v>
      </c>
      <c r="DZ46" s="47">
        <v>0</v>
      </c>
      <c r="EA46" s="47">
        <v>0</v>
      </c>
      <c r="ZZ46" t="s">
        <v>157</v>
      </c>
    </row>
    <row r="47" spans="1:702" x14ac:dyDescent="0.25">
      <c r="A47" s="47" t="s">
        <v>255</v>
      </c>
      <c r="B47" s="47" t="s">
        <v>153</v>
      </c>
      <c r="C47" s="47" t="s">
        <v>157</v>
      </c>
      <c r="D47" s="47" t="s">
        <v>1170</v>
      </c>
      <c r="E47" s="47" t="s">
        <v>251</v>
      </c>
      <c r="F47" s="47" t="s">
        <v>251</v>
      </c>
      <c r="G47" s="47"/>
      <c r="H47" s="47" t="s">
        <v>155</v>
      </c>
      <c r="I47" s="47" t="s">
        <v>226</v>
      </c>
      <c r="J47" s="47" t="str">
        <f>=IFERROR(VLOOKUP(H47&amp;I47,Table_Fonctions!A:G,6,FALSE),"")</f>
        <v>0</v>
      </c>
      <c r="K47" s="47" t="s">
        <v>1171</v>
      </c>
      <c r="L47" s="47" t="str">
        <f>=IFERROR(VLOOKUP(H47&amp;I47,Table_Fonctions!A:G,7,FALSE),K47)</f>
        <v/>
      </c>
      <c r="M47" s="47" t="str">
        <f>=IF(OR(LEFT(D47, 3)="TJ ", LEFT(D47, 4)="CPH "), "OUI", "NON")</f>
        <v/>
      </c>
      <c r="N47" s="47" t="s">
        <v>253</v>
      </c>
      <c r="O47" s="47"/>
      <c r="P47" s="47">
        <v>1</v>
      </c>
      <c r="Q47" s="47">
        <v>1</v>
      </c>
      <c r="R47" s="47" t="s">
        <v>1172</v>
      </c>
      <c r="S47" s="47">
        <f>=ROUND(BQ47-(BR47+BS47),3)</f>
      </c>
      <c r="T47" s="47">
        <f>=ROUND(CK47-(CL47+CM47+CN47+CO47+CP47),3)</f>
      </c>
      <c r="U47" s="47">
        <v>0</v>
      </c>
      <c r="V47" s="47">
        <v>0</v>
      </c>
      <c r="W47" s="47">
        <v>0</v>
      </c>
      <c r="X47" s="47">
        <v>0</v>
      </c>
      <c r="Y47" s="47">
        <v>0</v>
      </c>
      <c r="Z47" s="47">
        <v>0</v>
      </c>
      <c r="AA47" s="47">
        <v>0</v>
      </c>
      <c r="AB47" s="47">
        <v>0</v>
      </c>
      <c r="AC47" s="47">
        <v>0</v>
      </c>
      <c r="AD47" s="47">
        <v>0</v>
      </c>
      <c r="AE47" s="47">
        <v>0</v>
      </c>
      <c r="AF47" s="47">
        <v>0</v>
      </c>
      <c r="AG47" s="47">
        <v>0</v>
      </c>
      <c r="AH47" s="47">
        <v>0</v>
      </c>
      <c r="AI47" s="47">
        <v>0</v>
      </c>
      <c r="AJ47" s="47">
        <v>0</v>
      </c>
      <c r="AK47" s="47">
        <v>0</v>
      </c>
      <c r="AL47" s="47">
        <v>0</v>
      </c>
      <c r="AM47" s="47">
        <v>0</v>
      </c>
      <c r="AN47" s="47">
        <v>0</v>
      </c>
      <c r="AO47" s="47">
        <v>0</v>
      </c>
      <c r="AP47" s="47">
        <v>0</v>
      </c>
      <c r="AQ47" s="47">
        <v>0</v>
      </c>
      <c r="AR47" s="47">
        <v>0</v>
      </c>
      <c r="AS47" s="47">
        <v>0</v>
      </c>
      <c r="AT47" s="47">
        <v>0</v>
      </c>
      <c r="AU47" s="47">
        <v>0</v>
      </c>
      <c r="AV47" s="47">
        <v>0</v>
      </c>
      <c r="AW47" s="47">
        <v>0</v>
      </c>
      <c r="AX47" s="47">
        <v>0</v>
      </c>
      <c r="AY47" s="47">
        <v>0</v>
      </c>
      <c r="AZ47" s="47">
        <v>0</v>
      </c>
      <c r="BA47" s="47">
        <v>0</v>
      </c>
      <c r="BB47" s="47">
        <v>0</v>
      </c>
      <c r="BC47" s="47">
        <v>0</v>
      </c>
      <c r="BD47" s="47">
        <v>0</v>
      </c>
      <c r="BE47" s="47">
        <v>0</v>
      </c>
      <c r="BF47" s="47">
        <v>0</v>
      </c>
      <c r="BG47" s="47">
        <v>0</v>
      </c>
      <c r="BH47" s="47">
        <v>0</v>
      </c>
      <c r="BI47" s="47">
        <v>0</v>
      </c>
      <c r="BJ47" s="47">
        <v>0</v>
      </c>
      <c r="BK47" s="47">
        <v>0</v>
      </c>
      <c r="BL47" s="47">
        <v>0</v>
      </c>
      <c r="BM47" s="47">
        <v>0</v>
      </c>
      <c r="BN47" s="47">
        <v>0</v>
      </c>
      <c r="BO47" s="47">
        <v>0</v>
      </c>
      <c r="BP47" s="47">
        <v>0</v>
      </c>
      <c r="BQ47" s="47">
        <v>0</v>
      </c>
      <c r="BR47" s="47">
        <v>0</v>
      </c>
      <c r="BS47" s="47">
        <v>0</v>
      </c>
      <c r="BT47" s="47">
        <v>0.05499999999999979</v>
      </c>
      <c r="BU47" s="47">
        <v>0.03999999999999961</v>
      </c>
      <c r="BV47" s="47">
        <v>0</v>
      </c>
      <c r="BW47" s="47">
        <v>0</v>
      </c>
      <c r="BX47" s="47">
        <v>0</v>
      </c>
      <c r="BY47" s="47">
        <v>0</v>
      </c>
      <c r="BZ47" s="47">
        <v>0</v>
      </c>
      <c r="CA47" s="47">
        <v>0</v>
      </c>
      <c r="CB47" s="47">
        <v>0.014999999999999934</v>
      </c>
      <c r="CC47" s="47">
        <v>0</v>
      </c>
      <c r="CD47" s="47">
        <v>0</v>
      </c>
      <c r="CE47" s="47">
        <v>0</v>
      </c>
      <c r="CF47" s="47">
        <v>0</v>
      </c>
      <c r="CG47" s="47">
        <v>0</v>
      </c>
      <c r="CH47" s="47">
        <v>0</v>
      </c>
      <c r="CI47" s="47">
        <v>0</v>
      </c>
      <c r="CJ47" s="47">
        <v>0</v>
      </c>
      <c r="CK47" s="47">
        <v>0.8600000000000081</v>
      </c>
      <c r="CL47" s="47">
        <v>0.46000000000000013</v>
      </c>
      <c r="CM47" s="47">
        <v>0.40000000000000285</v>
      </c>
      <c r="CN47" s="47">
        <v>0</v>
      </c>
      <c r="CO47" s="47">
        <v>0</v>
      </c>
      <c r="CP47" s="47">
        <v>0</v>
      </c>
      <c r="CQ47" s="47">
        <v>0</v>
      </c>
      <c r="CR47" s="47">
        <v>0</v>
      </c>
      <c r="CS47" s="47">
        <v>0</v>
      </c>
      <c r="CT47" s="47">
        <v>0</v>
      </c>
      <c r="CU47" s="47">
        <v>0</v>
      </c>
      <c r="CV47" s="47">
        <v>0</v>
      </c>
      <c r="CW47" s="47">
        <v>0</v>
      </c>
      <c r="CX47" s="47">
        <v>0</v>
      </c>
      <c r="CY47" s="47">
        <v>0.08500000000000063</v>
      </c>
      <c r="CZ47" s="47">
        <v>0.08500000000000063</v>
      </c>
      <c r="DA47" s="47">
        <v>0</v>
      </c>
      <c r="DB47" s="47">
        <v>0</v>
      </c>
      <c r="DC47" s="47">
        <v>0</v>
      </c>
      <c r="DD47" s="47">
        <v>0</v>
      </c>
      <c r="DE47" s="47">
        <v>0</v>
      </c>
      <c r="DF47" s="47">
        <v>0</v>
      </c>
      <c r="DG47" s="47">
        <v>0</v>
      </c>
      <c r="DH47" s="47">
        <v>0</v>
      </c>
      <c r="DI47" s="47">
        <v>0</v>
      </c>
      <c r="DJ47" s="47">
        <v>0</v>
      </c>
      <c r="DK47" s="47">
        <v>0</v>
      </c>
      <c r="DL47" s="47">
        <v>0</v>
      </c>
      <c r="DM47" s="47">
        <v>0</v>
      </c>
      <c r="DN47" s="47">
        <v>0</v>
      </c>
      <c r="DO47" s="47">
        <v>0</v>
      </c>
      <c r="DP47" s="47">
        <v>0</v>
      </c>
      <c r="DQ47" s="47">
        <v>0</v>
      </c>
      <c r="DR47" s="47">
        <v>0</v>
      </c>
      <c r="DS47" s="47">
        <v>0</v>
      </c>
      <c r="DT47" s="47">
        <v>0</v>
      </c>
      <c r="DU47" s="47">
        <v>0</v>
      </c>
      <c r="DV47" s="47">
        <v>0</v>
      </c>
      <c r="DW47" s="47">
        <v>0</v>
      </c>
      <c r="DX47" s="47">
        <v>0</v>
      </c>
      <c r="DY47" s="47">
        <v>0</v>
      </c>
      <c r="DZ47" s="47">
        <v>0</v>
      </c>
      <c r="EA47" s="47">
        <v>0</v>
      </c>
      <c r="ZZ47" t="s">
        <v>157</v>
      </c>
    </row>
    <row r="48" spans="1:702" x14ac:dyDescent="0.25">
      <c r="A48" s="47" t="s">
        <v>256</v>
      </c>
      <c r="B48" s="47" t="s">
        <v>153</v>
      </c>
      <c r="C48" s="47" t="s">
        <v>157</v>
      </c>
      <c r="D48" s="47" t="s">
        <v>1170</v>
      </c>
      <c r="E48" s="47" t="s">
        <v>251</v>
      </c>
      <c r="F48" s="47" t="s">
        <v>251</v>
      </c>
      <c r="G48" s="47"/>
      <c r="H48" s="47" t="s">
        <v>155</v>
      </c>
      <c r="I48" s="47" t="s">
        <v>179</v>
      </c>
      <c r="J48" s="47" t="str">
        <f>=IFERROR(VLOOKUP(H48&amp;I48,Table_Fonctions!A:G,6,FALSE),"")</f>
        <v>0</v>
      </c>
      <c r="K48" s="47" t="s">
        <v>1171</v>
      </c>
      <c r="L48" s="47" t="str">
        <f>=IFERROR(VLOOKUP(H48&amp;I48,Table_Fonctions!A:G,7,FALSE),K48)</f>
        <v/>
      </c>
      <c r="M48" s="47" t="str">
        <f>=IF(OR(LEFT(D48, 3)="TJ ", LEFT(D48, 4)="CPH "), "OUI", "NON")</f>
        <v/>
      </c>
      <c r="N48" s="47" t="s">
        <v>253</v>
      </c>
      <c r="O48" s="47"/>
      <c r="P48" s="47">
        <v>1</v>
      </c>
      <c r="Q48" s="47">
        <v>1</v>
      </c>
      <c r="R48" s="47" t="s">
        <v>1172</v>
      </c>
      <c r="S48" s="47">
        <f>=ROUND(BQ48-(BR48+BS48),3)</f>
      </c>
      <c r="T48" s="47">
        <f>=ROUND(CK48-(CL48+CM48+CN48+CO48+CP48),3)</f>
      </c>
      <c r="U48" s="47">
        <v>0</v>
      </c>
      <c r="V48" s="47">
        <v>0</v>
      </c>
      <c r="W48" s="47">
        <v>0</v>
      </c>
      <c r="X48" s="47">
        <v>0</v>
      </c>
      <c r="Y48" s="47">
        <v>0</v>
      </c>
      <c r="Z48" s="47">
        <v>0</v>
      </c>
      <c r="AA48" s="47">
        <v>0</v>
      </c>
      <c r="AB48" s="47">
        <v>0</v>
      </c>
      <c r="AC48" s="47">
        <v>0</v>
      </c>
      <c r="AD48" s="47">
        <v>0</v>
      </c>
      <c r="AE48" s="47">
        <v>0</v>
      </c>
      <c r="AF48" s="47">
        <v>0</v>
      </c>
      <c r="AG48" s="47">
        <v>0</v>
      </c>
      <c r="AH48" s="47">
        <v>0</v>
      </c>
      <c r="AI48" s="47">
        <v>0</v>
      </c>
      <c r="AJ48" s="47">
        <v>0</v>
      </c>
      <c r="AK48" s="47">
        <v>0</v>
      </c>
      <c r="AL48" s="47">
        <v>0</v>
      </c>
      <c r="AM48" s="47">
        <v>0</v>
      </c>
      <c r="AN48" s="47">
        <v>0</v>
      </c>
      <c r="AO48" s="47">
        <v>0</v>
      </c>
      <c r="AP48" s="47">
        <v>0</v>
      </c>
      <c r="AQ48" s="47">
        <v>0</v>
      </c>
      <c r="AR48" s="47">
        <v>0</v>
      </c>
      <c r="AS48" s="47">
        <v>0.8450000000000047</v>
      </c>
      <c r="AT48" s="47">
        <v>0</v>
      </c>
      <c r="AU48" s="47">
        <v>0</v>
      </c>
      <c r="AV48" s="47">
        <v>0</v>
      </c>
      <c r="AW48" s="47">
        <v>0</v>
      </c>
      <c r="AX48" s="47">
        <v>0</v>
      </c>
      <c r="AY48" s="47">
        <v>0.7549999999999968</v>
      </c>
      <c r="AZ48" s="47">
        <v>0</v>
      </c>
      <c r="BA48" s="47">
        <v>0</v>
      </c>
      <c r="BB48" s="47">
        <v>0.09000000000000011</v>
      </c>
      <c r="BC48" s="47">
        <v>0</v>
      </c>
      <c r="BD48" s="47">
        <v>0</v>
      </c>
      <c r="BE48" s="47">
        <v>0</v>
      </c>
      <c r="BF48" s="47">
        <v>0</v>
      </c>
      <c r="BG48" s="47">
        <v>0</v>
      </c>
      <c r="BH48" s="47">
        <v>0</v>
      </c>
      <c r="BI48" s="47">
        <v>0</v>
      </c>
      <c r="BJ48" s="47">
        <v>0</v>
      </c>
      <c r="BK48" s="47">
        <v>0</v>
      </c>
      <c r="BL48" s="47">
        <v>0</v>
      </c>
      <c r="BM48" s="47">
        <v>0</v>
      </c>
      <c r="BN48" s="47">
        <v>0</v>
      </c>
      <c r="BO48" s="47">
        <v>0</v>
      </c>
      <c r="BP48" s="47">
        <v>0</v>
      </c>
      <c r="BQ48" s="47">
        <v>0</v>
      </c>
      <c r="BR48" s="47">
        <v>0</v>
      </c>
      <c r="BS48" s="47">
        <v>0</v>
      </c>
      <c r="BT48" s="47">
        <v>0.05499999999999979</v>
      </c>
      <c r="BU48" s="47">
        <v>0.03999999999999961</v>
      </c>
      <c r="BV48" s="47">
        <v>0</v>
      </c>
      <c r="BW48" s="47">
        <v>0</v>
      </c>
      <c r="BX48" s="47">
        <v>0</v>
      </c>
      <c r="BY48" s="47">
        <v>0</v>
      </c>
      <c r="BZ48" s="47">
        <v>0</v>
      </c>
      <c r="CA48" s="47">
        <v>0</v>
      </c>
      <c r="CB48" s="47">
        <v>0.014999999999999934</v>
      </c>
      <c r="CC48" s="47">
        <v>0</v>
      </c>
      <c r="CD48" s="47">
        <v>0</v>
      </c>
      <c r="CE48" s="47">
        <v>0</v>
      </c>
      <c r="CF48" s="47">
        <v>0</v>
      </c>
      <c r="CG48" s="47">
        <v>0</v>
      </c>
      <c r="CH48" s="47">
        <v>0</v>
      </c>
      <c r="CI48" s="47">
        <v>0</v>
      </c>
      <c r="CJ48" s="47">
        <v>0</v>
      </c>
      <c r="CK48" s="47">
        <v>0</v>
      </c>
      <c r="CL48" s="47">
        <v>0</v>
      </c>
      <c r="CM48" s="47">
        <v>0</v>
      </c>
      <c r="CN48" s="47">
        <v>0</v>
      </c>
      <c r="CO48" s="47">
        <v>0</v>
      </c>
      <c r="CP48" s="47">
        <v>0</v>
      </c>
      <c r="CQ48" s="47">
        <v>0</v>
      </c>
      <c r="CR48" s="47">
        <v>0</v>
      </c>
      <c r="CS48" s="47">
        <v>0</v>
      </c>
      <c r="CT48" s="47">
        <v>0</v>
      </c>
      <c r="CU48" s="47">
        <v>0</v>
      </c>
      <c r="CV48" s="47">
        <v>0</v>
      </c>
      <c r="CW48" s="47">
        <v>0</v>
      </c>
      <c r="CX48" s="47">
        <v>0</v>
      </c>
      <c r="CY48" s="47">
        <v>0.10000000000000071</v>
      </c>
      <c r="CZ48" s="47">
        <v>0.10000000000000071</v>
      </c>
      <c r="DA48" s="47">
        <v>0</v>
      </c>
      <c r="DB48" s="47">
        <v>0</v>
      </c>
      <c r="DC48" s="47">
        <v>0</v>
      </c>
      <c r="DD48" s="47">
        <v>0</v>
      </c>
      <c r="DE48" s="47">
        <v>0</v>
      </c>
      <c r="DF48" s="47">
        <v>0</v>
      </c>
      <c r="DG48" s="47">
        <v>0</v>
      </c>
      <c r="DH48" s="47">
        <v>0</v>
      </c>
      <c r="DI48" s="47">
        <v>0</v>
      </c>
      <c r="DJ48" s="47">
        <v>0</v>
      </c>
      <c r="DK48" s="47">
        <v>0</v>
      </c>
      <c r="DL48" s="47">
        <v>0</v>
      </c>
      <c r="DM48" s="47">
        <v>0</v>
      </c>
      <c r="DN48" s="47">
        <v>0</v>
      </c>
      <c r="DO48" s="47">
        <v>0</v>
      </c>
      <c r="DP48" s="47">
        <v>0</v>
      </c>
      <c r="DQ48" s="47">
        <v>0</v>
      </c>
      <c r="DR48" s="47">
        <v>0</v>
      </c>
      <c r="DS48" s="47">
        <v>0</v>
      </c>
      <c r="DT48" s="47">
        <v>0</v>
      </c>
      <c r="DU48" s="47">
        <v>0</v>
      </c>
      <c r="DV48" s="47">
        <v>0</v>
      </c>
      <c r="DW48" s="47">
        <v>0</v>
      </c>
      <c r="DX48" s="47">
        <v>0.08421052631578947</v>
      </c>
      <c r="DY48" s="47">
        <v>0</v>
      </c>
      <c r="DZ48" s="47">
        <v>0</v>
      </c>
      <c r="EA48" s="47">
        <v>0.08421052631578947</v>
      </c>
      <c r="ZZ48" t="s">
        <v>157</v>
      </c>
    </row>
    <row r="49" spans="1:702" x14ac:dyDescent="0.25">
      <c r="A49" s="47" t="s">
        <v>257</v>
      </c>
      <c r="B49" s="47" t="s">
        <v>153</v>
      </c>
      <c r="C49" s="47" t="s">
        <v>157</v>
      </c>
      <c r="D49" s="47" t="s">
        <v>1170</v>
      </c>
      <c r="E49" s="47" t="s">
        <v>251</v>
      </c>
      <c r="F49" s="47" t="s">
        <v>251</v>
      </c>
      <c r="G49" s="47"/>
      <c r="H49" s="47" t="s">
        <v>155</v>
      </c>
      <c r="I49" s="47" t="s">
        <v>258</v>
      </c>
      <c r="J49" s="47" t="str">
        <f>=IFERROR(VLOOKUP(H49&amp;I49,Table_Fonctions!A:G,6,FALSE),"")</f>
        <v>0</v>
      </c>
      <c r="K49" s="47" t="s">
        <v>1171</v>
      </c>
      <c r="L49" s="47" t="str">
        <f>=IFERROR(VLOOKUP(H49&amp;I49,Table_Fonctions!A:G,7,FALSE),K49)</f>
        <v/>
      </c>
      <c r="M49" s="47" t="str">
        <f>=IF(OR(LEFT(D49, 3)="TJ ", LEFT(D49, 4)="CPH "), "OUI", "NON")</f>
        <v/>
      </c>
      <c r="N49" s="47" t="s">
        <v>253</v>
      </c>
      <c r="O49" s="47"/>
      <c r="P49" s="47">
        <v>1</v>
      </c>
      <c r="Q49" s="47">
        <v>0.9199999999999982</v>
      </c>
      <c r="R49" s="47">
        <v>0.08000000000000185</v>
      </c>
      <c r="S49" s="47">
        <f>=ROUND(BQ49-(BR49+BS49),3)</f>
      </c>
      <c r="T49" s="47">
        <f>=ROUND(CK49-(CL49+CM49+CN49+CO49+CP49),3)</f>
      </c>
      <c r="U49" s="47">
        <v>0</v>
      </c>
      <c r="V49" s="47">
        <v>0</v>
      </c>
      <c r="W49" s="47">
        <v>0</v>
      </c>
      <c r="X49" s="47">
        <v>0</v>
      </c>
      <c r="Y49" s="47">
        <v>0</v>
      </c>
      <c r="Z49" s="47">
        <v>0.20000000000000143</v>
      </c>
      <c r="AA49" s="47">
        <v>0</v>
      </c>
      <c r="AB49" s="47">
        <v>0.11999999999999947</v>
      </c>
      <c r="AC49" s="47">
        <v>0</v>
      </c>
      <c r="AD49" s="47">
        <v>0</v>
      </c>
      <c r="AE49" s="47">
        <v>0.07999999999999922</v>
      </c>
      <c r="AF49" s="47">
        <v>0</v>
      </c>
      <c r="AG49" s="47">
        <v>0</v>
      </c>
      <c r="AH49" s="47">
        <v>0.03999999999999961</v>
      </c>
      <c r="AI49" s="47">
        <v>0.03999999999999961</v>
      </c>
      <c r="AJ49" s="47">
        <v>0</v>
      </c>
      <c r="AK49" s="47">
        <v>0</v>
      </c>
      <c r="AL49" s="47">
        <v>0</v>
      </c>
      <c r="AM49" s="47">
        <v>0</v>
      </c>
      <c r="AN49" s="47">
        <v>0</v>
      </c>
      <c r="AO49" s="47">
        <v>0</v>
      </c>
      <c r="AP49" s="47">
        <v>0</v>
      </c>
      <c r="AQ49" s="47">
        <v>0</v>
      </c>
      <c r="AR49" s="47">
        <v>0</v>
      </c>
      <c r="AS49" s="47">
        <v>0.4199999999999987</v>
      </c>
      <c r="AT49" s="47">
        <v>0</v>
      </c>
      <c r="AU49" s="47">
        <v>0</v>
      </c>
      <c r="AV49" s="47">
        <v>0.4199999999999987</v>
      </c>
      <c r="AW49" s="47">
        <v>0</v>
      </c>
      <c r="AX49" s="47">
        <v>0</v>
      </c>
      <c r="AY49" s="47">
        <v>0</v>
      </c>
      <c r="AZ49" s="47">
        <v>0</v>
      </c>
      <c r="BA49" s="47">
        <v>0</v>
      </c>
      <c r="BB49" s="47">
        <v>0</v>
      </c>
      <c r="BC49" s="47">
        <v>0</v>
      </c>
      <c r="BD49" s="47">
        <v>0</v>
      </c>
      <c r="BE49" s="47">
        <v>0</v>
      </c>
      <c r="BF49" s="47">
        <v>0</v>
      </c>
      <c r="BG49" s="47">
        <v>0</v>
      </c>
      <c r="BH49" s="47">
        <v>0</v>
      </c>
      <c r="BI49" s="47">
        <v>0</v>
      </c>
      <c r="BJ49" s="47">
        <v>0</v>
      </c>
      <c r="BK49" s="47">
        <v>0</v>
      </c>
      <c r="BL49" s="47">
        <v>0</v>
      </c>
      <c r="BM49" s="47">
        <v>0</v>
      </c>
      <c r="BN49" s="47">
        <v>0</v>
      </c>
      <c r="BO49" s="47">
        <v>0</v>
      </c>
      <c r="BP49" s="47">
        <v>0</v>
      </c>
      <c r="BQ49" s="47">
        <v>0</v>
      </c>
      <c r="BR49" s="47">
        <v>0</v>
      </c>
      <c r="BS49" s="47">
        <v>0</v>
      </c>
      <c r="BT49" s="47">
        <v>0</v>
      </c>
      <c r="BU49" s="47">
        <v>0</v>
      </c>
      <c r="BV49" s="47">
        <v>0</v>
      </c>
      <c r="BW49" s="47">
        <v>0</v>
      </c>
      <c r="BX49" s="47">
        <v>0</v>
      </c>
      <c r="BY49" s="47">
        <v>0</v>
      </c>
      <c r="BZ49" s="47">
        <v>0</v>
      </c>
      <c r="CA49" s="47">
        <v>0</v>
      </c>
      <c r="CB49" s="47">
        <v>0</v>
      </c>
      <c r="CC49" s="47">
        <v>0</v>
      </c>
      <c r="CD49" s="47">
        <v>0</v>
      </c>
      <c r="CE49" s="47">
        <v>0</v>
      </c>
      <c r="CF49" s="47">
        <v>0</v>
      </c>
      <c r="CG49" s="47">
        <v>0</v>
      </c>
      <c r="CH49" s="47">
        <v>0</v>
      </c>
      <c r="CI49" s="47">
        <v>0</v>
      </c>
      <c r="CJ49" s="47">
        <v>0</v>
      </c>
      <c r="CK49" s="47">
        <v>0</v>
      </c>
      <c r="CL49" s="47">
        <v>0</v>
      </c>
      <c r="CM49" s="47">
        <v>0</v>
      </c>
      <c r="CN49" s="47">
        <v>0</v>
      </c>
      <c r="CO49" s="47">
        <v>0</v>
      </c>
      <c r="CP49" s="47">
        <v>0</v>
      </c>
      <c r="CQ49" s="47">
        <v>0</v>
      </c>
      <c r="CR49" s="47">
        <v>0</v>
      </c>
      <c r="CS49" s="47">
        <v>0</v>
      </c>
      <c r="CT49" s="47">
        <v>0</v>
      </c>
      <c r="CU49" s="47">
        <v>0</v>
      </c>
      <c r="CV49" s="47">
        <v>0</v>
      </c>
      <c r="CW49" s="47">
        <v>0</v>
      </c>
      <c r="CX49" s="47">
        <v>0</v>
      </c>
      <c r="CY49" s="47">
        <v>0.2999999999999981</v>
      </c>
      <c r="CZ49" s="47">
        <v>0.2999999999999981</v>
      </c>
      <c r="DA49" s="47">
        <v>0</v>
      </c>
      <c r="DB49" s="47">
        <v>0</v>
      </c>
      <c r="DC49" s="47">
        <v>0</v>
      </c>
      <c r="DD49" s="47">
        <v>0</v>
      </c>
      <c r="DE49" s="47">
        <v>0</v>
      </c>
      <c r="DF49" s="47">
        <v>0</v>
      </c>
      <c r="DG49" s="47">
        <v>0</v>
      </c>
      <c r="DH49" s="47">
        <v>0</v>
      </c>
      <c r="DI49" s="47">
        <v>0</v>
      </c>
      <c r="DJ49" s="47">
        <v>0</v>
      </c>
      <c r="DK49" s="47">
        <v>0</v>
      </c>
      <c r="DL49" s="47">
        <v>0</v>
      </c>
      <c r="DM49" s="47">
        <v>0</v>
      </c>
      <c r="DN49" s="47">
        <v>0</v>
      </c>
      <c r="DO49" s="47">
        <v>0</v>
      </c>
      <c r="DP49" s="47">
        <v>0</v>
      </c>
      <c r="DQ49" s="47">
        <v>0</v>
      </c>
      <c r="DR49" s="47">
        <v>0</v>
      </c>
      <c r="DS49" s="47">
        <v>0</v>
      </c>
      <c r="DT49" s="47">
        <v>0</v>
      </c>
      <c r="DU49" s="47">
        <v>0</v>
      </c>
      <c r="DV49" s="47">
        <v>0</v>
      </c>
      <c r="DW49" s="47">
        <v>0</v>
      </c>
      <c r="DX49" s="47">
        <v>0</v>
      </c>
      <c r="DY49" s="47">
        <v>0</v>
      </c>
      <c r="DZ49" s="47">
        <v>0</v>
      </c>
      <c r="EA49" s="47">
        <v>0</v>
      </c>
      <c r="ZZ49" t="s">
        <v>157</v>
      </c>
    </row>
    <row r="50" spans="1:702" x14ac:dyDescent="0.25">
      <c r="A50" s="47" t="s">
        <v>259</v>
      </c>
      <c r="B50" s="47" t="s">
        <v>153</v>
      </c>
      <c r="C50" s="47" t="s">
        <v>157</v>
      </c>
      <c r="D50" s="47" t="s">
        <v>1170</v>
      </c>
      <c r="E50" s="47" t="s">
        <v>251</v>
      </c>
      <c r="F50" s="47" t="s">
        <v>251</v>
      </c>
      <c r="G50" s="47"/>
      <c r="H50" s="47" t="s">
        <v>155</v>
      </c>
      <c r="I50" s="47" t="s">
        <v>179</v>
      </c>
      <c r="J50" s="47" t="str">
        <f>=IFERROR(VLOOKUP(H50&amp;I50,Table_Fonctions!A:G,6,FALSE),"")</f>
        <v>0</v>
      </c>
      <c r="K50" s="47" t="s">
        <v>1171</v>
      </c>
      <c r="L50" s="47" t="str">
        <f>=IFERROR(VLOOKUP(H50&amp;I50,Table_Fonctions!A:G,7,FALSE),K50)</f>
        <v/>
      </c>
      <c r="M50" s="47" t="str">
        <f>=IF(OR(LEFT(D50, 3)="TJ ", LEFT(D50, 4)="CPH "), "OUI", "NON")</f>
        <v/>
      </c>
      <c r="N50" s="47" t="s">
        <v>260</v>
      </c>
      <c r="O50" s="47" t="s">
        <v>261</v>
      </c>
      <c r="P50" s="47">
        <v>0.715789473684215</v>
      </c>
      <c r="Q50" s="47">
        <v>0.715789473684215</v>
      </c>
      <c r="R50" s="47" t="s">
        <v>1172</v>
      </c>
      <c r="S50" s="47">
        <f>=ROUND(BQ50-(BR50+BS50),3)</f>
      </c>
      <c r="T50" s="47">
        <f>=ROUND(CK50-(CL50+CM50+CN50+CO50+CP50),3)</f>
      </c>
      <c r="U50" s="47">
        <v>0</v>
      </c>
      <c r="V50" s="47">
        <v>0</v>
      </c>
      <c r="W50" s="47">
        <v>0</v>
      </c>
      <c r="X50" s="47">
        <v>0</v>
      </c>
      <c r="Y50" s="47">
        <v>0</v>
      </c>
      <c r="Z50" s="47">
        <v>0</v>
      </c>
      <c r="AA50" s="47">
        <v>0</v>
      </c>
      <c r="AB50" s="47">
        <v>0</v>
      </c>
      <c r="AC50" s="47">
        <v>0</v>
      </c>
      <c r="AD50" s="47">
        <v>0</v>
      </c>
      <c r="AE50" s="47">
        <v>0</v>
      </c>
      <c r="AF50" s="47">
        <v>0</v>
      </c>
      <c r="AG50" s="47">
        <v>0</v>
      </c>
      <c r="AH50" s="47">
        <v>0</v>
      </c>
      <c r="AI50" s="47">
        <v>0</v>
      </c>
      <c r="AJ50" s="47">
        <v>0</v>
      </c>
      <c r="AK50" s="47">
        <v>0</v>
      </c>
      <c r="AL50" s="47">
        <v>0</v>
      </c>
      <c r="AM50" s="47">
        <v>0</v>
      </c>
      <c r="AN50" s="47">
        <v>0</v>
      </c>
      <c r="AO50" s="47">
        <v>0</v>
      </c>
      <c r="AP50" s="47">
        <v>0</v>
      </c>
      <c r="AQ50" s="47">
        <v>0</v>
      </c>
      <c r="AR50" s="47">
        <v>0</v>
      </c>
      <c r="AS50" s="47">
        <v>0</v>
      </c>
      <c r="AT50" s="47">
        <v>0</v>
      </c>
      <c r="AU50" s="47">
        <v>0</v>
      </c>
      <c r="AV50" s="47">
        <v>0</v>
      </c>
      <c r="AW50" s="47">
        <v>0</v>
      </c>
      <c r="AX50" s="47">
        <v>0</v>
      </c>
      <c r="AY50" s="47">
        <v>0</v>
      </c>
      <c r="AZ50" s="47">
        <v>0</v>
      </c>
      <c r="BA50" s="47">
        <v>0</v>
      </c>
      <c r="BB50" s="47">
        <v>0</v>
      </c>
      <c r="BC50" s="47">
        <v>0</v>
      </c>
      <c r="BD50" s="47">
        <v>0</v>
      </c>
      <c r="BE50" s="47">
        <v>0</v>
      </c>
      <c r="BF50" s="47">
        <v>0</v>
      </c>
      <c r="BG50" s="47">
        <v>0</v>
      </c>
      <c r="BH50" s="47">
        <v>0</v>
      </c>
      <c r="BI50" s="47">
        <v>0</v>
      </c>
      <c r="BJ50" s="47">
        <v>0</v>
      </c>
      <c r="BK50" s="47">
        <v>0</v>
      </c>
      <c r="BL50" s="47">
        <v>0</v>
      </c>
      <c r="BM50" s="47">
        <v>0</v>
      </c>
      <c r="BN50" s="47">
        <v>0</v>
      </c>
      <c r="BO50" s="47">
        <v>0</v>
      </c>
      <c r="BP50" s="47">
        <v>0</v>
      </c>
      <c r="BQ50" s="47">
        <v>0</v>
      </c>
      <c r="BR50" s="47">
        <v>0</v>
      </c>
      <c r="BS50" s="47">
        <v>0</v>
      </c>
      <c r="BT50" s="47">
        <v>0.6477894736842066</v>
      </c>
      <c r="BU50" s="47">
        <v>0.3972631578947367</v>
      </c>
      <c r="BV50" s="47">
        <v>0</v>
      </c>
      <c r="BW50" s="47">
        <v>0</v>
      </c>
      <c r="BX50" s="47">
        <v>0</v>
      </c>
      <c r="BY50" s="47">
        <v>0</v>
      </c>
      <c r="BZ50" s="47">
        <v>0</v>
      </c>
      <c r="CA50" s="47">
        <v>0</v>
      </c>
      <c r="CB50" s="47">
        <v>0</v>
      </c>
      <c r="CC50" s="47">
        <v>0</v>
      </c>
      <c r="CD50" s="47">
        <v>0</v>
      </c>
      <c r="CE50" s="47">
        <v>0</v>
      </c>
      <c r="CF50" s="47">
        <v>0</v>
      </c>
      <c r="CG50" s="47">
        <v>0</v>
      </c>
      <c r="CH50" s="47">
        <v>0.2505263157894745</v>
      </c>
      <c r="CI50" s="47">
        <v>0</v>
      </c>
      <c r="CJ50" s="47">
        <v>0</v>
      </c>
      <c r="CK50" s="47">
        <v>0</v>
      </c>
      <c r="CL50" s="47">
        <v>0</v>
      </c>
      <c r="CM50" s="47">
        <v>0</v>
      </c>
      <c r="CN50" s="47">
        <v>0</v>
      </c>
      <c r="CO50" s="47">
        <v>0</v>
      </c>
      <c r="CP50" s="47">
        <v>0</v>
      </c>
      <c r="CQ50" s="47">
        <v>0</v>
      </c>
      <c r="CR50" s="47">
        <v>0</v>
      </c>
      <c r="CS50" s="47">
        <v>0</v>
      </c>
      <c r="CT50" s="47">
        <v>0</v>
      </c>
      <c r="CU50" s="47">
        <v>0</v>
      </c>
      <c r="CV50" s="47">
        <v>0</v>
      </c>
      <c r="CW50" s="47">
        <v>0</v>
      </c>
      <c r="CX50" s="47">
        <v>0</v>
      </c>
      <c r="CY50" s="47">
        <v>0.06800000000000027</v>
      </c>
      <c r="CZ50" s="47">
        <v>0.03221052631578924</v>
      </c>
      <c r="DA50" s="47">
        <v>0.035789473684210225</v>
      </c>
      <c r="DB50" s="47">
        <v>0</v>
      </c>
      <c r="DC50" s="47">
        <v>0</v>
      </c>
      <c r="DD50" s="47">
        <v>0</v>
      </c>
      <c r="DE50" s="47">
        <v>0</v>
      </c>
      <c r="DF50" s="47">
        <v>0</v>
      </c>
      <c r="DG50" s="47">
        <v>0</v>
      </c>
      <c r="DH50" s="47">
        <v>0</v>
      </c>
      <c r="DI50" s="47">
        <v>0</v>
      </c>
      <c r="DJ50" s="47">
        <v>0</v>
      </c>
      <c r="DK50" s="47">
        <v>0.17894736842105263</v>
      </c>
      <c r="DL50" s="47">
        <v>0</v>
      </c>
      <c r="DM50" s="47">
        <v>0</v>
      </c>
      <c r="DN50" s="47">
        <v>0.17894736842105263</v>
      </c>
      <c r="DO50" s="47">
        <v>0</v>
      </c>
      <c r="DP50" s="47">
        <v>0</v>
      </c>
      <c r="DQ50" s="47">
        <v>0</v>
      </c>
      <c r="DR50" s="47">
        <v>0</v>
      </c>
      <c r="DS50" s="47">
        <v>0</v>
      </c>
      <c r="DT50" s="47">
        <v>0</v>
      </c>
      <c r="DU50" s="47">
        <v>0</v>
      </c>
      <c r="DV50" s="47">
        <v>0</v>
      </c>
      <c r="DW50" s="47">
        <v>0</v>
      </c>
      <c r="DX50" s="47">
        <v>0</v>
      </c>
      <c r="DY50" s="47">
        <v>0</v>
      </c>
      <c r="DZ50" s="47">
        <v>0</v>
      </c>
      <c r="EA50" s="47">
        <v>0</v>
      </c>
      <c r="ZZ50" t="s">
        <v>157</v>
      </c>
    </row>
    <row r="51" spans="1:702" x14ac:dyDescent="0.25">
      <c r="A51" s="47" t="s">
        <v>262</v>
      </c>
      <c r="B51" s="47" t="s">
        <v>153</v>
      </c>
      <c r="C51" s="47" t="s">
        <v>157</v>
      </c>
      <c r="D51" s="47" t="s">
        <v>1170</v>
      </c>
      <c r="E51" s="47" t="s">
        <v>263</v>
      </c>
      <c r="F51" s="47" t="s">
        <v>263</v>
      </c>
      <c r="G51" s="47"/>
      <c r="H51" s="47" t="s">
        <v>155</v>
      </c>
      <c r="I51" s="47" t="s">
        <v>171</v>
      </c>
      <c r="J51" s="47" t="str">
        <f>=IFERROR(VLOOKUP(H51&amp;I51,Table_Fonctions!A:G,6,FALSE),"")</f>
        <v>0</v>
      </c>
      <c r="K51" s="47" t="s">
        <v>1171</v>
      </c>
      <c r="L51" s="47" t="str">
        <f>=IFERROR(VLOOKUP(H51&amp;I51,Table_Fonctions!A:G,7,FALSE),K51)</f>
        <v/>
      </c>
      <c r="M51" s="47" t="str">
        <f>=IF(OR(LEFT(D51, 3)="TJ ", LEFT(D51, 4)="CPH "), "OUI", "NON")</f>
        <v/>
      </c>
      <c r="N51" s="47" t="s">
        <v>253</v>
      </c>
      <c r="O51" s="47"/>
      <c r="P51" s="47">
        <v>1</v>
      </c>
      <c r="Q51" s="47">
        <v>0.8349999999999959</v>
      </c>
      <c r="R51" s="47">
        <v>0.16500000000000414</v>
      </c>
      <c r="S51" s="47">
        <f>=ROUND(BQ51-(BR51+BS51),3)</f>
      </c>
      <c r="T51" s="47">
        <f>=ROUND(CK51-(CL51+CM51+CN51+CO51+CP51),3)</f>
      </c>
      <c r="U51" s="47">
        <v>0</v>
      </c>
      <c r="V51" s="47">
        <v>0</v>
      </c>
      <c r="W51" s="47">
        <v>0</v>
      </c>
      <c r="X51" s="47">
        <v>0</v>
      </c>
      <c r="Y51" s="47">
        <v>0</v>
      </c>
      <c r="Z51" s="47">
        <v>0</v>
      </c>
      <c r="AA51" s="47">
        <v>0</v>
      </c>
      <c r="AB51" s="47">
        <v>0</v>
      </c>
      <c r="AC51" s="47">
        <v>0</v>
      </c>
      <c r="AD51" s="47">
        <v>0</v>
      </c>
      <c r="AE51" s="47">
        <v>0</v>
      </c>
      <c r="AF51" s="47">
        <v>0</v>
      </c>
      <c r="AG51" s="47">
        <v>0</v>
      </c>
      <c r="AH51" s="47">
        <v>0</v>
      </c>
      <c r="AI51" s="47">
        <v>0</v>
      </c>
      <c r="AJ51" s="47">
        <v>0</v>
      </c>
      <c r="AK51" s="47">
        <v>0</v>
      </c>
      <c r="AL51" s="47">
        <v>0</v>
      </c>
      <c r="AM51" s="47">
        <v>0</v>
      </c>
      <c r="AN51" s="47">
        <v>0</v>
      </c>
      <c r="AO51" s="47">
        <v>0</v>
      </c>
      <c r="AP51" s="47">
        <v>0</v>
      </c>
      <c r="AQ51" s="47">
        <v>0</v>
      </c>
      <c r="AR51" s="47">
        <v>0</v>
      </c>
      <c r="AS51" s="47">
        <v>0.6049999999999962</v>
      </c>
      <c r="AT51" s="47">
        <v>0</v>
      </c>
      <c r="AU51" s="47">
        <v>0</v>
      </c>
      <c r="AV51" s="47">
        <v>0</v>
      </c>
      <c r="AW51" s="47">
        <v>0</v>
      </c>
      <c r="AX51" s="47">
        <v>0</v>
      </c>
      <c r="AY51" s="47">
        <v>0.6049999999999962</v>
      </c>
      <c r="AZ51" s="47">
        <v>0</v>
      </c>
      <c r="BA51" s="47">
        <v>0</v>
      </c>
      <c r="BB51" s="47">
        <v>0</v>
      </c>
      <c r="BC51" s="47">
        <v>0</v>
      </c>
      <c r="BD51" s="47">
        <v>0</v>
      </c>
      <c r="BE51" s="47">
        <v>0</v>
      </c>
      <c r="BF51" s="47">
        <v>0</v>
      </c>
      <c r="BG51" s="47">
        <v>0</v>
      </c>
      <c r="BH51" s="47">
        <v>0</v>
      </c>
      <c r="BI51" s="47">
        <v>0</v>
      </c>
      <c r="BJ51" s="47">
        <v>0</v>
      </c>
      <c r="BK51" s="47">
        <v>0</v>
      </c>
      <c r="BL51" s="47">
        <v>0</v>
      </c>
      <c r="BM51" s="47">
        <v>0.16499999999999926</v>
      </c>
      <c r="BN51" s="47">
        <v>0</v>
      </c>
      <c r="BO51" s="47">
        <v>0.16499999999999926</v>
      </c>
      <c r="BP51" s="47">
        <v>0</v>
      </c>
      <c r="BQ51" s="47">
        <v>0</v>
      </c>
      <c r="BR51" s="47">
        <v>0</v>
      </c>
      <c r="BS51" s="47">
        <v>0</v>
      </c>
      <c r="BT51" s="47">
        <v>0</v>
      </c>
      <c r="BU51" s="47">
        <v>0</v>
      </c>
      <c r="BV51" s="47">
        <v>0</v>
      </c>
      <c r="BW51" s="47">
        <v>0</v>
      </c>
      <c r="BX51" s="47">
        <v>0</v>
      </c>
      <c r="BY51" s="47">
        <v>0</v>
      </c>
      <c r="BZ51" s="47">
        <v>0</v>
      </c>
      <c r="CA51" s="47">
        <v>0</v>
      </c>
      <c r="CB51" s="47">
        <v>0</v>
      </c>
      <c r="CC51" s="47">
        <v>0</v>
      </c>
      <c r="CD51" s="47">
        <v>0</v>
      </c>
      <c r="CE51" s="47">
        <v>0</v>
      </c>
      <c r="CF51" s="47">
        <v>0</v>
      </c>
      <c r="CG51" s="47">
        <v>0</v>
      </c>
      <c r="CH51" s="47">
        <v>0</v>
      </c>
      <c r="CI51" s="47">
        <v>0</v>
      </c>
      <c r="CJ51" s="47">
        <v>0</v>
      </c>
      <c r="CK51" s="47">
        <v>0</v>
      </c>
      <c r="CL51" s="47">
        <v>0</v>
      </c>
      <c r="CM51" s="47">
        <v>0</v>
      </c>
      <c r="CN51" s="47">
        <v>0</v>
      </c>
      <c r="CO51" s="47">
        <v>0</v>
      </c>
      <c r="CP51" s="47">
        <v>0</v>
      </c>
      <c r="CQ51" s="47">
        <v>0</v>
      </c>
      <c r="CR51" s="47">
        <v>0</v>
      </c>
      <c r="CS51" s="47">
        <v>0</v>
      </c>
      <c r="CT51" s="47">
        <v>0</v>
      </c>
      <c r="CU51" s="47">
        <v>0</v>
      </c>
      <c r="CV51" s="47">
        <v>0</v>
      </c>
      <c r="CW51" s="47">
        <v>0</v>
      </c>
      <c r="CX51" s="47">
        <v>0</v>
      </c>
      <c r="CY51" s="47">
        <v>0.06500000000000035</v>
      </c>
      <c r="CZ51" s="47">
        <v>0.06500000000000035</v>
      </c>
      <c r="DA51" s="47">
        <v>0</v>
      </c>
      <c r="DB51" s="47">
        <v>0</v>
      </c>
      <c r="DC51" s="47">
        <v>0</v>
      </c>
      <c r="DD51" s="47">
        <v>0</v>
      </c>
      <c r="DE51" s="47">
        <v>0</v>
      </c>
      <c r="DF51" s="47">
        <v>0</v>
      </c>
      <c r="DG51" s="47">
        <v>0</v>
      </c>
      <c r="DH51" s="47">
        <v>0</v>
      </c>
      <c r="DI51" s="47">
        <v>0</v>
      </c>
      <c r="DJ51" s="47">
        <v>0</v>
      </c>
      <c r="DK51" s="47">
        <v>0</v>
      </c>
      <c r="DL51" s="47">
        <v>0</v>
      </c>
      <c r="DM51" s="47">
        <v>0</v>
      </c>
      <c r="DN51" s="47">
        <v>0</v>
      </c>
      <c r="DO51" s="47">
        <v>0</v>
      </c>
      <c r="DP51" s="47">
        <v>0</v>
      </c>
      <c r="DQ51" s="47">
        <v>0</v>
      </c>
      <c r="DR51" s="47">
        <v>0</v>
      </c>
      <c r="DS51" s="47">
        <v>0</v>
      </c>
      <c r="DT51" s="47">
        <v>0</v>
      </c>
      <c r="DU51" s="47">
        <v>0</v>
      </c>
      <c r="DV51" s="47">
        <v>0</v>
      </c>
      <c r="DW51" s="47">
        <v>0</v>
      </c>
      <c r="DX51" s="47">
        <v>0</v>
      </c>
      <c r="DY51" s="47">
        <v>0</v>
      </c>
      <c r="DZ51" s="47">
        <v>0</v>
      </c>
      <c r="EA51" s="47">
        <v>0</v>
      </c>
      <c r="ZZ51" t="s">
        <v>157</v>
      </c>
    </row>
    <row r="52" spans="1:702" x14ac:dyDescent="0.25">
      <c r="A52" s="47" t="s">
        <v>264</v>
      </c>
      <c r="B52" s="47" t="s">
        <v>153</v>
      </c>
      <c r="C52" s="47" t="s">
        <v>157</v>
      </c>
      <c r="D52" s="47" t="s">
        <v>1170</v>
      </c>
      <c r="E52" s="47" t="s">
        <v>263</v>
      </c>
      <c r="F52" s="47" t="s">
        <v>263</v>
      </c>
      <c r="G52" s="47"/>
      <c r="H52" s="47" t="s">
        <v>155</v>
      </c>
      <c r="I52" s="47" t="s">
        <v>223</v>
      </c>
      <c r="J52" s="47" t="str">
        <f>=IFERROR(VLOOKUP(H52&amp;I52,Table_Fonctions!A:G,6,FALSE),"")</f>
        <v>0</v>
      </c>
      <c r="K52" s="47" t="s">
        <v>1171</v>
      </c>
      <c r="L52" s="47" t="str">
        <f>=IFERROR(VLOOKUP(H52&amp;I52,Table_Fonctions!A:G,7,FALSE),K52)</f>
        <v/>
      </c>
      <c r="M52" s="47" t="str">
        <f>=IF(OR(LEFT(D52, 3)="TJ ", LEFT(D52, 4)="CPH "), "OUI", "NON")</f>
        <v/>
      </c>
      <c r="N52" s="47" t="s">
        <v>265</v>
      </c>
      <c r="O52" s="47"/>
      <c r="P52" s="47">
        <v>1</v>
      </c>
      <c r="Q52" s="47">
        <v>1</v>
      </c>
      <c r="R52" s="47" t="s">
        <v>1172</v>
      </c>
      <c r="S52" s="47">
        <f>=ROUND(BQ52-(BR52+BS52),3)</f>
      </c>
      <c r="T52" s="47">
        <f>=ROUND(CK52-(CL52+CM52+CN52+CO52+CP52),3)</f>
      </c>
      <c r="U52" s="47">
        <v>0</v>
      </c>
      <c r="V52" s="47">
        <v>0</v>
      </c>
      <c r="W52" s="47">
        <v>0</v>
      </c>
      <c r="X52" s="47">
        <v>0</v>
      </c>
      <c r="Y52" s="47">
        <v>0</v>
      </c>
      <c r="Z52" s="47">
        <v>0</v>
      </c>
      <c r="AA52" s="47">
        <v>0</v>
      </c>
      <c r="AB52" s="47">
        <v>0</v>
      </c>
      <c r="AC52" s="47">
        <v>0</v>
      </c>
      <c r="AD52" s="47">
        <v>0</v>
      </c>
      <c r="AE52" s="47">
        <v>0</v>
      </c>
      <c r="AF52" s="47">
        <v>0</v>
      </c>
      <c r="AG52" s="47">
        <v>0</v>
      </c>
      <c r="AH52" s="47">
        <v>0</v>
      </c>
      <c r="AI52" s="47">
        <v>0</v>
      </c>
      <c r="AJ52" s="47">
        <v>0</v>
      </c>
      <c r="AK52" s="47">
        <v>0</v>
      </c>
      <c r="AL52" s="47">
        <v>0</v>
      </c>
      <c r="AM52" s="47">
        <v>0</v>
      </c>
      <c r="AN52" s="47">
        <v>0</v>
      </c>
      <c r="AO52" s="47">
        <v>0</v>
      </c>
      <c r="AP52" s="47">
        <v>0</v>
      </c>
      <c r="AQ52" s="47">
        <v>0</v>
      </c>
      <c r="AR52" s="47">
        <v>0</v>
      </c>
      <c r="AS52" s="47">
        <v>0</v>
      </c>
      <c r="AT52" s="47">
        <v>0</v>
      </c>
      <c r="AU52" s="47">
        <v>0</v>
      </c>
      <c r="AV52" s="47">
        <v>0</v>
      </c>
      <c r="AW52" s="47">
        <v>0</v>
      </c>
      <c r="AX52" s="47">
        <v>0</v>
      </c>
      <c r="AY52" s="47">
        <v>0</v>
      </c>
      <c r="AZ52" s="47">
        <v>0</v>
      </c>
      <c r="BA52" s="47">
        <v>0</v>
      </c>
      <c r="BB52" s="47">
        <v>0</v>
      </c>
      <c r="BC52" s="47">
        <v>0</v>
      </c>
      <c r="BD52" s="47">
        <v>0</v>
      </c>
      <c r="BE52" s="47">
        <v>0</v>
      </c>
      <c r="BF52" s="47">
        <v>0</v>
      </c>
      <c r="BG52" s="47">
        <v>0</v>
      </c>
      <c r="BH52" s="47">
        <v>0</v>
      </c>
      <c r="BI52" s="47">
        <v>0</v>
      </c>
      <c r="BJ52" s="47">
        <v>0</v>
      </c>
      <c r="BK52" s="47">
        <v>0</v>
      </c>
      <c r="BL52" s="47">
        <v>0</v>
      </c>
      <c r="BM52" s="47">
        <v>0.25499999999999917</v>
      </c>
      <c r="BN52" s="47">
        <v>0</v>
      </c>
      <c r="BO52" s="47">
        <v>0</v>
      </c>
      <c r="BP52" s="47">
        <v>0</v>
      </c>
      <c r="BQ52" s="47">
        <v>0</v>
      </c>
      <c r="BR52" s="47">
        <v>0</v>
      </c>
      <c r="BS52" s="47">
        <v>0</v>
      </c>
      <c r="BT52" s="47">
        <v>0</v>
      </c>
      <c r="BU52" s="47">
        <v>0</v>
      </c>
      <c r="BV52" s="47">
        <v>0</v>
      </c>
      <c r="BW52" s="47">
        <v>0</v>
      </c>
      <c r="BX52" s="47">
        <v>0</v>
      </c>
      <c r="BY52" s="47">
        <v>0</v>
      </c>
      <c r="BZ52" s="47">
        <v>0</v>
      </c>
      <c r="CA52" s="47">
        <v>0</v>
      </c>
      <c r="CB52" s="47">
        <v>0</v>
      </c>
      <c r="CC52" s="47">
        <v>0</v>
      </c>
      <c r="CD52" s="47">
        <v>0</v>
      </c>
      <c r="CE52" s="47">
        <v>0</v>
      </c>
      <c r="CF52" s="47">
        <v>0</v>
      </c>
      <c r="CG52" s="47">
        <v>0</v>
      </c>
      <c r="CH52" s="47">
        <v>0</v>
      </c>
      <c r="CI52" s="47">
        <v>0</v>
      </c>
      <c r="CJ52" s="47">
        <v>0</v>
      </c>
      <c r="CK52" s="47">
        <v>0</v>
      </c>
      <c r="CL52" s="47">
        <v>0</v>
      </c>
      <c r="CM52" s="47">
        <v>0</v>
      </c>
      <c r="CN52" s="47">
        <v>0</v>
      </c>
      <c r="CO52" s="47">
        <v>0</v>
      </c>
      <c r="CP52" s="47">
        <v>0</v>
      </c>
      <c r="CQ52" s="47">
        <v>0</v>
      </c>
      <c r="CR52" s="47">
        <v>0</v>
      </c>
      <c r="CS52" s="47">
        <v>0</v>
      </c>
      <c r="CT52" s="47">
        <v>0</v>
      </c>
      <c r="CU52" s="47">
        <v>0</v>
      </c>
      <c r="CV52" s="47">
        <v>0.594999999999999</v>
      </c>
      <c r="CW52" s="47">
        <v>0</v>
      </c>
      <c r="CX52" s="47">
        <v>0</v>
      </c>
      <c r="CY52" s="47">
        <v>0.14999999999999905</v>
      </c>
      <c r="CZ52" s="47">
        <v>0.14999999999999905</v>
      </c>
      <c r="DA52" s="47">
        <v>0</v>
      </c>
      <c r="DB52" s="47">
        <v>0</v>
      </c>
      <c r="DC52" s="47">
        <v>0</v>
      </c>
      <c r="DD52" s="47">
        <v>0</v>
      </c>
      <c r="DE52" s="47">
        <v>0</v>
      </c>
      <c r="DF52" s="47">
        <v>0</v>
      </c>
      <c r="DG52" s="47">
        <v>0</v>
      </c>
      <c r="DH52" s="47">
        <v>0</v>
      </c>
      <c r="DI52" s="47">
        <v>0</v>
      </c>
      <c r="DJ52" s="47">
        <v>0</v>
      </c>
      <c r="DK52" s="47">
        <v>0</v>
      </c>
      <c r="DL52" s="47">
        <v>0</v>
      </c>
      <c r="DM52" s="47">
        <v>0</v>
      </c>
      <c r="DN52" s="47">
        <v>0</v>
      </c>
      <c r="DO52" s="47">
        <v>0</v>
      </c>
      <c r="DP52" s="47">
        <v>0</v>
      </c>
      <c r="DQ52" s="47">
        <v>0</v>
      </c>
      <c r="DR52" s="47">
        <v>0</v>
      </c>
      <c r="DS52" s="47">
        <v>0</v>
      </c>
      <c r="DT52" s="47">
        <v>0</v>
      </c>
      <c r="DU52" s="47">
        <v>0</v>
      </c>
      <c r="DV52" s="47">
        <v>0</v>
      </c>
      <c r="DW52" s="47">
        <v>0</v>
      </c>
      <c r="DX52" s="47">
        <v>0</v>
      </c>
      <c r="DY52" s="47">
        <v>0</v>
      </c>
      <c r="DZ52" s="47">
        <v>0</v>
      </c>
      <c r="EA52" s="47">
        <v>0</v>
      </c>
      <c r="ZZ52" t="s">
        <v>157</v>
      </c>
    </row>
    <row r="53" spans="1:702" x14ac:dyDescent="0.25">
      <c r="A53" s="47" t="s">
        <v>266</v>
      </c>
      <c r="B53" s="47" t="s">
        <v>153</v>
      </c>
      <c r="C53" s="47" t="s">
        <v>157</v>
      </c>
      <c r="D53" s="47" t="s">
        <v>1170</v>
      </c>
      <c r="E53" s="47" t="s">
        <v>267</v>
      </c>
      <c r="F53" s="47" t="s">
        <v>267</v>
      </c>
      <c r="G53" s="47"/>
      <c r="H53" s="47" t="s">
        <v>155</v>
      </c>
      <c r="I53" s="47" t="s">
        <v>179</v>
      </c>
      <c r="J53" s="47" t="str">
        <f>=IFERROR(VLOOKUP(H53&amp;I53,Table_Fonctions!A:G,6,FALSE),"")</f>
        <v>0</v>
      </c>
      <c r="K53" s="47" t="s">
        <v>1171</v>
      </c>
      <c r="L53" s="47" t="str">
        <f>=IFERROR(VLOOKUP(H53&amp;I53,Table_Fonctions!A:G,7,FALSE),K53)</f>
        <v/>
      </c>
      <c r="M53" s="47" t="str">
        <f>=IF(OR(LEFT(D53, 3)="TJ ", LEFT(D53, 4)="CPH "), "OUI", "NON")</f>
        <v/>
      </c>
      <c r="N53" s="47" t="s">
        <v>239</v>
      </c>
      <c r="O53" s="47"/>
      <c r="P53" s="47">
        <v>0.5421052631578948</v>
      </c>
      <c r="Q53" s="47">
        <v>0.5421052631578948</v>
      </c>
      <c r="R53" s="47" t="s">
        <v>1172</v>
      </c>
      <c r="S53" s="47">
        <f>=ROUND(BQ53-(BR53+BS53),3)</f>
      </c>
      <c r="T53" s="47">
        <f>=ROUND(CK53-(CL53+CM53+CN53+CO53+CP53),3)</f>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0</v>
      </c>
      <c r="AR53" s="47">
        <v>0</v>
      </c>
      <c r="AS53" s="47">
        <v>0</v>
      </c>
      <c r="AT53" s="47">
        <v>0</v>
      </c>
      <c r="AU53" s="47">
        <v>0</v>
      </c>
      <c r="AV53" s="47">
        <v>0</v>
      </c>
      <c r="AW53" s="47">
        <v>0</v>
      </c>
      <c r="AX53" s="47">
        <v>0</v>
      </c>
      <c r="AY53" s="47">
        <v>0</v>
      </c>
      <c r="AZ53" s="47">
        <v>0</v>
      </c>
      <c r="BA53" s="47">
        <v>0</v>
      </c>
      <c r="BB53" s="47">
        <v>0</v>
      </c>
      <c r="BC53" s="47">
        <v>0</v>
      </c>
      <c r="BD53" s="47">
        <v>0</v>
      </c>
      <c r="BE53" s="47">
        <v>0</v>
      </c>
      <c r="BF53" s="47">
        <v>0</v>
      </c>
      <c r="BG53" s="47">
        <v>0</v>
      </c>
      <c r="BH53" s="47">
        <v>0</v>
      </c>
      <c r="BI53" s="47">
        <v>0</v>
      </c>
      <c r="BJ53" s="47">
        <v>0</v>
      </c>
      <c r="BK53" s="47">
        <v>0</v>
      </c>
      <c r="BL53" s="47">
        <v>0</v>
      </c>
      <c r="BM53" s="47">
        <v>0</v>
      </c>
      <c r="BN53" s="47">
        <v>0</v>
      </c>
      <c r="BO53" s="47">
        <v>0</v>
      </c>
      <c r="BP53" s="47">
        <v>0</v>
      </c>
      <c r="BQ53" s="47">
        <v>0</v>
      </c>
      <c r="BR53" s="47">
        <v>0</v>
      </c>
      <c r="BS53" s="47">
        <v>0</v>
      </c>
      <c r="BT53" s="47">
        <v>0.501447368421054</v>
      </c>
      <c r="BU53" s="47">
        <v>0</v>
      </c>
      <c r="BV53" s="47">
        <v>0</v>
      </c>
      <c r="BW53" s="47">
        <v>0</v>
      </c>
      <c r="BX53" s="47">
        <v>0</v>
      </c>
      <c r="BY53" s="47">
        <v>0</v>
      </c>
      <c r="BZ53" s="47">
        <v>0</v>
      </c>
      <c r="CA53" s="47">
        <v>0</v>
      </c>
      <c r="CB53" s="47">
        <v>0</v>
      </c>
      <c r="CC53" s="47">
        <v>0</v>
      </c>
      <c r="CD53" s="47">
        <v>0</v>
      </c>
      <c r="CE53" s="47">
        <v>0</v>
      </c>
      <c r="CF53" s="47">
        <v>0</v>
      </c>
      <c r="CG53" s="47">
        <v>0</v>
      </c>
      <c r="CH53" s="47">
        <v>0</v>
      </c>
      <c r="CI53" s="47">
        <v>0</v>
      </c>
      <c r="CJ53" s="47">
        <v>0</v>
      </c>
      <c r="CK53" s="47">
        <v>0</v>
      </c>
      <c r="CL53" s="47">
        <v>0</v>
      </c>
      <c r="CM53" s="47">
        <v>0</v>
      </c>
      <c r="CN53" s="47">
        <v>0</v>
      </c>
      <c r="CO53" s="47">
        <v>0</v>
      </c>
      <c r="CP53" s="47">
        <v>0</v>
      </c>
      <c r="CQ53" s="47">
        <v>0</v>
      </c>
      <c r="CR53" s="47">
        <v>0</v>
      </c>
      <c r="CS53" s="47">
        <v>0</v>
      </c>
      <c r="CT53" s="47">
        <v>0</v>
      </c>
      <c r="CU53" s="47">
        <v>0</v>
      </c>
      <c r="CV53" s="47">
        <v>0</v>
      </c>
      <c r="CW53" s="47">
        <v>0</v>
      </c>
      <c r="CX53" s="47">
        <v>0</v>
      </c>
      <c r="CY53" s="47">
        <v>0.040657894736841955</v>
      </c>
      <c r="CZ53" s="47">
        <v>0</v>
      </c>
      <c r="DA53" s="47">
        <v>0.040657894736841955</v>
      </c>
      <c r="DB53" s="47">
        <v>0</v>
      </c>
      <c r="DC53" s="47">
        <v>0</v>
      </c>
      <c r="DD53" s="47">
        <v>0</v>
      </c>
      <c r="DE53" s="47">
        <v>0</v>
      </c>
      <c r="DF53" s="47">
        <v>0</v>
      </c>
      <c r="DG53" s="47">
        <v>0</v>
      </c>
      <c r="DH53" s="47">
        <v>0</v>
      </c>
      <c r="DI53" s="47">
        <v>0</v>
      </c>
      <c r="DJ53" s="47">
        <v>0</v>
      </c>
      <c r="DK53" s="47">
        <v>0</v>
      </c>
      <c r="DL53" s="47">
        <v>0</v>
      </c>
      <c r="DM53" s="47">
        <v>0</v>
      </c>
      <c r="DN53" s="47">
        <v>0</v>
      </c>
      <c r="DO53" s="47">
        <v>0</v>
      </c>
      <c r="DP53" s="47">
        <v>0</v>
      </c>
      <c r="DQ53" s="47">
        <v>0</v>
      </c>
      <c r="DR53" s="47">
        <v>0</v>
      </c>
      <c r="DS53" s="47">
        <v>0</v>
      </c>
      <c r="DT53" s="47">
        <v>0</v>
      </c>
      <c r="DU53" s="47">
        <v>0</v>
      </c>
      <c r="DV53" s="47">
        <v>0</v>
      </c>
      <c r="DW53" s="47">
        <v>0</v>
      </c>
      <c r="DX53" s="47">
        <v>0</v>
      </c>
      <c r="DY53" s="47">
        <v>0</v>
      </c>
      <c r="DZ53" s="47">
        <v>0</v>
      </c>
      <c r="EA53" s="47">
        <v>0</v>
      </c>
      <c r="ZZ53" t="s">
        <v>157</v>
      </c>
    </row>
    <row r="54" spans="1:702" x14ac:dyDescent="0.25">
      <c r="A54" s="47" t="s">
        <v>268</v>
      </c>
      <c r="B54" s="47" t="s">
        <v>153</v>
      </c>
      <c r="C54" s="47" t="s">
        <v>157</v>
      </c>
      <c r="D54" s="47" t="s">
        <v>1170</v>
      </c>
      <c r="E54" s="47" t="s">
        <v>267</v>
      </c>
      <c r="F54" s="47" t="s">
        <v>267</v>
      </c>
      <c r="G54" s="47"/>
      <c r="H54" s="47" t="s">
        <v>155</v>
      </c>
      <c r="I54" s="47" t="s">
        <v>269</v>
      </c>
      <c r="J54" s="47" t="str">
        <f>=IFERROR(VLOOKUP(H54&amp;I54,Table_Fonctions!A:G,6,FALSE),"")</f>
        <v>0</v>
      </c>
      <c r="K54" s="47" t="s">
        <v>1171</v>
      </c>
      <c r="L54" s="47" t="str">
        <f>=IFERROR(VLOOKUP(H54&amp;I54,Table_Fonctions!A:G,7,FALSE),K54)</f>
        <v/>
      </c>
      <c r="M54" s="47" t="str">
        <f>=IF(OR(LEFT(D54, 3)="TJ ", LEFT(D54, 4)="CPH "), "OUI", "NON")</f>
        <v/>
      </c>
      <c r="N54" s="47" t="s">
        <v>239</v>
      </c>
      <c r="O54" s="47"/>
      <c r="P54" s="47">
        <v>0.5421052631578948</v>
      </c>
      <c r="Q54" s="47">
        <v>0.5421052631578948</v>
      </c>
      <c r="R54" s="47" t="s">
        <v>1172</v>
      </c>
      <c r="S54" s="47">
        <f>=ROUND(BQ54-(BR54+BS54),3)</f>
      </c>
      <c r="T54" s="47">
        <f>=ROUND(CK54-(CL54+CM54+CN54+CO54+CP54),3)</f>
      </c>
      <c r="U54" s="47">
        <v>0</v>
      </c>
      <c r="V54" s="47">
        <v>0</v>
      </c>
      <c r="W54" s="47">
        <v>0</v>
      </c>
      <c r="X54" s="47">
        <v>0</v>
      </c>
      <c r="Y54" s="47">
        <v>0</v>
      </c>
      <c r="Z54" s="47">
        <v>0</v>
      </c>
      <c r="AA54" s="47">
        <v>0</v>
      </c>
      <c r="AB54" s="47">
        <v>0</v>
      </c>
      <c r="AC54" s="47">
        <v>0</v>
      </c>
      <c r="AD54" s="47">
        <v>0</v>
      </c>
      <c r="AE54" s="47">
        <v>0</v>
      </c>
      <c r="AF54" s="47">
        <v>0</v>
      </c>
      <c r="AG54" s="47">
        <v>0</v>
      </c>
      <c r="AH54" s="47">
        <v>0</v>
      </c>
      <c r="AI54" s="47">
        <v>0</v>
      </c>
      <c r="AJ54" s="47">
        <v>0</v>
      </c>
      <c r="AK54" s="47">
        <v>0</v>
      </c>
      <c r="AL54" s="47">
        <v>0</v>
      </c>
      <c r="AM54" s="47">
        <v>0</v>
      </c>
      <c r="AN54" s="47">
        <v>0</v>
      </c>
      <c r="AO54" s="47">
        <v>0</v>
      </c>
      <c r="AP54" s="47">
        <v>0</v>
      </c>
      <c r="AQ54" s="47">
        <v>0</v>
      </c>
      <c r="AR54" s="47">
        <v>0</v>
      </c>
      <c r="AS54" s="47">
        <v>0</v>
      </c>
      <c r="AT54" s="47">
        <v>0</v>
      </c>
      <c r="AU54" s="47">
        <v>0</v>
      </c>
      <c r="AV54" s="47">
        <v>0</v>
      </c>
      <c r="AW54" s="47">
        <v>0</v>
      </c>
      <c r="AX54" s="47">
        <v>0</v>
      </c>
      <c r="AY54" s="47">
        <v>0</v>
      </c>
      <c r="AZ54" s="47">
        <v>0</v>
      </c>
      <c r="BA54" s="47">
        <v>0</v>
      </c>
      <c r="BB54" s="47">
        <v>0</v>
      </c>
      <c r="BC54" s="47">
        <v>0</v>
      </c>
      <c r="BD54" s="47">
        <v>0</v>
      </c>
      <c r="BE54" s="47">
        <v>0</v>
      </c>
      <c r="BF54" s="47">
        <v>0</v>
      </c>
      <c r="BG54" s="47">
        <v>0</v>
      </c>
      <c r="BH54" s="47">
        <v>0</v>
      </c>
      <c r="BI54" s="47">
        <v>0</v>
      </c>
      <c r="BJ54" s="47">
        <v>0</v>
      </c>
      <c r="BK54" s="47">
        <v>0</v>
      </c>
      <c r="BL54" s="47">
        <v>0</v>
      </c>
      <c r="BM54" s="47">
        <v>0</v>
      </c>
      <c r="BN54" s="47">
        <v>0</v>
      </c>
      <c r="BO54" s="47">
        <v>0</v>
      </c>
      <c r="BP54" s="47">
        <v>0</v>
      </c>
      <c r="BQ54" s="47">
        <v>0</v>
      </c>
      <c r="BR54" s="47">
        <v>0</v>
      </c>
      <c r="BS54" s="47">
        <v>0</v>
      </c>
      <c r="BT54" s="47">
        <v>0.029815789473684125</v>
      </c>
      <c r="BU54" s="47">
        <v>0.02168421052631579</v>
      </c>
      <c r="BV54" s="47">
        <v>0</v>
      </c>
      <c r="BW54" s="47">
        <v>0</v>
      </c>
      <c r="BX54" s="47">
        <v>0</v>
      </c>
      <c r="BY54" s="47">
        <v>0</v>
      </c>
      <c r="BZ54" s="47">
        <v>0</v>
      </c>
      <c r="CA54" s="47">
        <v>0</v>
      </c>
      <c r="CB54" s="47">
        <v>0.00813157894736843</v>
      </c>
      <c r="CC54" s="47">
        <v>0</v>
      </c>
      <c r="CD54" s="47">
        <v>0</v>
      </c>
      <c r="CE54" s="47">
        <v>0</v>
      </c>
      <c r="CF54" s="47">
        <v>0</v>
      </c>
      <c r="CG54" s="47">
        <v>0</v>
      </c>
      <c r="CH54" s="47">
        <v>0</v>
      </c>
      <c r="CI54" s="47">
        <v>0</v>
      </c>
      <c r="CJ54" s="47">
        <v>0</v>
      </c>
      <c r="CK54" s="47">
        <v>0</v>
      </c>
      <c r="CL54" s="47">
        <v>0</v>
      </c>
      <c r="CM54" s="47">
        <v>0</v>
      </c>
      <c r="CN54" s="47">
        <v>0</v>
      </c>
      <c r="CO54" s="47">
        <v>0</v>
      </c>
      <c r="CP54" s="47">
        <v>0</v>
      </c>
      <c r="CQ54" s="47">
        <v>0.46621052631579135</v>
      </c>
      <c r="CR54" s="47">
        <v>0</v>
      </c>
      <c r="CS54" s="47">
        <v>0</v>
      </c>
      <c r="CT54" s="47">
        <v>0</v>
      </c>
      <c r="CU54" s="47">
        <v>0</v>
      </c>
      <c r="CV54" s="47">
        <v>0</v>
      </c>
      <c r="CW54" s="47">
        <v>0</v>
      </c>
      <c r="CX54" s="47">
        <v>0</v>
      </c>
      <c r="CY54" s="47">
        <v>0.04607894736842129</v>
      </c>
      <c r="CZ54" s="47">
        <v>0.04607894736842129</v>
      </c>
      <c r="DA54" s="47">
        <v>0</v>
      </c>
      <c r="DB54" s="47">
        <v>0</v>
      </c>
      <c r="DC54" s="47">
        <v>0</v>
      </c>
      <c r="DD54" s="47">
        <v>0</v>
      </c>
      <c r="DE54" s="47">
        <v>0</v>
      </c>
      <c r="DF54" s="47">
        <v>0</v>
      </c>
      <c r="DG54" s="47">
        <v>0</v>
      </c>
      <c r="DH54" s="47">
        <v>0</v>
      </c>
      <c r="DI54" s="47">
        <v>0</v>
      </c>
      <c r="DJ54" s="47">
        <v>0</v>
      </c>
      <c r="DK54" s="47">
        <v>0</v>
      </c>
      <c r="DL54" s="47">
        <v>0</v>
      </c>
      <c r="DM54" s="47">
        <v>0</v>
      </c>
      <c r="DN54" s="47">
        <v>0</v>
      </c>
      <c r="DO54" s="47">
        <v>0</v>
      </c>
      <c r="DP54" s="47">
        <v>0</v>
      </c>
      <c r="DQ54" s="47">
        <v>0</v>
      </c>
      <c r="DR54" s="47">
        <v>0</v>
      </c>
      <c r="DS54" s="47">
        <v>0</v>
      </c>
      <c r="DT54" s="47">
        <v>0</v>
      </c>
      <c r="DU54" s="47">
        <v>0</v>
      </c>
      <c r="DV54" s="47">
        <v>0</v>
      </c>
      <c r="DW54" s="47">
        <v>0</v>
      </c>
      <c r="DX54" s="47">
        <v>0</v>
      </c>
      <c r="DY54" s="47">
        <v>0</v>
      </c>
      <c r="DZ54" s="47">
        <v>0</v>
      </c>
      <c r="EA54" s="47">
        <v>0</v>
      </c>
      <c r="ZZ54" t="s">
        <v>157</v>
      </c>
    </row>
    <row r="55" spans="1:702" x14ac:dyDescent="0.25">
      <c r="A55" s="47" t="s">
        <v>270</v>
      </c>
      <c r="B55" s="47" t="s">
        <v>153</v>
      </c>
      <c r="C55" s="47" t="s">
        <v>157</v>
      </c>
      <c r="D55" s="47" t="s">
        <v>1170</v>
      </c>
      <c r="E55" s="47" t="s">
        <v>267</v>
      </c>
      <c r="F55" s="47" t="s">
        <v>267</v>
      </c>
      <c r="G55" s="47"/>
      <c r="H55" s="47" t="s">
        <v>155</v>
      </c>
      <c r="I55" s="47" t="s">
        <v>156</v>
      </c>
      <c r="J55" s="47" t="str">
        <f>=IFERROR(VLOOKUP(H55&amp;I55,Table_Fonctions!A:G,6,FALSE),"")</f>
        <v>0</v>
      </c>
      <c r="K55" s="47" t="s">
        <v>1171</v>
      </c>
      <c r="L55" s="47" t="str">
        <f>=IFERROR(VLOOKUP(H55&amp;I55,Table_Fonctions!A:G,7,FALSE),K55)</f>
        <v/>
      </c>
      <c r="M55" s="47" t="str">
        <f>=IF(OR(LEFT(D55, 3)="TJ ", LEFT(D55, 4)="CPH "), "OUI", "NON")</f>
        <v/>
      </c>
      <c r="N55" s="47" t="s">
        <v>271</v>
      </c>
      <c r="O55" s="47"/>
      <c r="P55" s="47">
        <v>0.7736842105263158</v>
      </c>
      <c r="Q55" s="47">
        <v>0.7736842105263158</v>
      </c>
      <c r="R55" s="47" t="s">
        <v>1172</v>
      </c>
      <c r="S55" s="47">
        <f>=ROUND(BQ55-(BR55+BS55),3)</f>
      </c>
      <c r="T55" s="47">
        <f>=ROUND(CK55-(CL55+CM55+CN55+CO55+CP55),3)</f>
      </c>
      <c r="U55" s="47">
        <v>0</v>
      </c>
      <c r="V55" s="47">
        <v>0</v>
      </c>
      <c r="W55" s="47">
        <v>0</v>
      </c>
      <c r="X55" s="47">
        <v>0</v>
      </c>
      <c r="Y55" s="47">
        <v>0</v>
      </c>
      <c r="Z55" s="47">
        <v>0</v>
      </c>
      <c r="AA55" s="47">
        <v>0</v>
      </c>
      <c r="AB55" s="47">
        <v>0</v>
      </c>
      <c r="AC55" s="47">
        <v>0</v>
      </c>
      <c r="AD55" s="47">
        <v>0</v>
      </c>
      <c r="AE55" s="47">
        <v>0</v>
      </c>
      <c r="AF55" s="47">
        <v>0</v>
      </c>
      <c r="AG55" s="47">
        <v>0</v>
      </c>
      <c r="AH55" s="47">
        <v>0</v>
      </c>
      <c r="AI55" s="47">
        <v>0</v>
      </c>
      <c r="AJ55" s="47">
        <v>0</v>
      </c>
      <c r="AK55" s="47">
        <v>0</v>
      </c>
      <c r="AL55" s="47">
        <v>0</v>
      </c>
      <c r="AM55" s="47">
        <v>0</v>
      </c>
      <c r="AN55" s="47">
        <v>0</v>
      </c>
      <c r="AO55" s="47">
        <v>0</v>
      </c>
      <c r="AP55" s="47">
        <v>0</v>
      </c>
      <c r="AQ55" s="47">
        <v>0</v>
      </c>
      <c r="AR55" s="47">
        <v>0</v>
      </c>
      <c r="AS55" s="47">
        <v>0</v>
      </c>
      <c r="AT55" s="47">
        <v>0</v>
      </c>
      <c r="AU55" s="47">
        <v>0</v>
      </c>
      <c r="AV55" s="47">
        <v>0</v>
      </c>
      <c r="AW55" s="47">
        <v>0</v>
      </c>
      <c r="AX55" s="47">
        <v>0</v>
      </c>
      <c r="AY55" s="47">
        <v>0</v>
      </c>
      <c r="AZ55" s="47">
        <v>0</v>
      </c>
      <c r="BA55" s="47">
        <v>0</v>
      </c>
      <c r="BB55" s="47">
        <v>0</v>
      </c>
      <c r="BC55" s="47">
        <v>0</v>
      </c>
      <c r="BD55" s="47">
        <v>0</v>
      </c>
      <c r="BE55" s="47">
        <v>0</v>
      </c>
      <c r="BF55" s="47">
        <v>0</v>
      </c>
      <c r="BG55" s="47">
        <v>0</v>
      </c>
      <c r="BH55" s="47">
        <v>0</v>
      </c>
      <c r="BI55" s="47">
        <v>0</v>
      </c>
      <c r="BJ55" s="47">
        <v>0</v>
      </c>
      <c r="BK55" s="47">
        <v>0</v>
      </c>
      <c r="BL55" s="47">
        <v>0</v>
      </c>
      <c r="BM55" s="47">
        <v>0</v>
      </c>
      <c r="BN55" s="47">
        <v>0</v>
      </c>
      <c r="BO55" s="47">
        <v>0</v>
      </c>
      <c r="BP55" s="47">
        <v>0</v>
      </c>
      <c r="BQ55" s="47">
        <v>0</v>
      </c>
      <c r="BR55" s="47">
        <v>0</v>
      </c>
      <c r="BS55" s="47">
        <v>0</v>
      </c>
      <c r="BT55" s="47">
        <v>0.6189473684210557</v>
      </c>
      <c r="BU55" s="47">
        <v>0.37136842105263174</v>
      </c>
      <c r="BV55" s="47">
        <v>0</v>
      </c>
      <c r="BW55" s="47">
        <v>0</v>
      </c>
      <c r="BX55" s="47">
        <v>0</v>
      </c>
      <c r="BY55" s="47">
        <v>0</v>
      </c>
      <c r="BZ55" s="47">
        <v>0</v>
      </c>
      <c r="CA55" s="47">
        <v>0</v>
      </c>
      <c r="CB55" s="47">
        <v>0</v>
      </c>
      <c r="CC55" s="47">
        <v>0</v>
      </c>
      <c r="CD55" s="47">
        <v>0</v>
      </c>
      <c r="CE55" s="47">
        <v>0</v>
      </c>
      <c r="CF55" s="47">
        <v>0</v>
      </c>
      <c r="CG55" s="47">
        <v>0</v>
      </c>
      <c r="CH55" s="47">
        <v>0.24757894736841948</v>
      </c>
      <c r="CI55" s="47">
        <v>0</v>
      </c>
      <c r="CJ55" s="47">
        <v>0</v>
      </c>
      <c r="CK55" s="47">
        <v>0</v>
      </c>
      <c r="CL55" s="47">
        <v>0</v>
      </c>
      <c r="CM55" s="47">
        <v>0</v>
      </c>
      <c r="CN55" s="47">
        <v>0</v>
      </c>
      <c r="CO55" s="47">
        <v>0</v>
      </c>
      <c r="CP55" s="47">
        <v>0</v>
      </c>
      <c r="CQ55" s="47">
        <v>0</v>
      </c>
      <c r="CR55" s="47">
        <v>0</v>
      </c>
      <c r="CS55" s="47">
        <v>0</v>
      </c>
      <c r="CT55" s="47">
        <v>0</v>
      </c>
      <c r="CU55" s="47">
        <v>0</v>
      </c>
      <c r="CV55" s="47">
        <v>0</v>
      </c>
      <c r="CW55" s="47">
        <v>0</v>
      </c>
      <c r="CX55" s="47">
        <v>0</v>
      </c>
      <c r="CY55" s="47">
        <v>0.15473684210526392</v>
      </c>
      <c r="CZ55" s="47">
        <v>0.15473684210526392</v>
      </c>
      <c r="DA55" s="47">
        <v>0</v>
      </c>
      <c r="DB55" s="47">
        <v>0</v>
      </c>
      <c r="DC55" s="47">
        <v>0</v>
      </c>
      <c r="DD55" s="47">
        <v>0</v>
      </c>
      <c r="DE55" s="47">
        <v>0</v>
      </c>
      <c r="DF55" s="47">
        <v>0</v>
      </c>
      <c r="DG55" s="47">
        <v>0</v>
      </c>
      <c r="DH55" s="47">
        <v>0</v>
      </c>
      <c r="DI55" s="47">
        <v>0</v>
      </c>
      <c r="DJ55" s="47">
        <v>0</v>
      </c>
      <c r="DK55" s="47">
        <v>0</v>
      </c>
      <c r="DL55" s="47">
        <v>0</v>
      </c>
      <c r="DM55" s="47">
        <v>0</v>
      </c>
      <c r="DN55" s="47">
        <v>0</v>
      </c>
      <c r="DO55" s="47">
        <v>0</v>
      </c>
      <c r="DP55" s="47">
        <v>0</v>
      </c>
      <c r="DQ55" s="47">
        <v>0</v>
      </c>
      <c r="DR55" s="47">
        <v>0</v>
      </c>
      <c r="DS55" s="47">
        <v>0</v>
      </c>
      <c r="DT55" s="47">
        <v>0</v>
      </c>
      <c r="DU55" s="47">
        <v>0</v>
      </c>
      <c r="DV55" s="47">
        <v>0</v>
      </c>
      <c r="DW55" s="47">
        <v>0</v>
      </c>
      <c r="DX55" s="47">
        <v>0</v>
      </c>
      <c r="DY55" s="47">
        <v>0</v>
      </c>
      <c r="DZ55" s="47">
        <v>0</v>
      </c>
      <c r="EA55" s="47">
        <v>0</v>
      </c>
      <c r="ZZ55" t="s">
        <v>157</v>
      </c>
    </row>
    <row r="56" spans="1:702" x14ac:dyDescent="0.25">
      <c r="A56" s="47" t="s">
        <v>272</v>
      </c>
      <c r="B56" s="47" t="s">
        <v>153</v>
      </c>
      <c r="C56" s="47" t="s">
        <v>157</v>
      </c>
      <c r="D56" s="47" t="s">
        <v>1170</v>
      </c>
      <c r="E56" s="47" t="s">
        <v>267</v>
      </c>
      <c r="F56" s="47" t="s">
        <v>267</v>
      </c>
      <c r="G56" s="47"/>
      <c r="H56" s="47" t="s">
        <v>155</v>
      </c>
      <c r="I56" s="47" t="s">
        <v>252</v>
      </c>
      <c r="J56" s="47" t="str">
        <f>=IFERROR(VLOOKUP(H56&amp;I56,Table_Fonctions!A:G,6,FALSE),"")</f>
        <v>0</v>
      </c>
      <c r="K56" s="47" t="s">
        <v>1171</v>
      </c>
      <c r="L56" s="47" t="str">
        <f>=IFERROR(VLOOKUP(H56&amp;I56,Table_Fonctions!A:G,7,FALSE),K56)</f>
        <v/>
      </c>
      <c r="M56" s="47" t="str">
        <f>=IF(OR(LEFT(D56, 3)="TJ ", LEFT(D56, 4)="CPH "), "OUI", "NON")</f>
        <v/>
      </c>
      <c r="N56" s="47" t="s">
        <v>273</v>
      </c>
      <c r="O56" s="47"/>
      <c r="P56" s="47">
        <v>0.781578947368421</v>
      </c>
      <c r="Q56" s="47">
        <v>0.781578947368421</v>
      </c>
      <c r="R56" s="47" t="s">
        <v>1172</v>
      </c>
      <c r="S56" s="47">
        <f>=ROUND(BQ56-(BR56+BS56),3)</f>
      </c>
      <c r="T56" s="47">
        <f>=ROUND(CK56-(CL56+CM56+CN56+CO56+CP56),3)</f>
      </c>
      <c r="U56" s="47">
        <v>0</v>
      </c>
      <c r="V56" s="47">
        <v>0</v>
      </c>
      <c r="W56" s="47">
        <v>0</v>
      </c>
      <c r="X56" s="47">
        <v>0</v>
      </c>
      <c r="Y56" s="47">
        <v>0</v>
      </c>
      <c r="Z56" s="47">
        <v>0</v>
      </c>
      <c r="AA56" s="47">
        <v>0</v>
      </c>
      <c r="AB56" s="47">
        <v>0</v>
      </c>
      <c r="AC56" s="47">
        <v>0</v>
      </c>
      <c r="AD56" s="47">
        <v>0</v>
      </c>
      <c r="AE56" s="47">
        <v>0</v>
      </c>
      <c r="AF56" s="47">
        <v>0</v>
      </c>
      <c r="AG56" s="47">
        <v>0</v>
      </c>
      <c r="AH56" s="47">
        <v>0</v>
      </c>
      <c r="AI56" s="47">
        <v>0</v>
      </c>
      <c r="AJ56" s="47">
        <v>0</v>
      </c>
      <c r="AK56" s="47">
        <v>0</v>
      </c>
      <c r="AL56" s="47">
        <v>0</v>
      </c>
      <c r="AM56" s="47">
        <v>0</v>
      </c>
      <c r="AN56" s="47">
        <v>0</v>
      </c>
      <c r="AO56" s="47">
        <v>0</v>
      </c>
      <c r="AP56" s="47">
        <v>0</v>
      </c>
      <c r="AQ56" s="47">
        <v>0</v>
      </c>
      <c r="AR56" s="47">
        <v>0</v>
      </c>
      <c r="AS56" s="47">
        <v>0</v>
      </c>
      <c r="AT56" s="47">
        <v>0</v>
      </c>
      <c r="AU56" s="47">
        <v>0</v>
      </c>
      <c r="AV56" s="47">
        <v>0</v>
      </c>
      <c r="AW56" s="47">
        <v>0</v>
      </c>
      <c r="AX56" s="47">
        <v>0</v>
      </c>
      <c r="AY56" s="47">
        <v>0</v>
      </c>
      <c r="AZ56" s="47">
        <v>0</v>
      </c>
      <c r="BA56" s="47">
        <v>0</v>
      </c>
      <c r="BB56" s="47">
        <v>0</v>
      </c>
      <c r="BC56" s="47">
        <v>0</v>
      </c>
      <c r="BD56" s="47">
        <v>0</v>
      </c>
      <c r="BE56" s="47">
        <v>0</v>
      </c>
      <c r="BF56" s="47">
        <v>0</v>
      </c>
      <c r="BG56" s="47">
        <v>0</v>
      </c>
      <c r="BH56" s="47">
        <v>0</v>
      </c>
      <c r="BI56" s="47">
        <v>0</v>
      </c>
      <c r="BJ56" s="47">
        <v>0</v>
      </c>
      <c r="BK56" s="47">
        <v>0</v>
      </c>
      <c r="BL56" s="47">
        <v>0</v>
      </c>
      <c r="BM56" s="47">
        <v>0</v>
      </c>
      <c r="BN56" s="47">
        <v>0</v>
      </c>
      <c r="BO56" s="47">
        <v>0</v>
      </c>
      <c r="BP56" s="47">
        <v>0</v>
      </c>
      <c r="BQ56" s="47">
        <v>0</v>
      </c>
      <c r="BR56" s="47">
        <v>0</v>
      </c>
      <c r="BS56" s="47">
        <v>0</v>
      </c>
      <c r="BT56" s="47">
        <v>0.03126315789473664</v>
      </c>
      <c r="BU56" s="47">
        <v>0.03126315789473664</v>
      </c>
      <c r="BV56" s="47">
        <v>0</v>
      </c>
      <c r="BW56" s="47">
        <v>0</v>
      </c>
      <c r="BX56" s="47">
        <v>0</v>
      </c>
      <c r="BY56" s="47">
        <v>0</v>
      </c>
      <c r="BZ56" s="47">
        <v>0</v>
      </c>
      <c r="CA56" s="47">
        <v>0</v>
      </c>
      <c r="CB56" s="47">
        <v>0</v>
      </c>
      <c r="CC56" s="47">
        <v>0</v>
      </c>
      <c r="CD56" s="47">
        <v>0</v>
      </c>
      <c r="CE56" s="47">
        <v>0</v>
      </c>
      <c r="CF56" s="47">
        <v>0</v>
      </c>
      <c r="CG56" s="47">
        <v>0</v>
      </c>
      <c r="CH56" s="47">
        <v>0</v>
      </c>
      <c r="CI56" s="47">
        <v>0</v>
      </c>
      <c r="CJ56" s="47">
        <v>0</v>
      </c>
      <c r="CK56" s="47">
        <v>0.6838815789473685</v>
      </c>
      <c r="CL56" s="47">
        <v>0.6838815789473685</v>
      </c>
      <c r="CM56" s="47">
        <v>0</v>
      </c>
      <c r="CN56" s="47">
        <v>0</v>
      </c>
      <c r="CO56" s="47">
        <v>0</v>
      </c>
      <c r="CP56" s="47">
        <v>0</v>
      </c>
      <c r="CQ56" s="47">
        <v>0</v>
      </c>
      <c r="CR56" s="47">
        <v>0</v>
      </c>
      <c r="CS56" s="47">
        <v>0</v>
      </c>
      <c r="CT56" s="47">
        <v>0</v>
      </c>
      <c r="CU56" s="47">
        <v>0</v>
      </c>
      <c r="CV56" s="47">
        <v>0</v>
      </c>
      <c r="CW56" s="47">
        <v>0</v>
      </c>
      <c r="CX56" s="47">
        <v>0</v>
      </c>
      <c r="CY56" s="47">
        <v>0.06643421052631623</v>
      </c>
      <c r="CZ56" s="47">
        <v>0.06643421052631623</v>
      </c>
      <c r="DA56" s="47">
        <v>0</v>
      </c>
      <c r="DB56" s="47">
        <v>0</v>
      </c>
      <c r="DC56" s="47">
        <v>0</v>
      </c>
      <c r="DD56" s="47">
        <v>0</v>
      </c>
      <c r="DE56" s="47">
        <v>0</v>
      </c>
      <c r="DF56" s="47">
        <v>0</v>
      </c>
      <c r="DG56" s="47">
        <v>0</v>
      </c>
      <c r="DH56" s="47">
        <v>0</v>
      </c>
      <c r="DI56" s="47">
        <v>0</v>
      </c>
      <c r="DJ56" s="47">
        <v>0</v>
      </c>
      <c r="DK56" s="47">
        <v>0</v>
      </c>
      <c r="DL56" s="47">
        <v>0</v>
      </c>
      <c r="DM56" s="47">
        <v>0</v>
      </c>
      <c r="DN56" s="47">
        <v>0</v>
      </c>
      <c r="DO56" s="47">
        <v>0</v>
      </c>
      <c r="DP56" s="47">
        <v>0</v>
      </c>
      <c r="DQ56" s="47">
        <v>0</v>
      </c>
      <c r="DR56" s="47">
        <v>0</v>
      </c>
      <c r="DS56" s="47">
        <v>0</v>
      </c>
      <c r="DT56" s="47">
        <v>0</v>
      </c>
      <c r="DU56" s="47">
        <v>0</v>
      </c>
      <c r="DV56" s="47">
        <v>0</v>
      </c>
      <c r="DW56" s="47">
        <v>0</v>
      </c>
      <c r="DX56" s="47">
        <v>0</v>
      </c>
      <c r="DY56" s="47">
        <v>0</v>
      </c>
      <c r="DZ56" s="47">
        <v>0</v>
      </c>
      <c r="EA56" s="47">
        <v>0</v>
      </c>
      <c r="ZZ56" t="s">
        <v>157</v>
      </c>
    </row>
    <row r="57" spans="1:702" x14ac:dyDescent="0.25">
      <c r="A57" s="47" t="s">
        <v>274</v>
      </c>
      <c r="B57" s="47" t="s">
        <v>153</v>
      </c>
      <c r="C57" s="47" t="s">
        <v>157</v>
      </c>
      <c r="D57" s="47" t="s">
        <v>1170</v>
      </c>
      <c r="E57" s="47" t="s">
        <v>267</v>
      </c>
      <c r="F57" s="47" t="s">
        <v>267</v>
      </c>
      <c r="G57" s="47"/>
      <c r="H57" s="47" t="s">
        <v>155</v>
      </c>
      <c r="I57" s="47" t="s">
        <v>223</v>
      </c>
      <c r="J57" s="47" t="str">
        <f>=IFERROR(VLOOKUP(H57&amp;I57,Table_Fonctions!A:G,6,FALSE),"")</f>
        <v>0</v>
      </c>
      <c r="K57" s="47" t="s">
        <v>1171</v>
      </c>
      <c r="L57" s="47" t="str">
        <f>=IFERROR(VLOOKUP(H57&amp;I57,Table_Fonctions!A:G,7,FALSE),K57)</f>
        <v/>
      </c>
      <c r="M57" s="47" t="str">
        <f>=IF(OR(LEFT(D57, 3)="TJ ", LEFT(D57, 4)="CPH "), "OUI", "NON")</f>
        <v/>
      </c>
      <c r="N57" s="47" t="s">
        <v>239</v>
      </c>
      <c r="O57" s="47"/>
      <c r="P57" s="47">
        <v>0.5421052631578948</v>
      </c>
      <c r="Q57" s="47">
        <v>0.5421052631578948</v>
      </c>
      <c r="R57" s="47" t="s">
        <v>1172</v>
      </c>
      <c r="S57" s="47">
        <f>=ROUND(BQ57-(BR57+BS57),3)</f>
      </c>
      <c r="T57" s="47">
        <f>=ROUND(CK57-(CL57+CM57+CN57+CO57+CP57),3)</f>
      </c>
      <c r="U57" s="47">
        <v>0</v>
      </c>
      <c r="V57" s="47">
        <v>0</v>
      </c>
      <c r="W57" s="47">
        <v>0</v>
      </c>
      <c r="X57" s="47">
        <v>0</v>
      </c>
      <c r="Y57" s="47">
        <v>0</v>
      </c>
      <c r="Z57" s="47">
        <v>0</v>
      </c>
      <c r="AA57" s="47">
        <v>0</v>
      </c>
      <c r="AB57" s="47">
        <v>0</v>
      </c>
      <c r="AC57" s="47">
        <v>0</v>
      </c>
      <c r="AD57" s="47">
        <v>0</v>
      </c>
      <c r="AE57" s="47">
        <v>0</v>
      </c>
      <c r="AF57" s="47">
        <v>0</v>
      </c>
      <c r="AG57" s="47">
        <v>0</v>
      </c>
      <c r="AH57" s="47">
        <v>0</v>
      </c>
      <c r="AI57" s="47">
        <v>0</v>
      </c>
      <c r="AJ57" s="47">
        <v>0</v>
      </c>
      <c r="AK57" s="47">
        <v>0</v>
      </c>
      <c r="AL57" s="47">
        <v>0</v>
      </c>
      <c r="AM57" s="47">
        <v>0</v>
      </c>
      <c r="AN57" s="47">
        <v>0</v>
      </c>
      <c r="AO57" s="47">
        <v>0</v>
      </c>
      <c r="AP57" s="47">
        <v>0</v>
      </c>
      <c r="AQ57" s="47">
        <v>0</v>
      </c>
      <c r="AR57" s="47">
        <v>0</v>
      </c>
      <c r="AS57" s="47">
        <v>0</v>
      </c>
      <c r="AT57" s="47">
        <v>0</v>
      </c>
      <c r="AU57" s="47">
        <v>0</v>
      </c>
      <c r="AV57" s="47">
        <v>0</v>
      </c>
      <c r="AW57" s="47">
        <v>0</v>
      </c>
      <c r="AX57" s="47">
        <v>0</v>
      </c>
      <c r="AY57" s="47">
        <v>0</v>
      </c>
      <c r="AZ57" s="47">
        <v>0</v>
      </c>
      <c r="BA57" s="47">
        <v>0</v>
      </c>
      <c r="BB57" s="47">
        <v>0</v>
      </c>
      <c r="BC57" s="47">
        <v>0</v>
      </c>
      <c r="BD57" s="47">
        <v>0</v>
      </c>
      <c r="BE57" s="47">
        <v>0</v>
      </c>
      <c r="BF57" s="47">
        <v>0</v>
      </c>
      <c r="BG57" s="47">
        <v>0</v>
      </c>
      <c r="BH57" s="47">
        <v>0</v>
      </c>
      <c r="BI57" s="47">
        <v>0</v>
      </c>
      <c r="BJ57" s="47">
        <v>0</v>
      </c>
      <c r="BK57" s="47">
        <v>0</v>
      </c>
      <c r="BL57" s="47">
        <v>0</v>
      </c>
      <c r="BM57" s="47">
        <v>0.14907894736842053</v>
      </c>
      <c r="BN57" s="47">
        <v>0</v>
      </c>
      <c r="BO57" s="47">
        <v>0</v>
      </c>
      <c r="BP57" s="47">
        <v>0</v>
      </c>
      <c r="BQ57" s="47">
        <v>0</v>
      </c>
      <c r="BR57" s="47">
        <v>0</v>
      </c>
      <c r="BS57" s="47">
        <v>0</v>
      </c>
      <c r="BT57" s="47">
        <v>0</v>
      </c>
      <c r="BU57" s="47">
        <v>0</v>
      </c>
      <c r="BV57" s="47">
        <v>0</v>
      </c>
      <c r="BW57" s="47">
        <v>0</v>
      </c>
      <c r="BX57" s="47">
        <v>0</v>
      </c>
      <c r="BY57" s="47">
        <v>0</v>
      </c>
      <c r="BZ57" s="47">
        <v>0</v>
      </c>
      <c r="CA57" s="47">
        <v>0</v>
      </c>
      <c r="CB57" s="47">
        <v>0</v>
      </c>
      <c r="CC57" s="47">
        <v>0</v>
      </c>
      <c r="CD57" s="47">
        <v>0</v>
      </c>
      <c r="CE57" s="47">
        <v>0</v>
      </c>
      <c r="CF57" s="47">
        <v>0</v>
      </c>
      <c r="CG57" s="47">
        <v>0</v>
      </c>
      <c r="CH57" s="47">
        <v>0</v>
      </c>
      <c r="CI57" s="47">
        <v>0</v>
      </c>
      <c r="CJ57" s="47">
        <v>0</v>
      </c>
      <c r="CK57" s="47">
        <v>0</v>
      </c>
      <c r="CL57" s="47">
        <v>0</v>
      </c>
      <c r="CM57" s="47">
        <v>0</v>
      </c>
      <c r="CN57" s="47">
        <v>0</v>
      </c>
      <c r="CO57" s="47">
        <v>0</v>
      </c>
      <c r="CP57" s="47">
        <v>0</v>
      </c>
      <c r="CQ57" s="47">
        <v>0</v>
      </c>
      <c r="CR57" s="47">
        <v>0</v>
      </c>
      <c r="CS57" s="47">
        <v>0</v>
      </c>
      <c r="CT57" s="47">
        <v>0</v>
      </c>
      <c r="CU57" s="47">
        <v>0</v>
      </c>
      <c r="CV57" s="47">
        <v>0.3469473684210526</v>
      </c>
      <c r="CW57" s="47">
        <v>0</v>
      </c>
      <c r="CX57" s="47">
        <v>0</v>
      </c>
      <c r="CY57" s="47">
        <v>0.04607894736842129</v>
      </c>
      <c r="CZ57" s="47">
        <v>0.04607894736842129</v>
      </c>
      <c r="DA57" s="47">
        <v>0</v>
      </c>
      <c r="DB57" s="47">
        <v>0</v>
      </c>
      <c r="DC57" s="47">
        <v>0</v>
      </c>
      <c r="DD57" s="47">
        <v>0</v>
      </c>
      <c r="DE57" s="47">
        <v>0</v>
      </c>
      <c r="DF57" s="47">
        <v>0</v>
      </c>
      <c r="DG57" s="47">
        <v>0</v>
      </c>
      <c r="DH57" s="47">
        <v>0</v>
      </c>
      <c r="DI57" s="47">
        <v>0</v>
      </c>
      <c r="DJ57" s="47">
        <v>0</v>
      </c>
      <c r="DK57" s="47">
        <v>0</v>
      </c>
      <c r="DL57" s="47">
        <v>0</v>
      </c>
      <c r="DM57" s="47">
        <v>0</v>
      </c>
      <c r="DN57" s="47">
        <v>0</v>
      </c>
      <c r="DO57" s="47">
        <v>0</v>
      </c>
      <c r="DP57" s="47">
        <v>0</v>
      </c>
      <c r="DQ57" s="47">
        <v>0</v>
      </c>
      <c r="DR57" s="47">
        <v>0</v>
      </c>
      <c r="DS57" s="47">
        <v>0</v>
      </c>
      <c r="DT57" s="47">
        <v>0</v>
      </c>
      <c r="DU57" s="47">
        <v>0</v>
      </c>
      <c r="DV57" s="47">
        <v>0</v>
      </c>
      <c r="DW57" s="47">
        <v>0</v>
      </c>
      <c r="DX57" s="47">
        <v>0</v>
      </c>
      <c r="DY57" s="47">
        <v>0</v>
      </c>
      <c r="DZ57" s="47">
        <v>0</v>
      </c>
      <c r="EA57" s="47">
        <v>0</v>
      </c>
      <c r="ZZ57" t="s">
        <v>157</v>
      </c>
    </row>
    <row r="58" spans="1:702" x14ac:dyDescent="0.25">
      <c r="A58" s="47" t="s">
        <v>275</v>
      </c>
      <c r="B58" s="47" t="s">
        <v>153</v>
      </c>
      <c r="C58" s="47" t="s">
        <v>157</v>
      </c>
      <c r="D58" s="47" t="s">
        <v>1170</v>
      </c>
      <c r="E58" s="47" t="s">
        <v>267</v>
      </c>
      <c r="F58" s="47" t="s">
        <v>267</v>
      </c>
      <c r="G58" s="47"/>
      <c r="H58" s="47" t="s">
        <v>155</v>
      </c>
      <c r="I58" s="47" t="s">
        <v>162</v>
      </c>
      <c r="J58" s="47" t="str">
        <f>=IFERROR(VLOOKUP(H58&amp;I58,Table_Fonctions!A:G,6,FALSE),"")</f>
        <v>0</v>
      </c>
      <c r="K58" s="47" t="s">
        <v>1171</v>
      </c>
      <c r="L58" s="47" t="str">
        <f>=IFERROR(VLOOKUP(H58&amp;I58,Table_Fonctions!A:G,7,FALSE),K58)</f>
        <v/>
      </c>
      <c r="M58" s="47" t="str">
        <f>=IF(OR(LEFT(D58, 3)="TJ ", LEFT(D58, 4)="CPH "), "OUI", "NON")</f>
        <v/>
      </c>
      <c r="N58" s="47" t="s">
        <v>239</v>
      </c>
      <c r="O58" s="47"/>
      <c r="P58" s="47">
        <v>0.5421052631578948</v>
      </c>
      <c r="Q58" s="47">
        <v>0.5421052631578948</v>
      </c>
      <c r="R58" s="47" t="s">
        <v>1172</v>
      </c>
      <c r="S58" s="47">
        <f>=ROUND(BQ58-(BR58+BS58),3)</f>
      </c>
      <c r="T58" s="47">
        <f>=ROUND(CK58-(CL58+CM58+CN58+CO58+CP58),3)</f>
      </c>
      <c r="U58" s="47">
        <v>0</v>
      </c>
      <c r="V58" s="47">
        <v>0</v>
      </c>
      <c r="W58" s="47">
        <v>0</v>
      </c>
      <c r="X58" s="47">
        <v>0</v>
      </c>
      <c r="Y58" s="47">
        <v>0</v>
      </c>
      <c r="Z58" s="47">
        <v>0</v>
      </c>
      <c r="AA58" s="47">
        <v>0</v>
      </c>
      <c r="AB58" s="47">
        <v>0</v>
      </c>
      <c r="AC58" s="47">
        <v>0</v>
      </c>
      <c r="AD58" s="47">
        <v>0</v>
      </c>
      <c r="AE58" s="47">
        <v>0</v>
      </c>
      <c r="AF58" s="47">
        <v>0</v>
      </c>
      <c r="AG58" s="47">
        <v>0</v>
      </c>
      <c r="AH58" s="47">
        <v>0</v>
      </c>
      <c r="AI58" s="47">
        <v>0</v>
      </c>
      <c r="AJ58" s="47">
        <v>0</v>
      </c>
      <c r="AK58" s="47">
        <v>0</v>
      </c>
      <c r="AL58" s="47">
        <v>0</v>
      </c>
      <c r="AM58" s="47">
        <v>0</v>
      </c>
      <c r="AN58" s="47">
        <v>0</v>
      </c>
      <c r="AO58" s="47">
        <v>0</v>
      </c>
      <c r="AP58" s="47">
        <v>0</v>
      </c>
      <c r="AQ58" s="47">
        <v>0</v>
      </c>
      <c r="AR58" s="47">
        <v>0</v>
      </c>
      <c r="AS58" s="47">
        <v>0</v>
      </c>
      <c r="AT58" s="47">
        <v>0</v>
      </c>
      <c r="AU58" s="47">
        <v>0</v>
      </c>
      <c r="AV58" s="47">
        <v>0</v>
      </c>
      <c r="AW58" s="47">
        <v>0</v>
      </c>
      <c r="AX58" s="47">
        <v>0</v>
      </c>
      <c r="AY58" s="47">
        <v>0</v>
      </c>
      <c r="AZ58" s="47">
        <v>0</v>
      </c>
      <c r="BA58" s="47">
        <v>0</v>
      </c>
      <c r="BB58" s="47">
        <v>0</v>
      </c>
      <c r="BC58" s="47">
        <v>0</v>
      </c>
      <c r="BD58" s="47">
        <v>0</v>
      </c>
      <c r="BE58" s="47">
        <v>0</v>
      </c>
      <c r="BF58" s="47">
        <v>0</v>
      </c>
      <c r="BG58" s="47">
        <v>0</v>
      </c>
      <c r="BH58" s="47">
        <v>0</v>
      </c>
      <c r="BI58" s="47">
        <v>0</v>
      </c>
      <c r="BJ58" s="47">
        <v>0</v>
      </c>
      <c r="BK58" s="47">
        <v>0</v>
      </c>
      <c r="BL58" s="47">
        <v>0</v>
      </c>
      <c r="BM58" s="47">
        <v>0</v>
      </c>
      <c r="BN58" s="47">
        <v>0</v>
      </c>
      <c r="BO58" s="47">
        <v>0</v>
      </c>
      <c r="BP58" s="47">
        <v>0</v>
      </c>
      <c r="BQ58" s="47">
        <v>0</v>
      </c>
      <c r="BR58" s="47">
        <v>0</v>
      </c>
      <c r="BS58" s="47">
        <v>0</v>
      </c>
      <c r="BT58" s="47">
        <v>0</v>
      </c>
      <c r="BU58" s="47">
        <v>0</v>
      </c>
      <c r="BV58" s="47">
        <v>0</v>
      </c>
      <c r="BW58" s="47">
        <v>0</v>
      </c>
      <c r="BX58" s="47">
        <v>0</v>
      </c>
      <c r="BY58" s="47">
        <v>0</v>
      </c>
      <c r="BZ58" s="47">
        <v>0</v>
      </c>
      <c r="CA58" s="47">
        <v>0</v>
      </c>
      <c r="CB58" s="47">
        <v>0</v>
      </c>
      <c r="CC58" s="47">
        <v>0</v>
      </c>
      <c r="CD58" s="47">
        <v>0</v>
      </c>
      <c r="CE58" s="47">
        <v>0</v>
      </c>
      <c r="CF58" s="47">
        <v>0</v>
      </c>
      <c r="CG58" s="47">
        <v>0</v>
      </c>
      <c r="CH58" s="47">
        <v>0</v>
      </c>
      <c r="CI58" s="47">
        <v>0</v>
      </c>
      <c r="CJ58" s="47">
        <v>0</v>
      </c>
      <c r="CK58" s="47">
        <v>0</v>
      </c>
      <c r="CL58" s="47">
        <v>0</v>
      </c>
      <c r="CM58" s="47">
        <v>0</v>
      </c>
      <c r="CN58" s="47">
        <v>0</v>
      </c>
      <c r="CO58" s="47">
        <v>0</v>
      </c>
      <c r="CP58" s="47">
        <v>0</v>
      </c>
      <c r="CQ58" s="47">
        <v>0.40657894736842104</v>
      </c>
      <c r="CR58" s="47">
        <v>0</v>
      </c>
      <c r="CS58" s="47">
        <v>0</v>
      </c>
      <c r="CT58" s="47">
        <v>0</v>
      </c>
      <c r="CU58" s="47">
        <v>0</v>
      </c>
      <c r="CV58" s="47">
        <v>0</v>
      </c>
      <c r="CW58" s="47">
        <v>0</v>
      </c>
      <c r="CX58" s="47">
        <v>0</v>
      </c>
      <c r="CY58" s="47">
        <v>0.1355263157894737</v>
      </c>
      <c r="CZ58" s="47">
        <v>0.1355263157894737</v>
      </c>
      <c r="DA58" s="47">
        <v>0</v>
      </c>
      <c r="DB58" s="47">
        <v>0</v>
      </c>
      <c r="DC58" s="47">
        <v>0</v>
      </c>
      <c r="DD58" s="47">
        <v>0</v>
      </c>
      <c r="DE58" s="47">
        <v>0</v>
      </c>
      <c r="DF58" s="47">
        <v>0</v>
      </c>
      <c r="DG58" s="47">
        <v>0</v>
      </c>
      <c r="DH58" s="47">
        <v>0</v>
      </c>
      <c r="DI58" s="47">
        <v>0</v>
      </c>
      <c r="DJ58" s="47">
        <v>0</v>
      </c>
      <c r="DK58" s="47">
        <v>0</v>
      </c>
      <c r="DL58" s="47">
        <v>0</v>
      </c>
      <c r="DM58" s="47">
        <v>0</v>
      </c>
      <c r="DN58" s="47">
        <v>0</v>
      </c>
      <c r="DO58" s="47">
        <v>0</v>
      </c>
      <c r="DP58" s="47">
        <v>0</v>
      </c>
      <c r="DQ58" s="47">
        <v>0</v>
      </c>
      <c r="DR58" s="47">
        <v>0</v>
      </c>
      <c r="DS58" s="47">
        <v>0</v>
      </c>
      <c r="DT58" s="47">
        <v>0</v>
      </c>
      <c r="DU58" s="47">
        <v>0</v>
      </c>
      <c r="DV58" s="47">
        <v>0</v>
      </c>
      <c r="DW58" s="47">
        <v>0</v>
      </c>
      <c r="DX58" s="47">
        <v>0</v>
      </c>
      <c r="DY58" s="47">
        <v>0</v>
      </c>
      <c r="DZ58" s="47">
        <v>0</v>
      </c>
      <c r="EA58" s="47">
        <v>0</v>
      </c>
      <c r="ZZ58" t="s">
        <v>157</v>
      </c>
    </row>
    <row r="59" spans="1:702" x14ac:dyDescent="0.25">
      <c r="A59" s="47" t="s">
        <v>276</v>
      </c>
      <c r="B59" s="47" t="s">
        <v>153</v>
      </c>
      <c r="C59" s="47" t="s">
        <v>157</v>
      </c>
      <c r="D59" s="47" t="s">
        <v>1170</v>
      </c>
      <c r="E59" s="47" t="s">
        <v>267</v>
      </c>
      <c r="F59" s="47" t="s">
        <v>267</v>
      </c>
      <c r="G59" s="47"/>
      <c r="H59" s="47" t="s">
        <v>155</v>
      </c>
      <c r="I59" s="47" t="s">
        <v>185</v>
      </c>
      <c r="J59" s="47" t="str">
        <f>=IFERROR(VLOOKUP(H59&amp;I59,Table_Fonctions!A:G,6,FALSE),"")</f>
        <v>0</v>
      </c>
      <c r="K59" s="47" t="s">
        <v>1171</v>
      </c>
      <c r="L59" s="47" t="str">
        <f>=IFERROR(VLOOKUP(H59&amp;I59,Table_Fonctions!A:G,7,FALSE),K59)</f>
        <v/>
      </c>
      <c r="M59" s="47" t="str">
        <f>=IF(OR(LEFT(D59, 3)="TJ ", LEFT(D59, 4)="CPH "), "OUI", "NON")</f>
        <v/>
      </c>
      <c r="N59" s="47" t="s">
        <v>239</v>
      </c>
      <c r="O59" s="47"/>
      <c r="P59" s="47">
        <v>0.5421052631578948</v>
      </c>
      <c r="Q59" s="47">
        <v>0.5421052631578948</v>
      </c>
      <c r="R59" s="47" t="s">
        <v>1172</v>
      </c>
      <c r="S59" s="47">
        <f>=ROUND(BQ59-(BR59+BS59),3)</f>
      </c>
      <c r="T59" s="47">
        <f>=ROUND(CK59-(CL59+CM59+CN59+CO59+CP59),3)</f>
      </c>
      <c r="U59" s="47">
        <v>0</v>
      </c>
      <c r="V59" s="47">
        <v>0</v>
      </c>
      <c r="W59" s="47">
        <v>0</v>
      </c>
      <c r="X59" s="47">
        <v>0</v>
      </c>
      <c r="Y59" s="47">
        <v>0</v>
      </c>
      <c r="Z59" s="47">
        <v>0</v>
      </c>
      <c r="AA59" s="47">
        <v>0</v>
      </c>
      <c r="AB59" s="47">
        <v>0</v>
      </c>
      <c r="AC59" s="47">
        <v>0</v>
      </c>
      <c r="AD59" s="47">
        <v>0</v>
      </c>
      <c r="AE59" s="47">
        <v>0</v>
      </c>
      <c r="AF59" s="47">
        <v>0</v>
      </c>
      <c r="AG59" s="47">
        <v>0</v>
      </c>
      <c r="AH59" s="47">
        <v>0</v>
      </c>
      <c r="AI59" s="47">
        <v>0</v>
      </c>
      <c r="AJ59" s="47">
        <v>0</v>
      </c>
      <c r="AK59" s="47">
        <v>0</v>
      </c>
      <c r="AL59" s="47">
        <v>0</v>
      </c>
      <c r="AM59" s="47">
        <v>0</v>
      </c>
      <c r="AN59" s="47">
        <v>0</v>
      </c>
      <c r="AO59" s="47">
        <v>0</v>
      </c>
      <c r="AP59" s="47">
        <v>0</v>
      </c>
      <c r="AQ59" s="47">
        <v>0</v>
      </c>
      <c r="AR59" s="47">
        <v>0</v>
      </c>
      <c r="AS59" s="47">
        <v>0</v>
      </c>
      <c r="AT59" s="47">
        <v>0</v>
      </c>
      <c r="AU59" s="47">
        <v>0</v>
      </c>
      <c r="AV59" s="47">
        <v>0</v>
      </c>
      <c r="AW59" s="47">
        <v>0</v>
      </c>
      <c r="AX59" s="47">
        <v>0</v>
      </c>
      <c r="AY59" s="47">
        <v>0</v>
      </c>
      <c r="AZ59" s="47">
        <v>0</v>
      </c>
      <c r="BA59" s="47">
        <v>0</v>
      </c>
      <c r="BB59" s="47">
        <v>0</v>
      </c>
      <c r="BC59" s="47">
        <v>0</v>
      </c>
      <c r="BD59" s="47">
        <v>0</v>
      </c>
      <c r="BE59" s="47">
        <v>0</v>
      </c>
      <c r="BF59" s="47">
        <v>0</v>
      </c>
      <c r="BG59" s="47">
        <v>0</v>
      </c>
      <c r="BH59" s="47">
        <v>0</v>
      </c>
      <c r="BI59" s="47">
        <v>0</v>
      </c>
      <c r="BJ59" s="47">
        <v>0</v>
      </c>
      <c r="BK59" s="47">
        <v>0</v>
      </c>
      <c r="BL59" s="47">
        <v>0</v>
      </c>
      <c r="BM59" s="47">
        <v>0</v>
      </c>
      <c r="BN59" s="47">
        <v>0</v>
      </c>
      <c r="BO59" s="47">
        <v>0</v>
      </c>
      <c r="BP59" s="47">
        <v>0</v>
      </c>
      <c r="BQ59" s="47">
        <v>0.46621052631579135</v>
      </c>
      <c r="BR59" s="47">
        <v>0.28189473684210486</v>
      </c>
      <c r="BS59" s="47">
        <v>0.18431578947368515</v>
      </c>
      <c r="BT59" s="47">
        <v>0.029815789473684125</v>
      </c>
      <c r="BU59" s="47">
        <v>0.02168421052631579</v>
      </c>
      <c r="BV59" s="47">
        <v>0</v>
      </c>
      <c r="BW59" s="47">
        <v>0</v>
      </c>
      <c r="BX59" s="47">
        <v>0</v>
      </c>
      <c r="BY59" s="47">
        <v>0</v>
      </c>
      <c r="BZ59" s="47">
        <v>0</v>
      </c>
      <c r="CA59" s="47">
        <v>0</v>
      </c>
      <c r="CB59" s="47">
        <v>0.00813157894736843</v>
      </c>
      <c r="CC59" s="47">
        <v>0</v>
      </c>
      <c r="CD59" s="47">
        <v>0</v>
      </c>
      <c r="CE59" s="47">
        <v>0</v>
      </c>
      <c r="CF59" s="47">
        <v>0</v>
      </c>
      <c r="CG59" s="47">
        <v>0</v>
      </c>
      <c r="CH59" s="47">
        <v>0</v>
      </c>
      <c r="CI59" s="47">
        <v>0</v>
      </c>
      <c r="CJ59" s="47">
        <v>0</v>
      </c>
      <c r="CK59" s="47">
        <v>0</v>
      </c>
      <c r="CL59" s="47">
        <v>0</v>
      </c>
      <c r="CM59" s="47">
        <v>0</v>
      </c>
      <c r="CN59" s="47">
        <v>0</v>
      </c>
      <c r="CO59" s="47">
        <v>0</v>
      </c>
      <c r="CP59" s="47">
        <v>0</v>
      </c>
      <c r="CQ59" s="47">
        <v>0</v>
      </c>
      <c r="CR59" s="47">
        <v>0</v>
      </c>
      <c r="CS59" s="47">
        <v>0</v>
      </c>
      <c r="CT59" s="47">
        <v>0</v>
      </c>
      <c r="CU59" s="47">
        <v>0</v>
      </c>
      <c r="CV59" s="47">
        <v>0</v>
      </c>
      <c r="CW59" s="47">
        <v>0</v>
      </c>
      <c r="CX59" s="47">
        <v>0</v>
      </c>
      <c r="CY59" s="47">
        <v>0.04607894736842129</v>
      </c>
      <c r="CZ59" s="47">
        <v>0.04607894736842129</v>
      </c>
      <c r="DA59" s="47">
        <v>0</v>
      </c>
      <c r="DB59" s="47">
        <v>0</v>
      </c>
      <c r="DC59" s="47">
        <v>0</v>
      </c>
      <c r="DD59" s="47">
        <v>0</v>
      </c>
      <c r="DE59" s="47">
        <v>0</v>
      </c>
      <c r="DF59" s="47">
        <v>0</v>
      </c>
      <c r="DG59" s="47">
        <v>0</v>
      </c>
      <c r="DH59" s="47">
        <v>0</v>
      </c>
      <c r="DI59" s="47">
        <v>0</v>
      </c>
      <c r="DJ59" s="47">
        <v>0</v>
      </c>
      <c r="DK59" s="47">
        <v>0</v>
      </c>
      <c r="DL59" s="47">
        <v>0</v>
      </c>
      <c r="DM59" s="47">
        <v>0</v>
      </c>
      <c r="DN59" s="47">
        <v>0</v>
      </c>
      <c r="DO59" s="47">
        <v>0</v>
      </c>
      <c r="DP59" s="47">
        <v>0</v>
      </c>
      <c r="DQ59" s="47">
        <v>0</v>
      </c>
      <c r="DR59" s="47">
        <v>0</v>
      </c>
      <c r="DS59" s="47">
        <v>0</v>
      </c>
      <c r="DT59" s="47">
        <v>0</v>
      </c>
      <c r="DU59" s="47">
        <v>0</v>
      </c>
      <c r="DV59" s="47">
        <v>0</v>
      </c>
      <c r="DW59" s="47">
        <v>0</v>
      </c>
      <c r="DX59" s="47">
        <v>0</v>
      </c>
      <c r="DY59" s="47">
        <v>0</v>
      </c>
      <c r="DZ59" s="47">
        <v>0</v>
      </c>
      <c r="EA59" s="47">
        <v>0</v>
      </c>
      <c r="ZZ59" t="s">
        <v>157</v>
      </c>
    </row>
    <row r="60" spans="1:702" x14ac:dyDescent="0.25">
      <c r="A60" s="47" t="s">
        <v>277</v>
      </c>
      <c r="B60" s="47" t="s">
        <v>153</v>
      </c>
      <c r="C60" s="47" t="s">
        <v>157</v>
      </c>
      <c r="D60" s="47" t="s">
        <v>1170</v>
      </c>
      <c r="E60" s="47" t="s">
        <v>267</v>
      </c>
      <c r="F60" s="47" t="s">
        <v>267</v>
      </c>
      <c r="G60" s="47"/>
      <c r="H60" s="47" t="s">
        <v>155</v>
      </c>
      <c r="I60" s="47" t="s">
        <v>171</v>
      </c>
      <c r="J60" s="47" t="str">
        <f>=IFERROR(VLOOKUP(H60&amp;I60,Table_Fonctions!A:G,6,FALSE),"")</f>
        <v>0</v>
      </c>
      <c r="K60" s="47" t="s">
        <v>1171</v>
      </c>
      <c r="L60" s="47" t="str">
        <f>=IFERROR(VLOOKUP(H60&amp;I60,Table_Fonctions!A:G,7,FALSE),K60)</f>
        <v/>
      </c>
      <c r="M60" s="47" t="str">
        <f>=IF(OR(LEFT(D60, 3)="TJ ", LEFT(D60, 4)="CPH "), "OUI", "NON")</f>
        <v/>
      </c>
      <c r="N60" s="47" t="s">
        <v>278</v>
      </c>
      <c r="O60" s="47"/>
      <c r="P60" s="47">
        <v>0.5131578947368421</v>
      </c>
      <c r="Q60" s="47">
        <v>0.5131578947368421</v>
      </c>
      <c r="R60" s="47" t="s">
        <v>1172</v>
      </c>
      <c r="S60" s="47">
        <f>=ROUND(BQ60-(BR60+BS60),3)</f>
      </c>
      <c r="T60" s="47">
        <f>=ROUND(CK60-(CL60+CM60+CN60+CO60+CP60),3)</f>
      </c>
      <c r="U60" s="47">
        <v>0</v>
      </c>
      <c r="V60" s="47">
        <v>0</v>
      </c>
      <c r="W60" s="47">
        <v>0</v>
      </c>
      <c r="X60" s="47">
        <v>0</v>
      </c>
      <c r="Y60" s="47">
        <v>0</v>
      </c>
      <c r="Z60" s="47">
        <v>0</v>
      </c>
      <c r="AA60" s="47">
        <v>0</v>
      </c>
      <c r="AB60" s="47">
        <v>0</v>
      </c>
      <c r="AC60" s="47">
        <v>0</v>
      </c>
      <c r="AD60" s="47">
        <v>0</v>
      </c>
      <c r="AE60" s="47">
        <v>0</v>
      </c>
      <c r="AF60" s="47">
        <v>0</v>
      </c>
      <c r="AG60" s="47">
        <v>0</v>
      </c>
      <c r="AH60" s="47">
        <v>0</v>
      </c>
      <c r="AI60" s="47">
        <v>0</v>
      </c>
      <c r="AJ60" s="47">
        <v>0</v>
      </c>
      <c r="AK60" s="47">
        <v>0</v>
      </c>
      <c r="AL60" s="47">
        <v>0</v>
      </c>
      <c r="AM60" s="47">
        <v>0</v>
      </c>
      <c r="AN60" s="47">
        <v>0</v>
      </c>
      <c r="AO60" s="47">
        <v>0</v>
      </c>
      <c r="AP60" s="47">
        <v>0</v>
      </c>
      <c r="AQ60" s="47">
        <v>0</v>
      </c>
      <c r="AR60" s="47">
        <v>0</v>
      </c>
      <c r="AS60" s="47">
        <v>0.45157894736841986</v>
      </c>
      <c r="AT60" s="47">
        <v>0</v>
      </c>
      <c r="AU60" s="47">
        <v>0</v>
      </c>
      <c r="AV60" s="47">
        <v>0</v>
      </c>
      <c r="AW60" s="47">
        <v>0</v>
      </c>
      <c r="AX60" s="47">
        <v>0</v>
      </c>
      <c r="AY60" s="47">
        <v>0.3635789473684204</v>
      </c>
      <c r="AZ60" s="47">
        <v>0.08800000000000009</v>
      </c>
      <c r="BA60" s="47">
        <v>0</v>
      </c>
      <c r="BB60" s="47">
        <v>0</v>
      </c>
      <c r="BC60" s="47">
        <v>0</v>
      </c>
      <c r="BD60" s="47">
        <v>0</v>
      </c>
      <c r="BE60" s="47">
        <v>0</v>
      </c>
      <c r="BF60" s="47">
        <v>0</v>
      </c>
      <c r="BG60" s="47">
        <v>0</v>
      </c>
      <c r="BH60" s="47">
        <v>0</v>
      </c>
      <c r="BI60" s="47">
        <v>0</v>
      </c>
      <c r="BJ60" s="47">
        <v>0</v>
      </c>
      <c r="BK60" s="47">
        <v>0</v>
      </c>
      <c r="BL60" s="47">
        <v>0</v>
      </c>
      <c r="BM60" s="47">
        <v>0</v>
      </c>
      <c r="BN60" s="47">
        <v>0</v>
      </c>
      <c r="BO60" s="47">
        <v>0</v>
      </c>
      <c r="BP60" s="47">
        <v>0</v>
      </c>
      <c r="BQ60" s="47">
        <v>0</v>
      </c>
      <c r="BR60" s="47">
        <v>0</v>
      </c>
      <c r="BS60" s="47">
        <v>0</v>
      </c>
      <c r="BT60" s="47">
        <v>0.02822368421052624</v>
      </c>
      <c r="BU60" s="47">
        <v>0.0205263157894737</v>
      </c>
      <c r="BV60" s="47">
        <v>0</v>
      </c>
      <c r="BW60" s="47">
        <v>0</v>
      </c>
      <c r="BX60" s="47">
        <v>0</v>
      </c>
      <c r="BY60" s="47">
        <v>0</v>
      </c>
      <c r="BZ60" s="47">
        <v>0</v>
      </c>
      <c r="CA60" s="47">
        <v>0</v>
      </c>
      <c r="CB60" s="47">
        <v>0.007697368421052637</v>
      </c>
      <c r="CC60" s="47">
        <v>0</v>
      </c>
      <c r="CD60" s="47">
        <v>0</v>
      </c>
      <c r="CE60" s="47">
        <v>0</v>
      </c>
      <c r="CF60" s="47">
        <v>0</v>
      </c>
      <c r="CG60" s="47">
        <v>0</v>
      </c>
      <c r="CH60" s="47">
        <v>0</v>
      </c>
      <c r="CI60" s="47">
        <v>0</v>
      </c>
      <c r="CJ60" s="47">
        <v>0</v>
      </c>
      <c r="CK60" s="47">
        <v>0</v>
      </c>
      <c r="CL60" s="47">
        <v>0</v>
      </c>
      <c r="CM60" s="47">
        <v>0</v>
      </c>
      <c r="CN60" s="47">
        <v>0</v>
      </c>
      <c r="CO60" s="47">
        <v>0</v>
      </c>
      <c r="CP60" s="47">
        <v>0</v>
      </c>
      <c r="CQ60" s="47">
        <v>0</v>
      </c>
      <c r="CR60" s="47">
        <v>0</v>
      </c>
      <c r="CS60" s="47">
        <v>0</v>
      </c>
      <c r="CT60" s="47">
        <v>0</v>
      </c>
      <c r="CU60" s="47">
        <v>0</v>
      </c>
      <c r="CV60" s="47">
        <v>0</v>
      </c>
      <c r="CW60" s="47">
        <v>0</v>
      </c>
      <c r="CX60" s="47">
        <v>0</v>
      </c>
      <c r="CY60" s="47">
        <v>0.0333552631578947</v>
      </c>
      <c r="CZ60" s="47">
        <v>0.0333552631578947</v>
      </c>
      <c r="DA60" s="47">
        <v>0</v>
      </c>
      <c r="DB60" s="47">
        <v>0</v>
      </c>
      <c r="DC60" s="47">
        <v>0</v>
      </c>
      <c r="DD60" s="47">
        <v>0</v>
      </c>
      <c r="DE60" s="47">
        <v>0</v>
      </c>
      <c r="DF60" s="47">
        <v>0</v>
      </c>
      <c r="DG60" s="47">
        <v>0</v>
      </c>
      <c r="DH60" s="47">
        <v>0</v>
      </c>
      <c r="DI60" s="47">
        <v>0</v>
      </c>
      <c r="DJ60" s="47">
        <v>0</v>
      </c>
      <c r="DK60" s="47">
        <v>0</v>
      </c>
      <c r="DL60" s="47">
        <v>0</v>
      </c>
      <c r="DM60" s="47">
        <v>0</v>
      </c>
      <c r="DN60" s="47">
        <v>0</v>
      </c>
      <c r="DO60" s="47">
        <v>0</v>
      </c>
      <c r="DP60" s="47">
        <v>0</v>
      </c>
      <c r="DQ60" s="47">
        <v>0</v>
      </c>
      <c r="DR60" s="47">
        <v>0</v>
      </c>
      <c r="DS60" s="47">
        <v>0</v>
      </c>
      <c r="DT60" s="47">
        <v>0</v>
      </c>
      <c r="DU60" s="47">
        <v>0</v>
      </c>
      <c r="DV60" s="47">
        <v>0</v>
      </c>
      <c r="DW60" s="47">
        <v>0</v>
      </c>
      <c r="DX60" s="47">
        <v>0</v>
      </c>
      <c r="DY60" s="47">
        <v>0</v>
      </c>
      <c r="DZ60" s="47">
        <v>0</v>
      </c>
      <c r="EA60" s="47">
        <v>0</v>
      </c>
      <c r="ZZ60" t="s">
        <v>157</v>
      </c>
    </row>
    <row r="61" spans="1:702" x14ac:dyDescent="0.25">
      <c r="A61" s="47" t="s">
        <v>279</v>
      </c>
      <c r="B61" s="47" t="s">
        <v>153</v>
      </c>
      <c r="C61" s="47" t="s">
        <v>157</v>
      </c>
      <c r="D61" s="47" t="s">
        <v>1170</v>
      </c>
      <c r="E61" s="47" t="s">
        <v>267</v>
      </c>
      <c r="F61" s="47" t="s">
        <v>267</v>
      </c>
      <c r="G61" s="47"/>
      <c r="H61" s="47" t="s">
        <v>155</v>
      </c>
      <c r="I61" s="47" t="s">
        <v>171</v>
      </c>
      <c r="J61" s="47" t="str">
        <f>=IFERROR(VLOOKUP(H61&amp;I61,Table_Fonctions!A:G,6,FALSE),"")</f>
        <v>0</v>
      </c>
      <c r="K61" s="47" t="s">
        <v>1171</v>
      </c>
      <c r="L61" s="47" t="str">
        <f>=IFERROR(VLOOKUP(H61&amp;I61,Table_Fonctions!A:G,7,FALSE),K61)</f>
        <v/>
      </c>
      <c r="M61" s="47" t="str">
        <f>=IF(OR(LEFT(D61, 3)="TJ ", LEFT(D61, 4)="CPH "), "OUI", "NON")</f>
        <v/>
      </c>
      <c r="N61" s="47" t="s">
        <v>239</v>
      </c>
      <c r="O61" s="47"/>
      <c r="P61" s="47">
        <v>0.5421052631578948</v>
      </c>
      <c r="Q61" s="47">
        <v>0.07047368421052608</v>
      </c>
      <c r="R61" s="47">
        <v>0.4716315789473687</v>
      </c>
      <c r="S61" s="47">
        <f>=ROUND(BQ61-(BR61+BS61),3)</f>
      </c>
      <c r="T61" s="47">
        <f>=ROUND(CK61-(CL61+CM61+CN61+CO61+CP61),3)</f>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47">
        <v>0</v>
      </c>
      <c r="AL61" s="47">
        <v>0</v>
      </c>
      <c r="AM61" s="47">
        <v>0</v>
      </c>
      <c r="AN61" s="47">
        <v>0</v>
      </c>
      <c r="AO61" s="47">
        <v>0</v>
      </c>
      <c r="AP61" s="47">
        <v>0</v>
      </c>
      <c r="AQ61" s="47">
        <v>0</v>
      </c>
      <c r="AR61" s="47">
        <v>0</v>
      </c>
      <c r="AS61" s="47">
        <v>0</v>
      </c>
      <c r="AT61" s="47">
        <v>0</v>
      </c>
      <c r="AU61" s="47">
        <v>0</v>
      </c>
      <c r="AV61" s="47">
        <v>0</v>
      </c>
      <c r="AW61" s="47">
        <v>0</v>
      </c>
      <c r="AX61" s="47">
        <v>0</v>
      </c>
      <c r="AY61" s="47">
        <v>0</v>
      </c>
      <c r="AZ61" s="47">
        <v>0</v>
      </c>
      <c r="BA61" s="47">
        <v>0</v>
      </c>
      <c r="BB61" s="47">
        <v>0</v>
      </c>
      <c r="BC61" s="47">
        <v>0</v>
      </c>
      <c r="BD61" s="47">
        <v>0</v>
      </c>
      <c r="BE61" s="47">
        <v>0</v>
      </c>
      <c r="BF61" s="47">
        <v>0</v>
      </c>
      <c r="BG61" s="47">
        <v>0</v>
      </c>
      <c r="BH61" s="47">
        <v>0</v>
      </c>
      <c r="BI61" s="47">
        <v>0</v>
      </c>
      <c r="BJ61" s="47">
        <v>0</v>
      </c>
      <c r="BK61" s="47">
        <v>0</v>
      </c>
      <c r="BL61" s="47">
        <v>0</v>
      </c>
      <c r="BM61" s="47">
        <v>0</v>
      </c>
      <c r="BN61" s="47">
        <v>0</v>
      </c>
      <c r="BO61" s="47">
        <v>0</v>
      </c>
      <c r="BP61" s="47">
        <v>0</v>
      </c>
      <c r="BQ61" s="47">
        <v>0</v>
      </c>
      <c r="BR61" s="47">
        <v>0</v>
      </c>
      <c r="BS61" s="47">
        <v>0</v>
      </c>
      <c r="BT61" s="47">
        <v>0.029815789473684125</v>
      </c>
      <c r="BU61" s="47">
        <v>0.02168421052631579</v>
      </c>
      <c r="BV61" s="47">
        <v>0</v>
      </c>
      <c r="BW61" s="47">
        <v>0</v>
      </c>
      <c r="BX61" s="47">
        <v>0</v>
      </c>
      <c r="BY61" s="47">
        <v>0</v>
      </c>
      <c r="BZ61" s="47">
        <v>0</v>
      </c>
      <c r="CA61" s="47">
        <v>0</v>
      </c>
      <c r="CB61" s="47">
        <v>0.00813157894736843</v>
      </c>
      <c r="CC61" s="47">
        <v>0</v>
      </c>
      <c r="CD61" s="47">
        <v>0</v>
      </c>
      <c r="CE61" s="47">
        <v>0</v>
      </c>
      <c r="CF61" s="47">
        <v>0</v>
      </c>
      <c r="CG61" s="47">
        <v>0</v>
      </c>
      <c r="CH61" s="47">
        <v>0</v>
      </c>
      <c r="CI61" s="47">
        <v>0</v>
      </c>
      <c r="CJ61" s="47">
        <v>0</v>
      </c>
      <c r="CK61" s="47">
        <v>0</v>
      </c>
      <c r="CL61" s="47">
        <v>0</v>
      </c>
      <c r="CM61" s="47">
        <v>0</v>
      </c>
      <c r="CN61" s="47">
        <v>0</v>
      </c>
      <c r="CO61" s="47">
        <v>0</v>
      </c>
      <c r="CP61" s="47">
        <v>0</v>
      </c>
      <c r="CQ61" s="47">
        <v>0</v>
      </c>
      <c r="CR61" s="47">
        <v>0</v>
      </c>
      <c r="CS61" s="47">
        <v>0</v>
      </c>
      <c r="CT61" s="47">
        <v>0</v>
      </c>
      <c r="CU61" s="47">
        <v>0</v>
      </c>
      <c r="CV61" s="47">
        <v>0</v>
      </c>
      <c r="CW61" s="47">
        <v>0</v>
      </c>
      <c r="CX61" s="47">
        <v>0</v>
      </c>
      <c r="CY61" s="47">
        <v>0.040657894736841955</v>
      </c>
      <c r="CZ61" s="47">
        <v>0.040657894736841955</v>
      </c>
      <c r="DA61" s="47">
        <v>0</v>
      </c>
      <c r="DB61" s="47">
        <v>0</v>
      </c>
      <c r="DC61" s="47">
        <v>0</v>
      </c>
      <c r="DD61" s="47">
        <v>0</v>
      </c>
      <c r="DE61" s="47">
        <v>0</v>
      </c>
      <c r="DF61" s="47">
        <v>0</v>
      </c>
      <c r="DG61" s="47">
        <v>0</v>
      </c>
      <c r="DH61" s="47">
        <v>0</v>
      </c>
      <c r="DI61" s="47">
        <v>0</v>
      </c>
      <c r="DJ61" s="47">
        <v>0</v>
      </c>
      <c r="DK61" s="47">
        <v>0</v>
      </c>
      <c r="DL61" s="47">
        <v>0</v>
      </c>
      <c r="DM61" s="47">
        <v>0</v>
      </c>
      <c r="DN61" s="47">
        <v>0</v>
      </c>
      <c r="DO61" s="47">
        <v>0</v>
      </c>
      <c r="DP61" s="47">
        <v>0</v>
      </c>
      <c r="DQ61" s="47">
        <v>0</v>
      </c>
      <c r="DR61" s="47">
        <v>0</v>
      </c>
      <c r="DS61" s="47">
        <v>0</v>
      </c>
      <c r="DT61" s="47">
        <v>0</v>
      </c>
      <c r="DU61" s="47">
        <v>0</v>
      </c>
      <c r="DV61" s="47">
        <v>0</v>
      </c>
      <c r="DW61" s="47">
        <v>0</v>
      </c>
      <c r="DX61" s="47">
        <v>0</v>
      </c>
      <c r="DY61" s="47">
        <v>0</v>
      </c>
      <c r="DZ61" s="47">
        <v>0</v>
      </c>
      <c r="EA61" s="47">
        <v>0</v>
      </c>
      <c r="ZZ61" t="s">
        <v>157</v>
      </c>
    </row>
    <row r="62" spans="1:702" x14ac:dyDescent="0.25">
      <c r="A62" s="47" t="s">
        <v>280</v>
      </c>
      <c r="B62" s="47" t="s">
        <v>153</v>
      </c>
      <c r="C62" s="47" t="s">
        <v>157</v>
      </c>
      <c r="D62" s="47" t="s">
        <v>1170</v>
      </c>
      <c r="E62" s="47" t="s">
        <v>267</v>
      </c>
      <c r="F62" s="47" t="s">
        <v>267</v>
      </c>
      <c r="G62" s="47"/>
      <c r="H62" s="47" t="s">
        <v>155</v>
      </c>
      <c r="I62" s="47" t="s">
        <v>219</v>
      </c>
      <c r="J62" s="47" t="str">
        <f>=IFERROR(VLOOKUP(H62&amp;I62,Table_Fonctions!A:G,6,FALSE),"")</f>
        <v>0</v>
      </c>
      <c r="K62" s="47" t="s">
        <v>1171</v>
      </c>
      <c r="L62" s="47" t="str">
        <f>=IFERROR(VLOOKUP(H62&amp;I62,Table_Fonctions!A:G,7,FALSE),K62)</f>
        <v/>
      </c>
      <c r="M62" s="47" t="str">
        <f>=IF(OR(LEFT(D62, 3)="TJ ", LEFT(D62, 4)="CPH "), "OUI", "NON")</f>
        <v/>
      </c>
      <c r="N62" s="47" t="s">
        <v>239</v>
      </c>
      <c r="O62" s="47"/>
      <c r="P62" s="47">
        <v>0.5421052631578948</v>
      </c>
      <c r="Q62" s="47">
        <v>0.5421052631578948</v>
      </c>
      <c r="R62" s="47" t="s">
        <v>1172</v>
      </c>
      <c r="S62" s="47">
        <f>=ROUND(BQ62-(BR62+BS62),3)</f>
      </c>
      <c r="T62" s="47">
        <f>=ROUND(CK62-(CL62+CM62+CN62+CO62+CP62),3)</f>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47">
        <v>0</v>
      </c>
      <c r="AL62" s="47">
        <v>0</v>
      </c>
      <c r="AM62" s="47">
        <v>0</v>
      </c>
      <c r="AN62" s="47">
        <v>0</v>
      </c>
      <c r="AO62" s="47">
        <v>0</v>
      </c>
      <c r="AP62" s="47">
        <v>0</v>
      </c>
      <c r="AQ62" s="47">
        <v>0</v>
      </c>
      <c r="AR62" s="47">
        <v>0</v>
      </c>
      <c r="AS62" s="47">
        <v>0</v>
      </c>
      <c r="AT62" s="47">
        <v>0</v>
      </c>
      <c r="AU62" s="47">
        <v>0</v>
      </c>
      <c r="AV62" s="47">
        <v>0</v>
      </c>
      <c r="AW62" s="47">
        <v>0</v>
      </c>
      <c r="AX62" s="47">
        <v>0</v>
      </c>
      <c r="AY62" s="47">
        <v>0</v>
      </c>
      <c r="AZ62" s="47">
        <v>0</v>
      </c>
      <c r="BA62" s="47">
        <v>0</v>
      </c>
      <c r="BB62" s="47">
        <v>0</v>
      </c>
      <c r="BC62" s="47">
        <v>0</v>
      </c>
      <c r="BD62" s="47">
        <v>0</v>
      </c>
      <c r="BE62" s="47">
        <v>0</v>
      </c>
      <c r="BF62" s="47">
        <v>0</v>
      </c>
      <c r="BG62" s="47">
        <v>0</v>
      </c>
      <c r="BH62" s="47">
        <v>0</v>
      </c>
      <c r="BI62" s="47">
        <v>0</v>
      </c>
      <c r="BJ62" s="47">
        <v>0</v>
      </c>
      <c r="BK62" s="47">
        <v>0</v>
      </c>
      <c r="BL62" s="47">
        <v>0</v>
      </c>
      <c r="BM62" s="47">
        <v>0</v>
      </c>
      <c r="BN62" s="47">
        <v>0</v>
      </c>
      <c r="BO62" s="47">
        <v>0</v>
      </c>
      <c r="BP62" s="47">
        <v>0</v>
      </c>
      <c r="BQ62" s="47">
        <v>0.46621052631579135</v>
      </c>
      <c r="BR62" s="47">
        <v>0.28189473684210486</v>
      </c>
      <c r="BS62" s="47">
        <v>0.18431578947368515</v>
      </c>
      <c r="BT62" s="47">
        <v>0.029815789473684125</v>
      </c>
      <c r="BU62" s="47">
        <v>0.02168421052631579</v>
      </c>
      <c r="BV62" s="47">
        <v>0</v>
      </c>
      <c r="BW62" s="47">
        <v>0</v>
      </c>
      <c r="BX62" s="47">
        <v>0</v>
      </c>
      <c r="BY62" s="47">
        <v>0</v>
      </c>
      <c r="BZ62" s="47">
        <v>0</v>
      </c>
      <c r="CA62" s="47">
        <v>0</v>
      </c>
      <c r="CB62" s="47">
        <v>0.00813157894736843</v>
      </c>
      <c r="CC62" s="47">
        <v>0</v>
      </c>
      <c r="CD62" s="47">
        <v>0</v>
      </c>
      <c r="CE62" s="47">
        <v>0</v>
      </c>
      <c r="CF62" s="47">
        <v>0</v>
      </c>
      <c r="CG62" s="47">
        <v>0</v>
      </c>
      <c r="CH62" s="47">
        <v>0</v>
      </c>
      <c r="CI62" s="47">
        <v>0</v>
      </c>
      <c r="CJ62" s="47">
        <v>0</v>
      </c>
      <c r="CK62" s="47">
        <v>0</v>
      </c>
      <c r="CL62" s="47">
        <v>0</v>
      </c>
      <c r="CM62" s="47">
        <v>0</v>
      </c>
      <c r="CN62" s="47">
        <v>0</v>
      </c>
      <c r="CO62" s="47">
        <v>0</v>
      </c>
      <c r="CP62" s="47">
        <v>0</v>
      </c>
      <c r="CQ62" s="47">
        <v>0</v>
      </c>
      <c r="CR62" s="47">
        <v>0</v>
      </c>
      <c r="CS62" s="47">
        <v>0</v>
      </c>
      <c r="CT62" s="47">
        <v>0</v>
      </c>
      <c r="CU62" s="47">
        <v>0</v>
      </c>
      <c r="CV62" s="47">
        <v>0</v>
      </c>
      <c r="CW62" s="47">
        <v>0</v>
      </c>
      <c r="CX62" s="47">
        <v>0</v>
      </c>
      <c r="CY62" s="47">
        <v>0.04607894736842129</v>
      </c>
      <c r="CZ62" s="47">
        <v>0.04607894736842129</v>
      </c>
      <c r="DA62" s="47">
        <v>0</v>
      </c>
      <c r="DB62" s="47">
        <v>0</v>
      </c>
      <c r="DC62" s="47">
        <v>0</v>
      </c>
      <c r="DD62" s="47">
        <v>0</v>
      </c>
      <c r="DE62" s="47">
        <v>0</v>
      </c>
      <c r="DF62" s="47">
        <v>0</v>
      </c>
      <c r="DG62" s="47">
        <v>0</v>
      </c>
      <c r="DH62" s="47">
        <v>0</v>
      </c>
      <c r="DI62" s="47">
        <v>0</v>
      </c>
      <c r="DJ62" s="47">
        <v>0</v>
      </c>
      <c r="DK62" s="47">
        <v>0</v>
      </c>
      <c r="DL62" s="47">
        <v>0</v>
      </c>
      <c r="DM62" s="47">
        <v>0</v>
      </c>
      <c r="DN62" s="47">
        <v>0</v>
      </c>
      <c r="DO62" s="47">
        <v>0</v>
      </c>
      <c r="DP62" s="47">
        <v>0</v>
      </c>
      <c r="DQ62" s="47">
        <v>0</v>
      </c>
      <c r="DR62" s="47">
        <v>0</v>
      </c>
      <c r="DS62" s="47">
        <v>0</v>
      </c>
      <c r="DT62" s="47">
        <v>0</v>
      </c>
      <c r="DU62" s="47">
        <v>0</v>
      </c>
      <c r="DV62" s="47">
        <v>0</v>
      </c>
      <c r="DW62" s="47">
        <v>0</v>
      </c>
      <c r="DX62" s="47">
        <v>0</v>
      </c>
      <c r="DY62" s="47">
        <v>0</v>
      </c>
      <c r="DZ62" s="47">
        <v>0</v>
      </c>
      <c r="EA62" s="47">
        <v>0</v>
      </c>
      <c r="ZZ62" t="s">
        <v>157</v>
      </c>
    </row>
    <row r="63" spans="1:702" x14ac:dyDescent="0.25">
      <c r="A63" s="47" t="s">
        <v>281</v>
      </c>
      <c r="B63" s="47" t="s">
        <v>153</v>
      </c>
      <c r="C63" s="47" t="s">
        <v>157</v>
      </c>
      <c r="D63" s="47" t="s">
        <v>1170</v>
      </c>
      <c r="E63" s="47" t="s">
        <v>267</v>
      </c>
      <c r="F63" s="47" t="s">
        <v>267</v>
      </c>
      <c r="G63" s="47"/>
      <c r="H63" s="47" t="s">
        <v>155</v>
      </c>
      <c r="I63" s="47" t="s">
        <v>226</v>
      </c>
      <c r="J63" s="47" t="str">
        <f>=IFERROR(VLOOKUP(H63&amp;I63,Table_Fonctions!A:G,6,FALSE),"")</f>
        <v>0</v>
      </c>
      <c r="K63" s="47" t="s">
        <v>1171</v>
      </c>
      <c r="L63" s="47" t="str">
        <f>=IFERROR(VLOOKUP(H63&amp;I63,Table_Fonctions!A:G,7,FALSE),K63)</f>
        <v/>
      </c>
      <c r="M63" s="47" t="str">
        <f>=IF(OR(LEFT(D63, 3)="TJ ", LEFT(D63, 4)="CPH "), "OUI", "NON")</f>
        <v/>
      </c>
      <c r="N63" s="47" t="s">
        <v>239</v>
      </c>
      <c r="O63" s="47"/>
      <c r="P63" s="47">
        <v>0.5421052631578948</v>
      </c>
      <c r="Q63" s="47">
        <v>0.5421052631578948</v>
      </c>
      <c r="R63" s="47" t="s">
        <v>1172</v>
      </c>
      <c r="S63" s="47">
        <f>=ROUND(BQ63-(BR63+BS63),3)</f>
      </c>
      <c r="T63" s="47">
        <f>=ROUND(CK63-(CL63+CM63+CN63+CO63+CP63),3)</f>
      </c>
      <c r="U63" s="47">
        <v>0</v>
      </c>
      <c r="V63" s="47">
        <v>0</v>
      </c>
      <c r="W63" s="47">
        <v>0</v>
      </c>
      <c r="X63" s="47">
        <v>0</v>
      </c>
      <c r="Y63" s="47">
        <v>0</v>
      </c>
      <c r="Z63" s="47">
        <v>0</v>
      </c>
      <c r="AA63" s="47">
        <v>0</v>
      </c>
      <c r="AB63" s="47">
        <v>0</v>
      </c>
      <c r="AC63" s="47">
        <v>0</v>
      </c>
      <c r="AD63" s="47">
        <v>0</v>
      </c>
      <c r="AE63" s="47">
        <v>0</v>
      </c>
      <c r="AF63" s="47">
        <v>0</v>
      </c>
      <c r="AG63" s="47">
        <v>0</v>
      </c>
      <c r="AH63" s="47">
        <v>0</v>
      </c>
      <c r="AI63" s="47">
        <v>0</v>
      </c>
      <c r="AJ63" s="47">
        <v>0</v>
      </c>
      <c r="AK63" s="47">
        <v>0</v>
      </c>
      <c r="AL63" s="47">
        <v>0</v>
      </c>
      <c r="AM63" s="47">
        <v>0</v>
      </c>
      <c r="AN63" s="47">
        <v>0</v>
      </c>
      <c r="AO63" s="47">
        <v>0</v>
      </c>
      <c r="AP63" s="47">
        <v>0</v>
      </c>
      <c r="AQ63" s="47">
        <v>0</v>
      </c>
      <c r="AR63" s="47">
        <v>0</v>
      </c>
      <c r="AS63" s="47">
        <v>0</v>
      </c>
      <c r="AT63" s="47">
        <v>0</v>
      </c>
      <c r="AU63" s="47">
        <v>0</v>
      </c>
      <c r="AV63" s="47">
        <v>0</v>
      </c>
      <c r="AW63" s="47">
        <v>0</v>
      </c>
      <c r="AX63" s="47">
        <v>0</v>
      </c>
      <c r="AY63" s="47">
        <v>0</v>
      </c>
      <c r="AZ63" s="47">
        <v>0</v>
      </c>
      <c r="BA63" s="47">
        <v>0</v>
      </c>
      <c r="BB63" s="47">
        <v>0</v>
      </c>
      <c r="BC63" s="47">
        <v>0</v>
      </c>
      <c r="BD63" s="47">
        <v>0</v>
      </c>
      <c r="BE63" s="47">
        <v>0</v>
      </c>
      <c r="BF63" s="47">
        <v>0</v>
      </c>
      <c r="BG63" s="47">
        <v>0</v>
      </c>
      <c r="BH63" s="47">
        <v>0</v>
      </c>
      <c r="BI63" s="47">
        <v>0</v>
      </c>
      <c r="BJ63" s="47">
        <v>0</v>
      </c>
      <c r="BK63" s="47">
        <v>0</v>
      </c>
      <c r="BL63" s="47">
        <v>0</v>
      </c>
      <c r="BM63" s="47">
        <v>0</v>
      </c>
      <c r="BN63" s="47">
        <v>0</v>
      </c>
      <c r="BO63" s="47">
        <v>0</v>
      </c>
      <c r="BP63" s="47">
        <v>0</v>
      </c>
      <c r="BQ63" s="47">
        <v>0</v>
      </c>
      <c r="BR63" s="47">
        <v>0</v>
      </c>
      <c r="BS63" s="47">
        <v>0</v>
      </c>
      <c r="BT63" s="47">
        <v>0.029815789473684125</v>
      </c>
      <c r="BU63" s="47">
        <v>0.02168421052631579</v>
      </c>
      <c r="BV63" s="47">
        <v>0</v>
      </c>
      <c r="BW63" s="47">
        <v>0</v>
      </c>
      <c r="BX63" s="47">
        <v>0</v>
      </c>
      <c r="BY63" s="47">
        <v>0</v>
      </c>
      <c r="BZ63" s="47">
        <v>0</v>
      </c>
      <c r="CA63" s="47">
        <v>0</v>
      </c>
      <c r="CB63" s="47">
        <v>0.00813157894736843</v>
      </c>
      <c r="CC63" s="47">
        <v>0</v>
      </c>
      <c r="CD63" s="47">
        <v>0</v>
      </c>
      <c r="CE63" s="47">
        <v>0</v>
      </c>
      <c r="CF63" s="47">
        <v>0</v>
      </c>
      <c r="CG63" s="47">
        <v>0</v>
      </c>
      <c r="CH63" s="47">
        <v>0</v>
      </c>
      <c r="CI63" s="47">
        <v>0</v>
      </c>
      <c r="CJ63" s="47">
        <v>0</v>
      </c>
      <c r="CK63" s="47">
        <v>0.46621052631579135</v>
      </c>
      <c r="CL63" s="47">
        <v>0.46621052631579135</v>
      </c>
      <c r="CM63" s="47">
        <v>0</v>
      </c>
      <c r="CN63" s="47">
        <v>0</v>
      </c>
      <c r="CO63" s="47">
        <v>0</v>
      </c>
      <c r="CP63" s="47">
        <v>0</v>
      </c>
      <c r="CQ63" s="47">
        <v>0</v>
      </c>
      <c r="CR63" s="47">
        <v>0</v>
      </c>
      <c r="CS63" s="47">
        <v>0</v>
      </c>
      <c r="CT63" s="47">
        <v>0</v>
      </c>
      <c r="CU63" s="47">
        <v>0</v>
      </c>
      <c r="CV63" s="47">
        <v>0</v>
      </c>
      <c r="CW63" s="47">
        <v>0</v>
      </c>
      <c r="CX63" s="47">
        <v>0</v>
      </c>
      <c r="CY63" s="47">
        <v>0.04607894736842129</v>
      </c>
      <c r="CZ63" s="47">
        <v>0.04607894736842129</v>
      </c>
      <c r="DA63" s="47">
        <v>0</v>
      </c>
      <c r="DB63" s="47">
        <v>0</v>
      </c>
      <c r="DC63" s="47">
        <v>0</v>
      </c>
      <c r="DD63" s="47">
        <v>0</v>
      </c>
      <c r="DE63" s="47">
        <v>0</v>
      </c>
      <c r="DF63" s="47">
        <v>0</v>
      </c>
      <c r="DG63" s="47">
        <v>0</v>
      </c>
      <c r="DH63" s="47">
        <v>0</v>
      </c>
      <c r="DI63" s="47">
        <v>0</v>
      </c>
      <c r="DJ63" s="47">
        <v>0</v>
      </c>
      <c r="DK63" s="47">
        <v>0</v>
      </c>
      <c r="DL63" s="47">
        <v>0</v>
      </c>
      <c r="DM63" s="47">
        <v>0</v>
      </c>
      <c r="DN63" s="47">
        <v>0</v>
      </c>
      <c r="DO63" s="47">
        <v>0</v>
      </c>
      <c r="DP63" s="47">
        <v>0</v>
      </c>
      <c r="DQ63" s="47">
        <v>0</v>
      </c>
      <c r="DR63" s="47">
        <v>0</v>
      </c>
      <c r="DS63" s="47">
        <v>0</v>
      </c>
      <c r="DT63" s="47">
        <v>0</v>
      </c>
      <c r="DU63" s="47">
        <v>0</v>
      </c>
      <c r="DV63" s="47">
        <v>0</v>
      </c>
      <c r="DW63" s="47">
        <v>0</v>
      </c>
      <c r="DX63" s="47">
        <v>0</v>
      </c>
      <c r="DY63" s="47">
        <v>0</v>
      </c>
      <c r="DZ63" s="47">
        <v>0</v>
      </c>
      <c r="EA63" s="47">
        <v>0</v>
      </c>
      <c r="ZZ63" t="s">
        <v>157</v>
      </c>
    </row>
    <row r="64" spans="1:702" x14ac:dyDescent="0.25">
      <c r="A64" s="47" t="s">
        <v>282</v>
      </c>
      <c r="B64" s="47" t="s">
        <v>153</v>
      </c>
      <c r="C64" s="47" t="s">
        <v>157</v>
      </c>
      <c r="D64" s="47" t="s">
        <v>1170</v>
      </c>
      <c r="E64" s="47" t="s">
        <v>267</v>
      </c>
      <c r="F64" s="47" t="s">
        <v>267</v>
      </c>
      <c r="G64" s="47"/>
      <c r="H64" s="47" t="s">
        <v>155</v>
      </c>
      <c r="I64" s="47" t="s">
        <v>156</v>
      </c>
      <c r="J64" s="47" t="str">
        <f>=IFERROR(VLOOKUP(H64&amp;I64,Table_Fonctions!A:G,6,FALSE),"")</f>
        <v>0</v>
      </c>
      <c r="K64" s="47" t="s">
        <v>1171</v>
      </c>
      <c r="L64" s="47" t="str">
        <f>=IFERROR(VLOOKUP(H64&amp;I64,Table_Fonctions!A:G,7,FALSE),K64)</f>
        <v/>
      </c>
      <c r="M64" s="47" t="str">
        <f>=IF(OR(LEFT(D64, 3)="TJ ", LEFT(D64, 4)="CPH "), "OUI", "NON")</f>
        <v/>
      </c>
      <c r="N64" s="47" t="s">
        <v>283</v>
      </c>
      <c r="O64" s="47"/>
      <c r="P64" s="47">
        <v>0.7157894736842105</v>
      </c>
      <c r="Q64" s="47">
        <v>0.7157894736842105</v>
      </c>
      <c r="R64" s="47" t="s">
        <v>1172</v>
      </c>
      <c r="S64" s="47">
        <f>=ROUND(BQ64-(BR64+BS64),3)</f>
      </c>
      <c r="T64" s="47">
        <f>=ROUND(CK64-(CL64+CM64+CN64+CO64+CP64),3)</f>
      </c>
      <c r="U64" s="47">
        <v>0</v>
      </c>
      <c r="V64" s="47">
        <v>0</v>
      </c>
      <c r="W64" s="47">
        <v>0</v>
      </c>
      <c r="X64" s="47">
        <v>0</v>
      </c>
      <c r="Y64" s="47">
        <v>0</v>
      </c>
      <c r="Z64" s="47">
        <v>0</v>
      </c>
      <c r="AA64" s="47">
        <v>0</v>
      </c>
      <c r="AB64" s="47">
        <v>0</v>
      </c>
      <c r="AC64" s="47">
        <v>0</v>
      </c>
      <c r="AD64" s="47">
        <v>0</v>
      </c>
      <c r="AE64" s="47">
        <v>0</v>
      </c>
      <c r="AF64" s="47">
        <v>0</v>
      </c>
      <c r="AG64" s="47">
        <v>0</v>
      </c>
      <c r="AH64" s="47">
        <v>0</v>
      </c>
      <c r="AI64" s="47">
        <v>0</v>
      </c>
      <c r="AJ64" s="47">
        <v>0</v>
      </c>
      <c r="AK64" s="47">
        <v>0</v>
      </c>
      <c r="AL64" s="47">
        <v>0</v>
      </c>
      <c r="AM64" s="47">
        <v>0</v>
      </c>
      <c r="AN64" s="47">
        <v>0</v>
      </c>
      <c r="AO64" s="47">
        <v>0</v>
      </c>
      <c r="AP64" s="47">
        <v>0</v>
      </c>
      <c r="AQ64" s="47">
        <v>0</v>
      </c>
      <c r="AR64" s="47">
        <v>0</v>
      </c>
      <c r="AS64" s="47">
        <v>0</v>
      </c>
      <c r="AT64" s="47">
        <v>0</v>
      </c>
      <c r="AU64" s="47">
        <v>0</v>
      </c>
      <c r="AV64" s="47">
        <v>0</v>
      </c>
      <c r="AW64" s="47">
        <v>0</v>
      </c>
      <c r="AX64" s="47">
        <v>0</v>
      </c>
      <c r="AY64" s="47">
        <v>0</v>
      </c>
      <c r="AZ64" s="47">
        <v>0</v>
      </c>
      <c r="BA64" s="47">
        <v>0</v>
      </c>
      <c r="BB64" s="47">
        <v>0</v>
      </c>
      <c r="BC64" s="47">
        <v>0</v>
      </c>
      <c r="BD64" s="47">
        <v>0</v>
      </c>
      <c r="BE64" s="47">
        <v>0</v>
      </c>
      <c r="BF64" s="47">
        <v>0</v>
      </c>
      <c r="BG64" s="47">
        <v>0</v>
      </c>
      <c r="BH64" s="47">
        <v>0</v>
      </c>
      <c r="BI64" s="47">
        <v>0</v>
      </c>
      <c r="BJ64" s="47">
        <v>0</v>
      </c>
      <c r="BK64" s="47">
        <v>0</v>
      </c>
      <c r="BL64" s="47">
        <v>0</v>
      </c>
      <c r="BM64" s="47">
        <v>0</v>
      </c>
      <c r="BN64" s="47">
        <v>0</v>
      </c>
      <c r="BO64" s="47">
        <v>0</v>
      </c>
      <c r="BP64" s="47">
        <v>0</v>
      </c>
      <c r="BQ64" s="47">
        <v>0</v>
      </c>
      <c r="BR64" s="47">
        <v>0</v>
      </c>
      <c r="BS64" s="47">
        <v>0</v>
      </c>
      <c r="BT64" s="47">
        <v>0.5726315789473708</v>
      </c>
      <c r="BU64" s="47">
        <v>0.5726315789473708</v>
      </c>
      <c r="BV64" s="47">
        <v>0</v>
      </c>
      <c r="BW64" s="47">
        <v>0</v>
      </c>
      <c r="BX64" s="47">
        <v>0</v>
      </c>
      <c r="BY64" s="47">
        <v>0</v>
      </c>
      <c r="BZ64" s="47">
        <v>0</v>
      </c>
      <c r="CA64" s="47">
        <v>0</v>
      </c>
      <c r="CB64" s="47">
        <v>0</v>
      </c>
      <c r="CC64" s="47">
        <v>0</v>
      </c>
      <c r="CD64" s="47">
        <v>0</v>
      </c>
      <c r="CE64" s="47">
        <v>0</v>
      </c>
      <c r="CF64" s="47">
        <v>0</v>
      </c>
      <c r="CG64" s="47">
        <v>0</v>
      </c>
      <c r="CH64" s="47">
        <v>0</v>
      </c>
      <c r="CI64" s="47">
        <v>0</v>
      </c>
      <c r="CJ64" s="47">
        <v>0</v>
      </c>
      <c r="CK64" s="47">
        <v>0</v>
      </c>
      <c r="CL64" s="47">
        <v>0</v>
      </c>
      <c r="CM64" s="47">
        <v>0</v>
      </c>
      <c r="CN64" s="47">
        <v>0</v>
      </c>
      <c r="CO64" s="47">
        <v>0</v>
      </c>
      <c r="CP64" s="47">
        <v>0</v>
      </c>
      <c r="CQ64" s="47">
        <v>0</v>
      </c>
      <c r="CR64" s="47">
        <v>0</v>
      </c>
      <c r="CS64" s="47">
        <v>0</v>
      </c>
      <c r="CT64" s="47">
        <v>0</v>
      </c>
      <c r="CU64" s="47">
        <v>0</v>
      </c>
      <c r="CV64" s="47">
        <v>0</v>
      </c>
      <c r="CW64" s="47">
        <v>0</v>
      </c>
      <c r="CX64" s="47">
        <v>0</v>
      </c>
      <c r="CY64" s="47">
        <v>0.1431578947368427</v>
      </c>
      <c r="CZ64" s="47">
        <v>0.1431578947368427</v>
      </c>
      <c r="DA64" s="47">
        <v>0</v>
      </c>
      <c r="DB64" s="47">
        <v>0</v>
      </c>
      <c r="DC64" s="47">
        <v>0</v>
      </c>
      <c r="DD64" s="47">
        <v>0</v>
      </c>
      <c r="DE64" s="47">
        <v>0</v>
      </c>
      <c r="DF64" s="47">
        <v>0</v>
      </c>
      <c r="DG64" s="47">
        <v>0</v>
      </c>
      <c r="DH64" s="47">
        <v>0</v>
      </c>
      <c r="DI64" s="47">
        <v>0</v>
      </c>
      <c r="DJ64" s="47">
        <v>0</v>
      </c>
      <c r="DK64" s="47">
        <v>0</v>
      </c>
      <c r="DL64" s="47">
        <v>0</v>
      </c>
      <c r="DM64" s="47">
        <v>0</v>
      </c>
      <c r="DN64" s="47">
        <v>0</v>
      </c>
      <c r="DO64" s="47">
        <v>0</v>
      </c>
      <c r="DP64" s="47">
        <v>0</v>
      </c>
      <c r="DQ64" s="47">
        <v>0</v>
      </c>
      <c r="DR64" s="47">
        <v>0</v>
      </c>
      <c r="DS64" s="47">
        <v>0</v>
      </c>
      <c r="DT64" s="47">
        <v>0</v>
      </c>
      <c r="DU64" s="47">
        <v>0</v>
      </c>
      <c r="DV64" s="47">
        <v>0</v>
      </c>
      <c r="DW64" s="47">
        <v>0</v>
      </c>
      <c r="DX64" s="47">
        <v>0</v>
      </c>
      <c r="DY64" s="47">
        <v>0</v>
      </c>
      <c r="DZ64" s="47">
        <v>0</v>
      </c>
      <c r="EA64" s="47">
        <v>0</v>
      </c>
      <c r="ZZ64" t="s">
        <v>157</v>
      </c>
    </row>
    <row r="65" spans="1:702" x14ac:dyDescent="0.25">
      <c r="A65" s="47" t="s">
        <v>284</v>
      </c>
      <c r="B65" s="47" t="s">
        <v>153</v>
      </c>
      <c r="C65" s="47" t="s">
        <v>157</v>
      </c>
      <c r="D65" s="47" t="s">
        <v>1170</v>
      </c>
      <c r="E65" s="47" t="s">
        <v>267</v>
      </c>
      <c r="F65" s="47" t="s">
        <v>267</v>
      </c>
      <c r="G65" s="47"/>
      <c r="H65" s="47" t="s">
        <v>155</v>
      </c>
      <c r="I65" s="47" t="s">
        <v>185</v>
      </c>
      <c r="J65" s="47" t="str">
        <f>=IFERROR(VLOOKUP(H65&amp;I65,Table_Fonctions!A:G,6,FALSE),"")</f>
        <v>0</v>
      </c>
      <c r="K65" s="47" t="s">
        <v>1171</v>
      </c>
      <c r="L65" s="47" t="str">
        <f>=IFERROR(VLOOKUP(H65&amp;I65,Table_Fonctions!A:G,7,FALSE),K65)</f>
        <v/>
      </c>
      <c r="M65" s="47" t="str">
        <f>=IF(OR(LEFT(D65, 3)="TJ ", LEFT(D65, 4)="CPH "), "OUI", "NON")</f>
        <v/>
      </c>
      <c r="N65" s="47" t="s">
        <v>239</v>
      </c>
      <c r="O65" s="47"/>
      <c r="P65" s="47">
        <v>0.5421052631578948</v>
      </c>
      <c r="Q65" s="47">
        <v>0.5421052631578948</v>
      </c>
      <c r="R65" s="47" t="s">
        <v>1172</v>
      </c>
      <c r="S65" s="47">
        <f>=ROUND(BQ65-(BR65+BS65),3)</f>
      </c>
      <c r="T65" s="47">
        <f>=ROUND(CK65-(CL65+CM65+CN65+CO65+CP65),3)</f>
      </c>
      <c r="U65" s="47">
        <v>0</v>
      </c>
      <c r="V65" s="47">
        <v>0</v>
      </c>
      <c r="W65" s="47">
        <v>0</v>
      </c>
      <c r="X65" s="47">
        <v>0</v>
      </c>
      <c r="Y65" s="47">
        <v>0</v>
      </c>
      <c r="Z65" s="47">
        <v>0</v>
      </c>
      <c r="AA65" s="47">
        <v>0</v>
      </c>
      <c r="AB65" s="47">
        <v>0</v>
      </c>
      <c r="AC65" s="47">
        <v>0</v>
      </c>
      <c r="AD65" s="47">
        <v>0</v>
      </c>
      <c r="AE65" s="47">
        <v>0</v>
      </c>
      <c r="AF65" s="47">
        <v>0</v>
      </c>
      <c r="AG65" s="47">
        <v>0</v>
      </c>
      <c r="AH65" s="47">
        <v>0</v>
      </c>
      <c r="AI65" s="47">
        <v>0</v>
      </c>
      <c r="AJ65" s="47">
        <v>0</v>
      </c>
      <c r="AK65" s="47">
        <v>0</v>
      </c>
      <c r="AL65" s="47">
        <v>0</v>
      </c>
      <c r="AM65" s="47">
        <v>0</v>
      </c>
      <c r="AN65" s="47">
        <v>0</v>
      </c>
      <c r="AO65" s="47">
        <v>0</v>
      </c>
      <c r="AP65" s="47">
        <v>0</v>
      </c>
      <c r="AQ65" s="47">
        <v>0</v>
      </c>
      <c r="AR65" s="47">
        <v>0</v>
      </c>
      <c r="AS65" s="47">
        <v>0</v>
      </c>
      <c r="AT65" s="47">
        <v>0</v>
      </c>
      <c r="AU65" s="47">
        <v>0</v>
      </c>
      <c r="AV65" s="47">
        <v>0</v>
      </c>
      <c r="AW65" s="47">
        <v>0</v>
      </c>
      <c r="AX65" s="47">
        <v>0</v>
      </c>
      <c r="AY65" s="47">
        <v>0</v>
      </c>
      <c r="AZ65" s="47">
        <v>0</v>
      </c>
      <c r="BA65" s="47">
        <v>0</v>
      </c>
      <c r="BB65" s="47">
        <v>0</v>
      </c>
      <c r="BC65" s="47">
        <v>0</v>
      </c>
      <c r="BD65" s="47">
        <v>0</v>
      </c>
      <c r="BE65" s="47">
        <v>0</v>
      </c>
      <c r="BF65" s="47">
        <v>0</v>
      </c>
      <c r="BG65" s="47">
        <v>0</v>
      </c>
      <c r="BH65" s="47">
        <v>0</v>
      </c>
      <c r="BI65" s="47">
        <v>0</v>
      </c>
      <c r="BJ65" s="47">
        <v>0</v>
      </c>
      <c r="BK65" s="47">
        <v>0</v>
      </c>
      <c r="BL65" s="47">
        <v>0</v>
      </c>
      <c r="BM65" s="47">
        <v>0</v>
      </c>
      <c r="BN65" s="47">
        <v>0</v>
      </c>
      <c r="BO65" s="47">
        <v>0</v>
      </c>
      <c r="BP65" s="47">
        <v>0</v>
      </c>
      <c r="BQ65" s="47">
        <v>0.37463157894736904</v>
      </c>
      <c r="BR65" s="47">
        <v>0.16284210526315832</v>
      </c>
      <c r="BS65" s="47">
        <v>0.21178947368421172</v>
      </c>
      <c r="BT65" s="47">
        <v>0.1225394736842106</v>
      </c>
      <c r="BU65" s="47">
        <v>0.012526315789473693</v>
      </c>
      <c r="BV65" s="47">
        <v>0</v>
      </c>
      <c r="BW65" s="47">
        <v>0</v>
      </c>
      <c r="BX65" s="47">
        <v>0</v>
      </c>
      <c r="BY65" s="47">
        <v>0</v>
      </c>
      <c r="BZ65" s="47">
        <v>0</v>
      </c>
      <c r="CA65" s="47">
        <v>0</v>
      </c>
      <c r="CB65" s="47">
        <v>0.00469736842105262</v>
      </c>
      <c r="CC65" s="47">
        <v>0</v>
      </c>
      <c r="CD65" s="47">
        <v>0</v>
      </c>
      <c r="CE65" s="47">
        <v>0</v>
      </c>
      <c r="CF65" s="47">
        <v>0</v>
      </c>
      <c r="CG65" s="47">
        <v>0</v>
      </c>
      <c r="CH65" s="47">
        <v>0</v>
      </c>
      <c r="CI65" s="47">
        <v>0</v>
      </c>
      <c r="CJ65" s="47">
        <v>0</v>
      </c>
      <c r="CK65" s="47">
        <v>0</v>
      </c>
      <c r="CL65" s="47">
        <v>0</v>
      </c>
      <c r="CM65" s="47">
        <v>0</v>
      </c>
      <c r="CN65" s="47">
        <v>0</v>
      </c>
      <c r="CO65" s="47">
        <v>0</v>
      </c>
      <c r="CP65" s="47">
        <v>0</v>
      </c>
      <c r="CQ65" s="47">
        <v>0</v>
      </c>
      <c r="CR65" s="47">
        <v>0</v>
      </c>
      <c r="CS65" s="47">
        <v>0</v>
      </c>
      <c r="CT65" s="47">
        <v>0</v>
      </c>
      <c r="CU65" s="47">
        <v>0</v>
      </c>
      <c r="CV65" s="47">
        <v>0</v>
      </c>
      <c r="CW65" s="47">
        <v>0</v>
      </c>
      <c r="CX65" s="47">
        <v>0</v>
      </c>
      <c r="CY65" s="47">
        <v>0.04493421052631604</v>
      </c>
      <c r="CZ65" s="47">
        <v>0.04493421052631604</v>
      </c>
      <c r="DA65" s="47">
        <v>0</v>
      </c>
      <c r="DB65" s="47">
        <v>0</v>
      </c>
      <c r="DC65" s="47">
        <v>0</v>
      </c>
      <c r="DD65" s="47">
        <v>0</v>
      </c>
      <c r="DE65" s="47">
        <v>0</v>
      </c>
      <c r="DF65" s="47">
        <v>0</v>
      </c>
      <c r="DG65" s="47">
        <v>0</v>
      </c>
      <c r="DH65" s="47">
        <v>0</v>
      </c>
      <c r="DI65" s="47">
        <v>0</v>
      </c>
      <c r="DJ65" s="47">
        <v>0</v>
      </c>
      <c r="DK65" s="47">
        <v>0</v>
      </c>
      <c r="DL65" s="47">
        <v>0</v>
      </c>
      <c r="DM65" s="47">
        <v>0</v>
      </c>
      <c r="DN65" s="47">
        <v>0</v>
      </c>
      <c r="DO65" s="47">
        <v>0</v>
      </c>
      <c r="DP65" s="47">
        <v>0</v>
      </c>
      <c r="DQ65" s="47">
        <v>0</v>
      </c>
      <c r="DR65" s="47">
        <v>0</v>
      </c>
      <c r="DS65" s="47">
        <v>0</v>
      </c>
      <c r="DT65" s="47">
        <v>0</v>
      </c>
      <c r="DU65" s="47">
        <v>0</v>
      </c>
      <c r="DV65" s="47">
        <v>0</v>
      </c>
      <c r="DW65" s="47">
        <v>0</v>
      </c>
      <c r="DX65" s="47">
        <v>0</v>
      </c>
      <c r="DY65" s="47">
        <v>0</v>
      </c>
      <c r="DZ65" s="47">
        <v>0</v>
      </c>
      <c r="EA65" s="47">
        <v>0</v>
      </c>
      <c r="ZZ65" t="s">
        <v>157</v>
      </c>
    </row>
    <row r="66" spans="1:702" x14ac:dyDescent="0.25">
      <c r="A66" s="47" t="s">
        <v>285</v>
      </c>
      <c r="B66" s="47" t="s">
        <v>153</v>
      </c>
      <c r="C66" s="47" t="s">
        <v>157</v>
      </c>
      <c r="D66" s="47" t="s">
        <v>1170</v>
      </c>
      <c r="E66" s="47" t="s">
        <v>267</v>
      </c>
      <c r="F66" s="47" t="s">
        <v>267</v>
      </c>
      <c r="G66" s="47"/>
      <c r="H66" s="47" t="s">
        <v>155</v>
      </c>
      <c r="I66" s="47" t="s">
        <v>171</v>
      </c>
      <c r="J66" s="47" t="str">
        <f>=IFERROR(VLOOKUP(H66&amp;I66,Table_Fonctions!A:G,6,FALSE),"")</f>
        <v>0</v>
      </c>
      <c r="K66" s="47" t="s">
        <v>1171</v>
      </c>
      <c r="L66" s="47" t="str">
        <f>=IFERROR(VLOOKUP(H66&amp;I66,Table_Fonctions!A:G,7,FALSE),K66)</f>
        <v/>
      </c>
      <c r="M66" s="47" t="str">
        <f>=IF(OR(LEFT(D66, 3)="TJ ", LEFT(D66, 4)="CPH "), "OUI", "NON")</f>
        <v/>
      </c>
      <c r="N66" s="47" t="s">
        <v>239</v>
      </c>
      <c r="O66" s="47"/>
      <c r="P66" s="47">
        <v>0.5421052631578948</v>
      </c>
      <c r="Q66" s="47">
        <v>0.07589473684210507</v>
      </c>
      <c r="R66" s="47">
        <v>0.4662105263157897</v>
      </c>
      <c r="S66" s="47">
        <f>=ROUND(BQ66-(BR66+BS66),3)</f>
      </c>
      <c r="T66" s="47">
        <f>=ROUND(CK66-(CL66+CM66+CN66+CO66+CP66),3)</f>
      </c>
      <c r="U66" s="47">
        <v>0</v>
      </c>
      <c r="V66" s="47">
        <v>0</v>
      </c>
      <c r="W66" s="47">
        <v>0</v>
      </c>
      <c r="X66" s="47">
        <v>0</v>
      </c>
      <c r="Y66" s="47">
        <v>0</v>
      </c>
      <c r="Z66" s="47">
        <v>0</v>
      </c>
      <c r="AA66" s="47">
        <v>0</v>
      </c>
      <c r="AB66" s="47">
        <v>0</v>
      </c>
      <c r="AC66" s="47">
        <v>0</v>
      </c>
      <c r="AD66" s="47">
        <v>0</v>
      </c>
      <c r="AE66" s="47">
        <v>0</v>
      </c>
      <c r="AF66" s="47">
        <v>0</v>
      </c>
      <c r="AG66" s="47">
        <v>0</v>
      </c>
      <c r="AH66" s="47">
        <v>0</v>
      </c>
      <c r="AI66" s="47">
        <v>0</v>
      </c>
      <c r="AJ66" s="47">
        <v>0</v>
      </c>
      <c r="AK66" s="47">
        <v>0</v>
      </c>
      <c r="AL66" s="47">
        <v>0</v>
      </c>
      <c r="AM66" s="47">
        <v>0</v>
      </c>
      <c r="AN66" s="47">
        <v>0</v>
      </c>
      <c r="AO66" s="47">
        <v>0</v>
      </c>
      <c r="AP66" s="47">
        <v>0</v>
      </c>
      <c r="AQ66" s="47">
        <v>0</v>
      </c>
      <c r="AR66" s="47">
        <v>0</v>
      </c>
      <c r="AS66" s="47">
        <v>0</v>
      </c>
      <c r="AT66" s="47">
        <v>0</v>
      </c>
      <c r="AU66" s="47">
        <v>0</v>
      </c>
      <c r="AV66" s="47">
        <v>0</v>
      </c>
      <c r="AW66" s="47">
        <v>0</v>
      </c>
      <c r="AX66" s="47">
        <v>0</v>
      </c>
      <c r="AY66" s="47">
        <v>0</v>
      </c>
      <c r="AZ66" s="47">
        <v>0</v>
      </c>
      <c r="BA66" s="47">
        <v>0</v>
      </c>
      <c r="BB66" s="47">
        <v>0</v>
      </c>
      <c r="BC66" s="47">
        <v>0</v>
      </c>
      <c r="BD66" s="47">
        <v>0</v>
      </c>
      <c r="BE66" s="47">
        <v>0</v>
      </c>
      <c r="BF66" s="47">
        <v>0</v>
      </c>
      <c r="BG66" s="47">
        <v>0</v>
      </c>
      <c r="BH66" s="47">
        <v>0</v>
      </c>
      <c r="BI66" s="47">
        <v>0</v>
      </c>
      <c r="BJ66" s="47">
        <v>0</v>
      </c>
      <c r="BK66" s="47">
        <v>0</v>
      </c>
      <c r="BL66" s="47">
        <v>0</v>
      </c>
      <c r="BM66" s="47">
        <v>0</v>
      </c>
      <c r="BN66" s="47">
        <v>0</v>
      </c>
      <c r="BO66" s="47">
        <v>0</v>
      </c>
      <c r="BP66" s="47">
        <v>0</v>
      </c>
      <c r="BQ66" s="47">
        <v>0</v>
      </c>
      <c r="BR66" s="47">
        <v>0</v>
      </c>
      <c r="BS66" s="47">
        <v>0</v>
      </c>
      <c r="BT66" s="47">
        <v>0.03523684210526311</v>
      </c>
      <c r="BU66" s="47">
        <v>0.027105263157894768</v>
      </c>
      <c r="BV66" s="47">
        <v>0</v>
      </c>
      <c r="BW66" s="47">
        <v>0</v>
      </c>
      <c r="BX66" s="47">
        <v>0</v>
      </c>
      <c r="BY66" s="47">
        <v>0</v>
      </c>
      <c r="BZ66" s="47">
        <v>0</v>
      </c>
      <c r="CA66" s="47">
        <v>0</v>
      </c>
      <c r="CB66" s="47">
        <v>0.00813157894736843</v>
      </c>
      <c r="CC66" s="47">
        <v>0</v>
      </c>
      <c r="CD66" s="47">
        <v>0</v>
      </c>
      <c r="CE66" s="47">
        <v>0</v>
      </c>
      <c r="CF66" s="47">
        <v>0</v>
      </c>
      <c r="CG66" s="47">
        <v>0</v>
      </c>
      <c r="CH66" s="47">
        <v>0</v>
      </c>
      <c r="CI66" s="47">
        <v>0</v>
      </c>
      <c r="CJ66" s="47">
        <v>0</v>
      </c>
      <c r="CK66" s="47">
        <v>0</v>
      </c>
      <c r="CL66" s="47">
        <v>0</v>
      </c>
      <c r="CM66" s="47">
        <v>0</v>
      </c>
      <c r="CN66" s="47">
        <v>0</v>
      </c>
      <c r="CO66" s="47">
        <v>0</v>
      </c>
      <c r="CP66" s="47">
        <v>0</v>
      </c>
      <c r="CQ66" s="47">
        <v>0</v>
      </c>
      <c r="CR66" s="47">
        <v>0</v>
      </c>
      <c r="CS66" s="47">
        <v>0</v>
      </c>
      <c r="CT66" s="47">
        <v>0</v>
      </c>
      <c r="CU66" s="47">
        <v>0</v>
      </c>
      <c r="CV66" s="47">
        <v>0</v>
      </c>
      <c r="CW66" s="47">
        <v>0</v>
      </c>
      <c r="CX66" s="47">
        <v>0</v>
      </c>
      <c r="CY66" s="47">
        <v>0.040657894736841955</v>
      </c>
      <c r="CZ66" s="47">
        <v>0.040657894736841955</v>
      </c>
      <c r="DA66" s="47">
        <v>0</v>
      </c>
      <c r="DB66" s="47">
        <v>0</v>
      </c>
      <c r="DC66" s="47">
        <v>0</v>
      </c>
      <c r="DD66" s="47">
        <v>0</v>
      </c>
      <c r="DE66" s="47">
        <v>0</v>
      </c>
      <c r="DF66" s="47">
        <v>0</v>
      </c>
      <c r="DG66" s="47">
        <v>0</v>
      </c>
      <c r="DH66" s="47">
        <v>0</v>
      </c>
      <c r="DI66" s="47">
        <v>0</v>
      </c>
      <c r="DJ66" s="47">
        <v>0</v>
      </c>
      <c r="DK66" s="47">
        <v>0</v>
      </c>
      <c r="DL66" s="47">
        <v>0</v>
      </c>
      <c r="DM66" s="47">
        <v>0</v>
      </c>
      <c r="DN66" s="47">
        <v>0</v>
      </c>
      <c r="DO66" s="47">
        <v>0</v>
      </c>
      <c r="DP66" s="47">
        <v>0</v>
      </c>
      <c r="DQ66" s="47">
        <v>0</v>
      </c>
      <c r="DR66" s="47">
        <v>0</v>
      </c>
      <c r="DS66" s="47">
        <v>0</v>
      </c>
      <c r="DT66" s="47">
        <v>0</v>
      </c>
      <c r="DU66" s="47">
        <v>0</v>
      </c>
      <c r="DV66" s="47">
        <v>0</v>
      </c>
      <c r="DW66" s="47">
        <v>0</v>
      </c>
      <c r="DX66" s="47">
        <v>0</v>
      </c>
      <c r="DY66" s="47">
        <v>0</v>
      </c>
      <c r="DZ66" s="47">
        <v>0</v>
      </c>
      <c r="EA66" s="47">
        <v>0</v>
      </c>
      <c r="ZZ66" t="s">
        <v>157</v>
      </c>
    </row>
    <row r="67" spans="1:702" x14ac:dyDescent="0.25">
      <c r="A67" s="47" t="s">
        <v>286</v>
      </c>
      <c r="B67" s="47" t="s">
        <v>153</v>
      </c>
      <c r="C67" s="47" t="s">
        <v>157</v>
      </c>
      <c r="D67" s="47" t="s">
        <v>1170</v>
      </c>
      <c r="E67" s="47" t="s">
        <v>267</v>
      </c>
      <c r="F67" s="47" t="s">
        <v>267</v>
      </c>
      <c r="G67" s="47"/>
      <c r="H67" s="47" t="s">
        <v>155</v>
      </c>
      <c r="I67" s="47" t="s">
        <v>179</v>
      </c>
      <c r="J67" s="47" t="str">
        <f>=IFERROR(VLOOKUP(H67&amp;I67,Table_Fonctions!A:G,6,FALSE),"")</f>
        <v>0</v>
      </c>
      <c r="K67" s="47" t="s">
        <v>1171</v>
      </c>
      <c r="L67" s="47" t="str">
        <f>=IFERROR(VLOOKUP(H67&amp;I67,Table_Fonctions!A:G,7,FALSE),K67)</f>
        <v/>
      </c>
      <c r="M67" s="47" t="str">
        <f>=IF(OR(LEFT(D67, 3)="TJ ", LEFT(D67, 4)="CPH "), "OUI", "NON")</f>
        <v/>
      </c>
      <c r="N67" s="47" t="s">
        <v>239</v>
      </c>
      <c r="O67" s="47"/>
      <c r="P67" s="47">
        <v>0.5421052631578948</v>
      </c>
      <c r="Q67" s="47">
        <v>0.26965789473684154</v>
      </c>
      <c r="R67" s="47">
        <v>0.2724473684210532</v>
      </c>
      <c r="S67" s="47">
        <f>=ROUND(BQ67-(BR67+BS67),3)</f>
      </c>
      <c r="T67" s="47">
        <f>=ROUND(CK67-(CL67+CM67+CN67+CO67+CP67),3)</f>
      </c>
      <c r="U67" s="47">
        <v>0</v>
      </c>
      <c r="V67" s="47">
        <v>0</v>
      </c>
      <c r="W67" s="47">
        <v>0</v>
      </c>
      <c r="X67" s="47">
        <v>0</v>
      </c>
      <c r="Y67" s="47">
        <v>0</v>
      </c>
      <c r="Z67" s="47">
        <v>0.16140789473684183</v>
      </c>
      <c r="AA67" s="47">
        <v>0</v>
      </c>
      <c r="AB67" s="47">
        <v>0</v>
      </c>
      <c r="AC67" s="47">
        <v>0</v>
      </c>
      <c r="AD67" s="47">
        <v>0.16140789473684183</v>
      </c>
      <c r="AE67" s="47">
        <v>0</v>
      </c>
      <c r="AF67" s="47">
        <v>0</v>
      </c>
      <c r="AG67" s="47">
        <v>0</v>
      </c>
      <c r="AH67" s="47">
        <v>0</v>
      </c>
      <c r="AI67" s="47">
        <v>0</v>
      </c>
      <c r="AJ67" s="47">
        <v>0</v>
      </c>
      <c r="AK67" s="47">
        <v>0</v>
      </c>
      <c r="AL67" s="47">
        <v>0</v>
      </c>
      <c r="AM67" s="47">
        <v>0</v>
      </c>
      <c r="AN67" s="47">
        <v>0</v>
      </c>
      <c r="AO67" s="47">
        <v>0</v>
      </c>
      <c r="AP67" s="47">
        <v>0</v>
      </c>
      <c r="AQ67" s="47">
        <v>0</v>
      </c>
      <c r="AR67" s="47">
        <v>0</v>
      </c>
      <c r="AS67" s="47">
        <v>0.0377763157894736</v>
      </c>
      <c r="AT67" s="47">
        <v>0</v>
      </c>
      <c r="AU67" s="47">
        <v>0</v>
      </c>
      <c r="AV67" s="47">
        <v>0</v>
      </c>
      <c r="AW67" s="47">
        <v>0</v>
      </c>
      <c r="AX67" s="47">
        <v>0</v>
      </c>
      <c r="AY67" s="47">
        <v>0</v>
      </c>
      <c r="AZ67" s="47">
        <v>0</v>
      </c>
      <c r="BA67" s="47">
        <v>0</v>
      </c>
      <c r="BB67" s="47">
        <v>0</v>
      </c>
      <c r="BC67" s="47">
        <v>0</v>
      </c>
      <c r="BD67" s="47">
        <v>0</v>
      </c>
      <c r="BE67" s="47">
        <v>0</v>
      </c>
      <c r="BF67" s="47">
        <v>0</v>
      </c>
      <c r="BG67" s="47">
        <v>0</v>
      </c>
      <c r="BH67" s="47">
        <v>0</v>
      </c>
      <c r="BI67" s="47">
        <v>0</v>
      </c>
      <c r="BJ67" s="47">
        <v>0</v>
      </c>
      <c r="BK67" s="47">
        <v>0</v>
      </c>
      <c r="BL67" s="47">
        <v>0</v>
      </c>
      <c r="BM67" s="47">
        <v>0</v>
      </c>
      <c r="BN67" s="47">
        <v>0</v>
      </c>
      <c r="BO67" s="47">
        <v>0</v>
      </c>
      <c r="BP67" s="47">
        <v>0</v>
      </c>
      <c r="BQ67" s="47">
        <v>0</v>
      </c>
      <c r="BR67" s="47">
        <v>0</v>
      </c>
      <c r="BS67" s="47">
        <v>0</v>
      </c>
      <c r="BT67" s="47">
        <v>0.029815789473684125</v>
      </c>
      <c r="BU67" s="47">
        <v>0.02168421052631579</v>
      </c>
      <c r="BV67" s="47">
        <v>0</v>
      </c>
      <c r="BW67" s="47">
        <v>0</v>
      </c>
      <c r="BX67" s="47">
        <v>0</v>
      </c>
      <c r="BY67" s="47">
        <v>0</v>
      </c>
      <c r="BZ67" s="47">
        <v>0</v>
      </c>
      <c r="CA67" s="47">
        <v>0</v>
      </c>
      <c r="CB67" s="47">
        <v>0.00813157894736843</v>
      </c>
      <c r="CC67" s="47">
        <v>0</v>
      </c>
      <c r="CD67" s="47">
        <v>0</v>
      </c>
      <c r="CE67" s="47">
        <v>0</v>
      </c>
      <c r="CF67" s="47">
        <v>0</v>
      </c>
      <c r="CG67" s="47">
        <v>0</v>
      </c>
      <c r="CH67" s="47">
        <v>0</v>
      </c>
      <c r="CI67" s="47">
        <v>0</v>
      </c>
      <c r="CJ67" s="47">
        <v>0</v>
      </c>
      <c r="CK67" s="47">
        <v>0</v>
      </c>
      <c r="CL67" s="47">
        <v>0</v>
      </c>
      <c r="CM67" s="47">
        <v>0</v>
      </c>
      <c r="CN67" s="47">
        <v>0</v>
      </c>
      <c r="CO67" s="47">
        <v>0</v>
      </c>
      <c r="CP67" s="47">
        <v>0</v>
      </c>
      <c r="CQ67" s="47">
        <v>0</v>
      </c>
      <c r="CR67" s="47">
        <v>0</v>
      </c>
      <c r="CS67" s="47">
        <v>0</v>
      </c>
      <c r="CT67" s="47">
        <v>0</v>
      </c>
      <c r="CU67" s="47">
        <v>0</v>
      </c>
      <c r="CV67" s="47">
        <v>0</v>
      </c>
      <c r="CW67" s="47">
        <v>0</v>
      </c>
      <c r="CX67" s="47">
        <v>0</v>
      </c>
      <c r="CY67" s="47">
        <v>0.040657894736841955</v>
      </c>
      <c r="CZ67" s="47">
        <v>0.040657894736841955</v>
      </c>
      <c r="DA67" s="47">
        <v>0</v>
      </c>
      <c r="DB67" s="47">
        <v>0</v>
      </c>
      <c r="DC67" s="47">
        <v>0</v>
      </c>
      <c r="DD67" s="47">
        <v>0</v>
      </c>
      <c r="DE67" s="47">
        <v>0</v>
      </c>
      <c r="DF67" s="47">
        <v>0</v>
      </c>
      <c r="DG67" s="47">
        <v>0</v>
      </c>
      <c r="DH67" s="47">
        <v>0</v>
      </c>
      <c r="DI67" s="47">
        <v>0</v>
      </c>
      <c r="DJ67" s="47">
        <v>0</v>
      </c>
      <c r="DK67" s="47">
        <v>0</v>
      </c>
      <c r="DL67" s="47">
        <v>0</v>
      </c>
      <c r="DM67" s="47">
        <v>0</v>
      </c>
      <c r="DN67" s="47">
        <v>0</v>
      </c>
      <c r="DO67" s="47">
        <v>0</v>
      </c>
      <c r="DP67" s="47">
        <v>0</v>
      </c>
      <c r="DQ67" s="47">
        <v>0</v>
      </c>
      <c r="DR67" s="47">
        <v>0</v>
      </c>
      <c r="DS67" s="47">
        <v>0</v>
      </c>
      <c r="DT67" s="47">
        <v>0</v>
      </c>
      <c r="DU67" s="47">
        <v>0</v>
      </c>
      <c r="DV67" s="47">
        <v>0</v>
      </c>
      <c r="DW67" s="47">
        <v>0</v>
      </c>
      <c r="DX67" s="47">
        <v>0</v>
      </c>
      <c r="DY67" s="47">
        <v>0</v>
      </c>
      <c r="DZ67" s="47">
        <v>0</v>
      </c>
      <c r="EA67" s="47">
        <v>0</v>
      </c>
      <c r="ZZ67" t="s">
        <v>157</v>
      </c>
    </row>
    <row r="68" spans="1:702" x14ac:dyDescent="0.25">
      <c r="A68" s="47" t="s">
        <v>287</v>
      </c>
      <c r="B68" s="47" t="s">
        <v>153</v>
      </c>
      <c r="C68" s="47" t="s">
        <v>157</v>
      </c>
      <c r="D68" s="47" t="s">
        <v>1170</v>
      </c>
      <c r="E68" s="47" t="s">
        <v>267</v>
      </c>
      <c r="F68" s="47" t="s">
        <v>267</v>
      </c>
      <c r="G68" s="47"/>
      <c r="H68" s="47" t="s">
        <v>155</v>
      </c>
      <c r="I68" s="47" t="s">
        <v>226</v>
      </c>
      <c r="J68" s="47" t="str">
        <f>=IFERROR(VLOOKUP(H68&amp;I68,Table_Fonctions!A:G,6,FALSE),"")</f>
        <v>0</v>
      </c>
      <c r="K68" s="47" t="s">
        <v>1171</v>
      </c>
      <c r="L68" s="47" t="str">
        <f>=IFERROR(VLOOKUP(H68&amp;I68,Table_Fonctions!A:G,7,FALSE),K68)</f>
        <v/>
      </c>
      <c r="M68" s="47" t="str">
        <f>=IF(OR(LEFT(D68, 3)="TJ ", LEFT(D68, 4)="CPH "), "OUI", "NON")</f>
        <v/>
      </c>
      <c r="N68" s="47" t="s">
        <v>239</v>
      </c>
      <c r="O68" s="47"/>
      <c r="P68" s="47">
        <v>0.5421052631578948</v>
      </c>
      <c r="Q68" s="47">
        <v>0.5421052631578948</v>
      </c>
      <c r="R68" s="47" t="s">
        <v>1172</v>
      </c>
      <c r="S68" s="47">
        <f>=ROUND(BQ68-(BR68+BS68),3)</f>
      </c>
      <c r="T68" s="47">
        <f>=ROUND(CK68-(CL68+CM68+CN68+CO68+CP68),3)</f>
      </c>
      <c r="U68" s="47">
        <v>0</v>
      </c>
      <c r="V68" s="47">
        <v>0</v>
      </c>
      <c r="W68" s="47">
        <v>0</v>
      </c>
      <c r="X68" s="47">
        <v>0</v>
      </c>
      <c r="Y68" s="47">
        <v>0</v>
      </c>
      <c r="Z68" s="47">
        <v>0</v>
      </c>
      <c r="AA68" s="47">
        <v>0</v>
      </c>
      <c r="AB68" s="47">
        <v>0</v>
      </c>
      <c r="AC68" s="47">
        <v>0</v>
      </c>
      <c r="AD68" s="47">
        <v>0</v>
      </c>
      <c r="AE68" s="47">
        <v>0</v>
      </c>
      <c r="AF68" s="47">
        <v>0</v>
      </c>
      <c r="AG68" s="47">
        <v>0</v>
      </c>
      <c r="AH68" s="47">
        <v>0</v>
      </c>
      <c r="AI68" s="47">
        <v>0</v>
      </c>
      <c r="AJ68" s="47">
        <v>0</v>
      </c>
      <c r="AK68" s="47">
        <v>0</v>
      </c>
      <c r="AL68" s="47">
        <v>0</v>
      </c>
      <c r="AM68" s="47">
        <v>0</v>
      </c>
      <c r="AN68" s="47">
        <v>0</v>
      </c>
      <c r="AO68" s="47">
        <v>0</v>
      </c>
      <c r="AP68" s="47">
        <v>0</v>
      </c>
      <c r="AQ68" s="47">
        <v>0</v>
      </c>
      <c r="AR68" s="47">
        <v>0</v>
      </c>
      <c r="AS68" s="47">
        <v>0</v>
      </c>
      <c r="AT68" s="47">
        <v>0</v>
      </c>
      <c r="AU68" s="47">
        <v>0</v>
      </c>
      <c r="AV68" s="47">
        <v>0</v>
      </c>
      <c r="AW68" s="47">
        <v>0</v>
      </c>
      <c r="AX68" s="47">
        <v>0</v>
      </c>
      <c r="AY68" s="47">
        <v>0</v>
      </c>
      <c r="AZ68" s="47">
        <v>0</v>
      </c>
      <c r="BA68" s="47">
        <v>0</v>
      </c>
      <c r="BB68" s="47">
        <v>0</v>
      </c>
      <c r="BC68" s="47">
        <v>0</v>
      </c>
      <c r="BD68" s="47">
        <v>0</v>
      </c>
      <c r="BE68" s="47">
        <v>0</v>
      </c>
      <c r="BF68" s="47">
        <v>0</v>
      </c>
      <c r="BG68" s="47">
        <v>0</v>
      </c>
      <c r="BH68" s="47">
        <v>0</v>
      </c>
      <c r="BI68" s="47">
        <v>0</v>
      </c>
      <c r="BJ68" s="47">
        <v>0</v>
      </c>
      <c r="BK68" s="47">
        <v>0</v>
      </c>
      <c r="BL68" s="47">
        <v>0</v>
      </c>
      <c r="BM68" s="47">
        <v>0</v>
      </c>
      <c r="BN68" s="47">
        <v>0</v>
      </c>
      <c r="BO68" s="47">
        <v>0</v>
      </c>
      <c r="BP68" s="47">
        <v>0</v>
      </c>
      <c r="BQ68" s="47">
        <v>0</v>
      </c>
      <c r="BR68" s="47">
        <v>0</v>
      </c>
      <c r="BS68" s="47">
        <v>0</v>
      </c>
      <c r="BT68" s="47">
        <v>0.029815789473684125</v>
      </c>
      <c r="BU68" s="47">
        <v>0.02168421052631579</v>
      </c>
      <c r="BV68" s="47">
        <v>0</v>
      </c>
      <c r="BW68" s="47">
        <v>0</v>
      </c>
      <c r="BX68" s="47">
        <v>0</v>
      </c>
      <c r="BY68" s="47">
        <v>0</v>
      </c>
      <c r="BZ68" s="47">
        <v>0</v>
      </c>
      <c r="CA68" s="47">
        <v>0</v>
      </c>
      <c r="CB68" s="47">
        <v>0.00813157894736843</v>
      </c>
      <c r="CC68" s="47">
        <v>0</v>
      </c>
      <c r="CD68" s="47">
        <v>0</v>
      </c>
      <c r="CE68" s="47">
        <v>0</v>
      </c>
      <c r="CF68" s="47">
        <v>0</v>
      </c>
      <c r="CG68" s="47">
        <v>0</v>
      </c>
      <c r="CH68" s="47">
        <v>0</v>
      </c>
      <c r="CI68" s="47">
        <v>0</v>
      </c>
      <c r="CJ68" s="47">
        <v>0</v>
      </c>
      <c r="CK68" s="47">
        <v>0.46621052631579135</v>
      </c>
      <c r="CL68" s="47">
        <v>0.46621052631579135</v>
      </c>
      <c r="CM68" s="47">
        <v>0</v>
      </c>
      <c r="CN68" s="47">
        <v>0</v>
      </c>
      <c r="CO68" s="47">
        <v>0</v>
      </c>
      <c r="CP68" s="47">
        <v>0</v>
      </c>
      <c r="CQ68" s="47">
        <v>0</v>
      </c>
      <c r="CR68" s="47">
        <v>0</v>
      </c>
      <c r="CS68" s="47">
        <v>0</v>
      </c>
      <c r="CT68" s="47">
        <v>0</v>
      </c>
      <c r="CU68" s="47">
        <v>0</v>
      </c>
      <c r="CV68" s="47">
        <v>0</v>
      </c>
      <c r="CW68" s="47">
        <v>0</v>
      </c>
      <c r="CX68" s="47">
        <v>0</v>
      </c>
      <c r="CY68" s="47">
        <v>0.04607894736842129</v>
      </c>
      <c r="CZ68" s="47">
        <v>0.04607894736842129</v>
      </c>
      <c r="DA68" s="47">
        <v>0</v>
      </c>
      <c r="DB68" s="47">
        <v>0</v>
      </c>
      <c r="DC68" s="47">
        <v>0</v>
      </c>
      <c r="DD68" s="47">
        <v>0</v>
      </c>
      <c r="DE68" s="47">
        <v>0</v>
      </c>
      <c r="DF68" s="47">
        <v>0</v>
      </c>
      <c r="DG68" s="47">
        <v>0</v>
      </c>
      <c r="DH68" s="47">
        <v>0</v>
      </c>
      <c r="DI68" s="47">
        <v>0</v>
      </c>
      <c r="DJ68" s="47">
        <v>0</v>
      </c>
      <c r="DK68" s="47">
        <v>0</v>
      </c>
      <c r="DL68" s="47">
        <v>0</v>
      </c>
      <c r="DM68" s="47">
        <v>0</v>
      </c>
      <c r="DN68" s="47">
        <v>0</v>
      </c>
      <c r="DO68" s="47">
        <v>0</v>
      </c>
      <c r="DP68" s="47">
        <v>0</v>
      </c>
      <c r="DQ68" s="47">
        <v>0</v>
      </c>
      <c r="DR68" s="47">
        <v>0</v>
      </c>
      <c r="DS68" s="47">
        <v>0</v>
      </c>
      <c r="DT68" s="47">
        <v>0</v>
      </c>
      <c r="DU68" s="47">
        <v>0</v>
      </c>
      <c r="DV68" s="47">
        <v>0</v>
      </c>
      <c r="DW68" s="47">
        <v>0</v>
      </c>
      <c r="DX68" s="47">
        <v>0</v>
      </c>
      <c r="DY68" s="47">
        <v>0</v>
      </c>
      <c r="DZ68" s="47">
        <v>0</v>
      </c>
      <c r="EA68" s="47">
        <v>0</v>
      </c>
      <c r="ZZ68" t="s">
        <v>157</v>
      </c>
    </row>
    <row r="69" spans="1:702" x14ac:dyDescent="0.25">
      <c r="A69" s="47" t="s">
        <v>288</v>
      </c>
      <c r="B69" s="47" t="s">
        <v>153</v>
      </c>
      <c r="C69" s="47" t="s">
        <v>157</v>
      </c>
      <c r="D69" s="47" t="s">
        <v>1170</v>
      </c>
      <c r="E69" s="47" t="s">
        <v>267</v>
      </c>
      <c r="F69" s="47" t="s">
        <v>267</v>
      </c>
      <c r="G69" s="47"/>
      <c r="H69" s="47" t="s">
        <v>155</v>
      </c>
      <c r="I69" s="47" t="s">
        <v>171</v>
      </c>
      <c r="J69" s="47" t="str">
        <f>=IFERROR(VLOOKUP(H69&amp;I69,Table_Fonctions!A:G,6,FALSE),"")</f>
        <v>0</v>
      </c>
      <c r="K69" s="47" t="s">
        <v>1171</v>
      </c>
      <c r="L69" s="47" t="str">
        <f>=IFERROR(VLOOKUP(H69&amp;I69,Table_Fonctions!A:G,7,FALSE),K69)</f>
        <v/>
      </c>
      <c r="M69" s="47" t="str">
        <f>=IF(OR(LEFT(D69, 3)="TJ ", LEFT(D69, 4)="CPH "), "OUI", "NON")</f>
        <v/>
      </c>
      <c r="N69" s="47" t="s">
        <v>239</v>
      </c>
      <c r="O69" s="47"/>
      <c r="P69" s="47">
        <v>0.5421052631578948</v>
      </c>
      <c r="Q69" s="47">
        <v>0.5421052631578948</v>
      </c>
      <c r="R69" s="47" t="s">
        <v>1172</v>
      </c>
      <c r="S69" s="47">
        <f>=ROUND(BQ69-(BR69+BS69),3)</f>
      </c>
      <c r="T69" s="47">
        <f>=ROUND(CK69-(CL69+CM69+CN69+CO69+CP69),3)</f>
      </c>
      <c r="U69" s="47">
        <v>0.26834210526315844</v>
      </c>
      <c r="V69" s="47">
        <v>0.26834210526315844</v>
      </c>
      <c r="W69" s="47">
        <v>0</v>
      </c>
      <c r="X69" s="47">
        <v>0</v>
      </c>
      <c r="Y69" s="47">
        <v>0</v>
      </c>
      <c r="Z69" s="47">
        <v>0</v>
      </c>
      <c r="AA69" s="47">
        <v>0</v>
      </c>
      <c r="AB69" s="47">
        <v>0</v>
      </c>
      <c r="AC69" s="47">
        <v>0</v>
      </c>
      <c r="AD69" s="47">
        <v>0</v>
      </c>
      <c r="AE69" s="47">
        <v>0</v>
      </c>
      <c r="AF69" s="47">
        <v>0</v>
      </c>
      <c r="AG69" s="47">
        <v>0</v>
      </c>
      <c r="AH69" s="47">
        <v>0</v>
      </c>
      <c r="AI69" s="47">
        <v>0</v>
      </c>
      <c r="AJ69" s="47">
        <v>0</v>
      </c>
      <c r="AK69" s="47">
        <v>0</v>
      </c>
      <c r="AL69" s="47">
        <v>0</v>
      </c>
      <c r="AM69" s="47">
        <v>0</v>
      </c>
      <c r="AN69" s="47">
        <v>0</v>
      </c>
      <c r="AO69" s="47">
        <v>0</v>
      </c>
      <c r="AP69" s="47">
        <v>0</v>
      </c>
      <c r="AQ69" s="47">
        <v>0</v>
      </c>
      <c r="AR69" s="47">
        <v>0</v>
      </c>
      <c r="AS69" s="47">
        <v>0.20871052631578974</v>
      </c>
      <c r="AT69" s="47">
        <v>0</v>
      </c>
      <c r="AU69" s="47">
        <v>0</v>
      </c>
      <c r="AV69" s="47">
        <v>0</v>
      </c>
      <c r="AW69" s="47">
        <v>0</v>
      </c>
      <c r="AX69" s="47">
        <v>0</v>
      </c>
      <c r="AY69" s="47">
        <v>0</v>
      </c>
      <c r="AZ69" s="47">
        <v>0</v>
      </c>
      <c r="BA69" s="47">
        <v>0</v>
      </c>
      <c r="BB69" s="47">
        <v>0</v>
      </c>
      <c r="BC69" s="47">
        <v>0.20871052631578974</v>
      </c>
      <c r="BD69" s="47">
        <v>0</v>
      </c>
      <c r="BE69" s="47">
        <v>0</v>
      </c>
      <c r="BF69" s="47">
        <v>0</v>
      </c>
      <c r="BG69" s="47">
        <v>0</v>
      </c>
      <c r="BH69" s="47">
        <v>0</v>
      </c>
      <c r="BI69" s="47">
        <v>0</v>
      </c>
      <c r="BJ69" s="47">
        <v>0</v>
      </c>
      <c r="BK69" s="47">
        <v>0</v>
      </c>
      <c r="BL69" s="47">
        <v>0</v>
      </c>
      <c r="BM69" s="47">
        <v>0</v>
      </c>
      <c r="BN69" s="47">
        <v>0</v>
      </c>
      <c r="BO69" s="47">
        <v>0</v>
      </c>
      <c r="BP69" s="47">
        <v>0</v>
      </c>
      <c r="BQ69" s="47">
        <v>0</v>
      </c>
      <c r="BR69" s="47">
        <v>0</v>
      </c>
      <c r="BS69" s="47">
        <v>0</v>
      </c>
      <c r="BT69" s="47">
        <v>0.029815789473684125</v>
      </c>
      <c r="BU69" s="47">
        <v>0.02168421052631579</v>
      </c>
      <c r="BV69" s="47">
        <v>0</v>
      </c>
      <c r="BW69" s="47">
        <v>0</v>
      </c>
      <c r="BX69" s="47">
        <v>0</v>
      </c>
      <c r="BY69" s="47">
        <v>0</v>
      </c>
      <c r="BZ69" s="47">
        <v>0</v>
      </c>
      <c r="CA69" s="47">
        <v>0</v>
      </c>
      <c r="CB69" s="47">
        <v>0.00813157894736843</v>
      </c>
      <c r="CC69" s="47">
        <v>0</v>
      </c>
      <c r="CD69" s="47">
        <v>0</v>
      </c>
      <c r="CE69" s="47">
        <v>0</v>
      </c>
      <c r="CF69" s="47">
        <v>0</v>
      </c>
      <c r="CG69" s="47">
        <v>0</v>
      </c>
      <c r="CH69" s="47">
        <v>0</v>
      </c>
      <c r="CI69" s="47">
        <v>0</v>
      </c>
      <c r="CJ69" s="47">
        <v>0</v>
      </c>
      <c r="CK69" s="47">
        <v>0</v>
      </c>
      <c r="CL69" s="47">
        <v>0</v>
      </c>
      <c r="CM69" s="47">
        <v>0</v>
      </c>
      <c r="CN69" s="47">
        <v>0</v>
      </c>
      <c r="CO69" s="47">
        <v>0</v>
      </c>
      <c r="CP69" s="47">
        <v>0</v>
      </c>
      <c r="CQ69" s="47">
        <v>0</v>
      </c>
      <c r="CR69" s="47">
        <v>0</v>
      </c>
      <c r="CS69" s="47">
        <v>0</v>
      </c>
      <c r="CT69" s="47">
        <v>0</v>
      </c>
      <c r="CU69" s="47">
        <v>0</v>
      </c>
      <c r="CV69" s="47">
        <v>0</v>
      </c>
      <c r="CW69" s="47">
        <v>0</v>
      </c>
      <c r="CX69" s="47">
        <v>0</v>
      </c>
      <c r="CY69" s="47">
        <v>0.03523684210526311</v>
      </c>
      <c r="CZ69" s="47">
        <v>0.03523684210526311</v>
      </c>
      <c r="DA69" s="47">
        <v>0</v>
      </c>
      <c r="DB69" s="47">
        <v>0</v>
      </c>
      <c r="DC69" s="47">
        <v>0</v>
      </c>
      <c r="DD69" s="47">
        <v>0</v>
      </c>
      <c r="DE69" s="47">
        <v>0</v>
      </c>
      <c r="DF69" s="47">
        <v>0</v>
      </c>
      <c r="DG69" s="47">
        <v>0</v>
      </c>
      <c r="DH69" s="47">
        <v>0</v>
      </c>
      <c r="DI69" s="47">
        <v>0</v>
      </c>
      <c r="DJ69" s="47">
        <v>0</v>
      </c>
      <c r="DK69" s="47">
        <v>0</v>
      </c>
      <c r="DL69" s="47">
        <v>0</v>
      </c>
      <c r="DM69" s="47">
        <v>0</v>
      </c>
      <c r="DN69" s="47">
        <v>0</v>
      </c>
      <c r="DO69" s="47">
        <v>0</v>
      </c>
      <c r="DP69" s="47">
        <v>0</v>
      </c>
      <c r="DQ69" s="47">
        <v>0</v>
      </c>
      <c r="DR69" s="47">
        <v>0</v>
      </c>
      <c r="DS69" s="47">
        <v>0</v>
      </c>
      <c r="DT69" s="47">
        <v>0</v>
      </c>
      <c r="DU69" s="47">
        <v>0</v>
      </c>
      <c r="DV69" s="47">
        <v>0</v>
      </c>
      <c r="DW69" s="47">
        <v>0</v>
      </c>
      <c r="DX69" s="47">
        <v>0</v>
      </c>
      <c r="DY69" s="47">
        <v>0</v>
      </c>
      <c r="DZ69" s="47">
        <v>0</v>
      </c>
      <c r="EA69" s="47">
        <v>0</v>
      </c>
      <c r="ZZ69" t="s">
        <v>157</v>
      </c>
    </row>
    <row r="70" spans="1:702" x14ac:dyDescent="0.25">
      <c r="A70" s="47" t="s">
        <v>289</v>
      </c>
      <c r="B70" s="47" t="s">
        <v>153</v>
      </c>
      <c r="C70" s="47" t="s">
        <v>157</v>
      </c>
      <c r="D70" s="47" t="s">
        <v>1170</v>
      </c>
      <c r="E70" s="47" t="s">
        <v>267</v>
      </c>
      <c r="F70" s="47" t="s">
        <v>267</v>
      </c>
      <c r="G70" s="47"/>
      <c r="H70" s="47" t="s">
        <v>155</v>
      </c>
      <c r="I70" s="47" t="s">
        <v>156</v>
      </c>
      <c r="J70" s="47" t="str">
        <f>=IFERROR(VLOOKUP(H70&amp;I70,Table_Fonctions!A:G,6,FALSE),"")</f>
        <v>0</v>
      </c>
      <c r="K70" s="47" t="s">
        <v>1171</v>
      </c>
      <c r="L70" s="47" t="str">
        <f>=IFERROR(VLOOKUP(H70&amp;I70,Table_Fonctions!A:G,7,FALSE),K70)</f>
        <v/>
      </c>
      <c r="M70" s="47" t="str">
        <f>=IF(OR(LEFT(D70, 3)="TJ ", LEFT(D70, 4)="CPH "), "OUI", "NON")</f>
        <v/>
      </c>
      <c r="N70" s="47" t="s">
        <v>239</v>
      </c>
      <c r="O70" s="47"/>
      <c r="P70" s="47">
        <v>0.5421052631578948</v>
      </c>
      <c r="Q70" s="47">
        <v>0.5421052631578948</v>
      </c>
      <c r="R70" s="47" t="s">
        <v>1172</v>
      </c>
      <c r="S70" s="47">
        <f>=ROUND(BQ70-(BR70+BS70),3)</f>
      </c>
      <c r="T70" s="47">
        <f>=ROUND(CK70-(CL70+CM70+CN70+CO70+CP70),3)</f>
      </c>
      <c r="U70" s="47">
        <v>0</v>
      </c>
      <c r="V70" s="47">
        <v>0</v>
      </c>
      <c r="W70" s="47">
        <v>0</v>
      </c>
      <c r="X70" s="47">
        <v>0</v>
      </c>
      <c r="Y70" s="47">
        <v>0</v>
      </c>
      <c r="Z70" s="47">
        <v>0</v>
      </c>
      <c r="AA70" s="47">
        <v>0</v>
      </c>
      <c r="AB70" s="47">
        <v>0</v>
      </c>
      <c r="AC70" s="47">
        <v>0</v>
      </c>
      <c r="AD70" s="47">
        <v>0</v>
      </c>
      <c r="AE70" s="47">
        <v>0</v>
      </c>
      <c r="AF70" s="47">
        <v>0</v>
      </c>
      <c r="AG70" s="47">
        <v>0</v>
      </c>
      <c r="AH70" s="47">
        <v>0</v>
      </c>
      <c r="AI70" s="47">
        <v>0</v>
      </c>
      <c r="AJ70" s="47">
        <v>0</v>
      </c>
      <c r="AK70" s="47">
        <v>0</v>
      </c>
      <c r="AL70" s="47">
        <v>0</v>
      </c>
      <c r="AM70" s="47">
        <v>0</v>
      </c>
      <c r="AN70" s="47">
        <v>0</v>
      </c>
      <c r="AO70" s="47">
        <v>0</v>
      </c>
      <c r="AP70" s="47">
        <v>0</v>
      </c>
      <c r="AQ70" s="47">
        <v>0</v>
      </c>
      <c r="AR70" s="47">
        <v>0</v>
      </c>
      <c r="AS70" s="47">
        <v>0.40657894736842104</v>
      </c>
      <c r="AT70" s="47">
        <v>0</v>
      </c>
      <c r="AU70" s="47">
        <v>0</v>
      </c>
      <c r="AV70" s="47">
        <v>0</v>
      </c>
      <c r="AW70" s="47">
        <v>0</v>
      </c>
      <c r="AX70" s="47">
        <v>0</v>
      </c>
      <c r="AY70" s="47">
        <v>0</v>
      </c>
      <c r="AZ70" s="47">
        <v>0</v>
      </c>
      <c r="BA70" s="47">
        <v>0</v>
      </c>
      <c r="BB70" s="47">
        <v>0</v>
      </c>
      <c r="BC70" s="47">
        <v>0</v>
      </c>
      <c r="BD70" s="47">
        <v>0</v>
      </c>
      <c r="BE70" s="47">
        <v>0</v>
      </c>
      <c r="BF70" s="47">
        <v>0</v>
      </c>
      <c r="BG70" s="47">
        <v>0</v>
      </c>
      <c r="BH70" s="47">
        <v>0</v>
      </c>
      <c r="BI70" s="47">
        <v>0</v>
      </c>
      <c r="BJ70" s="47">
        <v>0</v>
      </c>
      <c r="BK70" s="47">
        <v>0.40657894736842104</v>
      </c>
      <c r="BL70" s="47">
        <v>0</v>
      </c>
      <c r="BM70" s="47">
        <v>0</v>
      </c>
      <c r="BN70" s="47">
        <v>0</v>
      </c>
      <c r="BO70" s="47">
        <v>0</v>
      </c>
      <c r="BP70" s="47">
        <v>0</v>
      </c>
      <c r="BQ70" s="47">
        <v>0</v>
      </c>
      <c r="BR70" s="47">
        <v>0</v>
      </c>
      <c r="BS70" s="47">
        <v>0</v>
      </c>
      <c r="BT70" s="47">
        <v>0</v>
      </c>
      <c r="BU70" s="47">
        <v>0</v>
      </c>
      <c r="BV70" s="47">
        <v>0</v>
      </c>
      <c r="BW70" s="47">
        <v>0</v>
      </c>
      <c r="BX70" s="47">
        <v>0</v>
      </c>
      <c r="BY70" s="47">
        <v>0</v>
      </c>
      <c r="BZ70" s="47">
        <v>0</v>
      </c>
      <c r="CA70" s="47">
        <v>0</v>
      </c>
      <c r="CB70" s="47">
        <v>0</v>
      </c>
      <c r="CC70" s="47">
        <v>0</v>
      </c>
      <c r="CD70" s="47">
        <v>0</v>
      </c>
      <c r="CE70" s="47">
        <v>0</v>
      </c>
      <c r="CF70" s="47">
        <v>0</v>
      </c>
      <c r="CG70" s="47">
        <v>0</v>
      </c>
      <c r="CH70" s="47">
        <v>0</v>
      </c>
      <c r="CI70" s="47">
        <v>0</v>
      </c>
      <c r="CJ70" s="47">
        <v>0</v>
      </c>
      <c r="CK70" s="47">
        <v>0</v>
      </c>
      <c r="CL70" s="47">
        <v>0</v>
      </c>
      <c r="CM70" s="47">
        <v>0</v>
      </c>
      <c r="CN70" s="47">
        <v>0</v>
      </c>
      <c r="CO70" s="47">
        <v>0</v>
      </c>
      <c r="CP70" s="47">
        <v>0</v>
      </c>
      <c r="CQ70" s="47">
        <v>0</v>
      </c>
      <c r="CR70" s="47">
        <v>0</v>
      </c>
      <c r="CS70" s="47">
        <v>0</v>
      </c>
      <c r="CT70" s="47">
        <v>0</v>
      </c>
      <c r="CU70" s="47">
        <v>0</v>
      </c>
      <c r="CV70" s="47">
        <v>0</v>
      </c>
      <c r="CW70" s="47">
        <v>0</v>
      </c>
      <c r="CX70" s="47">
        <v>0</v>
      </c>
      <c r="CY70" s="47">
        <v>0.1355263157894737</v>
      </c>
      <c r="CZ70" s="47">
        <v>0.1355263157894737</v>
      </c>
      <c r="DA70" s="47">
        <v>0</v>
      </c>
      <c r="DB70" s="47">
        <v>0</v>
      </c>
      <c r="DC70" s="47">
        <v>0</v>
      </c>
      <c r="DD70" s="47">
        <v>0</v>
      </c>
      <c r="DE70" s="47">
        <v>0</v>
      </c>
      <c r="DF70" s="47">
        <v>0</v>
      </c>
      <c r="DG70" s="47">
        <v>0</v>
      </c>
      <c r="DH70" s="47">
        <v>0</v>
      </c>
      <c r="DI70" s="47">
        <v>0</v>
      </c>
      <c r="DJ70" s="47">
        <v>0</v>
      </c>
      <c r="DK70" s="47">
        <v>0</v>
      </c>
      <c r="DL70" s="47">
        <v>0</v>
      </c>
      <c r="DM70" s="47">
        <v>0</v>
      </c>
      <c r="DN70" s="47">
        <v>0</v>
      </c>
      <c r="DO70" s="47">
        <v>0</v>
      </c>
      <c r="DP70" s="47">
        <v>0</v>
      </c>
      <c r="DQ70" s="47">
        <v>0</v>
      </c>
      <c r="DR70" s="47">
        <v>0</v>
      </c>
      <c r="DS70" s="47">
        <v>0</v>
      </c>
      <c r="DT70" s="47">
        <v>0</v>
      </c>
      <c r="DU70" s="47">
        <v>0</v>
      </c>
      <c r="DV70" s="47">
        <v>0</v>
      </c>
      <c r="DW70" s="47">
        <v>0</v>
      </c>
      <c r="DX70" s="47">
        <v>0</v>
      </c>
      <c r="DY70" s="47">
        <v>0</v>
      </c>
      <c r="DZ70" s="47">
        <v>0</v>
      </c>
      <c r="EA70" s="47">
        <v>0</v>
      </c>
      <c r="ZZ70" t="s">
        <v>157</v>
      </c>
    </row>
    <row r="71" spans="1:702" x14ac:dyDescent="0.25">
      <c r="A71" s="47" t="s">
        <v>290</v>
      </c>
      <c r="B71" s="47" t="s">
        <v>153</v>
      </c>
      <c r="C71" s="47" t="s">
        <v>157</v>
      </c>
      <c r="D71" s="47" t="s">
        <v>1170</v>
      </c>
      <c r="E71" s="47" t="s">
        <v>267</v>
      </c>
      <c r="F71" s="47" t="s">
        <v>267</v>
      </c>
      <c r="G71" s="47"/>
      <c r="H71" s="47" t="s">
        <v>155</v>
      </c>
      <c r="I71" s="47" t="s">
        <v>223</v>
      </c>
      <c r="J71" s="47" t="str">
        <f>=IFERROR(VLOOKUP(H71&amp;I71,Table_Fonctions!A:G,6,FALSE),"")</f>
        <v>0</v>
      </c>
      <c r="K71" s="47" t="s">
        <v>1171</v>
      </c>
      <c r="L71" s="47" t="str">
        <f>=IFERROR(VLOOKUP(H71&amp;I71,Table_Fonctions!A:G,7,FALSE),K71)</f>
        <v/>
      </c>
      <c r="M71" s="47" t="str">
        <f>=IF(OR(LEFT(D71, 3)="TJ ", LEFT(D71, 4)="CPH "), "OUI", "NON")</f>
        <v/>
      </c>
      <c r="N71" s="47" t="s">
        <v>239</v>
      </c>
      <c r="O71" s="47"/>
      <c r="P71" s="47">
        <v>0.5421052631578948</v>
      </c>
      <c r="Q71" s="47">
        <v>0.07047368421052608</v>
      </c>
      <c r="R71" s="47">
        <v>0.4716315789473687</v>
      </c>
      <c r="S71" s="47">
        <f>=ROUND(BQ71-(BR71+BS71),3)</f>
      </c>
      <c r="T71" s="47">
        <f>=ROUND(CK71-(CL71+CM71+CN71+CO71+CP71),3)</f>
      </c>
      <c r="U71" s="47">
        <v>0</v>
      </c>
      <c r="V71" s="47">
        <v>0</v>
      </c>
      <c r="W71" s="47">
        <v>0</v>
      </c>
      <c r="X71" s="47">
        <v>0</v>
      </c>
      <c r="Y71" s="47">
        <v>0</v>
      </c>
      <c r="Z71" s="47">
        <v>0</v>
      </c>
      <c r="AA71" s="47">
        <v>0</v>
      </c>
      <c r="AB71" s="47">
        <v>0</v>
      </c>
      <c r="AC71" s="47">
        <v>0</v>
      </c>
      <c r="AD71" s="47">
        <v>0</v>
      </c>
      <c r="AE71" s="47">
        <v>0</v>
      </c>
      <c r="AF71" s="47">
        <v>0</v>
      </c>
      <c r="AG71" s="47">
        <v>0</v>
      </c>
      <c r="AH71" s="47">
        <v>0</v>
      </c>
      <c r="AI71" s="47">
        <v>0</v>
      </c>
      <c r="AJ71" s="47">
        <v>0</v>
      </c>
      <c r="AK71" s="47">
        <v>0</v>
      </c>
      <c r="AL71" s="47">
        <v>0</v>
      </c>
      <c r="AM71" s="47">
        <v>0</v>
      </c>
      <c r="AN71" s="47">
        <v>0</v>
      </c>
      <c r="AO71" s="47">
        <v>0</v>
      </c>
      <c r="AP71" s="47">
        <v>0</v>
      </c>
      <c r="AQ71" s="47">
        <v>0</v>
      </c>
      <c r="AR71" s="47">
        <v>0</v>
      </c>
      <c r="AS71" s="47">
        <v>0</v>
      </c>
      <c r="AT71" s="47">
        <v>0</v>
      </c>
      <c r="AU71" s="47">
        <v>0</v>
      </c>
      <c r="AV71" s="47">
        <v>0</v>
      </c>
      <c r="AW71" s="47">
        <v>0</v>
      </c>
      <c r="AX71" s="47">
        <v>0</v>
      </c>
      <c r="AY71" s="47">
        <v>0</v>
      </c>
      <c r="AZ71" s="47">
        <v>0</v>
      </c>
      <c r="BA71" s="47">
        <v>0</v>
      </c>
      <c r="BB71" s="47">
        <v>0</v>
      </c>
      <c r="BC71" s="47">
        <v>0</v>
      </c>
      <c r="BD71" s="47">
        <v>0</v>
      </c>
      <c r="BE71" s="47">
        <v>0</v>
      </c>
      <c r="BF71" s="47">
        <v>0</v>
      </c>
      <c r="BG71" s="47">
        <v>0</v>
      </c>
      <c r="BH71" s="47">
        <v>0</v>
      </c>
      <c r="BI71" s="47">
        <v>0</v>
      </c>
      <c r="BJ71" s="47">
        <v>0</v>
      </c>
      <c r="BK71" s="47">
        <v>0</v>
      </c>
      <c r="BL71" s="47">
        <v>0</v>
      </c>
      <c r="BM71" s="47">
        <v>0</v>
      </c>
      <c r="BN71" s="47">
        <v>0</v>
      </c>
      <c r="BO71" s="47">
        <v>0</v>
      </c>
      <c r="BP71" s="47">
        <v>0</v>
      </c>
      <c r="BQ71" s="47">
        <v>0</v>
      </c>
      <c r="BR71" s="47">
        <v>0</v>
      </c>
      <c r="BS71" s="47">
        <v>0</v>
      </c>
      <c r="BT71" s="47">
        <v>0.029815789473684125</v>
      </c>
      <c r="BU71" s="47">
        <v>0.02168421052631579</v>
      </c>
      <c r="BV71" s="47">
        <v>0</v>
      </c>
      <c r="BW71" s="47">
        <v>0</v>
      </c>
      <c r="BX71" s="47">
        <v>0</v>
      </c>
      <c r="BY71" s="47">
        <v>0</v>
      </c>
      <c r="BZ71" s="47">
        <v>0</v>
      </c>
      <c r="CA71" s="47">
        <v>0</v>
      </c>
      <c r="CB71" s="47">
        <v>0.00813157894736843</v>
      </c>
      <c r="CC71" s="47">
        <v>0</v>
      </c>
      <c r="CD71" s="47">
        <v>0</v>
      </c>
      <c r="CE71" s="47">
        <v>0</v>
      </c>
      <c r="CF71" s="47">
        <v>0</v>
      </c>
      <c r="CG71" s="47">
        <v>0</v>
      </c>
      <c r="CH71" s="47">
        <v>0</v>
      </c>
      <c r="CI71" s="47">
        <v>0</v>
      </c>
      <c r="CJ71" s="47">
        <v>0</v>
      </c>
      <c r="CK71" s="47">
        <v>0</v>
      </c>
      <c r="CL71" s="47">
        <v>0</v>
      </c>
      <c r="CM71" s="47">
        <v>0</v>
      </c>
      <c r="CN71" s="47">
        <v>0</v>
      </c>
      <c r="CO71" s="47">
        <v>0</v>
      </c>
      <c r="CP71" s="47">
        <v>0</v>
      </c>
      <c r="CQ71" s="47">
        <v>0</v>
      </c>
      <c r="CR71" s="47">
        <v>0</v>
      </c>
      <c r="CS71" s="47">
        <v>0</v>
      </c>
      <c r="CT71" s="47">
        <v>0</v>
      </c>
      <c r="CU71" s="47">
        <v>0</v>
      </c>
      <c r="CV71" s="47">
        <v>0</v>
      </c>
      <c r="CW71" s="47">
        <v>0</v>
      </c>
      <c r="CX71" s="47">
        <v>0</v>
      </c>
      <c r="CY71" s="47">
        <v>0.040657894736841955</v>
      </c>
      <c r="CZ71" s="47">
        <v>0.040657894736841955</v>
      </c>
      <c r="DA71" s="47">
        <v>0</v>
      </c>
      <c r="DB71" s="47">
        <v>0</v>
      </c>
      <c r="DC71" s="47">
        <v>0</v>
      </c>
      <c r="DD71" s="47">
        <v>0</v>
      </c>
      <c r="DE71" s="47">
        <v>0</v>
      </c>
      <c r="DF71" s="47">
        <v>0</v>
      </c>
      <c r="DG71" s="47">
        <v>0</v>
      </c>
      <c r="DH71" s="47">
        <v>0</v>
      </c>
      <c r="DI71" s="47">
        <v>0</v>
      </c>
      <c r="DJ71" s="47">
        <v>0</v>
      </c>
      <c r="DK71" s="47">
        <v>0</v>
      </c>
      <c r="DL71" s="47">
        <v>0</v>
      </c>
      <c r="DM71" s="47">
        <v>0</v>
      </c>
      <c r="DN71" s="47">
        <v>0</v>
      </c>
      <c r="DO71" s="47">
        <v>0</v>
      </c>
      <c r="DP71" s="47">
        <v>0</v>
      </c>
      <c r="DQ71" s="47">
        <v>0</v>
      </c>
      <c r="DR71" s="47">
        <v>0</v>
      </c>
      <c r="DS71" s="47">
        <v>0</v>
      </c>
      <c r="DT71" s="47">
        <v>0</v>
      </c>
      <c r="DU71" s="47">
        <v>0</v>
      </c>
      <c r="DV71" s="47">
        <v>0</v>
      </c>
      <c r="DW71" s="47">
        <v>0</v>
      </c>
      <c r="DX71" s="47">
        <v>0</v>
      </c>
      <c r="DY71" s="47">
        <v>0</v>
      </c>
      <c r="DZ71" s="47">
        <v>0</v>
      </c>
      <c r="EA71" s="47">
        <v>0</v>
      </c>
      <c r="ZZ71" t="s">
        <v>157</v>
      </c>
    </row>
    <row r="72" spans="1:702" x14ac:dyDescent="0.25">
      <c r="A72" s="47" t="s">
        <v>291</v>
      </c>
      <c r="B72" s="47" t="s">
        <v>153</v>
      </c>
      <c r="C72" s="47" t="s">
        <v>157</v>
      </c>
      <c r="D72" s="47" t="s">
        <v>1170</v>
      </c>
      <c r="E72" s="47" t="s">
        <v>267</v>
      </c>
      <c r="F72" s="47" t="s">
        <v>267</v>
      </c>
      <c r="G72" s="47"/>
      <c r="H72" s="47" t="s">
        <v>155</v>
      </c>
      <c r="I72" s="47" t="s">
        <v>223</v>
      </c>
      <c r="J72" s="47" t="str">
        <f>=IFERROR(VLOOKUP(H72&amp;I72,Table_Fonctions!A:G,6,FALSE),"")</f>
        <v>0</v>
      </c>
      <c r="K72" s="47" t="s">
        <v>1171</v>
      </c>
      <c r="L72" s="47" t="str">
        <f>=IFERROR(VLOOKUP(H72&amp;I72,Table_Fonctions!A:G,7,FALSE),K72)</f>
        <v/>
      </c>
      <c r="M72" s="47" t="str">
        <f>=IF(OR(LEFT(D72, 3)="TJ ", LEFT(D72, 4)="CPH "), "OUI", "NON")</f>
        <v/>
      </c>
      <c r="N72" s="47" t="s">
        <v>239</v>
      </c>
      <c r="O72" s="47"/>
      <c r="P72" s="47">
        <v>0.5421052631578948</v>
      </c>
      <c r="Q72" s="47">
        <v>0.5421052631578948</v>
      </c>
      <c r="R72" s="47" t="s">
        <v>1172</v>
      </c>
      <c r="S72" s="47">
        <f>=ROUND(BQ72-(BR72+BS72),3)</f>
      </c>
      <c r="T72" s="47">
        <f>=ROUND(CK72-(CL72+CM72+CN72+CO72+CP72),3)</f>
      </c>
      <c r="U72" s="47">
        <v>0</v>
      </c>
      <c r="V72" s="47">
        <v>0</v>
      </c>
      <c r="W72" s="47">
        <v>0</v>
      </c>
      <c r="X72" s="47">
        <v>0</v>
      </c>
      <c r="Y72" s="47">
        <v>0</v>
      </c>
      <c r="Z72" s="47">
        <v>0</v>
      </c>
      <c r="AA72" s="47">
        <v>0</v>
      </c>
      <c r="AB72" s="47">
        <v>0</v>
      </c>
      <c r="AC72" s="47">
        <v>0</v>
      </c>
      <c r="AD72" s="47">
        <v>0</v>
      </c>
      <c r="AE72" s="47">
        <v>0</v>
      </c>
      <c r="AF72" s="47">
        <v>0</v>
      </c>
      <c r="AG72" s="47">
        <v>0</v>
      </c>
      <c r="AH72" s="47">
        <v>0</v>
      </c>
      <c r="AI72" s="47">
        <v>0</v>
      </c>
      <c r="AJ72" s="47">
        <v>0</v>
      </c>
      <c r="AK72" s="47">
        <v>0</v>
      </c>
      <c r="AL72" s="47">
        <v>0</v>
      </c>
      <c r="AM72" s="47">
        <v>0</v>
      </c>
      <c r="AN72" s="47">
        <v>0</v>
      </c>
      <c r="AO72" s="47">
        <v>0</v>
      </c>
      <c r="AP72" s="47">
        <v>0</v>
      </c>
      <c r="AQ72" s="47">
        <v>0</v>
      </c>
      <c r="AR72" s="47">
        <v>0</v>
      </c>
      <c r="AS72" s="47">
        <v>0</v>
      </c>
      <c r="AT72" s="47">
        <v>0</v>
      </c>
      <c r="AU72" s="47">
        <v>0</v>
      </c>
      <c r="AV72" s="47">
        <v>0</v>
      </c>
      <c r="AW72" s="47">
        <v>0</v>
      </c>
      <c r="AX72" s="47">
        <v>0</v>
      </c>
      <c r="AY72" s="47">
        <v>0</v>
      </c>
      <c r="AZ72" s="47">
        <v>0</v>
      </c>
      <c r="BA72" s="47">
        <v>0</v>
      </c>
      <c r="BB72" s="47">
        <v>0</v>
      </c>
      <c r="BC72" s="47">
        <v>0</v>
      </c>
      <c r="BD72" s="47">
        <v>0</v>
      </c>
      <c r="BE72" s="47">
        <v>0</v>
      </c>
      <c r="BF72" s="47">
        <v>0</v>
      </c>
      <c r="BG72" s="47">
        <v>0</v>
      </c>
      <c r="BH72" s="47">
        <v>0</v>
      </c>
      <c r="BI72" s="47">
        <v>0</v>
      </c>
      <c r="BJ72" s="47">
        <v>0</v>
      </c>
      <c r="BK72" s="47">
        <v>0</v>
      </c>
      <c r="BL72" s="47">
        <v>0</v>
      </c>
      <c r="BM72" s="47">
        <v>0.15178947368421095</v>
      </c>
      <c r="BN72" s="47">
        <v>0</v>
      </c>
      <c r="BO72" s="47">
        <v>0</v>
      </c>
      <c r="BP72" s="47">
        <v>0</v>
      </c>
      <c r="BQ72" s="47">
        <v>0</v>
      </c>
      <c r="BR72" s="47">
        <v>0</v>
      </c>
      <c r="BS72" s="47">
        <v>0</v>
      </c>
      <c r="BT72" s="47">
        <v>0</v>
      </c>
      <c r="BU72" s="47">
        <v>0</v>
      </c>
      <c r="BV72" s="47">
        <v>0</v>
      </c>
      <c r="BW72" s="47">
        <v>0</v>
      </c>
      <c r="BX72" s="47">
        <v>0</v>
      </c>
      <c r="BY72" s="47">
        <v>0</v>
      </c>
      <c r="BZ72" s="47">
        <v>0</v>
      </c>
      <c r="CA72" s="47">
        <v>0</v>
      </c>
      <c r="CB72" s="47">
        <v>0</v>
      </c>
      <c r="CC72" s="47">
        <v>0</v>
      </c>
      <c r="CD72" s="47">
        <v>0</v>
      </c>
      <c r="CE72" s="47">
        <v>0</v>
      </c>
      <c r="CF72" s="47">
        <v>0</v>
      </c>
      <c r="CG72" s="47">
        <v>0</v>
      </c>
      <c r="CH72" s="47">
        <v>0</v>
      </c>
      <c r="CI72" s="47">
        <v>0</v>
      </c>
      <c r="CJ72" s="47">
        <v>0</v>
      </c>
      <c r="CK72" s="47">
        <v>0</v>
      </c>
      <c r="CL72" s="47">
        <v>0</v>
      </c>
      <c r="CM72" s="47">
        <v>0</v>
      </c>
      <c r="CN72" s="47">
        <v>0</v>
      </c>
      <c r="CO72" s="47">
        <v>0</v>
      </c>
      <c r="CP72" s="47">
        <v>0</v>
      </c>
      <c r="CQ72" s="47">
        <v>0</v>
      </c>
      <c r="CR72" s="47">
        <v>0</v>
      </c>
      <c r="CS72" s="47">
        <v>0</v>
      </c>
      <c r="CT72" s="47">
        <v>0</v>
      </c>
      <c r="CU72" s="47">
        <v>0</v>
      </c>
      <c r="CV72" s="47">
        <v>0.34423684210526423</v>
      </c>
      <c r="CW72" s="47">
        <v>0</v>
      </c>
      <c r="CX72" s="47">
        <v>0</v>
      </c>
      <c r="CY72" s="47">
        <v>0.04607894736842129</v>
      </c>
      <c r="CZ72" s="47">
        <v>0.04607894736842129</v>
      </c>
      <c r="DA72" s="47">
        <v>0</v>
      </c>
      <c r="DB72" s="47">
        <v>0</v>
      </c>
      <c r="DC72" s="47">
        <v>0</v>
      </c>
      <c r="DD72" s="47">
        <v>0</v>
      </c>
      <c r="DE72" s="47">
        <v>0</v>
      </c>
      <c r="DF72" s="47">
        <v>0</v>
      </c>
      <c r="DG72" s="47">
        <v>0</v>
      </c>
      <c r="DH72" s="47">
        <v>0</v>
      </c>
      <c r="DI72" s="47">
        <v>0</v>
      </c>
      <c r="DJ72" s="47">
        <v>0</v>
      </c>
      <c r="DK72" s="47">
        <v>0</v>
      </c>
      <c r="DL72" s="47">
        <v>0</v>
      </c>
      <c r="DM72" s="47">
        <v>0</v>
      </c>
      <c r="DN72" s="47">
        <v>0</v>
      </c>
      <c r="DO72" s="47">
        <v>0</v>
      </c>
      <c r="DP72" s="47">
        <v>0</v>
      </c>
      <c r="DQ72" s="47">
        <v>0</v>
      </c>
      <c r="DR72" s="47">
        <v>0</v>
      </c>
      <c r="DS72" s="47">
        <v>0</v>
      </c>
      <c r="DT72" s="47">
        <v>0</v>
      </c>
      <c r="DU72" s="47">
        <v>0</v>
      </c>
      <c r="DV72" s="47">
        <v>0</v>
      </c>
      <c r="DW72" s="47">
        <v>0</v>
      </c>
      <c r="DX72" s="47">
        <v>0</v>
      </c>
      <c r="DY72" s="47">
        <v>0</v>
      </c>
      <c r="DZ72" s="47">
        <v>0</v>
      </c>
      <c r="EA72" s="47">
        <v>0</v>
      </c>
      <c r="ZZ72" t="s">
        <v>157</v>
      </c>
    </row>
    <row r="73" spans="1:702" x14ac:dyDescent="0.25">
      <c r="A73" s="47" t="s">
        <v>292</v>
      </c>
      <c r="B73" s="47" t="s">
        <v>153</v>
      </c>
      <c r="C73" s="47" t="s">
        <v>157</v>
      </c>
      <c r="D73" s="47" t="s">
        <v>1170</v>
      </c>
      <c r="E73" s="47" t="s">
        <v>267</v>
      </c>
      <c r="F73" s="47" t="s">
        <v>267</v>
      </c>
      <c r="G73" s="47"/>
      <c r="H73" s="47" t="s">
        <v>155</v>
      </c>
      <c r="I73" s="47" t="s">
        <v>171</v>
      </c>
      <c r="J73" s="47" t="str">
        <f>=IFERROR(VLOOKUP(H73&amp;I73,Table_Fonctions!A:G,6,FALSE),"")</f>
        <v>0</v>
      </c>
      <c r="K73" s="47" t="s">
        <v>1171</v>
      </c>
      <c r="L73" s="47" t="str">
        <f>=IFERROR(VLOOKUP(H73&amp;I73,Table_Fonctions!A:G,7,FALSE),K73)</f>
        <v/>
      </c>
      <c r="M73" s="47" t="str">
        <f>=IF(OR(LEFT(D73, 3)="TJ ", LEFT(D73, 4)="CPH "), "OUI", "NON")</f>
        <v/>
      </c>
      <c r="N73" s="47" t="s">
        <v>239</v>
      </c>
      <c r="O73" s="47"/>
      <c r="P73" s="47">
        <v>0.5421052631578948</v>
      </c>
      <c r="Q73" s="47">
        <v>0.07047368421052608</v>
      </c>
      <c r="R73" s="47">
        <v>0.4716315789473687</v>
      </c>
      <c r="S73" s="47">
        <f>=ROUND(BQ73-(BR73+BS73),3)</f>
      </c>
      <c r="T73" s="47">
        <f>=ROUND(CK73-(CL73+CM73+CN73+CO73+CP73),3)</f>
      </c>
      <c r="U73" s="47">
        <v>0</v>
      </c>
      <c r="V73" s="47">
        <v>0</v>
      </c>
      <c r="W73" s="47">
        <v>0</v>
      </c>
      <c r="X73" s="47">
        <v>0</v>
      </c>
      <c r="Y73" s="47">
        <v>0</v>
      </c>
      <c r="Z73" s="47">
        <v>0</v>
      </c>
      <c r="AA73" s="47">
        <v>0</v>
      </c>
      <c r="AB73" s="47">
        <v>0</v>
      </c>
      <c r="AC73" s="47">
        <v>0</v>
      </c>
      <c r="AD73" s="47">
        <v>0</v>
      </c>
      <c r="AE73" s="47">
        <v>0</v>
      </c>
      <c r="AF73" s="47">
        <v>0</v>
      </c>
      <c r="AG73" s="47">
        <v>0</v>
      </c>
      <c r="AH73" s="47">
        <v>0</v>
      </c>
      <c r="AI73" s="47">
        <v>0</v>
      </c>
      <c r="AJ73" s="47">
        <v>0</v>
      </c>
      <c r="AK73" s="47">
        <v>0</v>
      </c>
      <c r="AL73" s="47">
        <v>0</v>
      </c>
      <c r="AM73" s="47">
        <v>0</v>
      </c>
      <c r="AN73" s="47">
        <v>0</v>
      </c>
      <c r="AO73" s="47">
        <v>0</v>
      </c>
      <c r="AP73" s="47">
        <v>0</v>
      </c>
      <c r="AQ73" s="47">
        <v>0</v>
      </c>
      <c r="AR73" s="47">
        <v>0</v>
      </c>
      <c r="AS73" s="47">
        <v>0</v>
      </c>
      <c r="AT73" s="47">
        <v>0</v>
      </c>
      <c r="AU73" s="47">
        <v>0</v>
      </c>
      <c r="AV73" s="47">
        <v>0</v>
      </c>
      <c r="AW73" s="47">
        <v>0</v>
      </c>
      <c r="AX73" s="47">
        <v>0</v>
      </c>
      <c r="AY73" s="47">
        <v>0</v>
      </c>
      <c r="AZ73" s="47">
        <v>0</v>
      </c>
      <c r="BA73" s="47">
        <v>0</v>
      </c>
      <c r="BB73" s="47">
        <v>0</v>
      </c>
      <c r="BC73" s="47">
        <v>0</v>
      </c>
      <c r="BD73" s="47">
        <v>0</v>
      </c>
      <c r="BE73" s="47">
        <v>0</v>
      </c>
      <c r="BF73" s="47">
        <v>0</v>
      </c>
      <c r="BG73" s="47">
        <v>0</v>
      </c>
      <c r="BH73" s="47">
        <v>0</v>
      </c>
      <c r="BI73" s="47">
        <v>0</v>
      </c>
      <c r="BJ73" s="47">
        <v>0</v>
      </c>
      <c r="BK73" s="47">
        <v>0</v>
      </c>
      <c r="BL73" s="47">
        <v>0</v>
      </c>
      <c r="BM73" s="47">
        <v>0</v>
      </c>
      <c r="BN73" s="47">
        <v>0</v>
      </c>
      <c r="BO73" s="47">
        <v>0</v>
      </c>
      <c r="BP73" s="47">
        <v>0</v>
      </c>
      <c r="BQ73" s="47">
        <v>0</v>
      </c>
      <c r="BR73" s="47">
        <v>0</v>
      </c>
      <c r="BS73" s="47">
        <v>0</v>
      </c>
      <c r="BT73" s="47">
        <v>0.029815789473684125</v>
      </c>
      <c r="BU73" s="47">
        <v>0.02168421052631579</v>
      </c>
      <c r="BV73" s="47">
        <v>0</v>
      </c>
      <c r="BW73" s="47">
        <v>0</v>
      </c>
      <c r="BX73" s="47">
        <v>0</v>
      </c>
      <c r="BY73" s="47">
        <v>0</v>
      </c>
      <c r="BZ73" s="47">
        <v>0</v>
      </c>
      <c r="CA73" s="47">
        <v>0</v>
      </c>
      <c r="CB73" s="47">
        <v>0.00813157894736843</v>
      </c>
      <c r="CC73" s="47">
        <v>0</v>
      </c>
      <c r="CD73" s="47">
        <v>0</v>
      </c>
      <c r="CE73" s="47">
        <v>0</v>
      </c>
      <c r="CF73" s="47">
        <v>0</v>
      </c>
      <c r="CG73" s="47">
        <v>0</v>
      </c>
      <c r="CH73" s="47">
        <v>0</v>
      </c>
      <c r="CI73" s="47">
        <v>0</v>
      </c>
      <c r="CJ73" s="47">
        <v>0</v>
      </c>
      <c r="CK73" s="47">
        <v>0</v>
      </c>
      <c r="CL73" s="47">
        <v>0</v>
      </c>
      <c r="CM73" s="47">
        <v>0</v>
      </c>
      <c r="CN73" s="47">
        <v>0</v>
      </c>
      <c r="CO73" s="47">
        <v>0</v>
      </c>
      <c r="CP73" s="47">
        <v>0</v>
      </c>
      <c r="CQ73" s="47">
        <v>0</v>
      </c>
      <c r="CR73" s="47">
        <v>0</v>
      </c>
      <c r="CS73" s="47">
        <v>0</v>
      </c>
      <c r="CT73" s="47">
        <v>0</v>
      </c>
      <c r="CU73" s="47">
        <v>0</v>
      </c>
      <c r="CV73" s="47">
        <v>0</v>
      </c>
      <c r="CW73" s="47">
        <v>0</v>
      </c>
      <c r="CX73" s="47">
        <v>0</v>
      </c>
      <c r="CY73" s="47">
        <v>0.040657894736841955</v>
      </c>
      <c r="CZ73" s="47">
        <v>0.040657894736841955</v>
      </c>
      <c r="DA73" s="47">
        <v>0</v>
      </c>
      <c r="DB73" s="47">
        <v>0</v>
      </c>
      <c r="DC73" s="47">
        <v>0</v>
      </c>
      <c r="DD73" s="47">
        <v>0</v>
      </c>
      <c r="DE73" s="47">
        <v>0</v>
      </c>
      <c r="DF73" s="47">
        <v>0</v>
      </c>
      <c r="DG73" s="47">
        <v>0</v>
      </c>
      <c r="DH73" s="47">
        <v>0</v>
      </c>
      <c r="DI73" s="47">
        <v>0</v>
      </c>
      <c r="DJ73" s="47">
        <v>0</v>
      </c>
      <c r="DK73" s="47">
        <v>0</v>
      </c>
      <c r="DL73" s="47">
        <v>0</v>
      </c>
      <c r="DM73" s="47">
        <v>0</v>
      </c>
      <c r="DN73" s="47">
        <v>0</v>
      </c>
      <c r="DO73" s="47">
        <v>0</v>
      </c>
      <c r="DP73" s="47">
        <v>0</v>
      </c>
      <c r="DQ73" s="47">
        <v>0</v>
      </c>
      <c r="DR73" s="47">
        <v>0</v>
      </c>
      <c r="DS73" s="47">
        <v>0</v>
      </c>
      <c r="DT73" s="47">
        <v>0</v>
      </c>
      <c r="DU73" s="47">
        <v>0</v>
      </c>
      <c r="DV73" s="47">
        <v>0</v>
      </c>
      <c r="DW73" s="47">
        <v>0</v>
      </c>
      <c r="DX73" s="47">
        <v>0</v>
      </c>
      <c r="DY73" s="47">
        <v>0</v>
      </c>
      <c r="DZ73" s="47">
        <v>0</v>
      </c>
      <c r="EA73" s="47">
        <v>0</v>
      </c>
      <c r="ZZ73" t="s">
        <v>157</v>
      </c>
    </row>
    <row r="74" spans="1:702" x14ac:dyDescent="0.25">
      <c r="A74" s="47" t="s">
        <v>293</v>
      </c>
      <c r="B74" s="47" t="s">
        <v>153</v>
      </c>
      <c r="C74" s="47" t="s">
        <v>157</v>
      </c>
      <c r="D74" s="47" t="s">
        <v>1170</v>
      </c>
      <c r="E74" s="47" t="s">
        <v>267</v>
      </c>
      <c r="F74" s="47" t="s">
        <v>267</v>
      </c>
      <c r="G74" s="47"/>
      <c r="H74" s="47" t="s">
        <v>155</v>
      </c>
      <c r="I74" s="47" t="s">
        <v>219</v>
      </c>
      <c r="J74" s="47" t="str">
        <f>=IFERROR(VLOOKUP(H74&amp;I74,Table_Fonctions!A:G,6,FALSE),"")</f>
        <v>0</v>
      </c>
      <c r="K74" s="47" t="s">
        <v>1171</v>
      </c>
      <c r="L74" s="47" t="str">
        <f>=IFERROR(VLOOKUP(H74&amp;I74,Table_Fonctions!A:G,7,FALSE),K74)</f>
        <v/>
      </c>
      <c r="M74" s="47" t="str">
        <f>=IF(OR(LEFT(D74, 3)="TJ ", LEFT(D74, 4)="CPH "), "OUI", "NON")</f>
        <v/>
      </c>
      <c r="N74" s="47" t="s">
        <v>239</v>
      </c>
      <c r="O74" s="47"/>
      <c r="P74" s="47">
        <v>0.5421052631578948</v>
      </c>
      <c r="Q74" s="47">
        <v>0.5421052631578948</v>
      </c>
      <c r="R74" s="47" t="s">
        <v>1172</v>
      </c>
      <c r="S74" s="47">
        <f>=ROUND(BQ74-(BR74+BS74),3)</f>
      </c>
      <c r="T74" s="47">
        <f>=ROUND(CK74-(CL74+CM74+CN74+CO74+CP74),3)</f>
      </c>
      <c r="U74" s="47">
        <v>0</v>
      </c>
      <c r="V74" s="47">
        <v>0</v>
      </c>
      <c r="W74" s="47">
        <v>0</v>
      </c>
      <c r="X74" s="47">
        <v>0</v>
      </c>
      <c r="Y74" s="47">
        <v>0</v>
      </c>
      <c r="Z74" s="47">
        <v>0</v>
      </c>
      <c r="AA74" s="47">
        <v>0</v>
      </c>
      <c r="AB74" s="47">
        <v>0</v>
      </c>
      <c r="AC74" s="47">
        <v>0</v>
      </c>
      <c r="AD74" s="47">
        <v>0</v>
      </c>
      <c r="AE74" s="47">
        <v>0</v>
      </c>
      <c r="AF74" s="47">
        <v>0</v>
      </c>
      <c r="AG74" s="47">
        <v>0</v>
      </c>
      <c r="AH74" s="47">
        <v>0</v>
      </c>
      <c r="AI74" s="47">
        <v>0</v>
      </c>
      <c r="AJ74" s="47">
        <v>0</v>
      </c>
      <c r="AK74" s="47">
        <v>0</v>
      </c>
      <c r="AL74" s="47">
        <v>0</v>
      </c>
      <c r="AM74" s="47">
        <v>0</v>
      </c>
      <c r="AN74" s="47">
        <v>0</v>
      </c>
      <c r="AO74" s="47">
        <v>0</v>
      </c>
      <c r="AP74" s="47">
        <v>0</v>
      </c>
      <c r="AQ74" s="47">
        <v>0</v>
      </c>
      <c r="AR74" s="47">
        <v>0</v>
      </c>
      <c r="AS74" s="47">
        <v>0</v>
      </c>
      <c r="AT74" s="47">
        <v>0</v>
      </c>
      <c r="AU74" s="47">
        <v>0</v>
      </c>
      <c r="AV74" s="47">
        <v>0</v>
      </c>
      <c r="AW74" s="47">
        <v>0</v>
      </c>
      <c r="AX74" s="47">
        <v>0</v>
      </c>
      <c r="AY74" s="47">
        <v>0</v>
      </c>
      <c r="AZ74" s="47">
        <v>0</v>
      </c>
      <c r="BA74" s="47">
        <v>0</v>
      </c>
      <c r="BB74" s="47">
        <v>0</v>
      </c>
      <c r="BC74" s="47">
        <v>0</v>
      </c>
      <c r="BD74" s="47">
        <v>0</v>
      </c>
      <c r="BE74" s="47">
        <v>0</v>
      </c>
      <c r="BF74" s="47">
        <v>0</v>
      </c>
      <c r="BG74" s="47">
        <v>0</v>
      </c>
      <c r="BH74" s="47">
        <v>0</v>
      </c>
      <c r="BI74" s="47">
        <v>0</v>
      </c>
      <c r="BJ74" s="47">
        <v>0</v>
      </c>
      <c r="BK74" s="47">
        <v>0</v>
      </c>
      <c r="BL74" s="47">
        <v>0</v>
      </c>
      <c r="BM74" s="47">
        <v>0</v>
      </c>
      <c r="BN74" s="47">
        <v>0</v>
      </c>
      <c r="BO74" s="47">
        <v>0</v>
      </c>
      <c r="BP74" s="47">
        <v>0</v>
      </c>
      <c r="BQ74" s="47">
        <v>0.46621052631579135</v>
      </c>
      <c r="BR74" s="47">
        <v>0.28189473684210486</v>
      </c>
      <c r="BS74" s="47">
        <v>0.18431578947368515</v>
      </c>
      <c r="BT74" s="47">
        <v>0.029815789473684125</v>
      </c>
      <c r="BU74" s="47">
        <v>0.02168421052631579</v>
      </c>
      <c r="BV74" s="47">
        <v>0</v>
      </c>
      <c r="BW74" s="47">
        <v>0</v>
      </c>
      <c r="BX74" s="47">
        <v>0</v>
      </c>
      <c r="BY74" s="47">
        <v>0</v>
      </c>
      <c r="BZ74" s="47">
        <v>0</v>
      </c>
      <c r="CA74" s="47">
        <v>0</v>
      </c>
      <c r="CB74" s="47">
        <v>0.00813157894736843</v>
      </c>
      <c r="CC74" s="47">
        <v>0</v>
      </c>
      <c r="CD74" s="47">
        <v>0</v>
      </c>
      <c r="CE74" s="47">
        <v>0</v>
      </c>
      <c r="CF74" s="47">
        <v>0</v>
      </c>
      <c r="CG74" s="47">
        <v>0</v>
      </c>
      <c r="CH74" s="47">
        <v>0</v>
      </c>
      <c r="CI74" s="47">
        <v>0</v>
      </c>
      <c r="CJ74" s="47">
        <v>0</v>
      </c>
      <c r="CK74" s="47">
        <v>0</v>
      </c>
      <c r="CL74" s="47">
        <v>0</v>
      </c>
      <c r="CM74" s="47">
        <v>0</v>
      </c>
      <c r="CN74" s="47">
        <v>0</v>
      </c>
      <c r="CO74" s="47">
        <v>0</v>
      </c>
      <c r="CP74" s="47">
        <v>0</v>
      </c>
      <c r="CQ74" s="47">
        <v>0</v>
      </c>
      <c r="CR74" s="47">
        <v>0</v>
      </c>
      <c r="CS74" s="47">
        <v>0</v>
      </c>
      <c r="CT74" s="47">
        <v>0</v>
      </c>
      <c r="CU74" s="47">
        <v>0</v>
      </c>
      <c r="CV74" s="47">
        <v>0</v>
      </c>
      <c r="CW74" s="47">
        <v>0</v>
      </c>
      <c r="CX74" s="47">
        <v>0</v>
      </c>
      <c r="CY74" s="47">
        <v>0.04607894736842129</v>
      </c>
      <c r="CZ74" s="47">
        <v>0.04607894736842129</v>
      </c>
      <c r="DA74" s="47">
        <v>0</v>
      </c>
      <c r="DB74" s="47">
        <v>0</v>
      </c>
      <c r="DC74" s="47">
        <v>0</v>
      </c>
      <c r="DD74" s="47">
        <v>0</v>
      </c>
      <c r="DE74" s="47">
        <v>0</v>
      </c>
      <c r="DF74" s="47">
        <v>0</v>
      </c>
      <c r="DG74" s="47">
        <v>0</v>
      </c>
      <c r="DH74" s="47">
        <v>0</v>
      </c>
      <c r="DI74" s="47">
        <v>0</v>
      </c>
      <c r="DJ74" s="47">
        <v>0</v>
      </c>
      <c r="DK74" s="47">
        <v>0</v>
      </c>
      <c r="DL74" s="47">
        <v>0</v>
      </c>
      <c r="DM74" s="47">
        <v>0</v>
      </c>
      <c r="DN74" s="47">
        <v>0</v>
      </c>
      <c r="DO74" s="47">
        <v>0</v>
      </c>
      <c r="DP74" s="47">
        <v>0</v>
      </c>
      <c r="DQ74" s="47">
        <v>0</v>
      </c>
      <c r="DR74" s="47">
        <v>0</v>
      </c>
      <c r="DS74" s="47">
        <v>0</v>
      </c>
      <c r="DT74" s="47">
        <v>0</v>
      </c>
      <c r="DU74" s="47">
        <v>0</v>
      </c>
      <c r="DV74" s="47">
        <v>0</v>
      </c>
      <c r="DW74" s="47">
        <v>0</v>
      </c>
      <c r="DX74" s="47">
        <v>0</v>
      </c>
      <c r="DY74" s="47">
        <v>0</v>
      </c>
      <c r="DZ74" s="47">
        <v>0</v>
      </c>
      <c r="EA74" s="47">
        <v>0</v>
      </c>
      <c r="ZZ74" t="s">
        <v>157</v>
      </c>
    </row>
    <row r="75" spans="1:702" x14ac:dyDescent="0.25">
      <c r="A75" s="47" t="s">
        <v>294</v>
      </c>
      <c r="B75" s="47" t="s">
        <v>153</v>
      </c>
      <c r="C75" s="47" t="s">
        <v>157</v>
      </c>
      <c r="D75" s="47" t="s">
        <v>1170</v>
      </c>
      <c r="E75" s="47" t="s">
        <v>267</v>
      </c>
      <c r="F75" s="47" t="s">
        <v>267</v>
      </c>
      <c r="G75" s="47"/>
      <c r="H75" s="47" t="s">
        <v>155</v>
      </c>
      <c r="I75" s="47" t="s">
        <v>229</v>
      </c>
      <c r="J75" s="47" t="str">
        <f>=IFERROR(VLOOKUP(H75&amp;I75,Table_Fonctions!A:G,6,FALSE),"")</f>
        <v>0</v>
      </c>
      <c r="K75" s="47" t="s">
        <v>1171</v>
      </c>
      <c r="L75" s="47" t="str">
        <f>=IFERROR(VLOOKUP(H75&amp;I75,Table_Fonctions!A:G,7,FALSE),K75)</f>
        <v/>
      </c>
      <c r="M75" s="47" t="str">
        <f>=IF(OR(LEFT(D75, 3)="TJ ", LEFT(D75, 4)="CPH "), "OUI", "NON")</f>
        <v/>
      </c>
      <c r="N75" s="47" t="s">
        <v>239</v>
      </c>
      <c r="O75" s="47"/>
      <c r="P75" s="47">
        <v>0.5421052631578948</v>
      </c>
      <c r="Q75" s="47">
        <v>0.5421052631578948</v>
      </c>
      <c r="R75" s="47" t="s">
        <v>1172</v>
      </c>
      <c r="S75" s="47">
        <f>=ROUND(BQ75-(BR75+BS75),3)</f>
      </c>
      <c r="T75" s="47">
        <f>=ROUND(CK75-(CL75+CM75+CN75+CO75+CP75),3)</f>
      </c>
      <c r="U75" s="47">
        <v>0</v>
      </c>
      <c r="V75" s="47">
        <v>0</v>
      </c>
      <c r="W75" s="47">
        <v>0</v>
      </c>
      <c r="X75" s="47">
        <v>0</v>
      </c>
      <c r="Y75" s="47">
        <v>0</v>
      </c>
      <c r="Z75" s="47">
        <v>0</v>
      </c>
      <c r="AA75" s="47">
        <v>0</v>
      </c>
      <c r="AB75" s="47">
        <v>0</v>
      </c>
      <c r="AC75" s="47">
        <v>0</v>
      </c>
      <c r="AD75" s="47">
        <v>0</v>
      </c>
      <c r="AE75" s="47">
        <v>0</v>
      </c>
      <c r="AF75" s="47">
        <v>0</v>
      </c>
      <c r="AG75" s="47">
        <v>0</v>
      </c>
      <c r="AH75" s="47">
        <v>0</v>
      </c>
      <c r="AI75" s="47">
        <v>0</v>
      </c>
      <c r="AJ75" s="47">
        <v>0.21684210526315814</v>
      </c>
      <c r="AK75" s="47">
        <v>0.1550421052631584</v>
      </c>
      <c r="AL75" s="47">
        <v>0</v>
      </c>
      <c r="AM75" s="47">
        <v>0</v>
      </c>
      <c r="AN75" s="47">
        <v>0</v>
      </c>
      <c r="AO75" s="47">
        <v>0</v>
      </c>
      <c r="AP75" s="47">
        <v>0.06180000000000026</v>
      </c>
      <c r="AQ75" s="47">
        <v>0</v>
      </c>
      <c r="AR75" s="47">
        <v>0</v>
      </c>
      <c r="AS75" s="47">
        <v>0.25478947368421007</v>
      </c>
      <c r="AT75" s="47">
        <v>0.25478947368421007</v>
      </c>
      <c r="AU75" s="47">
        <v>0</v>
      </c>
      <c r="AV75" s="47">
        <v>0</v>
      </c>
      <c r="AW75" s="47">
        <v>0</v>
      </c>
      <c r="AX75" s="47">
        <v>0</v>
      </c>
      <c r="AY75" s="47">
        <v>0</v>
      </c>
      <c r="AZ75" s="47">
        <v>0</v>
      </c>
      <c r="BA75" s="47">
        <v>0</v>
      </c>
      <c r="BB75" s="47">
        <v>0</v>
      </c>
      <c r="BC75" s="47">
        <v>0</v>
      </c>
      <c r="BD75" s="47">
        <v>0</v>
      </c>
      <c r="BE75" s="47">
        <v>0</v>
      </c>
      <c r="BF75" s="47">
        <v>0</v>
      </c>
      <c r="BG75" s="47">
        <v>0</v>
      </c>
      <c r="BH75" s="47">
        <v>0</v>
      </c>
      <c r="BI75" s="47">
        <v>0</v>
      </c>
      <c r="BJ75" s="47">
        <v>0</v>
      </c>
      <c r="BK75" s="47">
        <v>0</v>
      </c>
      <c r="BL75" s="47">
        <v>0</v>
      </c>
      <c r="BM75" s="47">
        <v>0</v>
      </c>
      <c r="BN75" s="47">
        <v>0</v>
      </c>
      <c r="BO75" s="47">
        <v>0</v>
      </c>
      <c r="BP75" s="47">
        <v>0</v>
      </c>
      <c r="BQ75" s="47">
        <v>0</v>
      </c>
      <c r="BR75" s="47">
        <v>0</v>
      </c>
      <c r="BS75" s="47">
        <v>0</v>
      </c>
      <c r="BT75" s="47">
        <v>0.024394736842105233</v>
      </c>
      <c r="BU75" s="47">
        <v>0.01626315789473686</v>
      </c>
      <c r="BV75" s="47">
        <v>0</v>
      </c>
      <c r="BW75" s="47">
        <v>0</v>
      </c>
      <c r="BX75" s="47">
        <v>0</v>
      </c>
      <c r="BY75" s="47">
        <v>0</v>
      </c>
      <c r="BZ75" s="47">
        <v>0</v>
      </c>
      <c r="CA75" s="47">
        <v>0</v>
      </c>
      <c r="CB75" s="47">
        <v>0.00813157894736843</v>
      </c>
      <c r="CC75" s="47">
        <v>0</v>
      </c>
      <c r="CD75" s="47">
        <v>0</v>
      </c>
      <c r="CE75" s="47">
        <v>0</v>
      </c>
      <c r="CF75" s="47">
        <v>0</v>
      </c>
      <c r="CG75" s="47">
        <v>0</v>
      </c>
      <c r="CH75" s="47">
        <v>0</v>
      </c>
      <c r="CI75" s="47">
        <v>0</v>
      </c>
      <c r="CJ75" s="47">
        <v>0</v>
      </c>
      <c r="CK75" s="47">
        <v>0</v>
      </c>
      <c r="CL75" s="47">
        <v>0</v>
      </c>
      <c r="CM75" s="47">
        <v>0</v>
      </c>
      <c r="CN75" s="47">
        <v>0</v>
      </c>
      <c r="CO75" s="47">
        <v>0</v>
      </c>
      <c r="CP75" s="47">
        <v>0</v>
      </c>
      <c r="CQ75" s="47">
        <v>0</v>
      </c>
      <c r="CR75" s="47">
        <v>0</v>
      </c>
      <c r="CS75" s="47">
        <v>0</v>
      </c>
      <c r="CT75" s="47">
        <v>0</v>
      </c>
      <c r="CU75" s="47">
        <v>0</v>
      </c>
      <c r="CV75" s="47">
        <v>0</v>
      </c>
      <c r="CW75" s="47">
        <v>0</v>
      </c>
      <c r="CX75" s="47">
        <v>0</v>
      </c>
      <c r="CY75" s="47">
        <v>0.04607894736842129</v>
      </c>
      <c r="CZ75" s="47">
        <v>0.04607894736842129</v>
      </c>
      <c r="DA75" s="47">
        <v>0</v>
      </c>
      <c r="DB75" s="47">
        <v>0</v>
      </c>
      <c r="DC75" s="47">
        <v>0</v>
      </c>
      <c r="DD75" s="47">
        <v>0</v>
      </c>
      <c r="DE75" s="47">
        <v>0</v>
      </c>
      <c r="DF75" s="47">
        <v>0</v>
      </c>
      <c r="DG75" s="47">
        <v>0</v>
      </c>
      <c r="DH75" s="47">
        <v>0</v>
      </c>
      <c r="DI75" s="47">
        <v>0</v>
      </c>
      <c r="DJ75" s="47">
        <v>0</v>
      </c>
      <c r="DK75" s="47">
        <v>0</v>
      </c>
      <c r="DL75" s="47">
        <v>0</v>
      </c>
      <c r="DM75" s="47">
        <v>0</v>
      </c>
      <c r="DN75" s="47">
        <v>0</v>
      </c>
      <c r="DO75" s="47">
        <v>0</v>
      </c>
      <c r="DP75" s="47">
        <v>0</v>
      </c>
      <c r="DQ75" s="47">
        <v>0</v>
      </c>
      <c r="DR75" s="47">
        <v>0</v>
      </c>
      <c r="DS75" s="47">
        <v>0</v>
      </c>
      <c r="DT75" s="47">
        <v>0</v>
      </c>
      <c r="DU75" s="47">
        <v>0</v>
      </c>
      <c r="DV75" s="47">
        <v>0</v>
      </c>
      <c r="DW75" s="47">
        <v>0</v>
      </c>
      <c r="DX75" s="47">
        <v>0</v>
      </c>
      <c r="DY75" s="47">
        <v>0</v>
      </c>
      <c r="DZ75" s="47">
        <v>0</v>
      </c>
      <c r="EA75" s="47">
        <v>0</v>
      </c>
      <c r="ZZ75" t="s">
        <v>157</v>
      </c>
    </row>
    <row r="76" spans="1:702" x14ac:dyDescent="0.25">
      <c r="A76" s="47" t="s">
        <v>295</v>
      </c>
      <c r="B76" s="47" t="s">
        <v>153</v>
      </c>
      <c r="C76" s="47" t="s">
        <v>157</v>
      </c>
      <c r="D76" s="47" t="s">
        <v>1170</v>
      </c>
      <c r="E76" s="47" t="s">
        <v>267</v>
      </c>
      <c r="F76" s="47" t="s">
        <v>267</v>
      </c>
      <c r="G76" s="47"/>
      <c r="H76" s="47" t="s">
        <v>155</v>
      </c>
      <c r="I76" s="47" t="s">
        <v>232</v>
      </c>
      <c r="J76" s="47" t="str">
        <f>=IFERROR(VLOOKUP(H76&amp;I76,Table_Fonctions!A:G,6,FALSE),"")</f>
        <v>0</v>
      </c>
      <c r="K76" s="47" t="s">
        <v>1171</v>
      </c>
      <c r="L76" s="47" t="str">
        <f>=IFERROR(VLOOKUP(H76&amp;I76,Table_Fonctions!A:G,7,FALSE),K76)</f>
        <v/>
      </c>
      <c r="M76" s="47" t="str">
        <f>=IF(OR(LEFT(D76, 3)="TJ ", LEFT(D76, 4)="CPH "), "OUI", "NON")</f>
        <v/>
      </c>
      <c r="N76" s="47" t="s">
        <v>239</v>
      </c>
      <c r="O76" s="47"/>
      <c r="P76" s="47">
        <v>0.5421052631578948</v>
      </c>
      <c r="Q76" s="47">
        <v>0.5421052631578948</v>
      </c>
      <c r="R76" s="47" t="s">
        <v>1172</v>
      </c>
      <c r="S76" s="47">
        <f>=ROUND(BQ76-(BR76+BS76),3)</f>
      </c>
      <c r="T76" s="47">
        <f>=ROUND(CK76-(CL76+CM76+CN76+CO76+CP76),3)</f>
      </c>
      <c r="U76" s="47">
        <v>0.22768421052631652</v>
      </c>
      <c r="V76" s="47">
        <v>0.22768421052631652</v>
      </c>
      <c r="W76" s="47">
        <v>0</v>
      </c>
      <c r="X76" s="47">
        <v>0</v>
      </c>
      <c r="Y76" s="47">
        <v>0</v>
      </c>
      <c r="Z76" s="47">
        <v>0</v>
      </c>
      <c r="AA76" s="47">
        <v>0</v>
      </c>
      <c r="AB76" s="47">
        <v>0</v>
      </c>
      <c r="AC76" s="47">
        <v>0</v>
      </c>
      <c r="AD76" s="47">
        <v>0</v>
      </c>
      <c r="AE76" s="47">
        <v>0</v>
      </c>
      <c r="AF76" s="47">
        <v>0</v>
      </c>
      <c r="AG76" s="47">
        <v>0</v>
      </c>
      <c r="AH76" s="47">
        <v>0</v>
      </c>
      <c r="AI76" s="47">
        <v>0</v>
      </c>
      <c r="AJ76" s="47">
        <v>0.10842105263157907</v>
      </c>
      <c r="AK76" s="47">
        <v>0.07860526315789454</v>
      </c>
      <c r="AL76" s="47">
        <v>0</v>
      </c>
      <c r="AM76" s="47">
        <v>0</v>
      </c>
      <c r="AN76" s="47">
        <v>0</v>
      </c>
      <c r="AO76" s="47">
        <v>0</v>
      </c>
      <c r="AP76" s="47">
        <v>0.029815789473684125</v>
      </c>
      <c r="AQ76" s="47">
        <v>0</v>
      </c>
      <c r="AR76" s="47">
        <v>0</v>
      </c>
      <c r="AS76" s="47">
        <v>0.12468421052631538</v>
      </c>
      <c r="AT76" s="47">
        <v>0.12468421052631538</v>
      </c>
      <c r="AU76" s="47">
        <v>0</v>
      </c>
      <c r="AV76" s="47">
        <v>0</v>
      </c>
      <c r="AW76" s="47">
        <v>0</v>
      </c>
      <c r="AX76" s="47">
        <v>0</v>
      </c>
      <c r="AY76" s="47">
        <v>0</v>
      </c>
      <c r="AZ76" s="47">
        <v>0</v>
      </c>
      <c r="BA76" s="47">
        <v>0</v>
      </c>
      <c r="BB76" s="47">
        <v>0</v>
      </c>
      <c r="BC76" s="47">
        <v>0</v>
      </c>
      <c r="BD76" s="47">
        <v>0</v>
      </c>
      <c r="BE76" s="47">
        <v>0</v>
      </c>
      <c r="BF76" s="47">
        <v>0</v>
      </c>
      <c r="BG76" s="47">
        <v>0</v>
      </c>
      <c r="BH76" s="47">
        <v>0</v>
      </c>
      <c r="BI76" s="47">
        <v>0</v>
      </c>
      <c r="BJ76" s="47">
        <v>0</v>
      </c>
      <c r="BK76" s="47">
        <v>0</v>
      </c>
      <c r="BL76" s="47">
        <v>0</v>
      </c>
      <c r="BM76" s="47">
        <v>0</v>
      </c>
      <c r="BN76" s="47">
        <v>0</v>
      </c>
      <c r="BO76" s="47">
        <v>0</v>
      </c>
      <c r="BP76" s="47">
        <v>0</v>
      </c>
      <c r="BQ76" s="47">
        <v>0</v>
      </c>
      <c r="BR76" s="47">
        <v>0</v>
      </c>
      <c r="BS76" s="47">
        <v>0</v>
      </c>
      <c r="BT76" s="47">
        <v>0.03523684210526311</v>
      </c>
      <c r="BU76" s="47">
        <v>0.027105263157894768</v>
      </c>
      <c r="BV76" s="47">
        <v>0</v>
      </c>
      <c r="BW76" s="47">
        <v>0</v>
      </c>
      <c r="BX76" s="47">
        <v>0</v>
      </c>
      <c r="BY76" s="47">
        <v>0</v>
      </c>
      <c r="BZ76" s="47">
        <v>0</v>
      </c>
      <c r="CA76" s="47">
        <v>0</v>
      </c>
      <c r="CB76" s="47">
        <v>0.00813157894736843</v>
      </c>
      <c r="CC76" s="47">
        <v>0</v>
      </c>
      <c r="CD76" s="47">
        <v>0</v>
      </c>
      <c r="CE76" s="47">
        <v>0</v>
      </c>
      <c r="CF76" s="47">
        <v>0</v>
      </c>
      <c r="CG76" s="47">
        <v>0</v>
      </c>
      <c r="CH76" s="47">
        <v>0</v>
      </c>
      <c r="CI76" s="47">
        <v>0</v>
      </c>
      <c r="CJ76" s="47">
        <v>0</v>
      </c>
      <c r="CK76" s="47">
        <v>0</v>
      </c>
      <c r="CL76" s="47">
        <v>0</v>
      </c>
      <c r="CM76" s="47">
        <v>0</v>
      </c>
      <c r="CN76" s="47">
        <v>0</v>
      </c>
      <c r="CO76" s="47">
        <v>0</v>
      </c>
      <c r="CP76" s="47">
        <v>0</v>
      </c>
      <c r="CQ76" s="47">
        <v>0</v>
      </c>
      <c r="CR76" s="47">
        <v>0</v>
      </c>
      <c r="CS76" s="47">
        <v>0</v>
      </c>
      <c r="CT76" s="47">
        <v>0</v>
      </c>
      <c r="CU76" s="47">
        <v>0</v>
      </c>
      <c r="CV76" s="47">
        <v>0</v>
      </c>
      <c r="CW76" s="47">
        <v>0</v>
      </c>
      <c r="CX76" s="47">
        <v>0</v>
      </c>
      <c r="CY76" s="47">
        <v>0.04607894736842129</v>
      </c>
      <c r="CZ76" s="47">
        <v>0.04607894736842129</v>
      </c>
      <c r="DA76" s="47">
        <v>0</v>
      </c>
      <c r="DB76" s="47">
        <v>0</v>
      </c>
      <c r="DC76" s="47">
        <v>0</v>
      </c>
      <c r="DD76" s="47">
        <v>0</v>
      </c>
      <c r="DE76" s="47">
        <v>0</v>
      </c>
      <c r="DF76" s="47">
        <v>0</v>
      </c>
      <c r="DG76" s="47">
        <v>0</v>
      </c>
      <c r="DH76" s="47">
        <v>0</v>
      </c>
      <c r="DI76" s="47">
        <v>0</v>
      </c>
      <c r="DJ76" s="47">
        <v>0</v>
      </c>
      <c r="DK76" s="47">
        <v>0</v>
      </c>
      <c r="DL76" s="47">
        <v>0</v>
      </c>
      <c r="DM76" s="47">
        <v>0</v>
      </c>
      <c r="DN76" s="47">
        <v>0</v>
      </c>
      <c r="DO76" s="47">
        <v>0</v>
      </c>
      <c r="DP76" s="47">
        <v>0</v>
      </c>
      <c r="DQ76" s="47">
        <v>0</v>
      </c>
      <c r="DR76" s="47">
        <v>0</v>
      </c>
      <c r="DS76" s="47">
        <v>0</v>
      </c>
      <c r="DT76" s="47">
        <v>0</v>
      </c>
      <c r="DU76" s="47">
        <v>0</v>
      </c>
      <c r="DV76" s="47">
        <v>0</v>
      </c>
      <c r="DW76" s="47">
        <v>0</v>
      </c>
      <c r="DX76" s="47">
        <v>0</v>
      </c>
      <c r="DY76" s="47">
        <v>0</v>
      </c>
      <c r="DZ76" s="47">
        <v>0</v>
      </c>
      <c r="EA76" s="47">
        <v>0</v>
      </c>
      <c r="ZZ76" t="s">
        <v>157</v>
      </c>
    </row>
    <row r="77" spans="1:702" x14ac:dyDescent="0.25">
      <c r="A77" s="47" t="s">
        <v>296</v>
      </c>
      <c r="B77" s="47" t="s">
        <v>153</v>
      </c>
      <c r="C77" s="47" t="s">
        <v>157</v>
      </c>
      <c r="D77" s="47" t="s">
        <v>1170</v>
      </c>
      <c r="E77" s="47" t="s">
        <v>267</v>
      </c>
      <c r="F77" s="47" t="s">
        <v>267</v>
      </c>
      <c r="G77" s="47"/>
      <c r="H77" s="47" t="s">
        <v>155</v>
      </c>
      <c r="I77" s="47" t="s">
        <v>232</v>
      </c>
      <c r="J77" s="47" t="str">
        <f>=IFERROR(VLOOKUP(H77&amp;I77,Table_Fonctions!A:G,6,FALSE),"")</f>
        <v>0</v>
      </c>
      <c r="K77" s="47" t="s">
        <v>1171</v>
      </c>
      <c r="L77" s="47" t="str">
        <f>=IFERROR(VLOOKUP(H77&amp;I77,Table_Fonctions!A:G,7,FALSE),K77)</f>
        <v/>
      </c>
      <c r="M77" s="47" t="str">
        <f>=IF(OR(LEFT(D77, 3)="TJ ", LEFT(D77, 4)="CPH "), "OUI", "NON")</f>
        <v/>
      </c>
      <c r="N77" s="47" t="s">
        <v>239</v>
      </c>
      <c r="O77" s="47"/>
      <c r="P77" s="47">
        <v>0.5421052631578948</v>
      </c>
      <c r="Q77" s="47">
        <v>0.5421052631578948</v>
      </c>
      <c r="R77" s="47" t="s">
        <v>1172</v>
      </c>
      <c r="S77" s="47">
        <f>=ROUND(BQ77-(BR77+BS77),3)</f>
      </c>
      <c r="T77" s="47">
        <f>=ROUND(CK77-(CL77+CM77+CN77+CO77+CP77),3)</f>
      </c>
      <c r="U77" s="47">
        <v>0</v>
      </c>
      <c r="V77" s="47">
        <v>0</v>
      </c>
      <c r="W77" s="47">
        <v>0</v>
      </c>
      <c r="X77" s="47">
        <v>0</v>
      </c>
      <c r="Y77" s="47">
        <v>0</v>
      </c>
      <c r="Z77" s="47">
        <v>0</v>
      </c>
      <c r="AA77" s="47">
        <v>0</v>
      </c>
      <c r="AB77" s="47">
        <v>0</v>
      </c>
      <c r="AC77" s="47">
        <v>0</v>
      </c>
      <c r="AD77" s="47">
        <v>0</v>
      </c>
      <c r="AE77" s="47">
        <v>0</v>
      </c>
      <c r="AF77" s="47">
        <v>0</v>
      </c>
      <c r="AG77" s="47">
        <v>0</v>
      </c>
      <c r="AH77" s="47">
        <v>0</v>
      </c>
      <c r="AI77" s="47">
        <v>0</v>
      </c>
      <c r="AJ77" s="47">
        <v>0.1301052631578949</v>
      </c>
      <c r="AK77" s="47">
        <v>0.09757894736842093</v>
      </c>
      <c r="AL77" s="47">
        <v>0</v>
      </c>
      <c r="AM77" s="47">
        <v>0</v>
      </c>
      <c r="AN77" s="47">
        <v>0</v>
      </c>
      <c r="AO77" s="47">
        <v>0</v>
      </c>
      <c r="AP77" s="47">
        <v>0.03252631578947372</v>
      </c>
      <c r="AQ77" s="47">
        <v>0</v>
      </c>
      <c r="AR77" s="47">
        <v>0</v>
      </c>
      <c r="AS77" s="47">
        <v>0.2602105263157898</v>
      </c>
      <c r="AT77" s="47">
        <v>0.2602105263157898</v>
      </c>
      <c r="AU77" s="47">
        <v>0</v>
      </c>
      <c r="AV77" s="47">
        <v>0</v>
      </c>
      <c r="AW77" s="47">
        <v>0</v>
      </c>
      <c r="AX77" s="47">
        <v>0</v>
      </c>
      <c r="AY77" s="47">
        <v>0</v>
      </c>
      <c r="AZ77" s="47">
        <v>0</v>
      </c>
      <c r="BA77" s="47">
        <v>0</v>
      </c>
      <c r="BB77" s="47">
        <v>0</v>
      </c>
      <c r="BC77" s="47">
        <v>0</v>
      </c>
      <c r="BD77" s="47">
        <v>0</v>
      </c>
      <c r="BE77" s="47">
        <v>0</v>
      </c>
      <c r="BF77" s="47">
        <v>0</v>
      </c>
      <c r="BG77" s="47">
        <v>0</v>
      </c>
      <c r="BH77" s="47">
        <v>0</v>
      </c>
      <c r="BI77" s="47">
        <v>0</v>
      </c>
      <c r="BJ77" s="47">
        <v>0</v>
      </c>
      <c r="BK77" s="47">
        <v>0</v>
      </c>
      <c r="BL77" s="47">
        <v>0</v>
      </c>
      <c r="BM77" s="47">
        <v>0</v>
      </c>
      <c r="BN77" s="47">
        <v>0</v>
      </c>
      <c r="BO77" s="47">
        <v>0</v>
      </c>
      <c r="BP77" s="47">
        <v>0</v>
      </c>
      <c r="BQ77" s="47">
        <v>0</v>
      </c>
      <c r="BR77" s="47">
        <v>0</v>
      </c>
      <c r="BS77" s="47">
        <v>0</v>
      </c>
      <c r="BT77" s="47">
        <v>0.10571052631578962</v>
      </c>
      <c r="BU77" s="47">
        <v>0.01626315789473686</v>
      </c>
      <c r="BV77" s="47">
        <v>0</v>
      </c>
      <c r="BW77" s="47">
        <v>0</v>
      </c>
      <c r="BX77" s="47">
        <v>0</v>
      </c>
      <c r="BY77" s="47">
        <v>0</v>
      </c>
      <c r="BZ77" s="47">
        <v>0</v>
      </c>
      <c r="CA77" s="47">
        <v>0</v>
      </c>
      <c r="CB77" s="47">
        <v>0.00813157894736843</v>
      </c>
      <c r="CC77" s="47">
        <v>0</v>
      </c>
      <c r="CD77" s="47">
        <v>0.08131578947368391</v>
      </c>
      <c r="CE77" s="47">
        <v>0</v>
      </c>
      <c r="CF77" s="47">
        <v>0</v>
      </c>
      <c r="CG77" s="47">
        <v>0</v>
      </c>
      <c r="CH77" s="47">
        <v>0</v>
      </c>
      <c r="CI77" s="47">
        <v>0</v>
      </c>
      <c r="CJ77" s="47">
        <v>0</v>
      </c>
      <c r="CK77" s="47">
        <v>0</v>
      </c>
      <c r="CL77" s="47">
        <v>0</v>
      </c>
      <c r="CM77" s="47">
        <v>0</v>
      </c>
      <c r="CN77" s="47">
        <v>0</v>
      </c>
      <c r="CO77" s="47">
        <v>0</v>
      </c>
      <c r="CP77" s="47">
        <v>0</v>
      </c>
      <c r="CQ77" s="47">
        <v>0</v>
      </c>
      <c r="CR77" s="47">
        <v>0</v>
      </c>
      <c r="CS77" s="47">
        <v>0</v>
      </c>
      <c r="CT77" s="47">
        <v>0</v>
      </c>
      <c r="CU77" s="47">
        <v>0</v>
      </c>
      <c r="CV77" s="47">
        <v>0</v>
      </c>
      <c r="CW77" s="47">
        <v>0</v>
      </c>
      <c r="CX77" s="47">
        <v>0</v>
      </c>
      <c r="CY77" s="47">
        <v>0.04607894736842129</v>
      </c>
      <c r="CZ77" s="47">
        <v>0.04607894736842129</v>
      </c>
      <c r="DA77" s="47">
        <v>0</v>
      </c>
      <c r="DB77" s="47">
        <v>0</v>
      </c>
      <c r="DC77" s="47">
        <v>0</v>
      </c>
      <c r="DD77" s="47">
        <v>0</v>
      </c>
      <c r="DE77" s="47">
        <v>0</v>
      </c>
      <c r="DF77" s="47">
        <v>0</v>
      </c>
      <c r="DG77" s="47">
        <v>0</v>
      </c>
      <c r="DH77" s="47">
        <v>0</v>
      </c>
      <c r="DI77" s="47">
        <v>0</v>
      </c>
      <c r="DJ77" s="47">
        <v>0</v>
      </c>
      <c r="DK77" s="47">
        <v>0</v>
      </c>
      <c r="DL77" s="47">
        <v>0</v>
      </c>
      <c r="DM77" s="47">
        <v>0</v>
      </c>
      <c r="DN77" s="47">
        <v>0</v>
      </c>
      <c r="DO77" s="47">
        <v>0</v>
      </c>
      <c r="DP77" s="47">
        <v>0</v>
      </c>
      <c r="DQ77" s="47">
        <v>0</v>
      </c>
      <c r="DR77" s="47">
        <v>0</v>
      </c>
      <c r="DS77" s="47">
        <v>0</v>
      </c>
      <c r="DT77" s="47">
        <v>0</v>
      </c>
      <c r="DU77" s="47">
        <v>0</v>
      </c>
      <c r="DV77" s="47">
        <v>0</v>
      </c>
      <c r="DW77" s="47">
        <v>0</v>
      </c>
      <c r="DX77" s="47">
        <v>0</v>
      </c>
      <c r="DY77" s="47">
        <v>0</v>
      </c>
      <c r="DZ77" s="47">
        <v>0</v>
      </c>
      <c r="EA77" s="47">
        <v>0</v>
      </c>
      <c r="ZZ77" t="s">
        <v>157</v>
      </c>
    </row>
    <row r="78" spans="1:702" x14ac:dyDescent="0.25">
      <c r="A78" s="47" t="s">
        <v>297</v>
      </c>
      <c r="B78" s="47" t="s">
        <v>153</v>
      </c>
      <c r="C78" s="47" t="s">
        <v>157</v>
      </c>
      <c r="D78" s="47" t="s">
        <v>1170</v>
      </c>
      <c r="E78" s="47" t="s">
        <v>267</v>
      </c>
      <c r="F78" s="47" t="s">
        <v>267</v>
      </c>
      <c r="G78" s="47"/>
      <c r="H78" s="47" t="s">
        <v>155</v>
      </c>
      <c r="I78" s="47" t="s">
        <v>232</v>
      </c>
      <c r="J78" s="47" t="str">
        <f>=IFERROR(VLOOKUP(H78&amp;I78,Table_Fonctions!A:G,6,FALSE),"")</f>
        <v>0</v>
      </c>
      <c r="K78" s="47" t="s">
        <v>1171</v>
      </c>
      <c r="L78" s="47" t="str">
        <f>=IFERROR(VLOOKUP(H78&amp;I78,Table_Fonctions!A:G,7,FALSE),K78)</f>
        <v/>
      </c>
      <c r="M78" s="47" t="str">
        <f>=IF(OR(LEFT(D78, 3)="TJ ", LEFT(D78, 4)="CPH "), "OUI", "NON")</f>
        <v/>
      </c>
      <c r="N78" s="47" t="s">
        <v>239</v>
      </c>
      <c r="O78" s="47"/>
      <c r="P78" s="47">
        <v>0.5421052631578948</v>
      </c>
      <c r="Q78" s="47">
        <v>0.5421052631578948</v>
      </c>
      <c r="R78" s="47" t="s">
        <v>1172</v>
      </c>
      <c r="S78" s="47">
        <f>=ROUND(BQ78-(BR78+BS78),3)</f>
      </c>
      <c r="T78" s="47">
        <f>=ROUND(CK78-(CL78+CM78+CN78+CO78+CP78),3)</f>
      </c>
      <c r="U78" s="47">
        <v>0</v>
      </c>
      <c r="V78" s="47">
        <v>0</v>
      </c>
      <c r="W78" s="47">
        <v>0</v>
      </c>
      <c r="X78" s="47">
        <v>0</v>
      </c>
      <c r="Y78" s="47">
        <v>0</v>
      </c>
      <c r="Z78" s="47">
        <v>0</v>
      </c>
      <c r="AA78" s="47">
        <v>0</v>
      </c>
      <c r="AB78" s="47">
        <v>0</v>
      </c>
      <c r="AC78" s="47">
        <v>0</v>
      </c>
      <c r="AD78" s="47">
        <v>0</v>
      </c>
      <c r="AE78" s="47">
        <v>0</v>
      </c>
      <c r="AF78" s="47">
        <v>0</v>
      </c>
      <c r="AG78" s="47">
        <v>0</v>
      </c>
      <c r="AH78" s="47">
        <v>0</v>
      </c>
      <c r="AI78" s="47">
        <v>0</v>
      </c>
      <c r="AJ78" s="47">
        <v>0.1610052631578941</v>
      </c>
      <c r="AK78" s="47">
        <v>0.10896315789473704</v>
      </c>
      <c r="AL78" s="47">
        <v>0</v>
      </c>
      <c r="AM78" s="47">
        <v>0</v>
      </c>
      <c r="AN78" s="47">
        <v>0</v>
      </c>
      <c r="AO78" s="47">
        <v>0</v>
      </c>
      <c r="AP78" s="47">
        <v>0.05204210526315793</v>
      </c>
      <c r="AQ78" s="47">
        <v>0</v>
      </c>
      <c r="AR78" s="47">
        <v>0</v>
      </c>
      <c r="AS78" s="47">
        <v>0.3106263157894721</v>
      </c>
      <c r="AT78" s="47">
        <v>0.3106263157894721</v>
      </c>
      <c r="AU78" s="47">
        <v>0</v>
      </c>
      <c r="AV78" s="47">
        <v>0</v>
      </c>
      <c r="AW78" s="47">
        <v>0</v>
      </c>
      <c r="AX78" s="47">
        <v>0</v>
      </c>
      <c r="AY78" s="47">
        <v>0</v>
      </c>
      <c r="AZ78" s="47">
        <v>0</v>
      </c>
      <c r="BA78" s="47">
        <v>0</v>
      </c>
      <c r="BB78" s="47">
        <v>0</v>
      </c>
      <c r="BC78" s="47">
        <v>0</v>
      </c>
      <c r="BD78" s="47">
        <v>0</v>
      </c>
      <c r="BE78" s="47">
        <v>0</v>
      </c>
      <c r="BF78" s="47">
        <v>0</v>
      </c>
      <c r="BG78" s="47">
        <v>0</v>
      </c>
      <c r="BH78" s="47">
        <v>0</v>
      </c>
      <c r="BI78" s="47">
        <v>0</v>
      </c>
      <c r="BJ78" s="47">
        <v>0</v>
      </c>
      <c r="BK78" s="47">
        <v>0</v>
      </c>
      <c r="BL78" s="47">
        <v>0</v>
      </c>
      <c r="BM78" s="47">
        <v>0</v>
      </c>
      <c r="BN78" s="47">
        <v>0</v>
      </c>
      <c r="BO78" s="47">
        <v>0</v>
      </c>
      <c r="BP78" s="47">
        <v>0</v>
      </c>
      <c r="BQ78" s="47">
        <v>0</v>
      </c>
      <c r="BR78" s="47">
        <v>0</v>
      </c>
      <c r="BS78" s="47">
        <v>0</v>
      </c>
      <c r="BT78" s="47">
        <v>0.024394736842105233</v>
      </c>
      <c r="BU78" s="47">
        <v>0.01626315789473686</v>
      </c>
      <c r="BV78" s="47">
        <v>0</v>
      </c>
      <c r="BW78" s="47">
        <v>0</v>
      </c>
      <c r="BX78" s="47">
        <v>0</v>
      </c>
      <c r="BY78" s="47">
        <v>0</v>
      </c>
      <c r="BZ78" s="47">
        <v>0</v>
      </c>
      <c r="CA78" s="47">
        <v>0</v>
      </c>
      <c r="CB78" s="47">
        <v>0.00813157894736843</v>
      </c>
      <c r="CC78" s="47">
        <v>0</v>
      </c>
      <c r="CD78" s="47">
        <v>0</v>
      </c>
      <c r="CE78" s="47">
        <v>0</v>
      </c>
      <c r="CF78" s="47">
        <v>0</v>
      </c>
      <c r="CG78" s="47">
        <v>0</v>
      </c>
      <c r="CH78" s="47">
        <v>0</v>
      </c>
      <c r="CI78" s="47">
        <v>0</v>
      </c>
      <c r="CJ78" s="47">
        <v>0</v>
      </c>
      <c r="CK78" s="47">
        <v>0</v>
      </c>
      <c r="CL78" s="47">
        <v>0</v>
      </c>
      <c r="CM78" s="47">
        <v>0</v>
      </c>
      <c r="CN78" s="47">
        <v>0</v>
      </c>
      <c r="CO78" s="47">
        <v>0</v>
      </c>
      <c r="CP78" s="47">
        <v>0</v>
      </c>
      <c r="CQ78" s="47">
        <v>0</v>
      </c>
      <c r="CR78" s="47">
        <v>0</v>
      </c>
      <c r="CS78" s="47">
        <v>0</v>
      </c>
      <c r="CT78" s="47">
        <v>0</v>
      </c>
      <c r="CU78" s="47">
        <v>0</v>
      </c>
      <c r="CV78" s="47">
        <v>0</v>
      </c>
      <c r="CW78" s="47">
        <v>0</v>
      </c>
      <c r="CX78" s="47">
        <v>0</v>
      </c>
      <c r="CY78" s="47">
        <v>0.04607894736842129</v>
      </c>
      <c r="CZ78" s="47">
        <v>0.04607894736842129</v>
      </c>
      <c r="DA78" s="47">
        <v>0</v>
      </c>
      <c r="DB78" s="47">
        <v>0</v>
      </c>
      <c r="DC78" s="47">
        <v>0</v>
      </c>
      <c r="DD78" s="47">
        <v>0</v>
      </c>
      <c r="DE78" s="47">
        <v>0</v>
      </c>
      <c r="DF78" s="47">
        <v>0</v>
      </c>
      <c r="DG78" s="47">
        <v>0</v>
      </c>
      <c r="DH78" s="47">
        <v>0</v>
      </c>
      <c r="DI78" s="47">
        <v>0</v>
      </c>
      <c r="DJ78" s="47">
        <v>0</v>
      </c>
      <c r="DK78" s="47">
        <v>0</v>
      </c>
      <c r="DL78" s="47">
        <v>0</v>
      </c>
      <c r="DM78" s="47">
        <v>0</v>
      </c>
      <c r="DN78" s="47">
        <v>0</v>
      </c>
      <c r="DO78" s="47">
        <v>0</v>
      </c>
      <c r="DP78" s="47">
        <v>0</v>
      </c>
      <c r="DQ78" s="47">
        <v>0</v>
      </c>
      <c r="DR78" s="47">
        <v>0</v>
      </c>
      <c r="DS78" s="47">
        <v>0</v>
      </c>
      <c r="DT78" s="47">
        <v>0</v>
      </c>
      <c r="DU78" s="47">
        <v>0</v>
      </c>
      <c r="DV78" s="47">
        <v>0</v>
      </c>
      <c r="DW78" s="47">
        <v>0</v>
      </c>
      <c r="DX78" s="47">
        <v>0</v>
      </c>
      <c r="DY78" s="47">
        <v>0</v>
      </c>
      <c r="DZ78" s="47">
        <v>0</v>
      </c>
      <c r="EA78" s="47">
        <v>0</v>
      </c>
      <c r="ZZ78" t="s">
        <v>157</v>
      </c>
    </row>
    <row r="79" spans="1:702" x14ac:dyDescent="0.25">
      <c r="A79" s="47" t="s">
        <v>298</v>
      </c>
      <c r="B79" s="47" t="s">
        <v>153</v>
      </c>
      <c r="C79" s="47" t="s">
        <v>157</v>
      </c>
      <c r="D79" s="47" t="s">
        <v>1170</v>
      </c>
      <c r="E79" s="47" t="s">
        <v>267</v>
      </c>
      <c r="F79" s="47" t="s">
        <v>267</v>
      </c>
      <c r="G79" s="47"/>
      <c r="H79" s="47" t="s">
        <v>155</v>
      </c>
      <c r="I79" s="47" t="s">
        <v>232</v>
      </c>
      <c r="J79" s="47" t="str">
        <f>=IFERROR(VLOOKUP(H79&amp;I79,Table_Fonctions!A:G,6,FALSE),"")</f>
        <v>0</v>
      </c>
      <c r="K79" s="47" t="s">
        <v>1171</v>
      </c>
      <c r="L79" s="47" t="str">
        <f>=IFERROR(VLOOKUP(H79&amp;I79,Table_Fonctions!A:G,7,FALSE),K79)</f>
        <v/>
      </c>
      <c r="M79" s="47" t="str">
        <f>=IF(OR(LEFT(D79, 3)="TJ ", LEFT(D79, 4)="CPH "), "OUI", "NON")</f>
        <v/>
      </c>
      <c r="N79" s="47" t="s">
        <v>239</v>
      </c>
      <c r="O79" s="47"/>
      <c r="P79" s="47">
        <v>0.5421052631578948</v>
      </c>
      <c r="Q79" s="47">
        <v>0.5421052631578948</v>
      </c>
      <c r="R79" s="47" t="s">
        <v>1172</v>
      </c>
      <c r="S79" s="47">
        <f>=ROUND(BQ79-(BR79+BS79),3)</f>
      </c>
      <c r="T79" s="47">
        <f>=ROUND(CK79-(CL79+CM79+CN79+CO79+CP79),3)</f>
      </c>
      <c r="U79" s="47">
        <v>0</v>
      </c>
      <c r="V79" s="47">
        <v>0</v>
      </c>
      <c r="W79" s="47">
        <v>0</v>
      </c>
      <c r="X79" s="47">
        <v>0</v>
      </c>
      <c r="Y79" s="47">
        <v>0</v>
      </c>
      <c r="Z79" s="47">
        <v>0</v>
      </c>
      <c r="AA79" s="47">
        <v>0</v>
      </c>
      <c r="AB79" s="47">
        <v>0</v>
      </c>
      <c r="AC79" s="47">
        <v>0</v>
      </c>
      <c r="AD79" s="47">
        <v>0</v>
      </c>
      <c r="AE79" s="47">
        <v>0</v>
      </c>
      <c r="AF79" s="47">
        <v>0</v>
      </c>
      <c r="AG79" s="47">
        <v>0</v>
      </c>
      <c r="AH79" s="47">
        <v>0</v>
      </c>
      <c r="AI79" s="47">
        <v>0</v>
      </c>
      <c r="AJ79" s="47">
        <v>0.1610052631578941</v>
      </c>
      <c r="AK79" s="47">
        <v>0.10896315789473704</v>
      </c>
      <c r="AL79" s="47">
        <v>0</v>
      </c>
      <c r="AM79" s="47">
        <v>0</v>
      </c>
      <c r="AN79" s="47">
        <v>0</v>
      </c>
      <c r="AO79" s="47">
        <v>0</v>
      </c>
      <c r="AP79" s="47">
        <v>0.05204210526315793</v>
      </c>
      <c r="AQ79" s="47">
        <v>0</v>
      </c>
      <c r="AR79" s="47">
        <v>0</v>
      </c>
      <c r="AS79" s="47">
        <v>0.3106263157894721</v>
      </c>
      <c r="AT79" s="47">
        <v>0.3106263157894721</v>
      </c>
      <c r="AU79" s="47">
        <v>0</v>
      </c>
      <c r="AV79" s="47">
        <v>0</v>
      </c>
      <c r="AW79" s="47">
        <v>0</v>
      </c>
      <c r="AX79" s="47">
        <v>0</v>
      </c>
      <c r="AY79" s="47">
        <v>0</v>
      </c>
      <c r="AZ79" s="47">
        <v>0</v>
      </c>
      <c r="BA79" s="47">
        <v>0</v>
      </c>
      <c r="BB79" s="47">
        <v>0</v>
      </c>
      <c r="BC79" s="47">
        <v>0</v>
      </c>
      <c r="BD79" s="47">
        <v>0</v>
      </c>
      <c r="BE79" s="47">
        <v>0</v>
      </c>
      <c r="BF79" s="47">
        <v>0</v>
      </c>
      <c r="BG79" s="47">
        <v>0</v>
      </c>
      <c r="BH79" s="47">
        <v>0</v>
      </c>
      <c r="BI79" s="47">
        <v>0</v>
      </c>
      <c r="BJ79" s="47">
        <v>0</v>
      </c>
      <c r="BK79" s="47">
        <v>0</v>
      </c>
      <c r="BL79" s="47">
        <v>0</v>
      </c>
      <c r="BM79" s="47">
        <v>0</v>
      </c>
      <c r="BN79" s="47">
        <v>0</v>
      </c>
      <c r="BO79" s="47">
        <v>0</v>
      </c>
      <c r="BP79" s="47">
        <v>0</v>
      </c>
      <c r="BQ79" s="47">
        <v>0</v>
      </c>
      <c r="BR79" s="47">
        <v>0</v>
      </c>
      <c r="BS79" s="47">
        <v>0</v>
      </c>
      <c r="BT79" s="47">
        <v>0.024394736842105233</v>
      </c>
      <c r="BU79" s="47">
        <v>0.01626315789473686</v>
      </c>
      <c r="BV79" s="47">
        <v>0</v>
      </c>
      <c r="BW79" s="47">
        <v>0</v>
      </c>
      <c r="BX79" s="47">
        <v>0</v>
      </c>
      <c r="BY79" s="47">
        <v>0</v>
      </c>
      <c r="BZ79" s="47">
        <v>0</v>
      </c>
      <c r="CA79" s="47">
        <v>0</v>
      </c>
      <c r="CB79" s="47">
        <v>0.00813157894736843</v>
      </c>
      <c r="CC79" s="47">
        <v>0</v>
      </c>
      <c r="CD79" s="47">
        <v>0</v>
      </c>
      <c r="CE79" s="47">
        <v>0</v>
      </c>
      <c r="CF79" s="47">
        <v>0</v>
      </c>
      <c r="CG79" s="47">
        <v>0</v>
      </c>
      <c r="CH79" s="47">
        <v>0</v>
      </c>
      <c r="CI79" s="47">
        <v>0</v>
      </c>
      <c r="CJ79" s="47">
        <v>0</v>
      </c>
      <c r="CK79" s="47">
        <v>0</v>
      </c>
      <c r="CL79" s="47">
        <v>0</v>
      </c>
      <c r="CM79" s="47">
        <v>0</v>
      </c>
      <c r="CN79" s="47">
        <v>0</v>
      </c>
      <c r="CO79" s="47">
        <v>0</v>
      </c>
      <c r="CP79" s="47">
        <v>0</v>
      </c>
      <c r="CQ79" s="47">
        <v>0</v>
      </c>
      <c r="CR79" s="47">
        <v>0</v>
      </c>
      <c r="CS79" s="47">
        <v>0</v>
      </c>
      <c r="CT79" s="47">
        <v>0</v>
      </c>
      <c r="CU79" s="47">
        <v>0</v>
      </c>
      <c r="CV79" s="47">
        <v>0</v>
      </c>
      <c r="CW79" s="47">
        <v>0</v>
      </c>
      <c r="CX79" s="47">
        <v>0</v>
      </c>
      <c r="CY79" s="47">
        <v>0.04607894736842129</v>
      </c>
      <c r="CZ79" s="47">
        <v>0.04607894736842129</v>
      </c>
      <c r="DA79" s="47">
        <v>0</v>
      </c>
      <c r="DB79" s="47">
        <v>0</v>
      </c>
      <c r="DC79" s="47">
        <v>0</v>
      </c>
      <c r="DD79" s="47">
        <v>0</v>
      </c>
      <c r="DE79" s="47">
        <v>0</v>
      </c>
      <c r="DF79" s="47">
        <v>0</v>
      </c>
      <c r="DG79" s="47">
        <v>0</v>
      </c>
      <c r="DH79" s="47">
        <v>0</v>
      </c>
      <c r="DI79" s="47">
        <v>0</v>
      </c>
      <c r="DJ79" s="47">
        <v>0</v>
      </c>
      <c r="DK79" s="47">
        <v>0</v>
      </c>
      <c r="DL79" s="47">
        <v>0</v>
      </c>
      <c r="DM79" s="47">
        <v>0</v>
      </c>
      <c r="DN79" s="47">
        <v>0</v>
      </c>
      <c r="DO79" s="47">
        <v>0</v>
      </c>
      <c r="DP79" s="47">
        <v>0</v>
      </c>
      <c r="DQ79" s="47">
        <v>0</v>
      </c>
      <c r="DR79" s="47">
        <v>0</v>
      </c>
      <c r="DS79" s="47">
        <v>0</v>
      </c>
      <c r="DT79" s="47">
        <v>0</v>
      </c>
      <c r="DU79" s="47">
        <v>0</v>
      </c>
      <c r="DV79" s="47">
        <v>0</v>
      </c>
      <c r="DW79" s="47">
        <v>0</v>
      </c>
      <c r="DX79" s="47">
        <v>0</v>
      </c>
      <c r="DY79" s="47">
        <v>0</v>
      </c>
      <c r="DZ79" s="47">
        <v>0</v>
      </c>
      <c r="EA79" s="47">
        <v>0</v>
      </c>
      <c r="ZZ79" t="s">
        <v>157</v>
      </c>
    </row>
    <row r="80" spans="1:702" x14ac:dyDescent="0.25">
      <c r="A80" s="47" t="s">
        <v>299</v>
      </c>
      <c r="B80" s="47" t="s">
        <v>153</v>
      </c>
      <c r="C80" s="47" t="s">
        <v>157</v>
      </c>
      <c r="D80" s="47" t="s">
        <v>1170</v>
      </c>
      <c r="E80" s="47" t="s">
        <v>267</v>
      </c>
      <c r="F80" s="47" t="s">
        <v>267</v>
      </c>
      <c r="G80" s="47"/>
      <c r="H80" s="47" t="s">
        <v>155</v>
      </c>
      <c r="I80" s="47" t="s">
        <v>229</v>
      </c>
      <c r="J80" s="47" t="str">
        <f>=IFERROR(VLOOKUP(H80&amp;I80,Table_Fonctions!A:G,6,FALSE),"")</f>
        <v>0</v>
      </c>
      <c r="K80" s="47" t="s">
        <v>1171</v>
      </c>
      <c r="L80" s="47" t="str">
        <f>=IFERROR(VLOOKUP(H80&amp;I80,Table_Fonctions!A:G,7,FALSE),K80)</f>
        <v/>
      </c>
      <c r="M80" s="47" t="str">
        <f>=IF(OR(LEFT(D80, 3)="TJ ", LEFT(D80, 4)="CPH "), "OUI", "NON")</f>
        <v/>
      </c>
      <c r="N80" s="47" t="s">
        <v>239</v>
      </c>
      <c r="O80" s="47"/>
      <c r="P80" s="47">
        <v>0.5421052631578948</v>
      </c>
      <c r="Q80" s="47">
        <v>0.5421052631578948</v>
      </c>
      <c r="R80" s="47" t="s">
        <v>1172</v>
      </c>
      <c r="S80" s="47">
        <f>=ROUND(BQ80-(BR80+BS80),3)</f>
      </c>
      <c r="T80" s="47">
        <f>=ROUND(CK80-(CL80+CM80+CN80+CO80+CP80),3)</f>
      </c>
      <c r="U80" s="47">
        <v>0</v>
      </c>
      <c r="V80" s="47">
        <v>0</v>
      </c>
      <c r="W80" s="47">
        <v>0</v>
      </c>
      <c r="X80" s="47">
        <v>0</v>
      </c>
      <c r="Y80" s="47">
        <v>0</v>
      </c>
      <c r="Z80" s="47">
        <v>0</v>
      </c>
      <c r="AA80" s="47">
        <v>0</v>
      </c>
      <c r="AB80" s="47">
        <v>0</v>
      </c>
      <c r="AC80" s="47">
        <v>0</v>
      </c>
      <c r="AD80" s="47">
        <v>0</v>
      </c>
      <c r="AE80" s="47">
        <v>0</v>
      </c>
      <c r="AF80" s="47">
        <v>0</v>
      </c>
      <c r="AG80" s="47">
        <v>0</v>
      </c>
      <c r="AH80" s="47">
        <v>0</v>
      </c>
      <c r="AI80" s="47">
        <v>0</v>
      </c>
      <c r="AJ80" s="47">
        <v>0.14907894736842053</v>
      </c>
      <c r="AK80" s="47">
        <v>0.11655263157894784</v>
      </c>
      <c r="AL80" s="47">
        <v>0</v>
      </c>
      <c r="AM80" s="47">
        <v>0</v>
      </c>
      <c r="AN80" s="47">
        <v>0</v>
      </c>
      <c r="AO80" s="47">
        <v>0</v>
      </c>
      <c r="AP80" s="47">
        <v>0.03252631578947372</v>
      </c>
      <c r="AQ80" s="47">
        <v>0</v>
      </c>
      <c r="AR80" s="47">
        <v>0</v>
      </c>
      <c r="AS80" s="47">
        <v>0.32255263157894687</v>
      </c>
      <c r="AT80" s="47">
        <v>0.32255263157894687</v>
      </c>
      <c r="AU80" s="47">
        <v>0</v>
      </c>
      <c r="AV80" s="47">
        <v>0</v>
      </c>
      <c r="AW80" s="47">
        <v>0</v>
      </c>
      <c r="AX80" s="47">
        <v>0</v>
      </c>
      <c r="AY80" s="47">
        <v>0</v>
      </c>
      <c r="AZ80" s="47">
        <v>0</v>
      </c>
      <c r="BA80" s="47">
        <v>0</v>
      </c>
      <c r="BB80" s="47">
        <v>0</v>
      </c>
      <c r="BC80" s="47">
        <v>0</v>
      </c>
      <c r="BD80" s="47">
        <v>0</v>
      </c>
      <c r="BE80" s="47">
        <v>0</v>
      </c>
      <c r="BF80" s="47">
        <v>0</v>
      </c>
      <c r="BG80" s="47">
        <v>0</v>
      </c>
      <c r="BH80" s="47">
        <v>0</v>
      </c>
      <c r="BI80" s="47">
        <v>0</v>
      </c>
      <c r="BJ80" s="47">
        <v>0</v>
      </c>
      <c r="BK80" s="47">
        <v>0</v>
      </c>
      <c r="BL80" s="47">
        <v>0</v>
      </c>
      <c r="BM80" s="47">
        <v>0</v>
      </c>
      <c r="BN80" s="47">
        <v>0</v>
      </c>
      <c r="BO80" s="47">
        <v>0</v>
      </c>
      <c r="BP80" s="47">
        <v>0</v>
      </c>
      <c r="BQ80" s="47">
        <v>0</v>
      </c>
      <c r="BR80" s="47">
        <v>0</v>
      </c>
      <c r="BS80" s="47">
        <v>0</v>
      </c>
      <c r="BT80" s="47">
        <v>0.024394736842105233</v>
      </c>
      <c r="BU80" s="47">
        <v>0.01626315789473686</v>
      </c>
      <c r="BV80" s="47">
        <v>0</v>
      </c>
      <c r="BW80" s="47">
        <v>0</v>
      </c>
      <c r="BX80" s="47">
        <v>0</v>
      </c>
      <c r="BY80" s="47">
        <v>0</v>
      </c>
      <c r="BZ80" s="47">
        <v>0</v>
      </c>
      <c r="CA80" s="47">
        <v>0</v>
      </c>
      <c r="CB80" s="47">
        <v>0.00813157894736843</v>
      </c>
      <c r="CC80" s="47">
        <v>0</v>
      </c>
      <c r="CD80" s="47">
        <v>0</v>
      </c>
      <c r="CE80" s="47">
        <v>0</v>
      </c>
      <c r="CF80" s="47">
        <v>0</v>
      </c>
      <c r="CG80" s="47">
        <v>0</v>
      </c>
      <c r="CH80" s="47">
        <v>0</v>
      </c>
      <c r="CI80" s="47">
        <v>0</v>
      </c>
      <c r="CJ80" s="47">
        <v>0</v>
      </c>
      <c r="CK80" s="47">
        <v>0</v>
      </c>
      <c r="CL80" s="47">
        <v>0</v>
      </c>
      <c r="CM80" s="47">
        <v>0</v>
      </c>
      <c r="CN80" s="47">
        <v>0</v>
      </c>
      <c r="CO80" s="47">
        <v>0</v>
      </c>
      <c r="CP80" s="47">
        <v>0</v>
      </c>
      <c r="CQ80" s="47">
        <v>0</v>
      </c>
      <c r="CR80" s="47">
        <v>0</v>
      </c>
      <c r="CS80" s="47">
        <v>0</v>
      </c>
      <c r="CT80" s="47">
        <v>0</v>
      </c>
      <c r="CU80" s="47">
        <v>0</v>
      </c>
      <c r="CV80" s="47">
        <v>0</v>
      </c>
      <c r="CW80" s="47">
        <v>0</v>
      </c>
      <c r="CX80" s="47">
        <v>0</v>
      </c>
      <c r="CY80" s="47">
        <v>0.04607894736842129</v>
      </c>
      <c r="CZ80" s="47">
        <v>0.04607894736842129</v>
      </c>
      <c r="DA80" s="47">
        <v>0</v>
      </c>
      <c r="DB80" s="47">
        <v>0</v>
      </c>
      <c r="DC80" s="47">
        <v>0</v>
      </c>
      <c r="DD80" s="47">
        <v>0</v>
      </c>
      <c r="DE80" s="47">
        <v>0</v>
      </c>
      <c r="DF80" s="47">
        <v>0</v>
      </c>
      <c r="DG80" s="47">
        <v>0</v>
      </c>
      <c r="DH80" s="47">
        <v>0</v>
      </c>
      <c r="DI80" s="47">
        <v>0</v>
      </c>
      <c r="DJ80" s="47">
        <v>0</v>
      </c>
      <c r="DK80" s="47">
        <v>0</v>
      </c>
      <c r="DL80" s="47">
        <v>0</v>
      </c>
      <c r="DM80" s="47">
        <v>0</v>
      </c>
      <c r="DN80" s="47">
        <v>0</v>
      </c>
      <c r="DO80" s="47">
        <v>0</v>
      </c>
      <c r="DP80" s="47">
        <v>0</v>
      </c>
      <c r="DQ80" s="47">
        <v>0</v>
      </c>
      <c r="DR80" s="47">
        <v>0</v>
      </c>
      <c r="DS80" s="47">
        <v>0</v>
      </c>
      <c r="DT80" s="47">
        <v>0</v>
      </c>
      <c r="DU80" s="47">
        <v>0</v>
      </c>
      <c r="DV80" s="47">
        <v>0</v>
      </c>
      <c r="DW80" s="47">
        <v>0</v>
      </c>
      <c r="DX80" s="47">
        <v>0</v>
      </c>
      <c r="DY80" s="47">
        <v>0</v>
      </c>
      <c r="DZ80" s="47">
        <v>0</v>
      </c>
      <c r="EA80" s="47">
        <v>0</v>
      </c>
      <c r="ZZ80" t="s">
        <v>157</v>
      </c>
    </row>
    <row r="81" spans="1:702" x14ac:dyDescent="0.25">
      <c r="A81" s="47" t="s">
        <v>300</v>
      </c>
      <c r="B81" s="47" t="s">
        <v>153</v>
      </c>
      <c r="C81" s="47" t="s">
        <v>157</v>
      </c>
      <c r="D81" s="47" t="s">
        <v>1170</v>
      </c>
      <c r="E81" s="47" t="s">
        <v>267</v>
      </c>
      <c r="F81" s="47" t="s">
        <v>267</v>
      </c>
      <c r="G81" s="47"/>
      <c r="H81" s="47" t="s">
        <v>155</v>
      </c>
      <c r="I81" s="47" t="s">
        <v>1173</v>
      </c>
      <c r="J81" s="47" t="str">
        <f>=IFERROR(VLOOKUP(H81&amp;I81,Table_Fonctions!A:G,6,FALSE),"")</f>
        <v>0</v>
      </c>
      <c r="K81" s="47" t="s">
        <v>1174</v>
      </c>
      <c r="L81" s="47" t="str">
        <f>=IFERROR(VLOOKUP(H81&amp;I81,Table_Fonctions!A:G,7,FALSE),K81)</f>
        <v/>
      </c>
      <c r="M81" s="47" t="str">
        <f>=IF(OR(LEFT(D81, 3)="TJ ", LEFT(D81, 4)="CPH "), "OUI", "NON")</f>
        <v/>
      </c>
      <c r="N81" s="47" t="s">
        <v>239</v>
      </c>
      <c r="O81" s="47" t="s">
        <v>180</v>
      </c>
      <c r="P81" s="47">
        <v>0.22894736842105262</v>
      </c>
      <c r="Q81" s="47">
        <v>0.03548684210526319</v>
      </c>
      <c r="R81" s="47">
        <v>0.19346052631578942</v>
      </c>
      <c r="S81" s="47">
        <f>=ROUND(BQ81-(BR81+BS81),3)</f>
      </c>
      <c r="T81" s="47">
        <f>=ROUND(CK81-(CL81+CM81+CN81+CO81+CP81),3)</f>
      </c>
      <c r="U81" s="47">
        <v>0</v>
      </c>
      <c r="V81" s="47">
        <v>0</v>
      </c>
      <c r="W81" s="47">
        <v>0</v>
      </c>
      <c r="X81" s="47">
        <v>0</v>
      </c>
      <c r="Y81" s="47">
        <v>0</v>
      </c>
      <c r="Z81" s="47">
        <v>0</v>
      </c>
      <c r="AA81" s="47">
        <v>0</v>
      </c>
      <c r="AB81" s="47">
        <v>0</v>
      </c>
      <c r="AC81" s="47">
        <v>0</v>
      </c>
      <c r="AD81" s="47">
        <v>0</v>
      </c>
      <c r="AE81" s="47">
        <v>0</v>
      </c>
      <c r="AF81" s="47">
        <v>0</v>
      </c>
      <c r="AG81" s="47">
        <v>0</v>
      </c>
      <c r="AH81" s="47">
        <v>0</v>
      </c>
      <c r="AI81" s="47">
        <v>0</v>
      </c>
      <c r="AJ81" s="47">
        <v>0</v>
      </c>
      <c r="AK81" s="47">
        <v>0</v>
      </c>
      <c r="AL81" s="47">
        <v>0</v>
      </c>
      <c r="AM81" s="47">
        <v>0</v>
      </c>
      <c r="AN81" s="47">
        <v>0</v>
      </c>
      <c r="AO81" s="47">
        <v>0</v>
      </c>
      <c r="AP81" s="47">
        <v>0</v>
      </c>
      <c r="AQ81" s="47">
        <v>0</v>
      </c>
      <c r="AR81" s="47">
        <v>0</v>
      </c>
      <c r="AS81" s="47">
        <v>0</v>
      </c>
      <c r="AT81" s="47">
        <v>0</v>
      </c>
      <c r="AU81" s="47">
        <v>0</v>
      </c>
      <c r="AV81" s="47">
        <v>0</v>
      </c>
      <c r="AW81" s="47">
        <v>0</v>
      </c>
      <c r="AX81" s="47">
        <v>0</v>
      </c>
      <c r="AY81" s="47">
        <v>0</v>
      </c>
      <c r="AZ81" s="47">
        <v>0</v>
      </c>
      <c r="BA81" s="47">
        <v>0</v>
      </c>
      <c r="BB81" s="47">
        <v>0</v>
      </c>
      <c r="BC81" s="47">
        <v>0</v>
      </c>
      <c r="BD81" s="47">
        <v>0</v>
      </c>
      <c r="BE81" s="47">
        <v>0</v>
      </c>
      <c r="BF81" s="47">
        <v>0</v>
      </c>
      <c r="BG81" s="47">
        <v>0</v>
      </c>
      <c r="BH81" s="47">
        <v>0</v>
      </c>
      <c r="BI81" s="47">
        <v>0</v>
      </c>
      <c r="BJ81" s="47">
        <v>0</v>
      </c>
      <c r="BK81" s="47">
        <v>0</v>
      </c>
      <c r="BL81" s="47">
        <v>0</v>
      </c>
      <c r="BM81" s="47">
        <v>0</v>
      </c>
      <c r="BN81" s="47">
        <v>0</v>
      </c>
      <c r="BO81" s="47">
        <v>0</v>
      </c>
      <c r="BP81" s="47">
        <v>0</v>
      </c>
      <c r="BQ81" s="47">
        <v>0</v>
      </c>
      <c r="BR81" s="47">
        <v>0</v>
      </c>
      <c r="BS81" s="47">
        <v>0</v>
      </c>
      <c r="BT81" s="47">
        <v>0.018315789473684223</v>
      </c>
      <c r="BU81" s="47">
        <v>0.018315789473684223</v>
      </c>
      <c r="BV81" s="47">
        <v>0</v>
      </c>
      <c r="BW81" s="47">
        <v>0</v>
      </c>
      <c r="BX81" s="47">
        <v>0</v>
      </c>
      <c r="BY81" s="47">
        <v>0</v>
      </c>
      <c r="BZ81" s="47">
        <v>0</v>
      </c>
      <c r="CA81" s="47">
        <v>0</v>
      </c>
      <c r="CB81" s="47">
        <v>0</v>
      </c>
      <c r="CC81" s="47">
        <v>0</v>
      </c>
      <c r="CD81" s="47">
        <v>0</v>
      </c>
      <c r="CE81" s="47">
        <v>0</v>
      </c>
      <c r="CF81" s="47">
        <v>0</v>
      </c>
      <c r="CG81" s="47">
        <v>0</v>
      </c>
      <c r="CH81" s="47">
        <v>0</v>
      </c>
      <c r="CI81" s="47">
        <v>0</v>
      </c>
      <c r="CJ81" s="47">
        <v>0</v>
      </c>
      <c r="CK81" s="47">
        <v>0</v>
      </c>
      <c r="CL81" s="47">
        <v>0</v>
      </c>
      <c r="CM81" s="47">
        <v>0</v>
      </c>
      <c r="CN81" s="47">
        <v>0</v>
      </c>
      <c r="CO81" s="47">
        <v>0</v>
      </c>
      <c r="CP81" s="47">
        <v>0</v>
      </c>
      <c r="CQ81" s="47">
        <v>0</v>
      </c>
      <c r="CR81" s="47">
        <v>0</v>
      </c>
      <c r="CS81" s="47">
        <v>0</v>
      </c>
      <c r="CT81" s="47">
        <v>0</v>
      </c>
      <c r="CU81" s="47">
        <v>0</v>
      </c>
      <c r="CV81" s="47">
        <v>0</v>
      </c>
      <c r="CW81" s="47">
        <v>0</v>
      </c>
      <c r="CX81" s="47">
        <v>0</v>
      </c>
      <c r="CY81" s="47">
        <v>0.017171052631578972</v>
      </c>
      <c r="CZ81" s="47">
        <v>0.017171052631578972</v>
      </c>
      <c r="DA81" s="47">
        <v>0</v>
      </c>
      <c r="DB81" s="47">
        <v>0</v>
      </c>
      <c r="DC81" s="47">
        <v>0</v>
      </c>
      <c r="DD81" s="47">
        <v>0</v>
      </c>
      <c r="DE81" s="47">
        <v>0</v>
      </c>
      <c r="DF81" s="47">
        <v>0</v>
      </c>
      <c r="DG81" s="47">
        <v>0</v>
      </c>
      <c r="DH81" s="47">
        <v>0</v>
      </c>
      <c r="DI81" s="47">
        <v>0</v>
      </c>
      <c r="DJ81" s="47">
        <v>0</v>
      </c>
      <c r="DK81" s="47">
        <v>0</v>
      </c>
      <c r="DL81" s="47">
        <v>0</v>
      </c>
      <c r="DM81" s="47">
        <v>0</v>
      </c>
      <c r="DN81" s="47">
        <v>0</v>
      </c>
      <c r="DO81" s="47">
        <v>0</v>
      </c>
      <c r="DP81" s="47">
        <v>0</v>
      </c>
      <c r="DQ81" s="47">
        <v>0</v>
      </c>
      <c r="DR81" s="47">
        <v>0</v>
      </c>
      <c r="DS81" s="47">
        <v>0</v>
      </c>
      <c r="DT81" s="47">
        <v>0</v>
      </c>
      <c r="DU81" s="47">
        <v>0</v>
      </c>
      <c r="DV81" s="47">
        <v>0</v>
      </c>
      <c r="DW81" s="47">
        <v>0</v>
      </c>
      <c r="DX81" s="47">
        <v>0</v>
      </c>
      <c r="DY81" s="47">
        <v>0</v>
      </c>
      <c r="DZ81" s="47">
        <v>0</v>
      </c>
      <c r="EA81" s="47">
        <v>0</v>
      </c>
      <c r="ZZ81" t="s">
        <v>157</v>
      </c>
    </row>
    <row r="82" spans="1:702" x14ac:dyDescent="0.25">
      <c r="A82" s="47" t="s">
        <v>302</v>
      </c>
      <c r="B82" s="47" t="s">
        <v>153</v>
      </c>
      <c r="C82" s="47" t="s">
        <v>157</v>
      </c>
      <c r="D82" s="47" t="s">
        <v>1170</v>
      </c>
      <c r="E82" s="47" t="s">
        <v>267</v>
      </c>
      <c r="F82" s="47" t="s">
        <v>267</v>
      </c>
      <c r="G82" s="47"/>
      <c r="H82" s="47" t="s">
        <v>155</v>
      </c>
      <c r="I82" s="47" t="s">
        <v>1173</v>
      </c>
      <c r="J82" s="47" t="str">
        <f>=IFERROR(VLOOKUP(H82&amp;I82,Table_Fonctions!A:G,6,FALSE),"")</f>
        <v>0</v>
      </c>
      <c r="K82" s="47" t="s">
        <v>1174</v>
      </c>
      <c r="L82" s="47" t="str">
        <f>=IFERROR(VLOOKUP(H82&amp;I82,Table_Fonctions!A:G,7,FALSE),K82)</f>
        <v/>
      </c>
      <c r="M82" s="47" t="str">
        <f>=IF(OR(LEFT(D82, 3)="TJ ", LEFT(D82, 4)="CPH "), "OUI", "NON")</f>
        <v/>
      </c>
      <c r="N82" s="47" t="s">
        <v>239</v>
      </c>
      <c r="O82" s="47" t="s">
        <v>180</v>
      </c>
      <c r="P82" s="47">
        <v>0.22894736842105262</v>
      </c>
      <c r="Q82" s="47">
        <v>0.22894736842105262</v>
      </c>
      <c r="R82" s="47" t="s">
        <v>1172</v>
      </c>
      <c r="S82" s="47">
        <f>=ROUND(BQ82-(BR82+BS82),3)</f>
      </c>
      <c r="T82" s="47">
        <f>=ROUND(CK82-(CL82+CM82+CN82+CO82+CP82),3)</f>
      </c>
      <c r="U82" s="47">
        <v>0.21177631578947334</v>
      </c>
      <c r="V82" s="47">
        <v>0.21177631578947334</v>
      </c>
      <c r="W82" s="47">
        <v>0</v>
      </c>
      <c r="X82" s="47">
        <v>0</v>
      </c>
      <c r="Y82" s="47">
        <v>0</v>
      </c>
      <c r="Z82" s="47">
        <v>0</v>
      </c>
      <c r="AA82" s="47">
        <v>0</v>
      </c>
      <c r="AB82" s="47">
        <v>0</v>
      </c>
      <c r="AC82" s="47">
        <v>0</v>
      </c>
      <c r="AD82" s="47">
        <v>0</v>
      </c>
      <c r="AE82" s="47">
        <v>0</v>
      </c>
      <c r="AF82" s="47">
        <v>0</v>
      </c>
      <c r="AG82" s="47">
        <v>0</v>
      </c>
      <c r="AH82" s="47">
        <v>0</v>
      </c>
      <c r="AI82" s="47">
        <v>0</v>
      </c>
      <c r="AJ82" s="47">
        <v>0</v>
      </c>
      <c r="AK82" s="47">
        <v>0</v>
      </c>
      <c r="AL82" s="47">
        <v>0</v>
      </c>
      <c r="AM82" s="47">
        <v>0</v>
      </c>
      <c r="AN82" s="47">
        <v>0</v>
      </c>
      <c r="AO82" s="47">
        <v>0</v>
      </c>
      <c r="AP82" s="47">
        <v>0</v>
      </c>
      <c r="AQ82" s="47">
        <v>0</v>
      </c>
      <c r="AR82" s="47">
        <v>0</v>
      </c>
      <c r="AS82" s="47">
        <v>0</v>
      </c>
      <c r="AT82" s="47">
        <v>0</v>
      </c>
      <c r="AU82" s="47">
        <v>0</v>
      </c>
      <c r="AV82" s="47">
        <v>0</v>
      </c>
      <c r="AW82" s="47">
        <v>0</v>
      </c>
      <c r="AX82" s="47">
        <v>0</v>
      </c>
      <c r="AY82" s="47">
        <v>0</v>
      </c>
      <c r="AZ82" s="47">
        <v>0</v>
      </c>
      <c r="BA82" s="47">
        <v>0</v>
      </c>
      <c r="BB82" s="47">
        <v>0</v>
      </c>
      <c r="BC82" s="47">
        <v>0</v>
      </c>
      <c r="BD82" s="47">
        <v>0</v>
      </c>
      <c r="BE82" s="47">
        <v>0</v>
      </c>
      <c r="BF82" s="47">
        <v>0</v>
      </c>
      <c r="BG82" s="47">
        <v>0</v>
      </c>
      <c r="BH82" s="47">
        <v>0</v>
      </c>
      <c r="BI82" s="47">
        <v>0</v>
      </c>
      <c r="BJ82" s="47">
        <v>0</v>
      </c>
      <c r="BK82" s="47">
        <v>0</v>
      </c>
      <c r="BL82" s="47">
        <v>0</v>
      </c>
      <c r="BM82" s="47">
        <v>0</v>
      </c>
      <c r="BN82" s="47">
        <v>0</v>
      </c>
      <c r="BO82" s="47">
        <v>0</v>
      </c>
      <c r="BP82" s="47">
        <v>0</v>
      </c>
      <c r="BQ82" s="47">
        <v>0</v>
      </c>
      <c r="BR82" s="47">
        <v>0</v>
      </c>
      <c r="BS82" s="47">
        <v>0</v>
      </c>
      <c r="BT82" s="47">
        <v>0</v>
      </c>
      <c r="BU82" s="47">
        <v>0</v>
      </c>
      <c r="BV82" s="47">
        <v>0</v>
      </c>
      <c r="BW82" s="47">
        <v>0</v>
      </c>
      <c r="BX82" s="47">
        <v>0</v>
      </c>
      <c r="BY82" s="47">
        <v>0</v>
      </c>
      <c r="BZ82" s="47">
        <v>0</v>
      </c>
      <c r="CA82" s="47">
        <v>0</v>
      </c>
      <c r="CB82" s="47">
        <v>0</v>
      </c>
      <c r="CC82" s="47">
        <v>0</v>
      </c>
      <c r="CD82" s="47">
        <v>0</v>
      </c>
      <c r="CE82" s="47">
        <v>0</v>
      </c>
      <c r="CF82" s="47">
        <v>0</v>
      </c>
      <c r="CG82" s="47">
        <v>0</v>
      </c>
      <c r="CH82" s="47">
        <v>0</v>
      </c>
      <c r="CI82" s="47">
        <v>0</v>
      </c>
      <c r="CJ82" s="47">
        <v>0</v>
      </c>
      <c r="CK82" s="47">
        <v>0</v>
      </c>
      <c r="CL82" s="47">
        <v>0</v>
      </c>
      <c r="CM82" s="47">
        <v>0</v>
      </c>
      <c r="CN82" s="47">
        <v>0</v>
      </c>
      <c r="CO82" s="47">
        <v>0</v>
      </c>
      <c r="CP82" s="47">
        <v>0</v>
      </c>
      <c r="CQ82" s="47">
        <v>0</v>
      </c>
      <c r="CR82" s="47">
        <v>0</v>
      </c>
      <c r="CS82" s="47">
        <v>0</v>
      </c>
      <c r="CT82" s="47">
        <v>0</v>
      </c>
      <c r="CU82" s="47">
        <v>0</v>
      </c>
      <c r="CV82" s="47">
        <v>0</v>
      </c>
      <c r="CW82" s="47">
        <v>0</v>
      </c>
      <c r="CX82" s="47">
        <v>0</v>
      </c>
      <c r="CY82" s="47">
        <v>0.017171052631578972</v>
      </c>
      <c r="CZ82" s="47">
        <v>0.017171052631578972</v>
      </c>
      <c r="DA82" s="47">
        <v>0</v>
      </c>
      <c r="DB82" s="47">
        <v>0</v>
      </c>
      <c r="DC82" s="47">
        <v>0</v>
      </c>
      <c r="DD82" s="47">
        <v>0</v>
      </c>
      <c r="DE82" s="47">
        <v>0</v>
      </c>
      <c r="DF82" s="47">
        <v>0</v>
      </c>
      <c r="DG82" s="47">
        <v>0</v>
      </c>
      <c r="DH82" s="47">
        <v>0</v>
      </c>
      <c r="DI82" s="47">
        <v>0</v>
      </c>
      <c r="DJ82" s="47">
        <v>0</v>
      </c>
      <c r="DK82" s="47">
        <v>0</v>
      </c>
      <c r="DL82" s="47">
        <v>0</v>
      </c>
      <c r="DM82" s="47">
        <v>0</v>
      </c>
      <c r="DN82" s="47">
        <v>0</v>
      </c>
      <c r="DO82" s="47">
        <v>0</v>
      </c>
      <c r="DP82" s="47">
        <v>0</v>
      </c>
      <c r="DQ82" s="47">
        <v>0</v>
      </c>
      <c r="DR82" s="47">
        <v>0</v>
      </c>
      <c r="DS82" s="47">
        <v>0</v>
      </c>
      <c r="DT82" s="47">
        <v>0</v>
      </c>
      <c r="DU82" s="47">
        <v>0</v>
      </c>
      <c r="DV82" s="47">
        <v>0</v>
      </c>
      <c r="DW82" s="47">
        <v>0</v>
      </c>
      <c r="DX82" s="47">
        <v>0</v>
      </c>
      <c r="DY82" s="47">
        <v>0</v>
      </c>
      <c r="DZ82" s="47">
        <v>0</v>
      </c>
      <c r="EA82" s="47">
        <v>0</v>
      </c>
      <c r="ZZ82" t="s">
        <v>157</v>
      </c>
    </row>
    <row r="83" spans="1:702" x14ac:dyDescent="0.25">
      <c r="A83" s="47" t="s">
        <v>303</v>
      </c>
      <c r="B83" s="47" t="s">
        <v>153</v>
      </c>
      <c r="C83" s="47" t="s">
        <v>157</v>
      </c>
      <c r="D83" s="47" t="s">
        <v>1170</v>
      </c>
      <c r="E83" s="47" t="s">
        <v>267</v>
      </c>
      <c r="F83" s="47" t="s">
        <v>267</v>
      </c>
      <c r="G83" s="47"/>
      <c r="H83" s="47" t="s">
        <v>155</v>
      </c>
      <c r="I83" s="47" t="s">
        <v>1173</v>
      </c>
      <c r="J83" s="47" t="str">
        <f>=IFERROR(VLOOKUP(H83&amp;I83,Table_Fonctions!A:G,6,FALSE),"")</f>
        <v>0</v>
      </c>
      <c r="K83" s="47" t="s">
        <v>1174</v>
      </c>
      <c r="L83" s="47" t="str">
        <f>=IFERROR(VLOOKUP(H83&amp;I83,Table_Fonctions!A:G,7,FALSE),K83)</f>
        <v/>
      </c>
      <c r="M83" s="47" t="str">
        <f>=IF(OR(LEFT(D83, 3)="TJ ", LEFT(D83, 4)="CPH "), "OUI", "NON")</f>
        <v/>
      </c>
      <c r="N83" s="47" t="s">
        <v>239</v>
      </c>
      <c r="O83" s="47"/>
      <c r="P83" s="47">
        <v>0.5421052631578948</v>
      </c>
      <c r="Q83" s="47">
        <v>0.5421052631578948</v>
      </c>
      <c r="R83" s="47" t="s">
        <v>1172</v>
      </c>
      <c r="S83" s="47">
        <f>=ROUND(BQ83-(BR83+BS83),3)</f>
      </c>
      <c r="T83" s="47">
        <f>=ROUND(CK83-(CL83+CM83+CN83+CO83+CP83),3)</f>
      </c>
      <c r="U83" s="47">
        <v>0</v>
      </c>
      <c r="V83" s="47">
        <v>0</v>
      </c>
      <c r="W83" s="47">
        <v>0</v>
      </c>
      <c r="X83" s="47">
        <v>0</v>
      </c>
      <c r="Y83" s="47">
        <v>0</v>
      </c>
      <c r="Z83" s="47">
        <v>0</v>
      </c>
      <c r="AA83" s="47">
        <v>0</v>
      </c>
      <c r="AB83" s="47">
        <v>0</v>
      </c>
      <c r="AC83" s="47">
        <v>0</v>
      </c>
      <c r="AD83" s="47">
        <v>0</v>
      </c>
      <c r="AE83" s="47">
        <v>0</v>
      </c>
      <c r="AF83" s="47">
        <v>0</v>
      </c>
      <c r="AG83" s="47">
        <v>0</v>
      </c>
      <c r="AH83" s="47">
        <v>0</v>
      </c>
      <c r="AI83" s="47">
        <v>0</v>
      </c>
      <c r="AJ83" s="47">
        <v>0</v>
      </c>
      <c r="AK83" s="47">
        <v>0</v>
      </c>
      <c r="AL83" s="47">
        <v>0</v>
      </c>
      <c r="AM83" s="47">
        <v>0</v>
      </c>
      <c r="AN83" s="47">
        <v>0</v>
      </c>
      <c r="AO83" s="47">
        <v>0</v>
      </c>
      <c r="AP83" s="47">
        <v>0</v>
      </c>
      <c r="AQ83" s="47">
        <v>0</v>
      </c>
      <c r="AR83" s="47">
        <v>0</v>
      </c>
      <c r="AS83" s="47">
        <v>0</v>
      </c>
      <c r="AT83" s="47">
        <v>0</v>
      </c>
      <c r="AU83" s="47">
        <v>0</v>
      </c>
      <c r="AV83" s="47">
        <v>0</v>
      </c>
      <c r="AW83" s="47">
        <v>0</v>
      </c>
      <c r="AX83" s="47">
        <v>0</v>
      </c>
      <c r="AY83" s="47">
        <v>0</v>
      </c>
      <c r="AZ83" s="47">
        <v>0</v>
      </c>
      <c r="BA83" s="47">
        <v>0</v>
      </c>
      <c r="BB83" s="47">
        <v>0</v>
      </c>
      <c r="BC83" s="47">
        <v>0</v>
      </c>
      <c r="BD83" s="47">
        <v>0</v>
      </c>
      <c r="BE83" s="47">
        <v>0</v>
      </c>
      <c r="BF83" s="47">
        <v>0</v>
      </c>
      <c r="BG83" s="47">
        <v>0</v>
      </c>
      <c r="BH83" s="47">
        <v>0</v>
      </c>
      <c r="BI83" s="47">
        <v>0</v>
      </c>
      <c r="BJ83" s="47">
        <v>0</v>
      </c>
      <c r="BK83" s="47">
        <v>0</v>
      </c>
      <c r="BL83" s="47">
        <v>0</v>
      </c>
      <c r="BM83" s="47">
        <v>0</v>
      </c>
      <c r="BN83" s="47">
        <v>0</v>
      </c>
      <c r="BO83" s="47">
        <v>0</v>
      </c>
      <c r="BP83" s="47">
        <v>0</v>
      </c>
      <c r="BQ83" s="47">
        <v>0</v>
      </c>
      <c r="BR83" s="47">
        <v>0</v>
      </c>
      <c r="BS83" s="47">
        <v>0</v>
      </c>
      <c r="BT83" s="47">
        <v>0.501447368421054</v>
      </c>
      <c r="BU83" s="47">
        <v>0</v>
      </c>
      <c r="BV83" s="47">
        <v>0</v>
      </c>
      <c r="BW83" s="47">
        <v>0</v>
      </c>
      <c r="BX83" s="47">
        <v>0</v>
      </c>
      <c r="BY83" s="47">
        <v>0</v>
      </c>
      <c r="BZ83" s="47">
        <v>0</v>
      </c>
      <c r="CA83" s="47">
        <v>0</v>
      </c>
      <c r="CB83" s="47">
        <v>0</v>
      </c>
      <c r="CC83" s="47">
        <v>0</v>
      </c>
      <c r="CD83" s="47">
        <v>0</v>
      </c>
      <c r="CE83" s="47">
        <v>0</v>
      </c>
      <c r="CF83" s="47">
        <v>0</v>
      </c>
      <c r="CG83" s="47">
        <v>0</v>
      </c>
      <c r="CH83" s="47">
        <v>0</v>
      </c>
      <c r="CI83" s="47">
        <v>0</v>
      </c>
      <c r="CJ83" s="47">
        <v>0</v>
      </c>
      <c r="CK83" s="47">
        <v>0</v>
      </c>
      <c r="CL83" s="47">
        <v>0</v>
      </c>
      <c r="CM83" s="47">
        <v>0</v>
      </c>
      <c r="CN83" s="47">
        <v>0</v>
      </c>
      <c r="CO83" s="47">
        <v>0</v>
      </c>
      <c r="CP83" s="47">
        <v>0</v>
      </c>
      <c r="CQ83" s="47">
        <v>0</v>
      </c>
      <c r="CR83" s="47">
        <v>0</v>
      </c>
      <c r="CS83" s="47">
        <v>0</v>
      </c>
      <c r="CT83" s="47">
        <v>0</v>
      </c>
      <c r="CU83" s="47">
        <v>0</v>
      </c>
      <c r="CV83" s="47">
        <v>0</v>
      </c>
      <c r="CW83" s="47">
        <v>0</v>
      </c>
      <c r="CX83" s="47">
        <v>0</v>
      </c>
      <c r="CY83" s="47">
        <v>0.040657894736841955</v>
      </c>
      <c r="CZ83" s="47">
        <v>0.040657894736841955</v>
      </c>
      <c r="DA83" s="47">
        <v>0</v>
      </c>
      <c r="DB83" s="47">
        <v>0</v>
      </c>
      <c r="DC83" s="47">
        <v>0</v>
      </c>
      <c r="DD83" s="47">
        <v>0</v>
      </c>
      <c r="DE83" s="47">
        <v>0</v>
      </c>
      <c r="DF83" s="47">
        <v>0</v>
      </c>
      <c r="DG83" s="47">
        <v>0</v>
      </c>
      <c r="DH83" s="47">
        <v>0</v>
      </c>
      <c r="DI83" s="47">
        <v>0</v>
      </c>
      <c r="DJ83" s="47">
        <v>0</v>
      </c>
      <c r="DK83" s="47">
        <v>0</v>
      </c>
      <c r="DL83" s="47">
        <v>0</v>
      </c>
      <c r="DM83" s="47">
        <v>0</v>
      </c>
      <c r="DN83" s="47">
        <v>0</v>
      </c>
      <c r="DO83" s="47">
        <v>0</v>
      </c>
      <c r="DP83" s="47">
        <v>0</v>
      </c>
      <c r="DQ83" s="47">
        <v>0</v>
      </c>
      <c r="DR83" s="47">
        <v>0</v>
      </c>
      <c r="DS83" s="47">
        <v>0</v>
      </c>
      <c r="DT83" s="47">
        <v>0</v>
      </c>
      <c r="DU83" s="47">
        <v>0</v>
      </c>
      <c r="DV83" s="47">
        <v>0</v>
      </c>
      <c r="DW83" s="47">
        <v>0</v>
      </c>
      <c r="DX83" s="47">
        <v>0</v>
      </c>
      <c r="DY83" s="47">
        <v>0</v>
      </c>
      <c r="DZ83" s="47">
        <v>0</v>
      </c>
      <c r="EA83" s="47">
        <v>0</v>
      </c>
      <c r="ZZ83" t="s">
        <v>157</v>
      </c>
    </row>
    <row r="84" spans="1:702" x14ac:dyDescent="0.25">
      <c r="A84" s="47" t="s">
        <v>304</v>
      </c>
      <c r="B84" s="47" t="s">
        <v>153</v>
      </c>
      <c r="C84" s="47" t="s">
        <v>157</v>
      </c>
      <c r="D84" s="47" t="s">
        <v>1170</v>
      </c>
      <c r="E84" s="47" t="s">
        <v>267</v>
      </c>
      <c r="F84" s="47" t="s">
        <v>267</v>
      </c>
      <c r="G84" s="47"/>
      <c r="H84" s="47" t="s">
        <v>155</v>
      </c>
      <c r="I84" s="47" t="s">
        <v>1173</v>
      </c>
      <c r="J84" s="47" t="str">
        <f>=IFERROR(VLOOKUP(H84&amp;I84,Table_Fonctions!A:G,6,FALSE),"")</f>
        <v>0</v>
      </c>
      <c r="K84" s="47" t="s">
        <v>1174</v>
      </c>
      <c r="L84" s="47" t="str">
        <f>=IFERROR(VLOOKUP(H84&amp;I84,Table_Fonctions!A:G,7,FALSE),K84)</f>
        <v/>
      </c>
      <c r="M84" s="47" t="str">
        <f>=IF(OR(LEFT(D84, 3)="TJ ", LEFT(D84, 4)="CPH "), "OUI", "NON")</f>
        <v/>
      </c>
      <c r="N84" s="47" t="s">
        <v>239</v>
      </c>
      <c r="O84" s="47"/>
      <c r="P84" s="47">
        <v>0.5421052631578948</v>
      </c>
      <c r="Q84" s="47">
        <v>0.5421052631578948</v>
      </c>
      <c r="R84" s="47" t="s">
        <v>1172</v>
      </c>
      <c r="S84" s="47">
        <f>=ROUND(BQ84-(BR84+BS84),3)</f>
      </c>
      <c r="T84" s="47">
        <f>=ROUND(CK84-(CL84+CM84+CN84+CO84+CP84),3)</f>
      </c>
      <c r="U84" s="47">
        <v>0</v>
      </c>
      <c r="V84" s="47">
        <v>0</v>
      </c>
      <c r="W84" s="47">
        <v>0</v>
      </c>
      <c r="X84" s="47">
        <v>0</v>
      </c>
      <c r="Y84" s="47">
        <v>0</v>
      </c>
      <c r="Z84" s="47">
        <v>0</v>
      </c>
      <c r="AA84" s="47">
        <v>0</v>
      </c>
      <c r="AB84" s="47">
        <v>0</v>
      </c>
      <c r="AC84" s="47">
        <v>0</v>
      </c>
      <c r="AD84" s="47">
        <v>0</v>
      </c>
      <c r="AE84" s="47">
        <v>0</v>
      </c>
      <c r="AF84" s="47">
        <v>0</v>
      </c>
      <c r="AG84" s="47">
        <v>0</v>
      </c>
      <c r="AH84" s="47">
        <v>0</v>
      </c>
      <c r="AI84" s="47">
        <v>0</v>
      </c>
      <c r="AJ84" s="47">
        <v>0</v>
      </c>
      <c r="AK84" s="47">
        <v>0</v>
      </c>
      <c r="AL84" s="47">
        <v>0</v>
      </c>
      <c r="AM84" s="47">
        <v>0</v>
      </c>
      <c r="AN84" s="47">
        <v>0</v>
      </c>
      <c r="AO84" s="47">
        <v>0</v>
      </c>
      <c r="AP84" s="47">
        <v>0</v>
      </c>
      <c r="AQ84" s="47">
        <v>0</v>
      </c>
      <c r="AR84" s="47">
        <v>0</v>
      </c>
      <c r="AS84" s="47">
        <v>0</v>
      </c>
      <c r="AT84" s="47">
        <v>0</v>
      </c>
      <c r="AU84" s="47">
        <v>0</v>
      </c>
      <c r="AV84" s="47">
        <v>0</v>
      </c>
      <c r="AW84" s="47">
        <v>0</v>
      </c>
      <c r="AX84" s="47">
        <v>0</v>
      </c>
      <c r="AY84" s="47">
        <v>0</v>
      </c>
      <c r="AZ84" s="47">
        <v>0</v>
      </c>
      <c r="BA84" s="47">
        <v>0</v>
      </c>
      <c r="BB84" s="47">
        <v>0</v>
      </c>
      <c r="BC84" s="47">
        <v>0</v>
      </c>
      <c r="BD84" s="47">
        <v>0</v>
      </c>
      <c r="BE84" s="47">
        <v>0</v>
      </c>
      <c r="BF84" s="47">
        <v>0</v>
      </c>
      <c r="BG84" s="47">
        <v>0</v>
      </c>
      <c r="BH84" s="47">
        <v>0</v>
      </c>
      <c r="BI84" s="47">
        <v>0</v>
      </c>
      <c r="BJ84" s="47">
        <v>0</v>
      </c>
      <c r="BK84" s="47">
        <v>0</v>
      </c>
      <c r="BL84" s="47">
        <v>0</v>
      </c>
      <c r="BM84" s="47">
        <v>0</v>
      </c>
      <c r="BN84" s="47">
        <v>0</v>
      </c>
      <c r="BO84" s="47">
        <v>0</v>
      </c>
      <c r="BP84" s="47">
        <v>0</v>
      </c>
      <c r="BQ84" s="47">
        <v>0</v>
      </c>
      <c r="BR84" s="47">
        <v>0</v>
      </c>
      <c r="BS84" s="47">
        <v>0</v>
      </c>
      <c r="BT84" s="47">
        <v>0.501447368421054</v>
      </c>
      <c r="BU84" s="47">
        <v>0</v>
      </c>
      <c r="BV84" s="47">
        <v>0</v>
      </c>
      <c r="BW84" s="47">
        <v>0</v>
      </c>
      <c r="BX84" s="47">
        <v>0</v>
      </c>
      <c r="BY84" s="47">
        <v>0</v>
      </c>
      <c r="BZ84" s="47">
        <v>0</v>
      </c>
      <c r="CA84" s="47">
        <v>0</v>
      </c>
      <c r="CB84" s="47">
        <v>0</v>
      </c>
      <c r="CC84" s="47">
        <v>0</v>
      </c>
      <c r="CD84" s="47">
        <v>0</v>
      </c>
      <c r="CE84" s="47">
        <v>0</v>
      </c>
      <c r="CF84" s="47">
        <v>0</v>
      </c>
      <c r="CG84" s="47">
        <v>0</v>
      </c>
      <c r="CH84" s="47">
        <v>0</v>
      </c>
      <c r="CI84" s="47">
        <v>0</v>
      </c>
      <c r="CJ84" s="47">
        <v>0</v>
      </c>
      <c r="CK84" s="47">
        <v>0</v>
      </c>
      <c r="CL84" s="47">
        <v>0</v>
      </c>
      <c r="CM84" s="47">
        <v>0</v>
      </c>
      <c r="CN84" s="47">
        <v>0</v>
      </c>
      <c r="CO84" s="47">
        <v>0</v>
      </c>
      <c r="CP84" s="47">
        <v>0</v>
      </c>
      <c r="CQ84" s="47">
        <v>0</v>
      </c>
      <c r="CR84" s="47">
        <v>0</v>
      </c>
      <c r="CS84" s="47">
        <v>0</v>
      </c>
      <c r="CT84" s="47">
        <v>0</v>
      </c>
      <c r="CU84" s="47">
        <v>0</v>
      </c>
      <c r="CV84" s="47">
        <v>0</v>
      </c>
      <c r="CW84" s="47">
        <v>0</v>
      </c>
      <c r="CX84" s="47">
        <v>0</v>
      </c>
      <c r="CY84" s="47">
        <v>0.040657894736841955</v>
      </c>
      <c r="CZ84" s="47">
        <v>0.040657894736841955</v>
      </c>
      <c r="DA84" s="47">
        <v>0</v>
      </c>
      <c r="DB84" s="47">
        <v>0</v>
      </c>
      <c r="DC84" s="47">
        <v>0</v>
      </c>
      <c r="DD84" s="47">
        <v>0</v>
      </c>
      <c r="DE84" s="47">
        <v>0</v>
      </c>
      <c r="DF84" s="47">
        <v>0</v>
      </c>
      <c r="DG84" s="47">
        <v>0</v>
      </c>
      <c r="DH84" s="47">
        <v>0</v>
      </c>
      <c r="DI84" s="47">
        <v>0</v>
      </c>
      <c r="DJ84" s="47">
        <v>0</v>
      </c>
      <c r="DK84" s="47">
        <v>0</v>
      </c>
      <c r="DL84" s="47">
        <v>0</v>
      </c>
      <c r="DM84" s="47">
        <v>0</v>
      </c>
      <c r="DN84" s="47">
        <v>0</v>
      </c>
      <c r="DO84" s="47">
        <v>0</v>
      </c>
      <c r="DP84" s="47">
        <v>0</v>
      </c>
      <c r="DQ84" s="47">
        <v>0</v>
      </c>
      <c r="DR84" s="47">
        <v>0</v>
      </c>
      <c r="DS84" s="47">
        <v>0</v>
      </c>
      <c r="DT84" s="47">
        <v>0</v>
      </c>
      <c r="DU84" s="47">
        <v>0</v>
      </c>
      <c r="DV84" s="47">
        <v>0</v>
      </c>
      <c r="DW84" s="47">
        <v>0</v>
      </c>
      <c r="DX84" s="47">
        <v>0</v>
      </c>
      <c r="DY84" s="47">
        <v>0</v>
      </c>
      <c r="DZ84" s="47">
        <v>0</v>
      </c>
      <c r="EA84" s="47">
        <v>0</v>
      </c>
      <c r="ZZ84" t="s">
        <v>157</v>
      </c>
    </row>
    <row r="85" spans="1:702" x14ac:dyDescent="0.25">
      <c r="A85" s="47" t="s">
        <v>305</v>
      </c>
      <c r="B85" s="47" t="s">
        <v>153</v>
      </c>
      <c r="C85" s="47" t="s">
        <v>157</v>
      </c>
      <c r="D85" s="47" t="s">
        <v>1170</v>
      </c>
      <c r="E85" s="47" t="s">
        <v>306</v>
      </c>
      <c r="F85" s="47" t="s">
        <v>306</v>
      </c>
      <c r="G85" s="47"/>
      <c r="H85" s="47" t="s">
        <v>155</v>
      </c>
      <c r="I85" s="47" t="s">
        <v>1173</v>
      </c>
      <c r="J85" s="47" t="str">
        <f>=IFERROR(VLOOKUP(H85&amp;I85,Table_Fonctions!A:G,6,FALSE),"")</f>
        <v>0</v>
      </c>
      <c r="K85" s="47" t="s">
        <v>1174</v>
      </c>
      <c r="L85" s="47" t="str">
        <f>=IFERROR(VLOOKUP(H85&amp;I85,Table_Fonctions!A:G,7,FALSE),K85)</f>
        <v/>
      </c>
      <c r="M85" s="47" t="str">
        <f>=IF(OR(LEFT(D85, 3)="TJ ", LEFT(D85, 4)="CPH "), "OUI", "NON")</f>
        <v/>
      </c>
      <c r="N85" s="47" t="s">
        <v>307</v>
      </c>
      <c r="O85" s="47"/>
      <c r="P85" s="47">
        <v>0.09210526315789473</v>
      </c>
      <c r="Q85" s="47">
        <v>0.09210526315789473</v>
      </c>
      <c r="R85" s="47" t="s">
        <v>1172</v>
      </c>
      <c r="S85" s="47">
        <f>=ROUND(BQ85-(BR85+BS85),3)</f>
      </c>
      <c r="T85" s="47">
        <f>=ROUND(CK85-(CL85+CM85+CN85+CO85+CP85),3)</f>
      </c>
      <c r="U85" s="47">
        <v>0</v>
      </c>
      <c r="V85" s="47">
        <v>0</v>
      </c>
      <c r="W85" s="47">
        <v>0</v>
      </c>
      <c r="X85" s="47">
        <v>0</v>
      </c>
      <c r="Y85" s="47">
        <v>0</v>
      </c>
      <c r="Z85" s="47">
        <v>0</v>
      </c>
      <c r="AA85" s="47">
        <v>0</v>
      </c>
      <c r="AB85" s="47">
        <v>0</v>
      </c>
      <c r="AC85" s="47">
        <v>0</v>
      </c>
      <c r="AD85" s="47">
        <v>0</v>
      </c>
      <c r="AE85" s="47">
        <v>0</v>
      </c>
      <c r="AF85" s="47">
        <v>0</v>
      </c>
      <c r="AG85" s="47">
        <v>0</v>
      </c>
      <c r="AH85" s="47">
        <v>0</v>
      </c>
      <c r="AI85" s="47">
        <v>0</v>
      </c>
      <c r="AJ85" s="47">
        <v>0</v>
      </c>
      <c r="AK85" s="47">
        <v>0</v>
      </c>
      <c r="AL85" s="47">
        <v>0</v>
      </c>
      <c r="AM85" s="47">
        <v>0</v>
      </c>
      <c r="AN85" s="47">
        <v>0</v>
      </c>
      <c r="AO85" s="47">
        <v>0</v>
      </c>
      <c r="AP85" s="47">
        <v>0</v>
      </c>
      <c r="AQ85" s="47">
        <v>0</v>
      </c>
      <c r="AR85" s="47">
        <v>0</v>
      </c>
      <c r="AS85" s="47">
        <v>0</v>
      </c>
      <c r="AT85" s="47">
        <v>0</v>
      </c>
      <c r="AU85" s="47">
        <v>0</v>
      </c>
      <c r="AV85" s="47">
        <v>0</v>
      </c>
      <c r="AW85" s="47">
        <v>0</v>
      </c>
      <c r="AX85" s="47">
        <v>0</v>
      </c>
      <c r="AY85" s="47">
        <v>0</v>
      </c>
      <c r="AZ85" s="47">
        <v>0</v>
      </c>
      <c r="BA85" s="47">
        <v>0</v>
      </c>
      <c r="BB85" s="47">
        <v>0</v>
      </c>
      <c r="BC85" s="47">
        <v>0</v>
      </c>
      <c r="BD85" s="47">
        <v>0</v>
      </c>
      <c r="BE85" s="47">
        <v>0</v>
      </c>
      <c r="BF85" s="47">
        <v>0</v>
      </c>
      <c r="BG85" s="47">
        <v>0</v>
      </c>
      <c r="BH85" s="47">
        <v>0</v>
      </c>
      <c r="BI85" s="47">
        <v>0</v>
      </c>
      <c r="BJ85" s="47">
        <v>0</v>
      </c>
      <c r="BK85" s="47">
        <v>0</v>
      </c>
      <c r="BL85" s="47">
        <v>0</v>
      </c>
      <c r="BM85" s="47">
        <v>0</v>
      </c>
      <c r="BN85" s="47">
        <v>0</v>
      </c>
      <c r="BO85" s="47">
        <v>0</v>
      </c>
      <c r="BP85" s="47">
        <v>0</v>
      </c>
      <c r="BQ85" s="47">
        <v>0</v>
      </c>
      <c r="BR85" s="47">
        <v>0</v>
      </c>
      <c r="BS85" s="47">
        <v>0</v>
      </c>
      <c r="BT85" s="47">
        <v>0</v>
      </c>
      <c r="BU85" s="47">
        <v>0</v>
      </c>
      <c r="BV85" s="47">
        <v>0</v>
      </c>
      <c r="BW85" s="47">
        <v>0</v>
      </c>
      <c r="BX85" s="47">
        <v>0</v>
      </c>
      <c r="BY85" s="47">
        <v>0</v>
      </c>
      <c r="BZ85" s="47">
        <v>0</v>
      </c>
      <c r="CA85" s="47">
        <v>0</v>
      </c>
      <c r="CB85" s="47">
        <v>0</v>
      </c>
      <c r="CC85" s="47">
        <v>0</v>
      </c>
      <c r="CD85" s="47">
        <v>0</v>
      </c>
      <c r="CE85" s="47">
        <v>0</v>
      </c>
      <c r="CF85" s="47">
        <v>0</v>
      </c>
      <c r="CG85" s="47">
        <v>0</v>
      </c>
      <c r="CH85" s="47">
        <v>0</v>
      </c>
      <c r="CI85" s="47">
        <v>0</v>
      </c>
      <c r="CJ85" s="47">
        <v>0</v>
      </c>
      <c r="CK85" s="47">
        <v>0.08519736842105267</v>
      </c>
      <c r="CL85" s="47">
        <v>0.08519736842105267</v>
      </c>
      <c r="CM85" s="47">
        <v>0</v>
      </c>
      <c r="CN85" s="47">
        <v>0</v>
      </c>
      <c r="CO85" s="47">
        <v>0</v>
      </c>
      <c r="CP85" s="47">
        <v>0</v>
      </c>
      <c r="CQ85" s="47">
        <v>0</v>
      </c>
      <c r="CR85" s="47">
        <v>0</v>
      </c>
      <c r="CS85" s="47">
        <v>0</v>
      </c>
      <c r="CT85" s="47">
        <v>0</v>
      </c>
      <c r="CU85" s="47">
        <v>0</v>
      </c>
      <c r="CV85" s="47">
        <v>0</v>
      </c>
      <c r="CW85" s="47">
        <v>0</v>
      </c>
      <c r="CX85" s="47">
        <v>0</v>
      </c>
      <c r="CY85" s="47">
        <v>0.006907894736842108</v>
      </c>
      <c r="CZ85" s="47">
        <v>0.006907894736842108</v>
      </c>
      <c r="DA85" s="47">
        <v>0</v>
      </c>
      <c r="DB85" s="47">
        <v>0</v>
      </c>
      <c r="DC85" s="47">
        <v>0</v>
      </c>
      <c r="DD85" s="47">
        <v>0</v>
      </c>
      <c r="DE85" s="47">
        <v>0</v>
      </c>
      <c r="DF85" s="47">
        <v>0</v>
      </c>
      <c r="DG85" s="47">
        <v>0</v>
      </c>
      <c r="DH85" s="47">
        <v>0</v>
      </c>
      <c r="DI85" s="47">
        <v>0</v>
      </c>
      <c r="DJ85" s="47">
        <v>0</v>
      </c>
      <c r="DK85" s="47">
        <v>0</v>
      </c>
      <c r="DL85" s="47">
        <v>0</v>
      </c>
      <c r="DM85" s="47">
        <v>0</v>
      </c>
      <c r="DN85" s="47">
        <v>0</v>
      </c>
      <c r="DO85" s="47">
        <v>0</v>
      </c>
      <c r="DP85" s="47">
        <v>0</v>
      </c>
      <c r="DQ85" s="47">
        <v>0</v>
      </c>
      <c r="DR85" s="47">
        <v>0</v>
      </c>
      <c r="DS85" s="47">
        <v>0</v>
      </c>
      <c r="DT85" s="47">
        <v>0</v>
      </c>
      <c r="DU85" s="47">
        <v>0</v>
      </c>
      <c r="DV85" s="47">
        <v>0</v>
      </c>
      <c r="DW85" s="47">
        <v>0</v>
      </c>
      <c r="DX85" s="47">
        <v>0</v>
      </c>
      <c r="DY85" s="47">
        <v>0</v>
      </c>
      <c r="DZ85" s="47">
        <v>0</v>
      </c>
      <c r="EA85" s="47">
        <v>0</v>
      </c>
      <c r="ZZ85" t="s">
        <v>157</v>
      </c>
    </row>
    <row r="86" spans="1:702" x14ac:dyDescent="0.25">
      <c r="A86" s="47" t="s">
        <v>308</v>
      </c>
      <c r="B86" s="47" t="s">
        <v>153</v>
      </c>
      <c r="C86" s="47" t="s">
        <v>157</v>
      </c>
      <c r="D86" s="47" t="s">
        <v>1170</v>
      </c>
      <c r="E86" s="47" t="s">
        <v>306</v>
      </c>
      <c r="F86" s="47" t="s">
        <v>306</v>
      </c>
      <c r="G86" s="47"/>
      <c r="H86" s="47" t="s">
        <v>155</v>
      </c>
      <c r="I86" s="47" t="s">
        <v>226</v>
      </c>
      <c r="J86" s="47" t="str">
        <f>=IFERROR(VLOOKUP(H86&amp;I86,Table_Fonctions!A:G,6,FALSE),"")</f>
        <v>0</v>
      </c>
      <c r="K86" s="47" t="s">
        <v>1171</v>
      </c>
      <c r="L86" s="47" t="str">
        <f>=IFERROR(VLOOKUP(H86&amp;I86,Table_Fonctions!A:G,7,FALSE),K86)</f>
        <v/>
      </c>
      <c r="M86" s="47" t="str">
        <f>=IF(OR(LEFT(D86, 3)="TJ ", LEFT(D86, 4)="CPH "), "OUI", "NON")</f>
        <v/>
      </c>
      <c r="N86" s="47" t="s">
        <v>309</v>
      </c>
      <c r="O86" s="47"/>
      <c r="P86" s="47">
        <v>0.3131578947368421</v>
      </c>
      <c r="Q86" s="47">
        <v>0.3131578947368421</v>
      </c>
      <c r="R86" s="47" t="s">
        <v>1172</v>
      </c>
      <c r="S86" s="47">
        <f>=ROUND(BQ86-(BR86+BS86),3)</f>
      </c>
      <c r="T86" s="47">
        <f>=ROUND(CK86-(CL86+CM86+CN86+CO86+CP86),3)</f>
      </c>
      <c r="U86" s="47">
        <v>0</v>
      </c>
      <c r="V86" s="47">
        <v>0</v>
      </c>
      <c r="W86" s="47">
        <v>0</v>
      </c>
      <c r="X86" s="47">
        <v>0</v>
      </c>
      <c r="Y86" s="47">
        <v>0</v>
      </c>
      <c r="Z86" s="47">
        <v>0</v>
      </c>
      <c r="AA86" s="47">
        <v>0</v>
      </c>
      <c r="AB86" s="47">
        <v>0</v>
      </c>
      <c r="AC86" s="47">
        <v>0</v>
      </c>
      <c r="AD86" s="47">
        <v>0</v>
      </c>
      <c r="AE86" s="47">
        <v>0</v>
      </c>
      <c r="AF86" s="47">
        <v>0</v>
      </c>
      <c r="AG86" s="47">
        <v>0</v>
      </c>
      <c r="AH86" s="47">
        <v>0</v>
      </c>
      <c r="AI86" s="47">
        <v>0</v>
      </c>
      <c r="AJ86" s="47">
        <v>0</v>
      </c>
      <c r="AK86" s="47">
        <v>0</v>
      </c>
      <c r="AL86" s="47">
        <v>0</v>
      </c>
      <c r="AM86" s="47">
        <v>0</v>
      </c>
      <c r="AN86" s="47">
        <v>0</v>
      </c>
      <c r="AO86" s="47">
        <v>0</v>
      </c>
      <c r="AP86" s="47">
        <v>0</v>
      </c>
      <c r="AQ86" s="47">
        <v>0</v>
      </c>
      <c r="AR86" s="47">
        <v>0</v>
      </c>
      <c r="AS86" s="47">
        <v>0</v>
      </c>
      <c r="AT86" s="47">
        <v>0</v>
      </c>
      <c r="AU86" s="47">
        <v>0</v>
      </c>
      <c r="AV86" s="47">
        <v>0</v>
      </c>
      <c r="AW86" s="47">
        <v>0</v>
      </c>
      <c r="AX86" s="47">
        <v>0</v>
      </c>
      <c r="AY86" s="47">
        <v>0</v>
      </c>
      <c r="AZ86" s="47">
        <v>0</v>
      </c>
      <c r="BA86" s="47">
        <v>0</v>
      </c>
      <c r="BB86" s="47">
        <v>0</v>
      </c>
      <c r="BC86" s="47">
        <v>0</v>
      </c>
      <c r="BD86" s="47">
        <v>0</v>
      </c>
      <c r="BE86" s="47">
        <v>0</v>
      </c>
      <c r="BF86" s="47">
        <v>0</v>
      </c>
      <c r="BG86" s="47">
        <v>0</v>
      </c>
      <c r="BH86" s="47">
        <v>0</v>
      </c>
      <c r="BI86" s="47">
        <v>0</v>
      </c>
      <c r="BJ86" s="47">
        <v>0</v>
      </c>
      <c r="BK86" s="47">
        <v>0</v>
      </c>
      <c r="BL86" s="47">
        <v>0</v>
      </c>
      <c r="BM86" s="47">
        <v>0</v>
      </c>
      <c r="BN86" s="47">
        <v>0</v>
      </c>
      <c r="BO86" s="47">
        <v>0</v>
      </c>
      <c r="BP86" s="47">
        <v>0</v>
      </c>
      <c r="BQ86" s="47">
        <v>0</v>
      </c>
      <c r="BR86" s="47">
        <v>0</v>
      </c>
      <c r="BS86" s="47">
        <v>0</v>
      </c>
      <c r="BT86" s="47">
        <v>0.017223684210526294</v>
      </c>
      <c r="BU86" s="47">
        <v>0.012526315789473693</v>
      </c>
      <c r="BV86" s="47">
        <v>0</v>
      </c>
      <c r="BW86" s="47">
        <v>0</v>
      </c>
      <c r="BX86" s="47">
        <v>0</v>
      </c>
      <c r="BY86" s="47">
        <v>0</v>
      </c>
      <c r="BZ86" s="47">
        <v>0</v>
      </c>
      <c r="CA86" s="47">
        <v>0</v>
      </c>
      <c r="CB86" s="47">
        <v>0.00469736842105262</v>
      </c>
      <c r="CC86" s="47">
        <v>0</v>
      </c>
      <c r="CD86" s="47">
        <v>0</v>
      </c>
      <c r="CE86" s="47">
        <v>0</v>
      </c>
      <c r="CF86" s="47">
        <v>0</v>
      </c>
      <c r="CG86" s="47">
        <v>0</v>
      </c>
      <c r="CH86" s="47">
        <v>0</v>
      </c>
      <c r="CI86" s="47">
        <v>0</v>
      </c>
      <c r="CJ86" s="47">
        <v>0</v>
      </c>
      <c r="CK86" s="47">
        <v>0.26931578947368406</v>
      </c>
      <c r="CL86" s="47">
        <v>0.26931578947368406</v>
      </c>
      <c r="CM86" s="47">
        <v>0</v>
      </c>
      <c r="CN86" s="47">
        <v>0</v>
      </c>
      <c r="CO86" s="47">
        <v>0</v>
      </c>
      <c r="CP86" s="47">
        <v>0</v>
      </c>
      <c r="CQ86" s="47">
        <v>0</v>
      </c>
      <c r="CR86" s="47">
        <v>0</v>
      </c>
      <c r="CS86" s="47">
        <v>0</v>
      </c>
      <c r="CT86" s="47">
        <v>0</v>
      </c>
      <c r="CU86" s="47">
        <v>0</v>
      </c>
      <c r="CV86" s="47">
        <v>0</v>
      </c>
      <c r="CW86" s="47">
        <v>0</v>
      </c>
      <c r="CX86" s="47">
        <v>0</v>
      </c>
      <c r="CY86" s="47">
        <v>0.026618421052631628</v>
      </c>
      <c r="CZ86" s="47">
        <v>0.026618421052631628</v>
      </c>
      <c r="DA86" s="47">
        <v>0</v>
      </c>
      <c r="DB86" s="47">
        <v>0</v>
      </c>
      <c r="DC86" s="47">
        <v>0</v>
      </c>
      <c r="DD86" s="47">
        <v>0</v>
      </c>
      <c r="DE86" s="47">
        <v>0</v>
      </c>
      <c r="DF86" s="47">
        <v>0</v>
      </c>
      <c r="DG86" s="47">
        <v>0</v>
      </c>
      <c r="DH86" s="47">
        <v>0</v>
      </c>
      <c r="DI86" s="47">
        <v>0</v>
      </c>
      <c r="DJ86" s="47">
        <v>0</v>
      </c>
      <c r="DK86" s="47">
        <v>0</v>
      </c>
      <c r="DL86" s="47">
        <v>0</v>
      </c>
      <c r="DM86" s="47">
        <v>0</v>
      </c>
      <c r="DN86" s="47">
        <v>0</v>
      </c>
      <c r="DO86" s="47">
        <v>0</v>
      </c>
      <c r="DP86" s="47">
        <v>0</v>
      </c>
      <c r="DQ86" s="47">
        <v>0</v>
      </c>
      <c r="DR86" s="47">
        <v>0</v>
      </c>
      <c r="DS86" s="47">
        <v>0</v>
      </c>
      <c r="DT86" s="47">
        <v>0</v>
      </c>
      <c r="DU86" s="47">
        <v>0</v>
      </c>
      <c r="DV86" s="47">
        <v>0</v>
      </c>
      <c r="DW86" s="47">
        <v>0</v>
      </c>
      <c r="DX86" s="47">
        <v>0.13421052631578947</v>
      </c>
      <c r="DY86" s="47">
        <v>0</v>
      </c>
      <c r="DZ86" s="47">
        <v>0</v>
      </c>
      <c r="EA86" s="47">
        <v>0.13421052631578947</v>
      </c>
      <c r="ZZ86" t="s">
        <v>157</v>
      </c>
    </row>
    <row r="87" spans="1:702" x14ac:dyDescent="0.25">
      <c r="A87" s="47" t="s">
        <v>310</v>
      </c>
      <c r="B87" s="47" t="s">
        <v>153</v>
      </c>
      <c r="C87" s="47" t="s">
        <v>157</v>
      </c>
      <c r="D87" s="47" t="s">
        <v>1170</v>
      </c>
      <c r="E87" s="47" t="s">
        <v>306</v>
      </c>
      <c r="F87" s="47" t="s">
        <v>306</v>
      </c>
      <c r="G87" s="47"/>
      <c r="H87" s="47" t="s">
        <v>155</v>
      </c>
      <c r="I87" s="47" t="s">
        <v>226</v>
      </c>
      <c r="J87" s="47" t="str">
        <f>=IFERROR(VLOOKUP(H87&amp;I87,Table_Fonctions!A:G,6,FALSE),"")</f>
        <v>0</v>
      </c>
      <c r="K87" s="47" t="s">
        <v>1171</v>
      </c>
      <c r="L87" s="47" t="str">
        <f>=IFERROR(VLOOKUP(H87&amp;I87,Table_Fonctions!A:G,7,FALSE),K87)</f>
        <v/>
      </c>
      <c r="M87" s="47" t="str">
        <f>=IF(OR(LEFT(D87, 3)="TJ ", LEFT(D87, 4)="CPH "), "OUI", "NON")</f>
        <v/>
      </c>
      <c r="N87" s="47" t="s">
        <v>309</v>
      </c>
      <c r="O87" s="47"/>
      <c r="P87" s="47">
        <v>0.3131578947368421</v>
      </c>
      <c r="Q87" s="47">
        <v>0.3131578947368421</v>
      </c>
      <c r="R87" s="47" t="s">
        <v>1172</v>
      </c>
      <c r="S87" s="47">
        <f>=ROUND(BQ87-(BR87+BS87),3)</f>
      </c>
      <c r="T87" s="47">
        <f>=ROUND(CK87-(CL87+CM87+CN87+CO87+CP87),3)</f>
      </c>
      <c r="U87" s="47">
        <v>0</v>
      </c>
      <c r="V87" s="47">
        <v>0</v>
      </c>
      <c r="W87" s="47">
        <v>0</v>
      </c>
      <c r="X87" s="47">
        <v>0</v>
      </c>
      <c r="Y87" s="47">
        <v>0</v>
      </c>
      <c r="Z87" s="47">
        <v>0</v>
      </c>
      <c r="AA87" s="47">
        <v>0</v>
      </c>
      <c r="AB87" s="47">
        <v>0</v>
      </c>
      <c r="AC87" s="47">
        <v>0</v>
      </c>
      <c r="AD87" s="47">
        <v>0</v>
      </c>
      <c r="AE87" s="47">
        <v>0</v>
      </c>
      <c r="AF87" s="47">
        <v>0</v>
      </c>
      <c r="AG87" s="47">
        <v>0</v>
      </c>
      <c r="AH87" s="47">
        <v>0</v>
      </c>
      <c r="AI87" s="47">
        <v>0</v>
      </c>
      <c r="AJ87" s="47">
        <v>0</v>
      </c>
      <c r="AK87" s="47">
        <v>0</v>
      </c>
      <c r="AL87" s="47">
        <v>0</v>
      </c>
      <c r="AM87" s="47">
        <v>0</v>
      </c>
      <c r="AN87" s="47">
        <v>0</v>
      </c>
      <c r="AO87" s="47">
        <v>0</v>
      </c>
      <c r="AP87" s="47">
        <v>0</v>
      </c>
      <c r="AQ87" s="47">
        <v>0</v>
      </c>
      <c r="AR87" s="47">
        <v>0</v>
      </c>
      <c r="AS87" s="47">
        <v>0</v>
      </c>
      <c r="AT87" s="47">
        <v>0</v>
      </c>
      <c r="AU87" s="47">
        <v>0</v>
      </c>
      <c r="AV87" s="47">
        <v>0</v>
      </c>
      <c r="AW87" s="47">
        <v>0</v>
      </c>
      <c r="AX87" s="47">
        <v>0</v>
      </c>
      <c r="AY87" s="47">
        <v>0</v>
      </c>
      <c r="AZ87" s="47">
        <v>0</v>
      </c>
      <c r="BA87" s="47">
        <v>0</v>
      </c>
      <c r="BB87" s="47">
        <v>0</v>
      </c>
      <c r="BC87" s="47">
        <v>0</v>
      </c>
      <c r="BD87" s="47">
        <v>0</v>
      </c>
      <c r="BE87" s="47">
        <v>0</v>
      </c>
      <c r="BF87" s="47">
        <v>0</v>
      </c>
      <c r="BG87" s="47">
        <v>0</v>
      </c>
      <c r="BH87" s="47">
        <v>0</v>
      </c>
      <c r="BI87" s="47">
        <v>0</v>
      </c>
      <c r="BJ87" s="47">
        <v>0</v>
      </c>
      <c r="BK87" s="47">
        <v>0</v>
      </c>
      <c r="BL87" s="47">
        <v>0</v>
      </c>
      <c r="BM87" s="47">
        <v>0</v>
      </c>
      <c r="BN87" s="47">
        <v>0</v>
      </c>
      <c r="BO87" s="47">
        <v>0</v>
      </c>
      <c r="BP87" s="47">
        <v>0</v>
      </c>
      <c r="BQ87" s="47">
        <v>0</v>
      </c>
      <c r="BR87" s="47">
        <v>0</v>
      </c>
      <c r="BS87" s="47">
        <v>0</v>
      </c>
      <c r="BT87" s="47">
        <v>0.017223684210526294</v>
      </c>
      <c r="BU87" s="47">
        <v>0.012526315789473693</v>
      </c>
      <c r="BV87" s="47">
        <v>0</v>
      </c>
      <c r="BW87" s="47">
        <v>0</v>
      </c>
      <c r="BX87" s="47">
        <v>0</v>
      </c>
      <c r="BY87" s="47">
        <v>0</v>
      </c>
      <c r="BZ87" s="47">
        <v>0</v>
      </c>
      <c r="CA87" s="47">
        <v>0</v>
      </c>
      <c r="CB87" s="47">
        <v>0.00469736842105262</v>
      </c>
      <c r="CC87" s="47">
        <v>0</v>
      </c>
      <c r="CD87" s="47">
        <v>0</v>
      </c>
      <c r="CE87" s="47">
        <v>0</v>
      </c>
      <c r="CF87" s="47">
        <v>0</v>
      </c>
      <c r="CG87" s="47">
        <v>0</v>
      </c>
      <c r="CH87" s="47">
        <v>0</v>
      </c>
      <c r="CI87" s="47">
        <v>0</v>
      </c>
      <c r="CJ87" s="47">
        <v>0</v>
      </c>
      <c r="CK87" s="47">
        <v>0.26931578947368406</v>
      </c>
      <c r="CL87" s="47">
        <v>0.26931578947368406</v>
      </c>
      <c r="CM87" s="47">
        <v>0</v>
      </c>
      <c r="CN87" s="47">
        <v>0</v>
      </c>
      <c r="CO87" s="47">
        <v>0</v>
      </c>
      <c r="CP87" s="47">
        <v>0</v>
      </c>
      <c r="CQ87" s="47">
        <v>0</v>
      </c>
      <c r="CR87" s="47">
        <v>0</v>
      </c>
      <c r="CS87" s="47">
        <v>0</v>
      </c>
      <c r="CT87" s="47">
        <v>0</v>
      </c>
      <c r="CU87" s="47">
        <v>0</v>
      </c>
      <c r="CV87" s="47">
        <v>0</v>
      </c>
      <c r="CW87" s="47">
        <v>0</v>
      </c>
      <c r="CX87" s="47">
        <v>0</v>
      </c>
      <c r="CY87" s="47">
        <v>0.026618421052631628</v>
      </c>
      <c r="CZ87" s="47">
        <v>0.026618421052631628</v>
      </c>
      <c r="DA87" s="47">
        <v>0</v>
      </c>
      <c r="DB87" s="47">
        <v>0</v>
      </c>
      <c r="DC87" s="47">
        <v>0</v>
      </c>
      <c r="DD87" s="47">
        <v>0</v>
      </c>
      <c r="DE87" s="47">
        <v>0</v>
      </c>
      <c r="DF87" s="47">
        <v>0</v>
      </c>
      <c r="DG87" s="47">
        <v>0</v>
      </c>
      <c r="DH87" s="47">
        <v>0</v>
      </c>
      <c r="DI87" s="47">
        <v>0</v>
      </c>
      <c r="DJ87" s="47">
        <v>0</v>
      </c>
      <c r="DK87" s="47">
        <v>0</v>
      </c>
      <c r="DL87" s="47">
        <v>0</v>
      </c>
      <c r="DM87" s="47">
        <v>0</v>
      </c>
      <c r="DN87" s="47">
        <v>0</v>
      </c>
      <c r="DO87" s="47">
        <v>0</v>
      </c>
      <c r="DP87" s="47">
        <v>0</v>
      </c>
      <c r="DQ87" s="47">
        <v>0</v>
      </c>
      <c r="DR87" s="47">
        <v>0</v>
      </c>
      <c r="DS87" s="47">
        <v>0</v>
      </c>
      <c r="DT87" s="47">
        <v>0</v>
      </c>
      <c r="DU87" s="47">
        <v>0</v>
      </c>
      <c r="DV87" s="47">
        <v>0</v>
      </c>
      <c r="DW87" s="47">
        <v>0</v>
      </c>
      <c r="DX87" s="47">
        <v>0</v>
      </c>
      <c r="DY87" s="47">
        <v>0</v>
      </c>
      <c r="DZ87" s="47">
        <v>0</v>
      </c>
      <c r="EA87" s="47">
        <v>0</v>
      </c>
      <c r="ZZ87" t="s">
        <v>157</v>
      </c>
    </row>
    <row r="88" spans="1:702" x14ac:dyDescent="0.25">
      <c r="A88" s="47" t="s">
        <v>311</v>
      </c>
      <c r="B88" s="47" t="s">
        <v>153</v>
      </c>
      <c r="C88" s="47" t="s">
        <v>157</v>
      </c>
      <c r="D88" s="47" t="s">
        <v>1170</v>
      </c>
      <c r="E88" s="47" t="s">
        <v>306</v>
      </c>
      <c r="F88" s="47" t="s">
        <v>306</v>
      </c>
      <c r="G88" s="47"/>
      <c r="H88" s="47" t="s">
        <v>155</v>
      </c>
      <c r="I88" s="47" t="s">
        <v>185</v>
      </c>
      <c r="J88" s="47" t="str">
        <f>=IFERROR(VLOOKUP(H88&amp;I88,Table_Fonctions!A:G,6,FALSE),"")</f>
        <v>0</v>
      </c>
      <c r="K88" s="47" t="s">
        <v>1171</v>
      </c>
      <c r="L88" s="47" t="str">
        <f>=IFERROR(VLOOKUP(H88&amp;I88,Table_Fonctions!A:G,7,FALSE),K88)</f>
        <v/>
      </c>
      <c r="M88" s="47" t="str">
        <f>=IF(OR(LEFT(D88, 3)="TJ ", LEFT(D88, 4)="CPH "), "OUI", "NON")</f>
        <v/>
      </c>
      <c r="N88" s="47" t="s">
        <v>309</v>
      </c>
      <c r="O88" s="47"/>
      <c r="P88" s="47">
        <v>0.3131578947368421</v>
      </c>
      <c r="Q88" s="47">
        <v>0.3131578947368421</v>
      </c>
      <c r="R88" s="47" t="s">
        <v>1172</v>
      </c>
      <c r="S88" s="47">
        <f>=ROUND(BQ88-(BR88+BS88),3)</f>
      </c>
      <c r="T88" s="47">
        <f>=ROUND(CK88-(CL88+CM88+CN88+CO88+CP88),3)</f>
      </c>
      <c r="U88" s="47">
        <v>0</v>
      </c>
      <c r="V88" s="47">
        <v>0</v>
      </c>
      <c r="W88" s="47">
        <v>0</v>
      </c>
      <c r="X88" s="47">
        <v>0</v>
      </c>
      <c r="Y88" s="47">
        <v>0</v>
      </c>
      <c r="Z88" s="47">
        <v>0</v>
      </c>
      <c r="AA88" s="47">
        <v>0</v>
      </c>
      <c r="AB88" s="47">
        <v>0</v>
      </c>
      <c r="AC88" s="47">
        <v>0</v>
      </c>
      <c r="AD88" s="47">
        <v>0</v>
      </c>
      <c r="AE88" s="47">
        <v>0</v>
      </c>
      <c r="AF88" s="47">
        <v>0</v>
      </c>
      <c r="AG88" s="47">
        <v>0</v>
      </c>
      <c r="AH88" s="47">
        <v>0</v>
      </c>
      <c r="AI88" s="47">
        <v>0</v>
      </c>
      <c r="AJ88" s="47">
        <v>0</v>
      </c>
      <c r="AK88" s="47">
        <v>0</v>
      </c>
      <c r="AL88" s="47">
        <v>0</v>
      </c>
      <c r="AM88" s="47">
        <v>0</v>
      </c>
      <c r="AN88" s="47">
        <v>0</v>
      </c>
      <c r="AO88" s="47">
        <v>0</v>
      </c>
      <c r="AP88" s="47">
        <v>0</v>
      </c>
      <c r="AQ88" s="47">
        <v>0</v>
      </c>
      <c r="AR88" s="47">
        <v>0</v>
      </c>
      <c r="AS88" s="47">
        <v>0</v>
      </c>
      <c r="AT88" s="47">
        <v>0</v>
      </c>
      <c r="AU88" s="47">
        <v>0</v>
      </c>
      <c r="AV88" s="47">
        <v>0</v>
      </c>
      <c r="AW88" s="47">
        <v>0</v>
      </c>
      <c r="AX88" s="47">
        <v>0</v>
      </c>
      <c r="AY88" s="47">
        <v>0</v>
      </c>
      <c r="AZ88" s="47">
        <v>0</v>
      </c>
      <c r="BA88" s="47">
        <v>0</v>
      </c>
      <c r="BB88" s="47">
        <v>0</v>
      </c>
      <c r="BC88" s="47">
        <v>0</v>
      </c>
      <c r="BD88" s="47">
        <v>0</v>
      </c>
      <c r="BE88" s="47">
        <v>0</v>
      </c>
      <c r="BF88" s="47">
        <v>0</v>
      </c>
      <c r="BG88" s="47">
        <v>0</v>
      </c>
      <c r="BH88" s="47">
        <v>0</v>
      </c>
      <c r="BI88" s="47">
        <v>0</v>
      </c>
      <c r="BJ88" s="47">
        <v>0</v>
      </c>
      <c r="BK88" s="47">
        <v>0</v>
      </c>
      <c r="BL88" s="47">
        <v>0</v>
      </c>
      <c r="BM88" s="47">
        <v>0</v>
      </c>
      <c r="BN88" s="47">
        <v>0</v>
      </c>
      <c r="BO88" s="47">
        <v>0</v>
      </c>
      <c r="BP88" s="47">
        <v>0</v>
      </c>
      <c r="BQ88" s="47">
        <v>0.26931578947368406</v>
      </c>
      <c r="BR88" s="47">
        <v>0.16284210526315832</v>
      </c>
      <c r="BS88" s="47">
        <v>0.10647368421052651</v>
      </c>
      <c r="BT88" s="47">
        <v>0.017223684210526294</v>
      </c>
      <c r="BU88" s="47">
        <v>0.012526315789473693</v>
      </c>
      <c r="BV88" s="47">
        <v>0</v>
      </c>
      <c r="BW88" s="47">
        <v>0</v>
      </c>
      <c r="BX88" s="47">
        <v>0</v>
      </c>
      <c r="BY88" s="47">
        <v>0</v>
      </c>
      <c r="BZ88" s="47">
        <v>0</v>
      </c>
      <c r="CA88" s="47">
        <v>0</v>
      </c>
      <c r="CB88" s="47">
        <v>0.00469736842105262</v>
      </c>
      <c r="CC88" s="47">
        <v>0</v>
      </c>
      <c r="CD88" s="47">
        <v>0</v>
      </c>
      <c r="CE88" s="47">
        <v>0</v>
      </c>
      <c r="CF88" s="47">
        <v>0</v>
      </c>
      <c r="CG88" s="47">
        <v>0</v>
      </c>
      <c r="CH88" s="47">
        <v>0</v>
      </c>
      <c r="CI88" s="47">
        <v>0</v>
      </c>
      <c r="CJ88" s="47">
        <v>0</v>
      </c>
      <c r="CK88" s="47">
        <v>0</v>
      </c>
      <c r="CL88" s="47">
        <v>0</v>
      </c>
      <c r="CM88" s="47">
        <v>0</v>
      </c>
      <c r="CN88" s="47">
        <v>0</v>
      </c>
      <c r="CO88" s="47">
        <v>0</v>
      </c>
      <c r="CP88" s="47">
        <v>0</v>
      </c>
      <c r="CQ88" s="47">
        <v>0</v>
      </c>
      <c r="CR88" s="47">
        <v>0</v>
      </c>
      <c r="CS88" s="47">
        <v>0</v>
      </c>
      <c r="CT88" s="47">
        <v>0</v>
      </c>
      <c r="CU88" s="47">
        <v>0</v>
      </c>
      <c r="CV88" s="47">
        <v>0</v>
      </c>
      <c r="CW88" s="47">
        <v>0</v>
      </c>
      <c r="CX88" s="47">
        <v>0</v>
      </c>
      <c r="CY88" s="47">
        <v>0.026618421052631628</v>
      </c>
      <c r="CZ88" s="47">
        <v>0.026618421052631628</v>
      </c>
      <c r="DA88" s="47">
        <v>0</v>
      </c>
      <c r="DB88" s="47">
        <v>0</v>
      </c>
      <c r="DC88" s="47">
        <v>0</v>
      </c>
      <c r="DD88" s="47">
        <v>0</v>
      </c>
      <c r="DE88" s="47">
        <v>0</v>
      </c>
      <c r="DF88" s="47">
        <v>0</v>
      </c>
      <c r="DG88" s="47">
        <v>0</v>
      </c>
      <c r="DH88" s="47">
        <v>0</v>
      </c>
      <c r="DI88" s="47">
        <v>0</v>
      </c>
      <c r="DJ88" s="47">
        <v>0</v>
      </c>
      <c r="DK88" s="47">
        <v>0</v>
      </c>
      <c r="DL88" s="47">
        <v>0</v>
      </c>
      <c r="DM88" s="47">
        <v>0</v>
      </c>
      <c r="DN88" s="47">
        <v>0</v>
      </c>
      <c r="DO88" s="47">
        <v>0</v>
      </c>
      <c r="DP88" s="47">
        <v>0</v>
      </c>
      <c r="DQ88" s="47">
        <v>0</v>
      </c>
      <c r="DR88" s="47">
        <v>0</v>
      </c>
      <c r="DS88" s="47">
        <v>0</v>
      </c>
      <c r="DT88" s="47">
        <v>0</v>
      </c>
      <c r="DU88" s="47">
        <v>0</v>
      </c>
      <c r="DV88" s="47">
        <v>0</v>
      </c>
      <c r="DW88" s="47">
        <v>0</v>
      </c>
      <c r="DX88" s="47">
        <v>0</v>
      </c>
      <c r="DY88" s="47">
        <v>0</v>
      </c>
      <c r="DZ88" s="47">
        <v>0</v>
      </c>
      <c r="EA88" s="47">
        <v>0</v>
      </c>
      <c r="ZZ88" t="s">
        <v>157</v>
      </c>
    </row>
    <row r="89" spans="1:702" x14ac:dyDescent="0.25">
      <c r="A89" s="47" t="s">
        <v>312</v>
      </c>
      <c r="B89" s="47" t="s">
        <v>153</v>
      </c>
      <c r="C89" s="47" t="s">
        <v>157</v>
      </c>
      <c r="D89" s="47" t="s">
        <v>1170</v>
      </c>
      <c r="E89" s="47" t="s">
        <v>306</v>
      </c>
      <c r="F89" s="47" t="s">
        <v>306</v>
      </c>
      <c r="G89" s="47"/>
      <c r="H89" s="47" t="s">
        <v>155</v>
      </c>
      <c r="I89" s="47" t="s">
        <v>179</v>
      </c>
      <c r="J89" s="47" t="str">
        <f>=IFERROR(VLOOKUP(H89&amp;I89,Table_Fonctions!A:G,6,FALSE),"")</f>
        <v>0</v>
      </c>
      <c r="K89" s="47" t="s">
        <v>1171</v>
      </c>
      <c r="L89" s="47" t="str">
        <f>=IFERROR(VLOOKUP(H89&amp;I89,Table_Fonctions!A:G,7,FALSE),K89)</f>
        <v/>
      </c>
      <c r="M89" s="47" t="str">
        <f>=IF(OR(LEFT(D89, 3)="TJ ", LEFT(D89, 4)="CPH "), "OUI", "NON")</f>
        <v/>
      </c>
      <c r="N89" s="47" t="s">
        <v>309</v>
      </c>
      <c r="O89" s="47"/>
      <c r="P89" s="47">
        <v>0.3131578947368421</v>
      </c>
      <c r="Q89" s="47">
        <v>0.3131578947368421</v>
      </c>
      <c r="R89" s="47" t="s">
        <v>1172</v>
      </c>
      <c r="S89" s="47">
        <f>=ROUND(BQ89-(BR89+BS89),3)</f>
      </c>
      <c r="T89" s="47">
        <f>=ROUND(CK89-(CL89+CM89+CN89+CO89+CP89),3)</f>
      </c>
      <c r="U89" s="47">
        <v>0.26931578947368406</v>
      </c>
      <c r="V89" s="47">
        <v>0.26931578947368406</v>
      </c>
      <c r="W89" s="47">
        <v>0</v>
      </c>
      <c r="X89" s="47">
        <v>0</v>
      </c>
      <c r="Y89" s="47">
        <v>0</v>
      </c>
      <c r="Z89" s="47">
        <v>0</v>
      </c>
      <c r="AA89" s="47">
        <v>0</v>
      </c>
      <c r="AB89" s="47">
        <v>0</v>
      </c>
      <c r="AC89" s="47">
        <v>0</v>
      </c>
      <c r="AD89" s="47">
        <v>0</v>
      </c>
      <c r="AE89" s="47">
        <v>0</v>
      </c>
      <c r="AF89" s="47">
        <v>0</v>
      </c>
      <c r="AG89" s="47">
        <v>0</v>
      </c>
      <c r="AH89" s="47">
        <v>0</v>
      </c>
      <c r="AI89" s="47">
        <v>0</v>
      </c>
      <c r="AJ89" s="47">
        <v>0</v>
      </c>
      <c r="AK89" s="47">
        <v>0</v>
      </c>
      <c r="AL89" s="47">
        <v>0</v>
      </c>
      <c r="AM89" s="47">
        <v>0</v>
      </c>
      <c r="AN89" s="47">
        <v>0</v>
      </c>
      <c r="AO89" s="47">
        <v>0</v>
      </c>
      <c r="AP89" s="47">
        <v>0</v>
      </c>
      <c r="AQ89" s="47">
        <v>0</v>
      </c>
      <c r="AR89" s="47">
        <v>0</v>
      </c>
      <c r="AS89" s="47">
        <v>0</v>
      </c>
      <c r="AT89" s="47">
        <v>0</v>
      </c>
      <c r="AU89" s="47">
        <v>0</v>
      </c>
      <c r="AV89" s="47">
        <v>0</v>
      </c>
      <c r="AW89" s="47">
        <v>0</v>
      </c>
      <c r="AX89" s="47">
        <v>0</v>
      </c>
      <c r="AY89" s="47">
        <v>0</v>
      </c>
      <c r="AZ89" s="47">
        <v>0</v>
      </c>
      <c r="BA89" s="47">
        <v>0</v>
      </c>
      <c r="BB89" s="47">
        <v>0</v>
      </c>
      <c r="BC89" s="47">
        <v>0</v>
      </c>
      <c r="BD89" s="47">
        <v>0</v>
      </c>
      <c r="BE89" s="47">
        <v>0</v>
      </c>
      <c r="BF89" s="47">
        <v>0</v>
      </c>
      <c r="BG89" s="47">
        <v>0</v>
      </c>
      <c r="BH89" s="47">
        <v>0</v>
      </c>
      <c r="BI89" s="47">
        <v>0</v>
      </c>
      <c r="BJ89" s="47">
        <v>0</v>
      </c>
      <c r="BK89" s="47">
        <v>0</v>
      </c>
      <c r="BL89" s="47">
        <v>0</v>
      </c>
      <c r="BM89" s="47">
        <v>0</v>
      </c>
      <c r="BN89" s="47">
        <v>0</v>
      </c>
      <c r="BO89" s="47">
        <v>0</v>
      </c>
      <c r="BP89" s="47">
        <v>0</v>
      </c>
      <c r="BQ89" s="47">
        <v>0</v>
      </c>
      <c r="BR89" s="47">
        <v>0</v>
      </c>
      <c r="BS89" s="47">
        <v>0</v>
      </c>
      <c r="BT89" s="47">
        <v>0.017223684210526294</v>
      </c>
      <c r="BU89" s="47">
        <v>0.012526315789473693</v>
      </c>
      <c r="BV89" s="47">
        <v>0</v>
      </c>
      <c r="BW89" s="47">
        <v>0</v>
      </c>
      <c r="BX89" s="47">
        <v>0</v>
      </c>
      <c r="BY89" s="47">
        <v>0</v>
      </c>
      <c r="BZ89" s="47">
        <v>0</v>
      </c>
      <c r="CA89" s="47">
        <v>0</v>
      </c>
      <c r="CB89" s="47">
        <v>0.00469736842105262</v>
      </c>
      <c r="CC89" s="47">
        <v>0</v>
      </c>
      <c r="CD89" s="47">
        <v>0</v>
      </c>
      <c r="CE89" s="47">
        <v>0</v>
      </c>
      <c r="CF89" s="47">
        <v>0</v>
      </c>
      <c r="CG89" s="47">
        <v>0</v>
      </c>
      <c r="CH89" s="47">
        <v>0</v>
      </c>
      <c r="CI89" s="47">
        <v>0</v>
      </c>
      <c r="CJ89" s="47">
        <v>0</v>
      </c>
      <c r="CK89" s="47">
        <v>0</v>
      </c>
      <c r="CL89" s="47">
        <v>0</v>
      </c>
      <c r="CM89" s="47">
        <v>0</v>
      </c>
      <c r="CN89" s="47">
        <v>0</v>
      </c>
      <c r="CO89" s="47">
        <v>0</v>
      </c>
      <c r="CP89" s="47">
        <v>0</v>
      </c>
      <c r="CQ89" s="47">
        <v>0</v>
      </c>
      <c r="CR89" s="47">
        <v>0</v>
      </c>
      <c r="CS89" s="47">
        <v>0</v>
      </c>
      <c r="CT89" s="47">
        <v>0</v>
      </c>
      <c r="CU89" s="47">
        <v>0</v>
      </c>
      <c r="CV89" s="47">
        <v>0</v>
      </c>
      <c r="CW89" s="47">
        <v>0</v>
      </c>
      <c r="CX89" s="47">
        <v>0</v>
      </c>
      <c r="CY89" s="47">
        <v>0.026618421052631628</v>
      </c>
      <c r="CZ89" s="47">
        <v>0.026618421052631628</v>
      </c>
      <c r="DA89" s="47">
        <v>0</v>
      </c>
      <c r="DB89" s="47">
        <v>0</v>
      </c>
      <c r="DC89" s="47">
        <v>0</v>
      </c>
      <c r="DD89" s="47">
        <v>0</v>
      </c>
      <c r="DE89" s="47">
        <v>0</v>
      </c>
      <c r="DF89" s="47">
        <v>0</v>
      </c>
      <c r="DG89" s="47">
        <v>0</v>
      </c>
      <c r="DH89" s="47">
        <v>0</v>
      </c>
      <c r="DI89" s="47">
        <v>0</v>
      </c>
      <c r="DJ89" s="47">
        <v>0</v>
      </c>
      <c r="DK89" s="47">
        <v>0</v>
      </c>
      <c r="DL89" s="47">
        <v>0</v>
      </c>
      <c r="DM89" s="47">
        <v>0</v>
      </c>
      <c r="DN89" s="47">
        <v>0</v>
      </c>
      <c r="DO89" s="47">
        <v>0</v>
      </c>
      <c r="DP89" s="47">
        <v>0</v>
      </c>
      <c r="DQ89" s="47">
        <v>0</v>
      </c>
      <c r="DR89" s="47">
        <v>0</v>
      </c>
      <c r="DS89" s="47">
        <v>0</v>
      </c>
      <c r="DT89" s="47">
        <v>0</v>
      </c>
      <c r="DU89" s="47">
        <v>0</v>
      </c>
      <c r="DV89" s="47">
        <v>0</v>
      </c>
      <c r="DW89" s="47">
        <v>0</v>
      </c>
      <c r="DX89" s="47">
        <v>0</v>
      </c>
      <c r="DY89" s="47">
        <v>0</v>
      </c>
      <c r="DZ89" s="47">
        <v>0</v>
      </c>
      <c r="EA89" s="47">
        <v>0</v>
      </c>
      <c r="ZZ89" t="s">
        <v>157</v>
      </c>
    </row>
    <row r="90" spans="1:702" x14ac:dyDescent="0.25">
      <c r="A90" s="47" t="s">
        <v>313</v>
      </c>
      <c r="B90" s="47" t="s">
        <v>153</v>
      </c>
      <c r="C90" s="47" t="s">
        <v>157</v>
      </c>
      <c r="D90" s="47" t="s">
        <v>1170</v>
      </c>
      <c r="E90" s="47" t="s">
        <v>314</v>
      </c>
      <c r="F90" s="47" t="s">
        <v>314</v>
      </c>
      <c r="G90" s="47"/>
      <c r="H90" s="47" t="s">
        <v>155</v>
      </c>
      <c r="I90" s="47" t="s">
        <v>171</v>
      </c>
      <c r="J90" s="47" t="str">
        <f>=IFERROR(VLOOKUP(H90&amp;I90,Table_Fonctions!A:G,6,FALSE),"")</f>
        <v>0</v>
      </c>
      <c r="K90" s="47" t="s">
        <v>1171</v>
      </c>
      <c r="L90" s="47" t="str">
        <f>=IFERROR(VLOOKUP(H90&amp;I90,Table_Fonctions!A:G,7,FALSE),K90)</f>
        <v/>
      </c>
      <c r="M90" s="47" t="str">
        <f>=IF(OR(LEFT(D90, 3)="TJ ", LEFT(D90, 4)="CPH "), "OUI", "NON")</f>
        <v/>
      </c>
      <c r="N90" s="47" t="s">
        <v>315</v>
      </c>
      <c r="O90" s="47"/>
      <c r="P90" s="47">
        <v>1</v>
      </c>
      <c r="Q90" s="47">
        <v>0.5914342105263144</v>
      </c>
      <c r="R90" s="47">
        <v>0.4085657894736856</v>
      </c>
      <c r="S90" s="47">
        <f>=ROUND(BQ90-(BR90+BS90),3)</f>
      </c>
      <c r="T90" s="47">
        <f>=ROUND(CK90-(CL90+CM90+CN90+CO90+CP90),3)</f>
      </c>
      <c r="U90" s="47">
        <v>0</v>
      </c>
      <c r="V90" s="47">
        <v>0</v>
      </c>
      <c r="W90" s="47">
        <v>0</v>
      </c>
      <c r="X90" s="47">
        <v>0</v>
      </c>
      <c r="Y90" s="47">
        <v>0</v>
      </c>
      <c r="Z90" s="47">
        <v>0</v>
      </c>
      <c r="AA90" s="47">
        <v>0</v>
      </c>
      <c r="AB90" s="47">
        <v>0</v>
      </c>
      <c r="AC90" s="47">
        <v>0</v>
      </c>
      <c r="AD90" s="47">
        <v>0</v>
      </c>
      <c r="AE90" s="47">
        <v>0</v>
      </c>
      <c r="AF90" s="47">
        <v>0</v>
      </c>
      <c r="AG90" s="47">
        <v>0</v>
      </c>
      <c r="AH90" s="47">
        <v>0</v>
      </c>
      <c r="AI90" s="47">
        <v>0</v>
      </c>
      <c r="AJ90" s="47">
        <v>0</v>
      </c>
      <c r="AK90" s="47">
        <v>0</v>
      </c>
      <c r="AL90" s="47">
        <v>0</v>
      </c>
      <c r="AM90" s="47">
        <v>0</v>
      </c>
      <c r="AN90" s="47">
        <v>0</v>
      </c>
      <c r="AO90" s="47">
        <v>0</v>
      </c>
      <c r="AP90" s="47">
        <v>0</v>
      </c>
      <c r="AQ90" s="47">
        <v>0</v>
      </c>
      <c r="AR90" s="47">
        <v>0</v>
      </c>
      <c r="AS90" s="47">
        <v>0.477052631578946</v>
      </c>
      <c r="AT90" s="47">
        <v>0</v>
      </c>
      <c r="AU90" s="47">
        <v>0</v>
      </c>
      <c r="AV90" s="47">
        <v>0</v>
      </c>
      <c r="AW90" s="47">
        <v>0</v>
      </c>
      <c r="AX90" s="47">
        <v>0</v>
      </c>
      <c r="AY90" s="47">
        <v>0.20147368421052636</v>
      </c>
      <c r="AZ90" s="47">
        <v>0</v>
      </c>
      <c r="BA90" s="47">
        <v>0</v>
      </c>
      <c r="BB90" s="47">
        <v>0.2755789473684207</v>
      </c>
      <c r="BC90" s="47">
        <v>0</v>
      </c>
      <c r="BD90" s="47">
        <v>0</v>
      </c>
      <c r="BE90" s="47">
        <v>0</v>
      </c>
      <c r="BF90" s="47">
        <v>0</v>
      </c>
      <c r="BG90" s="47">
        <v>0</v>
      </c>
      <c r="BH90" s="47">
        <v>0</v>
      </c>
      <c r="BI90" s="47">
        <v>0</v>
      </c>
      <c r="BJ90" s="47">
        <v>0</v>
      </c>
      <c r="BK90" s="47">
        <v>0</v>
      </c>
      <c r="BL90" s="47">
        <v>0</v>
      </c>
      <c r="BM90" s="47">
        <v>0</v>
      </c>
      <c r="BN90" s="47">
        <v>0</v>
      </c>
      <c r="BO90" s="47">
        <v>0</v>
      </c>
      <c r="BP90" s="47">
        <v>0</v>
      </c>
      <c r="BQ90" s="47">
        <v>0</v>
      </c>
      <c r="BR90" s="47">
        <v>0</v>
      </c>
      <c r="BS90" s="47">
        <v>0</v>
      </c>
      <c r="BT90" s="47">
        <v>0.053407894736841904</v>
      </c>
      <c r="BU90" s="47">
        <v>0.03884210526315753</v>
      </c>
      <c r="BV90" s="47">
        <v>0</v>
      </c>
      <c r="BW90" s="47">
        <v>0</v>
      </c>
      <c r="BX90" s="47">
        <v>0</v>
      </c>
      <c r="BY90" s="47">
        <v>0</v>
      </c>
      <c r="BZ90" s="47">
        <v>0</v>
      </c>
      <c r="CA90" s="47">
        <v>0</v>
      </c>
      <c r="CB90" s="47">
        <v>0.014565789473684152</v>
      </c>
      <c r="CC90" s="47">
        <v>0</v>
      </c>
      <c r="CD90" s="47">
        <v>0</v>
      </c>
      <c r="CE90" s="47">
        <v>0</v>
      </c>
      <c r="CF90" s="47">
        <v>0</v>
      </c>
      <c r="CG90" s="47">
        <v>0</v>
      </c>
      <c r="CH90" s="47">
        <v>0</v>
      </c>
      <c r="CI90" s="47">
        <v>0</v>
      </c>
      <c r="CJ90" s="47">
        <v>0</v>
      </c>
      <c r="CK90" s="47">
        <v>0</v>
      </c>
      <c r="CL90" s="47">
        <v>0</v>
      </c>
      <c r="CM90" s="47">
        <v>0</v>
      </c>
      <c r="CN90" s="47">
        <v>0</v>
      </c>
      <c r="CO90" s="47">
        <v>0</v>
      </c>
      <c r="CP90" s="47">
        <v>0</v>
      </c>
      <c r="CQ90" s="47">
        <v>0</v>
      </c>
      <c r="CR90" s="47">
        <v>0</v>
      </c>
      <c r="CS90" s="47">
        <v>0</v>
      </c>
      <c r="CT90" s="47">
        <v>0</v>
      </c>
      <c r="CU90" s="47">
        <v>0</v>
      </c>
      <c r="CV90" s="47">
        <v>0</v>
      </c>
      <c r="CW90" s="47">
        <v>0</v>
      </c>
      <c r="CX90" s="47">
        <v>0</v>
      </c>
      <c r="CY90" s="47">
        <v>0.06097368421052655</v>
      </c>
      <c r="CZ90" s="47">
        <v>0.06097368421052655</v>
      </c>
      <c r="DA90" s="47">
        <v>0</v>
      </c>
      <c r="DB90" s="47">
        <v>0</v>
      </c>
      <c r="DC90" s="47">
        <v>0</v>
      </c>
      <c r="DD90" s="47">
        <v>0</v>
      </c>
      <c r="DE90" s="47">
        <v>0</v>
      </c>
      <c r="DF90" s="47">
        <v>0</v>
      </c>
      <c r="DG90" s="47">
        <v>0</v>
      </c>
      <c r="DH90" s="47">
        <v>0</v>
      </c>
      <c r="DI90" s="47">
        <v>0</v>
      </c>
      <c r="DJ90" s="47">
        <v>0</v>
      </c>
      <c r="DK90" s="47">
        <v>0</v>
      </c>
      <c r="DL90" s="47">
        <v>0</v>
      </c>
      <c r="DM90" s="47">
        <v>0</v>
      </c>
      <c r="DN90" s="47">
        <v>0</v>
      </c>
      <c r="DO90" s="47">
        <v>0</v>
      </c>
      <c r="DP90" s="47">
        <v>0</v>
      </c>
      <c r="DQ90" s="47">
        <v>0</v>
      </c>
      <c r="DR90" s="47">
        <v>0</v>
      </c>
      <c r="DS90" s="47">
        <v>0</v>
      </c>
      <c r="DT90" s="47">
        <v>0</v>
      </c>
      <c r="DU90" s="47">
        <v>0</v>
      </c>
      <c r="DV90" s="47">
        <v>0</v>
      </c>
      <c r="DW90" s="47">
        <v>0</v>
      </c>
      <c r="DX90" s="47">
        <v>0.41842105263157897</v>
      </c>
      <c r="DY90" s="47">
        <v>0</v>
      </c>
      <c r="DZ90" s="47">
        <v>0</v>
      </c>
      <c r="EA90" s="47">
        <v>0.41842105263157897</v>
      </c>
      <c r="ZZ90" t="s">
        <v>157</v>
      </c>
    </row>
    <row r="91" spans="1:702" x14ac:dyDescent="0.25">
      <c r="A91" s="47" t="s">
        <v>316</v>
      </c>
      <c r="B91" s="47" t="s">
        <v>153</v>
      </c>
      <c r="C91" s="47" t="s">
        <v>157</v>
      </c>
      <c r="D91" s="47" t="s">
        <v>1170</v>
      </c>
      <c r="E91" s="47" t="s">
        <v>314</v>
      </c>
      <c r="F91" s="47" t="s">
        <v>314</v>
      </c>
      <c r="G91" s="47"/>
      <c r="H91" s="47" t="s">
        <v>155</v>
      </c>
      <c r="I91" s="47" t="s">
        <v>179</v>
      </c>
      <c r="J91" s="47" t="str">
        <f>=IFERROR(VLOOKUP(H91&amp;I91,Table_Fonctions!A:G,6,FALSE),"")</f>
        <v>0</v>
      </c>
      <c r="K91" s="47" t="s">
        <v>1171</v>
      </c>
      <c r="L91" s="47" t="str">
        <f>=IFERROR(VLOOKUP(H91&amp;I91,Table_Fonctions!A:G,7,FALSE),K91)</f>
        <v/>
      </c>
      <c r="M91" s="47" t="str">
        <f>=IF(OR(LEFT(D91, 3)="TJ ", LEFT(D91, 4)="CPH "), "OUI", "NON")</f>
        <v/>
      </c>
      <c r="N91" s="47" t="s">
        <v>317</v>
      </c>
      <c r="O91" s="47"/>
      <c r="P91" s="47">
        <v>1</v>
      </c>
      <c r="Q91" s="47">
        <v>1</v>
      </c>
      <c r="R91" s="47" t="s">
        <v>1172</v>
      </c>
      <c r="S91" s="47">
        <f>=ROUND(BQ91-(BR91+BS91),3)</f>
      </c>
      <c r="T91" s="47">
        <f>=ROUND(CK91-(CL91+CM91+CN91+CO91+CP91),3)</f>
      </c>
      <c r="U91" s="47">
        <v>0</v>
      </c>
      <c r="V91" s="47">
        <v>0</v>
      </c>
      <c r="W91" s="47">
        <v>0</v>
      </c>
      <c r="X91" s="47">
        <v>0</v>
      </c>
      <c r="Y91" s="47">
        <v>0</v>
      </c>
      <c r="Z91" s="47">
        <v>0</v>
      </c>
      <c r="AA91" s="47">
        <v>0</v>
      </c>
      <c r="AB91" s="47">
        <v>0</v>
      </c>
      <c r="AC91" s="47">
        <v>0</v>
      </c>
      <c r="AD91" s="47">
        <v>0</v>
      </c>
      <c r="AE91" s="47">
        <v>0</v>
      </c>
      <c r="AF91" s="47">
        <v>0</v>
      </c>
      <c r="AG91" s="47">
        <v>0</v>
      </c>
      <c r="AH91" s="47">
        <v>0</v>
      </c>
      <c r="AI91" s="47">
        <v>0</v>
      </c>
      <c r="AJ91" s="47">
        <v>0</v>
      </c>
      <c r="AK91" s="47">
        <v>0</v>
      </c>
      <c r="AL91" s="47">
        <v>0</v>
      </c>
      <c r="AM91" s="47">
        <v>0</v>
      </c>
      <c r="AN91" s="47">
        <v>0</v>
      </c>
      <c r="AO91" s="47">
        <v>0</v>
      </c>
      <c r="AP91" s="47">
        <v>0</v>
      </c>
      <c r="AQ91" s="47">
        <v>0</v>
      </c>
      <c r="AR91" s="47">
        <v>0</v>
      </c>
      <c r="AS91" s="47">
        <v>0</v>
      </c>
      <c r="AT91" s="47">
        <v>0</v>
      </c>
      <c r="AU91" s="47">
        <v>0</v>
      </c>
      <c r="AV91" s="47">
        <v>0</v>
      </c>
      <c r="AW91" s="47">
        <v>0</v>
      </c>
      <c r="AX91" s="47">
        <v>0</v>
      </c>
      <c r="AY91" s="47">
        <v>0</v>
      </c>
      <c r="AZ91" s="47">
        <v>0</v>
      </c>
      <c r="BA91" s="47">
        <v>0</v>
      </c>
      <c r="BB91" s="47">
        <v>0</v>
      </c>
      <c r="BC91" s="47">
        <v>0</v>
      </c>
      <c r="BD91" s="47">
        <v>0</v>
      </c>
      <c r="BE91" s="47">
        <v>0</v>
      </c>
      <c r="BF91" s="47">
        <v>0</v>
      </c>
      <c r="BG91" s="47">
        <v>0</v>
      </c>
      <c r="BH91" s="47">
        <v>0</v>
      </c>
      <c r="BI91" s="47">
        <v>0</v>
      </c>
      <c r="BJ91" s="47">
        <v>0</v>
      </c>
      <c r="BK91" s="47">
        <v>0</v>
      </c>
      <c r="BL91" s="47">
        <v>0</v>
      </c>
      <c r="BM91" s="47">
        <v>0</v>
      </c>
      <c r="BN91" s="47">
        <v>0</v>
      </c>
      <c r="BO91" s="47">
        <v>0</v>
      </c>
      <c r="BP91" s="47">
        <v>0</v>
      </c>
      <c r="BQ91" s="47">
        <v>0</v>
      </c>
      <c r="BR91" s="47">
        <v>0</v>
      </c>
      <c r="BS91" s="47">
        <v>0</v>
      </c>
      <c r="BT91" s="47">
        <v>0.029999999999999867</v>
      </c>
      <c r="BU91" s="47">
        <v>0</v>
      </c>
      <c r="BV91" s="47">
        <v>0</v>
      </c>
      <c r="BW91" s="47">
        <v>0.029999999999999867</v>
      </c>
      <c r="BX91" s="47">
        <v>0</v>
      </c>
      <c r="BY91" s="47">
        <v>0</v>
      </c>
      <c r="BZ91" s="47">
        <v>0</v>
      </c>
      <c r="CA91" s="47">
        <v>0</v>
      </c>
      <c r="CB91" s="47">
        <v>0</v>
      </c>
      <c r="CC91" s="47">
        <v>0</v>
      </c>
      <c r="CD91" s="47">
        <v>0</v>
      </c>
      <c r="CE91" s="47">
        <v>0</v>
      </c>
      <c r="CF91" s="47">
        <v>0</v>
      </c>
      <c r="CG91" s="47">
        <v>0</v>
      </c>
      <c r="CH91" s="47">
        <v>0</v>
      </c>
      <c r="CI91" s="47">
        <v>0</v>
      </c>
      <c r="CJ91" s="47">
        <v>0</v>
      </c>
      <c r="CK91" s="47">
        <v>0</v>
      </c>
      <c r="CL91" s="47">
        <v>0</v>
      </c>
      <c r="CM91" s="47">
        <v>0</v>
      </c>
      <c r="CN91" s="47">
        <v>0</v>
      </c>
      <c r="CO91" s="47">
        <v>0</v>
      </c>
      <c r="CP91" s="47">
        <v>0</v>
      </c>
      <c r="CQ91" s="47">
        <v>0</v>
      </c>
      <c r="CR91" s="47">
        <v>0</v>
      </c>
      <c r="CS91" s="47">
        <v>0</v>
      </c>
      <c r="CT91" s="47">
        <v>0</v>
      </c>
      <c r="CU91" s="47">
        <v>0</v>
      </c>
      <c r="CV91" s="47">
        <v>0.014999999999999934</v>
      </c>
      <c r="CW91" s="47">
        <v>0</v>
      </c>
      <c r="CX91" s="47">
        <v>0</v>
      </c>
      <c r="CY91" s="47">
        <v>0.9549999999999992</v>
      </c>
      <c r="CZ91" s="47">
        <v>0.9549999999999992</v>
      </c>
      <c r="DA91" s="47">
        <v>0</v>
      </c>
      <c r="DB91" s="47">
        <v>0</v>
      </c>
      <c r="DC91" s="47">
        <v>0</v>
      </c>
      <c r="DD91" s="47">
        <v>0</v>
      </c>
      <c r="DE91" s="47">
        <v>0</v>
      </c>
      <c r="DF91" s="47">
        <v>0</v>
      </c>
      <c r="DG91" s="47">
        <v>0</v>
      </c>
      <c r="DH91" s="47">
        <v>0</v>
      </c>
      <c r="DI91" s="47">
        <v>0</v>
      </c>
      <c r="DJ91" s="47">
        <v>0</v>
      </c>
      <c r="DK91" s="47">
        <v>0</v>
      </c>
      <c r="DL91" s="47">
        <v>0</v>
      </c>
      <c r="DM91" s="47">
        <v>0</v>
      </c>
      <c r="DN91" s="47">
        <v>0</v>
      </c>
      <c r="DO91" s="47">
        <v>0</v>
      </c>
      <c r="DP91" s="47">
        <v>0</v>
      </c>
      <c r="DQ91" s="47">
        <v>0</v>
      </c>
      <c r="DR91" s="47">
        <v>0</v>
      </c>
      <c r="DS91" s="47">
        <v>0</v>
      </c>
      <c r="DT91" s="47">
        <v>0</v>
      </c>
      <c r="DU91" s="47">
        <v>0</v>
      </c>
      <c r="DV91" s="47">
        <v>0</v>
      </c>
      <c r="DW91" s="47">
        <v>0</v>
      </c>
      <c r="DX91" s="47">
        <v>0</v>
      </c>
      <c r="DY91" s="47">
        <v>0</v>
      </c>
      <c r="DZ91" s="47">
        <v>0</v>
      </c>
      <c r="EA91" s="47">
        <v>0</v>
      </c>
      <c r="ZZ91" t="s">
        <v>157</v>
      </c>
    </row>
    <row r="92" spans="1:702" x14ac:dyDescent="0.25">
      <c r="A92" s="47" t="s">
        <v>318</v>
      </c>
      <c r="B92" s="47" t="s">
        <v>153</v>
      </c>
      <c r="C92" s="47" t="s">
        <v>157</v>
      </c>
      <c r="D92" s="47" t="s">
        <v>1170</v>
      </c>
      <c r="E92" s="47" t="s">
        <v>314</v>
      </c>
      <c r="F92" s="47" t="s">
        <v>314</v>
      </c>
      <c r="G92" s="47"/>
      <c r="H92" s="47" t="s">
        <v>155</v>
      </c>
      <c r="I92" s="47" t="s">
        <v>179</v>
      </c>
      <c r="J92" s="47" t="str">
        <f>=IFERROR(VLOOKUP(H92&amp;I92,Table_Fonctions!A:G,6,FALSE),"")</f>
        <v>0</v>
      </c>
      <c r="K92" s="47" t="s">
        <v>1171</v>
      </c>
      <c r="L92" s="47" t="str">
        <f>=IFERROR(VLOOKUP(H92&amp;I92,Table_Fonctions!A:G,7,FALSE),K92)</f>
        <v/>
      </c>
      <c r="M92" s="47" t="str">
        <f>=IF(OR(LEFT(D92, 3)="TJ ", LEFT(D92, 4)="CPH "), "OUI", "NON")</f>
        <v/>
      </c>
      <c r="N92" s="47" t="s">
        <v>253</v>
      </c>
      <c r="O92" s="47"/>
      <c r="P92" s="47">
        <v>1</v>
      </c>
      <c r="Q92" s="47">
        <v>0.1299999999999993</v>
      </c>
      <c r="R92" s="47">
        <v>0.8700000000000007</v>
      </c>
      <c r="S92" s="47">
        <f>=ROUND(BQ92-(BR92+BS92),3)</f>
      </c>
      <c r="T92" s="47">
        <f>=ROUND(CK92-(CL92+CM92+CN92+CO92+CP92),3)</f>
      </c>
      <c r="U92" s="47">
        <v>0</v>
      </c>
      <c r="V92" s="47">
        <v>0</v>
      </c>
      <c r="W92" s="47">
        <v>0</v>
      </c>
      <c r="X92" s="47">
        <v>0</v>
      </c>
      <c r="Y92" s="47">
        <v>0</v>
      </c>
      <c r="Z92" s="47">
        <v>0</v>
      </c>
      <c r="AA92" s="47">
        <v>0</v>
      </c>
      <c r="AB92" s="47">
        <v>0</v>
      </c>
      <c r="AC92" s="47">
        <v>0</v>
      </c>
      <c r="AD92" s="47">
        <v>0</v>
      </c>
      <c r="AE92" s="47">
        <v>0</v>
      </c>
      <c r="AF92" s="47">
        <v>0</v>
      </c>
      <c r="AG92" s="47">
        <v>0</v>
      </c>
      <c r="AH92" s="47">
        <v>0</v>
      </c>
      <c r="AI92" s="47">
        <v>0</v>
      </c>
      <c r="AJ92" s="47">
        <v>0</v>
      </c>
      <c r="AK92" s="47">
        <v>0</v>
      </c>
      <c r="AL92" s="47">
        <v>0</v>
      </c>
      <c r="AM92" s="47">
        <v>0</v>
      </c>
      <c r="AN92" s="47">
        <v>0</v>
      </c>
      <c r="AO92" s="47">
        <v>0</v>
      </c>
      <c r="AP92" s="47">
        <v>0</v>
      </c>
      <c r="AQ92" s="47">
        <v>0</v>
      </c>
      <c r="AR92" s="47">
        <v>0</v>
      </c>
      <c r="AS92" s="47">
        <v>0</v>
      </c>
      <c r="AT92" s="47">
        <v>0</v>
      </c>
      <c r="AU92" s="47">
        <v>0</v>
      </c>
      <c r="AV92" s="47">
        <v>0</v>
      </c>
      <c r="AW92" s="47">
        <v>0</v>
      </c>
      <c r="AX92" s="47">
        <v>0</v>
      </c>
      <c r="AY92" s="47">
        <v>0</v>
      </c>
      <c r="AZ92" s="47">
        <v>0</v>
      </c>
      <c r="BA92" s="47">
        <v>0</v>
      </c>
      <c r="BB92" s="47">
        <v>0</v>
      </c>
      <c r="BC92" s="47">
        <v>0</v>
      </c>
      <c r="BD92" s="47">
        <v>0</v>
      </c>
      <c r="BE92" s="47">
        <v>0</v>
      </c>
      <c r="BF92" s="47">
        <v>0</v>
      </c>
      <c r="BG92" s="47">
        <v>0</v>
      </c>
      <c r="BH92" s="47">
        <v>0</v>
      </c>
      <c r="BI92" s="47">
        <v>0</v>
      </c>
      <c r="BJ92" s="47">
        <v>0</v>
      </c>
      <c r="BK92" s="47">
        <v>0</v>
      </c>
      <c r="BL92" s="47">
        <v>0</v>
      </c>
      <c r="BM92" s="47">
        <v>0</v>
      </c>
      <c r="BN92" s="47">
        <v>0</v>
      </c>
      <c r="BO92" s="47">
        <v>0</v>
      </c>
      <c r="BP92" s="47">
        <v>0</v>
      </c>
      <c r="BQ92" s="47">
        <v>0</v>
      </c>
      <c r="BR92" s="47">
        <v>0</v>
      </c>
      <c r="BS92" s="47">
        <v>0</v>
      </c>
      <c r="BT92" s="47">
        <v>0.05499999999999979</v>
      </c>
      <c r="BU92" s="47">
        <v>0.03999999999999961</v>
      </c>
      <c r="BV92" s="47">
        <v>0</v>
      </c>
      <c r="BW92" s="47">
        <v>0</v>
      </c>
      <c r="BX92" s="47">
        <v>0</v>
      </c>
      <c r="BY92" s="47">
        <v>0</v>
      </c>
      <c r="BZ92" s="47">
        <v>0</v>
      </c>
      <c r="CA92" s="47">
        <v>0</v>
      </c>
      <c r="CB92" s="47">
        <v>0.014999999999999934</v>
      </c>
      <c r="CC92" s="47">
        <v>0</v>
      </c>
      <c r="CD92" s="47">
        <v>0</v>
      </c>
      <c r="CE92" s="47">
        <v>0</v>
      </c>
      <c r="CF92" s="47">
        <v>0</v>
      </c>
      <c r="CG92" s="47">
        <v>0</v>
      </c>
      <c r="CH92" s="47">
        <v>0</v>
      </c>
      <c r="CI92" s="47">
        <v>0</v>
      </c>
      <c r="CJ92" s="47">
        <v>0</v>
      </c>
      <c r="CK92" s="47">
        <v>0</v>
      </c>
      <c r="CL92" s="47">
        <v>0</v>
      </c>
      <c r="CM92" s="47">
        <v>0</v>
      </c>
      <c r="CN92" s="47">
        <v>0</v>
      </c>
      <c r="CO92" s="47">
        <v>0</v>
      </c>
      <c r="CP92" s="47">
        <v>0</v>
      </c>
      <c r="CQ92" s="47">
        <v>0</v>
      </c>
      <c r="CR92" s="47">
        <v>0</v>
      </c>
      <c r="CS92" s="47">
        <v>0</v>
      </c>
      <c r="CT92" s="47">
        <v>0</v>
      </c>
      <c r="CU92" s="47">
        <v>0</v>
      </c>
      <c r="CV92" s="47">
        <v>0</v>
      </c>
      <c r="CW92" s="47">
        <v>0</v>
      </c>
      <c r="CX92" s="47">
        <v>0</v>
      </c>
      <c r="CY92" s="47">
        <v>0.07499999999999953</v>
      </c>
      <c r="CZ92" s="47">
        <v>0.07499999999999953</v>
      </c>
      <c r="DA92" s="47">
        <v>0</v>
      </c>
      <c r="DB92" s="47">
        <v>0</v>
      </c>
      <c r="DC92" s="47">
        <v>0</v>
      </c>
      <c r="DD92" s="47">
        <v>0</v>
      </c>
      <c r="DE92" s="47">
        <v>0</v>
      </c>
      <c r="DF92" s="47">
        <v>0</v>
      </c>
      <c r="DG92" s="47">
        <v>0</v>
      </c>
      <c r="DH92" s="47">
        <v>0</v>
      </c>
      <c r="DI92" s="47">
        <v>0</v>
      </c>
      <c r="DJ92" s="47">
        <v>0</v>
      </c>
      <c r="DK92" s="47">
        <v>0</v>
      </c>
      <c r="DL92" s="47">
        <v>0</v>
      </c>
      <c r="DM92" s="47">
        <v>0</v>
      </c>
      <c r="DN92" s="47">
        <v>0</v>
      </c>
      <c r="DO92" s="47">
        <v>0</v>
      </c>
      <c r="DP92" s="47">
        <v>0</v>
      </c>
      <c r="DQ92" s="47">
        <v>0</v>
      </c>
      <c r="DR92" s="47">
        <v>0</v>
      </c>
      <c r="DS92" s="47">
        <v>0</v>
      </c>
      <c r="DT92" s="47">
        <v>0</v>
      </c>
      <c r="DU92" s="47">
        <v>0</v>
      </c>
      <c r="DV92" s="47">
        <v>0</v>
      </c>
      <c r="DW92" s="47">
        <v>0</v>
      </c>
      <c r="DX92" s="47">
        <v>0</v>
      </c>
      <c r="DY92" s="47">
        <v>0</v>
      </c>
      <c r="DZ92" s="47">
        <v>0</v>
      </c>
      <c r="EA92" s="47">
        <v>0</v>
      </c>
      <c r="ZZ92" t="s">
        <v>157</v>
      </c>
    </row>
    <row r="93" spans="1:702" x14ac:dyDescent="0.25">
      <c r="A93" s="47" t="s">
        <v>319</v>
      </c>
      <c r="B93" s="47" t="s">
        <v>153</v>
      </c>
      <c r="C93" s="47" t="s">
        <v>157</v>
      </c>
      <c r="D93" s="47" t="s">
        <v>1170</v>
      </c>
      <c r="E93" s="47" t="s">
        <v>314</v>
      </c>
      <c r="F93" s="47" t="s">
        <v>314</v>
      </c>
      <c r="G93" s="47"/>
      <c r="H93" s="47" t="s">
        <v>155</v>
      </c>
      <c r="I93" s="47" t="s">
        <v>171</v>
      </c>
      <c r="J93" s="47" t="str">
        <f>=IFERROR(VLOOKUP(H93&amp;I93,Table_Fonctions!A:G,6,FALSE),"")</f>
        <v>0</v>
      </c>
      <c r="K93" s="47" t="s">
        <v>1171</v>
      </c>
      <c r="L93" s="47" t="str">
        <f>=IFERROR(VLOOKUP(H93&amp;I93,Table_Fonctions!A:G,7,FALSE),K93)</f>
        <v/>
      </c>
      <c r="M93" s="47" t="str">
        <f>=IF(OR(LEFT(D93, 3)="TJ ", LEFT(D93, 4)="CPH "), "OUI", "NON")</f>
        <v/>
      </c>
      <c r="N93" s="47" t="s">
        <v>253</v>
      </c>
      <c r="O93" s="47"/>
      <c r="P93" s="47">
        <v>0.8000000000000057</v>
      </c>
      <c r="Q93" s="47">
        <v>0.1039999999999999</v>
      </c>
      <c r="R93" s="47">
        <v>0.6960000000000058</v>
      </c>
      <c r="S93" s="47">
        <f>=ROUND(BQ93-(BR93+BS93),3)</f>
      </c>
      <c r="T93" s="47">
        <f>=ROUND(CK93-(CL93+CM93+CN93+CO93+CP93),3)</f>
      </c>
      <c r="U93" s="47">
        <v>0</v>
      </c>
      <c r="V93" s="47">
        <v>0</v>
      </c>
      <c r="W93" s="47">
        <v>0</v>
      </c>
      <c r="X93" s="47">
        <v>0</v>
      </c>
      <c r="Y93" s="47">
        <v>0</v>
      </c>
      <c r="Z93" s="47">
        <v>0</v>
      </c>
      <c r="AA93" s="47">
        <v>0</v>
      </c>
      <c r="AB93" s="47">
        <v>0</v>
      </c>
      <c r="AC93" s="47">
        <v>0</v>
      </c>
      <c r="AD93" s="47">
        <v>0</v>
      </c>
      <c r="AE93" s="47">
        <v>0</v>
      </c>
      <c r="AF93" s="47">
        <v>0</v>
      </c>
      <c r="AG93" s="47">
        <v>0</v>
      </c>
      <c r="AH93" s="47">
        <v>0</v>
      </c>
      <c r="AI93" s="47">
        <v>0</v>
      </c>
      <c r="AJ93" s="47">
        <v>0</v>
      </c>
      <c r="AK93" s="47">
        <v>0</v>
      </c>
      <c r="AL93" s="47">
        <v>0</v>
      </c>
      <c r="AM93" s="47">
        <v>0</v>
      </c>
      <c r="AN93" s="47">
        <v>0</v>
      </c>
      <c r="AO93" s="47">
        <v>0</v>
      </c>
      <c r="AP93" s="47">
        <v>0</v>
      </c>
      <c r="AQ93" s="47">
        <v>0</v>
      </c>
      <c r="AR93" s="47">
        <v>0</v>
      </c>
      <c r="AS93" s="47">
        <v>0</v>
      </c>
      <c r="AT93" s="47">
        <v>0</v>
      </c>
      <c r="AU93" s="47">
        <v>0</v>
      </c>
      <c r="AV93" s="47">
        <v>0</v>
      </c>
      <c r="AW93" s="47">
        <v>0</v>
      </c>
      <c r="AX93" s="47">
        <v>0</v>
      </c>
      <c r="AY93" s="47">
        <v>0</v>
      </c>
      <c r="AZ93" s="47">
        <v>0</v>
      </c>
      <c r="BA93" s="47">
        <v>0</v>
      </c>
      <c r="BB93" s="47">
        <v>0</v>
      </c>
      <c r="BC93" s="47">
        <v>0</v>
      </c>
      <c r="BD93" s="47">
        <v>0</v>
      </c>
      <c r="BE93" s="47">
        <v>0</v>
      </c>
      <c r="BF93" s="47">
        <v>0</v>
      </c>
      <c r="BG93" s="47">
        <v>0</v>
      </c>
      <c r="BH93" s="47">
        <v>0</v>
      </c>
      <c r="BI93" s="47">
        <v>0</v>
      </c>
      <c r="BJ93" s="47">
        <v>0</v>
      </c>
      <c r="BK93" s="47">
        <v>0</v>
      </c>
      <c r="BL93" s="47">
        <v>0</v>
      </c>
      <c r="BM93" s="47">
        <v>0</v>
      </c>
      <c r="BN93" s="47">
        <v>0</v>
      </c>
      <c r="BO93" s="47">
        <v>0</v>
      </c>
      <c r="BP93" s="47">
        <v>0</v>
      </c>
      <c r="BQ93" s="47">
        <v>0</v>
      </c>
      <c r="BR93" s="47">
        <v>0</v>
      </c>
      <c r="BS93" s="47">
        <v>0</v>
      </c>
      <c r="BT93" s="47">
        <v>0.04400000000000016</v>
      </c>
      <c r="BU93" s="47">
        <v>0.03200000000000002</v>
      </c>
      <c r="BV93" s="47">
        <v>0</v>
      </c>
      <c r="BW93" s="47">
        <v>0</v>
      </c>
      <c r="BX93" s="47">
        <v>0</v>
      </c>
      <c r="BY93" s="47">
        <v>0</v>
      </c>
      <c r="BZ93" s="47">
        <v>0</v>
      </c>
      <c r="CA93" s="47">
        <v>0</v>
      </c>
      <c r="CB93" s="47">
        <v>0.011999999999999955</v>
      </c>
      <c r="CC93" s="47">
        <v>0</v>
      </c>
      <c r="CD93" s="47">
        <v>0</v>
      </c>
      <c r="CE93" s="47">
        <v>0</v>
      </c>
      <c r="CF93" s="47">
        <v>0</v>
      </c>
      <c r="CG93" s="47">
        <v>0</v>
      </c>
      <c r="CH93" s="47">
        <v>0</v>
      </c>
      <c r="CI93" s="47">
        <v>0</v>
      </c>
      <c r="CJ93" s="47">
        <v>0</v>
      </c>
      <c r="CK93" s="47">
        <v>0</v>
      </c>
      <c r="CL93" s="47">
        <v>0</v>
      </c>
      <c r="CM93" s="47">
        <v>0</v>
      </c>
      <c r="CN93" s="47">
        <v>0</v>
      </c>
      <c r="CO93" s="47">
        <v>0</v>
      </c>
      <c r="CP93" s="47">
        <v>0</v>
      </c>
      <c r="CQ93" s="47">
        <v>0</v>
      </c>
      <c r="CR93" s="47">
        <v>0</v>
      </c>
      <c r="CS93" s="47">
        <v>0</v>
      </c>
      <c r="CT93" s="47">
        <v>0</v>
      </c>
      <c r="CU93" s="47">
        <v>0</v>
      </c>
      <c r="CV93" s="47">
        <v>0</v>
      </c>
      <c r="CW93" s="47">
        <v>0</v>
      </c>
      <c r="CX93" s="47">
        <v>0</v>
      </c>
      <c r="CY93" s="47">
        <v>0.059999999999999734</v>
      </c>
      <c r="CZ93" s="47">
        <v>0.059999999999999734</v>
      </c>
      <c r="DA93" s="47">
        <v>0</v>
      </c>
      <c r="DB93" s="47">
        <v>0</v>
      </c>
      <c r="DC93" s="47">
        <v>0</v>
      </c>
      <c r="DD93" s="47">
        <v>0</v>
      </c>
      <c r="DE93" s="47">
        <v>0</v>
      </c>
      <c r="DF93" s="47">
        <v>0</v>
      </c>
      <c r="DG93" s="47">
        <v>0</v>
      </c>
      <c r="DH93" s="47">
        <v>0</v>
      </c>
      <c r="DI93" s="47">
        <v>0</v>
      </c>
      <c r="DJ93" s="47">
        <v>0</v>
      </c>
      <c r="DK93" s="47">
        <v>0</v>
      </c>
      <c r="DL93" s="47">
        <v>0</v>
      </c>
      <c r="DM93" s="47">
        <v>0</v>
      </c>
      <c r="DN93" s="47">
        <v>0</v>
      </c>
      <c r="DO93" s="47">
        <v>0</v>
      </c>
      <c r="DP93" s="47">
        <v>0</v>
      </c>
      <c r="DQ93" s="47">
        <v>0</v>
      </c>
      <c r="DR93" s="47">
        <v>0</v>
      </c>
      <c r="DS93" s="47">
        <v>0</v>
      </c>
      <c r="DT93" s="47">
        <v>0</v>
      </c>
      <c r="DU93" s="47">
        <v>0</v>
      </c>
      <c r="DV93" s="47">
        <v>0</v>
      </c>
      <c r="DW93" s="47">
        <v>0</v>
      </c>
      <c r="DX93" s="47">
        <v>0</v>
      </c>
      <c r="DY93" s="47">
        <v>0</v>
      </c>
      <c r="DZ93" s="47">
        <v>0</v>
      </c>
      <c r="EA93" s="47">
        <v>0</v>
      </c>
      <c r="ZZ93" t="s">
        <v>157</v>
      </c>
    </row>
    <row r="94" spans="1:702" x14ac:dyDescent="0.25">
      <c r="A94" s="47" t="s">
        <v>320</v>
      </c>
      <c r="B94" s="47" t="s">
        <v>153</v>
      </c>
      <c r="C94" s="47" t="s">
        <v>157</v>
      </c>
      <c r="D94" s="47" t="s">
        <v>1170</v>
      </c>
      <c r="E94" s="47" t="s">
        <v>314</v>
      </c>
      <c r="F94" s="47" t="s">
        <v>314</v>
      </c>
      <c r="G94" s="47"/>
      <c r="H94" s="47" t="s">
        <v>155</v>
      </c>
      <c r="I94" s="47" t="s">
        <v>171</v>
      </c>
      <c r="J94" s="47" t="str">
        <f>=IFERROR(VLOOKUP(H94&amp;I94,Table_Fonctions!A:G,6,FALSE),"")</f>
        <v>0</v>
      </c>
      <c r="K94" s="47" t="s">
        <v>1171</v>
      </c>
      <c r="L94" s="47" t="str">
        <f>=IFERROR(VLOOKUP(H94&amp;I94,Table_Fonctions!A:G,7,FALSE),K94)</f>
        <v/>
      </c>
      <c r="M94" s="47" t="str">
        <f>=IF(OR(LEFT(D94, 3)="TJ ", LEFT(D94, 4)="CPH "), "OUI", "NON")</f>
        <v/>
      </c>
      <c r="N94" s="47" t="s">
        <v>315</v>
      </c>
      <c r="O94" s="47"/>
      <c r="P94" s="47">
        <v>1</v>
      </c>
      <c r="Q94" s="47">
        <v>0.5947631578947356</v>
      </c>
      <c r="R94" s="47">
        <v>0.40523684210526445</v>
      </c>
      <c r="S94" s="47">
        <f>=ROUND(BQ94-(BR94+BS94),3)</f>
      </c>
      <c r="T94" s="47">
        <f>=ROUND(CK94-(CL94+CM94+CN94+CO94+CP94),3)</f>
      </c>
      <c r="U94" s="47">
        <v>0</v>
      </c>
      <c r="V94" s="47">
        <v>0</v>
      </c>
      <c r="W94" s="47">
        <v>0</v>
      </c>
      <c r="X94" s="47">
        <v>0</v>
      </c>
      <c r="Y94" s="47">
        <v>0</v>
      </c>
      <c r="Z94" s="47">
        <v>0</v>
      </c>
      <c r="AA94" s="47">
        <v>0</v>
      </c>
      <c r="AB94" s="47">
        <v>0</v>
      </c>
      <c r="AC94" s="47">
        <v>0</v>
      </c>
      <c r="AD94" s="47">
        <v>0</v>
      </c>
      <c r="AE94" s="47">
        <v>0</v>
      </c>
      <c r="AF94" s="47">
        <v>0</v>
      </c>
      <c r="AG94" s="47">
        <v>0</v>
      </c>
      <c r="AH94" s="47">
        <v>0</v>
      </c>
      <c r="AI94" s="47">
        <v>0</v>
      </c>
      <c r="AJ94" s="47">
        <v>0</v>
      </c>
      <c r="AK94" s="47">
        <v>0</v>
      </c>
      <c r="AL94" s="47">
        <v>0</v>
      </c>
      <c r="AM94" s="47">
        <v>0</v>
      </c>
      <c r="AN94" s="47">
        <v>0</v>
      </c>
      <c r="AO94" s="47">
        <v>0</v>
      </c>
      <c r="AP94" s="47">
        <v>0</v>
      </c>
      <c r="AQ94" s="47">
        <v>0</v>
      </c>
      <c r="AR94" s="47">
        <v>0</v>
      </c>
      <c r="AS94" s="47">
        <v>0.477052631578946</v>
      </c>
      <c r="AT94" s="47">
        <v>0</v>
      </c>
      <c r="AU94" s="47">
        <v>0</v>
      </c>
      <c r="AV94" s="47">
        <v>0</v>
      </c>
      <c r="AW94" s="47">
        <v>0</v>
      </c>
      <c r="AX94" s="47">
        <v>0</v>
      </c>
      <c r="AY94" s="47">
        <v>0</v>
      </c>
      <c r="AZ94" s="47">
        <v>0</v>
      </c>
      <c r="BA94" s="47">
        <v>0.477052631578946</v>
      </c>
      <c r="BB94" s="47">
        <v>0</v>
      </c>
      <c r="BC94" s="47">
        <v>0</v>
      </c>
      <c r="BD94" s="47">
        <v>0</v>
      </c>
      <c r="BE94" s="47">
        <v>0</v>
      </c>
      <c r="BF94" s="47">
        <v>0</v>
      </c>
      <c r="BG94" s="47">
        <v>0</v>
      </c>
      <c r="BH94" s="47">
        <v>0</v>
      </c>
      <c r="BI94" s="47">
        <v>0</v>
      </c>
      <c r="BJ94" s="47">
        <v>0</v>
      </c>
      <c r="BK94" s="47">
        <v>0</v>
      </c>
      <c r="BL94" s="47">
        <v>0</v>
      </c>
      <c r="BM94" s="47">
        <v>0</v>
      </c>
      <c r="BN94" s="47">
        <v>0</v>
      </c>
      <c r="BO94" s="47">
        <v>0</v>
      </c>
      <c r="BP94" s="47">
        <v>0</v>
      </c>
      <c r="BQ94" s="47">
        <v>0</v>
      </c>
      <c r="BR94" s="47">
        <v>0</v>
      </c>
      <c r="BS94" s="47">
        <v>0</v>
      </c>
      <c r="BT94" s="47">
        <v>0.05499999999999979</v>
      </c>
      <c r="BU94" s="47">
        <v>0.03999999999999961</v>
      </c>
      <c r="BV94" s="47">
        <v>0</v>
      </c>
      <c r="BW94" s="47">
        <v>0</v>
      </c>
      <c r="BX94" s="47">
        <v>0</v>
      </c>
      <c r="BY94" s="47">
        <v>0</v>
      </c>
      <c r="BZ94" s="47">
        <v>0</v>
      </c>
      <c r="CA94" s="47">
        <v>0</v>
      </c>
      <c r="CB94" s="47">
        <v>0.014999999999999934</v>
      </c>
      <c r="CC94" s="47">
        <v>0</v>
      </c>
      <c r="CD94" s="47">
        <v>0</v>
      </c>
      <c r="CE94" s="47">
        <v>0</v>
      </c>
      <c r="CF94" s="47">
        <v>0</v>
      </c>
      <c r="CG94" s="47">
        <v>0</v>
      </c>
      <c r="CH94" s="47">
        <v>0</v>
      </c>
      <c r="CI94" s="47">
        <v>0</v>
      </c>
      <c r="CJ94" s="47">
        <v>0</v>
      </c>
      <c r="CK94" s="47">
        <v>0</v>
      </c>
      <c r="CL94" s="47">
        <v>0</v>
      </c>
      <c r="CM94" s="47">
        <v>0</v>
      </c>
      <c r="CN94" s="47">
        <v>0</v>
      </c>
      <c r="CO94" s="47">
        <v>0</v>
      </c>
      <c r="CP94" s="47">
        <v>0</v>
      </c>
      <c r="CQ94" s="47">
        <v>0</v>
      </c>
      <c r="CR94" s="47">
        <v>0</v>
      </c>
      <c r="CS94" s="47">
        <v>0</v>
      </c>
      <c r="CT94" s="47">
        <v>0</v>
      </c>
      <c r="CU94" s="47">
        <v>0</v>
      </c>
      <c r="CV94" s="47">
        <v>0</v>
      </c>
      <c r="CW94" s="47">
        <v>0</v>
      </c>
      <c r="CX94" s="47">
        <v>0</v>
      </c>
      <c r="CY94" s="47">
        <v>0.06271052631578976</v>
      </c>
      <c r="CZ94" s="47">
        <v>0.06271052631578976</v>
      </c>
      <c r="DA94" s="47">
        <v>0</v>
      </c>
      <c r="DB94" s="47">
        <v>0</v>
      </c>
      <c r="DC94" s="47">
        <v>0</v>
      </c>
      <c r="DD94" s="47">
        <v>0</v>
      </c>
      <c r="DE94" s="47">
        <v>0</v>
      </c>
      <c r="DF94" s="47">
        <v>0</v>
      </c>
      <c r="DG94" s="47">
        <v>0</v>
      </c>
      <c r="DH94" s="47">
        <v>0</v>
      </c>
      <c r="DI94" s="47">
        <v>0</v>
      </c>
      <c r="DJ94" s="47">
        <v>0</v>
      </c>
      <c r="DK94" s="47">
        <v>0</v>
      </c>
      <c r="DL94" s="47">
        <v>0</v>
      </c>
      <c r="DM94" s="47">
        <v>0</v>
      </c>
      <c r="DN94" s="47">
        <v>0</v>
      </c>
      <c r="DO94" s="47">
        <v>0</v>
      </c>
      <c r="DP94" s="47">
        <v>0</v>
      </c>
      <c r="DQ94" s="47">
        <v>0</v>
      </c>
      <c r="DR94" s="47">
        <v>0</v>
      </c>
      <c r="DS94" s="47">
        <v>0</v>
      </c>
      <c r="DT94" s="47">
        <v>0</v>
      </c>
      <c r="DU94" s="47">
        <v>0</v>
      </c>
      <c r="DV94" s="47">
        <v>0</v>
      </c>
      <c r="DW94" s="47">
        <v>0</v>
      </c>
      <c r="DX94" s="47">
        <v>0</v>
      </c>
      <c r="DY94" s="47">
        <v>0</v>
      </c>
      <c r="DZ94" s="47">
        <v>0</v>
      </c>
      <c r="EA94" s="47">
        <v>0</v>
      </c>
      <c r="ZZ94" t="s">
        <v>157</v>
      </c>
    </row>
    <row r="95" spans="1:702" x14ac:dyDescent="0.25">
      <c r="A95" s="47" t="s">
        <v>321</v>
      </c>
      <c r="B95" s="47" t="s">
        <v>153</v>
      </c>
      <c r="C95" s="47" t="s">
        <v>157</v>
      </c>
      <c r="D95" s="47" t="s">
        <v>1170</v>
      </c>
      <c r="E95" s="47" t="s">
        <v>322</v>
      </c>
      <c r="F95" s="47" t="s">
        <v>322</v>
      </c>
      <c r="G95" s="47"/>
      <c r="H95" s="47" t="s">
        <v>155</v>
      </c>
      <c r="I95" s="47" t="s">
        <v>269</v>
      </c>
      <c r="J95" s="47" t="str">
        <f>=IFERROR(VLOOKUP(H95&amp;I95,Table_Fonctions!A:G,6,FALSE),"")</f>
        <v>0</v>
      </c>
      <c r="K95" s="47" t="s">
        <v>1171</v>
      </c>
      <c r="L95" s="47" t="str">
        <f>=IFERROR(VLOOKUP(H95&amp;I95,Table_Fonctions!A:G,7,FALSE),K95)</f>
        <v/>
      </c>
      <c r="M95" s="47" t="str">
        <f>=IF(OR(LEFT(D95, 3)="TJ ", LEFT(D95, 4)="CPH "), "OUI", "NON")</f>
        <v/>
      </c>
      <c r="N95" s="47" t="s">
        <v>323</v>
      </c>
      <c r="O95" s="47" t="s">
        <v>283</v>
      </c>
      <c r="P95" s="47">
        <v>0.2868421052631579</v>
      </c>
      <c r="Q95" s="47">
        <v>0.2868421052631579</v>
      </c>
      <c r="R95" s="47" t="s">
        <v>1172</v>
      </c>
      <c r="S95" s="47">
        <f>=ROUND(BQ95-(BR95+BS95),3)</f>
      </c>
      <c r="T95" s="47">
        <f>=ROUND(CK95-(CL95+CM95+CN95+CO95+CP95),3)</f>
      </c>
      <c r="U95" s="47">
        <v>0</v>
      </c>
      <c r="V95" s="47">
        <v>0</v>
      </c>
      <c r="W95" s="47">
        <v>0</v>
      </c>
      <c r="X95" s="47">
        <v>0</v>
      </c>
      <c r="Y95" s="47">
        <v>0</v>
      </c>
      <c r="Z95" s="47">
        <v>0</v>
      </c>
      <c r="AA95" s="47">
        <v>0</v>
      </c>
      <c r="AB95" s="47">
        <v>0</v>
      </c>
      <c r="AC95" s="47">
        <v>0</v>
      </c>
      <c r="AD95" s="47">
        <v>0</v>
      </c>
      <c r="AE95" s="47">
        <v>0</v>
      </c>
      <c r="AF95" s="47">
        <v>0</v>
      </c>
      <c r="AG95" s="47">
        <v>0</v>
      </c>
      <c r="AH95" s="47">
        <v>0</v>
      </c>
      <c r="AI95" s="47">
        <v>0</v>
      </c>
      <c r="AJ95" s="47">
        <v>0</v>
      </c>
      <c r="AK95" s="47">
        <v>0</v>
      </c>
      <c r="AL95" s="47">
        <v>0</v>
      </c>
      <c r="AM95" s="47">
        <v>0</v>
      </c>
      <c r="AN95" s="47">
        <v>0</v>
      </c>
      <c r="AO95" s="47">
        <v>0</v>
      </c>
      <c r="AP95" s="47">
        <v>0</v>
      </c>
      <c r="AQ95" s="47">
        <v>0</v>
      </c>
      <c r="AR95" s="47">
        <v>0</v>
      </c>
      <c r="AS95" s="47">
        <v>0</v>
      </c>
      <c r="AT95" s="47">
        <v>0</v>
      </c>
      <c r="AU95" s="47">
        <v>0</v>
      </c>
      <c r="AV95" s="47">
        <v>0</v>
      </c>
      <c r="AW95" s="47">
        <v>0</v>
      </c>
      <c r="AX95" s="47">
        <v>0</v>
      </c>
      <c r="AY95" s="47">
        <v>0</v>
      </c>
      <c r="AZ95" s="47">
        <v>0</v>
      </c>
      <c r="BA95" s="47">
        <v>0</v>
      </c>
      <c r="BB95" s="47">
        <v>0</v>
      </c>
      <c r="BC95" s="47">
        <v>0</v>
      </c>
      <c r="BD95" s="47">
        <v>0</v>
      </c>
      <c r="BE95" s="47">
        <v>0</v>
      </c>
      <c r="BF95" s="47">
        <v>0</v>
      </c>
      <c r="BG95" s="47">
        <v>0</v>
      </c>
      <c r="BH95" s="47">
        <v>0</v>
      </c>
      <c r="BI95" s="47">
        <v>0</v>
      </c>
      <c r="BJ95" s="47">
        <v>0</v>
      </c>
      <c r="BK95" s="47">
        <v>0</v>
      </c>
      <c r="BL95" s="47">
        <v>0</v>
      </c>
      <c r="BM95" s="47">
        <v>0</v>
      </c>
      <c r="BN95" s="47">
        <v>0</v>
      </c>
      <c r="BO95" s="47">
        <v>0</v>
      </c>
      <c r="BP95" s="47">
        <v>0</v>
      </c>
      <c r="BQ95" s="47">
        <v>0</v>
      </c>
      <c r="BR95" s="47">
        <v>0</v>
      </c>
      <c r="BS95" s="47">
        <v>0</v>
      </c>
      <c r="BT95" s="47">
        <v>0.01577631578947367</v>
      </c>
      <c r="BU95" s="47">
        <v>0.011473684210526323</v>
      </c>
      <c r="BV95" s="47">
        <v>0</v>
      </c>
      <c r="BW95" s="47">
        <v>0</v>
      </c>
      <c r="BX95" s="47">
        <v>0</v>
      </c>
      <c r="BY95" s="47">
        <v>0</v>
      </c>
      <c r="BZ95" s="47">
        <v>0</v>
      </c>
      <c r="CA95" s="47">
        <v>0</v>
      </c>
      <c r="CB95" s="47">
        <v>0.00430263157894736</v>
      </c>
      <c r="CC95" s="47">
        <v>0</v>
      </c>
      <c r="CD95" s="47">
        <v>0</v>
      </c>
      <c r="CE95" s="47">
        <v>0</v>
      </c>
      <c r="CF95" s="47">
        <v>0</v>
      </c>
      <c r="CG95" s="47">
        <v>0</v>
      </c>
      <c r="CH95" s="47">
        <v>0</v>
      </c>
      <c r="CI95" s="47">
        <v>0</v>
      </c>
      <c r="CJ95" s="47">
        <v>0</v>
      </c>
      <c r="CK95" s="47">
        <v>0</v>
      </c>
      <c r="CL95" s="47">
        <v>0</v>
      </c>
      <c r="CM95" s="47">
        <v>0</v>
      </c>
      <c r="CN95" s="47">
        <v>0</v>
      </c>
      <c r="CO95" s="47">
        <v>0</v>
      </c>
      <c r="CP95" s="47">
        <v>0</v>
      </c>
      <c r="CQ95" s="47">
        <v>0.24638157894736856</v>
      </c>
      <c r="CR95" s="47">
        <v>0</v>
      </c>
      <c r="CS95" s="47">
        <v>0</v>
      </c>
      <c r="CT95" s="47">
        <v>0</v>
      </c>
      <c r="CU95" s="47">
        <v>0</v>
      </c>
      <c r="CV95" s="47">
        <v>0</v>
      </c>
      <c r="CW95" s="47">
        <v>0</v>
      </c>
      <c r="CX95" s="47">
        <v>0</v>
      </c>
      <c r="CY95" s="47">
        <v>0.024684210526315777</v>
      </c>
      <c r="CZ95" s="47">
        <v>0.024684210526315777</v>
      </c>
      <c r="DA95" s="47">
        <v>0</v>
      </c>
      <c r="DB95" s="47">
        <v>0</v>
      </c>
      <c r="DC95" s="47">
        <v>0</v>
      </c>
      <c r="DD95" s="47">
        <v>0</v>
      </c>
      <c r="DE95" s="47">
        <v>0</v>
      </c>
      <c r="DF95" s="47">
        <v>0</v>
      </c>
      <c r="DG95" s="47">
        <v>0</v>
      </c>
      <c r="DH95" s="47">
        <v>0</v>
      </c>
      <c r="DI95" s="47">
        <v>0</v>
      </c>
      <c r="DJ95" s="47">
        <v>0</v>
      </c>
      <c r="DK95" s="47">
        <v>0</v>
      </c>
      <c r="DL95" s="47">
        <v>0</v>
      </c>
      <c r="DM95" s="47">
        <v>0</v>
      </c>
      <c r="DN95" s="47">
        <v>0</v>
      </c>
      <c r="DO95" s="47">
        <v>0</v>
      </c>
      <c r="DP95" s="47">
        <v>0</v>
      </c>
      <c r="DQ95" s="47">
        <v>0</v>
      </c>
      <c r="DR95" s="47">
        <v>0</v>
      </c>
      <c r="DS95" s="47">
        <v>0</v>
      </c>
      <c r="DT95" s="47">
        <v>0</v>
      </c>
      <c r="DU95" s="47">
        <v>0</v>
      </c>
      <c r="DV95" s="47">
        <v>0</v>
      </c>
      <c r="DW95" s="47">
        <v>0</v>
      </c>
      <c r="DX95" s="47">
        <v>0</v>
      </c>
      <c r="DY95" s="47">
        <v>0.2736842105263158</v>
      </c>
      <c r="DZ95" s="47">
        <v>0</v>
      </c>
      <c r="EA95" s="47">
        <v>0.2736842105263158</v>
      </c>
      <c r="ZZ95" t="s">
        <v>157</v>
      </c>
    </row>
    <row r="96" spans="1:702" x14ac:dyDescent="0.25">
      <c r="A96" s="47" t="s">
        <v>324</v>
      </c>
      <c r="B96" s="47" t="s">
        <v>153</v>
      </c>
      <c r="C96" s="47" t="s">
        <v>157</v>
      </c>
      <c r="D96" s="47" t="s">
        <v>1170</v>
      </c>
      <c r="E96" s="47" t="s">
        <v>325</v>
      </c>
      <c r="F96" s="47" t="s">
        <v>325</v>
      </c>
      <c r="G96" s="47"/>
      <c r="H96" s="47" t="s">
        <v>155</v>
      </c>
      <c r="I96" s="47" t="s">
        <v>185</v>
      </c>
      <c r="J96" s="47" t="str">
        <f>=IFERROR(VLOOKUP(H96&amp;I96,Table_Fonctions!A:G,6,FALSE),"")</f>
        <v>0</v>
      </c>
      <c r="K96" s="47" t="s">
        <v>1171</v>
      </c>
      <c r="L96" s="47" t="str">
        <f>=IFERROR(VLOOKUP(H96&amp;I96,Table_Fonctions!A:G,7,FALSE),K96)</f>
        <v/>
      </c>
      <c r="M96" s="47" t="str">
        <f>=IF(OR(LEFT(D96, 3)="TJ ", LEFT(D96, 4)="CPH "), "OUI", "NON")</f>
        <v/>
      </c>
      <c r="N96" s="47" t="s">
        <v>326</v>
      </c>
      <c r="O96" s="47"/>
      <c r="P96" s="47">
        <v>1</v>
      </c>
      <c r="Q96" s="47">
        <v>1</v>
      </c>
      <c r="R96" s="47" t="s">
        <v>1172</v>
      </c>
      <c r="S96" s="47">
        <f>=ROUND(BQ96-(BR96+BS96),3)</f>
      </c>
      <c r="T96" s="47">
        <f>=ROUND(CK96-(CL96+CM96+CN96+CO96+CP96),3)</f>
      </c>
      <c r="U96" s="47">
        <v>0</v>
      </c>
      <c r="V96" s="47">
        <v>0</v>
      </c>
      <c r="W96" s="47">
        <v>0</v>
      </c>
      <c r="X96" s="47">
        <v>0</v>
      </c>
      <c r="Y96" s="47">
        <v>0</v>
      </c>
      <c r="Z96" s="47">
        <v>0</v>
      </c>
      <c r="AA96" s="47">
        <v>0</v>
      </c>
      <c r="AB96" s="47">
        <v>0</v>
      </c>
      <c r="AC96" s="47">
        <v>0</v>
      </c>
      <c r="AD96" s="47">
        <v>0</v>
      </c>
      <c r="AE96" s="47">
        <v>0</v>
      </c>
      <c r="AF96" s="47">
        <v>0</v>
      </c>
      <c r="AG96" s="47">
        <v>0</v>
      </c>
      <c r="AH96" s="47">
        <v>0</v>
      </c>
      <c r="AI96" s="47">
        <v>0</v>
      </c>
      <c r="AJ96" s="47">
        <v>0</v>
      </c>
      <c r="AK96" s="47">
        <v>0</v>
      </c>
      <c r="AL96" s="47">
        <v>0</v>
      </c>
      <c r="AM96" s="47">
        <v>0</v>
      </c>
      <c r="AN96" s="47">
        <v>0</v>
      </c>
      <c r="AO96" s="47">
        <v>0</v>
      </c>
      <c r="AP96" s="47">
        <v>0</v>
      </c>
      <c r="AQ96" s="47">
        <v>0</v>
      </c>
      <c r="AR96" s="47">
        <v>0</v>
      </c>
      <c r="AS96" s="47">
        <v>0</v>
      </c>
      <c r="AT96" s="47">
        <v>0</v>
      </c>
      <c r="AU96" s="47">
        <v>0</v>
      </c>
      <c r="AV96" s="47">
        <v>0</v>
      </c>
      <c r="AW96" s="47">
        <v>0</v>
      </c>
      <c r="AX96" s="47">
        <v>0</v>
      </c>
      <c r="AY96" s="47">
        <v>0</v>
      </c>
      <c r="AZ96" s="47">
        <v>0</v>
      </c>
      <c r="BA96" s="47">
        <v>0</v>
      </c>
      <c r="BB96" s="47">
        <v>0</v>
      </c>
      <c r="BC96" s="47">
        <v>0</v>
      </c>
      <c r="BD96" s="47">
        <v>0</v>
      </c>
      <c r="BE96" s="47">
        <v>0</v>
      </c>
      <c r="BF96" s="47">
        <v>0</v>
      </c>
      <c r="BG96" s="47">
        <v>0</v>
      </c>
      <c r="BH96" s="47">
        <v>0</v>
      </c>
      <c r="BI96" s="47">
        <v>0</v>
      </c>
      <c r="BJ96" s="47">
        <v>0</v>
      </c>
      <c r="BK96" s="47">
        <v>0</v>
      </c>
      <c r="BL96" s="47">
        <v>0</v>
      </c>
      <c r="BM96" s="47">
        <v>0</v>
      </c>
      <c r="BN96" s="47">
        <v>0</v>
      </c>
      <c r="BO96" s="47">
        <v>0</v>
      </c>
      <c r="BP96" s="47">
        <v>0</v>
      </c>
      <c r="BQ96" s="47">
        <v>0.8600000000000081</v>
      </c>
      <c r="BR96" s="47">
        <v>0.5200000000000028</v>
      </c>
      <c r="BS96" s="47">
        <v>0.3400000000000025</v>
      </c>
      <c r="BT96" s="47">
        <v>0.05499999999999979</v>
      </c>
      <c r="BU96" s="47">
        <v>0.03999999999999961</v>
      </c>
      <c r="BV96" s="47">
        <v>0</v>
      </c>
      <c r="BW96" s="47">
        <v>0</v>
      </c>
      <c r="BX96" s="47">
        <v>0</v>
      </c>
      <c r="BY96" s="47">
        <v>0</v>
      </c>
      <c r="BZ96" s="47">
        <v>0</v>
      </c>
      <c r="CA96" s="47">
        <v>0</v>
      </c>
      <c r="CB96" s="47">
        <v>0.014999999999999934</v>
      </c>
      <c r="CC96" s="47">
        <v>0</v>
      </c>
      <c r="CD96" s="47">
        <v>0</v>
      </c>
      <c r="CE96" s="47">
        <v>0</v>
      </c>
      <c r="CF96" s="47">
        <v>0</v>
      </c>
      <c r="CG96" s="47">
        <v>0</v>
      </c>
      <c r="CH96" s="47">
        <v>0</v>
      </c>
      <c r="CI96" s="47">
        <v>0</v>
      </c>
      <c r="CJ96" s="47">
        <v>0</v>
      </c>
      <c r="CK96" s="47">
        <v>0</v>
      </c>
      <c r="CL96" s="47">
        <v>0</v>
      </c>
      <c r="CM96" s="47">
        <v>0</v>
      </c>
      <c r="CN96" s="47">
        <v>0</v>
      </c>
      <c r="CO96" s="47">
        <v>0</v>
      </c>
      <c r="CP96" s="47">
        <v>0</v>
      </c>
      <c r="CQ96" s="47">
        <v>0</v>
      </c>
      <c r="CR96" s="47">
        <v>0</v>
      </c>
      <c r="CS96" s="47">
        <v>0</v>
      </c>
      <c r="CT96" s="47">
        <v>0</v>
      </c>
      <c r="CU96" s="47">
        <v>0</v>
      </c>
      <c r="CV96" s="47">
        <v>0</v>
      </c>
      <c r="CW96" s="47">
        <v>0</v>
      </c>
      <c r="CX96" s="47">
        <v>0</v>
      </c>
      <c r="CY96" s="47">
        <v>0.08500000000000063</v>
      </c>
      <c r="CZ96" s="47">
        <v>0.08500000000000063</v>
      </c>
      <c r="DA96" s="47">
        <v>0</v>
      </c>
      <c r="DB96" s="47">
        <v>0</v>
      </c>
      <c r="DC96" s="47">
        <v>0</v>
      </c>
      <c r="DD96" s="47">
        <v>0</v>
      </c>
      <c r="DE96" s="47">
        <v>0</v>
      </c>
      <c r="DF96" s="47">
        <v>0</v>
      </c>
      <c r="DG96" s="47">
        <v>0</v>
      </c>
      <c r="DH96" s="47">
        <v>0</v>
      </c>
      <c r="DI96" s="47">
        <v>0</v>
      </c>
      <c r="DJ96" s="47">
        <v>0</v>
      </c>
      <c r="DK96" s="47">
        <v>0</v>
      </c>
      <c r="DL96" s="47">
        <v>0</v>
      </c>
      <c r="DM96" s="47">
        <v>0</v>
      </c>
      <c r="DN96" s="47">
        <v>0</v>
      </c>
      <c r="DO96" s="47">
        <v>0</v>
      </c>
      <c r="DP96" s="47">
        <v>0</v>
      </c>
      <c r="DQ96" s="47">
        <v>0</v>
      </c>
      <c r="DR96" s="47">
        <v>0</v>
      </c>
      <c r="DS96" s="47">
        <v>0</v>
      </c>
      <c r="DT96" s="47">
        <v>0</v>
      </c>
      <c r="DU96" s="47">
        <v>0</v>
      </c>
      <c r="DV96" s="47">
        <v>0</v>
      </c>
      <c r="DW96" s="47">
        <v>0</v>
      </c>
      <c r="DX96" s="47">
        <v>0</v>
      </c>
      <c r="DY96" s="47">
        <v>0</v>
      </c>
      <c r="DZ96" s="47">
        <v>0</v>
      </c>
      <c r="EA96" s="47">
        <v>0</v>
      </c>
      <c r="ZZ96" t="s">
        <v>157</v>
      </c>
    </row>
    <row r="97" spans="1:702" x14ac:dyDescent="0.25">
      <c r="A97" s="47" t="s">
        <v>327</v>
      </c>
      <c r="B97" s="47" t="s">
        <v>153</v>
      </c>
      <c r="C97" s="47" t="s">
        <v>157</v>
      </c>
      <c r="D97" s="47" t="s">
        <v>1170</v>
      </c>
      <c r="E97" s="47" t="s">
        <v>325</v>
      </c>
      <c r="F97" s="47" t="s">
        <v>325</v>
      </c>
      <c r="G97" s="47"/>
      <c r="H97" s="47" t="s">
        <v>155</v>
      </c>
      <c r="I97" s="47" t="s">
        <v>269</v>
      </c>
      <c r="J97" s="47" t="str">
        <f>=IFERROR(VLOOKUP(H97&amp;I97,Table_Fonctions!A:G,6,FALSE),"")</f>
        <v>0</v>
      </c>
      <c r="K97" s="47" t="s">
        <v>1171</v>
      </c>
      <c r="L97" s="47" t="str">
        <f>=IFERROR(VLOOKUP(H97&amp;I97,Table_Fonctions!A:G,7,FALSE),K97)</f>
        <v/>
      </c>
      <c r="M97" s="47" t="str">
        <f>=IF(OR(LEFT(D97, 3)="TJ ", LEFT(D97, 4)="CPH "), "OUI", "NON")</f>
        <v/>
      </c>
      <c r="N97" s="47" t="s">
        <v>315</v>
      </c>
      <c r="O97" s="47"/>
      <c r="P97" s="47">
        <v>1</v>
      </c>
      <c r="Q97" s="47">
        <v>1</v>
      </c>
      <c r="R97" s="47" t="s">
        <v>1172</v>
      </c>
      <c r="S97" s="47">
        <f>=ROUND(BQ97-(BR97+BS97),3)</f>
      </c>
      <c r="T97" s="47">
        <f>=ROUND(CK97-(CL97+CM97+CN97+CO97+CP97),3)</f>
      </c>
      <c r="U97" s="47">
        <v>0</v>
      </c>
      <c r="V97" s="47">
        <v>0</v>
      </c>
      <c r="W97" s="47">
        <v>0</v>
      </c>
      <c r="X97" s="47">
        <v>0</v>
      </c>
      <c r="Y97" s="47">
        <v>0</v>
      </c>
      <c r="Z97" s="47">
        <v>0</v>
      </c>
      <c r="AA97" s="47">
        <v>0</v>
      </c>
      <c r="AB97" s="47">
        <v>0</v>
      </c>
      <c r="AC97" s="47">
        <v>0</v>
      </c>
      <c r="AD97" s="47">
        <v>0</v>
      </c>
      <c r="AE97" s="47">
        <v>0</v>
      </c>
      <c r="AF97" s="47">
        <v>0</v>
      </c>
      <c r="AG97" s="47">
        <v>0</v>
      </c>
      <c r="AH97" s="47">
        <v>0</v>
      </c>
      <c r="AI97" s="47">
        <v>0</v>
      </c>
      <c r="AJ97" s="47">
        <v>0</v>
      </c>
      <c r="AK97" s="47">
        <v>0</v>
      </c>
      <c r="AL97" s="47">
        <v>0</v>
      </c>
      <c r="AM97" s="47">
        <v>0</v>
      </c>
      <c r="AN97" s="47">
        <v>0</v>
      </c>
      <c r="AO97" s="47">
        <v>0</v>
      </c>
      <c r="AP97" s="47">
        <v>0</v>
      </c>
      <c r="AQ97" s="47">
        <v>0</v>
      </c>
      <c r="AR97" s="47">
        <v>0</v>
      </c>
      <c r="AS97" s="47">
        <v>0</v>
      </c>
      <c r="AT97" s="47">
        <v>0</v>
      </c>
      <c r="AU97" s="47">
        <v>0</v>
      </c>
      <c r="AV97" s="47">
        <v>0</v>
      </c>
      <c r="AW97" s="47">
        <v>0</v>
      </c>
      <c r="AX97" s="47">
        <v>0</v>
      </c>
      <c r="AY97" s="47">
        <v>0</v>
      </c>
      <c r="AZ97" s="47">
        <v>0</v>
      </c>
      <c r="BA97" s="47">
        <v>0</v>
      </c>
      <c r="BB97" s="47">
        <v>0</v>
      </c>
      <c r="BC97" s="47">
        <v>0</v>
      </c>
      <c r="BD97" s="47">
        <v>0</v>
      </c>
      <c r="BE97" s="47">
        <v>0</v>
      </c>
      <c r="BF97" s="47">
        <v>0</v>
      </c>
      <c r="BG97" s="47">
        <v>0</v>
      </c>
      <c r="BH97" s="47">
        <v>0</v>
      </c>
      <c r="BI97" s="47">
        <v>0</v>
      </c>
      <c r="BJ97" s="47">
        <v>0</v>
      </c>
      <c r="BK97" s="47">
        <v>0</v>
      </c>
      <c r="BL97" s="47">
        <v>0</v>
      </c>
      <c r="BM97" s="47">
        <v>0</v>
      </c>
      <c r="BN97" s="47">
        <v>0</v>
      </c>
      <c r="BO97" s="47">
        <v>0</v>
      </c>
      <c r="BP97" s="47">
        <v>0</v>
      </c>
      <c r="BQ97" s="47">
        <v>0</v>
      </c>
      <c r="BR97" s="47">
        <v>0</v>
      </c>
      <c r="BS97" s="47">
        <v>0</v>
      </c>
      <c r="BT97" s="47">
        <v>0.05499999999999979</v>
      </c>
      <c r="BU97" s="47">
        <v>0.03999999999999961</v>
      </c>
      <c r="BV97" s="47">
        <v>0</v>
      </c>
      <c r="BW97" s="47">
        <v>0</v>
      </c>
      <c r="BX97" s="47">
        <v>0</v>
      </c>
      <c r="BY97" s="47">
        <v>0</v>
      </c>
      <c r="BZ97" s="47">
        <v>0</v>
      </c>
      <c r="CA97" s="47">
        <v>0</v>
      </c>
      <c r="CB97" s="47">
        <v>0.014999999999999934</v>
      </c>
      <c r="CC97" s="47">
        <v>0</v>
      </c>
      <c r="CD97" s="47">
        <v>0</v>
      </c>
      <c r="CE97" s="47">
        <v>0</v>
      </c>
      <c r="CF97" s="47">
        <v>0</v>
      </c>
      <c r="CG97" s="47">
        <v>0</v>
      </c>
      <c r="CH97" s="47">
        <v>0</v>
      </c>
      <c r="CI97" s="47">
        <v>0</v>
      </c>
      <c r="CJ97" s="47">
        <v>0</v>
      </c>
      <c r="CK97" s="47">
        <v>0</v>
      </c>
      <c r="CL97" s="47">
        <v>0</v>
      </c>
      <c r="CM97" s="47">
        <v>0</v>
      </c>
      <c r="CN97" s="47">
        <v>0</v>
      </c>
      <c r="CO97" s="47">
        <v>0</v>
      </c>
      <c r="CP97" s="47">
        <v>0</v>
      </c>
      <c r="CQ97" s="47">
        <v>0.8600000000000081</v>
      </c>
      <c r="CR97" s="47">
        <v>0</v>
      </c>
      <c r="CS97" s="47">
        <v>0</v>
      </c>
      <c r="CT97" s="47">
        <v>0</v>
      </c>
      <c r="CU97" s="47">
        <v>0</v>
      </c>
      <c r="CV97" s="47">
        <v>0</v>
      </c>
      <c r="CW97" s="47">
        <v>0</v>
      </c>
      <c r="CX97" s="47">
        <v>0</v>
      </c>
      <c r="CY97" s="47">
        <v>0.08500000000000063</v>
      </c>
      <c r="CZ97" s="47">
        <v>0.08500000000000063</v>
      </c>
      <c r="DA97" s="47">
        <v>0</v>
      </c>
      <c r="DB97" s="47">
        <v>0</v>
      </c>
      <c r="DC97" s="47">
        <v>0</v>
      </c>
      <c r="DD97" s="47">
        <v>0</v>
      </c>
      <c r="DE97" s="47">
        <v>0</v>
      </c>
      <c r="DF97" s="47">
        <v>0</v>
      </c>
      <c r="DG97" s="47">
        <v>0</v>
      </c>
      <c r="DH97" s="47">
        <v>0</v>
      </c>
      <c r="DI97" s="47">
        <v>0</v>
      </c>
      <c r="DJ97" s="47">
        <v>0</v>
      </c>
      <c r="DK97" s="47">
        <v>0</v>
      </c>
      <c r="DL97" s="47">
        <v>0</v>
      </c>
      <c r="DM97" s="47">
        <v>0</v>
      </c>
      <c r="DN97" s="47">
        <v>0</v>
      </c>
      <c r="DO97" s="47">
        <v>0</v>
      </c>
      <c r="DP97" s="47">
        <v>0</v>
      </c>
      <c r="DQ97" s="47">
        <v>0</v>
      </c>
      <c r="DR97" s="47">
        <v>0</v>
      </c>
      <c r="DS97" s="47">
        <v>0</v>
      </c>
      <c r="DT97" s="47">
        <v>0</v>
      </c>
      <c r="DU97" s="47">
        <v>0</v>
      </c>
      <c r="DV97" s="47">
        <v>0</v>
      </c>
      <c r="DW97" s="47">
        <v>0</v>
      </c>
      <c r="DX97" s="47">
        <v>0</v>
      </c>
      <c r="DY97" s="47">
        <v>0</v>
      </c>
      <c r="DZ97" s="47">
        <v>0</v>
      </c>
      <c r="EA97" s="47">
        <v>0</v>
      </c>
      <c r="ZZ97" t="s">
        <v>157</v>
      </c>
    </row>
    <row r="98" spans="1:702" x14ac:dyDescent="0.25">
      <c r="A98" s="47" t="s">
        <v>328</v>
      </c>
      <c r="B98" s="47" t="s">
        <v>153</v>
      </c>
      <c r="C98" s="47" t="s">
        <v>157</v>
      </c>
      <c r="D98" s="47" t="s">
        <v>1170</v>
      </c>
      <c r="E98" s="47" t="s">
        <v>325</v>
      </c>
      <c r="F98" s="47" t="s">
        <v>325</v>
      </c>
      <c r="G98" s="47"/>
      <c r="H98" s="47" t="s">
        <v>155</v>
      </c>
      <c r="I98" s="47" t="s">
        <v>156</v>
      </c>
      <c r="J98" s="47" t="str">
        <f>=IFERROR(VLOOKUP(H98&amp;I98,Table_Fonctions!A:G,6,FALSE),"")</f>
        <v>0</v>
      </c>
      <c r="K98" s="47" t="s">
        <v>1171</v>
      </c>
      <c r="L98" s="47" t="str">
        <f>=IFERROR(VLOOKUP(H98&amp;I98,Table_Fonctions!A:G,7,FALSE),K98)</f>
        <v/>
      </c>
      <c r="M98" s="47" t="str">
        <f>=IF(OR(LEFT(D98, 3)="TJ ", LEFT(D98, 4)="CPH "), "OUI", "NON")</f>
        <v/>
      </c>
      <c r="N98" s="47" t="s">
        <v>315</v>
      </c>
      <c r="O98" s="47"/>
      <c r="P98" s="47">
        <v>0</v>
      </c>
      <c r="Q98" s="47">
        <v>0</v>
      </c>
      <c r="R98" s="47" t="s">
        <v>1172</v>
      </c>
      <c r="S98" s="47">
        <f>=ROUND(BQ98-(BR98+BS98),3)</f>
      </c>
      <c r="T98" s="47">
        <f>=ROUND(CK98-(CL98+CM98+CN98+CO98+CP98),3)</f>
      </c>
      <c r="U98" s="47">
        <v>0</v>
      </c>
      <c r="V98" s="47">
        <v>0</v>
      </c>
      <c r="W98" s="47">
        <v>0</v>
      </c>
      <c r="X98" s="47">
        <v>0</v>
      </c>
      <c r="Y98" s="47">
        <v>0</v>
      </c>
      <c r="Z98" s="47">
        <v>0</v>
      </c>
      <c r="AA98" s="47">
        <v>0</v>
      </c>
      <c r="AB98" s="47">
        <v>0</v>
      </c>
      <c r="AC98" s="47">
        <v>0</v>
      </c>
      <c r="AD98" s="47">
        <v>0</v>
      </c>
      <c r="AE98" s="47">
        <v>0</v>
      </c>
      <c r="AF98" s="47">
        <v>0</v>
      </c>
      <c r="AG98" s="47">
        <v>0</v>
      </c>
      <c r="AH98" s="47">
        <v>0</v>
      </c>
      <c r="AI98" s="47">
        <v>0</v>
      </c>
      <c r="AJ98" s="47">
        <v>0</v>
      </c>
      <c r="AK98" s="47">
        <v>0</v>
      </c>
      <c r="AL98" s="47">
        <v>0</v>
      </c>
      <c r="AM98" s="47">
        <v>0</v>
      </c>
      <c r="AN98" s="47">
        <v>0</v>
      </c>
      <c r="AO98" s="47">
        <v>0</v>
      </c>
      <c r="AP98" s="47">
        <v>0</v>
      </c>
      <c r="AQ98" s="47">
        <v>0</v>
      </c>
      <c r="AR98" s="47">
        <v>0</v>
      </c>
      <c r="AS98" s="47">
        <v>0</v>
      </c>
      <c r="AT98" s="47">
        <v>0</v>
      </c>
      <c r="AU98" s="47">
        <v>0</v>
      </c>
      <c r="AV98" s="47">
        <v>0</v>
      </c>
      <c r="AW98" s="47">
        <v>0</v>
      </c>
      <c r="AX98" s="47">
        <v>0</v>
      </c>
      <c r="AY98" s="47">
        <v>0</v>
      </c>
      <c r="AZ98" s="47">
        <v>0</v>
      </c>
      <c r="BA98" s="47">
        <v>0</v>
      </c>
      <c r="BB98" s="47">
        <v>0</v>
      </c>
      <c r="BC98" s="47">
        <v>0</v>
      </c>
      <c r="BD98" s="47">
        <v>0</v>
      </c>
      <c r="BE98" s="47">
        <v>0</v>
      </c>
      <c r="BF98" s="47">
        <v>0</v>
      </c>
      <c r="BG98" s="47">
        <v>0</v>
      </c>
      <c r="BH98" s="47">
        <v>0</v>
      </c>
      <c r="BI98" s="47">
        <v>0</v>
      </c>
      <c r="BJ98" s="47">
        <v>0</v>
      </c>
      <c r="BK98" s="47">
        <v>0</v>
      </c>
      <c r="BL98" s="47">
        <v>0</v>
      </c>
      <c r="BM98" s="47">
        <v>0</v>
      </c>
      <c r="BN98" s="47">
        <v>0</v>
      </c>
      <c r="BO98" s="47">
        <v>0</v>
      </c>
      <c r="BP98" s="47">
        <v>0</v>
      </c>
      <c r="BQ98" s="47">
        <v>0</v>
      </c>
      <c r="BR98" s="47">
        <v>0</v>
      </c>
      <c r="BS98" s="47">
        <v>0</v>
      </c>
      <c r="BT98" s="47">
        <v>0</v>
      </c>
      <c r="BU98" s="47">
        <v>0</v>
      </c>
      <c r="BV98" s="47">
        <v>0</v>
      </c>
      <c r="BW98" s="47">
        <v>0</v>
      </c>
      <c r="BX98" s="47">
        <v>0</v>
      </c>
      <c r="BY98" s="47">
        <v>0</v>
      </c>
      <c r="BZ98" s="47">
        <v>0</v>
      </c>
      <c r="CA98" s="47">
        <v>0</v>
      </c>
      <c r="CB98" s="47">
        <v>0</v>
      </c>
      <c r="CC98" s="47">
        <v>0</v>
      </c>
      <c r="CD98" s="47">
        <v>0</v>
      </c>
      <c r="CE98" s="47">
        <v>0</v>
      </c>
      <c r="CF98" s="47">
        <v>0</v>
      </c>
      <c r="CG98" s="47">
        <v>0</v>
      </c>
      <c r="CH98" s="47">
        <v>0</v>
      </c>
      <c r="CI98" s="47">
        <v>0</v>
      </c>
      <c r="CJ98" s="47">
        <v>0</v>
      </c>
      <c r="CK98" s="47">
        <v>0</v>
      </c>
      <c r="CL98" s="47">
        <v>0</v>
      </c>
      <c r="CM98" s="47">
        <v>0</v>
      </c>
      <c r="CN98" s="47">
        <v>0</v>
      </c>
      <c r="CO98" s="47">
        <v>0</v>
      </c>
      <c r="CP98" s="47">
        <v>0</v>
      </c>
      <c r="CQ98" s="47">
        <v>0</v>
      </c>
      <c r="CR98" s="47">
        <v>0</v>
      </c>
      <c r="CS98" s="47">
        <v>0</v>
      </c>
      <c r="CT98" s="47">
        <v>0</v>
      </c>
      <c r="CU98" s="47">
        <v>0</v>
      </c>
      <c r="CV98" s="47">
        <v>0</v>
      </c>
      <c r="CW98" s="47">
        <v>0</v>
      </c>
      <c r="CX98" s="47">
        <v>0</v>
      </c>
      <c r="CY98" s="47">
        <v>0</v>
      </c>
      <c r="CZ98" s="47">
        <v>0</v>
      </c>
      <c r="DA98" s="47">
        <v>0</v>
      </c>
      <c r="DB98" s="47">
        <v>0</v>
      </c>
      <c r="DC98" s="47">
        <v>0</v>
      </c>
      <c r="DD98" s="47">
        <v>0</v>
      </c>
      <c r="DE98" s="47">
        <v>0</v>
      </c>
      <c r="DF98" s="47">
        <v>0</v>
      </c>
      <c r="DG98" s="47">
        <v>0</v>
      </c>
      <c r="DH98" s="47">
        <v>0</v>
      </c>
      <c r="DI98" s="47">
        <v>0</v>
      </c>
      <c r="DJ98" s="47">
        <v>0</v>
      </c>
      <c r="DK98" s="47">
        <v>1</v>
      </c>
      <c r="DL98" s="47">
        <v>1</v>
      </c>
      <c r="DM98" s="47">
        <v>0</v>
      </c>
      <c r="DN98" s="47">
        <v>0</v>
      </c>
      <c r="DO98" s="47">
        <v>0</v>
      </c>
      <c r="DP98" s="47">
        <v>0</v>
      </c>
      <c r="DQ98" s="47">
        <v>0</v>
      </c>
      <c r="DR98" s="47">
        <v>0</v>
      </c>
      <c r="DS98" s="47">
        <v>0</v>
      </c>
      <c r="DT98" s="47">
        <v>0</v>
      </c>
      <c r="DU98" s="47">
        <v>0</v>
      </c>
      <c r="DV98" s="47">
        <v>0</v>
      </c>
      <c r="DW98" s="47">
        <v>0</v>
      </c>
      <c r="DX98" s="47">
        <v>0</v>
      </c>
      <c r="DY98" s="47">
        <v>0</v>
      </c>
      <c r="DZ98" s="47">
        <v>0</v>
      </c>
      <c r="EA98" s="47">
        <v>0</v>
      </c>
      <c r="ZZ98" t="s">
        <v>157</v>
      </c>
    </row>
    <row r="99" spans="1:702" x14ac:dyDescent="0.25">
      <c r="A99" s="47" t="s">
        <v>329</v>
      </c>
      <c r="B99" s="47" t="s">
        <v>153</v>
      </c>
      <c r="C99" s="47" t="s">
        <v>157</v>
      </c>
      <c r="D99" s="47" t="s">
        <v>1170</v>
      </c>
      <c r="E99" s="47" t="s">
        <v>325</v>
      </c>
      <c r="F99" s="47" t="s">
        <v>325</v>
      </c>
      <c r="G99" s="47"/>
      <c r="H99" s="47" t="s">
        <v>155</v>
      </c>
      <c r="I99" s="47" t="s">
        <v>229</v>
      </c>
      <c r="J99" s="47" t="str">
        <f>=IFERROR(VLOOKUP(H99&amp;I99,Table_Fonctions!A:G,6,FALSE),"")</f>
        <v>0</v>
      </c>
      <c r="K99" s="47" t="s">
        <v>1171</v>
      </c>
      <c r="L99" s="47" t="str">
        <f>=IFERROR(VLOOKUP(H99&amp;I99,Table_Fonctions!A:G,7,FALSE),K99)</f>
        <v/>
      </c>
      <c r="M99" s="47" t="str">
        <f>=IF(OR(LEFT(D99, 3)="TJ ", LEFT(D99, 4)="CPH "), "OUI", "NON")</f>
        <v/>
      </c>
      <c r="N99" s="47" t="s">
        <v>315</v>
      </c>
      <c r="O99" s="47"/>
      <c r="P99" s="47">
        <v>1</v>
      </c>
      <c r="Q99" s="47">
        <v>1</v>
      </c>
      <c r="R99" s="47" t="s">
        <v>1172</v>
      </c>
      <c r="S99" s="47">
        <f>=ROUND(BQ99-(BR99+BS99),3)</f>
      </c>
      <c r="T99" s="47">
        <f>=ROUND(CK99-(CL99+CM99+CN99+CO99+CP99),3)</f>
      </c>
      <c r="U99" s="47">
        <v>0</v>
      </c>
      <c r="V99" s="47">
        <v>0</v>
      </c>
      <c r="W99" s="47">
        <v>0</v>
      </c>
      <c r="X99" s="47">
        <v>0</v>
      </c>
      <c r="Y99" s="47">
        <v>0</v>
      </c>
      <c r="Z99" s="47">
        <v>0</v>
      </c>
      <c r="AA99" s="47">
        <v>0</v>
      </c>
      <c r="AB99" s="47">
        <v>0</v>
      </c>
      <c r="AC99" s="47">
        <v>0</v>
      </c>
      <c r="AD99" s="47">
        <v>0</v>
      </c>
      <c r="AE99" s="47">
        <v>0</v>
      </c>
      <c r="AF99" s="47">
        <v>0</v>
      </c>
      <c r="AG99" s="47">
        <v>0</v>
      </c>
      <c r="AH99" s="47">
        <v>0</v>
      </c>
      <c r="AI99" s="47">
        <v>0</v>
      </c>
      <c r="AJ99" s="47">
        <v>0.4799999999999979</v>
      </c>
      <c r="AK99" s="47">
        <v>0.20999999999999935</v>
      </c>
      <c r="AL99" s="47">
        <v>0.189999999999999</v>
      </c>
      <c r="AM99" s="47">
        <v>0</v>
      </c>
      <c r="AN99" s="47">
        <v>0</v>
      </c>
      <c r="AO99" s="47">
        <v>0</v>
      </c>
      <c r="AP99" s="47">
        <v>0.07999999999999922</v>
      </c>
      <c r="AQ99" s="47">
        <v>0</v>
      </c>
      <c r="AR99" s="47">
        <v>0</v>
      </c>
      <c r="AS99" s="47">
        <v>0.3899999999999986</v>
      </c>
      <c r="AT99" s="47">
        <v>0.3899999999999986</v>
      </c>
      <c r="AU99" s="47">
        <v>0</v>
      </c>
      <c r="AV99" s="47">
        <v>0</v>
      </c>
      <c r="AW99" s="47">
        <v>0</v>
      </c>
      <c r="AX99" s="47">
        <v>0</v>
      </c>
      <c r="AY99" s="47">
        <v>0</v>
      </c>
      <c r="AZ99" s="47">
        <v>0</v>
      </c>
      <c r="BA99" s="47">
        <v>0</v>
      </c>
      <c r="BB99" s="47">
        <v>0</v>
      </c>
      <c r="BC99" s="47">
        <v>0</v>
      </c>
      <c r="BD99" s="47">
        <v>0</v>
      </c>
      <c r="BE99" s="47">
        <v>0</v>
      </c>
      <c r="BF99" s="47">
        <v>0</v>
      </c>
      <c r="BG99" s="47">
        <v>0</v>
      </c>
      <c r="BH99" s="47">
        <v>0</v>
      </c>
      <c r="BI99" s="47">
        <v>0</v>
      </c>
      <c r="BJ99" s="47">
        <v>0</v>
      </c>
      <c r="BK99" s="47">
        <v>0</v>
      </c>
      <c r="BL99" s="47">
        <v>0</v>
      </c>
      <c r="BM99" s="47">
        <v>0</v>
      </c>
      <c r="BN99" s="47">
        <v>0</v>
      </c>
      <c r="BO99" s="47">
        <v>0</v>
      </c>
      <c r="BP99" s="47">
        <v>0</v>
      </c>
      <c r="BQ99" s="47">
        <v>0</v>
      </c>
      <c r="BR99" s="47">
        <v>0</v>
      </c>
      <c r="BS99" s="47">
        <v>0</v>
      </c>
      <c r="BT99" s="47">
        <v>0.045000000000000054</v>
      </c>
      <c r="BU99" s="47">
        <v>0.029999999999999867</v>
      </c>
      <c r="BV99" s="47">
        <v>0</v>
      </c>
      <c r="BW99" s="47">
        <v>0</v>
      </c>
      <c r="BX99" s="47">
        <v>0</v>
      </c>
      <c r="BY99" s="47">
        <v>0</v>
      </c>
      <c r="BZ99" s="47">
        <v>0</v>
      </c>
      <c r="CA99" s="47">
        <v>0</v>
      </c>
      <c r="CB99" s="47">
        <v>0.014999999999999934</v>
      </c>
      <c r="CC99" s="47">
        <v>0</v>
      </c>
      <c r="CD99" s="47">
        <v>0</v>
      </c>
      <c r="CE99" s="47">
        <v>0</v>
      </c>
      <c r="CF99" s="47">
        <v>0</v>
      </c>
      <c r="CG99" s="47">
        <v>0</v>
      </c>
      <c r="CH99" s="47">
        <v>0</v>
      </c>
      <c r="CI99" s="47">
        <v>0</v>
      </c>
      <c r="CJ99" s="47">
        <v>0</v>
      </c>
      <c r="CK99" s="47">
        <v>0</v>
      </c>
      <c r="CL99" s="47">
        <v>0</v>
      </c>
      <c r="CM99" s="47">
        <v>0</v>
      </c>
      <c r="CN99" s="47">
        <v>0</v>
      </c>
      <c r="CO99" s="47">
        <v>0</v>
      </c>
      <c r="CP99" s="47">
        <v>0</v>
      </c>
      <c r="CQ99" s="47">
        <v>0</v>
      </c>
      <c r="CR99" s="47">
        <v>0</v>
      </c>
      <c r="CS99" s="47">
        <v>0</v>
      </c>
      <c r="CT99" s="47">
        <v>0</v>
      </c>
      <c r="CU99" s="47">
        <v>0</v>
      </c>
      <c r="CV99" s="47">
        <v>0</v>
      </c>
      <c r="CW99" s="47">
        <v>0</v>
      </c>
      <c r="CX99" s="47">
        <v>0</v>
      </c>
      <c r="CY99" s="47">
        <v>0.08500000000000063</v>
      </c>
      <c r="CZ99" s="47">
        <v>0.08500000000000063</v>
      </c>
      <c r="DA99" s="47">
        <v>0</v>
      </c>
      <c r="DB99" s="47">
        <v>0</v>
      </c>
      <c r="DC99" s="47">
        <v>0</v>
      </c>
      <c r="DD99" s="47">
        <v>0</v>
      </c>
      <c r="DE99" s="47">
        <v>0</v>
      </c>
      <c r="DF99" s="47">
        <v>0</v>
      </c>
      <c r="DG99" s="47">
        <v>0</v>
      </c>
      <c r="DH99" s="47">
        <v>0</v>
      </c>
      <c r="DI99" s="47">
        <v>0</v>
      </c>
      <c r="DJ99" s="47">
        <v>0</v>
      </c>
      <c r="DK99" s="47">
        <v>0</v>
      </c>
      <c r="DL99" s="47">
        <v>0</v>
      </c>
      <c r="DM99" s="47">
        <v>0</v>
      </c>
      <c r="DN99" s="47">
        <v>0</v>
      </c>
      <c r="DO99" s="47">
        <v>0</v>
      </c>
      <c r="DP99" s="47">
        <v>0</v>
      </c>
      <c r="DQ99" s="47">
        <v>0</v>
      </c>
      <c r="DR99" s="47">
        <v>0</v>
      </c>
      <c r="DS99" s="47">
        <v>0</v>
      </c>
      <c r="DT99" s="47">
        <v>0</v>
      </c>
      <c r="DU99" s="47">
        <v>0</v>
      </c>
      <c r="DV99" s="47">
        <v>0</v>
      </c>
      <c r="DW99" s="47">
        <v>0</v>
      </c>
      <c r="DX99" s="47">
        <v>0</v>
      </c>
      <c r="DY99" s="47">
        <v>0</v>
      </c>
      <c r="DZ99" s="47">
        <v>0</v>
      </c>
      <c r="EA99" s="47">
        <v>0</v>
      </c>
      <c r="ZZ99" t="s">
        <v>157</v>
      </c>
    </row>
    <row r="100" spans="1:702" x14ac:dyDescent="0.25">
      <c r="A100" s="47" t="s">
        <v>330</v>
      </c>
      <c r="B100" s="47" t="s">
        <v>153</v>
      </c>
      <c r="C100" s="47" t="s">
        <v>157</v>
      </c>
      <c r="D100" s="47" t="s">
        <v>1170</v>
      </c>
      <c r="E100" s="47" t="s">
        <v>325</v>
      </c>
      <c r="F100" s="47" t="s">
        <v>325</v>
      </c>
      <c r="G100" s="47"/>
      <c r="H100" s="47" t="s">
        <v>155</v>
      </c>
      <c r="I100" s="47" t="s">
        <v>226</v>
      </c>
      <c r="J100" s="47" t="str">
        <f>=IFERROR(VLOOKUP(H100&amp;I100,Table_Fonctions!A:G,6,FALSE),"")</f>
        <v>0</v>
      </c>
      <c r="K100" s="47" t="s">
        <v>1171</v>
      </c>
      <c r="L100" s="47" t="str">
        <f>=IFERROR(VLOOKUP(H100&amp;I100,Table_Fonctions!A:G,7,FALSE),K100)</f>
        <v/>
      </c>
      <c r="M100" s="47" t="str">
        <f>=IF(OR(LEFT(D100, 3)="TJ ", LEFT(D100, 4)="CPH "), "OUI", "NON")</f>
        <v/>
      </c>
      <c r="N100" s="47" t="s">
        <v>315</v>
      </c>
      <c r="O100" s="47"/>
      <c r="P100" s="47">
        <v>1</v>
      </c>
      <c r="Q100" s="47">
        <v>1</v>
      </c>
      <c r="R100" s="47" t="s">
        <v>1172</v>
      </c>
      <c r="S100" s="47">
        <f>=ROUND(BQ100-(BR100+BS100),3)</f>
      </c>
      <c r="T100" s="47">
        <f>=ROUND(CK100-(CL100+CM100+CN100+CO100+CP100),3)</f>
      </c>
      <c r="U100" s="47">
        <v>0</v>
      </c>
      <c r="V100" s="47">
        <v>0</v>
      </c>
      <c r="W100" s="47">
        <v>0</v>
      </c>
      <c r="X100" s="47">
        <v>0</v>
      </c>
      <c r="Y100" s="47">
        <v>0</v>
      </c>
      <c r="Z100" s="47">
        <v>0</v>
      </c>
      <c r="AA100" s="47">
        <v>0</v>
      </c>
      <c r="AB100" s="47">
        <v>0</v>
      </c>
      <c r="AC100" s="47">
        <v>0</v>
      </c>
      <c r="AD100" s="47">
        <v>0</v>
      </c>
      <c r="AE100" s="47">
        <v>0</v>
      </c>
      <c r="AF100" s="47">
        <v>0</v>
      </c>
      <c r="AG100" s="47">
        <v>0</v>
      </c>
      <c r="AH100" s="47">
        <v>0</v>
      </c>
      <c r="AI100" s="47">
        <v>0</v>
      </c>
      <c r="AJ100" s="47">
        <v>0</v>
      </c>
      <c r="AK100" s="47">
        <v>0</v>
      </c>
      <c r="AL100" s="47">
        <v>0</v>
      </c>
      <c r="AM100" s="47">
        <v>0</v>
      </c>
      <c r="AN100" s="47">
        <v>0</v>
      </c>
      <c r="AO100" s="47">
        <v>0</v>
      </c>
      <c r="AP100" s="47">
        <v>0</v>
      </c>
      <c r="AQ100" s="47">
        <v>0</v>
      </c>
      <c r="AR100" s="47">
        <v>0</v>
      </c>
      <c r="AS100" s="47">
        <v>0</v>
      </c>
      <c r="AT100" s="47">
        <v>0</v>
      </c>
      <c r="AU100" s="47">
        <v>0</v>
      </c>
      <c r="AV100" s="47">
        <v>0</v>
      </c>
      <c r="AW100" s="47">
        <v>0</v>
      </c>
      <c r="AX100" s="47">
        <v>0</v>
      </c>
      <c r="AY100" s="47">
        <v>0</v>
      </c>
      <c r="AZ100" s="47">
        <v>0</v>
      </c>
      <c r="BA100" s="47">
        <v>0</v>
      </c>
      <c r="BB100" s="47">
        <v>0</v>
      </c>
      <c r="BC100" s="47">
        <v>0</v>
      </c>
      <c r="BD100" s="47">
        <v>0</v>
      </c>
      <c r="BE100" s="47">
        <v>0</v>
      </c>
      <c r="BF100" s="47">
        <v>0</v>
      </c>
      <c r="BG100" s="47">
        <v>0</v>
      </c>
      <c r="BH100" s="47">
        <v>0</v>
      </c>
      <c r="BI100" s="47">
        <v>0</v>
      </c>
      <c r="BJ100" s="47">
        <v>0</v>
      </c>
      <c r="BK100" s="47">
        <v>0</v>
      </c>
      <c r="BL100" s="47">
        <v>0</v>
      </c>
      <c r="BM100" s="47">
        <v>0</v>
      </c>
      <c r="BN100" s="47">
        <v>0</v>
      </c>
      <c r="BO100" s="47">
        <v>0</v>
      </c>
      <c r="BP100" s="47">
        <v>0</v>
      </c>
      <c r="BQ100" s="47">
        <v>0</v>
      </c>
      <c r="BR100" s="47">
        <v>0</v>
      </c>
      <c r="BS100" s="47">
        <v>0</v>
      </c>
      <c r="BT100" s="47">
        <v>0.05499999999999979</v>
      </c>
      <c r="BU100" s="47">
        <v>0.03999999999999961</v>
      </c>
      <c r="BV100" s="47">
        <v>0</v>
      </c>
      <c r="BW100" s="47">
        <v>0</v>
      </c>
      <c r="BX100" s="47">
        <v>0</v>
      </c>
      <c r="BY100" s="47">
        <v>0</v>
      </c>
      <c r="BZ100" s="47">
        <v>0</v>
      </c>
      <c r="CA100" s="47">
        <v>0</v>
      </c>
      <c r="CB100" s="47">
        <v>0.014999999999999934</v>
      </c>
      <c r="CC100" s="47">
        <v>0</v>
      </c>
      <c r="CD100" s="47">
        <v>0</v>
      </c>
      <c r="CE100" s="47">
        <v>0</v>
      </c>
      <c r="CF100" s="47">
        <v>0</v>
      </c>
      <c r="CG100" s="47">
        <v>0</v>
      </c>
      <c r="CH100" s="47">
        <v>0</v>
      </c>
      <c r="CI100" s="47">
        <v>0</v>
      </c>
      <c r="CJ100" s="47">
        <v>0</v>
      </c>
      <c r="CK100" s="47">
        <v>0.8600000000000081</v>
      </c>
      <c r="CL100" s="47">
        <v>0.46000000000000013</v>
      </c>
      <c r="CM100" s="47">
        <v>0.40000000000000285</v>
      </c>
      <c r="CN100" s="47">
        <v>0</v>
      </c>
      <c r="CO100" s="47">
        <v>0</v>
      </c>
      <c r="CP100" s="47">
        <v>0</v>
      </c>
      <c r="CQ100" s="47">
        <v>0</v>
      </c>
      <c r="CR100" s="47">
        <v>0</v>
      </c>
      <c r="CS100" s="47">
        <v>0</v>
      </c>
      <c r="CT100" s="47">
        <v>0</v>
      </c>
      <c r="CU100" s="47">
        <v>0</v>
      </c>
      <c r="CV100" s="47">
        <v>0</v>
      </c>
      <c r="CW100" s="47">
        <v>0</v>
      </c>
      <c r="CX100" s="47">
        <v>0</v>
      </c>
      <c r="CY100" s="47">
        <v>0.08500000000000063</v>
      </c>
      <c r="CZ100" s="47">
        <v>0.08500000000000063</v>
      </c>
      <c r="DA100" s="47">
        <v>0</v>
      </c>
      <c r="DB100" s="47">
        <v>0</v>
      </c>
      <c r="DC100" s="47">
        <v>0</v>
      </c>
      <c r="DD100" s="47">
        <v>0</v>
      </c>
      <c r="DE100" s="47">
        <v>0</v>
      </c>
      <c r="DF100" s="47">
        <v>0</v>
      </c>
      <c r="DG100" s="47">
        <v>0</v>
      </c>
      <c r="DH100" s="47">
        <v>0</v>
      </c>
      <c r="DI100" s="47">
        <v>0</v>
      </c>
      <c r="DJ100" s="47">
        <v>0</v>
      </c>
      <c r="DK100" s="47">
        <v>0</v>
      </c>
      <c r="DL100" s="47">
        <v>0</v>
      </c>
      <c r="DM100" s="47">
        <v>0</v>
      </c>
      <c r="DN100" s="47">
        <v>0</v>
      </c>
      <c r="DO100" s="47">
        <v>0</v>
      </c>
      <c r="DP100" s="47">
        <v>0</v>
      </c>
      <c r="DQ100" s="47">
        <v>0</v>
      </c>
      <c r="DR100" s="47">
        <v>0</v>
      </c>
      <c r="DS100" s="47">
        <v>0</v>
      </c>
      <c r="DT100" s="47">
        <v>0</v>
      </c>
      <c r="DU100" s="47">
        <v>0</v>
      </c>
      <c r="DV100" s="47">
        <v>0</v>
      </c>
      <c r="DW100" s="47">
        <v>0</v>
      </c>
      <c r="DX100" s="47">
        <v>0</v>
      </c>
      <c r="DY100" s="47">
        <v>0</v>
      </c>
      <c r="DZ100" s="47">
        <v>0</v>
      </c>
      <c r="EA100" s="47">
        <v>0</v>
      </c>
      <c r="ZZ100" t="s">
        <v>157</v>
      </c>
    </row>
    <row r="101" spans="1:702" x14ac:dyDescent="0.25">
      <c r="A101" s="47" t="s">
        <v>331</v>
      </c>
      <c r="B101" s="47" t="s">
        <v>153</v>
      </c>
      <c r="C101" s="47" t="s">
        <v>157</v>
      </c>
      <c r="D101" s="47" t="s">
        <v>1170</v>
      </c>
      <c r="E101" s="47" t="s">
        <v>325</v>
      </c>
      <c r="F101" s="47" t="s">
        <v>325</v>
      </c>
      <c r="G101" s="47"/>
      <c r="H101" s="47" t="s">
        <v>155</v>
      </c>
      <c r="I101" s="47" t="s">
        <v>156</v>
      </c>
      <c r="J101" s="47" t="str">
        <f>=IFERROR(VLOOKUP(H101&amp;I101,Table_Fonctions!A:G,6,FALSE),"")</f>
        <v>0</v>
      </c>
      <c r="K101" s="47" t="s">
        <v>1171</v>
      </c>
      <c r="L101" s="47" t="str">
        <f>=IFERROR(VLOOKUP(H101&amp;I101,Table_Fonctions!A:G,7,FALSE),K101)</f>
        <v/>
      </c>
      <c r="M101" s="47" t="str">
        <f>=IF(OR(LEFT(D101, 3)="TJ ", LEFT(D101, 4)="CPH "), "OUI", "NON")</f>
        <v/>
      </c>
      <c r="N101" s="47" t="s">
        <v>315</v>
      </c>
      <c r="O101" s="47"/>
      <c r="P101" s="47">
        <v>1</v>
      </c>
      <c r="Q101" s="47">
        <v>0</v>
      </c>
      <c r="R101" s="47">
        <v>1</v>
      </c>
      <c r="S101" s="47">
        <f>=ROUND(BQ101-(BR101+BS101),3)</f>
      </c>
      <c r="T101" s="47">
        <f>=ROUND(CK101-(CL101+CM101+CN101+CO101+CP101),3)</f>
      </c>
      <c r="U101" s="47">
        <v>0</v>
      </c>
      <c r="V101" s="47">
        <v>0</v>
      </c>
      <c r="W101" s="47">
        <v>0</v>
      </c>
      <c r="X101" s="47">
        <v>0</v>
      </c>
      <c r="Y101" s="47">
        <v>0</v>
      </c>
      <c r="Z101" s="47">
        <v>0</v>
      </c>
      <c r="AA101" s="47">
        <v>0</v>
      </c>
      <c r="AB101" s="47">
        <v>0</v>
      </c>
      <c r="AC101" s="47">
        <v>0</v>
      </c>
      <c r="AD101" s="47">
        <v>0</v>
      </c>
      <c r="AE101" s="47">
        <v>0</v>
      </c>
      <c r="AF101" s="47">
        <v>0</v>
      </c>
      <c r="AG101" s="47">
        <v>0</v>
      </c>
      <c r="AH101" s="47">
        <v>0</v>
      </c>
      <c r="AI101" s="47">
        <v>0</v>
      </c>
      <c r="AJ101" s="47">
        <v>0</v>
      </c>
      <c r="AK101" s="47">
        <v>0</v>
      </c>
      <c r="AL101" s="47">
        <v>0</v>
      </c>
      <c r="AM101" s="47">
        <v>0</v>
      </c>
      <c r="AN101" s="47">
        <v>0</v>
      </c>
      <c r="AO101" s="47">
        <v>0</v>
      </c>
      <c r="AP101" s="47">
        <v>0</v>
      </c>
      <c r="AQ101" s="47">
        <v>0</v>
      </c>
      <c r="AR101" s="47">
        <v>0</v>
      </c>
      <c r="AS101" s="47">
        <v>0</v>
      </c>
      <c r="AT101" s="47">
        <v>0</v>
      </c>
      <c r="AU101" s="47">
        <v>0</v>
      </c>
      <c r="AV101" s="47">
        <v>0</v>
      </c>
      <c r="AW101" s="47">
        <v>0</v>
      </c>
      <c r="AX101" s="47">
        <v>0</v>
      </c>
      <c r="AY101" s="47">
        <v>0</v>
      </c>
      <c r="AZ101" s="47">
        <v>0</v>
      </c>
      <c r="BA101" s="47">
        <v>0</v>
      </c>
      <c r="BB101" s="47">
        <v>0</v>
      </c>
      <c r="BC101" s="47">
        <v>0</v>
      </c>
      <c r="BD101" s="47">
        <v>0</v>
      </c>
      <c r="BE101" s="47">
        <v>0</v>
      </c>
      <c r="BF101" s="47">
        <v>0</v>
      </c>
      <c r="BG101" s="47">
        <v>0</v>
      </c>
      <c r="BH101" s="47">
        <v>0</v>
      </c>
      <c r="BI101" s="47">
        <v>0</v>
      </c>
      <c r="BJ101" s="47">
        <v>0</v>
      </c>
      <c r="BK101" s="47">
        <v>0</v>
      </c>
      <c r="BL101" s="47">
        <v>0</v>
      </c>
      <c r="BM101" s="47">
        <v>0</v>
      </c>
      <c r="BN101" s="47">
        <v>0</v>
      </c>
      <c r="BO101" s="47">
        <v>0</v>
      </c>
      <c r="BP101" s="47">
        <v>0</v>
      </c>
      <c r="BQ101" s="47">
        <v>0</v>
      </c>
      <c r="BR101" s="47">
        <v>0</v>
      </c>
      <c r="BS101" s="47">
        <v>0</v>
      </c>
      <c r="BT101" s="47">
        <v>0</v>
      </c>
      <c r="BU101" s="47">
        <v>0</v>
      </c>
      <c r="BV101" s="47">
        <v>0</v>
      </c>
      <c r="BW101" s="47">
        <v>0</v>
      </c>
      <c r="BX101" s="47">
        <v>0</v>
      </c>
      <c r="BY101" s="47">
        <v>0</v>
      </c>
      <c r="BZ101" s="47">
        <v>0</v>
      </c>
      <c r="CA101" s="47">
        <v>0</v>
      </c>
      <c r="CB101" s="47">
        <v>0</v>
      </c>
      <c r="CC101" s="47">
        <v>0</v>
      </c>
      <c r="CD101" s="47">
        <v>0</v>
      </c>
      <c r="CE101" s="47">
        <v>0</v>
      </c>
      <c r="CF101" s="47">
        <v>0</v>
      </c>
      <c r="CG101" s="47">
        <v>0</v>
      </c>
      <c r="CH101" s="47">
        <v>0</v>
      </c>
      <c r="CI101" s="47">
        <v>0</v>
      </c>
      <c r="CJ101" s="47">
        <v>0</v>
      </c>
      <c r="CK101" s="47">
        <v>0</v>
      </c>
      <c r="CL101" s="47">
        <v>0</v>
      </c>
      <c r="CM101" s="47">
        <v>0</v>
      </c>
      <c r="CN101" s="47">
        <v>0</v>
      </c>
      <c r="CO101" s="47">
        <v>0</v>
      </c>
      <c r="CP101" s="47">
        <v>0</v>
      </c>
      <c r="CQ101" s="47">
        <v>0</v>
      </c>
      <c r="CR101" s="47">
        <v>0</v>
      </c>
      <c r="CS101" s="47">
        <v>0</v>
      </c>
      <c r="CT101" s="47">
        <v>0</v>
      </c>
      <c r="CU101" s="47">
        <v>0</v>
      </c>
      <c r="CV101" s="47">
        <v>0</v>
      </c>
      <c r="CW101" s="47">
        <v>0</v>
      </c>
      <c r="CX101" s="47">
        <v>0</v>
      </c>
      <c r="CY101" s="47">
        <v>0</v>
      </c>
      <c r="CZ101" s="47">
        <v>0</v>
      </c>
      <c r="DA101" s="47">
        <v>0</v>
      </c>
      <c r="DB101" s="47">
        <v>0</v>
      </c>
      <c r="DC101" s="47">
        <v>0</v>
      </c>
      <c r="DD101" s="47">
        <v>0</v>
      </c>
      <c r="DE101" s="47">
        <v>0</v>
      </c>
      <c r="DF101" s="47">
        <v>0</v>
      </c>
      <c r="DG101" s="47">
        <v>0</v>
      </c>
      <c r="DH101" s="47">
        <v>0</v>
      </c>
      <c r="DI101" s="47">
        <v>0</v>
      </c>
      <c r="DJ101" s="47">
        <v>0</v>
      </c>
      <c r="DK101" s="47">
        <v>0</v>
      </c>
      <c r="DL101" s="47">
        <v>0</v>
      </c>
      <c r="DM101" s="47">
        <v>0</v>
      </c>
      <c r="DN101" s="47">
        <v>0</v>
      </c>
      <c r="DO101" s="47">
        <v>0</v>
      </c>
      <c r="DP101" s="47">
        <v>0</v>
      </c>
      <c r="DQ101" s="47">
        <v>0</v>
      </c>
      <c r="DR101" s="47">
        <v>0</v>
      </c>
      <c r="DS101" s="47">
        <v>0</v>
      </c>
      <c r="DT101" s="47">
        <v>0</v>
      </c>
      <c r="DU101" s="47">
        <v>0</v>
      </c>
      <c r="DV101" s="47">
        <v>0</v>
      </c>
      <c r="DW101" s="47">
        <v>0</v>
      </c>
      <c r="DX101" s="47">
        <v>0</v>
      </c>
      <c r="DY101" s="47">
        <v>0</v>
      </c>
      <c r="DZ101" s="47">
        <v>0</v>
      </c>
      <c r="EA101" s="47">
        <v>0</v>
      </c>
      <c r="ZZ101" t="s">
        <v>157</v>
      </c>
    </row>
    <row r="102" spans="1:702" x14ac:dyDescent="0.25">
      <c r="A102" s="47" t="s">
        <v>332</v>
      </c>
      <c r="B102" s="47" t="s">
        <v>153</v>
      </c>
      <c r="C102" s="47" t="s">
        <v>157</v>
      </c>
      <c r="D102" s="47" t="s">
        <v>1170</v>
      </c>
      <c r="E102" s="47" t="s">
        <v>333</v>
      </c>
      <c r="F102" s="47" t="s">
        <v>333</v>
      </c>
      <c r="G102" s="47"/>
      <c r="H102" s="47" t="s">
        <v>155</v>
      </c>
      <c r="I102" s="47" t="s">
        <v>258</v>
      </c>
      <c r="J102" s="47" t="str">
        <f>=IFERROR(VLOOKUP(H102&amp;I102,Table_Fonctions!A:G,6,FALSE),"")</f>
        <v>0</v>
      </c>
      <c r="K102" s="47" t="s">
        <v>1171</v>
      </c>
      <c r="L102" s="47" t="str">
        <f>=IFERROR(VLOOKUP(H102&amp;I102,Table_Fonctions!A:G,7,FALSE),K102)</f>
        <v/>
      </c>
      <c r="M102" s="47" t="str">
        <f>=IF(OR(LEFT(D102, 3)="TJ ", LEFT(D102, 4)="CPH "), "OUI", "NON")</f>
        <v/>
      </c>
      <c r="N102" s="47" t="s">
        <v>265</v>
      </c>
      <c r="O102" s="47"/>
      <c r="P102" s="47">
        <v>1</v>
      </c>
      <c r="Q102" s="47">
        <v>1</v>
      </c>
      <c r="R102" s="47" t="s">
        <v>1172</v>
      </c>
      <c r="S102" s="47">
        <f>=ROUND(BQ102-(BR102+BS102),3)</f>
      </c>
      <c r="T102" s="47">
        <f>=ROUND(CK102-(CL102+CM102+CN102+CO102+CP102),3)</f>
      </c>
      <c r="U102" s="47">
        <v>0</v>
      </c>
      <c r="V102" s="47">
        <v>0</v>
      </c>
      <c r="W102" s="47">
        <v>0</v>
      </c>
      <c r="X102" s="47">
        <v>0</v>
      </c>
      <c r="Y102" s="47">
        <v>0</v>
      </c>
      <c r="Z102" s="47">
        <v>0</v>
      </c>
      <c r="AA102" s="47">
        <v>0</v>
      </c>
      <c r="AB102" s="47">
        <v>0</v>
      </c>
      <c r="AC102" s="47">
        <v>0</v>
      </c>
      <c r="AD102" s="47">
        <v>0</v>
      </c>
      <c r="AE102" s="47">
        <v>0</v>
      </c>
      <c r="AF102" s="47">
        <v>0</v>
      </c>
      <c r="AG102" s="47">
        <v>0</v>
      </c>
      <c r="AH102" s="47">
        <v>0</v>
      </c>
      <c r="AI102" s="47">
        <v>0</v>
      </c>
      <c r="AJ102" s="47">
        <v>0</v>
      </c>
      <c r="AK102" s="47">
        <v>0</v>
      </c>
      <c r="AL102" s="47">
        <v>0</v>
      </c>
      <c r="AM102" s="47">
        <v>0</v>
      </c>
      <c r="AN102" s="47">
        <v>0</v>
      </c>
      <c r="AO102" s="47">
        <v>0</v>
      </c>
      <c r="AP102" s="47">
        <v>0</v>
      </c>
      <c r="AQ102" s="47">
        <v>0</v>
      </c>
      <c r="AR102" s="47">
        <v>0</v>
      </c>
      <c r="AS102" s="47">
        <v>0.8700000000000033</v>
      </c>
      <c r="AT102" s="47">
        <v>0</v>
      </c>
      <c r="AU102" s="47">
        <v>0</v>
      </c>
      <c r="AV102" s="47">
        <v>0</v>
      </c>
      <c r="AW102" s="47">
        <v>0</v>
      </c>
      <c r="AX102" s="47">
        <v>0</v>
      </c>
      <c r="AY102" s="47">
        <v>0</v>
      </c>
      <c r="AZ102" s="47">
        <v>0.8700000000000033</v>
      </c>
      <c r="BA102" s="47">
        <v>0</v>
      </c>
      <c r="BB102" s="47">
        <v>0</v>
      </c>
      <c r="BC102" s="47">
        <v>0</v>
      </c>
      <c r="BD102" s="47">
        <v>0</v>
      </c>
      <c r="BE102" s="47">
        <v>0</v>
      </c>
      <c r="BF102" s="47">
        <v>0</v>
      </c>
      <c r="BG102" s="47">
        <v>0</v>
      </c>
      <c r="BH102" s="47">
        <v>0</v>
      </c>
      <c r="BI102" s="47">
        <v>0</v>
      </c>
      <c r="BJ102" s="47">
        <v>0</v>
      </c>
      <c r="BK102" s="47">
        <v>0</v>
      </c>
      <c r="BL102" s="47">
        <v>0</v>
      </c>
      <c r="BM102" s="47">
        <v>0</v>
      </c>
      <c r="BN102" s="47">
        <v>0</v>
      </c>
      <c r="BO102" s="47">
        <v>0</v>
      </c>
      <c r="BP102" s="47">
        <v>0</v>
      </c>
      <c r="BQ102" s="47">
        <v>0</v>
      </c>
      <c r="BR102" s="47">
        <v>0</v>
      </c>
      <c r="BS102" s="47">
        <v>0</v>
      </c>
      <c r="BT102" s="47">
        <v>0.029999999999999867</v>
      </c>
      <c r="BU102" s="47">
        <v>0.014999999999999934</v>
      </c>
      <c r="BV102" s="47">
        <v>0</v>
      </c>
      <c r="BW102" s="47">
        <v>0</v>
      </c>
      <c r="BX102" s="47">
        <v>0</v>
      </c>
      <c r="BY102" s="47">
        <v>0</v>
      </c>
      <c r="BZ102" s="47">
        <v>0</v>
      </c>
      <c r="CA102" s="47">
        <v>0</v>
      </c>
      <c r="CB102" s="47">
        <v>0.014999999999999934</v>
      </c>
      <c r="CC102" s="47">
        <v>0</v>
      </c>
      <c r="CD102" s="47">
        <v>0</v>
      </c>
      <c r="CE102" s="47">
        <v>0</v>
      </c>
      <c r="CF102" s="47">
        <v>0</v>
      </c>
      <c r="CG102" s="47">
        <v>0</v>
      </c>
      <c r="CH102" s="47">
        <v>0</v>
      </c>
      <c r="CI102" s="47">
        <v>0</v>
      </c>
      <c r="CJ102" s="47">
        <v>0</v>
      </c>
      <c r="CK102" s="47">
        <v>0</v>
      </c>
      <c r="CL102" s="47">
        <v>0</v>
      </c>
      <c r="CM102" s="47">
        <v>0</v>
      </c>
      <c r="CN102" s="47">
        <v>0</v>
      </c>
      <c r="CO102" s="47">
        <v>0</v>
      </c>
      <c r="CP102" s="47">
        <v>0</v>
      </c>
      <c r="CQ102" s="47">
        <v>0</v>
      </c>
      <c r="CR102" s="47">
        <v>0</v>
      </c>
      <c r="CS102" s="47">
        <v>0</v>
      </c>
      <c r="CT102" s="47">
        <v>0</v>
      </c>
      <c r="CU102" s="47">
        <v>0</v>
      </c>
      <c r="CV102" s="47">
        <v>0</v>
      </c>
      <c r="CW102" s="47">
        <v>0</v>
      </c>
      <c r="CX102" s="47">
        <v>0</v>
      </c>
      <c r="CY102" s="47">
        <v>0.10000000000000071</v>
      </c>
      <c r="CZ102" s="47">
        <v>0.10000000000000071</v>
      </c>
      <c r="DA102" s="47">
        <v>0</v>
      </c>
      <c r="DB102" s="47">
        <v>0</v>
      </c>
      <c r="DC102" s="47">
        <v>0</v>
      </c>
      <c r="DD102" s="47">
        <v>0</v>
      </c>
      <c r="DE102" s="47">
        <v>0</v>
      </c>
      <c r="DF102" s="47">
        <v>0</v>
      </c>
      <c r="DG102" s="47">
        <v>0</v>
      </c>
      <c r="DH102" s="47">
        <v>0</v>
      </c>
      <c r="DI102" s="47">
        <v>0</v>
      </c>
      <c r="DJ102" s="47">
        <v>0</v>
      </c>
      <c r="DK102" s="47">
        <v>0</v>
      </c>
      <c r="DL102" s="47">
        <v>0</v>
      </c>
      <c r="DM102" s="47">
        <v>0</v>
      </c>
      <c r="DN102" s="47">
        <v>0</v>
      </c>
      <c r="DO102" s="47">
        <v>0</v>
      </c>
      <c r="DP102" s="47">
        <v>0</v>
      </c>
      <c r="DQ102" s="47">
        <v>0</v>
      </c>
      <c r="DR102" s="47">
        <v>0</v>
      </c>
      <c r="DS102" s="47">
        <v>0</v>
      </c>
      <c r="DT102" s="47">
        <v>0</v>
      </c>
      <c r="DU102" s="47">
        <v>0</v>
      </c>
      <c r="DV102" s="47">
        <v>0</v>
      </c>
      <c r="DW102" s="47">
        <v>0</v>
      </c>
      <c r="DX102" s="47">
        <v>0</v>
      </c>
      <c r="DY102" s="47">
        <v>0</v>
      </c>
      <c r="DZ102" s="47">
        <v>0</v>
      </c>
      <c r="EA102" s="47">
        <v>0</v>
      </c>
      <c r="ZZ102" t="s">
        <v>157</v>
      </c>
    </row>
    <row r="103" spans="1:702" x14ac:dyDescent="0.25">
      <c r="A103" s="47" t="s">
        <v>334</v>
      </c>
      <c r="B103" s="47" t="s">
        <v>153</v>
      </c>
      <c r="C103" s="47" t="s">
        <v>157</v>
      </c>
      <c r="D103" s="47" t="s">
        <v>1170</v>
      </c>
      <c r="E103" s="47" t="s">
        <v>333</v>
      </c>
      <c r="F103" s="47" t="s">
        <v>333</v>
      </c>
      <c r="G103" s="47"/>
      <c r="H103" s="47" t="s">
        <v>155</v>
      </c>
      <c r="I103" s="47" t="s">
        <v>171</v>
      </c>
      <c r="J103" s="47" t="str">
        <f>=IFERROR(VLOOKUP(H103&amp;I103,Table_Fonctions!A:G,6,FALSE),"")</f>
        <v>0</v>
      </c>
      <c r="K103" s="47" t="s">
        <v>1171</v>
      </c>
      <c r="L103" s="47" t="str">
        <f>=IFERROR(VLOOKUP(H103&amp;I103,Table_Fonctions!A:G,7,FALSE),K103)</f>
        <v/>
      </c>
      <c r="M103" s="47" t="str">
        <f>=IF(OR(LEFT(D103, 3)="TJ ", LEFT(D103, 4)="CPH "), "OUI", "NON")</f>
        <v/>
      </c>
      <c r="N103" s="47" t="s">
        <v>265</v>
      </c>
      <c r="O103" s="47" t="s">
        <v>335</v>
      </c>
      <c r="P103" s="47">
        <v>0.05789473684210526</v>
      </c>
      <c r="Q103" s="47">
        <v>0.05789473684210526</v>
      </c>
      <c r="R103" s="47" t="s">
        <v>1172</v>
      </c>
      <c r="S103" s="47">
        <f>=ROUND(BQ103-(BR103+BS103),3)</f>
      </c>
      <c r="T103" s="47">
        <f>=ROUND(CK103-(CL103+CM103+CN103+CO103+CP103),3)</f>
      </c>
      <c r="U103" s="47">
        <v>0</v>
      </c>
      <c r="V103" s="47">
        <v>0</v>
      </c>
      <c r="W103" s="47">
        <v>0</v>
      </c>
      <c r="X103" s="47">
        <v>0</v>
      </c>
      <c r="Y103" s="47">
        <v>0</v>
      </c>
      <c r="Z103" s="47">
        <v>0</v>
      </c>
      <c r="AA103" s="47">
        <v>0</v>
      </c>
      <c r="AB103" s="47">
        <v>0</v>
      </c>
      <c r="AC103" s="47">
        <v>0</v>
      </c>
      <c r="AD103" s="47">
        <v>0</v>
      </c>
      <c r="AE103" s="47">
        <v>0</v>
      </c>
      <c r="AF103" s="47">
        <v>0</v>
      </c>
      <c r="AG103" s="47">
        <v>0</v>
      </c>
      <c r="AH103" s="47">
        <v>0</v>
      </c>
      <c r="AI103" s="47">
        <v>0</v>
      </c>
      <c r="AJ103" s="47">
        <v>0</v>
      </c>
      <c r="AK103" s="47">
        <v>0</v>
      </c>
      <c r="AL103" s="47">
        <v>0</v>
      </c>
      <c r="AM103" s="47">
        <v>0</v>
      </c>
      <c r="AN103" s="47">
        <v>0</v>
      </c>
      <c r="AO103" s="47">
        <v>0</v>
      </c>
      <c r="AP103" s="47">
        <v>0</v>
      </c>
      <c r="AQ103" s="47">
        <v>0</v>
      </c>
      <c r="AR103" s="47">
        <v>0</v>
      </c>
      <c r="AS103" s="47">
        <v>0.05007894736842105</v>
      </c>
      <c r="AT103" s="47">
        <v>0</v>
      </c>
      <c r="AU103" s="47">
        <v>0</v>
      </c>
      <c r="AV103" s="47">
        <v>0</v>
      </c>
      <c r="AW103" s="47">
        <v>0</v>
      </c>
      <c r="AX103" s="47">
        <v>0.05007894736842105</v>
      </c>
      <c r="AY103" s="47">
        <v>0</v>
      </c>
      <c r="AZ103" s="47">
        <v>0</v>
      </c>
      <c r="BA103" s="47">
        <v>0</v>
      </c>
      <c r="BB103" s="47">
        <v>0</v>
      </c>
      <c r="BC103" s="47">
        <v>0</v>
      </c>
      <c r="BD103" s="47">
        <v>0</v>
      </c>
      <c r="BE103" s="47">
        <v>0</v>
      </c>
      <c r="BF103" s="47">
        <v>0</v>
      </c>
      <c r="BG103" s="47">
        <v>0</v>
      </c>
      <c r="BH103" s="47">
        <v>0</v>
      </c>
      <c r="BI103" s="47">
        <v>0</v>
      </c>
      <c r="BJ103" s="47">
        <v>0</v>
      </c>
      <c r="BK103" s="47">
        <v>0</v>
      </c>
      <c r="BL103" s="47">
        <v>0</v>
      </c>
      <c r="BM103" s="47">
        <v>0</v>
      </c>
      <c r="BN103" s="47">
        <v>0</v>
      </c>
      <c r="BO103" s="47">
        <v>0</v>
      </c>
      <c r="BP103" s="47">
        <v>0</v>
      </c>
      <c r="BQ103" s="47">
        <v>0</v>
      </c>
      <c r="BR103" s="47">
        <v>0</v>
      </c>
      <c r="BS103" s="47">
        <v>0</v>
      </c>
      <c r="BT103" s="47">
        <v>0.00318421052631579</v>
      </c>
      <c r="BU103" s="47">
        <v>0.002315789473684211</v>
      </c>
      <c r="BV103" s="47">
        <v>0</v>
      </c>
      <c r="BW103" s="47">
        <v>0</v>
      </c>
      <c r="BX103" s="47">
        <v>0</v>
      </c>
      <c r="BY103" s="47">
        <v>0</v>
      </c>
      <c r="BZ103" s="47">
        <v>0</v>
      </c>
      <c r="CA103" s="47">
        <v>0</v>
      </c>
      <c r="CB103" s="47">
        <v>0.0008684210526315794</v>
      </c>
      <c r="CC103" s="47">
        <v>0</v>
      </c>
      <c r="CD103" s="47">
        <v>0</v>
      </c>
      <c r="CE103" s="47">
        <v>0</v>
      </c>
      <c r="CF103" s="47">
        <v>0</v>
      </c>
      <c r="CG103" s="47">
        <v>0</v>
      </c>
      <c r="CH103" s="47">
        <v>0</v>
      </c>
      <c r="CI103" s="47">
        <v>0</v>
      </c>
      <c r="CJ103" s="47">
        <v>0</v>
      </c>
      <c r="CK103" s="47">
        <v>0</v>
      </c>
      <c r="CL103" s="47">
        <v>0</v>
      </c>
      <c r="CM103" s="47">
        <v>0</v>
      </c>
      <c r="CN103" s="47">
        <v>0</v>
      </c>
      <c r="CO103" s="47">
        <v>0</v>
      </c>
      <c r="CP103" s="47">
        <v>0</v>
      </c>
      <c r="CQ103" s="47">
        <v>0</v>
      </c>
      <c r="CR103" s="47">
        <v>0</v>
      </c>
      <c r="CS103" s="47">
        <v>0</v>
      </c>
      <c r="CT103" s="47">
        <v>0</v>
      </c>
      <c r="CU103" s="47">
        <v>0</v>
      </c>
      <c r="CV103" s="47">
        <v>0</v>
      </c>
      <c r="CW103" s="47">
        <v>0</v>
      </c>
      <c r="CX103" s="47">
        <v>0</v>
      </c>
      <c r="CY103" s="47">
        <v>0.004631578947368422</v>
      </c>
      <c r="CZ103" s="47">
        <v>0.004631578947368422</v>
      </c>
      <c r="DA103" s="47">
        <v>0</v>
      </c>
      <c r="DB103" s="47">
        <v>0</v>
      </c>
      <c r="DC103" s="47">
        <v>0</v>
      </c>
      <c r="DD103" s="47">
        <v>0</v>
      </c>
      <c r="DE103" s="47">
        <v>0</v>
      </c>
      <c r="DF103" s="47">
        <v>0</v>
      </c>
      <c r="DG103" s="47">
        <v>0</v>
      </c>
      <c r="DH103" s="47">
        <v>0</v>
      </c>
      <c r="DI103" s="47">
        <v>0</v>
      </c>
      <c r="DJ103" s="47">
        <v>0</v>
      </c>
      <c r="DK103" s="47">
        <v>0</v>
      </c>
      <c r="DL103" s="47">
        <v>0</v>
      </c>
      <c r="DM103" s="47">
        <v>0</v>
      </c>
      <c r="DN103" s="47">
        <v>0</v>
      </c>
      <c r="DO103" s="47">
        <v>0</v>
      </c>
      <c r="DP103" s="47">
        <v>0</v>
      </c>
      <c r="DQ103" s="47">
        <v>0</v>
      </c>
      <c r="DR103" s="47">
        <v>0</v>
      </c>
      <c r="DS103" s="47">
        <v>0</v>
      </c>
      <c r="DT103" s="47">
        <v>0</v>
      </c>
      <c r="DU103" s="47">
        <v>0</v>
      </c>
      <c r="DV103" s="47">
        <v>0</v>
      </c>
      <c r="DW103" s="47">
        <v>0</v>
      </c>
      <c r="DX103" s="47">
        <v>0</v>
      </c>
      <c r="DY103" s="47">
        <v>0</v>
      </c>
      <c r="DZ103" s="47">
        <v>0</v>
      </c>
      <c r="EA103" s="47">
        <v>0</v>
      </c>
      <c r="ZZ103" t="s">
        <v>157</v>
      </c>
    </row>
    <row r="104" spans="1:702" x14ac:dyDescent="0.25">
      <c r="A104" s="47" t="s">
        <v>336</v>
      </c>
      <c r="B104" s="47" t="s">
        <v>153</v>
      </c>
      <c r="C104" s="47" t="s">
        <v>157</v>
      </c>
      <c r="D104" s="47" t="s">
        <v>1170</v>
      </c>
      <c r="E104" s="47" t="s">
        <v>333</v>
      </c>
      <c r="F104" s="47" t="s">
        <v>333</v>
      </c>
      <c r="G104" s="47"/>
      <c r="H104" s="47" t="s">
        <v>155</v>
      </c>
      <c r="I104" s="47" t="s">
        <v>337</v>
      </c>
      <c r="J104" s="47" t="str">
        <f>=IFERROR(VLOOKUP(H104&amp;I104,Table_Fonctions!A:G,6,FALSE),"")</f>
        <v>0</v>
      </c>
      <c r="K104" s="47" t="s">
        <v>1171</v>
      </c>
      <c r="L104" s="47" t="str">
        <f>=IFERROR(VLOOKUP(H104&amp;I104,Table_Fonctions!A:G,7,FALSE),K104)</f>
        <v/>
      </c>
      <c r="M104" s="47" t="str">
        <f>=IF(OR(LEFT(D104, 3)="TJ ", LEFT(D104, 4)="CPH "), "OUI", "NON")</f>
        <v/>
      </c>
      <c r="N104" s="47" t="s">
        <v>338</v>
      </c>
      <c r="O104" s="47"/>
      <c r="P104" s="47">
        <v>1</v>
      </c>
      <c r="Q104" s="47">
        <v>1</v>
      </c>
      <c r="R104" s="47" t="s">
        <v>1172</v>
      </c>
      <c r="S104" s="47">
        <f>=ROUND(BQ104-(BR104+BS104),3)</f>
      </c>
      <c r="T104" s="47">
        <f>=ROUND(CK104-(CL104+CM104+CN104+CO104+CP104),3)</f>
      </c>
      <c r="U104" s="47">
        <v>0</v>
      </c>
      <c r="V104" s="47">
        <v>0</v>
      </c>
      <c r="W104" s="47">
        <v>0</v>
      </c>
      <c r="X104" s="47">
        <v>0</v>
      </c>
      <c r="Y104" s="47">
        <v>0</v>
      </c>
      <c r="Z104" s="47">
        <v>0</v>
      </c>
      <c r="AA104" s="47">
        <v>0</v>
      </c>
      <c r="AB104" s="47">
        <v>0</v>
      </c>
      <c r="AC104" s="47">
        <v>0</v>
      </c>
      <c r="AD104" s="47">
        <v>0</v>
      </c>
      <c r="AE104" s="47">
        <v>0</v>
      </c>
      <c r="AF104" s="47">
        <v>0</v>
      </c>
      <c r="AG104" s="47">
        <v>0</v>
      </c>
      <c r="AH104" s="47">
        <v>0</v>
      </c>
      <c r="AI104" s="47">
        <v>0</v>
      </c>
      <c r="AJ104" s="47">
        <v>0</v>
      </c>
      <c r="AK104" s="47">
        <v>0</v>
      </c>
      <c r="AL104" s="47">
        <v>0</v>
      </c>
      <c r="AM104" s="47">
        <v>0</v>
      </c>
      <c r="AN104" s="47">
        <v>0</v>
      </c>
      <c r="AO104" s="47">
        <v>0</v>
      </c>
      <c r="AP104" s="47">
        <v>0</v>
      </c>
      <c r="AQ104" s="47">
        <v>0</v>
      </c>
      <c r="AR104" s="47">
        <v>0</v>
      </c>
      <c r="AS104" s="47">
        <v>0</v>
      </c>
      <c r="AT104" s="47">
        <v>0</v>
      </c>
      <c r="AU104" s="47">
        <v>0</v>
      </c>
      <c r="AV104" s="47">
        <v>0</v>
      </c>
      <c r="AW104" s="47">
        <v>0</v>
      </c>
      <c r="AX104" s="47">
        <v>0</v>
      </c>
      <c r="AY104" s="47">
        <v>0</v>
      </c>
      <c r="AZ104" s="47">
        <v>0</v>
      </c>
      <c r="BA104" s="47">
        <v>0</v>
      </c>
      <c r="BB104" s="47">
        <v>0</v>
      </c>
      <c r="BC104" s="47">
        <v>0</v>
      </c>
      <c r="BD104" s="47">
        <v>0</v>
      </c>
      <c r="BE104" s="47">
        <v>0</v>
      </c>
      <c r="BF104" s="47">
        <v>0</v>
      </c>
      <c r="BG104" s="47">
        <v>0</v>
      </c>
      <c r="BH104" s="47">
        <v>0</v>
      </c>
      <c r="BI104" s="47">
        <v>0</v>
      </c>
      <c r="BJ104" s="47">
        <v>0</v>
      </c>
      <c r="BK104" s="47">
        <v>0</v>
      </c>
      <c r="BL104" s="47">
        <v>0</v>
      </c>
      <c r="BM104" s="47">
        <v>0</v>
      </c>
      <c r="BN104" s="47">
        <v>0</v>
      </c>
      <c r="BO104" s="47">
        <v>0</v>
      </c>
      <c r="BP104" s="47">
        <v>0</v>
      </c>
      <c r="BQ104" s="47">
        <v>0</v>
      </c>
      <c r="BR104" s="47">
        <v>0</v>
      </c>
      <c r="BS104" s="47">
        <v>0</v>
      </c>
      <c r="BT104" s="47">
        <v>0.05000000000000036</v>
      </c>
      <c r="BU104" s="47">
        <v>0</v>
      </c>
      <c r="BV104" s="47">
        <v>0</v>
      </c>
      <c r="BW104" s="47">
        <v>0</v>
      </c>
      <c r="BX104" s="47">
        <v>0</v>
      </c>
      <c r="BY104" s="47">
        <v>0</v>
      </c>
      <c r="BZ104" s="47">
        <v>0</v>
      </c>
      <c r="CA104" s="47">
        <v>0</v>
      </c>
      <c r="CB104" s="47">
        <v>0</v>
      </c>
      <c r="CC104" s="47">
        <v>0</v>
      </c>
      <c r="CD104" s="47">
        <v>0</v>
      </c>
      <c r="CE104" s="47">
        <v>0</v>
      </c>
      <c r="CF104" s="47">
        <v>0</v>
      </c>
      <c r="CG104" s="47">
        <v>0</v>
      </c>
      <c r="CH104" s="47">
        <v>0</v>
      </c>
      <c r="CI104" s="47">
        <v>0</v>
      </c>
      <c r="CJ104" s="47">
        <v>0</v>
      </c>
      <c r="CK104" s="47">
        <v>0.75</v>
      </c>
      <c r="CL104" s="47">
        <v>0</v>
      </c>
      <c r="CM104" s="47">
        <v>0</v>
      </c>
      <c r="CN104" s="47">
        <v>0</v>
      </c>
      <c r="CO104" s="47">
        <v>0</v>
      </c>
      <c r="CP104" s="47">
        <v>0.75</v>
      </c>
      <c r="CQ104" s="47">
        <v>0</v>
      </c>
      <c r="CR104" s="47">
        <v>0</v>
      </c>
      <c r="CS104" s="47">
        <v>0</v>
      </c>
      <c r="CT104" s="47">
        <v>0</v>
      </c>
      <c r="CU104" s="47">
        <v>0</v>
      </c>
      <c r="CV104" s="47">
        <v>0</v>
      </c>
      <c r="CW104" s="47">
        <v>0</v>
      </c>
      <c r="CX104" s="47">
        <v>0</v>
      </c>
      <c r="CY104" s="47">
        <v>0.20000000000000143</v>
      </c>
      <c r="CZ104" s="47">
        <v>0.20000000000000143</v>
      </c>
      <c r="DA104" s="47">
        <v>0</v>
      </c>
      <c r="DB104" s="47">
        <v>0</v>
      </c>
      <c r="DC104" s="47">
        <v>0</v>
      </c>
      <c r="DD104" s="47">
        <v>0</v>
      </c>
      <c r="DE104" s="47">
        <v>0</v>
      </c>
      <c r="DF104" s="47">
        <v>0</v>
      </c>
      <c r="DG104" s="47">
        <v>0</v>
      </c>
      <c r="DH104" s="47">
        <v>0</v>
      </c>
      <c r="DI104" s="47">
        <v>0</v>
      </c>
      <c r="DJ104" s="47">
        <v>0</v>
      </c>
      <c r="DK104" s="47">
        <v>0</v>
      </c>
      <c r="DL104" s="47">
        <v>0</v>
      </c>
      <c r="DM104" s="47">
        <v>0</v>
      </c>
      <c r="DN104" s="47">
        <v>0</v>
      </c>
      <c r="DO104" s="47">
        <v>0</v>
      </c>
      <c r="DP104" s="47">
        <v>0</v>
      </c>
      <c r="DQ104" s="47">
        <v>0</v>
      </c>
      <c r="DR104" s="47">
        <v>0</v>
      </c>
      <c r="DS104" s="47">
        <v>0</v>
      </c>
      <c r="DT104" s="47">
        <v>0</v>
      </c>
      <c r="DU104" s="47">
        <v>0</v>
      </c>
      <c r="DV104" s="47">
        <v>0</v>
      </c>
      <c r="DW104" s="47">
        <v>0</v>
      </c>
      <c r="DX104" s="47">
        <v>0</v>
      </c>
      <c r="DY104" s="47">
        <v>0</v>
      </c>
      <c r="DZ104" s="47">
        <v>0</v>
      </c>
      <c r="EA104" s="47">
        <v>0</v>
      </c>
      <c r="ZZ104" t="s">
        <v>157</v>
      </c>
    </row>
    <row r="105" spans="1:702" x14ac:dyDescent="0.25">
      <c r="A105" s="47" t="s">
        <v>339</v>
      </c>
      <c r="B105" s="47" t="s">
        <v>153</v>
      </c>
      <c r="C105" s="47" t="s">
        <v>157</v>
      </c>
      <c r="D105" s="47" t="s">
        <v>1170</v>
      </c>
      <c r="E105" s="47" t="s">
        <v>333</v>
      </c>
      <c r="F105" s="47" t="s">
        <v>333</v>
      </c>
      <c r="G105" s="47"/>
      <c r="H105" s="47" t="s">
        <v>155</v>
      </c>
      <c r="I105" s="47" t="s">
        <v>252</v>
      </c>
      <c r="J105" s="47" t="str">
        <f>=IFERROR(VLOOKUP(H105&amp;I105,Table_Fonctions!A:G,6,FALSE),"")</f>
        <v>0</v>
      </c>
      <c r="K105" s="47" t="s">
        <v>1171</v>
      </c>
      <c r="L105" s="47" t="str">
        <f>=IFERROR(VLOOKUP(H105&amp;I105,Table_Fonctions!A:G,7,FALSE),K105)</f>
        <v/>
      </c>
      <c r="M105" s="47" t="str">
        <f>=IF(OR(LEFT(D105, 3)="TJ ", LEFT(D105, 4)="CPH "), "OUI", "NON")</f>
        <v/>
      </c>
      <c r="N105" s="47" t="s">
        <v>315</v>
      </c>
      <c r="O105" s="47"/>
      <c r="P105" s="47">
        <v>1</v>
      </c>
      <c r="Q105" s="47">
        <v>1</v>
      </c>
      <c r="R105" s="47" t="s">
        <v>1172</v>
      </c>
      <c r="S105" s="47">
        <f>=ROUND(BQ105-(BR105+BS105),3)</f>
      </c>
      <c r="T105" s="47">
        <f>=ROUND(CK105-(CL105+CM105+CN105+CO105+CP105),3)</f>
      </c>
      <c r="U105" s="47">
        <v>0</v>
      </c>
      <c r="V105" s="47">
        <v>0</v>
      </c>
      <c r="W105" s="47">
        <v>0</v>
      </c>
      <c r="X105" s="47">
        <v>0</v>
      </c>
      <c r="Y105" s="47">
        <v>0</v>
      </c>
      <c r="Z105" s="47">
        <v>0</v>
      </c>
      <c r="AA105" s="47">
        <v>0</v>
      </c>
      <c r="AB105" s="47">
        <v>0</v>
      </c>
      <c r="AC105" s="47">
        <v>0</v>
      </c>
      <c r="AD105" s="47">
        <v>0</v>
      </c>
      <c r="AE105" s="47">
        <v>0</v>
      </c>
      <c r="AF105" s="47">
        <v>0</v>
      </c>
      <c r="AG105" s="47">
        <v>0</v>
      </c>
      <c r="AH105" s="47">
        <v>0</v>
      </c>
      <c r="AI105" s="47">
        <v>0</v>
      </c>
      <c r="AJ105" s="47">
        <v>0</v>
      </c>
      <c r="AK105" s="47">
        <v>0</v>
      </c>
      <c r="AL105" s="47">
        <v>0</v>
      </c>
      <c r="AM105" s="47">
        <v>0</v>
      </c>
      <c r="AN105" s="47">
        <v>0</v>
      </c>
      <c r="AO105" s="47">
        <v>0</v>
      </c>
      <c r="AP105" s="47">
        <v>0</v>
      </c>
      <c r="AQ105" s="47">
        <v>0</v>
      </c>
      <c r="AR105" s="47">
        <v>0</v>
      </c>
      <c r="AS105" s="47">
        <v>0</v>
      </c>
      <c r="AT105" s="47">
        <v>0</v>
      </c>
      <c r="AU105" s="47">
        <v>0</v>
      </c>
      <c r="AV105" s="47">
        <v>0</v>
      </c>
      <c r="AW105" s="47">
        <v>0</v>
      </c>
      <c r="AX105" s="47">
        <v>0</v>
      </c>
      <c r="AY105" s="47">
        <v>0</v>
      </c>
      <c r="AZ105" s="47">
        <v>0</v>
      </c>
      <c r="BA105" s="47">
        <v>0</v>
      </c>
      <c r="BB105" s="47">
        <v>0</v>
      </c>
      <c r="BC105" s="47">
        <v>0</v>
      </c>
      <c r="BD105" s="47">
        <v>0</v>
      </c>
      <c r="BE105" s="47">
        <v>0</v>
      </c>
      <c r="BF105" s="47">
        <v>0</v>
      </c>
      <c r="BG105" s="47">
        <v>0</v>
      </c>
      <c r="BH105" s="47">
        <v>0</v>
      </c>
      <c r="BI105" s="47">
        <v>0</v>
      </c>
      <c r="BJ105" s="47">
        <v>0</v>
      </c>
      <c r="BK105" s="47">
        <v>0</v>
      </c>
      <c r="BL105" s="47">
        <v>0</v>
      </c>
      <c r="BM105" s="47">
        <v>0</v>
      </c>
      <c r="BN105" s="47">
        <v>0</v>
      </c>
      <c r="BO105" s="47">
        <v>0</v>
      </c>
      <c r="BP105" s="47">
        <v>0</v>
      </c>
      <c r="BQ105" s="47">
        <v>0</v>
      </c>
      <c r="BR105" s="47">
        <v>0</v>
      </c>
      <c r="BS105" s="47">
        <v>0</v>
      </c>
      <c r="BT105" s="47">
        <v>0.05499999999999979</v>
      </c>
      <c r="BU105" s="47">
        <v>0.03999999999999961</v>
      </c>
      <c r="BV105" s="47">
        <v>0</v>
      </c>
      <c r="BW105" s="47">
        <v>0</v>
      </c>
      <c r="BX105" s="47">
        <v>0</v>
      </c>
      <c r="BY105" s="47">
        <v>0</v>
      </c>
      <c r="BZ105" s="47">
        <v>0</v>
      </c>
      <c r="CA105" s="47">
        <v>0</v>
      </c>
      <c r="CB105" s="47">
        <v>0.014999999999999934</v>
      </c>
      <c r="CC105" s="47">
        <v>0</v>
      </c>
      <c r="CD105" s="47">
        <v>0</v>
      </c>
      <c r="CE105" s="47">
        <v>0</v>
      </c>
      <c r="CF105" s="47">
        <v>0</v>
      </c>
      <c r="CG105" s="47">
        <v>0</v>
      </c>
      <c r="CH105" s="47">
        <v>0</v>
      </c>
      <c r="CI105" s="47">
        <v>0</v>
      </c>
      <c r="CJ105" s="47">
        <v>0</v>
      </c>
      <c r="CK105" s="47">
        <v>0.8600000000000081</v>
      </c>
      <c r="CL105" s="47">
        <v>0.8600000000000081</v>
      </c>
      <c r="CM105" s="47">
        <v>0</v>
      </c>
      <c r="CN105" s="47">
        <v>0</v>
      </c>
      <c r="CO105" s="47">
        <v>0</v>
      </c>
      <c r="CP105" s="47">
        <v>0</v>
      </c>
      <c r="CQ105" s="47">
        <v>0</v>
      </c>
      <c r="CR105" s="47">
        <v>0</v>
      </c>
      <c r="CS105" s="47">
        <v>0</v>
      </c>
      <c r="CT105" s="47">
        <v>0</v>
      </c>
      <c r="CU105" s="47">
        <v>0</v>
      </c>
      <c r="CV105" s="47">
        <v>0</v>
      </c>
      <c r="CW105" s="47">
        <v>0</v>
      </c>
      <c r="CX105" s="47">
        <v>0</v>
      </c>
      <c r="CY105" s="47">
        <v>0.08500000000000063</v>
      </c>
      <c r="CZ105" s="47">
        <v>0.08500000000000063</v>
      </c>
      <c r="DA105" s="47">
        <v>0</v>
      </c>
      <c r="DB105" s="47">
        <v>0</v>
      </c>
      <c r="DC105" s="47">
        <v>0</v>
      </c>
      <c r="DD105" s="47">
        <v>0</v>
      </c>
      <c r="DE105" s="47">
        <v>0</v>
      </c>
      <c r="DF105" s="47">
        <v>0</v>
      </c>
      <c r="DG105" s="47">
        <v>0</v>
      </c>
      <c r="DH105" s="47">
        <v>0</v>
      </c>
      <c r="DI105" s="47">
        <v>0</v>
      </c>
      <c r="DJ105" s="47">
        <v>0</v>
      </c>
      <c r="DK105" s="47">
        <v>0</v>
      </c>
      <c r="DL105" s="47">
        <v>0</v>
      </c>
      <c r="DM105" s="47">
        <v>0</v>
      </c>
      <c r="DN105" s="47">
        <v>0</v>
      </c>
      <c r="DO105" s="47">
        <v>0</v>
      </c>
      <c r="DP105" s="47">
        <v>0</v>
      </c>
      <c r="DQ105" s="47">
        <v>0</v>
      </c>
      <c r="DR105" s="47">
        <v>0</v>
      </c>
      <c r="DS105" s="47">
        <v>0</v>
      </c>
      <c r="DT105" s="47">
        <v>0</v>
      </c>
      <c r="DU105" s="47">
        <v>0</v>
      </c>
      <c r="DV105" s="47">
        <v>0</v>
      </c>
      <c r="DW105" s="47">
        <v>0</v>
      </c>
      <c r="DX105" s="47">
        <v>0</v>
      </c>
      <c r="DY105" s="47">
        <v>0</v>
      </c>
      <c r="DZ105" s="47">
        <v>0</v>
      </c>
      <c r="EA105" s="47">
        <v>0</v>
      </c>
      <c r="ZZ105" t="s">
        <v>157</v>
      </c>
    </row>
    <row r="106" spans="1:702" x14ac:dyDescent="0.25">
      <c r="A106" s="47" t="s">
        <v>340</v>
      </c>
      <c r="B106" s="47" t="s">
        <v>153</v>
      </c>
      <c r="C106" s="47" t="s">
        <v>157</v>
      </c>
      <c r="D106" s="47" t="s">
        <v>1170</v>
      </c>
      <c r="E106" s="47" t="s">
        <v>333</v>
      </c>
      <c r="F106" s="47" t="s">
        <v>333</v>
      </c>
      <c r="G106" s="47"/>
      <c r="H106" s="47" t="s">
        <v>155</v>
      </c>
      <c r="I106" s="47" t="s">
        <v>179</v>
      </c>
      <c r="J106" s="47" t="str">
        <f>=IFERROR(VLOOKUP(H106&amp;I106,Table_Fonctions!A:G,6,FALSE),"")</f>
        <v>0</v>
      </c>
      <c r="K106" s="47" t="s">
        <v>1171</v>
      </c>
      <c r="L106" s="47" t="str">
        <f>=IFERROR(VLOOKUP(H106&amp;I106,Table_Fonctions!A:G,7,FALSE),K106)</f>
        <v/>
      </c>
      <c r="M106" s="47" t="str">
        <f>=IF(OR(LEFT(D106, 3)="TJ ", LEFT(D106, 4)="CPH "), "OUI", "NON")</f>
        <v/>
      </c>
      <c r="N106" s="47" t="s">
        <v>253</v>
      </c>
      <c r="O106" s="47"/>
      <c r="P106" s="47">
        <v>1</v>
      </c>
      <c r="Q106" s="47">
        <v>1</v>
      </c>
      <c r="R106" s="47" t="s">
        <v>1172</v>
      </c>
      <c r="S106" s="47">
        <f>=ROUND(BQ106-(BR106+BS106),3)</f>
      </c>
      <c r="T106" s="47">
        <f>=ROUND(CK106-(CL106+CM106+CN106+CO106+CP106),3)</f>
      </c>
      <c r="U106" s="47">
        <v>0</v>
      </c>
      <c r="V106" s="47">
        <v>0</v>
      </c>
      <c r="W106" s="47">
        <v>0</v>
      </c>
      <c r="X106" s="47">
        <v>0</v>
      </c>
      <c r="Y106" s="47">
        <v>0</v>
      </c>
      <c r="Z106" s="47">
        <v>0</v>
      </c>
      <c r="AA106" s="47">
        <v>0</v>
      </c>
      <c r="AB106" s="47">
        <v>0</v>
      </c>
      <c r="AC106" s="47">
        <v>0</v>
      </c>
      <c r="AD106" s="47">
        <v>0</v>
      </c>
      <c r="AE106" s="47">
        <v>0</v>
      </c>
      <c r="AF106" s="47">
        <v>0</v>
      </c>
      <c r="AG106" s="47">
        <v>0</v>
      </c>
      <c r="AH106" s="47">
        <v>0</v>
      </c>
      <c r="AI106" s="47">
        <v>0</v>
      </c>
      <c r="AJ106" s="47">
        <v>0</v>
      </c>
      <c r="AK106" s="47">
        <v>0</v>
      </c>
      <c r="AL106" s="47">
        <v>0</v>
      </c>
      <c r="AM106" s="47">
        <v>0</v>
      </c>
      <c r="AN106" s="47">
        <v>0</v>
      </c>
      <c r="AO106" s="47">
        <v>0</v>
      </c>
      <c r="AP106" s="47">
        <v>0</v>
      </c>
      <c r="AQ106" s="47">
        <v>0</v>
      </c>
      <c r="AR106" s="47">
        <v>0</v>
      </c>
      <c r="AS106" s="47">
        <v>0.8450000000000047</v>
      </c>
      <c r="AT106" s="47">
        <v>0</v>
      </c>
      <c r="AU106" s="47">
        <v>0</v>
      </c>
      <c r="AV106" s="47">
        <v>0</v>
      </c>
      <c r="AW106" s="47">
        <v>0</v>
      </c>
      <c r="AX106" s="47">
        <v>0</v>
      </c>
      <c r="AY106" s="47">
        <v>0</v>
      </c>
      <c r="AZ106" s="47">
        <v>0</v>
      </c>
      <c r="BA106" s="47">
        <v>0.8450000000000047</v>
      </c>
      <c r="BB106" s="47">
        <v>0</v>
      </c>
      <c r="BC106" s="47">
        <v>0</v>
      </c>
      <c r="BD106" s="47">
        <v>0</v>
      </c>
      <c r="BE106" s="47">
        <v>0</v>
      </c>
      <c r="BF106" s="47">
        <v>0</v>
      </c>
      <c r="BG106" s="47">
        <v>0</v>
      </c>
      <c r="BH106" s="47">
        <v>0</v>
      </c>
      <c r="BI106" s="47">
        <v>0</v>
      </c>
      <c r="BJ106" s="47">
        <v>0</v>
      </c>
      <c r="BK106" s="47">
        <v>0</v>
      </c>
      <c r="BL106" s="47">
        <v>0</v>
      </c>
      <c r="BM106" s="47">
        <v>0</v>
      </c>
      <c r="BN106" s="47">
        <v>0</v>
      </c>
      <c r="BO106" s="47">
        <v>0</v>
      </c>
      <c r="BP106" s="47">
        <v>0</v>
      </c>
      <c r="BQ106" s="47">
        <v>0</v>
      </c>
      <c r="BR106" s="47">
        <v>0</v>
      </c>
      <c r="BS106" s="47">
        <v>0</v>
      </c>
      <c r="BT106" s="47">
        <v>0.05499999999999979</v>
      </c>
      <c r="BU106" s="47">
        <v>0.03999999999999961</v>
      </c>
      <c r="BV106" s="47">
        <v>0</v>
      </c>
      <c r="BW106" s="47">
        <v>0</v>
      </c>
      <c r="BX106" s="47">
        <v>0</v>
      </c>
      <c r="BY106" s="47">
        <v>0</v>
      </c>
      <c r="BZ106" s="47">
        <v>0</v>
      </c>
      <c r="CA106" s="47">
        <v>0</v>
      </c>
      <c r="CB106" s="47">
        <v>0.014999999999999934</v>
      </c>
      <c r="CC106" s="47">
        <v>0</v>
      </c>
      <c r="CD106" s="47">
        <v>0</v>
      </c>
      <c r="CE106" s="47">
        <v>0</v>
      </c>
      <c r="CF106" s="47">
        <v>0</v>
      </c>
      <c r="CG106" s="47">
        <v>0</v>
      </c>
      <c r="CH106" s="47">
        <v>0</v>
      </c>
      <c r="CI106" s="47">
        <v>0</v>
      </c>
      <c r="CJ106" s="47">
        <v>0</v>
      </c>
      <c r="CK106" s="47">
        <v>0</v>
      </c>
      <c r="CL106" s="47">
        <v>0</v>
      </c>
      <c r="CM106" s="47">
        <v>0</v>
      </c>
      <c r="CN106" s="47">
        <v>0</v>
      </c>
      <c r="CO106" s="47">
        <v>0</v>
      </c>
      <c r="CP106" s="47">
        <v>0</v>
      </c>
      <c r="CQ106" s="47">
        <v>0</v>
      </c>
      <c r="CR106" s="47">
        <v>0</v>
      </c>
      <c r="CS106" s="47">
        <v>0</v>
      </c>
      <c r="CT106" s="47">
        <v>0</v>
      </c>
      <c r="CU106" s="47">
        <v>0</v>
      </c>
      <c r="CV106" s="47">
        <v>0</v>
      </c>
      <c r="CW106" s="47">
        <v>0</v>
      </c>
      <c r="CX106" s="47">
        <v>0</v>
      </c>
      <c r="CY106" s="47">
        <v>0.10000000000000071</v>
      </c>
      <c r="CZ106" s="47">
        <v>0.10000000000000071</v>
      </c>
      <c r="DA106" s="47">
        <v>0</v>
      </c>
      <c r="DB106" s="47">
        <v>0</v>
      </c>
      <c r="DC106" s="47">
        <v>0</v>
      </c>
      <c r="DD106" s="47">
        <v>0</v>
      </c>
      <c r="DE106" s="47">
        <v>0</v>
      </c>
      <c r="DF106" s="47">
        <v>0</v>
      </c>
      <c r="DG106" s="47">
        <v>0</v>
      </c>
      <c r="DH106" s="47">
        <v>0</v>
      </c>
      <c r="DI106" s="47">
        <v>0</v>
      </c>
      <c r="DJ106" s="47">
        <v>0</v>
      </c>
      <c r="DK106" s="47">
        <v>0</v>
      </c>
      <c r="DL106" s="47">
        <v>0</v>
      </c>
      <c r="DM106" s="47">
        <v>0</v>
      </c>
      <c r="DN106" s="47">
        <v>0</v>
      </c>
      <c r="DO106" s="47">
        <v>0</v>
      </c>
      <c r="DP106" s="47">
        <v>0</v>
      </c>
      <c r="DQ106" s="47">
        <v>0</v>
      </c>
      <c r="DR106" s="47">
        <v>0</v>
      </c>
      <c r="DS106" s="47">
        <v>0</v>
      </c>
      <c r="DT106" s="47">
        <v>0</v>
      </c>
      <c r="DU106" s="47">
        <v>0</v>
      </c>
      <c r="DV106" s="47">
        <v>0</v>
      </c>
      <c r="DW106" s="47">
        <v>0</v>
      </c>
      <c r="DX106" s="47">
        <v>0</v>
      </c>
      <c r="DY106" s="47">
        <v>0</v>
      </c>
      <c r="DZ106" s="47">
        <v>0</v>
      </c>
      <c r="EA106" s="47">
        <v>0</v>
      </c>
      <c r="ZZ106" t="s">
        <v>157</v>
      </c>
    </row>
    <row r="107" spans="1:702" x14ac:dyDescent="0.25">
      <c r="A107" s="47" t="s">
        <v>341</v>
      </c>
      <c r="B107" s="47" t="s">
        <v>153</v>
      </c>
      <c r="C107" s="47" t="s">
        <v>157</v>
      </c>
      <c r="D107" s="47" t="s">
        <v>1170</v>
      </c>
      <c r="E107" s="47" t="s">
        <v>333</v>
      </c>
      <c r="F107" s="47" t="s">
        <v>333</v>
      </c>
      <c r="G107" s="47"/>
      <c r="H107" s="47" t="s">
        <v>155</v>
      </c>
      <c r="I107" s="47" t="s">
        <v>179</v>
      </c>
      <c r="J107" s="47" t="str">
        <f>=IFERROR(VLOOKUP(H107&amp;I107,Table_Fonctions!A:G,6,FALSE),"")</f>
        <v>0</v>
      </c>
      <c r="K107" s="47" t="s">
        <v>1171</v>
      </c>
      <c r="L107" s="47" t="str">
        <f>=IFERROR(VLOOKUP(H107&amp;I107,Table_Fonctions!A:G,7,FALSE),K107)</f>
        <v/>
      </c>
      <c r="M107" s="47" t="str">
        <f>=IF(OR(LEFT(D107, 3)="TJ ", LEFT(D107, 4)="CPH "), "OUI", "NON")</f>
        <v/>
      </c>
      <c r="N107" s="47" t="s">
        <v>253</v>
      </c>
      <c r="O107" s="47"/>
      <c r="P107" s="47">
        <v>1</v>
      </c>
      <c r="Q107" s="47">
        <v>1</v>
      </c>
      <c r="R107" s="47" t="s">
        <v>1172</v>
      </c>
      <c r="S107" s="47">
        <f>=ROUND(BQ107-(BR107+BS107),3)</f>
      </c>
      <c r="T107" s="47">
        <f>=ROUND(CK107-(CL107+CM107+CN107+CO107+CP107),3)</f>
      </c>
      <c r="U107" s="47">
        <v>0</v>
      </c>
      <c r="V107" s="47">
        <v>0</v>
      </c>
      <c r="W107" s="47">
        <v>0</v>
      </c>
      <c r="X107" s="47">
        <v>0</v>
      </c>
      <c r="Y107" s="47">
        <v>0</v>
      </c>
      <c r="Z107" s="47">
        <v>0</v>
      </c>
      <c r="AA107" s="47">
        <v>0</v>
      </c>
      <c r="AB107" s="47">
        <v>0</v>
      </c>
      <c r="AC107" s="47">
        <v>0</v>
      </c>
      <c r="AD107" s="47">
        <v>0</v>
      </c>
      <c r="AE107" s="47">
        <v>0</v>
      </c>
      <c r="AF107" s="47">
        <v>0</v>
      </c>
      <c r="AG107" s="47">
        <v>0</v>
      </c>
      <c r="AH107" s="47">
        <v>0</v>
      </c>
      <c r="AI107" s="47">
        <v>0</v>
      </c>
      <c r="AJ107" s="47">
        <v>0</v>
      </c>
      <c r="AK107" s="47">
        <v>0</v>
      </c>
      <c r="AL107" s="47">
        <v>0</v>
      </c>
      <c r="AM107" s="47">
        <v>0</v>
      </c>
      <c r="AN107" s="47">
        <v>0</v>
      </c>
      <c r="AO107" s="47">
        <v>0</v>
      </c>
      <c r="AP107" s="47">
        <v>0</v>
      </c>
      <c r="AQ107" s="47">
        <v>0</v>
      </c>
      <c r="AR107" s="47">
        <v>0</v>
      </c>
      <c r="AS107" s="47">
        <v>0.8450000000000047</v>
      </c>
      <c r="AT107" s="47">
        <v>0</v>
      </c>
      <c r="AU107" s="47">
        <v>0</v>
      </c>
      <c r="AV107" s="47">
        <v>0</v>
      </c>
      <c r="AW107" s="47">
        <v>0</v>
      </c>
      <c r="AX107" s="47">
        <v>0.8450000000000047</v>
      </c>
      <c r="AY107" s="47">
        <v>0</v>
      </c>
      <c r="AZ107" s="47">
        <v>0</v>
      </c>
      <c r="BA107" s="47">
        <v>0</v>
      </c>
      <c r="BB107" s="47">
        <v>0</v>
      </c>
      <c r="BC107" s="47">
        <v>0</v>
      </c>
      <c r="BD107" s="47">
        <v>0</v>
      </c>
      <c r="BE107" s="47">
        <v>0</v>
      </c>
      <c r="BF107" s="47">
        <v>0</v>
      </c>
      <c r="BG107" s="47">
        <v>0</v>
      </c>
      <c r="BH107" s="47">
        <v>0</v>
      </c>
      <c r="BI107" s="47">
        <v>0</v>
      </c>
      <c r="BJ107" s="47">
        <v>0</v>
      </c>
      <c r="BK107" s="47">
        <v>0</v>
      </c>
      <c r="BL107" s="47">
        <v>0</v>
      </c>
      <c r="BM107" s="47">
        <v>0</v>
      </c>
      <c r="BN107" s="47">
        <v>0</v>
      </c>
      <c r="BO107" s="47">
        <v>0</v>
      </c>
      <c r="BP107" s="47">
        <v>0</v>
      </c>
      <c r="BQ107" s="47">
        <v>0</v>
      </c>
      <c r="BR107" s="47">
        <v>0</v>
      </c>
      <c r="BS107" s="47">
        <v>0</v>
      </c>
      <c r="BT107" s="47">
        <v>0.05499999999999979</v>
      </c>
      <c r="BU107" s="47">
        <v>0.03999999999999961</v>
      </c>
      <c r="BV107" s="47">
        <v>0</v>
      </c>
      <c r="BW107" s="47">
        <v>0</v>
      </c>
      <c r="BX107" s="47">
        <v>0</v>
      </c>
      <c r="BY107" s="47">
        <v>0</v>
      </c>
      <c r="BZ107" s="47">
        <v>0</v>
      </c>
      <c r="CA107" s="47">
        <v>0</v>
      </c>
      <c r="CB107" s="47">
        <v>0.014999999999999934</v>
      </c>
      <c r="CC107" s="47">
        <v>0</v>
      </c>
      <c r="CD107" s="47">
        <v>0</v>
      </c>
      <c r="CE107" s="47">
        <v>0</v>
      </c>
      <c r="CF107" s="47">
        <v>0</v>
      </c>
      <c r="CG107" s="47">
        <v>0</v>
      </c>
      <c r="CH107" s="47">
        <v>0</v>
      </c>
      <c r="CI107" s="47">
        <v>0</v>
      </c>
      <c r="CJ107" s="47">
        <v>0</v>
      </c>
      <c r="CK107" s="47">
        <v>0</v>
      </c>
      <c r="CL107" s="47">
        <v>0</v>
      </c>
      <c r="CM107" s="47">
        <v>0</v>
      </c>
      <c r="CN107" s="47">
        <v>0</v>
      </c>
      <c r="CO107" s="47">
        <v>0</v>
      </c>
      <c r="CP107" s="47">
        <v>0</v>
      </c>
      <c r="CQ107" s="47">
        <v>0</v>
      </c>
      <c r="CR107" s="47">
        <v>0</v>
      </c>
      <c r="CS107" s="47">
        <v>0</v>
      </c>
      <c r="CT107" s="47">
        <v>0</v>
      </c>
      <c r="CU107" s="47">
        <v>0</v>
      </c>
      <c r="CV107" s="47">
        <v>0</v>
      </c>
      <c r="CW107" s="47">
        <v>0</v>
      </c>
      <c r="CX107" s="47">
        <v>0</v>
      </c>
      <c r="CY107" s="47">
        <v>0.10000000000000071</v>
      </c>
      <c r="CZ107" s="47">
        <v>0.10000000000000071</v>
      </c>
      <c r="DA107" s="47">
        <v>0</v>
      </c>
      <c r="DB107" s="47">
        <v>0</v>
      </c>
      <c r="DC107" s="47">
        <v>0</v>
      </c>
      <c r="DD107" s="47">
        <v>0</v>
      </c>
      <c r="DE107" s="47">
        <v>0</v>
      </c>
      <c r="DF107" s="47">
        <v>0</v>
      </c>
      <c r="DG107" s="47">
        <v>0</v>
      </c>
      <c r="DH107" s="47">
        <v>0</v>
      </c>
      <c r="DI107" s="47">
        <v>0</v>
      </c>
      <c r="DJ107" s="47">
        <v>0</v>
      </c>
      <c r="DK107" s="47">
        <v>0</v>
      </c>
      <c r="DL107" s="47">
        <v>0</v>
      </c>
      <c r="DM107" s="47">
        <v>0</v>
      </c>
      <c r="DN107" s="47">
        <v>0</v>
      </c>
      <c r="DO107" s="47">
        <v>0</v>
      </c>
      <c r="DP107" s="47">
        <v>0</v>
      </c>
      <c r="DQ107" s="47">
        <v>0</v>
      </c>
      <c r="DR107" s="47">
        <v>0</v>
      </c>
      <c r="DS107" s="47">
        <v>0</v>
      </c>
      <c r="DT107" s="47">
        <v>0</v>
      </c>
      <c r="DU107" s="47">
        <v>0</v>
      </c>
      <c r="DV107" s="47">
        <v>0</v>
      </c>
      <c r="DW107" s="47">
        <v>0</v>
      </c>
      <c r="DX107" s="47">
        <v>0</v>
      </c>
      <c r="DY107" s="47">
        <v>0</v>
      </c>
      <c r="DZ107" s="47">
        <v>0</v>
      </c>
      <c r="EA107" s="47">
        <v>0</v>
      </c>
      <c r="ZZ107" t="s">
        <v>157</v>
      </c>
    </row>
    <row r="108" spans="1:702" x14ac:dyDescent="0.25">
      <c r="A108" s="47" t="s">
        <v>342</v>
      </c>
      <c r="B108" s="47" t="s">
        <v>153</v>
      </c>
      <c r="C108" s="47" t="s">
        <v>157</v>
      </c>
      <c r="D108" s="47" t="s">
        <v>1170</v>
      </c>
      <c r="E108" s="47" t="s">
        <v>333</v>
      </c>
      <c r="F108" s="47" t="s">
        <v>333</v>
      </c>
      <c r="G108" s="47"/>
      <c r="H108" s="47" t="s">
        <v>155</v>
      </c>
      <c r="I108" s="47" t="s">
        <v>171</v>
      </c>
      <c r="J108" s="47" t="str">
        <f>=IFERROR(VLOOKUP(H108&amp;I108,Table_Fonctions!A:G,6,FALSE),"")</f>
        <v>0</v>
      </c>
      <c r="K108" s="47" t="s">
        <v>1171</v>
      </c>
      <c r="L108" s="47" t="str">
        <f>=IFERROR(VLOOKUP(H108&amp;I108,Table_Fonctions!A:G,7,FALSE),K108)</f>
        <v/>
      </c>
      <c r="M108" s="47" t="str">
        <f>=IF(OR(LEFT(D108, 3)="TJ ", LEFT(D108, 4)="CPH "), "OUI", "NON")</f>
        <v/>
      </c>
      <c r="N108" s="47" t="s">
        <v>253</v>
      </c>
      <c r="O108" s="47"/>
      <c r="P108" s="47">
        <v>1</v>
      </c>
      <c r="Q108" s="47">
        <v>1</v>
      </c>
      <c r="R108" s="47" t="s">
        <v>1172</v>
      </c>
      <c r="S108" s="47">
        <f>=ROUND(BQ108-(BR108+BS108),3)</f>
      </c>
      <c r="T108" s="47">
        <f>=ROUND(CK108-(CL108+CM108+CN108+CO108+CP108),3)</f>
      </c>
      <c r="U108" s="47">
        <v>0</v>
      </c>
      <c r="V108" s="47">
        <v>0</v>
      </c>
      <c r="W108" s="47">
        <v>0</v>
      </c>
      <c r="X108" s="47">
        <v>0</v>
      </c>
      <c r="Y108" s="47">
        <v>0</v>
      </c>
      <c r="Z108" s="47">
        <v>0</v>
      </c>
      <c r="AA108" s="47">
        <v>0</v>
      </c>
      <c r="AB108" s="47">
        <v>0</v>
      </c>
      <c r="AC108" s="47">
        <v>0</v>
      </c>
      <c r="AD108" s="47">
        <v>0</v>
      </c>
      <c r="AE108" s="47">
        <v>0</v>
      </c>
      <c r="AF108" s="47">
        <v>0</v>
      </c>
      <c r="AG108" s="47">
        <v>0</v>
      </c>
      <c r="AH108" s="47">
        <v>0</v>
      </c>
      <c r="AI108" s="47">
        <v>0</v>
      </c>
      <c r="AJ108" s="47">
        <v>0</v>
      </c>
      <c r="AK108" s="47">
        <v>0</v>
      </c>
      <c r="AL108" s="47">
        <v>0</v>
      </c>
      <c r="AM108" s="47">
        <v>0</v>
      </c>
      <c r="AN108" s="47">
        <v>0</v>
      </c>
      <c r="AO108" s="47">
        <v>0</v>
      </c>
      <c r="AP108" s="47">
        <v>0</v>
      </c>
      <c r="AQ108" s="47">
        <v>0</v>
      </c>
      <c r="AR108" s="47">
        <v>0</v>
      </c>
      <c r="AS108" s="47">
        <v>0.8799999999999967</v>
      </c>
      <c r="AT108" s="47">
        <v>0</v>
      </c>
      <c r="AU108" s="47">
        <v>0</v>
      </c>
      <c r="AV108" s="47">
        <v>0</v>
      </c>
      <c r="AW108" s="47">
        <v>0</v>
      </c>
      <c r="AX108" s="47">
        <v>0</v>
      </c>
      <c r="AY108" s="47">
        <v>0</v>
      </c>
      <c r="AZ108" s="47">
        <v>0</v>
      </c>
      <c r="BA108" s="47">
        <v>0</v>
      </c>
      <c r="BB108" s="47">
        <v>0.8799999999999967</v>
      </c>
      <c r="BC108" s="47">
        <v>0</v>
      </c>
      <c r="BD108" s="47">
        <v>0</v>
      </c>
      <c r="BE108" s="47">
        <v>0</v>
      </c>
      <c r="BF108" s="47">
        <v>0</v>
      </c>
      <c r="BG108" s="47">
        <v>0</v>
      </c>
      <c r="BH108" s="47">
        <v>0</v>
      </c>
      <c r="BI108" s="47">
        <v>0</v>
      </c>
      <c r="BJ108" s="47">
        <v>0</v>
      </c>
      <c r="BK108" s="47">
        <v>0</v>
      </c>
      <c r="BL108" s="47">
        <v>0</v>
      </c>
      <c r="BM108" s="47">
        <v>0</v>
      </c>
      <c r="BN108" s="47">
        <v>0</v>
      </c>
      <c r="BO108" s="47">
        <v>0</v>
      </c>
      <c r="BP108" s="47">
        <v>0</v>
      </c>
      <c r="BQ108" s="47">
        <v>0</v>
      </c>
      <c r="BR108" s="47">
        <v>0</v>
      </c>
      <c r="BS108" s="47">
        <v>0</v>
      </c>
      <c r="BT108" s="47">
        <v>0.05499999999999979</v>
      </c>
      <c r="BU108" s="47">
        <v>0.03999999999999961</v>
      </c>
      <c r="BV108" s="47">
        <v>0</v>
      </c>
      <c r="BW108" s="47">
        <v>0</v>
      </c>
      <c r="BX108" s="47">
        <v>0</v>
      </c>
      <c r="BY108" s="47">
        <v>0</v>
      </c>
      <c r="BZ108" s="47">
        <v>0</v>
      </c>
      <c r="CA108" s="47">
        <v>0</v>
      </c>
      <c r="CB108" s="47">
        <v>0.014999999999999934</v>
      </c>
      <c r="CC108" s="47">
        <v>0</v>
      </c>
      <c r="CD108" s="47">
        <v>0</v>
      </c>
      <c r="CE108" s="47">
        <v>0</v>
      </c>
      <c r="CF108" s="47">
        <v>0</v>
      </c>
      <c r="CG108" s="47">
        <v>0</v>
      </c>
      <c r="CH108" s="47">
        <v>0</v>
      </c>
      <c r="CI108" s="47">
        <v>0</v>
      </c>
      <c r="CJ108" s="47">
        <v>0</v>
      </c>
      <c r="CK108" s="47">
        <v>0</v>
      </c>
      <c r="CL108" s="47">
        <v>0</v>
      </c>
      <c r="CM108" s="47">
        <v>0</v>
      </c>
      <c r="CN108" s="47">
        <v>0</v>
      </c>
      <c r="CO108" s="47">
        <v>0</v>
      </c>
      <c r="CP108" s="47">
        <v>0</v>
      </c>
      <c r="CQ108" s="47">
        <v>0</v>
      </c>
      <c r="CR108" s="47">
        <v>0</v>
      </c>
      <c r="CS108" s="47">
        <v>0</v>
      </c>
      <c r="CT108" s="47">
        <v>0</v>
      </c>
      <c r="CU108" s="47">
        <v>0</v>
      </c>
      <c r="CV108" s="47">
        <v>0</v>
      </c>
      <c r="CW108" s="47">
        <v>0</v>
      </c>
      <c r="CX108" s="47">
        <v>0</v>
      </c>
      <c r="CY108" s="47">
        <v>0.06500000000000035</v>
      </c>
      <c r="CZ108" s="47">
        <v>0.06500000000000035</v>
      </c>
      <c r="DA108" s="47">
        <v>0</v>
      </c>
      <c r="DB108" s="47">
        <v>0</v>
      </c>
      <c r="DC108" s="47">
        <v>0</v>
      </c>
      <c r="DD108" s="47">
        <v>0</v>
      </c>
      <c r="DE108" s="47">
        <v>0</v>
      </c>
      <c r="DF108" s="47">
        <v>0</v>
      </c>
      <c r="DG108" s="47">
        <v>0</v>
      </c>
      <c r="DH108" s="47">
        <v>0</v>
      </c>
      <c r="DI108" s="47">
        <v>0</v>
      </c>
      <c r="DJ108" s="47">
        <v>0</v>
      </c>
      <c r="DK108" s="47">
        <v>0</v>
      </c>
      <c r="DL108" s="47">
        <v>0</v>
      </c>
      <c r="DM108" s="47">
        <v>0</v>
      </c>
      <c r="DN108" s="47">
        <v>0</v>
      </c>
      <c r="DO108" s="47">
        <v>0</v>
      </c>
      <c r="DP108" s="47">
        <v>0</v>
      </c>
      <c r="DQ108" s="47">
        <v>0</v>
      </c>
      <c r="DR108" s="47">
        <v>0</v>
      </c>
      <c r="DS108" s="47">
        <v>0</v>
      </c>
      <c r="DT108" s="47">
        <v>0</v>
      </c>
      <c r="DU108" s="47">
        <v>0</v>
      </c>
      <c r="DV108" s="47">
        <v>0</v>
      </c>
      <c r="DW108" s="47">
        <v>0</v>
      </c>
      <c r="DX108" s="47">
        <v>0</v>
      </c>
      <c r="DY108" s="47">
        <v>0</v>
      </c>
      <c r="DZ108" s="47">
        <v>0</v>
      </c>
      <c r="EA108" s="47">
        <v>0</v>
      </c>
      <c r="ZZ108" t="s">
        <v>157</v>
      </c>
    </row>
    <row r="109" spans="1:702" x14ac:dyDescent="0.25">
      <c r="A109" s="47" t="s">
        <v>343</v>
      </c>
      <c r="B109" s="47" t="s">
        <v>153</v>
      </c>
      <c r="C109" s="47" t="s">
        <v>157</v>
      </c>
      <c r="D109" s="47" t="s">
        <v>1170</v>
      </c>
      <c r="E109" s="47" t="s">
        <v>333</v>
      </c>
      <c r="F109" s="47" t="s">
        <v>333</v>
      </c>
      <c r="G109" s="47"/>
      <c r="H109" s="47" t="s">
        <v>155</v>
      </c>
      <c r="I109" s="47" t="s">
        <v>179</v>
      </c>
      <c r="J109" s="47" t="str">
        <f>=IFERROR(VLOOKUP(H109&amp;I109,Table_Fonctions!A:G,6,FALSE),"")</f>
        <v>0</v>
      </c>
      <c r="K109" s="47" t="s">
        <v>1171</v>
      </c>
      <c r="L109" s="47" t="str">
        <f>=IFERROR(VLOOKUP(H109&amp;I109,Table_Fonctions!A:G,7,FALSE),K109)</f>
        <v/>
      </c>
      <c r="M109" s="47" t="str">
        <f>=IF(OR(LEFT(D109, 3)="TJ ", LEFT(D109, 4)="CPH "), "OUI", "NON")</f>
        <v/>
      </c>
      <c r="N109" s="47" t="s">
        <v>253</v>
      </c>
      <c r="O109" s="47"/>
      <c r="P109" s="47">
        <v>1</v>
      </c>
      <c r="Q109" s="47">
        <v>1</v>
      </c>
      <c r="R109" s="47" t="s">
        <v>1172</v>
      </c>
      <c r="S109" s="47">
        <f>=ROUND(BQ109-(BR109+BS109),3)</f>
      </c>
      <c r="T109" s="47">
        <f>=ROUND(CK109-(CL109+CM109+CN109+CO109+CP109),3)</f>
      </c>
      <c r="U109" s="47">
        <v>0</v>
      </c>
      <c r="V109" s="47">
        <v>0</v>
      </c>
      <c r="W109" s="47">
        <v>0</v>
      </c>
      <c r="X109" s="47">
        <v>0</v>
      </c>
      <c r="Y109" s="47">
        <v>0</v>
      </c>
      <c r="Z109" s="47">
        <v>0</v>
      </c>
      <c r="AA109" s="47">
        <v>0</v>
      </c>
      <c r="AB109" s="47">
        <v>0</v>
      </c>
      <c r="AC109" s="47">
        <v>0</v>
      </c>
      <c r="AD109" s="47">
        <v>0</v>
      </c>
      <c r="AE109" s="47">
        <v>0</v>
      </c>
      <c r="AF109" s="47">
        <v>0</v>
      </c>
      <c r="AG109" s="47">
        <v>0</v>
      </c>
      <c r="AH109" s="47">
        <v>0</v>
      </c>
      <c r="AI109" s="47">
        <v>0</v>
      </c>
      <c r="AJ109" s="47">
        <v>0</v>
      </c>
      <c r="AK109" s="47">
        <v>0</v>
      </c>
      <c r="AL109" s="47">
        <v>0</v>
      </c>
      <c r="AM109" s="47">
        <v>0</v>
      </c>
      <c r="AN109" s="47">
        <v>0</v>
      </c>
      <c r="AO109" s="47">
        <v>0</v>
      </c>
      <c r="AP109" s="47">
        <v>0</v>
      </c>
      <c r="AQ109" s="47">
        <v>0</v>
      </c>
      <c r="AR109" s="47">
        <v>0</v>
      </c>
      <c r="AS109" s="47">
        <v>0.8600000000000081</v>
      </c>
      <c r="AT109" s="47">
        <v>0</v>
      </c>
      <c r="AU109" s="47">
        <v>0</v>
      </c>
      <c r="AV109" s="47">
        <v>0</v>
      </c>
      <c r="AW109" s="47">
        <v>0</v>
      </c>
      <c r="AX109" s="47">
        <v>0</v>
      </c>
      <c r="AY109" s="47">
        <v>0</v>
      </c>
      <c r="AZ109" s="47">
        <v>0</v>
      </c>
      <c r="BA109" s="47">
        <v>0</v>
      </c>
      <c r="BB109" s="47">
        <v>0.40000000000000285</v>
      </c>
      <c r="BC109" s="47">
        <v>0</v>
      </c>
      <c r="BD109" s="47">
        <v>0</v>
      </c>
      <c r="BE109" s="47">
        <v>0</v>
      </c>
      <c r="BF109" s="47">
        <v>0</v>
      </c>
      <c r="BG109" s="47">
        <v>0</v>
      </c>
      <c r="BH109" s="47">
        <v>0</v>
      </c>
      <c r="BI109" s="47">
        <v>0</v>
      </c>
      <c r="BJ109" s="47">
        <v>0</v>
      </c>
      <c r="BK109" s="47">
        <v>0.46000000000000013</v>
      </c>
      <c r="BL109" s="47">
        <v>0</v>
      </c>
      <c r="BM109" s="47">
        <v>0</v>
      </c>
      <c r="BN109" s="47">
        <v>0</v>
      </c>
      <c r="BO109" s="47">
        <v>0</v>
      </c>
      <c r="BP109" s="47">
        <v>0</v>
      </c>
      <c r="BQ109" s="47">
        <v>0</v>
      </c>
      <c r="BR109" s="47">
        <v>0</v>
      </c>
      <c r="BS109" s="47">
        <v>0</v>
      </c>
      <c r="BT109" s="47">
        <v>0.06500000000000035</v>
      </c>
      <c r="BU109" s="47">
        <v>0.05000000000000036</v>
      </c>
      <c r="BV109" s="47">
        <v>0</v>
      </c>
      <c r="BW109" s="47">
        <v>0</v>
      </c>
      <c r="BX109" s="47">
        <v>0</v>
      </c>
      <c r="BY109" s="47">
        <v>0</v>
      </c>
      <c r="BZ109" s="47">
        <v>0</v>
      </c>
      <c r="CA109" s="47">
        <v>0</v>
      </c>
      <c r="CB109" s="47">
        <v>0.014999999999999934</v>
      </c>
      <c r="CC109" s="47">
        <v>0</v>
      </c>
      <c r="CD109" s="47">
        <v>0</v>
      </c>
      <c r="CE109" s="47">
        <v>0</v>
      </c>
      <c r="CF109" s="47">
        <v>0</v>
      </c>
      <c r="CG109" s="47">
        <v>0</v>
      </c>
      <c r="CH109" s="47">
        <v>0</v>
      </c>
      <c r="CI109" s="47">
        <v>0</v>
      </c>
      <c r="CJ109" s="47">
        <v>0</v>
      </c>
      <c r="CK109" s="47">
        <v>0</v>
      </c>
      <c r="CL109" s="47">
        <v>0</v>
      </c>
      <c r="CM109" s="47">
        <v>0</v>
      </c>
      <c r="CN109" s="47">
        <v>0</v>
      </c>
      <c r="CO109" s="47">
        <v>0</v>
      </c>
      <c r="CP109" s="47">
        <v>0</v>
      </c>
      <c r="CQ109" s="47">
        <v>0</v>
      </c>
      <c r="CR109" s="47">
        <v>0</v>
      </c>
      <c r="CS109" s="47">
        <v>0</v>
      </c>
      <c r="CT109" s="47">
        <v>0</v>
      </c>
      <c r="CU109" s="47">
        <v>0</v>
      </c>
      <c r="CV109" s="47">
        <v>0</v>
      </c>
      <c r="CW109" s="47">
        <v>0</v>
      </c>
      <c r="CX109" s="47">
        <v>0</v>
      </c>
      <c r="CY109" s="47">
        <v>0.07499999999999953</v>
      </c>
      <c r="CZ109" s="47">
        <v>0.07499999999999953</v>
      </c>
      <c r="DA109" s="47">
        <v>0</v>
      </c>
      <c r="DB109" s="47">
        <v>0</v>
      </c>
      <c r="DC109" s="47">
        <v>0</v>
      </c>
      <c r="DD109" s="47">
        <v>0</v>
      </c>
      <c r="DE109" s="47">
        <v>0</v>
      </c>
      <c r="DF109" s="47">
        <v>0</v>
      </c>
      <c r="DG109" s="47">
        <v>0</v>
      </c>
      <c r="DH109" s="47">
        <v>0</v>
      </c>
      <c r="DI109" s="47">
        <v>0</v>
      </c>
      <c r="DJ109" s="47">
        <v>0</v>
      </c>
      <c r="DK109" s="47">
        <v>0</v>
      </c>
      <c r="DL109" s="47">
        <v>0</v>
      </c>
      <c r="DM109" s="47">
        <v>0</v>
      </c>
      <c r="DN109" s="47">
        <v>0</v>
      </c>
      <c r="DO109" s="47">
        <v>0</v>
      </c>
      <c r="DP109" s="47">
        <v>0</v>
      </c>
      <c r="DQ109" s="47">
        <v>0</v>
      </c>
      <c r="DR109" s="47">
        <v>0</v>
      </c>
      <c r="DS109" s="47">
        <v>0</v>
      </c>
      <c r="DT109" s="47">
        <v>0</v>
      </c>
      <c r="DU109" s="47">
        <v>0</v>
      </c>
      <c r="DV109" s="47">
        <v>0</v>
      </c>
      <c r="DW109" s="47">
        <v>0</v>
      </c>
      <c r="DX109" s="47">
        <v>0</v>
      </c>
      <c r="DY109" s="47">
        <v>0.04473684210526316</v>
      </c>
      <c r="DZ109" s="47">
        <v>0</v>
      </c>
      <c r="EA109" s="47">
        <v>0.04473684210526316</v>
      </c>
      <c r="ZZ109" t="s">
        <v>157</v>
      </c>
    </row>
    <row r="110" spans="1:702" x14ac:dyDescent="0.25">
      <c r="A110" s="47" t="s">
        <v>344</v>
      </c>
      <c r="B110" s="47" t="s">
        <v>153</v>
      </c>
      <c r="C110" s="47" t="s">
        <v>157</v>
      </c>
      <c r="D110" s="47" t="s">
        <v>1170</v>
      </c>
      <c r="E110" s="47" t="s">
        <v>345</v>
      </c>
      <c r="F110" s="47" t="s">
        <v>345</v>
      </c>
      <c r="G110" s="47"/>
      <c r="H110" s="47" t="s">
        <v>155</v>
      </c>
      <c r="I110" s="47" t="s">
        <v>252</v>
      </c>
      <c r="J110" s="47" t="str">
        <f>=IFERROR(VLOOKUP(H110&amp;I110,Table_Fonctions!A:G,6,FALSE),"")</f>
        <v>0</v>
      </c>
      <c r="K110" s="47" t="s">
        <v>1171</v>
      </c>
      <c r="L110" s="47" t="str">
        <f>=IFERROR(VLOOKUP(H110&amp;I110,Table_Fonctions!A:G,7,FALSE),K110)</f>
        <v/>
      </c>
      <c r="M110" s="47" t="str">
        <f>=IF(OR(LEFT(D110, 3)="TJ ", LEFT(D110, 4)="CPH "), "OUI", "NON")</f>
        <v/>
      </c>
      <c r="N110" s="47" t="s">
        <v>253</v>
      </c>
      <c r="O110" s="47"/>
      <c r="P110" s="47">
        <v>1</v>
      </c>
      <c r="Q110" s="47">
        <v>1</v>
      </c>
      <c r="R110" s="47" t="s">
        <v>1172</v>
      </c>
      <c r="S110" s="47">
        <f>=ROUND(BQ110-(BR110+BS110),3)</f>
      </c>
      <c r="T110" s="47">
        <f>=ROUND(CK110-(CL110+CM110+CN110+CO110+CP110),3)</f>
      </c>
      <c r="U110" s="47">
        <v>0</v>
      </c>
      <c r="V110" s="47">
        <v>0</v>
      </c>
      <c r="W110" s="47">
        <v>0</v>
      </c>
      <c r="X110" s="47">
        <v>0</v>
      </c>
      <c r="Y110" s="47">
        <v>0</v>
      </c>
      <c r="Z110" s="47">
        <v>0</v>
      </c>
      <c r="AA110" s="47">
        <v>0</v>
      </c>
      <c r="AB110" s="47">
        <v>0</v>
      </c>
      <c r="AC110" s="47">
        <v>0</v>
      </c>
      <c r="AD110" s="47">
        <v>0</v>
      </c>
      <c r="AE110" s="47">
        <v>0</v>
      </c>
      <c r="AF110" s="47">
        <v>0</v>
      </c>
      <c r="AG110" s="47">
        <v>0</v>
      </c>
      <c r="AH110" s="47">
        <v>0</v>
      </c>
      <c r="AI110" s="47">
        <v>0</v>
      </c>
      <c r="AJ110" s="47">
        <v>0</v>
      </c>
      <c r="AK110" s="47">
        <v>0</v>
      </c>
      <c r="AL110" s="47">
        <v>0</v>
      </c>
      <c r="AM110" s="47">
        <v>0</v>
      </c>
      <c r="AN110" s="47">
        <v>0</v>
      </c>
      <c r="AO110" s="47">
        <v>0</v>
      </c>
      <c r="AP110" s="47">
        <v>0</v>
      </c>
      <c r="AQ110" s="47">
        <v>0</v>
      </c>
      <c r="AR110" s="47">
        <v>0</v>
      </c>
      <c r="AS110" s="47">
        <v>0</v>
      </c>
      <c r="AT110" s="47">
        <v>0</v>
      </c>
      <c r="AU110" s="47">
        <v>0</v>
      </c>
      <c r="AV110" s="47">
        <v>0</v>
      </c>
      <c r="AW110" s="47">
        <v>0</v>
      </c>
      <c r="AX110" s="47">
        <v>0</v>
      </c>
      <c r="AY110" s="47">
        <v>0</v>
      </c>
      <c r="AZ110" s="47">
        <v>0</v>
      </c>
      <c r="BA110" s="47">
        <v>0</v>
      </c>
      <c r="BB110" s="47">
        <v>0</v>
      </c>
      <c r="BC110" s="47">
        <v>0</v>
      </c>
      <c r="BD110" s="47">
        <v>0</v>
      </c>
      <c r="BE110" s="47">
        <v>0</v>
      </c>
      <c r="BF110" s="47">
        <v>0</v>
      </c>
      <c r="BG110" s="47">
        <v>0</v>
      </c>
      <c r="BH110" s="47">
        <v>0</v>
      </c>
      <c r="BI110" s="47">
        <v>0</v>
      </c>
      <c r="BJ110" s="47">
        <v>0</v>
      </c>
      <c r="BK110" s="47">
        <v>0</v>
      </c>
      <c r="BL110" s="47">
        <v>0</v>
      </c>
      <c r="BM110" s="47">
        <v>0</v>
      </c>
      <c r="BN110" s="47">
        <v>0</v>
      </c>
      <c r="BO110" s="47">
        <v>0</v>
      </c>
      <c r="BP110" s="47">
        <v>0</v>
      </c>
      <c r="BQ110" s="47">
        <v>0</v>
      </c>
      <c r="BR110" s="47">
        <v>0</v>
      </c>
      <c r="BS110" s="47">
        <v>0</v>
      </c>
      <c r="BT110" s="47">
        <v>0.03999999999999961</v>
      </c>
      <c r="BU110" s="47">
        <v>0.03999999999999961</v>
      </c>
      <c r="BV110" s="47">
        <v>0</v>
      </c>
      <c r="BW110" s="47">
        <v>0</v>
      </c>
      <c r="BX110" s="47">
        <v>0</v>
      </c>
      <c r="BY110" s="47">
        <v>0</v>
      </c>
      <c r="BZ110" s="47">
        <v>0</v>
      </c>
      <c r="CA110" s="47">
        <v>0</v>
      </c>
      <c r="CB110" s="47">
        <v>0</v>
      </c>
      <c r="CC110" s="47">
        <v>0</v>
      </c>
      <c r="CD110" s="47">
        <v>0</v>
      </c>
      <c r="CE110" s="47">
        <v>0</v>
      </c>
      <c r="CF110" s="47">
        <v>0</v>
      </c>
      <c r="CG110" s="47">
        <v>0</v>
      </c>
      <c r="CH110" s="47">
        <v>0</v>
      </c>
      <c r="CI110" s="47">
        <v>0</v>
      </c>
      <c r="CJ110" s="47">
        <v>0</v>
      </c>
      <c r="CK110" s="47">
        <v>0.8799999999999967</v>
      </c>
      <c r="CL110" s="47">
        <v>0.8799999999999967</v>
      </c>
      <c r="CM110" s="47">
        <v>0</v>
      </c>
      <c r="CN110" s="47">
        <v>0</v>
      </c>
      <c r="CO110" s="47">
        <v>0</v>
      </c>
      <c r="CP110" s="47">
        <v>0</v>
      </c>
      <c r="CQ110" s="47">
        <v>0</v>
      </c>
      <c r="CR110" s="47">
        <v>0</v>
      </c>
      <c r="CS110" s="47">
        <v>0</v>
      </c>
      <c r="CT110" s="47">
        <v>0</v>
      </c>
      <c r="CU110" s="47">
        <v>0</v>
      </c>
      <c r="CV110" s="47">
        <v>0</v>
      </c>
      <c r="CW110" s="47">
        <v>0</v>
      </c>
      <c r="CX110" s="47">
        <v>0</v>
      </c>
      <c r="CY110" s="47">
        <v>0.07999999999999922</v>
      </c>
      <c r="CZ110" s="47">
        <v>0.07999999999999922</v>
      </c>
      <c r="DA110" s="47">
        <v>0</v>
      </c>
      <c r="DB110" s="47">
        <v>0</v>
      </c>
      <c r="DC110" s="47">
        <v>0</v>
      </c>
      <c r="DD110" s="47">
        <v>0</v>
      </c>
      <c r="DE110" s="47">
        <v>0</v>
      </c>
      <c r="DF110" s="47">
        <v>0</v>
      </c>
      <c r="DG110" s="47">
        <v>0</v>
      </c>
      <c r="DH110" s="47">
        <v>0</v>
      </c>
      <c r="DI110" s="47">
        <v>0</v>
      </c>
      <c r="DJ110" s="47">
        <v>0</v>
      </c>
      <c r="DK110" s="47">
        <v>0</v>
      </c>
      <c r="DL110" s="47">
        <v>0</v>
      </c>
      <c r="DM110" s="47">
        <v>0</v>
      </c>
      <c r="DN110" s="47">
        <v>0</v>
      </c>
      <c r="DO110" s="47">
        <v>0</v>
      </c>
      <c r="DP110" s="47">
        <v>0</v>
      </c>
      <c r="DQ110" s="47">
        <v>0</v>
      </c>
      <c r="DR110" s="47">
        <v>0</v>
      </c>
      <c r="DS110" s="47">
        <v>0</v>
      </c>
      <c r="DT110" s="47">
        <v>0</v>
      </c>
      <c r="DU110" s="47">
        <v>0</v>
      </c>
      <c r="DV110" s="47">
        <v>0</v>
      </c>
      <c r="DW110" s="47">
        <v>0</v>
      </c>
      <c r="DX110" s="47">
        <v>0</v>
      </c>
      <c r="DY110" s="47">
        <v>0</v>
      </c>
      <c r="DZ110" s="47">
        <v>0</v>
      </c>
      <c r="EA110" s="47">
        <v>0</v>
      </c>
      <c r="ZZ110" t="s">
        <v>157</v>
      </c>
    </row>
    <row r="111" spans="1:702" x14ac:dyDescent="0.25">
      <c r="A111" s="47" t="s">
        <v>346</v>
      </c>
      <c r="B111" s="47" t="s">
        <v>153</v>
      </c>
      <c r="C111" s="47" t="s">
        <v>157</v>
      </c>
      <c r="D111" s="47" t="s">
        <v>1170</v>
      </c>
      <c r="E111" s="47" t="s">
        <v>345</v>
      </c>
      <c r="F111" s="47" t="s">
        <v>345</v>
      </c>
      <c r="G111" s="47"/>
      <c r="H111" s="47" t="s">
        <v>155</v>
      </c>
      <c r="I111" s="47" t="s">
        <v>185</v>
      </c>
      <c r="J111" s="47" t="str">
        <f>=IFERROR(VLOOKUP(H111&amp;I111,Table_Fonctions!A:G,6,FALSE),"")</f>
        <v>0</v>
      </c>
      <c r="K111" s="47" t="s">
        <v>1171</v>
      </c>
      <c r="L111" s="47" t="str">
        <f>=IFERROR(VLOOKUP(H111&amp;I111,Table_Fonctions!A:G,7,FALSE),K111)</f>
        <v/>
      </c>
      <c r="M111" s="47" t="str">
        <f>=IF(OR(LEFT(D111, 3)="TJ ", LEFT(D111, 4)="CPH "), "OUI", "NON")</f>
        <v/>
      </c>
      <c r="N111" s="47" t="s">
        <v>253</v>
      </c>
      <c r="O111" s="47" t="s">
        <v>180</v>
      </c>
      <c r="P111" s="47">
        <v>0.6868421052631579</v>
      </c>
      <c r="Q111" s="47">
        <v>0.6868421052631579</v>
      </c>
      <c r="R111" s="47" t="s">
        <v>1172</v>
      </c>
      <c r="S111" s="47">
        <f>=ROUND(BQ111-(BR111+BS111),3)</f>
      </c>
      <c r="T111" s="47">
        <f>=ROUND(CK111-(CL111+CM111+CN111+CO111+CP111),3)</f>
      </c>
      <c r="U111" s="47">
        <v>0</v>
      </c>
      <c r="V111" s="47">
        <v>0</v>
      </c>
      <c r="W111" s="47">
        <v>0</v>
      </c>
      <c r="X111" s="47">
        <v>0</v>
      </c>
      <c r="Y111" s="47">
        <v>0</v>
      </c>
      <c r="Z111" s="47">
        <v>0</v>
      </c>
      <c r="AA111" s="47">
        <v>0</v>
      </c>
      <c r="AB111" s="47">
        <v>0</v>
      </c>
      <c r="AC111" s="47">
        <v>0</v>
      </c>
      <c r="AD111" s="47">
        <v>0</v>
      </c>
      <c r="AE111" s="47">
        <v>0</v>
      </c>
      <c r="AF111" s="47">
        <v>0</v>
      </c>
      <c r="AG111" s="47">
        <v>0</v>
      </c>
      <c r="AH111" s="47">
        <v>0</v>
      </c>
      <c r="AI111" s="47">
        <v>0</v>
      </c>
      <c r="AJ111" s="47">
        <v>0</v>
      </c>
      <c r="AK111" s="47">
        <v>0</v>
      </c>
      <c r="AL111" s="47">
        <v>0</v>
      </c>
      <c r="AM111" s="47">
        <v>0</v>
      </c>
      <c r="AN111" s="47">
        <v>0</v>
      </c>
      <c r="AO111" s="47">
        <v>0</v>
      </c>
      <c r="AP111" s="47">
        <v>0</v>
      </c>
      <c r="AQ111" s="47">
        <v>0</v>
      </c>
      <c r="AR111" s="47">
        <v>0</v>
      </c>
      <c r="AS111" s="47">
        <v>0</v>
      </c>
      <c r="AT111" s="47">
        <v>0</v>
      </c>
      <c r="AU111" s="47">
        <v>0</v>
      </c>
      <c r="AV111" s="47">
        <v>0</v>
      </c>
      <c r="AW111" s="47">
        <v>0</v>
      </c>
      <c r="AX111" s="47">
        <v>0</v>
      </c>
      <c r="AY111" s="47">
        <v>0</v>
      </c>
      <c r="AZ111" s="47">
        <v>0</v>
      </c>
      <c r="BA111" s="47">
        <v>0</v>
      </c>
      <c r="BB111" s="47">
        <v>0</v>
      </c>
      <c r="BC111" s="47">
        <v>0</v>
      </c>
      <c r="BD111" s="47">
        <v>0</v>
      </c>
      <c r="BE111" s="47">
        <v>0</v>
      </c>
      <c r="BF111" s="47">
        <v>0</v>
      </c>
      <c r="BG111" s="47">
        <v>0</v>
      </c>
      <c r="BH111" s="47">
        <v>0</v>
      </c>
      <c r="BI111" s="47">
        <v>0</v>
      </c>
      <c r="BJ111" s="47">
        <v>0</v>
      </c>
      <c r="BK111" s="47">
        <v>0</v>
      </c>
      <c r="BL111" s="47">
        <v>0</v>
      </c>
      <c r="BM111" s="47">
        <v>0</v>
      </c>
      <c r="BN111" s="47">
        <v>0</v>
      </c>
      <c r="BO111" s="47">
        <v>0</v>
      </c>
      <c r="BP111" s="47">
        <v>0</v>
      </c>
      <c r="BQ111" s="47">
        <v>0.5906842105263196</v>
      </c>
      <c r="BR111" s="47">
        <v>0.3571578947368417</v>
      </c>
      <c r="BS111" s="47">
        <v>0.23352631578947514</v>
      </c>
      <c r="BT111" s="47">
        <v>0.03777631578947356</v>
      </c>
      <c r="BU111" s="47">
        <v>0.027473684210526192</v>
      </c>
      <c r="BV111" s="47">
        <v>0</v>
      </c>
      <c r="BW111" s="47">
        <v>0</v>
      </c>
      <c r="BX111" s="47">
        <v>0</v>
      </c>
      <c r="BY111" s="47">
        <v>0</v>
      </c>
      <c r="BZ111" s="47">
        <v>0</v>
      </c>
      <c r="CA111" s="47">
        <v>0</v>
      </c>
      <c r="CB111" s="47">
        <v>0.010302631578947395</v>
      </c>
      <c r="CC111" s="47">
        <v>0</v>
      </c>
      <c r="CD111" s="47">
        <v>0</v>
      </c>
      <c r="CE111" s="47">
        <v>0</v>
      </c>
      <c r="CF111" s="47">
        <v>0</v>
      </c>
      <c r="CG111" s="47">
        <v>0</v>
      </c>
      <c r="CH111" s="47">
        <v>0</v>
      </c>
      <c r="CI111" s="47">
        <v>0</v>
      </c>
      <c r="CJ111" s="47">
        <v>0</v>
      </c>
      <c r="CK111" s="47">
        <v>0</v>
      </c>
      <c r="CL111" s="47">
        <v>0</v>
      </c>
      <c r="CM111" s="47">
        <v>0</v>
      </c>
      <c r="CN111" s="47">
        <v>0</v>
      </c>
      <c r="CO111" s="47">
        <v>0</v>
      </c>
      <c r="CP111" s="47">
        <v>0</v>
      </c>
      <c r="CQ111" s="47">
        <v>0</v>
      </c>
      <c r="CR111" s="47">
        <v>0</v>
      </c>
      <c r="CS111" s="47">
        <v>0</v>
      </c>
      <c r="CT111" s="47">
        <v>0</v>
      </c>
      <c r="CU111" s="47">
        <v>0</v>
      </c>
      <c r="CV111" s="47">
        <v>0</v>
      </c>
      <c r="CW111" s="47">
        <v>0</v>
      </c>
      <c r="CX111" s="47">
        <v>0</v>
      </c>
      <c r="CY111" s="47">
        <v>0.058381578947368784</v>
      </c>
      <c r="CZ111" s="47">
        <v>0.058381578947368784</v>
      </c>
      <c r="DA111" s="47">
        <v>0</v>
      </c>
      <c r="DB111" s="47">
        <v>0</v>
      </c>
      <c r="DC111" s="47">
        <v>0</v>
      </c>
      <c r="DD111" s="47">
        <v>0</v>
      </c>
      <c r="DE111" s="47">
        <v>0</v>
      </c>
      <c r="DF111" s="47">
        <v>0</v>
      </c>
      <c r="DG111" s="47">
        <v>0</v>
      </c>
      <c r="DH111" s="47">
        <v>0</v>
      </c>
      <c r="DI111" s="47">
        <v>0</v>
      </c>
      <c r="DJ111" s="47">
        <v>0</v>
      </c>
      <c r="DK111" s="47">
        <v>0</v>
      </c>
      <c r="DL111" s="47">
        <v>0</v>
      </c>
      <c r="DM111" s="47">
        <v>0</v>
      </c>
      <c r="DN111" s="47">
        <v>0</v>
      </c>
      <c r="DO111" s="47">
        <v>0</v>
      </c>
      <c r="DP111" s="47">
        <v>0</v>
      </c>
      <c r="DQ111" s="47">
        <v>0</v>
      </c>
      <c r="DR111" s="47">
        <v>0</v>
      </c>
      <c r="DS111" s="47">
        <v>0</v>
      </c>
      <c r="DT111" s="47">
        <v>0</v>
      </c>
      <c r="DU111" s="47">
        <v>0</v>
      </c>
      <c r="DV111" s="47">
        <v>0</v>
      </c>
      <c r="DW111" s="47">
        <v>0</v>
      </c>
      <c r="DX111" s="47">
        <v>0</v>
      </c>
      <c r="DY111" s="47">
        <v>0.042105263157894736</v>
      </c>
      <c r="DZ111" s="47">
        <v>0</v>
      </c>
      <c r="EA111" s="47">
        <v>0.042105263157894736</v>
      </c>
      <c r="ZZ111" t="s">
        <v>157</v>
      </c>
    </row>
    <row r="112" spans="1:702" x14ac:dyDescent="0.25">
      <c r="A112" s="47" t="s">
        <v>347</v>
      </c>
      <c r="B112" s="47" t="s">
        <v>153</v>
      </c>
      <c r="C112" s="47" t="s">
        <v>157</v>
      </c>
      <c r="D112" s="47" t="s">
        <v>1170</v>
      </c>
      <c r="E112" s="47" t="s">
        <v>345</v>
      </c>
      <c r="F112" s="47" t="s">
        <v>345</v>
      </c>
      <c r="G112" s="47"/>
      <c r="H112" s="47" t="s">
        <v>155</v>
      </c>
      <c r="I112" s="47" t="s">
        <v>252</v>
      </c>
      <c r="J112" s="47" t="str">
        <f>=IFERROR(VLOOKUP(H112&amp;I112,Table_Fonctions!A:G,6,FALSE),"")</f>
        <v>0</v>
      </c>
      <c r="K112" s="47" t="s">
        <v>1171</v>
      </c>
      <c r="L112" s="47" t="str">
        <f>=IFERROR(VLOOKUP(H112&amp;I112,Table_Fonctions!A:G,7,FALSE),K112)</f>
        <v/>
      </c>
      <c r="M112" s="47" t="str">
        <f>=IF(OR(LEFT(D112, 3)="TJ ", LEFT(D112, 4)="CPH "), "OUI", "NON")</f>
        <v/>
      </c>
      <c r="N112" s="47" t="s">
        <v>253</v>
      </c>
      <c r="O112" s="47" t="s">
        <v>164</v>
      </c>
      <c r="P112" s="47">
        <v>0.45789473684210524</v>
      </c>
      <c r="Q112" s="47">
        <v>0.45789473684210524</v>
      </c>
      <c r="R112" s="47" t="s">
        <v>1172</v>
      </c>
      <c r="S112" s="47">
        <f>=ROUND(BQ112-(BR112+BS112),3)</f>
      </c>
      <c r="T112" s="47">
        <f>=ROUND(CK112-(CL112+CM112+CN112+CO112+CP112),3)</f>
      </c>
      <c r="U112" s="47">
        <v>0</v>
      </c>
      <c r="V112" s="47">
        <v>0</v>
      </c>
      <c r="W112" s="47">
        <v>0</v>
      </c>
      <c r="X112" s="47">
        <v>0</v>
      </c>
      <c r="Y112" s="47">
        <v>0</v>
      </c>
      <c r="Z112" s="47">
        <v>0</v>
      </c>
      <c r="AA112" s="47">
        <v>0</v>
      </c>
      <c r="AB112" s="47">
        <v>0</v>
      </c>
      <c r="AC112" s="47">
        <v>0</v>
      </c>
      <c r="AD112" s="47">
        <v>0</v>
      </c>
      <c r="AE112" s="47">
        <v>0</v>
      </c>
      <c r="AF112" s="47">
        <v>0</v>
      </c>
      <c r="AG112" s="47">
        <v>0</v>
      </c>
      <c r="AH112" s="47">
        <v>0</v>
      </c>
      <c r="AI112" s="47">
        <v>0</v>
      </c>
      <c r="AJ112" s="47">
        <v>0</v>
      </c>
      <c r="AK112" s="47">
        <v>0</v>
      </c>
      <c r="AL112" s="47">
        <v>0</v>
      </c>
      <c r="AM112" s="47">
        <v>0</v>
      </c>
      <c r="AN112" s="47">
        <v>0</v>
      </c>
      <c r="AO112" s="47">
        <v>0</v>
      </c>
      <c r="AP112" s="47">
        <v>0</v>
      </c>
      <c r="AQ112" s="47">
        <v>0</v>
      </c>
      <c r="AR112" s="47">
        <v>0</v>
      </c>
      <c r="AS112" s="47">
        <v>0</v>
      </c>
      <c r="AT112" s="47">
        <v>0</v>
      </c>
      <c r="AU112" s="47">
        <v>0</v>
      </c>
      <c r="AV112" s="47">
        <v>0</v>
      </c>
      <c r="AW112" s="47">
        <v>0</v>
      </c>
      <c r="AX112" s="47">
        <v>0</v>
      </c>
      <c r="AY112" s="47">
        <v>0</v>
      </c>
      <c r="AZ112" s="47">
        <v>0</v>
      </c>
      <c r="BA112" s="47">
        <v>0</v>
      </c>
      <c r="BB112" s="47">
        <v>0</v>
      </c>
      <c r="BC112" s="47">
        <v>0</v>
      </c>
      <c r="BD112" s="47">
        <v>0</v>
      </c>
      <c r="BE112" s="47">
        <v>0</v>
      </c>
      <c r="BF112" s="47">
        <v>0</v>
      </c>
      <c r="BG112" s="47">
        <v>0</v>
      </c>
      <c r="BH112" s="47">
        <v>0</v>
      </c>
      <c r="BI112" s="47">
        <v>0</v>
      </c>
      <c r="BJ112" s="47">
        <v>0</v>
      </c>
      <c r="BK112" s="47">
        <v>0</v>
      </c>
      <c r="BL112" s="47">
        <v>0</v>
      </c>
      <c r="BM112" s="47">
        <v>0</v>
      </c>
      <c r="BN112" s="47">
        <v>0</v>
      </c>
      <c r="BO112" s="47">
        <v>0</v>
      </c>
      <c r="BP112" s="47">
        <v>0</v>
      </c>
      <c r="BQ112" s="47">
        <v>0</v>
      </c>
      <c r="BR112" s="47">
        <v>0</v>
      </c>
      <c r="BS112" s="47">
        <v>0</v>
      </c>
      <c r="BT112" s="47">
        <v>0.02518421052631573</v>
      </c>
      <c r="BU112" s="47">
        <v>0.018315789473684223</v>
      </c>
      <c r="BV112" s="47">
        <v>0</v>
      </c>
      <c r="BW112" s="47">
        <v>0</v>
      </c>
      <c r="BX112" s="47">
        <v>0</v>
      </c>
      <c r="BY112" s="47">
        <v>0</v>
      </c>
      <c r="BZ112" s="47">
        <v>0</v>
      </c>
      <c r="CA112" s="47">
        <v>0</v>
      </c>
      <c r="CB112" s="47">
        <v>0.0068684210526315775</v>
      </c>
      <c r="CC112" s="47">
        <v>0</v>
      </c>
      <c r="CD112" s="47">
        <v>0</v>
      </c>
      <c r="CE112" s="47">
        <v>0</v>
      </c>
      <c r="CF112" s="47">
        <v>0</v>
      </c>
      <c r="CG112" s="47">
        <v>0</v>
      </c>
      <c r="CH112" s="47">
        <v>0</v>
      </c>
      <c r="CI112" s="47">
        <v>0</v>
      </c>
      <c r="CJ112" s="47">
        <v>0</v>
      </c>
      <c r="CK112" s="47">
        <v>0.39378947368421124</v>
      </c>
      <c r="CL112" s="47">
        <v>0.39378947368421124</v>
      </c>
      <c r="CM112" s="47">
        <v>0</v>
      </c>
      <c r="CN112" s="47">
        <v>0</v>
      </c>
      <c r="CO112" s="47">
        <v>0</v>
      </c>
      <c r="CP112" s="47">
        <v>0</v>
      </c>
      <c r="CQ112" s="47">
        <v>0</v>
      </c>
      <c r="CR112" s="47">
        <v>0</v>
      </c>
      <c r="CS112" s="47">
        <v>0</v>
      </c>
      <c r="CT112" s="47">
        <v>0</v>
      </c>
      <c r="CU112" s="47">
        <v>0</v>
      </c>
      <c r="CV112" s="47">
        <v>0</v>
      </c>
      <c r="CW112" s="47">
        <v>0</v>
      </c>
      <c r="CX112" s="47">
        <v>0</v>
      </c>
      <c r="CY112" s="47">
        <v>0.03892105263157912</v>
      </c>
      <c r="CZ112" s="47">
        <v>0.03892105263157912</v>
      </c>
      <c r="DA112" s="47">
        <v>0</v>
      </c>
      <c r="DB112" s="47">
        <v>0</v>
      </c>
      <c r="DC112" s="47">
        <v>0</v>
      </c>
      <c r="DD112" s="47">
        <v>0</v>
      </c>
      <c r="DE112" s="47">
        <v>0</v>
      </c>
      <c r="DF112" s="47">
        <v>0</v>
      </c>
      <c r="DG112" s="47">
        <v>0</v>
      </c>
      <c r="DH112" s="47">
        <v>0</v>
      </c>
      <c r="DI112" s="47">
        <v>0</v>
      </c>
      <c r="DJ112" s="47">
        <v>0</v>
      </c>
      <c r="DK112" s="47">
        <v>0</v>
      </c>
      <c r="DL112" s="47">
        <v>0</v>
      </c>
      <c r="DM112" s="47">
        <v>0</v>
      </c>
      <c r="DN112" s="47">
        <v>0</v>
      </c>
      <c r="DO112" s="47">
        <v>0</v>
      </c>
      <c r="DP112" s="47">
        <v>0</v>
      </c>
      <c r="DQ112" s="47">
        <v>0</v>
      </c>
      <c r="DR112" s="47">
        <v>0</v>
      </c>
      <c r="DS112" s="47">
        <v>0</v>
      </c>
      <c r="DT112" s="47">
        <v>0</v>
      </c>
      <c r="DU112" s="47">
        <v>0</v>
      </c>
      <c r="DV112" s="47">
        <v>0</v>
      </c>
      <c r="DW112" s="47">
        <v>0</v>
      </c>
      <c r="DX112" s="47">
        <v>0</v>
      </c>
      <c r="DY112" s="47">
        <v>0</v>
      </c>
      <c r="DZ112" s="47">
        <v>0</v>
      </c>
      <c r="EA112" s="47">
        <v>0</v>
      </c>
      <c r="ZZ112" t="s">
        <v>157</v>
      </c>
    </row>
    <row r="113" spans="1:702" x14ac:dyDescent="0.25">
      <c r="A113" s="47" t="s">
        <v>348</v>
      </c>
      <c r="B113" s="47" t="s">
        <v>153</v>
      </c>
      <c r="C113" s="47" t="s">
        <v>157</v>
      </c>
      <c r="D113" s="47" t="s">
        <v>1170</v>
      </c>
      <c r="E113" s="47" t="s">
        <v>345</v>
      </c>
      <c r="F113" s="47" t="s">
        <v>345</v>
      </c>
      <c r="G113" s="47"/>
      <c r="H113" s="47" t="s">
        <v>155</v>
      </c>
      <c r="I113" s="47" t="s">
        <v>226</v>
      </c>
      <c r="J113" s="47" t="str">
        <f>=IFERROR(VLOOKUP(H113&amp;I113,Table_Fonctions!A:G,6,FALSE),"")</f>
        <v>0</v>
      </c>
      <c r="K113" s="47" t="s">
        <v>1171</v>
      </c>
      <c r="L113" s="47" t="str">
        <f>=IFERROR(VLOOKUP(H113&amp;I113,Table_Fonctions!A:G,7,FALSE),K113)</f>
        <v/>
      </c>
      <c r="M113" s="47" t="str">
        <f>=IF(OR(LEFT(D113, 3)="TJ ", LEFT(D113, 4)="CPH "), "OUI", "NON")</f>
        <v/>
      </c>
      <c r="N113" s="47" t="s">
        <v>253</v>
      </c>
      <c r="O113" s="47"/>
      <c r="P113" s="47">
        <v>1</v>
      </c>
      <c r="Q113" s="47">
        <v>1</v>
      </c>
      <c r="R113" s="47" t="s">
        <v>1172</v>
      </c>
      <c r="S113" s="47">
        <f>=ROUND(BQ113-(BR113+BS113),3)</f>
      </c>
      <c r="T113" s="47">
        <f>=ROUND(CK113-(CL113+CM113+CN113+CO113+CP113),3)</f>
      </c>
      <c r="U113" s="47">
        <v>0</v>
      </c>
      <c r="V113" s="47">
        <v>0</v>
      </c>
      <c r="W113" s="47">
        <v>0</v>
      </c>
      <c r="X113" s="47">
        <v>0</v>
      </c>
      <c r="Y113" s="47">
        <v>0</v>
      </c>
      <c r="Z113" s="47">
        <v>0</v>
      </c>
      <c r="AA113" s="47">
        <v>0</v>
      </c>
      <c r="AB113" s="47">
        <v>0</v>
      </c>
      <c r="AC113" s="47">
        <v>0</v>
      </c>
      <c r="AD113" s="47">
        <v>0</v>
      </c>
      <c r="AE113" s="47">
        <v>0</v>
      </c>
      <c r="AF113" s="47">
        <v>0</v>
      </c>
      <c r="AG113" s="47">
        <v>0</v>
      </c>
      <c r="AH113" s="47">
        <v>0</v>
      </c>
      <c r="AI113" s="47">
        <v>0</v>
      </c>
      <c r="AJ113" s="47">
        <v>0</v>
      </c>
      <c r="AK113" s="47">
        <v>0</v>
      </c>
      <c r="AL113" s="47">
        <v>0</v>
      </c>
      <c r="AM113" s="47">
        <v>0</v>
      </c>
      <c r="AN113" s="47">
        <v>0</v>
      </c>
      <c r="AO113" s="47">
        <v>0</v>
      </c>
      <c r="AP113" s="47">
        <v>0</v>
      </c>
      <c r="AQ113" s="47">
        <v>0</v>
      </c>
      <c r="AR113" s="47">
        <v>0</v>
      </c>
      <c r="AS113" s="47">
        <v>0</v>
      </c>
      <c r="AT113" s="47">
        <v>0</v>
      </c>
      <c r="AU113" s="47">
        <v>0</v>
      </c>
      <c r="AV113" s="47">
        <v>0</v>
      </c>
      <c r="AW113" s="47">
        <v>0</v>
      </c>
      <c r="AX113" s="47">
        <v>0</v>
      </c>
      <c r="AY113" s="47">
        <v>0</v>
      </c>
      <c r="AZ113" s="47">
        <v>0</v>
      </c>
      <c r="BA113" s="47">
        <v>0</v>
      </c>
      <c r="BB113" s="47">
        <v>0</v>
      </c>
      <c r="BC113" s="47">
        <v>0</v>
      </c>
      <c r="BD113" s="47">
        <v>0</v>
      </c>
      <c r="BE113" s="47">
        <v>0</v>
      </c>
      <c r="BF113" s="47">
        <v>0</v>
      </c>
      <c r="BG113" s="47">
        <v>0</v>
      </c>
      <c r="BH113" s="47">
        <v>0</v>
      </c>
      <c r="BI113" s="47">
        <v>0</v>
      </c>
      <c r="BJ113" s="47">
        <v>0</v>
      </c>
      <c r="BK113" s="47">
        <v>0</v>
      </c>
      <c r="BL113" s="47">
        <v>0</v>
      </c>
      <c r="BM113" s="47">
        <v>0</v>
      </c>
      <c r="BN113" s="47">
        <v>0</v>
      </c>
      <c r="BO113" s="47">
        <v>0</v>
      </c>
      <c r="BP113" s="47">
        <v>0</v>
      </c>
      <c r="BQ113" s="47">
        <v>0</v>
      </c>
      <c r="BR113" s="47">
        <v>0</v>
      </c>
      <c r="BS113" s="47">
        <v>0</v>
      </c>
      <c r="BT113" s="47">
        <v>0.06500000000000035</v>
      </c>
      <c r="BU113" s="47">
        <v>0.05000000000000036</v>
      </c>
      <c r="BV113" s="47">
        <v>0</v>
      </c>
      <c r="BW113" s="47">
        <v>0</v>
      </c>
      <c r="BX113" s="47">
        <v>0</v>
      </c>
      <c r="BY113" s="47">
        <v>0</v>
      </c>
      <c r="BZ113" s="47">
        <v>0</v>
      </c>
      <c r="CA113" s="47">
        <v>0</v>
      </c>
      <c r="CB113" s="47">
        <v>0.014999999999999934</v>
      </c>
      <c r="CC113" s="47">
        <v>0</v>
      </c>
      <c r="CD113" s="47">
        <v>0</v>
      </c>
      <c r="CE113" s="47">
        <v>0</v>
      </c>
      <c r="CF113" s="47">
        <v>0</v>
      </c>
      <c r="CG113" s="47">
        <v>0</v>
      </c>
      <c r="CH113" s="47">
        <v>0</v>
      </c>
      <c r="CI113" s="47">
        <v>0</v>
      </c>
      <c r="CJ113" s="47">
        <v>0</v>
      </c>
      <c r="CK113" s="47">
        <v>0.8500000000000015</v>
      </c>
      <c r="CL113" s="47">
        <v>0.8500000000000015</v>
      </c>
      <c r="CM113" s="47">
        <v>0</v>
      </c>
      <c r="CN113" s="47">
        <v>0</v>
      </c>
      <c r="CO113" s="47">
        <v>0</v>
      </c>
      <c r="CP113" s="47">
        <v>0</v>
      </c>
      <c r="CQ113" s="47">
        <v>0</v>
      </c>
      <c r="CR113" s="47">
        <v>0</v>
      </c>
      <c r="CS113" s="47">
        <v>0</v>
      </c>
      <c r="CT113" s="47">
        <v>0</v>
      </c>
      <c r="CU113" s="47">
        <v>0</v>
      </c>
      <c r="CV113" s="47">
        <v>0</v>
      </c>
      <c r="CW113" s="47">
        <v>0</v>
      </c>
      <c r="CX113" s="47">
        <v>0</v>
      </c>
      <c r="CY113" s="47">
        <v>0.08500000000000063</v>
      </c>
      <c r="CZ113" s="47">
        <v>0.08500000000000063</v>
      </c>
      <c r="DA113" s="47">
        <v>0</v>
      </c>
      <c r="DB113" s="47">
        <v>0</v>
      </c>
      <c r="DC113" s="47">
        <v>0</v>
      </c>
      <c r="DD113" s="47">
        <v>0</v>
      </c>
      <c r="DE113" s="47">
        <v>0</v>
      </c>
      <c r="DF113" s="47">
        <v>0</v>
      </c>
      <c r="DG113" s="47">
        <v>0</v>
      </c>
      <c r="DH113" s="47">
        <v>0</v>
      </c>
      <c r="DI113" s="47">
        <v>0</v>
      </c>
      <c r="DJ113" s="47">
        <v>0</v>
      </c>
      <c r="DK113" s="47">
        <v>0</v>
      </c>
      <c r="DL113" s="47">
        <v>0</v>
      </c>
      <c r="DM113" s="47">
        <v>0</v>
      </c>
      <c r="DN113" s="47">
        <v>0</v>
      </c>
      <c r="DO113" s="47">
        <v>0</v>
      </c>
      <c r="DP113" s="47">
        <v>0</v>
      </c>
      <c r="DQ113" s="47">
        <v>0</v>
      </c>
      <c r="DR113" s="47">
        <v>0</v>
      </c>
      <c r="DS113" s="47">
        <v>0</v>
      </c>
      <c r="DT113" s="47">
        <v>0</v>
      </c>
      <c r="DU113" s="47">
        <v>0</v>
      </c>
      <c r="DV113" s="47">
        <v>0</v>
      </c>
      <c r="DW113" s="47">
        <v>0</v>
      </c>
      <c r="DX113" s="47">
        <v>0</v>
      </c>
      <c r="DY113" s="47">
        <v>0</v>
      </c>
      <c r="DZ113" s="47">
        <v>0</v>
      </c>
      <c r="EA113" s="47">
        <v>0</v>
      </c>
      <c r="ZZ113" t="s">
        <v>157</v>
      </c>
    </row>
    <row r="114" spans="1:702" x14ac:dyDescent="0.25">
      <c r="A114" s="47" t="s">
        <v>349</v>
      </c>
      <c r="B114" s="47" t="s">
        <v>153</v>
      </c>
      <c r="C114" s="47" t="s">
        <v>157</v>
      </c>
      <c r="D114" s="47" t="s">
        <v>1170</v>
      </c>
      <c r="E114" s="47" t="s">
        <v>345</v>
      </c>
      <c r="F114" s="47" t="s">
        <v>345</v>
      </c>
      <c r="G114" s="47"/>
      <c r="H114" s="47" t="s">
        <v>155</v>
      </c>
      <c r="I114" s="47" t="s">
        <v>252</v>
      </c>
      <c r="J114" s="47" t="str">
        <f>=IFERROR(VLOOKUP(H114&amp;I114,Table_Fonctions!A:G,6,FALSE),"")</f>
        <v>0</v>
      </c>
      <c r="K114" s="47" t="s">
        <v>1171</v>
      </c>
      <c r="L114" s="47" t="str">
        <f>=IFERROR(VLOOKUP(H114&amp;I114,Table_Fonctions!A:G,7,FALSE),K114)</f>
        <v/>
      </c>
      <c r="M114" s="47" t="str">
        <f>=IF(OR(LEFT(D114, 3)="TJ ", LEFT(D114, 4)="CPH "), "OUI", "NON")</f>
        <v/>
      </c>
      <c r="N114" s="47" t="s">
        <v>253</v>
      </c>
      <c r="O114" s="47" t="s">
        <v>164</v>
      </c>
      <c r="P114" s="47">
        <v>0.45789473684210524</v>
      </c>
      <c r="Q114" s="47">
        <v>0.45789473684210524</v>
      </c>
      <c r="R114" s="47" t="s">
        <v>1172</v>
      </c>
      <c r="S114" s="47">
        <f>=ROUND(BQ114-(BR114+BS114),3)</f>
      </c>
      <c r="T114" s="47">
        <f>=ROUND(CK114-(CL114+CM114+CN114+CO114+CP114),3)</f>
      </c>
      <c r="U114" s="47">
        <v>0</v>
      </c>
      <c r="V114" s="47">
        <v>0</v>
      </c>
      <c r="W114" s="47">
        <v>0</v>
      </c>
      <c r="X114" s="47">
        <v>0</v>
      </c>
      <c r="Y114" s="47">
        <v>0</v>
      </c>
      <c r="Z114" s="47">
        <v>0</v>
      </c>
      <c r="AA114" s="47">
        <v>0</v>
      </c>
      <c r="AB114" s="47">
        <v>0</v>
      </c>
      <c r="AC114" s="47">
        <v>0</v>
      </c>
      <c r="AD114" s="47">
        <v>0</v>
      </c>
      <c r="AE114" s="47">
        <v>0</v>
      </c>
      <c r="AF114" s="47">
        <v>0</v>
      </c>
      <c r="AG114" s="47">
        <v>0</v>
      </c>
      <c r="AH114" s="47">
        <v>0</v>
      </c>
      <c r="AI114" s="47">
        <v>0</v>
      </c>
      <c r="AJ114" s="47">
        <v>0</v>
      </c>
      <c r="AK114" s="47">
        <v>0</v>
      </c>
      <c r="AL114" s="47">
        <v>0</v>
      </c>
      <c r="AM114" s="47">
        <v>0</v>
      </c>
      <c r="AN114" s="47">
        <v>0</v>
      </c>
      <c r="AO114" s="47">
        <v>0</v>
      </c>
      <c r="AP114" s="47">
        <v>0</v>
      </c>
      <c r="AQ114" s="47">
        <v>0</v>
      </c>
      <c r="AR114" s="47">
        <v>0</v>
      </c>
      <c r="AS114" s="47">
        <v>0</v>
      </c>
      <c r="AT114" s="47">
        <v>0</v>
      </c>
      <c r="AU114" s="47">
        <v>0</v>
      </c>
      <c r="AV114" s="47">
        <v>0</v>
      </c>
      <c r="AW114" s="47">
        <v>0</v>
      </c>
      <c r="AX114" s="47">
        <v>0</v>
      </c>
      <c r="AY114" s="47">
        <v>0</v>
      </c>
      <c r="AZ114" s="47">
        <v>0</v>
      </c>
      <c r="BA114" s="47">
        <v>0</v>
      </c>
      <c r="BB114" s="47">
        <v>0</v>
      </c>
      <c r="BC114" s="47">
        <v>0</v>
      </c>
      <c r="BD114" s="47">
        <v>0</v>
      </c>
      <c r="BE114" s="47">
        <v>0</v>
      </c>
      <c r="BF114" s="47">
        <v>0</v>
      </c>
      <c r="BG114" s="47">
        <v>0</v>
      </c>
      <c r="BH114" s="47">
        <v>0</v>
      </c>
      <c r="BI114" s="47">
        <v>0</v>
      </c>
      <c r="BJ114" s="47">
        <v>0</v>
      </c>
      <c r="BK114" s="47">
        <v>0</v>
      </c>
      <c r="BL114" s="47">
        <v>0</v>
      </c>
      <c r="BM114" s="47">
        <v>0</v>
      </c>
      <c r="BN114" s="47">
        <v>0</v>
      </c>
      <c r="BO114" s="47">
        <v>0</v>
      </c>
      <c r="BP114" s="47">
        <v>0</v>
      </c>
      <c r="BQ114" s="47">
        <v>0</v>
      </c>
      <c r="BR114" s="47">
        <v>0</v>
      </c>
      <c r="BS114" s="47">
        <v>0</v>
      </c>
      <c r="BT114" s="47">
        <v>0.02518421052631573</v>
      </c>
      <c r="BU114" s="47">
        <v>0.018315789473684223</v>
      </c>
      <c r="BV114" s="47">
        <v>0</v>
      </c>
      <c r="BW114" s="47">
        <v>0</v>
      </c>
      <c r="BX114" s="47">
        <v>0</v>
      </c>
      <c r="BY114" s="47">
        <v>0</v>
      </c>
      <c r="BZ114" s="47">
        <v>0</v>
      </c>
      <c r="CA114" s="47">
        <v>0</v>
      </c>
      <c r="CB114" s="47">
        <v>0.0068684210526315775</v>
      </c>
      <c r="CC114" s="47">
        <v>0</v>
      </c>
      <c r="CD114" s="47">
        <v>0</v>
      </c>
      <c r="CE114" s="47">
        <v>0</v>
      </c>
      <c r="CF114" s="47">
        <v>0</v>
      </c>
      <c r="CG114" s="47">
        <v>0</v>
      </c>
      <c r="CH114" s="47">
        <v>0</v>
      </c>
      <c r="CI114" s="47">
        <v>0</v>
      </c>
      <c r="CJ114" s="47">
        <v>0</v>
      </c>
      <c r="CK114" s="47">
        <v>0.39378947368421124</v>
      </c>
      <c r="CL114" s="47">
        <v>0.39378947368421124</v>
      </c>
      <c r="CM114" s="47">
        <v>0</v>
      </c>
      <c r="CN114" s="47">
        <v>0</v>
      </c>
      <c r="CO114" s="47">
        <v>0</v>
      </c>
      <c r="CP114" s="47">
        <v>0</v>
      </c>
      <c r="CQ114" s="47">
        <v>0</v>
      </c>
      <c r="CR114" s="47">
        <v>0</v>
      </c>
      <c r="CS114" s="47">
        <v>0</v>
      </c>
      <c r="CT114" s="47">
        <v>0</v>
      </c>
      <c r="CU114" s="47">
        <v>0</v>
      </c>
      <c r="CV114" s="47">
        <v>0</v>
      </c>
      <c r="CW114" s="47">
        <v>0</v>
      </c>
      <c r="CX114" s="47">
        <v>0</v>
      </c>
      <c r="CY114" s="47">
        <v>0.03892105263157912</v>
      </c>
      <c r="CZ114" s="47">
        <v>0.03892105263157912</v>
      </c>
      <c r="DA114" s="47">
        <v>0</v>
      </c>
      <c r="DB114" s="47">
        <v>0</v>
      </c>
      <c r="DC114" s="47">
        <v>0</v>
      </c>
      <c r="DD114" s="47">
        <v>0</v>
      </c>
      <c r="DE114" s="47">
        <v>0</v>
      </c>
      <c r="DF114" s="47">
        <v>0</v>
      </c>
      <c r="DG114" s="47">
        <v>0</v>
      </c>
      <c r="DH114" s="47">
        <v>0</v>
      </c>
      <c r="DI114" s="47">
        <v>0</v>
      </c>
      <c r="DJ114" s="47">
        <v>0</v>
      </c>
      <c r="DK114" s="47">
        <v>0</v>
      </c>
      <c r="DL114" s="47">
        <v>0</v>
      </c>
      <c r="DM114" s="47">
        <v>0</v>
      </c>
      <c r="DN114" s="47">
        <v>0</v>
      </c>
      <c r="DO114" s="47">
        <v>0</v>
      </c>
      <c r="DP114" s="47">
        <v>0</v>
      </c>
      <c r="DQ114" s="47">
        <v>0</v>
      </c>
      <c r="DR114" s="47">
        <v>0</v>
      </c>
      <c r="DS114" s="47">
        <v>0</v>
      </c>
      <c r="DT114" s="47">
        <v>0</v>
      </c>
      <c r="DU114" s="47">
        <v>0</v>
      </c>
      <c r="DV114" s="47">
        <v>0</v>
      </c>
      <c r="DW114" s="47">
        <v>0</v>
      </c>
      <c r="DX114" s="47">
        <v>0</v>
      </c>
      <c r="DY114" s="47">
        <v>0</v>
      </c>
      <c r="DZ114" s="47">
        <v>0</v>
      </c>
      <c r="EA114" s="47">
        <v>0</v>
      </c>
      <c r="ZZ114" t="s">
        <v>157</v>
      </c>
    </row>
    <row r="115" spans="1:702" x14ac:dyDescent="0.25">
      <c r="A115" s="47" t="s">
        <v>350</v>
      </c>
      <c r="B115" s="47" t="s">
        <v>153</v>
      </c>
      <c r="C115" s="47" t="s">
        <v>157</v>
      </c>
      <c r="D115" s="47" t="s">
        <v>1170</v>
      </c>
      <c r="E115" s="47" t="s">
        <v>345</v>
      </c>
      <c r="F115" s="47" t="s">
        <v>345</v>
      </c>
      <c r="G115" s="47"/>
      <c r="H115" s="47" t="s">
        <v>155</v>
      </c>
      <c r="I115" s="47" t="s">
        <v>214</v>
      </c>
      <c r="J115" s="47" t="str">
        <f>=IFERROR(VLOOKUP(H115&amp;I115,Table_Fonctions!A:G,6,FALSE),"")</f>
        <v>0</v>
      </c>
      <c r="K115" s="47" t="s">
        <v>1171</v>
      </c>
      <c r="L115" s="47" t="str">
        <f>=IFERROR(VLOOKUP(H115&amp;I115,Table_Fonctions!A:G,7,FALSE),K115)</f>
        <v/>
      </c>
      <c r="M115" s="47" t="str">
        <f>=IF(OR(LEFT(D115, 3)="TJ ", LEFT(D115, 4)="CPH "), "OUI", "NON")</f>
        <v/>
      </c>
      <c r="N115" s="47" t="s">
        <v>253</v>
      </c>
      <c r="O115" s="47"/>
      <c r="P115" s="47">
        <v>1</v>
      </c>
      <c r="Q115" s="47">
        <v>1</v>
      </c>
      <c r="R115" s="47" t="s">
        <v>1172</v>
      </c>
      <c r="S115" s="47">
        <f>=ROUND(BQ115-(BR115+BS115),3)</f>
      </c>
      <c r="T115" s="47">
        <f>=ROUND(CK115-(CL115+CM115+CN115+CO115+CP115),3)</f>
      </c>
      <c r="U115" s="47">
        <v>0</v>
      </c>
      <c r="V115" s="47">
        <v>0</v>
      </c>
      <c r="W115" s="47">
        <v>0</v>
      </c>
      <c r="X115" s="47">
        <v>0</v>
      </c>
      <c r="Y115" s="47">
        <v>0</v>
      </c>
      <c r="Z115" s="47">
        <v>0</v>
      </c>
      <c r="AA115" s="47">
        <v>0</v>
      </c>
      <c r="AB115" s="47">
        <v>0</v>
      </c>
      <c r="AC115" s="47">
        <v>0</v>
      </c>
      <c r="AD115" s="47">
        <v>0</v>
      </c>
      <c r="AE115" s="47">
        <v>0</v>
      </c>
      <c r="AF115" s="47">
        <v>0</v>
      </c>
      <c r="AG115" s="47">
        <v>0</v>
      </c>
      <c r="AH115" s="47">
        <v>0</v>
      </c>
      <c r="AI115" s="47">
        <v>0</v>
      </c>
      <c r="AJ115" s="47">
        <v>0</v>
      </c>
      <c r="AK115" s="47">
        <v>0</v>
      </c>
      <c r="AL115" s="47">
        <v>0</v>
      </c>
      <c r="AM115" s="47">
        <v>0</v>
      </c>
      <c r="AN115" s="47">
        <v>0</v>
      </c>
      <c r="AO115" s="47">
        <v>0</v>
      </c>
      <c r="AP115" s="47">
        <v>0</v>
      </c>
      <c r="AQ115" s="47">
        <v>0</v>
      </c>
      <c r="AR115" s="47">
        <v>0</v>
      </c>
      <c r="AS115" s="47">
        <v>0</v>
      </c>
      <c r="AT115" s="47">
        <v>0</v>
      </c>
      <c r="AU115" s="47">
        <v>0</v>
      </c>
      <c r="AV115" s="47">
        <v>0</v>
      </c>
      <c r="AW115" s="47">
        <v>0</v>
      </c>
      <c r="AX115" s="47">
        <v>0</v>
      </c>
      <c r="AY115" s="47">
        <v>0</v>
      </c>
      <c r="AZ115" s="47">
        <v>0</v>
      </c>
      <c r="BA115" s="47">
        <v>0</v>
      </c>
      <c r="BB115" s="47">
        <v>0</v>
      </c>
      <c r="BC115" s="47">
        <v>0</v>
      </c>
      <c r="BD115" s="47">
        <v>0</v>
      </c>
      <c r="BE115" s="47">
        <v>0</v>
      </c>
      <c r="BF115" s="47">
        <v>0</v>
      </c>
      <c r="BG115" s="47">
        <v>0</v>
      </c>
      <c r="BH115" s="47">
        <v>0</v>
      </c>
      <c r="BI115" s="47">
        <v>0</v>
      </c>
      <c r="BJ115" s="47">
        <v>0</v>
      </c>
      <c r="BK115" s="47">
        <v>0</v>
      </c>
      <c r="BL115" s="47">
        <v>0</v>
      </c>
      <c r="BM115" s="47">
        <v>0</v>
      </c>
      <c r="BN115" s="47">
        <v>0</v>
      </c>
      <c r="BO115" s="47">
        <v>0</v>
      </c>
      <c r="BP115" s="47">
        <v>0</v>
      </c>
      <c r="BQ115" s="47">
        <v>0</v>
      </c>
      <c r="BR115" s="47">
        <v>0</v>
      </c>
      <c r="BS115" s="47">
        <v>0</v>
      </c>
      <c r="BT115" s="47">
        <v>0.05499999999999979</v>
      </c>
      <c r="BU115" s="47">
        <v>0.03999999999999961</v>
      </c>
      <c r="BV115" s="47">
        <v>0</v>
      </c>
      <c r="BW115" s="47">
        <v>0</v>
      </c>
      <c r="BX115" s="47">
        <v>0</v>
      </c>
      <c r="BY115" s="47">
        <v>0</v>
      </c>
      <c r="BZ115" s="47">
        <v>0</v>
      </c>
      <c r="CA115" s="47">
        <v>0</v>
      </c>
      <c r="CB115" s="47">
        <v>0.014999999999999934</v>
      </c>
      <c r="CC115" s="47">
        <v>0</v>
      </c>
      <c r="CD115" s="47">
        <v>0</v>
      </c>
      <c r="CE115" s="47">
        <v>0</v>
      </c>
      <c r="CF115" s="47">
        <v>0</v>
      </c>
      <c r="CG115" s="47">
        <v>0</v>
      </c>
      <c r="CH115" s="47">
        <v>0</v>
      </c>
      <c r="CI115" s="47">
        <v>0</v>
      </c>
      <c r="CJ115" s="47">
        <v>0</v>
      </c>
      <c r="CK115" s="47">
        <v>0</v>
      </c>
      <c r="CL115" s="47">
        <v>0</v>
      </c>
      <c r="CM115" s="47">
        <v>0</v>
      </c>
      <c r="CN115" s="47">
        <v>0</v>
      </c>
      <c r="CO115" s="47">
        <v>0</v>
      </c>
      <c r="CP115" s="47">
        <v>0</v>
      </c>
      <c r="CQ115" s="47">
        <v>0.8500000000000015</v>
      </c>
      <c r="CR115" s="47">
        <v>0</v>
      </c>
      <c r="CS115" s="47">
        <v>0</v>
      </c>
      <c r="CT115" s="47">
        <v>0</v>
      </c>
      <c r="CU115" s="47">
        <v>0</v>
      </c>
      <c r="CV115" s="47">
        <v>0</v>
      </c>
      <c r="CW115" s="47">
        <v>0</v>
      </c>
      <c r="CX115" s="47">
        <v>0</v>
      </c>
      <c r="CY115" s="47">
        <v>0.0949999999999995</v>
      </c>
      <c r="CZ115" s="47">
        <v>0.0949999999999995</v>
      </c>
      <c r="DA115" s="47">
        <v>0</v>
      </c>
      <c r="DB115" s="47">
        <v>0</v>
      </c>
      <c r="DC115" s="47">
        <v>0</v>
      </c>
      <c r="DD115" s="47">
        <v>0</v>
      </c>
      <c r="DE115" s="47">
        <v>0</v>
      </c>
      <c r="DF115" s="47">
        <v>0</v>
      </c>
      <c r="DG115" s="47">
        <v>0</v>
      </c>
      <c r="DH115" s="47">
        <v>0</v>
      </c>
      <c r="DI115" s="47">
        <v>0</v>
      </c>
      <c r="DJ115" s="47">
        <v>0</v>
      </c>
      <c r="DK115" s="47">
        <v>0</v>
      </c>
      <c r="DL115" s="47">
        <v>0</v>
      </c>
      <c r="DM115" s="47">
        <v>0</v>
      </c>
      <c r="DN115" s="47">
        <v>0</v>
      </c>
      <c r="DO115" s="47">
        <v>0</v>
      </c>
      <c r="DP115" s="47">
        <v>0</v>
      </c>
      <c r="DQ115" s="47">
        <v>0</v>
      </c>
      <c r="DR115" s="47">
        <v>0</v>
      </c>
      <c r="DS115" s="47">
        <v>0</v>
      </c>
      <c r="DT115" s="47">
        <v>0</v>
      </c>
      <c r="DU115" s="47">
        <v>0</v>
      </c>
      <c r="DV115" s="47">
        <v>0</v>
      </c>
      <c r="DW115" s="47">
        <v>0</v>
      </c>
      <c r="DX115" s="47">
        <v>0</v>
      </c>
      <c r="DY115" s="47">
        <v>0</v>
      </c>
      <c r="DZ115" s="47">
        <v>0</v>
      </c>
      <c r="EA115" s="47">
        <v>0</v>
      </c>
      <c r="ZZ115" t="s">
        <v>157</v>
      </c>
    </row>
    <row r="116" spans="1:702" x14ac:dyDescent="0.25">
      <c r="A116" s="47" t="s">
        <v>351</v>
      </c>
      <c r="B116" s="47" t="s">
        <v>153</v>
      </c>
      <c r="C116" s="47" t="s">
        <v>157</v>
      </c>
      <c r="D116" s="47" t="s">
        <v>1170</v>
      </c>
      <c r="E116" s="47" t="s">
        <v>345</v>
      </c>
      <c r="F116" s="47" t="s">
        <v>345</v>
      </c>
      <c r="G116" s="47"/>
      <c r="H116" s="47" t="s">
        <v>155</v>
      </c>
      <c r="I116" s="47" t="s">
        <v>226</v>
      </c>
      <c r="J116" s="47" t="str">
        <f>=IFERROR(VLOOKUP(H116&amp;I116,Table_Fonctions!A:G,6,FALSE),"")</f>
        <v>0</v>
      </c>
      <c r="K116" s="47" t="s">
        <v>1171</v>
      </c>
      <c r="L116" s="47" t="str">
        <f>=IFERROR(VLOOKUP(H116&amp;I116,Table_Fonctions!A:G,7,FALSE),K116)</f>
        <v/>
      </c>
      <c r="M116" s="47" t="str">
        <f>=IF(OR(LEFT(D116, 3)="TJ ", LEFT(D116, 4)="CPH "), "OUI", "NON")</f>
        <v/>
      </c>
      <c r="N116" s="47" t="s">
        <v>253</v>
      </c>
      <c r="O116" s="47"/>
      <c r="P116" s="47">
        <v>1</v>
      </c>
      <c r="Q116" s="47">
        <v>1</v>
      </c>
      <c r="R116" s="47" t="s">
        <v>1172</v>
      </c>
      <c r="S116" s="47">
        <f>=ROUND(BQ116-(BR116+BS116),3)</f>
      </c>
      <c r="T116" s="47">
        <f>=ROUND(CK116-(CL116+CM116+CN116+CO116+CP116),3)</f>
      </c>
      <c r="U116" s="47">
        <v>0</v>
      </c>
      <c r="V116" s="47">
        <v>0</v>
      </c>
      <c r="W116" s="47">
        <v>0</v>
      </c>
      <c r="X116" s="47">
        <v>0</v>
      </c>
      <c r="Y116" s="47">
        <v>0</v>
      </c>
      <c r="Z116" s="47">
        <v>0</v>
      </c>
      <c r="AA116" s="47">
        <v>0</v>
      </c>
      <c r="AB116" s="47">
        <v>0</v>
      </c>
      <c r="AC116" s="47">
        <v>0</v>
      </c>
      <c r="AD116" s="47">
        <v>0</v>
      </c>
      <c r="AE116" s="47">
        <v>0</v>
      </c>
      <c r="AF116" s="47">
        <v>0</v>
      </c>
      <c r="AG116" s="47">
        <v>0</v>
      </c>
      <c r="AH116" s="47">
        <v>0</v>
      </c>
      <c r="AI116" s="47">
        <v>0</v>
      </c>
      <c r="AJ116" s="47">
        <v>0</v>
      </c>
      <c r="AK116" s="47">
        <v>0</v>
      </c>
      <c r="AL116" s="47">
        <v>0</v>
      </c>
      <c r="AM116" s="47">
        <v>0</v>
      </c>
      <c r="AN116" s="47">
        <v>0</v>
      </c>
      <c r="AO116" s="47">
        <v>0</v>
      </c>
      <c r="AP116" s="47">
        <v>0</v>
      </c>
      <c r="AQ116" s="47">
        <v>0</v>
      </c>
      <c r="AR116" s="47">
        <v>0</v>
      </c>
      <c r="AS116" s="47">
        <v>0</v>
      </c>
      <c r="AT116" s="47">
        <v>0</v>
      </c>
      <c r="AU116" s="47">
        <v>0</v>
      </c>
      <c r="AV116" s="47">
        <v>0</v>
      </c>
      <c r="AW116" s="47">
        <v>0</v>
      </c>
      <c r="AX116" s="47">
        <v>0</v>
      </c>
      <c r="AY116" s="47">
        <v>0</v>
      </c>
      <c r="AZ116" s="47">
        <v>0</v>
      </c>
      <c r="BA116" s="47">
        <v>0</v>
      </c>
      <c r="BB116" s="47">
        <v>0</v>
      </c>
      <c r="BC116" s="47">
        <v>0</v>
      </c>
      <c r="BD116" s="47">
        <v>0</v>
      </c>
      <c r="BE116" s="47">
        <v>0</v>
      </c>
      <c r="BF116" s="47">
        <v>0</v>
      </c>
      <c r="BG116" s="47">
        <v>0</v>
      </c>
      <c r="BH116" s="47">
        <v>0</v>
      </c>
      <c r="BI116" s="47">
        <v>0</v>
      </c>
      <c r="BJ116" s="47">
        <v>0</v>
      </c>
      <c r="BK116" s="47">
        <v>0</v>
      </c>
      <c r="BL116" s="47">
        <v>0</v>
      </c>
      <c r="BM116" s="47">
        <v>0</v>
      </c>
      <c r="BN116" s="47">
        <v>0</v>
      </c>
      <c r="BO116" s="47">
        <v>0</v>
      </c>
      <c r="BP116" s="47">
        <v>0</v>
      </c>
      <c r="BQ116" s="47">
        <v>0</v>
      </c>
      <c r="BR116" s="47">
        <v>0</v>
      </c>
      <c r="BS116" s="47">
        <v>0</v>
      </c>
      <c r="BT116" s="47">
        <v>0.05499999999999979</v>
      </c>
      <c r="BU116" s="47">
        <v>0.03999999999999961</v>
      </c>
      <c r="BV116" s="47">
        <v>0</v>
      </c>
      <c r="BW116" s="47">
        <v>0</v>
      </c>
      <c r="BX116" s="47">
        <v>0</v>
      </c>
      <c r="BY116" s="47">
        <v>0</v>
      </c>
      <c r="BZ116" s="47">
        <v>0</v>
      </c>
      <c r="CA116" s="47">
        <v>0</v>
      </c>
      <c r="CB116" s="47">
        <v>0.014999999999999934</v>
      </c>
      <c r="CC116" s="47">
        <v>0</v>
      </c>
      <c r="CD116" s="47">
        <v>0</v>
      </c>
      <c r="CE116" s="47">
        <v>0</v>
      </c>
      <c r="CF116" s="47">
        <v>0</v>
      </c>
      <c r="CG116" s="47">
        <v>0</v>
      </c>
      <c r="CH116" s="47">
        <v>0</v>
      </c>
      <c r="CI116" s="47">
        <v>0</v>
      </c>
      <c r="CJ116" s="47">
        <v>0</v>
      </c>
      <c r="CK116" s="47">
        <v>0.8600000000000081</v>
      </c>
      <c r="CL116" s="47">
        <v>0.8600000000000081</v>
      </c>
      <c r="CM116" s="47">
        <v>0</v>
      </c>
      <c r="CN116" s="47">
        <v>0</v>
      </c>
      <c r="CO116" s="47">
        <v>0</v>
      </c>
      <c r="CP116" s="47">
        <v>0</v>
      </c>
      <c r="CQ116" s="47">
        <v>0</v>
      </c>
      <c r="CR116" s="47">
        <v>0</v>
      </c>
      <c r="CS116" s="47">
        <v>0</v>
      </c>
      <c r="CT116" s="47">
        <v>0</v>
      </c>
      <c r="CU116" s="47">
        <v>0</v>
      </c>
      <c r="CV116" s="47">
        <v>0</v>
      </c>
      <c r="CW116" s="47">
        <v>0</v>
      </c>
      <c r="CX116" s="47">
        <v>0</v>
      </c>
      <c r="CY116" s="47">
        <v>0.08500000000000063</v>
      </c>
      <c r="CZ116" s="47">
        <v>0.08500000000000063</v>
      </c>
      <c r="DA116" s="47">
        <v>0</v>
      </c>
      <c r="DB116" s="47">
        <v>0</v>
      </c>
      <c r="DC116" s="47">
        <v>0</v>
      </c>
      <c r="DD116" s="47">
        <v>0</v>
      </c>
      <c r="DE116" s="47">
        <v>0</v>
      </c>
      <c r="DF116" s="47">
        <v>0</v>
      </c>
      <c r="DG116" s="47">
        <v>0</v>
      </c>
      <c r="DH116" s="47">
        <v>0</v>
      </c>
      <c r="DI116" s="47">
        <v>0</v>
      </c>
      <c r="DJ116" s="47">
        <v>0</v>
      </c>
      <c r="DK116" s="47">
        <v>0</v>
      </c>
      <c r="DL116" s="47">
        <v>0</v>
      </c>
      <c r="DM116" s="47">
        <v>0</v>
      </c>
      <c r="DN116" s="47">
        <v>0</v>
      </c>
      <c r="DO116" s="47">
        <v>0</v>
      </c>
      <c r="DP116" s="47">
        <v>0</v>
      </c>
      <c r="DQ116" s="47">
        <v>0</v>
      </c>
      <c r="DR116" s="47">
        <v>0</v>
      </c>
      <c r="DS116" s="47">
        <v>0</v>
      </c>
      <c r="DT116" s="47">
        <v>0</v>
      </c>
      <c r="DU116" s="47">
        <v>0</v>
      </c>
      <c r="DV116" s="47">
        <v>0</v>
      </c>
      <c r="DW116" s="47">
        <v>0</v>
      </c>
      <c r="DX116" s="47">
        <v>0</v>
      </c>
      <c r="DY116" s="47">
        <v>0</v>
      </c>
      <c r="DZ116" s="47">
        <v>0</v>
      </c>
      <c r="EA116" s="47">
        <v>0</v>
      </c>
      <c r="ZZ116" t="s">
        <v>157</v>
      </c>
    </row>
    <row r="117" spans="1:702" x14ac:dyDescent="0.25">
      <c r="A117" s="47" t="s">
        <v>352</v>
      </c>
      <c r="B117" s="47" t="s">
        <v>153</v>
      </c>
      <c r="C117" s="47" t="s">
        <v>157</v>
      </c>
      <c r="D117" s="47" t="s">
        <v>1170</v>
      </c>
      <c r="E117" s="47" t="s">
        <v>353</v>
      </c>
      <c r="F117" s="47" t="s">
        <v>353</v>
      </c>
      <c r="G117" s="47"/>
      <c r="H117" s="47" t="s">
        <v>155</v>
      </c>
      <c r="I117" s="47" t="s">
        <v>179</v>
      </c>
      <c r="J117" s="47" t="str">
        <f>=IFERROR(VLOOKUP(H117&amp;I117,Table_Fonctions!A:G,6,FALSE),"")</f>
        <v>0</v>
      </c>
      <c r="K117" s="47" t="s">
        <v>1171</v>
      </c>
      <c r="L117" s="47" t="str">
        <f>=IFERROR(VLOOKUP(H117&amp;I117,Table_Fonctions!A:G,7,FALSE),K117)</f>
        <v/>
      </c>
      <c r="M117" s="47" t="str">
        <f>=IF(OR(LEFT(D117, 3)="TJ ", LEFT(D117, 4)="CPH "), "OUI", "NON")</f>
        <v/>
      </c>
      <c r="N117" s="47" t="s">
        <v>354</v>
      </c>
      <c r="O117" s="47" t="s">
        <v>355</v>
      </c>
      <c r="P117" s="47">
        <v>0.6289473684210526</v>
      </c>
      <c r="Q117" s="47">
        <v>0.6289473684210526</v>
      </c>
      <c r="R117" s="47" t="s">
        <v>1172</v>
      </c>
      <c r="S117" s="47">
        <f>=ROUND(BQ117-(BR117+BS117),3)</f>
      </c>
      <c r="T117" s="47">
        <f>=ROUND(CK117-(CL117+CM117+CN117+CO117+CP117),3)</f>
      </c>
      <c r="U117" s="47">
        <v>0.5314605263157889</v>
      </c>
      <c r="V117" s="47">
        <v>0.5314605263157889</v>
      </c>
      <c r="W117" s="47">
        <v>0</v>
      </c>
      <c r="X117" s="47">
        <v>0</v>
      </c>
      <c r="Y117" s="47">
        <v>0</v>
      </c>
      <c r="Z117" s="47">
        <v>0</v>
      </c>
      <c r="AA117" s="47">
        <v>0</v>
      </c>
      <c r="AB117" s="47">
        <v>0</v>
      </c>
      <c r="AC117" s="47">
        <v>0</v>
      </c>
      <c r="AD117" s="47">
        <v>0</v>
      </c>
      <c r="AE117" s="47">
        <v>0</v>
      </c>
      <c r="AF117" s="47">
        <v>0</v>
      </c>
      <c r="AG117" s="47">
        <v>0</v>
      </c>
      <c r="AH117" s="47">
        <v>0</v>
      </c>
      <c r="AI117" s="47">
        <v>0</v>
      </c>
      <c r="AJ117" s="47">
        <v>0</v>
      </c>
      <c r="AK117" s="47">
        <v>0</v>
      </c>
      <c r="AL117" s="47">
        <v>0</v>
      </c>
      <c r="AM117" s="47">
        <v>0</v>
      </c>
      <c r="AN117" s="47">
        <v>0</v>
      </c>
      <c r="AO117" s="47">
        <v>0</v>
      </c>
      <c r="AP117" s="47">
        <v>0</v>
      </c>
      <c r="AQ117" s="47">
        <v>0</v>
      </c>
      <c r="AR117" s="47">
        <v>0</v>
      </c>
      <c r="AS117" s="47">
        <v>0</v>
      </c>
      <c r="AT117" s="47">
        <v>0</v>
      </c>
      <c r="AU117" s="47">
        <v>0</v>
      </c>
      <c r="AV117" s="47">
        <v>0</v>
      </c>
      <c r="AW117" s="47">
        <v>0</v>
      </c>
      <c r="AX117" s="47">
        <v>0</v>
      </c>
      <c r="AY117" s="47">
        <v>0</v>
      </c>
      <c r="AZ117" s="47">
        <v>0</v>
      </c>
      <c r="BA117" s="47">
        <v>0</v>
      </c>
      <c r="BB117" s="47">
        <v>0</v>
      </c>
      <c r="BC117" s="47">
        <v>0</v>
      </c>
      <c r="BD117" s="47">
        <v>0</v>
      </c>
      <c r="BE117" s="47">
        <v>0</v>
      </c>
      <c r="BF117" s="47">
        <v>0</v>
      </c>
      <c r="BG117" s="47">
        <v>0</v>
      </c>
      <c r="BH117" s="47">
        <v>0</v>
      </c>
      <c r="BI117" s="47">
        <v>0</v>
      </c>
      <c r="BJ117" s="47">
        <v>0</v>
      </c>
      <c r="BK117" s="47">
        <v>0</v>
      </c>
      <c r="BL117" s="47">
        <v>0</v>
      </c>
      <c r="BM117" s="47">
        <v>0</v>
      </c>
      <c r="BN117" s="47">
        <v>0</v>
      </c>
      <c r="BO117" s="47">
        <v>0</v>
      </c>
      <c r="BP117" s="47">
        <v>0</v>
      </c>
      <c r="BQ117" s="47">
        <v>0</v>
      </c>
      <c r="BR117" s="47">
        <v>0</v>
      </c>
      <c r="BS117" s="47">
        <v>0</v>
      </c>
      <c r="BT117" s="47">
        <v>0.034592105263157785</v>
      </c>
      <c r="BU117" s="47">
        <v>0.025157894736842032</v>
      </c>
      <c r="BV117" s="47">
        <v>0</v>
      </c>
      <c r="BW117" s="47">
        <v>0</v>
      </c>
      <c r="BX117" s="47">
        <v>0</v>
      </c>
      <c r="BY117" s="47">
        <v>0</v>
      </c>
      <c r="BZ117" s="47">
        <v>0</v>
      </c>
      <c r="CA117" s="47">
        <v>0</v>
      </c>
      <c r="CB117" s="47">
        <v>0.009434210526315809</v>
      </c>
      <c r="CC117" s="47">
        <v>0</v>
      </c>
      <c r="CD117" s="47">
        <v>0</v>
      </c>
      <c r="CE117" s="47">
        <v>0</v>
      </c>
      <c r="CF117" s="47">
        <v>0</v>
      </c>
      <c r="CG117" s="47">
        <v>0</v>
      </c>
      <c r="CH117" s="47">
        <v>0</v>
      </c>
      <c r="CI117" s="47">
        <v>0</v>
      </c>
      <c r="CJ117" s="47">
        <v>0</v>
      </c>
      <c r="CK117" s="47">
        <v>0</v>
      </c>
      <c r="CL117" s="47">
        <v>0</v>
      </c>
      <c r="CM117" s="47">
        <v>0</v>
      </c>
      <c r="CN117" s="47">
        <v>0</v>
      </c>
      <c r="CO117" s="47">
        <v>0</v>
      </c>
      <c r="CP117" s="47">
        <v>0</v>
      </c>
      <c r="CQ117" s="47">
        <v>0</v>
      </c>
      <c r="CR117" s="47">
        <v>0</v>
      </c>
      <c r="CS117" s="47">
        <v>0</v>
      </c>
      <c r="CT117" s="47">
        <v>0</v>
      </c>
      <c r="CU117" s="47">
        <v>0</v>
      </c>
      <c r="CV117" s="47">
        <v>0</v>
      </c>
      <c r="CW117" s="47">
        <v>0</v>
      </c>
      <c r="CX117" s="47">
        <v>0</v>
      </c>
      <c r="CY117" s="47">
        <v>0.06289473684210545</v>
      </c>
      <c r="CZ117" s="47">
        <v>0.06289473684210545</v>
      </c>
      <c r="DA117" s="47">
        <v>0</v>
      </c>
      <c r="DB117" s="47">
        <v>0</v>
      </c>
      <c r="DC117" s="47">
        <v>0</v>
      </c>
      <c r="DD117" s="47">
        <v>0</v>
      </c>
      <c r="DE117" s="47">
        <v>0</v>
      </c>
      <c r="DF117" s="47">
        <v>0</v>
      </c>
      <c r="DG117" s="47">
        <v>0</v>
      </c>
      <c r="DH117" s="47">
        <v>0</v>
      </c>
      <c r="DI117" s="47">
        <v>0</v>
      </c>
      <c r="DJ117" s="47">
        <v>0</v>
      </c>
      <c r="DK117" s="47">
        <v>0</v>
      </c>
      <c r="DL117" s="47">
        <v>0</v>
      </c>
      <c r="DM117" s="47">
        <v>0</v>
      </c>
      <c r="DN117" s="47">
        <v>0</v>
      </c>
      <c r="DO117" s="47">
        <v>0</v>
      </c>
      <c r="DP117" s="47">
        <v>0</v>
      </c>
      <c r="DQ117" s="47">
        <v>0</v>
      </c>
      <c r="DR117" s="47">
        <v>0</v>
      </c>
      <c r="DS117" s="47">
        <v>0</v>
      </c>
      <c r="DT117" s="47">
        <v>0</v>
      </c>
      <c r="DU117" s="47">
        <v>0</v>
      </c>
      <c r="DV117" s="47">
        <v>0</v>
      </c>
      <c r="DW117" s="47">
        <v>0</v>
      </c>
      <c r="DX117" s="47">
        <v>0</v>
      </c>
      <c r="DY117" s="47">
        <v>0</v>
      </c>
      <c r="DZ117" s="47">
        <v>0</v>
      </c>
      <c r="EA117" s="47">
        <v>0</v>
      </c>
      <c r="ZZ117" t="s">
        <v>157</v>
      </c>
    </row>
    <row r="118" spans="1:702" x14ac:dyDescent="0.25">
      <c r="A118" s="47" t="s">
        <v>356</v>
      </c>
      <c r="B118" s="47" t="s">
        <v>153</v>
      </c>
      <c r="C118" s="47" t="s">
        <v>157</v>
      </c>
      <c r="D118" s="47" t="s">
        <v>1170</v>
      </c>
      <c r="E118" s="47" t="s">
        <v>353</v>
      </c>
      <c r="F118" s="47" t="s">
        <v>353</v>
      </c>
      <c r="G118" s="47"/>
      <c r="H118" s="47" t="s">
        <v>155</v>
      </c>
      <c r="I118" s="47" t="s">
        <v>232</v>
      </c>
      <c r="J118" s="47" t="str">
        <f>=IFERROR(VLOOKUP(H118&amp;I118,Table_Fonctions!A:G,6,FALSE),"")</f>
        <v>0</v>
      </c>
      <c r="K118" s="47" t="s">
        <v>1171</v>
      </c>
      <c r="L118" s="47" t="str">
        <f>=IFERROR(VLOOKUP(H118&amp;I118,Table_Fonctions!A:G,7,FALSE),K118)</f>
        <v/>
      </c>
      <c r="M118" s="47" t="str">
        <f>=IF(OR(LEFT(D118, 3)="TJ ", LEFT(D118, 4)="CPH "), "OUI", "NON")</f>
        <v/>
      </c>
      <c r="N118" s="47" t="s">
        <v>253</v>
      </c>
      <c r="O118" s="47"/>
      <c r="P118" s="47">
        <v>1</v>
      </c>
      <c r="Q118" s="47">
        <v>1</v>
      </c>
      <c r="R118" s="47" t="s">
        <v>1172</v>
      </c>
      <c r="S118" s="47">
        <f>=ROUND(BQ118-(BR118+BS118),3)</f>
      </c>
      <c r="T118" s="47">
        <f>=ROUND(CK118-(CL118+CM118+CN118+CO118+CP118),3)</f>
      </c>
      <c r="U118" s="47">
        <v>0</v>
      </c>
      <c r="V118" s="47">
        <v>0</v>
      </c>
      <c r="W118" s="47">
        <v>0</v>
      </c>
      <c r="X118" s="47">
        <v>0</v>
      </c>
      <c r="Y118" s="47">
        <v>0</v>
      </c>
      <c r="Z118" s="47">
        <v>0</v>
      </c>
      <c r="AA118" s="47">
        <v>0</v>
      </c>
      <c r="AB118" s="47">
        <v>0</v>
      </c>
      <c r="AC118" s="47">
        <v>0</v>
      </c>
      <c r="AD118" s="47">
        <v>0</v>
      </c>
      <c r="AE118" s="47">
        <v>0</v>
      </c>
      <c r="AF118" s="47">
        <v>0</v>
      </c>
      <c r="AG118" s="47">
        <v>0</v>
      </c>
      <c r="AH118" s="47">
        <v>0</v>
      </c>
      <c r="AI118" s="47">
        <v>0</v>
      </c>
      <c r="AJ118" s="47">
        <v>0.2630000000000015</v>
      </c>
      <c r="AK118" s="47">
        <v>0.19299999999999903</v>
      </c>
      <c r="AL118" s="47">
        <v>0</v>
      </c>
      <c r="AM118" s="47">
        <v>0</v>
      </c>
      <c r="AN118" s="47">
        <v>0</v>
      </c>
      <c r="AO118" s="47">
        <v>0</v>
      </c>
      <c r="AP118" s="47">
        <v>0.07000000000000023</v>
      </c>
      <c r="AQ118" s="47">
        <v>0</v>
      </c>
      <c r="AR118" s="47">
        <v>0</v>
      </c>
      <c r="AS118" s="47">
        <v>0.6069999999999994</v>
      </c>
      <c r="AT118" s="47">
        <v>0.6069999999999994</v>
      </c>
      <c r="AU118" s="47">
        <v>0</v>
      </c>
      <c r="AV118" s="47">
        <v>0</v>
      </c>
      <c r="AW118" s="47">
        <v>0</v>
      </c>
      <c r="AX118" s="47">
        <v>0</v>
      </c>
      <c r="AY118" s="47">
        <v>0</v>
      </c>
      <c r="AZ118" s="47">
        <v>0</v>
      </c>
      <c r="BA118" s="47">
        <v>0</v>
      </c>
      <c r="BB118" s="47">
        <v>0</v>
      </c>
      <c r="BC118" s="47">
        <v>0</v>
      </c>
      <c r="BD118" s="47">
        <v>0</v>
      </c>
      <c r="BE118" s="47">
        <v>0</v>
      </c>
      <c r="BF118" s="47">
        <v>0</v>
      </c>
      <c r="BG118" s="47">
        <v>0</v>
      </c>
      <c r="BH118" s="47">
        <v>0</v>
      </c>
      <c r="BI118" s="47">
        <v>0</v>
      </c>
      <c r="BJ118" s="47">
        <v>0</v>
      </c>
      <c r="BK118" s="47">
        <v>0</v>
      </c>
      <c r="BL118" s="47">
        <v>0</v>
      </c>
      <c r="BM118" s="47">
        <v>0</v>
      </c>
      <c r="BN118" s="47">
        <v>0</v>
      </c>
      <c r="BO118" s="47">
        <v>0</v>
      </c>
      <c r="BP118" s="47">
        <v>0</v>
      </c>
      <c r="BQ118" s="47">
        <v>0</v>
      </c>
      <c r="BR118" s="47">
        <v>0</v>
      </c>
      <c r="BS118" s="47">
        <v>0</v>
      </c>
      <c r="BT118" s="47">
        <v>0.045000000000000054</v>
      </c>
      <c r="BU118" s="47">
        <v>0.029999999999999867</v>
      </c>
      <c r="BV118" s="47">
        <v>0</v>
      </c>
      <c r="BW118" s="47">
        <v>0</v>
      </c>
      <c r="BX118" s="47">
        <v>0</v>
      </c>
      <c r="BY118" s="47">
        <v>0</v>
      </c>
      <c r="BZ118" s="47">
        <v>0</v>
      </c>
      <c r="CA118" s="47">
        <v>0</v>
      </c>
      <c r="CB118" s="47">
        <v>0.014999999999999934</v>
      </c>
      <c r="CC118" s="47">
        <v>0</v>
      </c>
      <c r="CD118" s="47">
        <v>0</v>
      </c>
      <c r="CE118" s="47">
        <v>0</v>
      </c>
      <c r="CF118" s="47">
        <v>0</v>
      </c>
      <c r="CG118" s="47">
        <v>0</v>
      </c>
      <c r="CH118" s="47">
        <v>0</v>
      </c>
      <c r="CI118" s="47">
        <v>0</v>
      </c>
      <c r="CJ118" s="47">
        <v>0</v>
      </c>
      <c r="CK118" s="47">
        <v>0</v>
      </c>
      <c r="CL118" s="47">
        <v>0</v>
      </c>
      <c r="CM118" s="47">
        <v>0</v>
      </c>
      <c r="CN118" s="47">
        <v>0</v>
      </c>
      <c r="CO118" s="47">
        <v>0</v>
      </c>
      <c r="CP118" s="47">
        <v>0</v>
      </c>
      <c r="CQ118" s="47">
        <v>0</v>
      </c>
      <c r="CR118" s="47">
        <v>0</v>
      </c>
      <c r="CS118" s="47">
        <v>0</v>
      </c>
      <c r="CT118" s="47">
        <v>0</v>
      </c>
      <c r="CU118" s="47">
        <v>0</v>
      </c>
      <c r="CV118" s="47">
        <v>0</v>
      </c>
      <c r="CW118" s="47">
        <v>0</v>
      </c>
      <c r="CX118" s="47">
        <v>0</v>
      </c>
      <c r="CY118" s="47">
        <v>0.08500000000000063</v>
      </c>
      <c r="CZ118" s="47">
        <v>0.08500000000000063</v>
      </c>
      <c r="DA118" s="47">
        <v>0</v>
      </c>
      <c r="DB118" s="47">
        <v>0</v>
      </c>
      <c r="DC118" s="47">
        <v>0</v>
      </c>
      <c r="DD118" s="47">
        <v>0</v>
      </c>
      <c r="DE118" s="47">
        <v>0</v>
      </c>
      <c r="DF118" s="47">
        <v>0</v>
      </c>
      <c r="DG118" s="47">
        <v>0</v>
      </c>
      <c r="DH118" s="47">
        <v>0</v>
      </c>
      <c r="DI118" s="47">
        <v>0</v>
      </c>
      <c r="DJ118" s="47">
        <v>0</v>
      </c>
      <c r="DK118" s="47">
        <v>0</v>
      </c>
      <c r="DL118" s="47">
        <v>0</v>
      </c>
      <c r="DM118" s="47">
        <v>0</v>
      </c>
      <c r="DN118" s="47">
        <v>0</v>
      </c>
      <c r="DO118" s="47">
        <v>0</v>
      </c>
      <c r="DP118" s="47">
        <v>0</v>
      </c>
      <c r="DQ118" s="47">
        <v>0</v>
      </c>
      <c r="DR118" s="47">
        <v>0</v>
      </c>
      <c r="DS118" s="47">
        <v>0</v>
      </c>
      <c r="DT118" s="47">
        <v>0</v>
      </c>
      <c r="DU118" s="47">
        <v>0</v>
      </c>
      <c r="DV118" s="47">
        <v>0</v>
      </c>
      <c r="DW118" s="47">
        <v>0</v>
      </c>
      <c r="DX118" s="47">
        <v>0</v>
      </c>
      <c r="DY118" s="47">
        <v>0</v>
      </c>
      <c r="DZ118" s="47">
        <v>0</v>
      </c>
      <c r="EA118" s="47">
        <v>0</v>
      </c>
      <c r="ZZ118" t="s">
        <v>157</v>
      </c>
    </row>
    <row r="119" spans="1:702" x14ac:dyDescent="0.25">
      <c r="A119" s="47" t="s">
        <v>357</v>
      </c>
      <c r="B119" s="47" t="s">
        <v>153</v>
      </c>
      <c r="C119" s="47" t="s">
        <v>157</v>
      </c>
      <c r="D119" s="47" t="s">
        <v>1170</v>
      </c>
      <c r="E119" s="47" t="s">
        <v>353</v>
      </c>
      <c r="F119" s="47" t="s">
        <v>353</v>
      </c>
      <c r="G119" s="47"/>
      <c r="H119" s="47" t="s">
        <v>155</v>
      </c>
      <c r="I119" s="47" t="s">
        <v>229</v>
      </c>
      <c r="J119" s="47" t="str">
        <f>=IFERROR(VLOOKUP(H119&amp;I119,Table_Fonctions!A:G,6,FALSE),"")</f>
        <v>0</v>
      </c>
      <c r="K119" s="47" t="s">
        <v>1171</v>
      </c>
      <c r="L119" s="47" t="str">
        <f>=IFERROR(VLOOKUP(H119&amp;I119,Table_Fonctions!A:G,7,FALSE),K119)</f>
        <v/>
      </c>
      <c r="M119" s="47" t="str">
        <f>=IF(OR(LEFT(D119, 3)="TJ ", LEFT(D119, 4)="CPH "), "OUI", "NON")</f>
        <v/>
      </c>
      <c r="N119" s="47" t="s">
        <v>253</v>
      </c>
      <c r="O119" s="47"/>
      <c r="P119" s="47">
        <v>1</v>
      </c>
      <c r="Q119" s="47">
        <v>1</v>
      </c>
      <c r="R119" s="47" t="s">
        <v>1172</v>
      </c>
      <c r="S119" s="47">
        <f>=ROUND(BQ119-(BR119+BS119),3)</f>
      </c>
      <c r="T119" s="47">
        <f>=ROUND(CK119-(CL119+CM119+CN119+CO119+CP119),3)</f>
      </c>
      <c r="U119" s="47">
        <v>0</v>
      </c>
      <c r="V119" s="47">
        <v>0</v>
      </c>
      <c r="W119" s="47">
        <v>0</v>
      </c>
      <c r="X119" s="47">
        <v>0</v>
      </c>
      <c r="Y119" s="47">
        <v>0</v>
      </c>
      <c r="Z119" s="47">
        <v>0</v>
      </c>
      <c r="AA119" s="47">
        <v>0</v>
      </c>
      <c r="AB119" s="47">
        <v>0</v>
      </c>
      <c r="AC119" s="47">
        <v>0</v>
      </c>
      <c r="AD119" s="47">
        <v>0</v>
      </c>
      <c r="AE119" s="47">
        <v>0</v>
      </c>
      <c r="AF119" s="47">
        <v>0</v>
      </c>
      <c r="AG119" s="47">
        <v>0</v>
      </c>
      <c r="AH119" s="47">
        <v>0</v>
      </c>
      <c r="AI119" s="47">
        <v>0</v>
      </c>
      <c r="AJ119" s="47">
        <v>0.28799999999999776</v>
      </c>
      <c r="AK119" s="47">
        <v>0.20999999999999935</v>
      </c>
      <c r="AL119" s="47">
        <v>0</v>
      </c>
      <c r="AM119" s="47">
        <v>0</v>
      </c>
      <c r="AN119" s="47">
        <v>0</v>
      </c>
      <c r="AO119" s="47">
        <v>0</v>
      </c>
      <c r="AP119" s="47">
        <v>0.0779999999999996</v>
      </c>
      <c r="AQ119" s="47">
        <v>0</v>
      </c>
      <c r="AR119" s="47">
        <v>0</v>
      </c>
      <c r="AS119" s="47">
        <v>0.5819999999999956</v>
      </c>
      <c r="AT119" s="47">
        <v>0.5819999999999956</v>
      </c>
      <c r="AU119" s="47">
        <v>0</v>
      </c>
      <c r="AV119" s="47">
        <v>0</v>
      </c>
      <c r="AW119" s="47">
        <v>0</v>
      </c>
      <c r="AX119" s="47">
        <v>0</v>
      </c>
      <c r="AY119" s="47">
        <v>0</v>
      </c>
      <c r="AZ119" s="47">
        <v>0</v>
      </c>
      <c r="BA119" s="47">
        <v>0</v>
      </c>
      <c r="BB119" s="47">
        <v>0</v>
      </c>
      <c r="BC119" s="47">
        <v>0</v>
      </c>
      <c r="BD119" s="47">
        <v>0</v>
      </c>
      <c r="BE119" s="47">
        <v>0</v>
      </c>
      <c r="BF119" s="47">
        <v>0</v>
      </c>
      <c r="BG119" s="47">
        <v>0</v>
      </c>
      <c r="BH119" s="47">
        <v>0</v>
      </c>
      <c r="BI119" s="47">
        <v>0</v>
      </c>
      <c r="BJ119" s="47">
        <v>0</v>
      </c>
      <c r="BK119" s="47">
        <v>0</v>
      </c>
      <c r="BL119" s="47">
        <v>0</v>
      </c>
      <c r="BM119" s="47">
        <v>0</v>
      </c>
      <c r="BN119" s="47">
        <v>0</v>
      </c>
      <c r="BO119" s="47">
        <v>0</v>
      </c>
      <c r="BP119" s="47">
        <v>0</v>
      </c>
      <c r="BQ119" s="47">
        <v>0</v>
      </c>
      <c r="BR119" s="47">
        <v>0</v>
      </c>
      <c r="BS119" s="47">
        <v>0</v>
      </c>
      <c r="BT119" s="47">
        <v>0.045000000000000054</v>
      </c>
      <c r="BU119" s="47">
        <v>0.029999999999999867</v>
      </c>
      <c r="BV119" s="47">
        <v>0</v>
      </c>
      <c r="BW119" s="47">
        <v>0</v>
      </c>
      <c r="BX119" s="47">
        <v>0</v>
      </c>
      <c r="BY119" s="47">
        <v>0</v>
      </c>
      <c r="BZ119" s="47">
        <v>0</v>
      </c>
      <c r="CA119" s="47">
        <v>0</v>
      </c>
      <c r="CB119" s="47">
        <v>0.014999999999999934</v>
      </c>
      <c r="CC119" s="47">
        <v>0</v>
      </c>
      <c r="CD119" s="47">
        <v>0</v>
      </c>
      <c r="CE119" s="47">
        <v>0</v>
      </c>
      <c r="CF119" s="47">
        <v>0</v>
      </c>
      <c r="CG119" s="47">
        <v>0</v>
      </c>
      <c r="CH119" s="47">
        <v>0</v>
      </c>
      <c r="CI119" s="47">
        <v>0</v>
      </c>
      <c r="CJ119" s="47">
        <v>0</v>
      </c>
      <c r="CK119" s="47">
        <v>0</v>
      </c>
      <c r="CL119" s="47">
        <v>0</v>
      </c>
      <c r="CM119" s="47">
        <v>0</v>
      </c>
      <c r="CN119" s="47">
        <v>0</v>
      </c>
      <c r="CO119" s="47">
        <v>0</v>
      </c>
      <c r="CP119" s="47">
        <v>0</v>
      </c>
      <c r="CQ119" s="47">
        <v>0</v>
      </c>
      <c r="CR119" s="47">
        <v>0</v>
      </c>
      <c r="CS119" s="47">
        <v>0</v>
      </c>
      <c r="CT119" s="47">
        <v>0</v>
      </c>
      <c r="CU119" s="47">
        <v>0</v>
      </c>
      <c r="CV119" s="47">
        <v>0</v>
      </c>
      <c r="CW119" s="47">
        <v>0</v>
      </c>
      <c r="CX119" s="47">
        <v>0</v>
      </c>
      <c r="CY119" s="47">
        <v>0.08500000000000063</v>
      </c>
      <c r="CZ119" s="47">
        <v>0.08500000000000063</v>
      </c>
      <c r="DA119" s="47">
        <v>0</v>
      </c>
      <c r="DB119" s="47">
        <v>0</v>
      </c>
      <c r="DC119" s="47">
        <v>0</v>
      </c>
      <c r="DD119" s="47">
        <v>0</v>
      </c>
      <c r="DE119" s="47">
        <v>0</v>
      </c>
      <c r="DF119" s="47">
        <v>0</v>
      </c>
      <c r="DG119" s="47">
        <v>0</v>
      </c>
      <c r="DH119" s="47">
        <v>0</v>
      </c>
      <c r="DI119" s="47">
        <v>0</v>
      </c>
      <c r="DJ119" s="47">
        <v>0</v>
      </c>
      <c r="DK119" s="47">
        <v>0</v>
      </c>
      <c r="DL119" s="47">
        <v>0</v>
      </c>
      <c r="DM119" s="47">
        <v>0</v>
      </c>
      <c r="DN119" s="47">
        <v>0</v>
      </c>
      <c r="DO119" s="47">
        <v>0</v>
      </c>
      <c r="DP119" s="47">
        <v>0</v>
      </c>
      <c r="DQ119" s="47">
        <v>0</v>
      </c>
      <c r="DR119" s="47">
        <v>0</v>
      </c>
      <c r="DS119" s="47">
        <v>0</v>
      </c>
      <c r="DT119" s="47">
        <v>0</v>
      </c>
      <c r="DU119" s="47">
        <v>0</v>
      </c>
      <c r="DV119" s="47">
        <v>0</v>
      </c>
      <c r="DW119" s="47">
        <v>0</v>
      </c>
      <c r="DX119" s="47">
        <v>0</v>
      </c>
      <c r="DY119" s="47">
        <v>0</v>
      </c>
      <c r="DZ119" s="47">
        <v>0</v>
      </c>
      <c r="EA119" s="47">
        <v>0</v>
      </c>
      <c r="ZZ119" t="s">
        <v>157</v>
      </c>
    </row>
    <row r="120" spans="1:702" x14ac:dyDescent="0.25">
      <c r="A120" s="47" t="s">
        <v>358</v>
      </c>
      <c r="B120" s="47" t="s">
        <v>153</v>
      </c>
      <c r="C120" s="47" t="s">
        <v>157</v>
      </c>
      <c r="D120" s="47" t="s">
        <v>1170</v>
      </c>
      <c r="E120" s="47" t="s">
        <v>353</v>
      </c>
      <c r="F120" s="47" t="s">
        <v>353</v>
      </c>
      <c r="G120" s="47"/>
      <c r="H120" s="47" t="s">
        <v>155</v>
      </c>
      <c r="I120" s="47" t="s">
        <v>171</v>
      </c>
      <c r="J120" s="47" t="str">
        <f>=IFERROR(VLOOKUP(H120&amp;I120,Table_Fonctions!A:G,6,FALSE),"")</f>
        <v>0</v>
      </c>
      <c r="K120" s="47" t="s">
        <v>1171</v>
      </c>
      <c r="L120" s="47" t="str">
        <f>=IFERROR(VLOOKUP(H120&amp;I120,Table_Fonctions!A:G,7,FALSE),K120)</f>
        <v/>
      </c>
      <c r="M120" s="47" t="str">
        <f>=IF(OR(LEFT(D120, 3)="TJ ", LEFT(D120, 4)="CPH "), "OUI", "NON")</f>
        <v/>
      </c>
      <c r="N120" s="47" t="s">
        <v>253</v>
      </c>
      <c r="O120" s="47"/>
      <c r="P120" s="47">
        <v>1</v>
      </c>
      <c r="Q120" s="47">
        <v>1</v>
      </c>
      <c r="R120" s="47" t="s">
        <v>1172</v>
      </c>
      <c r="S120" s="47">
        <f>=ROUND(BQ120-(BR120+BS120),3)</f>
      </c>
      <c r="T120" s="47">
        <f>=ROUND(CK120-(CL120+CM120+CN120+CO120+CP120),3)</f>
      </c>
      <c r="U120" s="47">
        <v>0</v>
      </c>
      <c r="V120" s="47">
        <v>0</v>
      </c>
      <c r="W120" s="47">
        <v>0</v>
      </c>
      <c r="X120" s="47">
        <v>0</v>
      </c>
      <c r="Y120" s="47">
        <v>0</v>
      </c>
      <c r="Z120" s="47">
        <v>0</v>
      </c>
      <c r="AA120" s="47">
        <v>0</v>
      </c>
      <c r="AB120" s="47">
        <v>0</v>
      </c>
      <c r="AC120" s="47">
        <v>0</v>
      </c>
      <c r="AD120" s="47">
        <v>0</v>
      </c>
      <c r="AE120" s="47">
        <v>0</v>
      </c>
      <c r="AF120" s="47">
        <v>0</v>
      </c>
      <c r="AG120" s="47">
        <v>0</v>
      </c>
      <c r="AH120" s="47">
        <v>0</v>
      </c>
      <c r="AI120" s="47">
        <v>0</v>
      </c>
      <c r="AJ120" s="47">
        <v>0</v>
      </c>
      <c r="AK120" s="47">
        <v>0</v>
      </c>
      <c r="AL120" s="47">
        <v>0</v>
      </c>
      <c r="AM120" s="47">
        <v>0</v>
      </c>
      <c r="AN120" s="47">
        <v>0</v>
      </c>
      <c r="AO120" s="47">
        <v>0</v>
      </c>
      <c r="AP120" s="47">
        <v>0</v>
      </c>
      <c r="AQ120" s="47">
        <v>0</v>
      </c>
      <c r="AR120" s="47">
        <v>0</v>
      </c>
      <c r="AS120" s="47">
        <v>0</v>
      </c>
      <c r="AT120" s="47">
        <v>0</v>
      </c>
      <c r="AU120" s="47">
        <v>0</v>
      </c>
      <c r="AV120" s="47">
        <v>0</v>
      </c>
      <c r="AW120" s="47">
        <v>0</v>
      </c>
      <c r="AX120" s="47">
        <v>0</v>
      </c>
      <c r="AY120" s="47">
        <v>0</v>
      </c>
      <c r="AZ120" s="47">
        <v>0</v>
      </c>
      <c r="BA120" s="47">
        <v>0</v>
      </c>
      <c r="BB120" s="47">
        <v>0</v>
      </c>
      <c r="BC120" s="47">
        <v>0</v>
      </c>
      <c r="BD120" s="47">
        <v>0</v>
      </c>
      <c r="BE120" s="47">
        <v>0</v>
      </c>
      <c r="BF120" s="47">
        <v>0</v>
      </c>
      <c r="BG120" s="47">
        <v>0</v>
      </c>
      <c r="BH120" s="47">
        <v>0</v>
      </c>
      <c r="BI120" s="47">
        <v>0</v>
      </c>
      <c r="BJ120" s="47">
        <v>0</v>
      </c>
      <c r="BK120" s="47">
        <v>0</v>
      </c>
      <c r="BL120" s="47">
        <v>0</v>
      </c>
      <c r="BM120" s="47">
        <v>0</v>
      </c>
      <c r="BN120" s="47">
        <v>0</v>
      </c>
      <c r="BO120" s="47">
        <v>0</v>
      </c>
      <c r="BP120" s="47">
        <v>0</v>
      </c>
      <c r="BQ120" s="47">
        <v>0</v>
      </c>
      <c r="BR120" s="47">
        <v>0</v>
      </c>
      <c r="BS120" s="47">
        <v>0</v>
      </c>
      <c r="BT120" s="47">
        <v>0.8999999999999974</v>
      </c>
      <c r="BU120" s="47">
        <v>0</v>
      </c>
      <c r="BV120" s="47">
        <v>0</v>
      </c>
      <c r="BW120" s="47">
        <v>0</v>
      </c>
      <c r="BX120" s="47">
        <v>0</v>
      </c>
      <c r="BY120" s="47">
        <v>0</v>
      </c>
      <c r="BZ120" s="47">
        <v>0</v>
      </c>
      <c r="CA120" s="47">
        <v>0</v>
      </c>
      <c r="CB120" s="47">
        <v>0</v>
      </c>
      <c r="CC120" s="47">
        <v>0</v>
      </c>
      <c r="CD120" s="47">
        <v>0</v>
      </c>
      <c r="CE120" s="47">
        <v>0</v>
      </c>
      <c r="CF120" s="47">
        <v>0</v>
      </c>
      <c r="CG120" s="47">
        <v>0</v>
      </c>
      <c r="CH120" s="47">
        <v>0</v>
      </c>
      <c r="CI120" s="47">
        <v>0</v>
      </c>
      <c r="CJ120" s="47">
        <v>0</v>
      </c>
      <c r="CK120" s="47">
        <v>0</v>
      </c>
      <c r="CL120" s="47">
        <v>0</v>
      </c>
      <c r="CM120" s="47">
        <v>0</v>
      </c>
      <c r="CN120" s="47">
        <v>0</v>
      </c>
      <c r="CO120" s="47">
        <v>0</v>
      </c>
      <c r="CP120" s="47">
        <v>0</v>
      </c>
      <c r="CQ120" s="47">
        <v>0</v>
      </c>
      <c r="CR120" s="47">
        <v>0</v>
      </c>
      <c r="CS120" s="47">
        <v>0</v>
      </c>
      <c r="CT120" s="47">
        <v>0</v>
      </c>
      <c r="CU120" s="47">
        <v>0</v>
      </c>
      <c r="CV120" s="47">
        <v>0</v>
      </c>
      <c r="CW120" s="47">
        <v>0</v>
      </c>
      <c r="CX120" s="47">
        <v>0</v>
      </c>
      <c r="CY120" s="47">
        <v>0.10000000000000071</v>
      </c>
      <c r="CZ120" s="47">
        <v>0.10000000000000071</v>
      </c>
      <c r="DA120" s="47">
        <v>0</v>
      </c>
      <c r="DB120" s="47">
        <v>0</v>
      </c>
      <c r="DC120" s="47">
        <v>0</v>
      </c>
      <c r="DD120" s="47">
        <v>0</v>
      </c>
      <c r="DE120" s="47">
        <v>0</v>
      </c>
      <c r="DF120" s="47">
        <v>0</v>
      </c>
      <c r="DG120" s="47">
        <v>0</v>
      </c>
      <c r="DH120" s="47">
        <v>0</v>
      </c>
      <c r="DI120" s="47">
        <v>0</v>
      </c>
      <c r="DJ120" s="47">
        <v>0</v>
      </c>
      <c r="DK120" s="47">
        <v>0</v>
      </c>
      <c r="DL120" s="47">
        <v>0</v>
      </c>
      <c r="DM120" s="47">
        <v>0</v>
      </c>
      <c r="DN120" s="47">
        <v>0</v>
      </c>
      <c r="DO120" s="47">
        <v>0</v>
      </c>
      <c r="DP120" s="47">
        <v>0</v>
      </c>
      <c r="DQ120" s="47">
        <v>0</v>
      </c>
      <c r="DR120" s="47">
        <v>0</v>
      </c>
      <c r="DS120" s="47">
        <v>0</v>
      </c>
      <c r="DT120" s="47">
        <v>0</v>
      </c>
      <c r="DU120" s="47">
        <v>0</v>
      </c>
      <c r="DV120" s="47">
        <v>0</v>
      </c>
      <c r="DW120" s="47">
        <v>0</v>
      </c>
      <c r="DX120" s="47">
        <v>0</v>
      </c>
      <c r="DY120" s="47">
        <v>0</v>
      </c>
      <c r="DZ120" s="47">
        <v>0</v>
      </c>
      <c r="EA120" s="47">
        <v>0</v>
      </c>
      <c r="ZZ120" t="s">
        <v>157</v>
      </c>
    </row>
    <row r="121" spans="1:702" x14ac:dyDescent="0.25">
      <c r="A121" s="47" t="s">
        <v>359</v>
      </c>
      <c r="B121" s="47" t="s">
        <v>153</v>
      </c>
      <c r="C121" s="47" t="s">
        <v>157</v>
      </c>
      <c r="D121" s="47" t="s">
        <v>1170</v>
      </c>
      <c r="E121" s="47" t="s">
        <v>353</v>
      </c>
      <c r="F121" s="47" t="s">
        <v>353</v>
      </c>
      <c r="G121" s="47"/>
      <c r="H121" s="47" t="s">
        <v>155</v>
      </c>
      <c r="I121" s="47" t="s">
        <v>229</v>
      </c>
      <c r="J121" s="47" t="str">
        <f>=IFERROR(VLOOKUP(H121&amp;I121,Table_Fonctions!A:G,6,FALSE),"")</f>
        <v>0</v>
      </c>
      <c r="K121" s="47" t="s">
        <v>1171</v>
      </c>
      <c r="L121" s="47" t="str">
        <f>=IFERROR(VLOOKUP(H121&amp;I121,Table_Fonctions!A:G,7,FALSE),K121)</f>
        <v/>
      </c>
      <c r="M121" s="47" t="str">
        <f>=IF(OR(LEFT(D121, 3)="TJ ", LEFT(D121, 4)="CPH "), "OUI", "NON")</f>
        <v/>
      </c>
      <c r="N121" s="47" t="s">
        <v>253</v>
      </c>
      <c r="O121" s="47"/>
      <c r="P121" s="47">
        <v>1</v>
      </c>
      <c r="Q121" s="47">
        <v>1</v>
      </c>
      <c r="R121" s="47" t="s">
        <v>1172</v>
      </c>
      <c r="S121" s="47">
        <f>=ROUND(BQ121-(BR121+BS121),3)</f>
      </c>
      <c r="T121" s="47">
        <f>=ROUND(CK121-(CL121+CM121+CN121+CO121+CP121),3)</f>
      </c>
      <c r="U121" s="47">
        <v>0</v>
      </c>
      <c r="V121" s="47">
        <v>0</v>
      </c>
      <c r="W121" s="47">
        <v>0</v>
      </c>
      <c r="X121" s="47">
        <v>0</v>
      </c>
      <c r="Y121" s="47">
        <v>0</v>
      </c>
      <c r="Z121" s="47">
        <v>0</v>
      </c>
      <c r="AA121" s="47">
        <v>0</v>
      </c>
      <c r="AB121" s="47">
        <v>0</v>
      </c>
      <c r="AC121" s="47">
        <v>0</v>
      </c>
      <c r="AD121" s="47">
        <v>0</v>
      </c>
      <c r="AE121" s="47">
        <v>0</v>
      </c>
      <c r="AF121" s="47">
        <v>0</v>
      </c>
      <c r="AG121" s="47">
        <v>0</v>
      </c>
      <c r="AH121" s="47">
        <v>0</v>
      </c>
      <c r="AI121" s="47">
        <v>0</v>
      </c>
      <c r="AJ121" s="47">
        <v>0.28799999999999776</v>
      </c>
      <c r="AK121" s="47">
        <v>0.20999999999999935</v>
      </c>
      <c r="AL121" s="47">
        <v>0</v>
      </c>
      <c r="AM121" s="47">
        <v>0</v>
      </c>
      <c r="AN121" s="47">
        <v>0</v>
      </c>
      <c r="AO121" s="47">
        <v>0</v>
      </c>
      <c r="AP121" s="47">
        <v>0.0779999999999996</v>
      </c>
      <c r="AQ121" s="47">
        <v>0</v>
      </c>
      <c r="AR121" s="47">
        <v>0</v>
      </c>
      <c r="AS121" s="47">
        <v>0.5819999999999956</v>
      </c>
      <c r="AT121" s="47">
        <v>0.5819999999999956</v>
      </c>
      <c r="AU121" s="47">
        <v>0</v>
      </c>
      <c r="AV121" s="47">
        <v>0</v>
      </c>
      <c r="AW121" s="47">
        <v>0</v>
      </c>
      <c r="AX121" s="47">
        <v>0</v>
      </c>
      <c r="AY121" s="47">
        <v>0</v>
      </c>
      <c r="AZ121" s="47">
        <v>0</v>
      </c>
      <c r="BA121" s="47">
        <v>0</v>
      </c>
      <c r="BB121" s="47">
        <v>0</v>
      </c>
      <c r="BC121" s="47">
        <v>0</v>
      </c>
      <c r="BD121" s="47">
        <v>0</v>
      </c>
      <c r="BE121" s="47">
        <v>0</v>
      </c>
      <c r="BF121" s="47">
        <v>0</v>
      </c>
      <c r="BG121" s="47">
        <v>0</v>
      </c>
      <c r="BH121" s="47">
        <v>0</v>
      </c>
      <c r="BI121" s="47">
        <v>0</v>
      </c>
      <c r="BJ121" s="47">
        <v>0</v>
      </c>
      <c r="BK121" s="47">
        <v>0</v>
      </c>
      <c r="BL121" s="47">
        <v>0</v>
      </c>
      <c r="BM121" s="47">
        <v>0</v>
      </c>
      <c r="BN121" s="47">
        <v>0</v>
      </c>
      <c r="BO121" s="47">
        <v>0</v>
      </c>
      <c r="BP121" s="47">
        <v>0</v>
      </c>
      <c r="BQ121" s="47">
        <v>0</v>
      </c>
      <c r="BR121" s="47">
        <v>0</v>
      </c>
      <c r="BS121" s="47">
        <v>0</v>
      </c>
      <c r="BT121" s="47">
        <v>0.045000000000000054</v>
      </c>
      <c r="BU121" s="47">
        <v>0.029999999999999867</v>
      </c>
      <c r="BV121" s="47">
        <v>0</v>
      </c>
      <c r="BW121" s="47">
        <v>0</v>
      </c>
      <c r="BX121" s="47">
        <v>0</v>
      </c>
      <c r="BY121" s="47">
        <v>0</v>
      </c>
      <c r="BZ121" s="47">
        <v>0</v>
      </c>
      <c r="CA121" s="47">
        <v>0</v>
      </c>
      <c r="CB121" s="47">
        <v>0.014999999999999934</v>
      </c>
      <c r="CC121" s="47">
        <v>0</v>
      </c>
      <c r="CD121" s="47">
        <v>0</v>
      </c>
      <c r="CE121" s="47">
        <v>0</v>
      </c>
      <c r="CF121" s="47">
        <v>0</v>
      </c>
      <c r="CG121" s="47">
        <v>0</v>
      </c>
      <c r="CH121" s="47">
        <v>0</v>
      </c>
      <c r="CI121" s="47">
        <v>0</v>
      </c>
      <c r="CJ121" s="47">
        <v>0</v>
      </c>
      <c r="CK121" s="47">
        <v>0</v>
      </c>
      <c r="CL121" s="47">
        <v>0</v>
      </c>
      <c r="CM121" s="47">
        <v>0</v>
      </c>
      <c r="CN121" s="47">
        <v>0</v>
      </c>
      <c r="CO121" s="47">
        <v>0</v>
      </c>
      <c r="CP121" s="47">
        <v>0</v>
      </c>
      <c r="CQ121" s="47">
        <v>0</v>
      </c>
      <c r="CR121" s="47">
        <v>0</v>
      </c>
      <c r="CS121" s="47">
        <v>0</v>
      </c>
      <c r="CT121" s="47">
        <v>0</v>
      </c>
      <c r="CU121" s="47">
        <v>0</v>
      </c>
      <c r="CV121" s="47">
        <v>0</v>
      </c>
      <c r="CW121" s="47">
        <v>0</v>
      </c>
      <c r="CX121" s="47">
        <v>0</v>
      </c>
      <c r="CY121" s="47">
        <v>0.08500000000000063</v>
      </c>
      <c r="CZ121" s="47">
        <v>0.08500000000000063</v>
      </c>
      <c r="DA121" s="47">
        <v>0</v>
      </c>
      <c r="DB121" s="47">
        <v>0</v>
      </c>
      <c r="DC121" s="47">
        <v>0</v>
      </c>
      <c r="DD121" s="47">
        <v>0</v>
      </c>
      <c r="DE121" s="47">
        <v>0</v>
      </c>
      <c r="DF121" s="47">
        <v>0</v>
      </c>
      <c r="DG121" s="47">
        <v>0</v>
      </c>
      <c r="DH121" s="47">
        <v>0</v>
      </c>
      <c r="DI121" s="47">
        <v>0</v>
      </c>
      <c r="DJ121" s="47">
        <v>0</v>
      </c>
      <c r="DK121" s="47">
        <v>0</v>
      </c>
      <c r="DL121" s="47">
        <v>0</v>
      </c>
      <c r="DM121" s="47">
        <v>0</v>
      </c>
      <c r="DN121" s="47">
        <v>0</v>
      </c>
      <c r="DO121" s="47">
        <v>0</v>
      </c>
      <c r="DP121" s="47">
        <v>0</v>
      </c>
      <c r="DQ121" s="47">
        <v>0</v>
      </c>
      <c r="DR121" s="47">
        <v>0</v>
      </c>
      <c r="DS121" s="47">
        <v>0</v>
      </c>
      <c r="DT121" s="47">
        <v>0</v>
      </c>
      <c r="DU121" s="47">
        <v>0</v>
      </c>
      <c r="DV121" s="47">
        <v>0</v>
      </c>
      <c r="DW121" s="47">
        <v>0</v>
      </c>
      <c r="DX121" s="47">
        <v>0</v>
      </c>
      <c r="DY121" s="47">
        <v>0</v>
      </c>
      <c r="DZ121" s="47">
        <v>0</v>
      </c>
      <c r="EA121" s="47">
        <v>0</v>
      </c>
      <c r="ZZ121" t="s">
        <v>157</v>
      </c>
    </row>
    <row r="122" spans="1:702" x14ac:dyDescent="0.25">
      <c r="A122" s="47" t="s">
        <v>360</v>
      </c>
      <c r="B122" s="47" t="s">
        <v>153</v>
      </c>
      <c r="C122" s="47" t="s">
        <v>157</v>
      </c>
      <c r="D122" s="47" t="s">
        <v>1170</v>
      </c>
      <c r="E122" s="47" t="s">
        <v>353</v>
      </c>
      <c r="F122" s="47" t="s">
        <v>353</v>
      </c>
      <c r="G122" s="47"/>
      <c r="H122" s="47" t="s">
        <v>155</v>
      </c>
      <c r="I122" s="47" t="s">
        <v>229</v>
      </c>
      <c r="J122" s="47" t="str">
        <f>=IFERROR(VLOOKUP(H122&amp;I122,Table_Fonctions!A:G,6,FALSE),"")</f>
        <v>0</v>
      </c>
      <c r="K122" s="47" t="s">
        <v>1171</v>
      </c>
      <c r="L122" s="47" t="str">
        <f>=IFERROR(VLOOKUP(H122&amp;I122,Table_Fonctions!A:G,7,FALSE),K122)</f>
        <v/>
      </c>
      <c r="M122" s="47" t="str">
        <f>=IF(OR(LEFT(D122, 3)="TJ ", LEFT(D122, 4)="CPH "), "OUI", "NON")</f>
        <v/>
      </c>
      <c r="N122" s="47" t="s">
        <v>253</v>
      </c>
      <c r="O122" s="47"/>
      <c r="P122" s="47">
        <v>1</v>
      </c>
      <c r="Q122" s="47">
        <v>0</v>
      </c>
      <c r="R122" s="47">
        <v>1</v>
      </c>
      <c r="S122" s="47">
        <f>=ROUND(BQ122-(BR122+BS122),3)</f>
      </c>
      <c r="T122" s="47">
        <f>=ROUND(CK122-(CL122+CM122+CN122+CO122+CP122),3)</f>
      </c>
      <c r="U122" s="47">
        <v>0</v>
      </c>
      <c r="V122" s="47">
        <v>0</v>
      </c>
      <c r="W122" s="47">
        <v>0</v>
      </c>
      <c r="X122" s="47">
        <v>0</v>
      </c>
      <c r="Y122" s="47">
        <v>0</v>
      </c>
      <c r="Z122" s="47">
        <v>0</v>
      </c>
      <c r="AA122" s="47">
        <v>0</v>
      </c>
      <c r="AB122" s="47">
        <v>0</v>
      </c>
      <c r="AC122" s="47">
        <v>0</v>
      </c>
      <c r="AD122" s="47">
        <v>0</v>
      </c>
      <c r="AE122" s="47">
        <v>0</v>
      </c>
      <c r="AF122" s="47">
        <v>0</v>
      </c>
      <c r="AG122" s="47">
        <v>0</v>
      </c>
      <c r="AH122" s="47">
        <v>0</v>
      </c>
      <c r="AI122" s="47">
        <v>0</v>
      </c>
      <c r="AJ122" s="47">
        <v>0</v>
      </c>
      <c r="AK122" s="47">
        <v>0</v>
      </c>
      <c r="AL122" s="47">
        <v>0</v>
      </c>
      <c r="AM122" s="47">
        <v>0</v>
      </c>
      <c r="AN122" s="47">
        <v>0</v>
      </c>
      <c r="AO122" s="47">
        <v>0</v>
      </c>
      <c r="AP122" s="47">
        <v>0</v>
      </c>
      <c r="AQ122" s="47">
        <v>0</v>
      </c>
      <c r="AR122" s="47">
        <v>0</v>
      </c>
      <c r="AS122" s="47">
        <v>0</v>
      </c>
      <c r="AT122" s="47">
        <v>0</v>
      </c>
      <c r="AU122" s="47">
        <v>0</v>
      </c>
      <c r="AV122" s="47">
        <v>0</v>
      </c>
      <c r="AW122" s="47">
        <v>0</v>
      </c>
      <c r="AX122" s="47">
        <v>0</v>
      </c>
      <c r="AY122" s="47">
        <v>0</v>
      </c>
      <c r="AZ122" s="47">
        <v>0</v>
      </c>
      <c r="BA122" s="47">
        <v>0</v>
      </c>
      <c r="BB122" s="47">
        <v>0</v>
      </c>
      <c r="BC122" s="47">
        <v>0</v>
      </c>
      <c r="BD122" s="47">
        <v>0</v>
      </c>
      <c r="BE122" s="47">
        <v>0</v>
      </c>
      <c r="BF122" s="47">
        <v>0</v>
      </c>
      <c r="BG122" s="47">
        <v>0</v>
      </c>
      <c r="BH122" s="47">
        <v>0</v>
      </c>
      <c r="BI122" s="47">
        <v>0</v>
      </c>
      <c r="BJ122" s="47">
        <v>0</v>
      </c>
      <c r="BK122" s="47">
        <v>0</v>
      </c>
      <c r="BL122" s="47">
        <v>0</v>
      </c>
      <c r="BM122" s="47">
        <v>0</v>
      </c>
      <c r="BN122" s="47">
        <v>0</v>
      </c>
      <c r="BO122" s="47">
        <v>0</v>
      </c>
      <c r="BP122" s="47">
        <v>0</v>
      </c>
      <c r="BQ122" s="47">
        <v>0</v>
      </c>
      <c r="BR122" s="47">
        <v>0</v>
      </c>
      <c r="BS122" s="47">
        <v>0</v>
      </c>
      <c r="BT122" s="47">
        <v>0</v>
      </c>
      <c r="BU122" s="47">
        <v>0</v>
      </c>
      <c r="BV122" s="47">
        <v>0</v>
      </c>
      <c r="BW122" s="47">
        <v>0</v>
      </c>
      <c r="BX122" s="47">
        <v>0</v>
      </c>
      <c r="BY122" s="47">
        <v>0</v>
      </c>
      <c r="BZ122" s="47">
        <v>0</v>
      </c>
      <c r="CA122" s="47">
        <v>0</v>
      </c>
      <c r="CB122" s="47">
        <v>0</v>
      </c>
      <c r="CC122" s="47">
        <v>0</v>
      </c>
      <c r="CD122" s="47">
        <v>0</v>
      </c>
      <c r="CE122" s="47">
        <v>0</v>
      </c>
      <c r="CF122" s="47">
        <v>0</v>
      </c>
      <c r="CG122" s="47">
        <v>0</v>
      </c>
      <c r="CH122" s="47">
        <v>0</v>
      </c>
      <c r="CI122" s="47">
        <v>0</v>
      </c>
      <c r="CJ122" s="47">
        <v>0</v>
      </c>
      <c r="CK122" s="47">
        <v>0</v>
      </c>
      <c r="CL122" s="47">
        <v>0</v>
      </c>
      <c r="CM122" s="47">
        <v>0</v>
      </c>
      <c r="CN122" s="47">
        <v>0</v>
      </c>
      <c r="CO122" s="47">
        <v>0</v>
      </c>
      <c r="CP122" s="47">
        <v>0</v>
      </c>
      <c r="CQ122" s="47">
        <v>0</v>
      </c>
      <c r="CR122" s="47">
        <v>0</v>
      </c>
      <c r="CS122" s="47">
        <v>0</v>
      </c>
      <c r="CT122" s="47">
        <v>0</v>
      </c>
      <c r="CU122" s="47">
        <v>0</v>
      </c>
      <c r="CV122" s="47">
        <v>0</v>
      </c>
      <c r="CW122" s="47">
        <v>0</v>
      </c>
      <c r="CX122" s="47">
        <v>0</v>
      </c>
      <c r="CY122" s="47">
        <v>0</v>
      </c>
      <c r="CZ122" s="47">
        <v>0</v>
      </c>
      <c r="DA122" s="47">
        <v>0</v>
      </c>
      <c r="DB122" s="47">
        <v>0</v>
      </c>
      <c r="DC122" s="47">
        <v>0</v>
      </c>
      <c r="DD122" s="47">
        <v>0</v>
      </c>
      <c r="DE122" s="47">
        <v>0</v>
      </c>
      <c r="DF122" s="47">
        <v>0</v>
      </c>
      <c r="DG122" s="47">
        <v>0</v>
      </c>
      <c r="DH122" s="47">
        <v>0</v>
      </c>
      <c r="DI122" s="47">
        <v>0</v>
      </c>
      <c r="DJ122" s="47">
        <v>0</v>
      </c>
      <c r="DK122" s="47">
        <v>0</v>
      </c>
      <c r="DL122" s="47">
        <v>0</v>
      </c>
      <c r="DM122" s="47">
        <v>0</v>
      </c>
      <c r="DN122" s="47">
        <v>0</v>
      </c>
      <c r="DO122" s="47">
        <v>0</v>
      </c>
      <c r="DP122" s="47">
        <v>0</v>
      </c>
      <c r="DQ122" s="47">
        <v>0</v>
      </c>
      <c r="DR122" s="47">
        <v>0</v>
      </c>
      <c r="DS122" s="47">
        <v>0</v>
      </c>
      <c r="DT122" s="47">
        <v>0</v>
      </c>
      <c r="DU122" s="47">
        <v>0</v>
      </c>
      <c r="DV122" s="47">
        <v>0</v>
      </c>
      <c r="DW122" s="47">
        <v>0</v>
      </c>
      <c r="DX122" s="47">
        <v>0</v>
      </c>
      <c r="DY122" s="47">
        <v>0</v>
      </c>
      <c r="DZ122" s="47">
        <v>0</v>
      </c>
      <c r="EA122" s="47">
        <v>0</v>
      </c>
      <c r="ZZ122" t="s">
        <v>157</v>
      </c>
    </row>
    <row r="123" spans="1:702" x14ac:dyDescent="0.25">
      <c r="A123" s="47" t="s">
        <v>361</v>
      </c>
      <c r="B123" s="47" t="s">
        <v>153</v>
      </c>
      <c r="C123" s="47" t="s">
        <v>157</v>
      </c>
      <c r="D123" s="47" t="s">
        <v>1170</v>
      </c>
      <c r="E123" s="47" t="s">
        <v>362</v>
      </c>
      <c r="F123" s="47" t="s">
        <v>362</v>
      </c>
      <c r="G123" s="47"/>
      <c r="H123" s="47" t="s">
        <v>155</v>
      </c>
      <c r="I123" s="47" t="s">
        <v>156</v>
      </c>
      <c r="J123" s="47" t="str">
        <f>=IFERROR(VLOOKUP(H123&amp;I123,Table_Fonctions!A:G,6,FALSE),"")</f>
        <v>0</v>
      </c>
      <c r="K123" s="47" t="s">
        <v>1171</v>
      </c>
      <c r="L123" s="47" t="str">
        <f>=IFERROR(VLOOKUP(H123&amp;I123,Table_Fonctions!A:G,7,FALSE),K123)</f>
        <v/>
      </c>
      <c r="M123" s="47" t="str">
        <f>=IF(OR(LEFT(D123, 3)="TJ ", LEFT(D123, 4)="CPH "), "OUI", "NON")</f>
        <v/>
      </c>
      <c r="N123" s="47" t="s">
        <v>363</v>
      </c>
      <c r="O123" s="47"/>
      <c r="P123" s="47">
        <v>1</v>
      </c>
      <c r="Q123" s="47">
        <v>1</v>
      </c>
      <c r="R123" s="47" t="s">
        <v>1172</v>
      </c>
      <c r="S123" s="47">
        <f>=ROUND(BQ123-(BR123+BS123),3)</f>
      </c>
      <c r="T123" s="47">
        <f>=ROUND(CK123-(CL123+CM123+CN123+CO123+CP123),3)</f>
      </c>
      <c r="U123" s="47">
        <v>0</v>
      </c>
      <c r="V123" s="47">
        <v>0</v>
      </c>
      <c r="W123" s="47">
        <v>0</v>
      </c>
      <c r="X123" s="47">
        <v>0</v>
      </c>
      <c r="Y123" s="47">
        <v>0</v>
      </c>
      <c r="Z123" s="47">
        <v>0</v>
      </c>
      <c r="AA123" s="47">
        <v>0</v>
      </c>
      <c r="AB123" s="47">
        <v>0</v>
      </c>
      <c r="AC123" s="47">
        <v>0</v>
      </c>
      <c r="AD123" s="47">
        <v>0</v>
      </c>
      <c r="AE123" s="47">
        <v>0</v>
      </c>
      <c r="AF123" s="47">
        <v>0</v>
      </c>
      <c r="AG123" s="47">
        <v>0</v>
      </c>
      <c r="AH123" s="47">
        <v>0</v>
      </c>
      <c r="AI123" s="47">
        <v>0</v>
      </c>
      <c r="AJ123" s="47">
        <v>0.3930000000000006</v>
      </c>
      <c r="AK123" s="47">
        <v>0.17000000000000126</v>
      </c>
      <c r="AL123" s="47">
        <v>0.15699999999999836</v>
      </c>
      <c r="AM123" s="47">
        <v>0</v>
      </c>
      <c r="AN123" s="47">
        <v>0</v>
      </c>
      <c r="AO123" s="47">
        <v>0</v>
      </c>
      <c r="AP123" s="47">
        <v>0.06599999999999982</v>
      </c>
      <c r="AQ123" s="47">
        <v>0</v>
      </c>
      <c r="AR123" s="47">
        <v>0</v>
      </c>
      <c r="AS123" s="47">
        <v>0.30700000000000144</v>
      </c>
      <c r="AT123" s="47">
        <v>0.30700000000000144</v>
      </c>
      <c r="AU123" s="47">
        <v>0</v>
      </c>
      <c r="AV123" s="47">
        <v>0</v>
      </c>
      <c r="AW123" s="47">
        <v>0</v>
      </c>
      <c r="AX123" s="47">
        <v>0</v>
      </c>
      <c r="AY123" s="47">
        <v>0</v>
      </c>
      <c r="AZ123" s="47">
        <v>0</v>
      </c>
      <c r="BA123" s="47">
        <v>0</v>
      </c>
      <c r="BB123" s="47">
        <v>0</v>
      </c>
      <c r="BC123" s="47">
        <v>0</v>
      </c>
      <c r="BD123" s="47">
        <v>0</v>
      </c>
      <c r="BE123" s="47">
        <v>0</v>
      </c>
      <c r="BF123" s="47">
        <v>0</v>
      </c>
      <c r="BG123" s="47">
        <v>0</v>
      </c>
      <c r="BH123" s="47">
        <v>0</v>
      </c>
      <c r="BI123" s="47">
        <v>0</v>
      </c>
      <c r="BJ123" s="47">
        <v>0</v>
      </c>
      <c r="BK123" s="47">
        <v>0</v>
      </c>
      <c r="BL123" s="47">
        <v>0</v>
      </c>
      <c r="BM123" s="47">
        <v>0</v>
      </c>
      <c r="BN123" s="47">
        <v>0</v>
      </c>
      <c r="BO123" s="47">
        <v>0</v>
      </c>
      <c r="BP123" s="47">
        <v>0</v>
      </c>
      <c r="BQ123" s="47">
        <v>0</v>
      </c>
      <c r="BR123" s="47">
        <v>0</v>
      </c>
      <c r="BS123" s="47">
        <v>0</v>
      </c>
      <c r="BT123" s="47">
        <v>0</v>
      </c>
      <c r="BU123" s="47">
        <v>0</v>
      </c>
      <c r="BV123" s="47">
        <v>0</v>
      </c>
      <c r="BW123" s="47">
        <v>0</v>
      </c>
      <c r="BX123" s="47">
        <v>0</v>
      </c>
      <c r="BY123" s="47">
        <v>0</v>
      </c>
      <c r="BZ123" s="47">
        <v>0</v>
      </c>
      <c r="CA123" s="47">
        <v>0</v>
      </c>
      <c r="CB123" s="47">
        <v>0</v>
      </c>
      <c r="CC123" s="47">
        <v>0</v>
      </c>
      <c r="CD123" s="47">
        <v>0</v>
      </c>
      <c r="CE123" s="47">
        <v>0</v>
      </c>
      <c r="CF123" s="47">
        <v>0</v>
      </c>
      <c r="CG123" s="47">
        <v>0</v>
      </c>
      <c r="CH123" s="47">
        <v>0</v>
      </c>
      <c r="CI123" s="47">
        <v>0</v>
      </c>
      <c r="CJ123" s="47">
        <v>0</v>
      </c>
      <c r="CK123" s="47">
        <v>0</v>
      </c>
      <c r="CL123" s="47">
        <v>0</v>
      </c>
      <c r="CM123" s="47">
        <v>0</v>
      </c>
      <c r="CN123" s="47">
        <v>0</v>
      </c>
      <c r="CO123" s="47">
        <v>0</v>
      </c>
      <c r="CP123" s="47">
        <v>0</v>
      </c>
      <c r="CQ123" s="47">
        <v>0</v>
      </c>
      <c r="CR123" s="47">
        <v>0</v>
      </c>
      <c r="CS123" s="47">
        <v>0</v>
      </c>
      <c r="CT123" s="47">
        <v>0</v>
      </c>
      <c r="CU123" s="47">
        <v>0</v>
      </c>
      <c r="CV123" s="47">
        <v>0</v>
      </c>
      <c r="CW123" s="47">
        <v>0</v>
      </c>
      <c r="CX123" s="47">
        <v>0</v>
      </c>
      <c r="CY123" s="47">
        <v>0.2999999999999981</v>
      </c>
      <c r="CZ123" s="47">
        <v>0.2999999999999981</v>
      </c>
      <c r="DA123" s="47">
        <v>0</v>
      </c>
      <c r="DB123" s="47">
        <v>0</v>
      </c>
      <c r="DC123" s="47">
        <v>0</v>
      </c>
      <c r="DD123" s="47">
        <v>0</v>
      </c>
      <c r="DE123" s="47">
        <v>0</v>
      </c>
      <c r="DF123" s="47">
        <v>0</v>
      </c>
      <c r="DG123" s="47">
        <v>0</v>
      </c>
      <c r="DH123" s="47">
        <v>0</v>
      </c>
      <c r="DI123" s="47">
        <v>0</v>
      </c>
      <c r="DJ123" s="47">
        <v>0</v>
      </c>
      <c r="DK123" s="47">
        <v>0</v>
      </c>
      <c r="DL123" s="47">
        <v>0</v>
      </c>
      <c r="DM123" s="47">
        <v>0</v>
      </c>
      <c r="DN123" s="47">
        <v>0</v>
      </c>
      <c r="DO123" s="47">
        <v>0</v>
      </c>
      <c r="DP123" s="47">
        <v>0</v>
      </c>
      <c r="DQ123" s="47">
        <v>0</v>
      </c>
      <c r="DR123" s="47">
        <v>0</v>
      </c>
      <c r="DS123" s="47">
        <v>0</v>
      </c>
      <c r="DT123" s="47">
        <v>0</v>
      </c>
      <c r="DU123" s="47">
        <v>0</v>
      </c>
      <c r="DV123" s="47">
        <v>0</v>
      </c>
      <c r="DW123" s="47">
        <v>0</v>
      </c>
      <c r="DX123" s="47">
        <v>0</v>
      </c>
      <c r="DY123" s="47">
        <v>0</v>
      </c>
      <c r="DZ123" s="47">
        <v>0</v>
      </c>
      <c r="EA123" s="47">
        <v>0</v>
      </c>
      <c r="ZZ123" t="s">
        <v>157</v>
      </c>
    </row>
    <row r="124" spans="1:702" x14ac:dyDescent="0.25">
      <c r="A124" s="47" t="s">
        <v>364</v>
      </c>
      <c r="B124" s="47" t="s">
        <v>153</v>
      </c>
      <c r="C124" s="47" t="s">
        <v>157</v>
      </c>
      <c r="D124" s="47" t="s">
        <v>1170</v>
      </c>
      <c r="E124" s="47" t="s">
        <v>362</v>
      </c>
      <c r="F124" s="47" t="s">
        <v>362</v>
      </c>
      <c r="G124" s="47"/>
      <c r="H124" s="47" t="s">
        <v>155</v>
      </c>
      <c r="I124" s="47" t="s">
        <v>232</v>
      </c>
      <c r="J124" s="47" t="str">
        <f>=IFERROR(VLOOKUP(H124&amp;I124,Table_Fonctions!A:G,6,FALSE),"")</f>
        <v>0</v>
      </c>
      <c r="K124" s="47" t="s">
        <v>1171</v>
      </c>
      <c r="L124" s="47" t="str">
        <f>=IFERROR(VLOOKUP(H124&amp;I124,Table_Fonctions!A:G,7,FALSE),K124)</f>
        <v/>
      </c>
      <c r="M124" s="47" t="str">
        <f>=IF(OR(LEFT(D124, 3)="TJ ", LEFT(D124, 4)="CPH "), "OUI", "NON")</f>
        <v/>
      </c>
      <c r="N124" s="47" t="s">
        <v>363</v>
      </c>
      <c r="O124" s="47"/>
      <c r="P124" s="47">
        <v>1</v>
      </c>
      <c r="Q124" s="47">
        <v>1</v>
      </c>
      <c r="R124" s="47" t="s">
        <v>1172</v>
      </c>
      <c r="S124" s="47">
        <f>=ROUND(BQ124-(BR124+BS124),3)</f>
      </c>
      <c r="T124" s="47">
        <f>=ROUND(CK124-(CL124+CM124+CN124+CO124+CP124),3)</f>
      </c>
      <c r="U124" s="47">
        <v>0</v>
      </c>
      <c r="V124" s="47">
        <v>0</v>
      </c>
      <c r="W124" s="47">
        <v>0</v>
      </c>
      <c r="X124" s="47">
        <v>0</v>
      </c>
      <c r="Y124" s="47">
        <v>0</v>
      </c>
      <c r="Z124" s="47">
        <v>0</v>
      </c>
      <c r="AA124" s="47">
        <v>0</v>
      </c>
      <c r="AB124" s="47">
        <v>0</v>
      </c>
      <c r="AC124" s="47">
        <v>0</v>
      </c>
      <c r="AD124" s="47">
        <v>0</v>
      </c>
      <c r="AE124" s="47">
        <v>0</v>
      </c>
      <c r="AF124" s="47">
        <v>0</v>
      </c>
      <c r="AG124" s="47">
        <v>0</v>
      </c>
      <c r="AH124" s="47">
        <v>0</v>
      </c>
      <c r="AI124" s="47">
        <v>0</v>
      </c>
      <c r="AJ124" s="47">
        <v>0.4799999999999979</v>
      </c>
      <c r="AK124" s="47">
        <v>0.20999999999999935</v>
      </c>
      <c r="AL124" s="47">
        <v>0.189999999999999</v>
      </c>
      <c r="AM124" s="47">
        <v>0</v>
      </c>
      <c r="AN124" s="47">
        <v>0</v>
      </c>
      <c r="AO124" s="47">
        <v>0</v>
      </c>
      <c r="AP124" s="47">
        <v>0.07999999999999922</v>
      </c>
      <c r="AQ124" s="47">
        <v>0</v>
      </c>
      <c r="AR124" s="47">
        <v>0</v>
      </c>
      <c r="AS124" s="47">
        <v>0.3899999999999986</v>
      </c>
      <c r="AT124" s="47">
        <v>0.3899999999999986</v>
      </c>
      <c r="AU124" s="47">
        <v>0</v>
      </c>
      <c r="AV124" s="47">
        <v>0</v>
      </c>
      <c r="AW124" s="47">
        <v>0</v>
      </c>
      <c r="AX124" s="47">
        <v>0</v>
      </c>
      <c r="AY124" s="47">
        <v>0</v>
      </c>
      <c r="AZ124" s="47">
        <v>0</v>
      </c>
      <c r="BA124" s="47">
        <v>0</v>
      </c>
      <c r="BB124" s="47">
        <v>0</v>
      </c>
      <c r="BC124" s="47">
        <v>0</v>
      </c>
      <c r="BD124" s="47">
        <v>0</v>
      </c>
      <c r="BE124" s="47">
        <v>0</v>
      </c>
      <c r="BF124" s="47">
        <v>0</v>
      </c>
      <c r="BG124" s="47">
        <v>0</v>
      </c>
      <c r="BH124" s="47">
        <v>0</v>
      </c>
      <c r="BI124" s="47">
        <v>0</v>
      </c>
      <c r="BJ124" s="47">
        <v>0</v>
      </c>
      <c r="BK124" s="47">
        <v>0</v>
      </c>
      <c r="BL124" s="47">
        <v>0</v>
      </c>
      <c r="BM124" s="47">
        <v>0</v>
      </c>
      <c r="BN124" s="47">
        <v>0</v>
      </c>
      <c r="BO124" s="47">
        <v>0</v>
      </c>
      <c r="BP124" s="47">
        <v>0</v>
      </c>
      <c r="BQ124" s="47">
        <v>0</v>
      </c>
      <c r="BR124" s="47">
        <v>0</v>
      </c>
      <c r="BS124" s="47">
        <v>0</v>
      </c>
      <c r="BT124" s="47">
        <v>0.045000000000000054</v>
      </c>
      <c r="BU124" s="47">
        <v>0.029999999999999867</v>
      </c>
      <c r="BV124" s="47">
        <v>0</v>
      </c>
      <c r="BW124" s="47">
        <v>0</v>
      </c>
      <c r="BX124" s="47">
        <v>0</v>
      </c>
      <c r="BY124" s="47">
        <v>0</v>
      </c>
      <c r="BZ124" s="47">
        <v>0</v>
      </c>
      <c r="CA124" s="47">
        <v>0</v>
      </c>
      <c r="CB124" s="47">
        <v>0.014999999999999934</v>
      </c>
      <c r="CC124" s="47">
        <v>0</v>
      </c>
      <c r="CD124" s="47">
        <v>0</v>
      </c>
      <c r="CE124" s="47">
        <v>0</v>
      </c>
      <c r="CF124" s="47">
        <v>0</v>
      </c>
      <c r="CG124" s="47">
        <v>0</v>
      </c>
      <c r="CH124" s="47">
        <v>0</v>
      </c>
      <c r="CI124" s="47">
        <v>0</v>
      </c>
      <c r="CJ124" s="47">
        <v>0</v>
      </c>
      <c r="CK124" s="47">
        <v>0</v>
      </c>
      <c r="CL124" s="47">
        <v>0</v>
      </c>
      <c r="CM124" s="47">
        <v>0</v>
      </c>
      <c r="CN124" s="47">
        <v>0</v>
      </c>
      <c r="CO124" s="47">
        <v>0</v>
      </c>
      <c r="CP124" s="47">
        <v>0</v>
      </c>
      <c r="CQ124" s="47">
        <v>0</v>
      </c>
      <c r="CR124" s="47">
        <v>0</v>
      </c>
      <c r="CS124" s="47">
        <v>0</v>
      </c>
      <c r="CT124" s="47">
        <v>0</v>
      </c>
      <c r="CU124" s="47">
        <v>0</v>
      </c>
      <c r="CV124" s="47">
        <v>0</v>
      </c>
      <c r="CW124" s="47">
        <v>0</v>
      </c>
      <c r="CX124" s="47">
        <v>0</v>
      </c>
      <c r="CY124" s="47">
        <v>0.08500000000000063</v>
      </c>
      <c r="CZ124" s="47">
        <v>0.08500000000000063</v>
      </c>
      <c r="DA124" s="47">
        <v>0</v>
      </c>
      <c r="DB124" s="47">
        <v>0</v>
      </c>
      <c r="DC124" s="47">
        <v>0</v>
      </c>
      <c r="DD124" s="47">
        <v>0</v>
      </c>
      <c r="DE124" s="47">
        <v>0</v>
      </c>
      <c r="DF124" s="47">
        <v>0</v>
      </c>
      <c r="DG124" s="47">
        <v>0</v>
      </c>
      <c r="DH124" s="47">
        <v>0</v>
      </c>
      <c r="DI124" s="47">
        <v>0</v>
      </c>
      <c r="DJ124" s="47">
        <v>0</v>
      </c>
      <c r="DK124" s="47">
        <v>0</v>
      </c>
      <c r="DL124" s="47">
        <v>0</v>
      </c>
      <c r="DM124" s="47">
        <v>0</v>
      </c>
      <c r="DN124" s="47">
        <v>0</v>
      </c>
      <c r="DO124" s="47">
        <v>0</v>
      </c>
      <c r="DP124" s="47">
        <v>0</v>
      </c>
      <c r="DQ124" s="47">
        <v>0</v>
      </c>
      <c r="DR124" s="47">
        <v>0</v>
      </c>
      <c r="DS124" s="47">
        <v>0</v>
      </c>
      <c r="DT124" s="47">
        <v>0</v>
      </c>
      <c r="DU124" s="47">
        <v>0</v>
      </c>
      <c r="DV124" s="47">
        <v>0</v>
      </c>
      <c r="DW124" s="47">
        <v>0</v>
      </c>
      <c r="DX124" s="47">
        <v>0</v>
      </c>
      <c r="DY124" s="47">
        <v>0</v>
      </c>
      <c r="DZ124" s="47">
        <v>0</v>
      </c>
      <c r="EA124" s="47">
        <v>0</v>
      </c>
      <c r="ZZ124" t="s">
        <v>157</v>
      </c>
    </row>
    <row r="125" spans="1:702" x14ac:dyDescent="0.25">
      <c r="A125" s="47" t="s">
        <v>365</v>
      </c>
      <c r="B125" s="47" t="s">
        <v>153</v>
      </c>
      <c r="C125" s="47" t="s">
        <v>157</v>
      </c>
      <c r="D125" s="47" t="s">
        <v>1170</v>
      </c>
      <c r="E125" s="47" t="s">
        <v>362</v>
      </c>
      <c r="F125" s="47" t="s">
        <v>362</v>
      </c>
      <c r="G125" s="47"/>
      <c r="H125" s="47" t="s">
        <v>155</v>
      </c>
      <c r="I125" s="47" t="s">
        <v>156</v>
      </c>
      <c r="J125" s="47" t="str">
        <f>=IFERROR(VLOOKUP(H125&amp;I125,Table_Fonctions!A:G,6,FALSE),"")</f>
        <v>0</v>
      </c>
      <c r="K125" s="47" t="s">
        <v>1171</v>
      </c>
      <c r="L125" s="47" t="str">
        <f>=IFERROR(VLOOKUP(H125&amp;I125,Table_Fonctions!A:G,7,FALSE),K125)</f>
        <v/>
      </c>
      <c r="M125" s="47" t="str">
        <f>=IF(OR(LEFT(D125, 3)="TJ ", LEFT(D125, 4)="CPH "), "OUI", "NON")</f>
        <v/>
      </c>
      <c r="N125" s="47" t="s">
        <v>363</v>
      </c>
      <c r="O125" s="47"/>
      <c r="P125" s="47">
        <v>1</v>
      </c>
      <c r="Q125" s="47">
        <v>1</v>
      </c>
      <c r="R125" s="47" t="s">
        <v>1172</v>
      </c>
      <c r="S125" s="47">
        <f>=ROUND(BQ125-(BR125+BS125),3)</f>
      </c>
      <c r="T125" s="47">
        <f>=ROUND(CK125-(CL125+CM125+CN125+CO125+CP125),3)</f>
      </c>
      <c r="U125" s="47">
        <v>0</v>
      </c>
      <c r="V125" s="47">
        <v>0</v>
      </c>
      <c r="W125" s="47">
        <v>0</v>
      </c>
      <c r="X125" s="47">
        <v>0</v>
      </c>
      <c r="Y125" s="47">
        <v>0</v>
      </c>
      <c r="Z125" s="47">
        <v>0</v>
      </c>
      <c r="AA125" s="47">
        <v>0</v>
      </c>
      <c r="AB125" s="47">
        <v>0</v>
      </c>
      <c r="AC125" s="47">
        <v>0</v>
      </c>
      <c r="AD125" s="47">
        <v>0</v>
      </c>
      <c r="AE125" s="47">
        <v>0</v>
      </c>
      <c r="AF125" s="47">
        <v>0</v>
      </c>
      <c r="AG125" s="47">
        <v>0</v>
      </c>
      <c r="AH125" s="47">
        <v>0</v>
      </c>
      <c r="AI125" s="47">
        <v>0</v>
      </c>
      <c r="AJ125" s="47">
        <v>0</v>
      </c>
      <c r="AK125" s="47">
        <v>0</v>
      </c>
      <c r="AL125" s="47">
        <v>0</v>
      </c>
      <c r="AM125" s="47">
        <v>0</v>
      </c>
      <c r="AN125" s="47">
        <v>0</v>
      </c>
      <c r="AO125" s="47">
        <v>0</v>
      </c>
      <c r="AP125" s="47">
        <v>0</v>
      </c>
      <c r="AQ125" s="47">
        <v>0</v>
      </c>
      <c r="AR125" s="47">
        <v>0</v>
      </c>
      <c r="AS125" s="47">
        <v>0.6999999999999951</v>
      </c>
      <c r="AT125" s="47">
        <v>0</v>
      </c>
      <c r="AU125" s="47">
        <v>0</v>
      </c>
      <c r="AV125" s="47">
        <v>0</v>
      </c>
      <c r="AW125" s="47">
        <v>0</v>
      </c>
      <c r="AX125" s="47">
        <v>0</v>
      </c>
      <c r="AY125" s="47">
        <v>0</v>
      </c>
      <c r="AZ125" s="47">
        <v>0</v>
      </c>
      <c r="BA125" s="47">
        <v>0</v>
      </c>
      <c r="BB125" s="47">
        <v>0</v>
      </c>
      <c r="BC125" s="47">
        <v>0</v>
      </c>
      <c r="BD125" s="47">
        <v>0.6999999999999951</v>
      </c>
      <c r="BE125" s="47">
        <v>0</v>
      </c>
      <c r="BF125" s="47">
        <v>0</v>
      </c>
      <c r="BG125" s="47">
        <v>0</v>
      </c>
      <c r="BH125" s="47">
        <v>0</v>
      </c>
      <c r="BI125" s="47">
        <v>0</v>
      </c>
      <c r="BJ125" s="47">
        <v>0</v>
      </c>
      <c r="BK125" s="47">
        <v>0</v>
      </c>
      <c r="BL125" s="47">
        <v>0</v>
      </c>
      <c r="BM125" s="47">
        <v>0</v>
      </c>
      <c r="BN125" s="47">
        <v>0</v>
      </c>
      <c r="BO125" s="47">
        <v>0</v>
      </c>
      <c r="BP125" s="47">
        <v>0</v>
      </c>
      <c r="BQ125" s="47">
        <v>0</v>
      </c>
      <c r="BR125" s="47">
        <v>0</v>
      </c>
      <c r="BS125" s="47">
        <v>0</v>
      </c>
      <c r="BT125" s="47">
        <v>0</v>
      </c>
      <c r="BU125" s="47">
        <v>0</v>
      </c>
      <c r="BV125" s="47">
        <v>0</v>
      </c>
      <c r="BW125" s="47">
        <v>0</v>
      </c>
      <c r="BX125" s="47">
        <v>0</v>
      </c>
      <c r="BY125" s="47">
        <v>0</v>
      </c>
      <c r="BZ125" s="47">
        <v>0</v>
      </c>
      <c r="CA125" s="47">
        <v>0</v>
      </c>
      <c r="CB125" s="47">
        <v>0</v>
      </c>
      <c r="CC125" s="47">
        <v>0</v>
      </c>
      <c r="CD125" s="47">
        <v>0</v>
      </c>
      <c r="CE125" s="47">
        <v>0</v>
      </c>
      <c r="CF125" s="47">
        <v>0</v>
      </c>
      <c r="CG125" s="47">
        <v>0</v>
      </c>
      <c r="CH125" s="47">
        <v>0</v>
      </c>
      <c r="CI125" s="47">
        <v>0</v>
      </c>
      <c r="CJ125" s="47">
        <v>0</v>
      </c>
      <c r="CK125" s="47">
        <v>0</v>
      </c>
      <c r="CL125" s="47">
        <v>0</v>
      </c>
      <c r="CM125" s="47">
        <v>0</v>
      </c>
      <c r="CN125" s="47">
        <v>0</v>
      </c>
      <c r="CO125" s="47">
        <v>0</v>
      </c>
      <c r="CP125" s="47">
        <v>0</v>
      </c>
      <c r="CQ125" s="47">
        <v>0</v>
      </c>
      <c r="CR125" s="47">
        <v>0</v>
      </c>
      <c r="CS125" s="47">
        <v>0</v>
      </c>
      <c r="CT125" s="47">
        <v>0</v>
      </c>
      <c r="CU125" s="47">
        <v>0</v>
      </c>
      <c r="CV125" s="47">
        <v>0</v>
      </c>
      <c r="CW125" s="47">
        <v>0</v>
      </c>
      <c r="CX125" s="47">
        <v>0</v>
      </c>
      <c r="CY125" s="47">
        <v>0.2999999999999981</v>
      </c>
      <c r="CZ125" s="47">
        <v>0.2999999999999981</v>
      </c>
      <c r="DA125" s="47">
        <v>0</v>
      </c>
      <c r="DB125" s="47">
        <v>0</v>
      </c>
      <c r="DC125" s="47">
        <v>0</v>
      </c>
      <c r="DD125" s="47">
        <v>0</v>
      </c>
      <c r="DE125" s="47">
        <v>0</v>
      </c>
      <c r="DF125" s="47">
        <v>0</v>
      </c>
      <c r="DG125" s="47">
        <v>0</v>
      </c>
      <c r="DH125" s="47">
        <v>0</v>
      </c>
      <c r="DI125" s="47">
        <v>0</v>
      </c>
      <c r="DJ125" s="47">
        <v>0</v>
      </c>
      <c r="DK125" s="47">
        <v>0</v>
      </c>
      <c r="DL125" s="47">
        <v>0</v>
      </c>
      <c r="DM125" s="47">
        <v>0</v>
      </c>
      <c r="DN125" s="47">
        <v>0</v>
      </c>
      <c r="DO125" s="47">
        <v>0</v>
      </c>
      <c r="DP125" s="47">
        <v>0</v>
      </c>
      <c r="DQ125" s="47">
        <v>0</v>
      </c>
      <c r="DR125" s="47">
        <v>0</v>
      </c>
      <c r="DS125" s="47">
        <v>0</v>
      </c>
      <c r="DT125" s="47">
        <v>0</v>
      </c>
      <c r="DU125" s="47">
        <v>0</v>
      </c>
      <c r="DV125" s="47">
        <v>0</v>
      </c>
      <c r="DW125" s="47">
        <v>0</v>
      </c>
      <c r="DX125" s="47">
        <v>0</v>
      </c>
      <c r="DY125" s="47">
        <v>0</v>
      </c>
      <c r="DZ125" s="47">
        <v>0</v>
      </c>
      <c r="EA125" s="47">
        <v>0</v>
      </c>
      <c r="ZZ125" t="s">
        <v>157</v>
      </c>
    </row>
    <row r="126" spans="1:702" x14ac:dyDescent="0.25">
      <c r="A126" s="47" t="s">
        <v>366</v>
      </c>
      <c r="B126" s="47" t="s">
        <v>153</v>
      </c>
      <c r="C126" s="47" t="s">
        <v>157</v>
      </c>
      <c r="D126" s="47" t="s">
        <v>1170</v>
      </c>
      <c r="E126" s="47" t="s">
        <v>362</v>
      </c>
      <c r="F126" s="47" t="s">
        <v>362</v>
      </c>
      <c r="G126" s="47"/>
      <c r="H126" s="47" t="s">
        <v>155</v>
      </c>
      <c r="I126" s="47" t="s">
        <v>179</v>
      </c>
      <c r="J126" s="47" t="str">
        <f>=IFERROR(VLOOKUP(H126&amp;I126,Table_Fonctions!A:G,6,FALSE),"")</f>
        <v>0</v>
      </c>
      <c r="K126" s="47" t="s">
        <v>1171</v>
      </c>
      <c r="L126" s="47" t="str">
        <f>=IFERROR(VLOOKUP(H126&amp;I126,Table_Fonctions!A:G,7,FALSE),K126)</f>
        <v/>
      </c>
      <c r="M126" s="47" t="str">
        <f>=IF(OR(LEFT(D126, 3)="TJ ", LEFT(D126, 4)="CPH "), "OUI", "NON")</f>
        <v/>
      </c>
      <c r="N126" s="47" t="s">
        <v>363</v>
      </c>
      <c r="O126" s="47"/>
      <c r="P126" s="47">
        <v>1</v>
      </c>
      <c r="Q126" s="47">
        <v>1</v>
      </c>
      <c r="R126" s="47" t="s">
        <v>1172</v>
      </c>
      <c r="S126" s="47">
        <f>=ROUND(BQ126-(BR126+BS126),3)</f>
      </c>
      <c r="T126" s="47">
        <f>=ROUND(CK126-(CL126+CM126+CN126+CO126+CP126),3)</f>
      </c>
      <c r="U126" s="47">
        <v>0</v>
      </c>
      <c r="V126" s="47">
        <v>0</v>
      </c>
      <c r="W126" s="47">
        <v>0</v>
      </c>
      <c r="X126" s="47">
        <v>0</v>
      </c>
      <c r="Y126" s="47">
        <v>0</v>
      </c>
      <c r="Z126" s="47">
        <v>0</v>
      </c>
      <c r="AA126" s="47">
        <v>0</v>
      </c>
      <c r="AB126" s="47">
        <v>0</v>
      </c>
      <c r="AC126" s="47">
        <v>0</v>
      </c>
      <c r="AD126" s="47">
        <v>0</v>
      </c>
      <c r="AE126" s="47">
        <v>0</v>
      </c>
      <c r="AF126" s="47">
        <v>0</v>
      </c>
      <c r="AG126" s="47">
        <v>0</v>
      </c>
      <c r="AH126" s="47">
        <v>0</v>
      </c>
      <c r="AI126" s="47">
        <v>0</v>
      </c>
      <c r="AJ126" s="47">
        <v>0</v>
      </c>
      <c r="AK126" s="47">
        <v>0</v>
      </c>
      <c r="AL126" s="47">
        <v>0</v>
      </c>
      <c r="AM126" s="47">
        <v>0</v>
      </c>
      <c r="AN126" s="47">
        <v>0</v>
      </c>
      <c r="AO126" s="47">
        <v>0</v>
      </c>
      <c r="AP126" s="47">
        <v>0</v>
      </c>
      <c r="AQ126" s="47">
        <v>0</v>
      </c>
      <c r="AR126" s="47">
        <v>0</v>
      </c>
      <c r="AS126" s="47">
        <v>0.8799999999999967</v>
      </c>
      <c r="AT126" s="47">
        <v>0</v>
      </c>
      <c r="AU126" s="47">
        <v>0</v>
      </c>
      <c r="AV126" s="47">
        <v>0</v>
      </c>
      <c r="AW126" s="47">
        <v>0</v>
      </c>
      <c r="AX126" s="47">
        <v>0</v>
      </c>
      <c r="AY126" s="47">
        <v>0</v>
      </c>
      <c r="AZ126" s="47">
        <v>0</v>
      </c>
      <c r="BA126" s="47">
        <v>0</v>
      </c>
      <c r="BB126" s="47">
        <v>0</v>
      </c>
      <c r="BC126" s="47">
        <v>0</v>
      </c>
      <c r="BD126" s="47">
        <v>0.8799999999999967</v>
      </c>
      <c r="BE126" s="47">
        <v>0</v>
      </c>
      <c r="BF126" s="47">
        <v>0</v>
      </c>
      <c r="BG126" s="47">
        <v>0</v>
      </c>
      <c r="BH126" s="47">
        <v>0</v>
      </c>
      <c r="BI126" s="47">
        <v>0</v>
      </c>
      <c r="BJ126" s="47">
        <v>0</v>
      </c>
      <c r="BK126" s="47">
        <v>0</v>
      </c>
      <c r="BL126" s="47">
        <v>0</v>
      </c>
      <c r="BM126" s="47">
        <v>0</v>
      </c>
      <c r="BN126" s="47">
        <v>0</v>
      </c>
      <c r="BO126" s="47">
        <v>0</v>
      </c>
      <c r="BP126" s="47">
        <v>0</v>
      </c>
      <c r="BQ126" s="47">
        <v>0</v>
      </c>
      <c r="BR126" s="47">
        <v>0</v>
      </c>
      <c r="BS126" s="47">
        <v>0</v>
      </c>
      <c r="BT126" s="47">
        <v>0.05499999999999979</v>
      </c>
      <c r="BU126" s="47">
        <v>0.03999999999999961</v>
      </c>
      <c r="BV126" s="47">
        <v>0</v>
      </c>
      <c r="BW126" s="47">
        <v>0</v>
      </c>
      <c r="BX126" s="47">
        <v>0</v>
      </c>
      <c r="BY126" s="47">
        <v>0</v>
      </c>
      <c r="BZ126" s="47">
        <v>0</v>
      </c>
      <c r="CA126" s="47">
        <v>0</v>
      </c>
      <c r="CB126" s="47">
        <v>0.014999999999999934</v>
      </c>
      <c r="CC126" s="47">
        <v>0</v>
      </c>
      <c r="CD126" s="47">
        <v>0</v>
      </c>
      <c r="CE126" s="47">
        <v>0</v>
      </c>
      <c r="CF126" s="47">
        <v>0</v>
      </c>
      <c r="CG126" s="47">
        <v>0</v>
      </c>
      <c r="CH126" s="47">
        <v>0</v>
      </c>
      <c r="CI126" s="47">
        <v>0</v>
      </c>
      <c r="CJ126" s="47">
        <v>0</v>
      </c>
      <c r="CK126" s="47">
        <v>0</v>
      </c>
      <c r="CL126" s="47">
        <v>0</v>
      </c>
      <c r="CM126" s="47">
        <v>0</v>
      </c>
      <c r="CN126" s="47">
        <v>0</v>
      </c>
      <c r="CO126" s="47">
        <v>0</v>
      </c>
      <c r="CP126" s="47">
        <v>0</v>
      </c>
      <c r="CQ126" s="47">
        <v>0</v>
      </c>
      <c r="CR126" s="47">
        <v>0</v>
      </c>
      <c r="CS126" s="47">
        <v>0</v>
      </c>
      <c r="CT126" s="47">
        <v>0</v>
      </c>
      <c r="CU126" s="47">
        <v>0</v>
      </c>
      <c r="CV126" s="47">
        <v>0</v>
      </c>
      <c r="CW126" s="47">
        <v>0</v>
      </c>
      <c r="CX126" s="47">
        <v>0</v>
      </c>
      <c r="CY126" s="47">
        <v>0.06500000000000035</v>
      </c>
      <c r="CZ126" s="47">
        <v>0.06500000000000035</v>
      </c>
      <c r="DA126" s="47">
        <v>0</v>
      </c>
      <c r="DB126" s="47">
        <v>0</v>
      </c>
      <c r="DC126" s="47">
        <v>0</v>
      </c>
      <c r="DD126" s="47">
        <v>0</v>
      </c>
      <c r="DE126" s="47">
        <v>0</v>
      </c>
      <c r="DF126" s="47">
        <v>0</v>
      </c>
      <c r="DG126" s="47">
        <v>0</v>
      </c>
      <c r="DH126" s="47">
        <v>0</v>
      </c>
      <c r="DI126" s="47">
        <v>0</v>
      </c>
      <c r="DJ126" s="47">
        <v>0</v>
      </c>
      <c r="DK126" s="47">
        <v>0</v>
      </c>
      <c r="DL126" s="47">
        <v>0</v>
      </c>
      <c r="DM126" s="47">
        <v>0</v>
      </c>
      <c r="DN126" s="47">
        <v>0</v>
      </c>
      <c r="DO126" s="47">
        <v>0</v>
      </c>
      <c r="DP126" s="47">
        <v>0</v>
      </c>
      <c r="DQ126" s="47">
        <v>0</v>
      </c>
      <c r="DR126" s="47">
        <v>0</v>
      </c>
      <c r="DS126" s="47">
        <v>0</v>
      </c>
      <c r="DT126" s="47">
        <v>0</v>
      </c>
      <c r="DU126" s="47">
        <v>0</v>
      </c>
      <c r="DV126" s="47">
        <v>0</v>
      </c>
      <c r="DW126" s="47">
        <v>0</v>
      </c>
      <c r="DX126" s="47">
        <v>0</v>
      </c>
      <c r="DY126" s="47">
        <v>0</v>
      </c>
      <c r="DZ126" s="47">
        <v>0</v>
      </c>
      <c r="EA126" s="47">
        <v>0</v>
      </c>
      <c r="ZZ126" t="s">
        <v>157</v>
      </c>
    </row>
    <row r="127" spans="1:702" x14ac:dyDescent="0.25">
      <c r="A127" s="47" t="s">
        <v>367</v>
      </c>
      <c r="B127" s="47" t="s">
        <v>153</v>
      </c>
      <c r="C127" s="47" t="s">
        <v>157</v>
      </c>
      <c r="D127" s="47" t="s">
        <v>1170</v>
      </c>
      <c r="E127" s="47" t="s">
        <v>362</v>
      </c>
      <c r="F127" s="47" t="s">
        <v>362</v>
      </c>
      <c r="G127" s="47"/>
      <c r="H127" s="47" t="s">
        <v>155</v>
      </c>
      <c r="I127" s="47" t="s">
        <v>156</v>
      </c>
      <c r="J127" s="47" t="str">
        <f>=IFERROR(VLOOKUP(H127&amp;I127,Table_Fonctions!A:G,6,FALSE),"")</f>
        <v>0</v>
      </c>
      <c r="K127" s="47" t="s">
        <v>1171</v>
      </c>
      <c r="L127" s="47" t="str">
        <f>=IFERROR(VLOOKUP(H127&amp;I127,Table_Fonctions!A:G,7,FALSE),K127)</f>
        <v/>
      </c>
      <c r="M127" s="47" t="str">
        <f>=IF(OR(LEFT(D127, 3)="TJ ", LEFT(D127, 4)="CPH "), "OUI", "NON")</f>
        <v/>
      </c>
      <c r="N127" s="47" t="s">
        <v>363</v>
      </c>
      <c r="O127" s="47"/>
      <c r="P127" s="47">
        <v>1</v>
      </c>
      <c r="Q127" s="47">
        <v>1</v>
      </c>
      <c r="R127" s="47" t="s">
        <v>1172</v>
      </c>
      <c r="S127" s="47">
        <f>=ROUND(BQ127-(BR127+BS127),3)</f>
      </c>
      <c r="T127" s="47">
        <f>=ROUND(CK127-(CL127+CM127+CN127+CO127+CP127),3)</f>
      </c>
      <c r="U127" s="47">
        <v>0</v>
      </c>
      <c r="V127" s="47">
        <v>0</v>
      </c>
      <c r="W127" s="47">
        <v>0</v>
      </c>
      <c r="X127" s="47">
        <v>0</v>
      </c>
      <c r="Y127" s="47">
        <v>0</v>
      </c>
      <c r="Z127" s="47">
        <v>0</v>
      </c>
      <c r="AA127" s="47">
        <v>0</v>
      </c>
      <c r="AB127" s="47">
        <v>0</v>
      </c>
      <c r="AC127" s="47">
        <v>0</v>
      </c>
      <c r="AD127" s="47">
        <v>0</v>
      </c>
      <c r="AE127" s="47">
        <v>0</v>
      </c>
      <c r="AF127" s="47">
        <v>0</v>
      </c>
      <c r="AG127" s="47">
        <v>0</v>
      </c>
      <c r="AH127" s="47">
        <v>0</v>
      </c>
      <c r="AI127" s="47">
        <v>0</v>
      </c>
      <c r="AJ127" s="47">
        <v>0</v>
      </c>
      <c r="AK127" s="47">
        <v>0</v>
      </c>
      <c r="AL127" s="47">
        <v>0</v>
      </c>
      <c r="AM127" s="47">
        <v>0</v>
      </c>
      <c r="AN127" s="47">
        <v>0</v>
      </c>
      <c r="AO127" s="47">
        <v>0</v>
      </c>
      <c r="AP127" s="47">
        <v>0</v>
      </c>
      <c r="AQ127" s="47">
        <v>0</v>
      </c>
      <c r="AR127" s="47">
        <v>0</v>
      </c>
      <c r="AS127" s="47">
        <v>0</v>
      </c>
      <c r="AT127" s="47">
        <v>0</v>
      </c>
      <c r="AU127" s="47">
        <v>0</v>
      </c>
      <c r="AV127" s="47">
        <v>0</v>
      </c>
      <c r="AW127" s="47">
        <v>0</v>
      </c>
      <c r="AX127" s="47">
        <v>0</v>
      </c>
      <c r="AY127" s="47">
        <v>0</v>
      </c>
      <c r="AZ127" s="47">
        <v>0</v>
      </c>
      <c r="BA127" s="47">
        <v>0</v>
      </c>
      <c r="BB127" s="47">
        <v>0</v>
      </c>
      <c r="BC127" s="47">
        <v>0</v>
      </c>
      <c r="BD127" s="47">
        <v>0</v>
      </c>
      <c r="BE127" s="47">
        <v>0</v>
      </c>
      <c r="BF127" s="47">
        <v>0</v>
      </c>
      <c r="BG127" s="47">
        <v>0</v>
      </c>
      <c r="BH127" s="47">
        <v>0</v>
      </c>
      <c r="BI127" s="47">
        <v>0</v>
      </c>
      <c r="BJ127" s="47">
        <v>0</v>
      </c>
      <c r="BK127" s="47">
        <v>0</v>
      </c>
      <c r="BL127" s="47">
        <v>0</v>
      </c>
      <c r="BM127" s="47">
        <v>0</v>
      </c>
      <c r="BN127" s="47">
        <v>0</v>
      </c>
      <c r="BO127" s="47">
        <v>0</v>
      </c>
      <c r="BP127" s="47">
        <v>0</v>
      </c>
      <c r="BQ127" s="47">
        <v>0</v>
      </c>
      <c r="BR127" s="47">
        <v>0</v>
      </c>
      <c r="BS127" s="47">
        <v>0</v>
      </c>
      <c r="BT127" s="47">
        <v>0</v>
      </c>
      <c r="BU127" s="47">
        <v>0</v>
      </c>
      <c r="BV127" s="47">
        <v>0</v>
      </c>
      <c r="BW127" s="47">
        <v>0</v>
      </c>
      <c r="BX127" s="47">
        <v>0</v>
      </c>
      <c r="BY127" s="47">
        <v>0</v>
      </c>
      <c r="BZ127" s="47">
        <v>0</v>
      </c>
      <c r="CA127" s="47">
        <v>0</v>
      </c>
      <c r="CB127" s="47">
        <v>0</v>
      </c>
      <c r="CC127" s="47">
        <v>0</v>
      </c>
      <c r="CD127" s="47">
        <v>0</v>
      </c>
      <c r="CE127" s="47">
        <v>0</v>
      </c>
      <c r="CF127" s="47">
        <v>0</v>
      </c>
      <c r="CG127" s="47">
        <v>0</v>
      </c>
      <c r="CH127" s="47">
        <v>0</v>
      </c>
      <c r="CI127" s="47">
        <v>0</v>
      </c>
      <c r="CJ127" s="47">
        <v>0</v>
      </c>
      <c r="CK127" s="47">
        <v>0.6999999999999951</v>
      </c>
      <c r="CL127" s="47">
        <v>0.34999999999999754</v>
      </c>
      <c r="CM127" s="47">
        <v>0.34999999999999754</v>
      </c>
      <c r="CN127" s="47">
        <v>0</v>
      </c>
      <c r="CO127" s="47">
        <v>0</v>
      </c>
      <c r="CP127" s="47">
        <v>0</v>
      </c>
      <c r="CQ127" s="47">
        <v>0</v>
      </c>
      <c r="CR127" s="47">
        <v>0</v>
      </c>
      <c r="CS127" s="47">
        <v>0</v>
      </c>
      <c r="CT127" s="47">
        <v>0</v>
      </c>
      <c r="CU127" s="47">
        <v>0</v>
      </c>
      <c r="CV127" s="47">
        <v>0</v>
      </c>
      <c r="CW127" s="47">
        <v>0</v>
      </c>
      <c r="CX127" s="47">
        <v>0</v>
      </c>
      <c r="CY127" s="47">
        <v>0.2999999999999981</v>
      </c>
      <c r="CZ127" s="47">
        <v>0.2999999999999981</v>
      </c>
      <c r="DA127" s="47">
        <v>0</v>
      </c>
      <c r="DB127" s="47">
        <v>0</v>
      </c>
      <c r="DC127" s="47">
        <v>0</v>
      </c>
      <c r="DD127" s="47">
        <v>0</v>
      </c>
      <c r="DE127" s="47">
        <v>0</v>
      </c>
      <c r="DF127" s="47">
        <v>0</v>
      </c>
      <c r="DG127" s="47">
        <v>0</v>
      </c>
      <c r="DH127" s="47">
        <v>0</v>
      </c>
      <c r="DI127" s="47">
        <v>0</v>
      </c>
      <c r="DJ127" s="47">
        <v>0</v>
      </c>
      <c r="DK127" s="47">
        <v>0</v>
      </c>
      <c r="DL127" s="47">
        <v>0</v>
      </c>
      <c r="DM127" s="47">
        <v>0</v>
      </c>
      <c r="DN127" s="47">
        <v>0</v>
      </c>
      <c r="DO127" s="47">
        <v>0</v>
      </c>
      <c r="DP127" s="47">
        <v>0</v>
      </c>
      <c r="DQ127" s="47">
        <v>0</v>
      </c>
      <c r="DR127" s="47">
        <v>0</v>
      </c>
      <c r="DS127" s="47">
        <v>0</v>
      </c>
      <c r="DT127" s="47">
        <v>0</v>
      </c>
      <c r="DU127" s="47">
        <v>0</v>
      </c>
      <c r="DV127" s="47">
        <v>0</v>
      </c>
      <c r="DW127" s="47">
        <v>0</v>
      </c>
      <c r="DX127" s="47">
        <v>0</v>
      </c>
      <c r="DY127" s="47">
        <v>0</v>
      </c>
      <c r="DZ127" s="47">
        <v>0</v>
      </c>
      <c r="EA127" s="47">
        <v>0</v>
      </c>
      <c r="ZZ127" t="s">
        <v>157</v>
      </c>
    </row>
    <row r="128" spans="1:702" x14ac:dyDescent="0.25">
      <c r="A128" s="47" t="s">
        <v>368</v>
      </c>
      <c r="B128" s="47" t="s">
        <v>153</v>
      </c>
      <c r="C128" s="47" t="s">
        <v>157</v>
      </c>
      <c r="D128" s="47" t="s">
        <v>1170</v>
      </c>
      <c r="E128" s="47" t="s">
        <v>362</v>
      </c>
      <c r="F128" s="47" t="s">
        <v>362</v>
      </c>
      <c r="G128" s="47"/>
      <c r="H128" s="47" t="s">
        <v>155</v>
      </c>
      <c r="I128" s="47" t="s">
        <v>219</v>
      </c>
      <c r="J128" s="47" t="str">
        <f>=IFERROR(VLOOKUP(H128&amp;I128,Table_Fonctions!A:G,6,FALSE),"")</f>
        <v>0</v>
      </c>
      <c r="K128" s="47" t="s">
        <v>1171</v>
      </c>
      <c r="L128" s="47" t="str">
        <f>=IFERROR(VLOOKUP(H128&amp;I128,Table_Fonctions!A:G,7,FALSE),K128)</f>
        <v/>
      </c>
      <c r="M128" s="47" t="str">
        <f>=IF(OR(LEFT(D128, 3)="TJ ", LEFT(D128, 4)="CPH "), "OUI", "NON")</f>
        <v/>
      </c>
      <c r="N128" s="47" t="s">
        <v>363</v>
      </c>
      <c r="O128" s="47"/>
      <c r="P128" s="47">
        <v>1</v>
      </c>
      <c r="Q128" s="47">
        <v>1</v>
      </c>
      <c r="R128" s="47" t="s">
        <v>1172</v>
      </c>
      <c r="S128" s="47">
        <f>=ROUND(BQ128-(BR128+BS128),3)</f>
      </c>
      <c r="T128" s="47">
        <f>=ROUND(CK128-(CL128+CM128+CN128+CO128+CP128),3)</f>
      </c>
      <c r="U128" s="47">
        <v>0</v>
      </c>
      <c r="V128" s="47">
        <v>0</v>
      </c>
      <c r="W128" s="47">
        <v>0</v>
      </c>
      <c r="X128" s="47">
        <v>0</v>
      </c>
      <c r="Y128" s="47">
        <v>0</v>
      </c>
      <c r="Z128" s="47">
        <v>0</v>
      </c>
      <c r="AA128" s="47">
        <v>0</v>
      </c>
      <c r="AB128" s="47">
        <v>0</v>
      </c>
      <c r="AC128" s="47">
        <v>0</v>
      </c>
      <c r="AD128" s="47">
        <v>0</v>
      </c>
      <c r="AE128" s="47">
        <v>0</v>
      </c>
      <c r="AF128" s="47">
        <v>0</v>
      </c>
      <c r="AG128" s="47">
        <v>0</v>
      </c>
      <c r="AH128" s="47">
        <v>0</v>
      </c>
      <c r="AI128" s="47">
        <v>0</v>
      </c>
      <c r="AJ128" s="47">
        <v>0</v>
      </c>
      <c r="AK128" s="47">
        <v>0</v>
      </c>
      <c r="AL128" s="47">
        <v>0</v>
      </c>
      <c r="AM128" s="47">
        <v>0</v>
      </c>
      <c r="AN128" s="47">
        <v>0</v>
      </c>
      <c r="AO128" s="47">
        <v>0</v>
      </c>
      <c r="AP128" s="47">
        <v>0</v>
      </c>
      <c r="AQ128" s="47">
        <v>0</v>
      </c>
      <c r="AR128" s="47">
        <v>0</v>
      </c>
      <c r="AS128" s="47">
        <v>0</v>
      </c>
      <c r="AT128" s="47">
        <v>0</v>
      </c>
      <c r="AU128" s="47">
        <v>0</v>
      </c>
      <c r="AV128" s="47">
        <v>0</v>
      </c>
      <c r="AW128" s="47">
        <v>0</v>
      </c>
      <c r="AX128" s="47">
        <v>0</v>
      </c>
      <c r="AY128" s="47">
        <v>0</v>
      </c>
      <c r="AZ128" s="47">
        <v>0</v>
      </c>
      <c r="BA128" s="47">
        <v>0</v>
      </c>
      <c r="BB128" s="47">
        <v>0</v>
      </c>
      <c r="BC128" s="47">
        <v>0</v>
      </c>
      <c r="BD128" s="47">
        <v>0</v>
      </c>
      <c r="BE128" s="47">
        <v>0</v>
      </c>
      <c r="BF128" s="47">
        <v>0</v>
      </c>
      <c r="BG128" s="47">
        <v>0</v>
      </c>
      <c r="BH128" s="47">
        <v>0</v>
      </c>
      <c r="BI128" s="47">
        <v>0</v>
      </c>
      <c r="BJ128" s="47">
        <v>0</v>
      </c>
      <c r="BK128" s="47">
        <v>0</v>
      </c>
      <c r="BL128" s="47">
        <v>0</v>
      </c>
      <c r="BM128" s="47">
        <v>0</v>
      </c>
      <c r="BN128" s="47">
        <v>0</v>
      </c>
      <c r="BO128" s="47">
        <v>0</v>
      </c>
      <c r="BP128" s="47">
        <v>0</v>
      </c>
      <c r="BQ128" s="47">
        <v>0.8600000000000081</v>
      </c>
      <c r="BR128" s="47">
        <v>0.5200000000000028</v>
      </c>
      <c r="BS128" s="47">
        <v>0.3400000000000025</v>
      </c>
      <c r="BT128" s="47">
        <v>0.05499999999999979</v>
      </c>
      <c r="BU128" s="47">
        <v>0.03999999999999961</v>
      </c>
      <c r="BV128" s="47">
        <v>0</v>
      </c>
      <c r="BW128" s="47">
        <v>0</v>
      </c>
      <c r="BX128" s="47">
        <v>0</v>
      </c>
      <c r="BY128" s="47">
        <v>0</v>
      </c>
      <c r="BZ128" s="47">
        <v>0</v>
      </c>
      <c r="CA128" s="47">
        <v>0</v>
      </c>
      <c r="CB128" s="47">
        <v>0.014999999999999934</v>
      </c>
      <c r="CC128" s="47">
        <v>0</v>
      </c>
      <c r="CD128" s="47">
        <v>0</v>
      </c>
      <c r="CE128" s="47">
        <v>0</v>
      </c>
      <c r="CF128" s="47">
        <v>0</v>
      </c>
      <c r="CG128" s="47">
        <v>0</v>
      </c>
      <c r="CH128" s="47">
        <v>0</v>
      </c>
      <c r="CI128" s="47">
        <v>0</v>
      </c>
      <c r="CJ128" s="47">
        <v>0</v>
      </c>
      <c r="CK128" s="47">
        <v>0</v>
      </c>
      <c r="CL128" s="47">
        <v>0</v>
      </c>
      <c r="CM128" s="47">
        <v>0</v>
      </c>
      <c r="CN128" s="47">
        <v>0</v>
      </c>
      <c r="CO128" s="47">
        <v>0</v>
      </c>
      <c r="CP128" s="47">
        <v>0</v>
      </c>
      <c r="CQ128" s="47">
        <v>0</v>
      </c>
      <c r="CR128" s="47">
        <v>0</v>
      </c>
      <c r="CS128" s="47">
        <v>0</v>
      </c>
      <c r="CT128" s="47">
        <v>0</v>
      </c>
      <c r="CU128" s="47">
        <v>0</v>
      </c>
      <c r="CV128" s="47">
        <v>0</v>
      </c>
      <c r="CW128" s="47">
        <v>0</v>
      </c>
      <c r="CX128" s="47">
        <v>0</v>
      </c>
      <c r="CY128" s="47">
        <v>0.08500000000000063</v>
      </c>
      <c r="CZ128" s="47">
        <v>0.08500000000000063</v>
      </c>
      <c r="DA128" s="47">
        <v>0</v>
      </c>
      <c r="DB128" s="47">
        <v>0</v>
      </c>
      <c r="DC128" s="47">
        <v>0</v>
      </c>
      <c r="DD128" s="47">
        <v>0</v>
      </c>
      <c r="DE128" s="47">
        <v>0</v>
      </c>
      <c r="DF128" s="47">
        <v>0</v>
      </c>
      <c r="DG128" s="47">
        <v>0</v>
      </c>
      <c r="DH128" s="47">
        <v>0</v>
      </c>
      <c r="DI128" s="47">
        <v>0</v>
      </c>
      <c r="DJ128" s="47">
        <v>0</v>
      </c>
      <c r="DK128" s="47">
        <v>0</v>
      </c>
      <c r="DL128" s="47">
        <v>0</v>
      </c>
      <c r="DM128" s="47">
        <v>0</v>
      </c>
      <c r="DN128" s="47">
        <v>0</v>
      </c>
      <c r="DO128" s="47">
        <v>0</v>
      </c>
      <c r="DP128" s="47">
        <v>0</v>
      </c>
      <c r="DQ128" s="47">
        <v>0</v>
      </c>
      <c r="DR128" s="47">
        <v>0</v>
      </c>
      <c r="DS128" s="47">
        <v>0</v>
      </c>
      <c r="DT128" s="47">
        <v>0</v>
      </c>
      <c r="DU128" s="47">
        <v>0</v>
      </c>
      <c r="DV128" s="47">
        <v>0</v>
      </c>
      <c r="DW128" s="47">
        <v>0</v>
      </c>
      <c r="DX128" s="47">
        <v>0</v>
      </c>
      <c r="DY128" s="47">
        <v>0</v>
      </c>
      <c r="DZ128" s="47">
        <v>0</v>
      </c>
      <c r="EA128" s="47">
        <v>0</v>
      </c>
      <c r="ZZ128" t="s">
        <v>157</v>
      </c>
    </row>
    <row r="129" spans="1:702" x14ac:dyDescent="0.25">
      <c r="A129" s="47" t="s">
        <v>369</v>
      </c>
      <c r="B129" s="47" t="s">
        <v>153</v>
      </c>
      <c r="C129" s="47" t="s">
        <v>157</v>
      </c>
      <c r="D129" s="47" t="s">
        <v>1170</v>
      </c>
      <c r="E129" s="47" t="s">
        <v>362</v>
      </c>
      <c r="F129" s="47" t="s">
        <v>362</v>
      </c>
      <c r="G129" s="47"/>
      <c r="H129" s="47" t="s">
        <v>155</v>
      </c>
      <c r="I129" s="47" t="s">
        <v>219</v>
      </c>
      <c r="J129" s="47" t="str">
        <f>=IFERROR(VLOOKUP(H129&amp;I129,Table_Fonctions!A:G,6,FALSE),"")</f>
        <v>0</v>
      </c>
      <c r="K129" s="47" t="s">
        <v>1171</v>
      </c>
      <c r="L129" s="47" t="str">
        <f>=IFERROR(VLOOKUP(H129&amp;I129,Table_Fonctions!A:G,7,FALSE),K129)</f>
        <v/>
      </c>
      <c r="M129" s="47" t="str">
        <f>=IF(OR(LEFT(D129, 3)="TJ ", LEFT(D129, 4)="CPH "), "OUI", "NON")</f>
        <v/>
      </c>
      <c r="N129" s="47" t="s">
        <v>363</v>
      </c>
      <c r="O129" s="47"/>
      <c r="P129" s="47">
        <v>1</v>
      </c>
      <c r="Q129" s="47">
        <v>1</v>
      </c>
      <c r="R129" s="47" t="s">
        <v>1172</v>
      </c>
      <c r="S129" s="47">
        <f>=ROUND(BQ129-(BR129+BS129),3)</f>
      </c>
      <c r="T129" s="47">
        <f>=ROUND(CK129-(CL129+CM129+CN129+CO129+CP129),3)</f>
      </c>
      <c r="U129" s="47">
        <v>0</v>
      </c>
      <c r="V129" s="47">
        <v>0</v>
      </c>
      <c r="W129" s="47">
        <v>0</v>
      </c>
      <c r="X129" s="47">
        <v>0</v>
      </c>
      <c r="Y129" s="47">
        <v>0</v>
      </c>
      <c r="Z129" s="47">
        <v>0</v>
      </c>
      <c r="AA129" s="47">
        <v>0</v>
      </c>
      <c r="AB129" s="47">
        <v>0</v>
      </c>
      <c r="AC129" s="47">
        <v>0</v>
      </c>
      <c r="AD129" s="47">
        <v>0</v>
      </c>
      <c r="AE129" s="47">
        <v>0</v>
      </c>
      <c r="AF129" s="47">
        <v>0</v>
      </c>
      <c r="AG129" s="47">
        <v>0</v>
      </c>
      <c r="AH129" s="47">
        <v>0</v>
      </c>
      <c r="AI129" s="47">
        <v>0</v>
      </c>
      <c r="AJ129" s="47">
        <v>0</v>
      </c>
      <c r="AK129" s="47">
        <v>0</v>
      </c>
      <c r="AL129" s="47">
        <v>0</v>
      </c>
      <c r="AM129" s="47">
        <v>0</v>
      </c>
      <c r="AN129" s="47">
        <v>0</v>
      </c>
      <c r="AO129" s="47">
        <v>0</v>
      </c>
      <c r="AP129" s="47">
        <v>0</v>
      </c>
      <c r="AQ129" s="47">
        <v>0</v>
      </c>
      <c r="AR129" s="47">
        <v>0</v>
      </c>
      <c r="AS129" s="47">
        <v>0</v>
      </c>
      <c r="AT129" s="47">
        <v>0</v>
      </c>
      <c r="AU129" s="47">
        <v>0</v>
      </c>
      <c r="AV129" s="47">
        <v>0</v>
      </c>
      <c r="AW129" s="47">
        <v>0</v>
      </c>
      <c r="AX129" s="47">
        <v>0</v>
      </c>
      <c r="AY129" s="47">
        <v>0</v>
      </c>
      <c r="AZ129" s="47">
        <v>0</v>
      </c>
      <c r="BA129" s="47">
        <v>0</v>
      </c>
      <c r="BB129" s="47">
        <v>0</v>
      </c>
      <c r="BC129" s="47">
        <v>0</v>
      </c>
      <c r="BD129" s="47">
        <v>0</v>
      </c>
      <c r="BE129" s="47">
        <v>0</v>
      </c>
      <c r="BF129" s="47">
        <v>0</v>
      </c>
      <c r="BG129" s="47">
        <v>0</v>
      </c>
      <c r="BH129" s="47">
        <v>0</v>
      </c>
      <c r="BI129" s="47">
        <v>0</v>
      </c>
      <c r="BJ129" s="47">
        <v>0</v>
      </c>
      <c r="BK129" s="47">
        <v>0</v>
      </c>
      <c r="BL129" s="47">
        <v>0</v>
      </c>
      <c r="BM129" s="47">
        <v>0</v>
      </c>
      <c r="BN129" s="47">
        <v>0</v>
      </c>
      <c r="BO129" s="47">
        <v>0</v>
      </c>
      <c r="BP129" s="47">
        <v>0</v>
      </c>
      <c r="BQ129" s="47">
        <v>0.8600000000000081</v>
      </c>
      <c r="BR129" s="47">
        <v>0.5200000000000028</v>
      </c>
      <c r="BS129" s="47">
        <v>0.3400000000000025</v>
      </c>
      <c r="BT129" s="47">
        <v>0.05499999999999979</v>
      </c>
      <c r="BU129" s="47">
        <v>0.03999999999999961</v>
      </c>
      <c r="BV129" s="47">
        <v>0</v>
      </c>
      <c r="BW129" s="47">
        <v>0</v>
      </c>
      <c r="BX129" s="47">
        <v>0</v>
      </c>
      <c r="BY129" s="47">
        <v>0</v>
      </c>
      <c r="BZ129" s="47">
        <v>0</v>
      </c>
      <c r="CA129" s="47">
        <v>0</v>
      </c>
      <c r="CB129" s="47">
        <v>0.014999999999999934</v>
      </c>
      <c r="CC129" s="47">
        <v>0</v>
      </c>
      <c r="CD129" s="47">
        <v>0</v>
      </c>
      <c r="CE129" s="47">
        <v>0</v>
      </c>
      <c r="CF129" s="47">
        <v>0</v>
      </c>
      <c r="CG129" s="47">
        <v>0</v>
      </c>
      <c r="CH129" s="47">
        <v>0</v>
      </c>
      <c r="CI129" s="47">
        <v>0</v>
      </c>
      <c r="CJ129" s="47">
        <v>0</v>
      </c>
      <c r="CK129" s="47">
        <v>0</v>
      </c>
      <c r="CL129" s="47">
        <v>0</v>
      </c>
      <c r="CM129" s="47">
        <v>0</v>
      </c>
      <c r="CN129" s="47">
        <v>0</v>
      </c>
      <c r="CO129" s="47">
        <v>0</v>
      </c>
      <c r="CP129" s="47">
        <v>0</v>
      </c>
      <c r="CQ129" s="47">
        <v>0</v>
      </c>
      <c r="CR129" s="47">
        <v>0</v>
      </c>
      <c r="CS129" s="47">
        <v>0</v>
      </c>
      <c r="CT129" s="47">
        <v>0</v>
      </c>
      <c r="CU129" s="47">
        <v>0</v>
      </c>
      <c r="CV129" s="47">
        <v>0</v>
      </c>
      <c r="CW129" s="47">
        <v>0</v>
      </c>
      <c r="CX129" s="47">
        <v>0</v>
      </c>
      <c r="CY129" s="47">
        <v>0.08500000000000063</v>
      </c>
      <c r="CZ129" s="47">
        <v>0.08500000000000063</v>
      </c>
      <c r="DA129" s="47">
        <v>0</v>
      </c>
      <c r="DB129" s="47">
        <v>0</v>
      </c>
      <c r="DC129" s="47">
        <v>0</v>
      </c>
      <c r="DD129" s="47">
        <v>0</v>
      </c>
      <c r="DE129" s="47">
        <v>0</v>
      </c>
      <c r="DF129" s="47">
        <v>0</v>
      </c>
      <c r="DG129" s="47">
        <v>0</v>
      </c>
      <c r="DH129" s="47">
        <v>0</v>
      </c>
      <c r="DI129" s="47">
        <v>0</v>
      </c>
      <c r="DJ129" s="47">
        <v>0</v>
      </c>
      <c r="DK129" s="47">
        <v>0</v>
      </c>
      <c r="DL129" s="47">
        <v>0</v>
      </c>
      <c r="DM129" s="47">
        <v>0</v>
      </c>
      <c r="DN129" s="47">
        <v>0</v>
      </c>
      <c r="DO129" s="47">
        <v>0</v>
      </c>
      <c r="DP129" s="47">
        <v>0</v>
      </c>
      <c r="DQ129" s="47">
        <v>0</v>
      </c>
      <c r="DR129" s="47">
        <v>0</v>
      </c>
      <c r="DS129" s="47">
        <v>0</v>
      </c>
      <c r="DT129" s="47">
        <v>0</v>
      </c>
      <c r="DU129" s="47">
        <v>0</v>
      </c>
      <c r="DV129" s="47">
        <v>0</v>
      </c>
      <c r="DW129" s="47">
        <v>0</v>
      </c>
      <c r="DX129" s="47">
        <v>0</v>
      </c>
      <c r="DY129" s="47">
        <v>0</v>
      </c>
      <c r="DZ129" s="47">
        <v>0</v>
      </c>
      <c r="EA129" s="47">
        <v>0</v>
      </c>
      <c r="ZZ129" t="s">
        <v>157</v>
      </c>
    </row>
    <row r="130" spans="1:702" x14ac:dyDescent="0.25">
      <c r="A130" s="47" t="s">
        <v>370</v>
      </c>
      <c r="B130" s="47" t="s">
        <v>153</v>
      </c>
      <c r="C130" s="47" t="s">
        <v>157</v>
      </c>
      <c r="D130" s="47" t="s">
        <v>1170</v>
      </c>
      <c r="E130" s="47" t="s">
        <v>362</v>
      </c>
      <c r="F130" s="47" t="s">
        <v>362</v>
      </c>
      <c r="G130" s="47"/>
      <c r="H130" s="47" t="s">
        <v>155</v>
      </c>
      <c r="I130" s="47" t="s">
        <v>179</v>
      </c>
      <c r="J130" s="47" t="str">
        <f>=IFERROR(VLOOKUP(H130&amp;I130,Table_Fonctions!A:G,6,FALSE),"")</f>
        <v>0</v>
      </c>
      <c r="K130" s="47" t="s">
        <v>1171</v>
      </c>
      <c r="L130" s="47" t="str">
        <f>=IFERROR(VLOOKUP(H130&amp;I130,Table_Fonctions!A:G,7,FALSE),K130)</f>
        <v/>
      </c>
      <c r="M130" s="47" t="str">
        <f>=IF(OR(LEFT(D130, 3)="TJ ", LEFT(D130, 4)="CPH "), "OUI", "NON")</f>
        <v/>
      </c>
      <c r="N130" s="47" t="s">
        <v>363</v>
      </c>
      <c r="O130" s="47" t="s">
        <v>371</v>
      </c>
      <c r="P130" s="47">
        <v>0.6552631578947369</v>
      </c>
      <c r="Q130" s="47">
        <v>0.6552631578947369</v>
      </c>
      <c r="R130" s="47" t="s">
        <v>1172</v>
      </c>
      <c r="S130" s="47">
        <f>=ROUND(BQ130-(BR130+BS130),3)</f>
      </c>
      <c r="T130" s="47">
        <f>=ROUND(CK130-(CL130+CM130+CN130+CO130+CP130),3)</f>
      </c>
      <c r="U130" s="47">
        <v>0</v>
      </c>
      <c r="V130" s="47">
        <v>0</v>
      </c>
      <c r="W130" s="47">
        <v>0</v>
      </c>
      <c r="X130" s="47">
        <v>0</v>
      </c>
      <c r="Y130" s="47">
        <v>0</v>
      </c>
      <c r="Z130" s="47">
        <v>0</v>
      </c>
      <c r="AA130" s="47">
        <v>0</v>
      </c>
      <c r="AB130" s="47">
        <v>0</v>
      </c>
      <c r="AC130" s="47">
        <v>0</v>
      </c>
      <c r="AD130" s="47">
        <v>0</v>
      </c>
      <c r="AE130" s="47">
        <v>0</v>
      </c>
      <c r="AF130" s="47">
        <v>0</v>
      </c>
      <c r="AG130" s="47">
        <v>0</v>
      </c>
      <c r="AH130" s="47">
        <v>0</v>
      </c>
      <c r="AI130" s="47">
        <v>0</v>
      </c>
      <c r="AJ130" s="47">
        <v>0</v>
      </c>
      <c r="AK130" s="47">
        <v>0</v>
      </c>
      <c r="AL130" s="47">
        <v>0</v>
      </c>
      <c r="AM130" s="47">
        <v>0</v>
      </c>
      <c r="AN130" s="47">
        <v>0</v>
      </c>
      <c r="AO130" s="47">
        <v>0</v>
      </c>
      <c r="AP130" s="47">
        <v>0</v>
      </c>
      <c r="AQ130" s="47">
        <v>0</v>
      </c>
      <c r="AR130" s="47">
        <v>0</v>
      </c>
      <c r="AS130" s="47">
        <v>0.5766315789473666</v>
      </c>
      <c r="AT130" s="47">
        <v>0</v>
      </c>
      <c r="AU130" s="47">
        <v>0</v>
      </c>
      <c r="AV130" s="47">
        <v>0</v>
      </c>
      <c r="AW130" s="47">
        <v>0</v>
      </c>
      <c r="AX130" s="47">
        <v>0</v>
      </c>
      <c r="AY130" s="47">
        <v>0</v>
      </c>
      <c r="AZ130" s="47">
        <v>0</v>
      </c>
      <c r="BA130" s="47">
        <v>0</v>
      </c>
      <c r="BB130" s="47">
        <v>0.5766315789473666</v>
      </c>
      <c r="BC130" s="47">
        <v>0</v>
      </c>
      <c r="BD130" s="47">
        <v>0</v>
      </c>
      <c r="BE130" s="47">
        <v>0</v>
      </c>
      <c r="BF130" s="47">
        <v>0</v>
      </c>
      <c r="BG130" s="47">
        <v>0</v>
      </c>
      <c r="BH130" s="47">
        <v>0</v>
      </c>
      <c r="BI130" s="47">
        <v>0</v>
      </c>
      <c r="BJ130" s="47">
        <v>0</v>
      </c>
      <c r="BK130" s="47">
        <v>0</v>
      </c>
      <c r="BL130" s="47">
        <v>0</v>
      </c>
      <c r="BM130" s="47">
        <v>0</v>
      </c>
      <c r="BN130" s="47">
        <v>0</v>
      </c>
      <c r="BO130" s="47">
        <v>0</v>
      </c>
      <c r="BP130" s="47">
        <v>0</v>
      </c>
      <c r="BQ130" s="47">
        <v>0</v>
      </c>
      <c r="BR130" s="47">
        <v>0</v>
      </c>
      <c r="BS130" s="47">
        <v>0</v>
      </c>
      <c r="BT130" s="47">
        <v>0.03603947368421041</v>
      </c>
      <c r="BU130" s="47">
        <v>0.02621052631578938</v>
      </c>
      <c r="BV130" s="47">
        <v>0</v>
      </c>
      <c r="BW130" s="47">
        <v>0</v>
      </c>
      <c r="BX130" s="47">
        <v>0</v>
      </c>
      <c r="BY130" s="47">
        <v>0</v>
      </c>
      <c r="BZ130" s="47">
        <v>0</v>
      </c>
      <c r="CA130" s="47">
        <v>0</v>
      </c>
      <c r="CB130" s="47">
        <v>0.009828947368421076</v>
      </c>
      <c r="CC130" s="47">
        <v>0</v>
      </c>
      <c r="CD130" s="47">
        <v>0</v>
      </c>
      <c r="CE130" s="47">
        <v>0</v>
      </c>
      <c r="CF130" s="47">
        <v>0</v>
      </c>
      <c r="CG130" s="47">
        <v>0</v>
      </c>
      <c r="CH130" s="47">
        <v>0</v>
      </c>
      <c r="CI130" s="47">
        <v>0</v>
      </c>
      <c r="CJ130" s="47">
        <v>0</v>
      </c>
      <c r="CK130" s="47">
        <v>0</v>
      </c>
      <c r="CL130" s="47">
        <v>0</v>
      </c>
      <c r="CM130" s="47">
        <v>0</v>
      </c>
      <c r="CN130" s="47">
        <v>0</v>
      </c>
      <c r="CO130" s="47">
        <v>0</v>
      </c>
      <c r="CP130" s="47">
        <v>0</v>
      </c>
      <c r="CQ130" s="47">
        <v>0</v>
      </c>
      <c r="CR130" s="47">
        <v>0</v>
      </c>
      <c r="CS130" s="47">
        <v>0</v>
      </c>
      <c r="CT130" s="47">
        <v>0</v>
      </c>
      <c r="CU130" s="47">
        <v>0</v>
      </c>
      <c r="CV130" s="47">
        <v>0</v>
      </c>
      <c r="CW130" s="47">
        <v>0</v>
      </c>
      <c r="CX130" s="47">
        <v>0</v>
      </c>
      <c r="CY130" s="47">
        <v>0.0425921052631578</v>
      </c>
      <c r="CZ130" s="47">
        <v>0.0425921052631578</v>
      </c>
      <c r="DA130" s="47">
        <v>0</v>
      </c>
      <c r="DB130" s="47">
        <v>0</v>
      </c>
      <c r="DC130" s="47">
        <v>0</v>
      </c>
      <c r="DD130" s="47">
        <v>0</v>
      </c>
      <c r="DE130" s="47">
        <v>0</v>
      </c>
      <c r="DF130" s="47">
        <v>0</v>
      </c>
      <c r="DG130" s="47">
        <v>0</v>
      </c>
      <c r="DH130" s="47">
        <v>0</v>
      </c>
      <c r="DI130" s="47">
        <v>0</v>
      </c>
      <c r="DJ130" s="47">
        <v>0</v>
      </c>
      <c r="DK130" s="47">
        <v>0</v>
      </c>
      <c r="DL130" s="47">
        <v>0</v>
      </c>
      <c r="DM130" s="47">
        <v>0</v>
      </c>
      <c r="DN130" s="47">
        <v>0</v>
      </c>
      <c r="DO130" s="47">
        <v>0</v>
      </c>
      <c r="DP130" s="47">
        <v>0</v>
      </c>
      <c r="DQ130" s="47">
        <v>0</v>
      </c>
      <c r="DR130" s="47">
        <v>0</v>
      </c>
      <c r="DS130" s="47">
        <v>0</v>
      </c>
      <c r="DT130" s="47">
        <v>0</v>
      </c>
      <c r="DU130" s="47">
        <v>0</v>
      </c>
      <c r="DV130" s="47">
        <v>0</v>
      </c>
      <c r="DW130" s="47">
        <v>0</v>
      </c>
      <c r="DX130" s="47">
        <v>0</v>
      </c>
      <c r="DY130" s="47">
        <v>0</v>
      </c>
      <c r="DZ130" s="47">
        <v>0</v>
      </c>
      <c r="EA130" s="47">
        <v>0</v>
      </c>
      <c r="ZZ130" t="s">
        <v>157</v>
      </c>
    </row>
    <row r="131" spans="1:702" x14ac:dyDescent="0.25">
      <c r="A131" s="47" t="s">
        <v>372</v>
      </c>
      <c r="B131" s="47" t="s">
        <v>153</v>
      </c>
      <c r="C131" s="47" t="s">
        <v>157</v>
      </c>
      <c r="D131" s="47" t="s">
        <v>1170</v>
      </c>
      <c r="E131" s="47" t="s">
        <v>373</v>
      </c>
      <c r="F131" s="47" t="s">
        <v>373</v>
      </c>
      <c r="G131" s="47"/>
      <c r="H131" s="47" t="s">
        <v>155</v>
      </c>
      <c r="I131" s="47" t="s">
        <v>226</v>
      </c>
      <c r="J131" s="47" t="str">
        <f>=IFERROR(VLOOKUP(H131&amp;I131,Table_Fonctions!A:G,6,FALSE),"")</f>
        <v>0</v>
      </c>
      <c r="K131" s="47" t="s">
        <v>1171</v>
      </c>
      <c r="L131" s="47" t="str">
        <f>=IFERROR(VLOOKUP(H131&amp;I131,Table_Fonctions!A:G,7,FALSE),K131)</f>
        <v/>
      </c>
      <c r="M131" s="47" t="str">
        <f>=IF(OR(LEFT(D131, 3)="TJ ", LEFT(D131, 4)="CPH "), "OUI", "NON")</f>
        <v/>
      </c>
      <c r="N131" s="47" t="s">
        <v>363</v>
      </c>
      <c r="O131" s="47" t="s">
        <v>374</v>
      </c>
      <c r="P131" s="47">
        <v>0.6657894736842105</v>
      </c>
      <c r="Q131" s="47">
        <v>0.6657894736842105</v>
      </c>
      <c r="R131" s="47" t="s">
        <v>1172</v>
      </c>
      <c r="S131" s="47">
        <f>=ROUND(BQ131-(BR131+BS131),3)</f>
      </c>
      <c r="T131" s="47">
        <f>=ROUND(CK131-(CL131+CM131+CN131+CO131+CP131),3)</f>
      </c>
      <c r="U131" s="47">
        <v>0</v>
      </c>
      <c r="V131" s="47">
        <v>0</v>
      </c>
      <c r="W131" s="47">
        <v>0</v>
      </c>
      <c r="X131" s="47">
        <v>0</v>
      </c>
      <c r="Y131" s="47">
        <v>0</v>
      </c>
      <c r="Z131" s="47">
        <v>0</v>
      </c>
      <c r="AA131" s="47">
        <v>0</v>
      </c>
      <c r="AB131" s="47">
        <v>0</v>
      </c>
      <c r="AC131" s="47">
        <v>0</v>
      </c>
      <c r="AD131" s="47">
        <v>0</v>
      </c>
      <c r="AE131" s="47">
        <v>0</v>
      </c>
      <c r="AF131" s="47">
        <v>0</v>
      </c>
      <c r="AG131" s="47">
        <v>0</v>
      </c>
      <c r="AH131" s="47">
        <v>0</v>
      </c>
      <c r="AI131" s="47">
        <v>0</v>
      </c>
      <c r="AJ131" s="47">
        <v>0</v>
      </c>
      <c r="AK131" s="47">
        <v>0</v>
      </c>
      <c r="AL131" s="47">
        <v>0</v>
      </c>
      <c r="AM131" s="47">
        <v>0</v>
      </c>
      <c r="AN131" s="47">
        <v>0</v>
      </c>
      <c r="AO131" s="47">
        <v>0</v>
      </c>
      <c r="AP131" s="47">
        <v>0</v>
      </c>
      <c r="AQ131" s="47">
        <v>0</v>
      </c>
      <c r="AR131" s="47">
        <v>0</v>
      </c>
      <c r="AS131" s="47">
        <v>0</v>
      </c>
      <c r="AT131" s="47">
        <v>0</v>
      </c>
      <c r="AU131" s="47">
        <v>0</v>
      </c>
      <c r="AV131" s="47">
        <v>0</v>
      </c>
      <c r="AW131" s="47">
        <v>0</v>
      </c>
      <c r="AX131" s="47">
        <v>0</v>
      </c>
      <c r="AY131" s="47">
        <v>0</v>
      </c>
      <c r="AZ131" s="47">
        <v>0</v>
      </c>
      <c r="BA131" s="47">
        <v>0</v>
      </c>
      <c r="BB131" s="47">
        <v>0</v>
      </c>
      <c r="BC131" s="47">
        <v>0</v>
      </c>
      <c r="BD131" s="47">
        <v>0</v>
      </c>
      <c r="BE131" s="47">
        <v>0</v>
      </c>
      <c r="BF131" s="47">
        <v>0</v>
      </c>
      <c r="BG131" s="47">
        <v>0</v>
      </c>
      <c r="BH131" s="47">
        <v>0</v>
      </c>
      <c r="BI131" s="47">
        <v>0</v>
      </c>
      <c r="BJ131" s="47">
        <v>0</v>
      </c>
      <c r="BK131" s="47">
        <v>0</v>
      </c>
      <c r="BL131" s="47">
        <v>0</v>
      </c>
      <c r="BM131" s="47">
        <v>0</v>
      </c>
      <c r="BN131" s="47">
        <v>0</v>
      </c>
      <c r="BO131" s="47">
        <v>0</v>
      </c>
      <c r="BP131" s="47">
        <v>0</v>
      </c>
      <c r="BQ131" s="47">
        <v>0</v>
      </c>
      <c r="BR131" s="47">
        <v>0</v>
      </c>
      <c r="BS131" s="47">
        <v>0</v>
      </c>
      <c r="BT131" s="47">
        <v>0.03661842105263146</v>
      </c>
      <c r="BU131" s="47">
        <v>0.026631578947368315</v>
      </c>
      <c r="BV131" s="47">
        <v>0</v>
      </c>
      <c r="BW131" s="47">
        <v>0</v>
      </c>
      <c r="BX131" s="47">
        <v>0</v>
      </c>
      <c r="BY131" s="47">
        <v>0</v>
      </c>
      <c r="BZ131" s="47">
        <v>0</v>
      </c>
      <c r="CA131" s="47">
        <v>0</v>
      </c>
      <c r="CB131" s="47">
        <v>0.009986842105263183</v>
      </c>
      <c r="CC131" s="47">
        <v>0</v>
      </c>
      <c r="CD131" s="47">
        <v>0</v>
      </c>
      <c r="CE131" s="47">
        <v>0</v>
      </c>
      <c r="CF131" s="47">
        <v>0</v>
      </c>
      <c r="CG131" s="47">
        <v>0</v>
      </c>
      <c r="CH131" s="47">
        <v>0</v>
      </c>
      <c r="CI131" s="47">
        <v>0</v>
      </c>
      <c r="CJ131" s="47">
        <v>0</v>
      </c>
      <c r="CK131" s="47">
        <v>0.5725789473684246</v>
      </c>
      <c r="CL131" s="47">
        <v>0.5725789473684246</v>
      </c>
      <c r="CM131" s="47">
        <v>0</v>
      </c>
      <c r="CN131" s="47">
        <v>0</v>
      </c>
      <c r="CO131" s="47">
        <v>0</v>
      </c>
      <c r="CP131" s="47">
        <v>0</v>
      </c>
      <c r="CQ131" s="47">
        <v>0</v>
      </c>
      <c r="CR131" s="47">
        <v>0</v>
      </c>
      <c r="CS131" s="47">
        <v>0</v>
      </c>
      <c r="CT131" s="47">
        <v>0</v>
      </c>
      <c r="CU131" s="47">
        <v>0</v>
      </c>
      <c r="CV131" s="47">
        <v>0</v>
      </c>
      <c r="CW131" s="47">
        <v>0</v>
      </c>
      <c r="CX131" s="47">
        <v>0</v>
      </c>
      <c r="CY131" s="47">
        <v>0.056592105263158235</v>
      </c>
      <c r="CZ131" s="47">
        <v>0.056592105263158235</v>
      </c>
      <c r="DA131" s="47">
        <v>0</v>
      </c>
      <c r="DB131" s="47">
        <v>0</v>
      </c>
      <c r="DC131" s="47">
        <v>0</v>
      </c>
      <c r="DD131" s="47">
        <v>0</v>
      </c>
      <c r="DE131" s="47">
        <v>0</v>
      </c>
      <c r="DF131" s="47">
        <v>0</v>
      </c>
      <c r="DG131" s="47">
        <v>0</v>
      </c>
      <c r="DH131" s="47">
        <v>0</v>
      </c>
      <c r="DI131" s="47">
        <v>0</v>
      </c>
      <c r="DJ131" s="47">
        <v>0</v>
      </c>
      <c r="DK131" s="47">
        <v>0</v>
      </c>
      <c r="DL131" s="47">
        <v>0</v>
      </c>
      <c r="DM131" s="47">
        <v>0</v>
      </c>
      <c r="DN131" s="47">
        <v>0</v>
      </c>
      <c r="DO131" s="47">
        <v>0</v>
      </c>
      <c r="DP131" s="47">
        <v>0</v>
      </c>
      <c r="DQ131" s="47">
        <v>0</v>
      </c>
      <c r="DR131" s="47">
        <v>0</v>
      </c>
      <c r="DS131" s="47">
        <v>0</v>
      </c>
      <c r="DT131" s="47">
        <v>0</v>
      </c>
      <c r="DU131" s="47">
        <v>0</v>
      </c>
      <c r="DV131" s="47">
        <v>0</v>
      </c>
      <c r="DW131" s="47">
        <v>0</v>
      </c>
      <c r="DX131" s="47">
        <v>0</v>
      </c>
      <c r="DY131" s="47">
        <v>0.005263157894736842</v>
      </c>
      <c r="DZ131" s="47">
        <v>0</v>
      </c>
      <c r="EA131" s="47">
        <v>0.005263157894736842</v>
      </c>
      <c r="ZZ131" t="s">
        <v>157</v>
      </c>
    </row>
    <row r="132" spans="1:702" x14ac:dyDescent="0.25">
      <c r="A132" s="47" t="s">
        <v>375</v>
      </c>
      <c r="B132" s="47" t="s">
        <v>153</v>
      </c>
      <c r="C132" s="47" t="s">
        <v>157</v>
      </c>
      <c r="D132" s="47" t="s">
        <v>1170</v>
      </c>
      <c r="E132" s="47" t="s">
        <v>373</v>
      </c>
      <c r="F132" s="47" t="s">
        <v>373</v>
      </c>
      <c r="G132" s="47"/>
      <c r="H132" s="47" t="s">
        <v>155</v>
      </c>
      <c r="I132" s="47" t="s">
        <v>232</v>
      </c>
      <c r="J132" s="47" t="str">
        <f>=IFERROR(VLOOKUP(H132&amp;I132,Table_Fonctions!A:G,6,FALSE),"")</f>
        <v>0</v>
      </c>
      <c r="K132" s="47" t="s">
        <v>1171</v>
      </c>
      <c r="L132" s="47" t="str">
        <f>=IFERROR(VLOOKUP(H132&amp;I132,Table_Fonctions!A:G,7,FALSE),K132)</f>
        <v/>
      </c>
      <c r="M132" s="47" t="str">
        <f>=IF(OR(LEFT(D132, 3)="TJ ", LEFT(D132, 4)="CPH "), "OUI", "NON")</f>
        <v/>
      </c>
      <c r="N132" s="47" t="s">
        <v>363</v>
      </c>
      <c r="O132" s="47"/>
      <c r="P132" s="47">
        <v>1</v>
      </c>
      <c r="Q132" s="47">
        <v>1</v>
      </c>
      <c r="R132" s="47" t="s">
        <v>1172</v>
      </c>
      <c r="S132" s="47">
        <f>=ROUND(BQ132-(BR132+BS132),3)</f>
      </c>
      <c r="T132" s="47">
        <f>=ROUND(CK132-(CL132+CM132+CN132+CO132+CP132),3)</f>
      </c>
      <c r="U132" s="47">
        <v>0</v>
      </c>
      <c r="V132" s="47">
        <v>0</v>
      </c>
      <c r="W132" s="47">
        <v>0</v>
      </c>
      <c r="X132" s="47">
        <v>0</v>
      </c>
      <c r="Y132" s="47">
        <v>0</v>
      </c>
      <c r="Z132" s="47">
        <v>0</v>
      </c>
      <c r="AA132" s="47">
        <v>0</v>
      </c>
      <c r="AB132" s="47">
        <v>0</v>
      </c>
      <c r="AC132" s="47">
        <v>0</v>
      </c>
      <c r="AD132" s="47">
        <v>0</v>
      </c>
      <c r="AE132" s="47">
        <v>0</v>
      </c>
      <c r="AF132" s="47">
        <v>0</v>
      </c>
      <c r="AG132" s="47">
        <v>0</v>
      </c>
      <c r="AH132" s="47">
        <v>0</v>
      </c>
      <c r="AI132" s="47">
        <v>0</v>
      </c>
      <c r="AJ132" s="47">
        <v>0.4799999999999979</v>
      </c>
      <c r="AK132" s="47">
        <v>0.20999999999999935</v>
      </c>
      <c r="AL132" s="47">
        <v>0.189999999999999</v>
      </c>
      <c r="AM132" s="47">
        <v>0</v>
      </c>
      <c r="AN132" s="47">
        <v>0</v>
      </c>
      <c r="AO132" s="47">
        <v>0</v>
      </c>
      <c r="AP132" s="47">
        <v>0.07999999999999922</v>
      </c>
      <c r="AQ132" s="47">
        <v>0</v>
      </c>
      <c r="AR132" s="47">
        <v>0</v>
      </c>
      <c r="AS132" s="47">
        <v>0.3899999999999986</v>
      </c>
      <c r="AT132" s="47">
        <v>0.3899999999999986</v>
      </c>
      <c r="AU132" s="47">
        <v>0</v>
      </c>
      <c r="AV132" s="47">
        <v>0</v>
      </c>
      <c r="AW132" s="47">
        <v>0</v>
      </c>
      <c r="AX132" s="47">
        <v>0</v>
      </c>
      <c r="AY132" s="47">
        <v>0</v>
      </c>
      <c r="AZ132" s="47">
        <v>0</v>
      </c>
      <c r="BA132" s="47">
        <v>0</v>
      </c>
      <c r="BB132" s="47">
        <v>0</v>
      </c>
      <c r="BC132" s="47">
        <v>0</v>
      </c>
      <c r="BD132" s="47">
        <v>0</v>
      </c>
      <c r="BE132" s="47">
        <v>0</v>
      </c>
      <c r="BF132" s="47">
        <v>0</v>
      </c>
      <c r="BG132" s="47">
        <v>0</v>
      </c>
      <c r="BH132" s="47">
        <v>0</v>
      </c>
      <c r="BI132" s="47">
        <v>0</v>
      </c>
      <c r="BJ132" s="47">
        <v>0</v>
      </c>
      <c r="BK132" s="47">
        <v>0</v>
      </c>
      <c r="BL132" s="47">
        <v>0</v>
      </c>
      <c r="BM132" s="47">
        <v>0</v>
      </c>
      <c r="BN132" s="47">
        <v>0</v>
      </c>
      <c r="BO132" s="47">
        <v>0</v>
      </c>
      <c r="BP132" s="47">
        <v>0</v>
      </c>
      <c r="BQ132" s="47">
        <v>0</v>
      </c>
      <c r="BR132" s="47">
        <v>0</v>
      </c>
      <c r="BS132" s="47">
        <v>0</v>
      </c>
      <c r="BT132" s="47">
        <v>0.045000000000000054</v>
      </c>
      <c r="BU132" s="47">
        <v>0.029999999999999867</v>
      </c>
      <c r="BV132" s="47">
        <v>0</v>
      </c>
      <c r="BW132" s="47">
        <v>0</v>
      </c>
      <c r="BX132" s="47">
        <v>0</v>
      </c>
      <c r="BY132" s="47">
        <v>0</v>
      </c>
      <c r="BZ132" s="47">
        <v>0</v>
      </c>
      <c r="CA132" s="47">
        <v>0</v>
      </c>
      <c r="CB132" s="47">
        <v>0.014999999999999934</v>
      </c>
      <c r="CC132" s="47">
        <v>0</v>
      </c>
      <c r="CD132" s="47">
        <v>0</v>
      </c>
      <c r="CE132" s="47">
        <v>0</v>
      </c>
      <c r="CF132" s="47">
        <v>0</v>
      </c>
      <c r="CG132" s="47">
        <v>0</v>
      </c>
      <c r="CH132" s="47">
        <v>0</v>
      </c>
      <c r="CI132" s="47">
        <v>0</v>
      </c>
      <c r="CJ132" s="47">
        <v>0</v>
      </c>
      <c r="CK132" s="47">
        <v>0</v>
      </c>
      <c r="CL132" s="47">
        <v>0</v>
      </c>
      <c r="CM132" s="47">
        <v>0</v>
      </c>
      <c r="CN132" s="47">
        <v>0</v>
      </c>
      <c r="CO132" s="47">
        <v>0</v>
      </c>
      <c r="CP132" s="47">
        <v>0</v>
      </c>
      <c r="CQ132" s="47">
        <v>0</v>
      </c>
      <c r="CR132" s="47">
        <v>0</v>
      </c>
      <c r="CS132" s="47">
        <v>0</v>
      </c>
      <c r="CT132" s="47">
        <v>0</v>
      </c>
      <c r="CU132" s="47">
        <v>0</v>
      </c>
      <c r="CV132" s="47">
        <v>0</v>
      </c>
      <c r="CW132" s="47">
        <v>0</v>
      </c>
      <c r="CX132" s="47">
        <v>0</v>
      </c>
      <c r="CY132" s="47">
        <v>0.08500000000000063</v>
      </c>
      <c r="CZ132" s="47">
        <v>0.08500000000000063</v>
      </c>
      <c r="DA132" s="47">
        <v>0</v>
      </c>
      <c r="DB132" s="47">
        <v>0</v>
      </c>
      <c r="DC132" s="47">
        <v>0</v>
      </c>
      <c r="DD132" s="47">
        <v>0</v>
      </c>
      <c r="DE132" s="47">
        <v>0</v>
      </c>
      <c r="DF132" s="47">
        <v>0</v>
      </c>
      <c r="DG132" s="47">
        <v>0</v>
      </c>
      <c r="DH132" s="47">
        <v>0</v>
      </c>
      <c r="DI132" s="47">
        <v>0</v>
      </c>
      <c r="DJ132" s="47">
        <v>0</v>
      </c>
      <c r="DK132" s="47">
        <v>0</v>
      </c>
      <c r="DL132" s="47">
        <v>0</v>
      </c>
      <c r="DM132" s="47">
        <v>0</v>
      </c>
      <c r="DN132" s="47">
        <v>0</v>
      </c>
      <c r="DO132" s="47">
        <v>0</v>
      </c>
      <c r="DP132" s="47">
        <v>0</v>
      </c>
      <c r="DQ132" s="47">
        <v>0</v>
      </c>
      <c r="DR132" s="47">
        <v>0</v>
      </c>
      <c r="DS132" s="47">
        <v>0</v>
      </c>
      <c r="DT132" s="47">
        <v>0</v>
      </c>
      <c r="DU132" s="47">
        <v>0</v>
      </c>
      <c r="DV132" s="47">
        <v>0</v>
      </c>
      <c r="DW132" s="47">
        <v>0</v>
      </c>
      <c r="DX132" s="47">
        <v>0</v>
      </c>
      <c r="DY132" s="47">
        <v>0</v>
      </c>
      <c r="DZ132" s="47">
        <v>0</v>
      </c>
      <c r="EA132" s="47">
        <v>0</v>
      </c>
      <c r="ZZ132" t="s">
        <v>157</v>
      </c>
    </row>
    <row r="133" spans="1:702" x14ac:dyDescent="0.25">
      <c r="A133" s="47" t="s">
        <v>376</v>
      </c>
      <c r="B133" s="47" t="s">
        <v>153</v>
      </c>
      <c r="C133" s="47" t="s">
        <v>157</v>
      </c>
      <c r="D133" s="47" t="s">
        <v>1170</v>
      </c>
      <c r="E133" s="47" t="s">
        <v>373</v>
      </c>
      <c r="F133" s="47" t="s">
        <v>373</v>
      </c>
      <c r="G133" s="47"/>
      <c r="H133" s="47" t="s">
        <v>155</v>
      </c>
      <c r="I133" s="47" t="s">
        <v>223</v>
      </c>
      <c r="J133" s="47" t="str">
        <f>=IFERROR(VLOOKUP(H133&amp;I133,Table_Fonctions!A:G,6,FALSE),"")</f>
        <v>0</v>
      </c>
      <c r="K133" s="47" t="s">
        <v>1171</v>
      </c>
      <c r="L133" s="47" t="str">
        <f>=IFERROR(VLOOKUP(H133&amp;I133,Table_Fonctions!A:G,7,FALSE),K133)</f>
        <v/>
      </c>
      <c r="M133" s="47" t="str">
        <f>=IF(OR(LEFT(D133, 3)="TJ ", LEFT(D133, 4)="CPH "), "OUI", "NON")</f>
        <v/>
      </c>
      <c r="N133" s="47" t="s">
        <v>363</v>
      </c>
      <c r="O133" s="47"/>
      <c r="P133" s="47">
        <v>0.15657894736842104</v>
      </c>
      <c r="Q133" s="47">
        <v>0.15657894736842104</v>
      </c>
      <c r="R133" s="47" t="s">
        <v>1172</v>
      </c>
      <c r="S133" s="47">
        <f>=ROUND(BQ133-(BR133+BS133),3)</f>
      </c>
      <c r="T133" s="47">
        <f>=ROUND(CK133-(CL133+CM133+CN133+CO133+CP133),3)</f>
      </c>
      <c r="U133" s="47">
        <v>0</v>
      </c>
      <c r="V133" s="47">
        <v>0</v>
      </c>
      <c r="W133" s="47">
        <v>0</v>
      </c>
      <c r="X133" s="47">
        <v>0</v>
      </c>
      <c r="Y133" s="47">
        <v>0</v>
      </c>
      <c r="Z133" s="47">
        <v>0</v>
      </c>
      <c r="AA133" s="47">
        <v>0</v>
      </c>
      <c r="AB133" s="47">
        <v>0</v>
      </c>
      <c r="AC133" s="47">
        <v>0</v>
      </c>
      <c r="AD133" s="47">
        <v>0</v>
      </c>
      <c r="AE133" s="47">
        <v>0</v>
      </c>
      <c r="AF133" s="47">
        <v>0</v>
      </c>
      <c r="AG133" s="47">
        <v>0</v>
      </c>
      <c r="AH133" s="47">
        <v>0</v>
      </c>
      <c r="AI133" s="47">
        <v>0</v>
      </c>
      <c r="AJ133" s="47">
        <v>0</v>
      </c>
      <c r="AK133" s="47">
        <v>0</v>
      </c>
      <c r="AL133" s="47">
        <v>0</v>
      </c>
      <c r="AM133" s="47">
        <v>0</v>
      </c>
      <c r="AN133" s="47">
        <v>0</v>
      </c>
      <c r="AO133" s="47">
        <v>0</v>
      </c>
      <c r="AP133" s="47">
        <v>0</v>
      </c>
      <c r="AQ133" s="47">
        <v>0</v>
      </c>
      <c r="AR133" s="47">
        <v>0</v>
      </c>
      <c r="AS133" s="47">
        <v>0</v>
      </c>
      <c r="AT133" s="47">
        <v>0</v>
      </c>
      <c r="AU133" s="47">
        <v>0</v>
      </c>
      <c r="AV133" s="47">
        <v>0</v>
      </c>
      <c r="AW133" s="47">
        <v>0</v>
      </c>
      <c r="AX133" s="47">
        <v>0</v>
      </c>
      <c r="AY133" s="47">
        <v>0</v>
      </c>
      <c r="AZ133" s="47">
        <v>0</v>
      </c>
      <c r="BA133" s="47">
        <v>0</v>
      </c>
      <c r="BB133" s="47">
        <v>0</v>
      </c>
      <c r="BC133" s="47">
        <v>0</v>
      </c>
      <c r="BD133" s="47">
        <v>0</v>
      </c>
      <c r="BE133" s="47">
        <v>0</v>
      </c>
      <c r="BF133" s="47">
        <v>0</v>
      </c>
      <c r="BG133" s="47">
        <v>0</v>
      </c>
      <c r="BH133" s="47">
        <v>0</v>
      </c>
      <c r="BI133" s="47">
        <v>0</v>
      </c>
      <c r="BJ133" s="47">
        <v>0</v>
      </c>
      <c r="BK133" s="47">
        <v>0</v>
      </c>
      <c r="BL133" s="47">
        <v>0</v>
      </c>
      <c r="BM133" s="47">
        <v>0.031315789473684144</v>
      </c>
      <c r="BN133" s="47">
        <v>0</v>
      </c>
      <c r="BO133" s="47">
        <v>0</v>
      </c>
      <c r="BP133" s="47">
        <v>0</v>
      </c>
      <c r="BQ133" s="47">
        <v>0</v>
      </c>
      <c r="BR133" s="47">
        <v>0</v>
      </c>
      <c r="BS133" s="47">
        <v>0</v>
      </c>
      <c r="BT133" s="47">
        <v>0.04697368421052634</v>
      </c>
      <c r="BU133" s="47">
        <v>0.04697368421052634</v>
      </c>
      <c r="BV133" s="47">
        <v>0</v>
      </c>
      <c r="BW133" s="47">
        <v>0</v>
      </c>
      <c r="BX133" s="47">
        <v>0</v>
      </c>
      <c r="BY133" s="47">
        <v>0</v>
      </c>
      <c r="BZ133" s="47">
        <v>0</v>
      </c>
      <c r="CA133" s="47">
        <v>0</v>
      </c>
      <c r="CB133" s="47">
        <v>0</v>
      </c>
      <c r="CC133" s="47">
        <v>0</v>
      </c>
      <c r="CD133" s="47">
        <v>0</v>
      </c>
      <c r="CE133" s="47">
        <v>0</v>
      </c>
      <c r="CF133" s="47">
        <v>0</v>
      </c>
      <c r="CG133" s="47">
        <v>0</v>
      </c>
      <c r="CH133" s="47">
        <v>0</v>
      </c>
      <c r="CI133" s="47">
        <v>0</v>
      </c>
      <c r="CJ133" s="47">
        <v>0</v>
      </c>
      <c r="CK133" s="47">
        <v>0</v>
      </c>
      <c r="CL133" s="47">
        <v>0</v>
      </c>
      <c r="CM133" s="47">
        <v>0</v>
      </c>
      <c r="CN133" s="47">
        <v>0</v>
      </c>
      <c r="CO133" s="47">
        <v>0</v>
      </c>
      <c r="CP133" s="47">
        <v>0</v>
      </c>
      <c r="CQ133" s="47">
        <v>0</v>
      </c>
      <c r="CR133" s="47">
        <v>0</v>
      </c>
      <c r="CS133" s="47">
        <v>0</v>
      </c>
      <c r="CT133" s="47">
        <v>0</v>
      </c>
      <c r="CU133" s="47">
        <v>0</v>
      </c>
      <c r="CV133" s="47">
        <v>0.06654605263157883</v>
      </c>
      <c r="CW133" s="47">
        <v>0</v>
      </c>
      <c r="CX133" s="47">
        <v>0</v>
      </c>
      <c r="CY133" s="47">
        <v>0.011743421052631585</v>
      </c>
      <c r="CZ133" s="47">
        <v>0.011743421052631585</v>
      </c>
      <c r="DA133" s="47">
        <v>0</v>
      </c>
      <c r="DB133" s="47">
        <v>0</v>
      </c>
      <c r="DC133" s="47">
        <v>0</v>
      </c>
      <c r="DD133" s="47">
        <v>0</v>
      </c>
      <c r="DE133" s="47">
        <v>0</v>
      </c>
      <c r="DF133" s="47">
        <v>0</v>
      </c>
      <c r="DG133" s="47">
        <v>0</v>
      </c>
      <c r="DH133" s="47">
        <v>0</v>
      </c>
      <c r="DI133" s="47">
        <v>0</v>
      </c>
      <c r="DJ133" s="47">
        <v>0</v>
      </c>
      <c r="DK133" s="47">
        <v>0.6868421052631579</v>
      </c>
      <c r="DL133" s="47">
        <v>0.6868421052631579</v>
      </c>
      <c r="DM133" s="47">
        <v>0</v>
      </c>
      <c r="DN133" s="47">
        <v>0</v>
      </c>
      <c r="DO133" s="47">
        <v>0</v>
      </c>
      <c r="DP133" s="47">
        <v>0</v>
      </c>
      <c r="DQ133" s="47">
        <v>0</v>
      </c>
      <c r="DR133" s="47">
        <v>0</v>
      </c>
      <c r="DS133" s="47">
        <v>0</v>
      </c>
      <c r="DT133" s="47">
        <v>0</v>
      </c>
      <c r="DU133" s="47">
        <v>0</v>
      </c>
      <c r="DV133" s="47">
        <v>0</v>
      </c>
      <c r="DW133" s="47">
        <v>0</v>
      </c>
      <c r="DX133" s="47">
        <v>0</v>
      </c>
      <c r="DY133" s="47">
        <v>0</v>
      </c>
      <c r="DZ133" s="47">
        <v>0</v>
      </c>
      <c r="EA133" s="47">
        <v>0</v>
      </c>
      <c r="ZZ133" t="s">
        <v>157</v>
      </c>
    </row>
    <row r="134" spans="1:702" x14ac:dyDescent="0.25">
      <c r="A134" s="47" t="s">
        <v>377</v>
      </c>
      <c r="B134" s="47" t="s">
        <v>153</v>
      </c>
      <c r="C134" s="47" t="s">
        <v>157</v>
      </c>
      <c r="D134" s="47" t="s">
        <v>1170</v>
      </c>
      <c r="E134" s="47" t="s">
        <v>373</v>
      </c>
      <c r="F134" s="47" t="s">
        <v>373</v>
      </c>
      <c r="G134" s="47"/>
      <c r="H134" s="47" t="s">
        <v>155</v>
      </c>
      <c r="I134" s="47" t="s">
        <v>214</v>
      </c>
      <c r="J134" s="47" t="str">
        <f>=IFERROR(VLOOKUP(H134&amp;I134,Table_Fonctions!A:G,6,FALSE),"")</f>
        <v>0</v>
      </c>
      <c r="K134" s="47" t="s">
        <v>1171</v>
      </c>
      <c r="L134" s="47" t="str">
        <f>=IFERROR(VLOOKUP(H134&amp;I134,Table_Fonctions!A:G,7,FALSE),K134)</f>
        <v/>
      </c>
      <c r="M134" s="47" t="str">
        <f>=IF(OR(LEFT(D134, 3)="TJ ", LEFT(D134, 4)="CPH "), "OUI", "NON")</f>
        <v/>
      </c>
      <c r="N134" s="47" t="s">
        <v>363</v>
      </c>
      <c r="O134" s="47"/>
      <c r="P134" s="47">
        <v>1</v>
      </c>
      <c r="Q134" s="47">
        <v>1</v>
      </c>
      <c r="R134" s="47" t="s">
        <v>1172</v>
      </c>
      <c r="S134" s="47">
        <f>=ROUND(BQ134-(BR134+BS134),3)</f>
      </c>
      <c r="T134" s="47">
        <f>=ROUND(CK134-(CL134+CM134+CN134+CO134+CP134),3)</f>
      </c>
      <c r="U134" s="47">
        <v>0</v>
      </c>
      <c r="V134" s="47">
        <v>0</v>
      </c>
      <c r="W134" s="47">
        <v>0</v>
      </c>
      <c r="X134" s="47">
        <v>0</v>
      </c>
      <c r="Y134" s="47">
        <v>0</v>
      </c>
      <c r="Z134" s="47">
        <v>0</v>
      </c>
      <c r="AA134" s="47">
        <v>0</v>
      </c>
      <c r="AB134" s="47">
        <v>0</v>
      </c>
      <c r="AC134" s="47">
        <v>0</v>
      </c>
      <c r="AD134" s="47">
        <v>0</v>
      </c>
      <c r="AE134" s="47">
        <v>0</v>
      </c>
      <c r="AF134" s="47">
        <v>0</v>
      </c>
      <c r="AG134" s="47">
        <v>0</v>
      </c>
      <c r="AH134" s="47">
        <v>0</v>
      </c>
      <c r="AI134" s="47">
        <v>0</v>
      </c>
      <c r="AJ134" s="47">
        <v>0</v>
      </c>
      <c r="AK134" s="47">
        <v>0</v>
      </c>
      <c r="AL134" s="47">
        <v>0</v>
      </c>
      <c r="AM134" s="47">
        <v>0</v>
      </c>
      <c r="AN134" s="47">
        <v>0</v>
      </c>
      <c r="AO134" s="47">
        <v>0</v>
      </c>
      <c r="AP134" s="47">
        <v>0</v>
      </c>
      <c r="AQ134" s="47">
        <v>0</v>
      </c>
      <c r="AR134" s="47">
        <v>0</v>
      </c>
      <c r="AS134" s="47">
        <v>0</v>
      </c>
      <c r="AT134" s="47">
        <v>0</v>
      </c>
      <c r="AU134" s="47">
        <v>0</v>
      </c>
      <c r="AV134" s="47">
        <v>0</v>
      </c>
      <c r="AW134" s="47">
        <v>0</v>
      </c>
      <c r="AX134" s="47">
        <v>0</v>
      </c>
      <c r="AY134" s="47">
        <v>0</v>
      </c>
      <c r="AZ134" s="47">
        <v>0</v>
      </c>
      <c r="BA134" s="47">
        <v>0</v>
      </c>
      <c r="BB134" s="47">
        <v>0</v>
      </c>
      <c r="BC134" s="47">
        <v>0</v>
      </c>
      <c r="BD134" s="47">
        <v>0</v>
      </c>
      <c r="BE134" s="47">
        <v>0</v>
      </c>
      <c r="BF134" s="47">
        <v>0</v>
      </c>
      <c r="BG134" s="47">
        <v>0</v>
      </c>
      <c r="BH134" s="47">
        <v>0</v>
      </c>
      <c r="BI134" s="47">
        <v>0</v>
      </c>
      <c r="BJ134" s="47">
        <v>0</v>
      </c>
      <c r="BK134" s="47">
        <v>0</v>
      </c>
      <c r="BL134" s="47">
        <v>0</v>
      </c>
      <c r="BM134" s="47">
        <v>0</v>
      </c>
      <c r="BN134" s="47">
        <v>0</v>
      </c>
      <c r="BO134" s="47">
        <v>0</v>
      </c>
      <c r="BP134" s="47">
        <v>0</v>
      </c>
      <c r="BQ134" s="47">
        <v>0</v>
      </c>
      <c r="BR134" s="47">
        <v>0</v>
      </c>
      <c r="BS134" s="47">
        <v>0</v>
      </c>
      <c r="BT134" s="47">
        <v>0.05499999999999979</v>
      </c>
      <c r="BU134" s="47">
        <v>0.03999999999999961</v>
      </c>
      <c r="BV134" s="47">
        <v>0</v>
      </c>
      <c r="BW134" s="47">
        <v>0</v>
      </c>
      <c r="BX134" s="47">
        <v>0</v>
      </c>
      <c r="BY134" s="47">
        <v>0</v>
      </c>
      <c r="BZ134" s="47">
        <v>0</v>
      </c>
      <c r="CA134" s="47">
        <v>0</v>
      </c>
      <c r="CB134" s="47">
        <v>0.014999999999999934</v>
      </c>
      <c r="CC134" s="47">
        <v>0</v>
      </c>
      <c r="CD134" s="47">
        <v>0</v>
      </c>
      <c r="CE134" s="47">
        <v>0</v>
      </c>
      <c r="CF134" s="47">
        <v>0</v>
      </c>
      <c r="CG134" s="47">
        <v>0</v>
      </c>
      <c r="CH134" s="47">
        <v>0</v>
      </c>
      <c r="CI134" s="47">
        <v>0</v>
      </c>
      <c r="CJ134" s="47">
        <v>0</v>
      </c>
      <c r="CK134" s="47">
        <v>0</v>
      </c>
      <c r="CL134" s="47">
        <v>0</v>
      </c>
      <c r="CM134" s="47">
        <v>0</v>
      </c>
      <c r="CN134" s="47">
        <v>0</v>
      </c>
      <c r="CO134" s="47">
        <v>0</v>
      </c>
      <c r="CP134" s="47">
        <v>0</v>
      </c>
      <c r="CQ134" s="47">
        <v>0.8600000000000081</v>
      </c>
      <c r="CR134" s="47">
        <v>0</v>
      </c>
      <c r="CS134" s="47">
        <v>0</v>
      </c>
      <c r="CT134" s="47">
        <v>0</v>
      </c>
      <c r="CU134" s="47">
        <v>0</v>
      </c>
      <c r="CV134" s="47">
        <v>0</v>
      </c>
      <c r="CW134" s="47">
        <v>0</v>
      </c>
      <c r="CX134" s="47">
        <v>0</v>
      </c>
      <c r="CY134" s="47">
        <v>0.08500000000000063</v>
      </c>
      <c r="CZ134" s="47">
        <v>0.08500000000000063</v>
      </c>
      <c r="DA134" s="47">
        <v>0</v>
      </c>
      <c r="DB134" s="47">
        <v>0</v>
      </c>
      <c r="DC134" s="47">
        <v>0</v>
      </c>
      <c r="DD134" s="47">
        <v>0</v>
      </c>
      <c r="DE134" s="47">
        <v>0</v>
      </c>
      <c r="DF134" s="47">
        <v>0</v>
      </c>
      <c r="DG134" s="47">
        <v>0</v>
      </c>
      <c r="DH134" s="47">
        <v>0</v>
      </c>
      <c r="DI134" s="47">
        <v>0</v>
      </c>
      <c r="DJ134" s="47">
        <v>0</v>
      </c>
      <c r="DK134" s="47">
        <v>0</v>
      </c>
      <c r="DL134" s="47">
        <v>0</v>
      </c>
      <c r="DM134" s="47">
        <v>0</v>
      </c>
      <c r="DN134" s="47">
        <v>0</v>
      </c>
      <c r="DO134" s="47">
        <v>0</v>
      </c>
      <c r="DP134" s="47">
        <v>0</v>
      </c>
      <c r="DQ134" s="47">
        <v>0</v>
      </c>
      <c r="DR134" s="47">
        <v>0</v>
      </c>
      <c r="DS134" s="47">
        <v>0</v>
      </c>
      <c r="DT134" s="47">
        <v>0</v>
      </c>
      <c r="DU134" s="47">
        <v>0</v>
      </c>
      <c r="DV134" s="47">
        <v>0</v>
      </c>
      <c r="DW134" s="47">
        <v>0</v>
      </c>
      <c r="DX134" s="47">
        <v>0</v>
      </c>
      <c r="DY134" s="47">
        <v>0</v>
      </c>
      <c r="DZ134" s="47">
        <v>0</v>
      </c>
      <c r="EA134" s="47">
        <v>0</v>
      </c>
      <c r="ZZ134" t="s">
        <v>157</v>
      </c>
    </row>
    <row r="135" spans="1:702" x14ac:dyDescent="0.25">
      <c r="A135" s="47" t="s">
        <v>378</v>
      </c>
      <c r="B135" s="47" t="s">
        <v>153</v>
      </c>
      <c r="C135" s="47" t="s">
        <v>157</v>
      </c>
      <c r="D135" s="47" t="s">
        <v>1170</v>
      </c>
      <c r="E135" s="47" t="s">
        <v>373</v>
      </c>
      <c r="F135" s="47" t="s">
        <v>373</v>
      </c>
      <c r="G135" s="47"/>
      <c r="H135" s="47" t="s">
        <v>155</v>
      </c>
      <c r="I135" s="47" t="s">
        <v>171</v>
      </c>
      <c r="J135" s="47" t="str">
        <f>=IFERROR(VLOOKUP(H135&amp;I135,Table_Fonctions!A:G,6,FALSE),"")</f>
        <v>0</v>
      </c>
      <c r="K135" s="47" t="s">
        <v>1171</v>
      </c>
      <c r="L135" s="47" t="str">
        <f>=IFERROR(VLOOKUP(H135&amp;I135,Table_Fonctions!A:G,7,FALSE),K135)</f>
        <v/>
      </c>
      <c r="M135" s="47" t="str">
        <f>=IF(OR(LEFT(D135, 3)="TJ ", LEFT(D135, 4)="CPH "), "OUI", "NON")</f>
        <v/>
      </c>
      <c r="N135" s="47" t="s">
        <v>363</v>
      </c>
      <c r="O135" s="47"/>
      <c r="P135" s="47">
        <v>1</v>
      </c>
      <c r="Q135" s="47">
        <v>1</v>
      </c>
      <c r="R135" s="47" t="s">
        <v>1172</v>
      </c>
      <c r="S135" s="47">
        <f>=ROUND(BQ135-(BR135+BS135),3)</f>
      </c>
      <c r="T135" s="47">
        <f>=ROUND(CK135-(CL135+CM135+CN135+CO135+CP135),3)</f>
      </c>
      <c r="U135" s="47">
        <v>0</v>
      </c>
      <c r="V135" s="47">
        <v>0</v>
      </c>
      <c r="W135" s="47">
        <v>0</v>
      </c>
      <c r="X135" s="47">
        <v>0</v>
      </c>
      <c r="Y135" s="47">
        <v>0</v>
      </c>
      <c r="Z135" s="47">
        <v>0</v>
      </c>
      <c r="AA135" s="47">
        <v>0</v>
      </c>
      <c r="AB135" s="47">
        <v>0</v>
      </c>
      <c r="AC135" s="47">
        <v>0</v>
      </c>
      <c r="AD135" s="47">
        <v>0</v>
      </c>
      <c r="AE135" s="47">
        <v>0</v>
      </c>
      <c r="AF135" s="47">
        <v>0</v>
      </c>
      <c r="AG135" s="47">
        <v>0</v>
      </c>
      <c r="AH135" s="47">
        <v>0</v>
      </c>
      <c r="AI135" s="47">
        <v>0</v>
      </c>
      <c r="AJ135" s="47">
        <v>0</v>
      </c>
      <c r="AK135" s="47">
        <v>0</v>
      </c>
      <c r="AL135" s="47">
        <v>0</v>
      </c>
      <c r="AM135" s="47">
        <v>0</v>
      </c>
      <c r="AN135" s="47">
        <v>0</v>
      </c>
      <c r="AO135" s="47">
        <v>0</v>
      </c>
      <c r="AP135" s="47">
        <v>0</v>
      </c>
      <c r="AQ135" s="47">
        <v>0</v>
      </c>
      <c r="AR135" s="47">
        <v>0</v>
      </c>
      <c r="AS135" s="47">
        <v>0.8799999999999967</v>
      </c>
      <c r="AT135" s="47">
        <v>0</v>
      </c>
      <c r="AU135" s="47">
        <v>0</v>
      </c>
      <c r="AV135" s="47">
        <v>0</v>
      </c>
      <c r="AW135" s="47">
        <v>0</v>
      </c>
      <c r="AX135" s="47">
        <v>0</v>
      </c>
      <c r="AY135" s="47">
        <v>0.8799999999999967</v>
      </c>
      <c r="AZ135" s="47">
        <v>0</v>
      </c>
      <c r="BA135" s="47">
        <v>0</v>
      </c>
      <c r="BB135" s="47">
        <v>0</v>
      </c>
      <c r="BC135" s="47">
        <v>0</v>
      </c>
      <c r="BD135" s="47">
        <v>0</v>
      </c>
      <c r="BE135" s="47">
        <v>0</v>
      </c>
      <c r="BF135" s="47">
        <v>0</v>
      </c>
      <c r="BG135" s="47">
        <v>0</v>
      </c>
      <c r="BH135" s="47">
        <v>0</v>
      </c>
      <c r="BI135" s="47">
        <v>0</v>
      </c>
      <c r="BJ135" s="47">
        <v>0</v>
      </c>
      <c r="BK135" s="47">
        <v>0</v>
      </c>
      <c r="BL135" s="47">
        <v>0</v>
      </c>
      <c r="BM135" s="47">
        <v>0</v>
      </c>
      <c r="BN135" s="47">
        <v>0</v>
      </c>
      <c r="BO135" s="47">
        <v>0</v>
      </c>
      <c r="BP135" s="47">
        <v>0</v>
      </c>
      <c r="BQ135" s="47">
        <v>0</v>
      </c>
      <c r="BR135" s="47">
        <v>0</v>
      </c>
      <c r="BS135" s="47">
        <v>0</v>
      </c>
      <c r="BT135" s="47">
        <v>0.05499999999999979</v>
      </c>
      <c r="BU135" s="47">
        <v>0.03999999999999961</v>
      </c>
      <c r="BV135" s="47">
        <v>0</v>
      </c>
      <c r="BW135" s="47">
        <v>0</v>
      </c>
      <c r="BX135" s="47">
        <v>0</v>
      </c>
      <c r="BY135" s="47">
        <v>0</v>
      </c>
      <c r="BZ135" s="47">
        <v>0</v>
      </c>
      <c r="CA135" s="47">
        <v>0</v>
      </c>
      <c r="CB135" s="47">
        <v>0.014999999999999934</v>
      </c>
      <c r="CC135" s="47">
        <v>0</v>
      </c>
      <c r="CD135" s="47">
        <v>0</v>
      </c>
      <c r="CE135" s="47">
        <v>0</v>
      </c>
      <c r="CF135" s="47">
        <v>0</v>
      </c>
      <c r="CG135" s="47">
        <v>0</v>
      </c>
      <c r="CH135" s="47">
        <v>0</v>
      </c>
      <c r="CI135" s="47">
        <v>0</v>
      </c>
      <c r="CJ135" s="47">
        <v>0</v>
      </c>
      <c r="CK135" s="47">
        <v>0</v>
      </c>
      <c r="CL135" s="47">
        <v>0</v>
      </c>
      <c r="CM135" s="47">
        <v>0</v>
      </c>
      <c r="CN135" s="47">
        <v>0</v>
      </c>
      <c r="CO135" s="47">
        <v>0</v>
      </c>
      <c r="CP135" s="47">
        <v>0</v>
      </c>
      <c r="CQ135" s="47">
        <v>0</v>
      </c>
      <c r="CR135" s="47">
        <v>0</v>
      </c>
      <c r="CS135" s="47">
        <v>0</v>
      </c>
      <c r="CT135" s="47">
        <v>0</v>
      </c>
      <c r="CU135" s="47">
        <v>0</v>
      </c>
      <c r="CV135" s="47">
        <v>0</v>
      </c>
      <c r="CW135" s="47">
        <v>0</v>
      </c>
      <c r="CX135" s="47">
        <v>0</v>
      </c>
      <c r="CY135" s="47">
        <v>0.06500000000000035</v>
      </c>
      <c r="CZ135" s="47">
        <v>0.06500000000000035</v>
      </c>
      <c r="DA135" s="47">
        <v>0</v>
      </c>
      <c r="DB135" s="47">
        <v>0</v>
      </c>
      <c r="DC135" s="47">
        <v>0</v>
      </c>
      <c r="DD135" s="47">
        <v>0</v>
      </c>
      <c r="DE135" s="47">
        <v>0</v>
      </c>
      <c r="DF135" s="47">
        <v>0</v>
      </c>
      <c r="DG135" s="47">
        <v>0</v>
      </c>
      <c r="DH135" s="47">
        <v>0</v>
      </c>
      <c r="DI135" s="47">
        <v>0</v>
      </c>
      <c r="DJ135" s="47">
        <v>0</v>
      </c>
      <c r="DK135" s="47">
        <v>0</v>
      </c>
      <c r="DL135" s="47">
        <v>0</v>
      </c>
      <c r="DM135" s="47">
        <v>0</v>
      </c>
      <c r="DN135" s="47">
        <v>0</v>
      </c>
      <c r="DO135" s="47">
        <v>0</v>
      </c>
      <c r="DP135" s="47">
        <v>0</v>
      </c>
      <c r="DQ135" s="47">
        <v>0</v>
      </c>
      <c r="DR135" s="47">
        <v>0</v>
      </c>
      <c r="DS135" s="47">
        <v>0</v>
      </c>
      <c r="DT135" s="47">
        <v>0</v>
      </c>
      <c r="DU135" s="47">
        <v>0</v>
      </c>
      <c r="DV135" s="47">
        <v>0</v>
      </c>
      <c r="DW135" s="47">
        <v>0</v>
      </c>
      <c r="DX135" s="47">
        <v>0</v>
      </c>
      <c r="DY135" s="47">
        <v>0</v>
      </c>
      <c r="DZ135" s="47">
        <v>0</v>
      </c>
      <c r="EA135" s="47">
        <v>0</v>
      </c>
      <c r="ZZ135" t="s">
        <v>157</v>
      </c>
    </row>
    <row r="136" spans="1:702" x14ac:dyDescent="0.25">
      <c r="A136" s="47" t="s">
        <v>379</v>
      </c>
      <c r="B136" s="47" t="s">
        <v>153</v>
      </c>
      <c r="C136" s="47" t="s">
        <v>157</v>
      </c>
      <c r="D136" s="47" t="s">
        <v>1170</v>
      </c>
      <c r="E136" s="47" t="s">
        <v>380</v>
      </c>
      <c r="F136" s="47" t="s">
        <v>380</v>
      </c>
      <c r="G136" s="47"/>
      <c r="H136" s="47" t="s">
        <v>155</v>
      </c>
      <c r="I136" s="47" t="s">
        <v>171</v>
      </c>
      <c r="J136" s="47" t="str">
        <f>=IFERROR(VLOOKUP(H136&amp;I136,Table_Fonctions!A:G,6,FALSE),"")</f>
        <v>0</v>
      </c>
      <c r="K136" s="47" t="s">
        <v>1171</v>
      </c>
      <c r="L136" s="47" t="str">
        <f>=IFERROR(VLOOKUP(H136&amp;I136,Table_Fonctions!A:G,7,FALSE),K136)</f>
        <v/>
      </c>
      <c r="M136" s="47" t="str">
        <f>=IF(OR(LEFT(D136, 3)="TJ ", LEFT(D136, 4)="CPH "), "OUI", "NON")</f>
        <v/>
      </c>
      <c r="N136" s="47" t="s">
        <v>363</v>
      </c>
      <c r="O136" s="47"/>
      <c r="P136" s="47">
        <v>1</v>
      </c>
      <c r="Q136" s="47">
        <v>1</v>
      </c>
      <c r="R136" s="47" t="s">
        <v>1172</v>
      </c>
      <c r="S136" s="47">
        <f>=ROUND(BQ136-(BR136+BS136),3)</f>
      </c>
      <c r="T136" s="47">
        <f>=ROUND(CK136-(CL136+CM136+CN136+CO136+CP136),3)</f>
      </c>
      <c r="U136" s="47">
        <v>0.8849999999999952</v>
      </c>
      <c r="V136" s="47">
        <v>0.8849999999999952</v>
      </c>
      <c r="W136" s="47">
        <v>0</v>
      </c>
      <c r="X136" s="47">
        <v>0</v>
      </c>
      <c r="Y136" s="47">
        <v>0</v>
      </c>
      <c r="Z136" s="47">
        <v>0</v>
      </c>
      <c r="AA136" s="47">
        <v>0</v>
      </c>
      <c r="AB136" s="47">
        <v>0</v>
      </c>
      <c r="AC136" s="47">
        <v>0</v>
      </c>
      <c r="AD136" s="47">
        <v>0</v>
      </c>
      <c r="AE136" s="47">
        <v>0</v>
      </c>
      <c r="AF136" s="47">
        <v>0</v>
      </c>
      <c r="AG136" s="47">
        <v>0</v>
      </c>
      <c r="AH136" s="47">
        <v>0</v>
      </c>
      <c r="AI136" s="47">
        <v>0</v>
      </c>
      <c r="AJ136" s="47">
        <v>0</v>
      </c>
      <c r="AK136" s="47">
        <v>0</v>
      </c>
      <c r="AL136" s="47">
        <v>0</v>
      </c>
      <c r="AM136" s="47">
        <v>0</v>
      </c>
      <c r="AN136" s="47">
        <v>0</v>
      </c>
      <c r="AO136" s="47">
        <v>0</v>
      </c>
      <c r="AP136" s="47">
        <v>0</v>
      </c>
      <c r="AQ136" s="47">
        <v>0</v>
      </c>
      <c r="AR136" s="47">
        <v>0</v>
      </c>
      <c r="AS136" s="47">
        <v>0</v>
      </c>
      <c r="AT136" s="47">
        <v>0</v>
      </c>
      <c r="AU136" s="47">
        <v>0</v>
      </c>
      <c r="AV136" s="47">
        <v>0</v>
      </c>
      <c r="AW136" s="47">
        <v>0</v>
      </c>
      <c r="AX136" s="47">
        <v>0</v>
      </c>
      <c r="AY136" s="47">
        <v>0</v>
      </c>
      <c r="AZ136" s="47">
        <v>0</v>
      </c>
      <c r="BA136" s="47">
        <v>0</v>
      </c>
      <c r="BB136" s="47">
        <v>0</v>
      </c>
      <c r="BC136" s="47">
        <v>0</v>
      </c>
      <c r="BD136" s="47">
        <v>0</v>
      </c>
      <c r="BE136" s="47">
        <v>0</v>
      </c>
      <c r="BF136" s="47">
        <v>0</v>
      </c>
      <c r="BG136" s="47">
        <v>0</v>
      </c>
      <c r="BH136" s="47">
        <v>0</v>
      </c>
      <c r="BI136" s="47">
        <v>0</v>
      </c>
      <c r="BJ136" s="47">
        <v>0</v>
      </c>
      <c r="BK136" s="47">
        <v>0</v>
      </c>
      <c r="BL136" s="47">
        <v>0</v>
      </c>
      <c r="BM136" s="47">
        <v>0</v>
      </c>
      <c r="BN136" s="47">
        <v>0</v>
      </c>
      <c r="BO136" s="47">
        <v>0</v>
      </c>
      <c r="BP136" s="47">
        <v>0</v>
      </c>
      <c r="BQ136" s="47">
        <v>0</v>
      </c>
      <c r="BR136" s="47">
        <v>0</v>
      </c>
      <c r="BS136" s="47">
        <v>0</v>
      </c>
      <c r="BT136" s="47">
        <v>0.05499999999999979</v>
      </c>
      <c r="BU136" s="47">
        <v>0.03999999999999961</v>
      </c>
      <c r="BV136" s="47">
        <v>0</v>
      </c>
      <c r="BW136" s="47">
        <v>0</v>
      </c>
      <c r="BX136" s="47">
        <v>0</v>
      </c>
      <c r="BY136" s="47">
        <v>0</v>
      </c>
      <c r="BZ136" s="47">
        <v>0</v>
      </c>
      <c r="CA136" s="47">
        <v>0</v>
      </c>
      <c r="CB136" s="47">
        <v>0.014999999999999934</v>
      </c>
      <c r="CC136" s="47">
        <v>0</v>
      </c>
      <c r="CD136" s="47">
        <v>0</v>
      </c>
      <c r="CE136" s="47">
        <v>0</v>
      </c>
      <c r="CF136" s="47">
        <v>0</v>
      </c>
      <c r="CG136" s="47">
        <v>0</v>
      </c>
      <c r="CH136" s="47">
        <v>0</v>
      </c>
      <c r="CI136" s="47">
        <v>0</v>
      </c>
      <c r="CJ136" s="47">
        <v>0</v>
      </c>
      <c r="CK136" s="47">
        <v>0</v>
      </c>
      <c r="CL136" s="47">
        <v>0</v>
      </c>
      <c r="CM136" s="47">
        <v>0</v>
      </c>
      <c r="CN136" s="47">
        <v>0</v>
      </c>
      <c r="CO136" s="47">
        <v>0</v>
      </c>
      <c r="CP136" s="47">
        <v>0</v>
      </c>
      <c r="CQ136" s="47">
        <v>0</v>
      </c>
      <c r="CR136" s="47">
        <v>0</v>
      </c>
      <c r="CS136" s="47">
        <v>0</v>
      </c>
      <c r="CT136" s="47">
        <v>0</v>
      </c>
      <c r="CU136" s="47">
        <v>0</v>
      </c>
      <c r="CV136" s="47">
        <v>0</v>
      </c>
      <c r="CW136" s="47">
        <v>0</v>
      </c>
      <c r="CX136" s="47">
        <v>0</v>
      </c>
      <c r="CY136" s="47">
        <v>0.059999999999999734</v>
      </c>
      <c r="CZ136" s="47">
        <v>0.059999999999999734</v>
      </c>
      <c r="DA136" s="47">
        <v>0</v>
      </c>
      <c r="DB136" s="47">
        <v>0</v>
      </c>
      <c r="DC136" s="47">
        <v>0</v>
      </c>
      <c r="DD136" s="47">
        <v>0</v>
      </c>
      <c r="DE136" s="47">
        <v>0</v>
      </c>
      <c r="DF136" s="47">
        <v>0</v>
      </c>
      <c r="DG136" s="47">
        <v>0</v>
      </c>
      <c r="DH136" s="47">
        <v>0</v>
      </c>
      <c r="DI136" s="47">
        <v>0</v>
      </c>
      <c r="DJ136" s="47">
        <v>0</v>
      </c>
      <c r="DK136" s="47">
        <v>0</v>
      </c>
      <c r="DL136" s="47">
        <v>0</v>
      </c>
      <c r="DM136" s="47">
        <v>0</v>
      </c>
      <c r="DN136" s="47">
        <v>0</v>
      </c>
      <c r="DO136" s="47">
        <v>0</v>
      </c>
      <c r="DP136" s="47">
        <v>0</v>
      </c>
      <c r="DQ136" s="47">
        <v>0</v>
      </c>
      <c r="DR136" s="47">
        <v>0</v>
      </c>
      <c r="DS136" s="47">
        <v>0</v>
      </c>
      <c r="DT136" s="47">
        <v>0</v>
      </c>
      <c r="DU136" s="47">
        <v>0</v>
      </c>
      <c r="DV136" s="47">
        <v>0</v>
      </c>
      <c r="DW136" s="47">
        <v>0</v>
      </c>
      <c r="DX136" s="47">
        <v>0</v>
      </c>
      <c r="DY136" s="47">
        <v>0</v>
      </c>
      <c r="DZ136" s="47">
        <v>0</v>
      </c>
      <c r="EA136" s="47">
        <v>0</v>
      </c>
      <c r="ZZ136" t="s">
        <v>157</v>
      </c>
    </row>
    <row r="137" spans="1:702" x14ac:dyDescent="0.25">
      <c r="A137" s="47" t="s">
        <v>381</v>
      </c>
      <c r="B137" s="47" t="s">
        <v>153</v>
      </c>
      <c r="C137" s="47" t="s">
        <v>157</v>
      </c>
      <c r="D137" s="47" t="s">
        <v>1170</v>
      </c>
      <c r="E137" s="47" t="s">
        <v>380</v>
      </c>
      <c r="F137" s="47" t="s">
        <v>380</v>
      </c>
      <c r="G137" s="47"/>
      <c r="H137" s="47" t="s">
        <v>155</v>
      </c>
      <c r="I137" s="47" t="s">
        <v>337</v>
      </c>
      <c r="J137" s="47" t="str">
        <f>=IFERROR(VLOOKUP(H137&amp;I137,Table_Fonctions!A:G,6,FALSE),"")</f>
        <v>0</v>
      </c>
      <c r="K137" s="47" t="s">
        <v>1171</v>
      </c>
      <c r="L137" s="47" t="str">
        <f>=IFERROR(VLOOKUP(H137&amp;I137,Table_Fonctions!A:G,7,FALSE),K137)</f>
        <v/>
      </c>
      <c r="M137" s="47" t="str">
        <f>=IF(OR(LEFT(D137, 3)="TJ ", LEFT(D137, 4)="CPH "), "OUI", "NON")</f>
        <v/>
      </c>
      <c r="N137" s="47" t="s">
        <v>363</v>
      </c>
      <c r="O137" s="47"/>
      <c r="P137" s="47">
        <v>1</v>
      </c>
      <c r="Q137" s="47">
        <v>1</v>
      </c>
      <c r="R137" s="47" t="s">
        <v>1172</v>
      </c>
      <c r="S137" s="47">
        <f>=ROUND(BQ137-(BR137+BS137),3)</f>
      </c>
      <c r="T137" s="47">
        <f>=ROUND(CK137-(CL137+CM137+CN137+CO137+CP137),3)</f>
      </c>
      <c r="U137" s="47">
        <v>0</v>
      </c>
      <c r="V137" s="47">
        <v>0</v>
      </c>
      <c r="W137" s="47">
        <v>0</v>
      </c>
      <c r="X137" s="47">
        <v>0</v>
      </c>
      <c r="Y137" s="47">
        <v>0</v>
      </c>
      <c r="Z137" s="47">
        <v>0</v>
      </c>
      <c r="AA137" s="47">
        <v>0</v>
      </c>
      <c r="AB137" s="47">
        <v>0</v>
      </c>
      <c r="AC137" s="47">
        <v>0</v>
      </c>
      <c r="AD137" s="47">
        <v>0</v>
      </c>
      <c r="AE137" s="47">
        <v>0</v>
      </c>
      <c r="AF137" s="47">
        <v>0</v>
      </c>
      <c r="AG137" s="47">
        <v>0</v>
      </c>
      <c r="AH137" s="47">
        <v>0</v>
      </c>
      <c r="AI137" s="47">
        <v>0</v>
      </c>
      <c r="AJ137" s="47">
        <v>0</v>
      </c>
      <c r="AK137" s="47">
        <v>0</v>
      </c>
      <c r="AL137" s="47">
        <v>0</v>
      </c>
      <c r="AM137" s="47">
        <v>0</v>
      </c>
      <c r="AN137" s="47">
        <v>0</v>
      </c>
      <c r="AO137" s="47">
        <v>0</v>
      </c>
      <c r="AP137" s="47">
        <v>0</v>
      </c>
      <c r="AQ137" s="47">
        <v>0</v>
      </c>
      <c r="AR137" s="47">
        <v>0</v>
      </c>
      <c r="AS137" s="47">
        <v>0</v>
      </c>
      <c r="AT137" s="47">
        <v>0</v>
      </c>
      <c r="AU137" s="47">
        <v>0</v>
      </c>
      <c r="AV137" s="47">
        <v>0</v>
      </c>
      <c r="AW137" s="47">
        <v>0</v>
      </c>
      <c r="AX137" s="47">
        <v>0</v>
      </c>
      <c r="AY137" s="47">
        <v>0</v>
      </c>
      <c r="AZ137" s="47">
        <v>0</v>
      </c>
      <c r="BA137" s="47">
        <v>0</v>
      </c>
      <c r="BB137" s="47">
        <v>0</v>
      </c>
      <c r="BC137" s="47">
        <v>0</v>
      </c>
      <c r="BD137" s="47">
        <v>0</v>
      </c>
      <c r="BE137" s="47">
        <v>0</v>
      </c>
      <c r="BF137" s="47">
        <v>0</v>
      </c>
      <c r="BG137" s="47">
        <v>0</v>
      </c>
      <c r="BH137" s="47">
        <v>0</v>
      </c>
      <c r="BI137" s="47">
        <v>0</v>
      </c>
      <c r="BJ137" s="47">
        <v>0</v>
      </c>
      <c r="BK137" s="47">
        <v>0</v>
      </c>
      <c r="BL137" s="47">
        <v>0</v>
      </c>
      <c r="BM137" s="47">
        <v>0</v>
      </c>
      <c r="BN137" s="47">
        <v>0</v>
      </c>
      <c r="BO137" s="47">
        <v>0</v>
      </c>
      <c r="BP137" s="47">
        <v>0</v>
      </c>
      <c r="BQ137" s="47">
        <v>0</v>
      </c>
      <c r="BR137" s="47">
        <v>0</v>
      </c>
      <c r="BS137" s="47">
        <v>0</v>
      </c>
      <c r="BT137" s="47">
        <v>0.05000000000000036</v>
      </c>
      <c r="BU137" s="47">
        <v>0</v>
      </c>
      <c r="BV137" s="47">
        <v>0</v>
      </c>
      <c r="BW137" s="47">
        <v>0</v>
      </c>
      <c r="BX137" s="47">
        <v>0</v>
      </c>
      <c r="BY137" s="47">
        <v>0</v>
      </c>
      <c r="BZ137" s="47">
        <v>0</v>
      </c>
      <c r="CA137" s="47">
        <v>0</v>
      </c>
      <c r="CB137" s="47">
        <v>0</v>
      </c>
      <c r="CC137" s="47">
        <v>0</v>
      </c>
      <c r="CD137" s="47">
        <v>0</v>
      </c>
      <c r="CE137" s="47">
        <v>0</v>
      </c>
      <c r="CF137" s="47">
        <v>0</v>
      </c>
      <c r="CG137" s="47">
        <v>0</v>
      </c>
      <c r="CH137" s="47">
        <v>0</v>
      </c>
      <c r="CI137" s="47">
        <v>0</v>
      </c>
      <c r="CJ137" s="47">
        <v>0</v>
      </c>
      <c r="CK137" s="47">
        <v>0.8650000000000047</v>
      </c>
      <c r="CL137" s="47">
        <v>0</v>
      </c>
      <c r="CM137" s="47">
        <v>0</v>
      </c>
      <c r="CN137" s="47">
        <v>0</v>
      </c>
      <c r="CO137" s="47">
        <v>0</v>
      </c>
      <c r="CP137" s="47">
        <v>0.8650000000000047</v>
      </c>
      <c r="CQ137" s="47">
        <v>0</v>
      </c>
      <c r="CR137" s="47">
        <v>0</v>
      </c>
      <c r="CS137" s="47">
        <v>0</v>
      </c>
      <c r="CT137" s="47">
        <v>0</v>
      </c>
      <c r="CU137" s="47">
        <v>0</v>
      </c>
      <c r="CV137" s="47">
        <v>0</v>
      </c>
      <c r="CW137" s="47">
        <v>0</v>
      </c>
      <c r="CX137" s="47">
        <v>0</v>
      </c>
      <c r="CY137" s="47">
        <v>0.08500000000000063</v>
      </c>
      <c r="CZ137" s="47">
        <v>0.08500000000000063</v>
      </c>
      <c r="DA137" s="47">
        <v>0</v>
      </c>
      <c r="DB137" s="47">
        <v>0</v>
      </c>
      <c r="DC137" s="47">
        <v>0</v>
      </c>
      <c r="DD137" s="47">
        <v>0</v>
      </c>
      <c r="DE137" s="47">
        <v>0</v>
      </c>
      <c r="DF137" s="47">
        <v>0</v>
      </c>
      <c r="DG137" s="47">
        <v>0</v>
      </c>
      <c r="DH137" s="47">
        <v>0</v>
      </c>
      <c r="DI137" s="47">
        <v>0</v>
      </c>
      <c r="DJ137" s="47">
        <v>0</v>
      </c>
      <c r="DK137" s="47">
        <v>0</v>
      </c>
      <c r="DL137" s="47">
        <v>0</v>
      </c>
      <c r="DM137" s="47">
        <v>0</v>
      </c>
      <c r="DN137" s="47">
        <v>0</v>
      </c>
      <c r="DO137" s="47">
        <v>0</v>
      </c>
      <c r="DP137" s="47">
        <v>0</v>
      </c>
      <c r="DQ137" s="47">
        <v>0</v>
      </c>
      <c r="DR137" s="47">
        <v>0</v>
      </c>
      <c r="DS137" s="47">
        <v>0</v>
      </c>
      <c r="DT137" s="47">
        <v>0</v>
      </c>
      <c r="DU137" s="47">
        <v>0</v>
      </c>
      <c r="DV137" s="47">
        <v>0</v>
      </c>
      <c r="DW137" s="47">
        <v>0</v>
      </c>
      <c r="DX137" s="47">
        <v>0</v>
      </c>
      <c r="DY137" s="47">
        <v>0</v>
      </c>
      <c r="DZ137" s="47">
        <v>0</v>
      </c>
      <c r="EA137" s="47">
        <v>0</v>
      </c>
      <c r="ZZ137" t="s">
        <v>157</v>
      </c>
    </row>
    <row r="138" spans="1:702" x14ac:dyDescent="0.25">
      <c r="A138" s="47" t="s">
        <v>382</v>
      </c>
      <c r="B138" s="47" t="s">
        <v>153</v>
      </c>
      <c r="C138" s="47" t="s">
        <v>157</v>
      </c>
      <c r="D138" s="47" t="s">
        <v>1170</v>
      </c>
      <c r="E138" s="47" t="s">
        <v>380</v>
      </c>
      <c r="F138" s="47" t="s">
        <v>380</v>
      </c>
      <c r="G138" s="47"/>
      <c r="H138" s="47" t="s">
        <v>155</v>
      </c>
      <c r="I138" s="47" t="s">
        <v>179</v>
      </c>
      <c r="J138" s="47" t="str">
        <f>=IFERROR(VLOOKUP(H138&amp;I138,Table_Fonctions!A:G,6,FALSE),"")</f>
        <v>0</v>
      </c>
      <c r="K138" s="47" t="s">
        <v>1171</v>
      </c>
      <c r="L138" s="47" t="str">
        <f>=IFERROR(VLOOKUP(H138&amp;I138,Table_Fonctions!A:G,7,FALSE),K138)</f>
        <v/>
      </c>
      <c r="M138" s="47" t="str">
        <f>=IF(OR(LEFT(D138, 3)="TJ ", LEFT(D138, 4)="CPH "), "OUI", "NON")</f>
        <v/>
      </c>
      <c r="N138" s="47" t="s">
        <v>363</v>
      </c>
      <c r="O138" s="47"/>
      <c r="P138" s="47">
        <v>1</v>
      </c>
      <c r="Q138" s="47">
        <v>1</v>
      </c>
      <c r="R138" s="47" t="s">
        <v>1172</v>
      </c>
      <c r="S138" s="47">
        <f>=ROUND(BQ138-(BR138+BS138),3)</f>
      </c>
      <c r="T138" s="47">
        <f>=ROUND(CK138-(CL138+CM138+CN138+CO138+CP138),3)</f>
      </c>
      <c r="U138" s="47">
        <v>0</v>
      </c>
      <c r="V138" s="47">
        <v>0</v>
      </c>
      <c r="W138" s="47">
        <v>0</v>
      </c>
      <c r="X138" s="47">
        <v>0</v>
      </c>
      <c r="Y138" s="47">
        <v>0</v>
      </c>
      <c r="Z138" s="47">
        <v>0</v>
      </c>
      <c r="AA138" s="47">
        <v>0</v>
      </c>
      <c r="AB138" s="47">
        <v>0</v>
      </c>
      <c r="AC138" s="47">
        <v>0</v>
      </c>
      <c r="AD138" s="47">
        <v>0</v>
      </c>
      <c r="AE138" s="47">
        <v>0</v>
      </c>
      <c r="AF138" s="47">
        <v>0</v>
      </c>
      <c r="AG138" s="47">
        <v>0</v>
      </c>
      <c r="AH138" s="47">
        <v>0</v>
      </c>
      <c r="AI138" s="47">
        <v>0</v>
      </c>
      <c r="AJ138" s="47">
        <v>0</v>
      </c>
      <c r="AK138" s="47">
        <v>0</v>
      </c>
      <c r="AL138" s="47">
        <v>0</v>
      </c>
      <c r="AM138" s="47">
        <v>0</v>
      </c>
      <c r="AN138" s="47">
        <v>0</v>
      </c>
      <c r="AO138" s="47">
        <v>0</v>
      </c>
      <c r="AP138" s="47">
        <v>0</v>
      </c>
      <c r="AQ138" s="47">
        <v>0</v>
      </c>
      <c r="AR138" s="47">
        <v>0</v>
      </c>
      <c r="AS138" s="47">
        <v>0.8199999999999946</v>
      </c>
      <c r="AT138" s="47">
        <v>0</v>
      </c>
      <c r="AU138" s="47">
        <v>0</v>
      </c>
      <c r="AV138" s="47">
        <v>0</v>
      </c>
      <c r="AW138" s="47">
        <v>0</v>
      </c>
      <c r="AX138" s="47">
        <v>0</v>
      </c>
      <c r="AY138" s="47">
        <v>0</v>
      </c>
      <c r="AZ138" s="47">
        <v>0</v>
      </c>
      <c r="BA138" s="47">
        <v>0</v>
      </c>
      <c r="BB138" s="47">
        <v>0</v>
      </c>
      <c r="BC138" s="47">
        <v>0</v>
      </c>
      <c r="BD138" s="47">
        <v>0</v>
      </c>
      <c r="BE138" s="47">
        <v>0</v>
      </c>
      <c r="BF138" s="47">
        <v>0.40000000000000285</v>
      </c>
      <c r="BG138" s="47">
        <v>0</v>
      </c>
      <c r="BH138" s="47">
        <v>0</v>
      </c>
      <c r="BI138" s="47">
        <v>0</v>
      </c>
      <c r="BJ138" s="47">
        <v>0</v>
      </c>
      <c r="BK138" s="47">
        <v>0.4199999999999987</v>
      </c>
      <c r="BL138" s="47">
        <v>0</v>
      </c>
      <c r="BM138" s="47">
        <v>0</v>
      </c>
      <c r="BN138" s="47">
        <v>0</v>
      </c>
      <c r="BO138" s="47">
        <v>0</v>
      </c>
      <c r="BP138" s="47">
        <v>0</v>
      </c>
      <c r="BQ138" s="47">
        <v>0</v>
      </c>
      <c r="BR138" s="47">
        <v>0</v>
      </c>
      <c r="BS138" s="47">
        <v>0</v>
      </c>
      <c r="BT138" s="47">
        <v>0.10000000000000071</v>
      </c>
      <c r="BU138" s="47">
        <v>0.10000000000000071</v>
      </c>
      <c r="BV138" s="47">
        <v>0</v>
      </c>
      <c r="BW138" s="47">
        <v>0</v>
      </c>
      <c r="BX138" s="47">
        <v>0</v>
      </c>
      <c r="BY138" s="47">
        <v>0</v>
      </c>
      <c r="BZ138" s="47">
        <v>0</v>
      </c>
      <c r="CA138" s="47">
        <v>0</v>
      </c>
      <c r="CB138" s="47">
        <v>0</v>
      </c>
      <c r="CC138" s="47">
        <v>0</v>
      </c>
      <c r="CD138" s="47">
        <v>0</v>
      </c>
      <c r="CE138" s="47">
        <v>0</v>
      </c>
      <c r="CF138" s="47">
        <v>0</v>
      </c>
      <c r="CG138" s="47">
        <v>0</v>
      </c>
      <c r="CH138" s="47">
        <v>0</v>
      </c>
      <c r="CI138" s="47">
        <v>0</v>
      </c>
      <c r="CJ138" s="47">
        <v>0</v>
      </c>
      <c r="CK138" s="47">
        <v>0</v>
      </c>
      <c r="CL138" s="47">
        <v>0</v>
      </c>
      <c r="CM138" s="47">
        <v>0</v>
      </c>
      <c r="CN138" s="47">
        <v>0</v>
      </c>
      <c r="CO138" s="47">
        <v>0</v>
      </c>
      <c r="CP138" s="47">
        <v>0</v>
      </c>
      <c r="CQ138" s="47">
        <v>0</v>
      </c>
      <c r="CR138" s="47">
        <v>0</v>
      </c>
      <c r="CS138" s="47">
        <v>0</v>
      </c>
      <c r="CT138" s="47">
        <v>0</v>
      </c>
      <c r="CU138" s="47">
        <v>0</v>
      </c>
      <c r="CV138" s="47">
        <v>0</v>
      </c>
      <c r="CW138" s="47">
        <v>0</v>
      </c>
      <c r="CX138" s="47">
        <v>0</v>
      </c>
      <c r="CY138" s="47">
        <v>0.07999999999999922</v>
      </c>
      <c r="CZ138" s="47">
        <v>0.07999999999999922</v>
      </c>
      <c r="DA138" s="47">
        <v>0</v>
      </c>
      <c r="DB138" s="47">
        <v>0</v>
      </c>
      <c r="DC138" s="47">
        <v>0</v>
      </c>
      <c r="DD138" s="47">
        <v>0</v>
      </c>
      <c r="DE138" s="47">
        <v>0</v>
      </c>
      <c r="DF138" s="47">
        <v>0</v>
      </c>
      <c r="DG138" s="47">
        <v>0</v>
      </c>
      <c r="DH138" s="47">
        <v>0</v>
      </c>
      <c r="DI138" s="47">
        <v>0</v>
      </c>
      <c r="DJ138" s="47">
        <v>0</v>
      </c>
      <c r="DK138" s="47">
        <v>0</v>
      </c>
      <c r="DL138" s="47">
        <v>0</v>
      </c>
      <c r="DM138" s="47">
        <v>0</v>
      </c>
      <c r="DN138" s="47">
        <v>0</v>
      </c>
      <c r="DO138" s="47">
        <v>0</v>
      </c>
      <c r="DP138" s="47">
        <v>0</v>
      </c>
      <c r="DQ138" s="47">
        <v>0</v>
      </c>
      <c r="DR138" s="47">
        <v>0</v>
      </c>
      <c r="DS138" s="47">
        <v>0</v>
      </c>
      <c r="DT138" s="47">
        <v>0</v>
      </c>
      <c r="DU138" s="47">
        <v>0</v>
      </c>
      <c r="DV138" s="47">
        <v>0</v>
      </c>
      <c r="DW138" s="47">
        <v>0</v>
      </c>
      <c r="DX138" s="47">
        <v>0</v>
      </c>
      <c r="DY138" s="47">
        <v>0</v>
      </c>
      <c r="DZ138" s="47">
        <v>0</v>
      </c>
      <c r="EA138" s="47">
        <v>0</v>
      </c>
      <c r="ZZ138" t="s">
        <v>157</v>
      </c>
    </row>
    <row r="139" spans="1:702" x14ac:dyDescent="0.25">
      <c r="A139" s="47" t="s">
        <v>383</v>
      </c>
      <c r="B139" s="47" t="s">
        <v>153</v>
      </c>
      <c r="C139" s="47" t="s">
        <v>157</v>
      </c>
      <c r="D139" s="47" t="s">
        <v>1170</v>
      </c>
      <c r="E139" s="47" t="s">
        <v>380</v>
      </c>
      <c r="F139" s="47" t="s">
        <v>380</v>
      </c>
      <c r="G139" s="47"/>
      <c r="H139" s="47" t="s">
        <v>155</v>
      </c>
      <c r="I139" s="47" t="s">
        <v>179</v>
      </c>
      <c r="J139" s="47" t="str">
        <f>=IFERROR(VLOOKUP(H139&amp;I139,Table_Fonctions!A:G,6,FALSE),"")</f>
        <v>0</v>
      </c>
      <c r="K139" s="47" t="s">
        <v>1171</v>
      </c>
      <c r="L139" s="47" t="str">
        <f>=IFERROR(VLOOKUP(H139&amp;I139,Table_Fonctions!A:G,7,FALSE),K139)</f>
        <v/>
      </c>
      <c r="M139" s="47" t="str">
        <f>=IF(OR(LEFT(D139, 3)="TJ ", LEFT(D139, 4)="CPH "), "OUI", "NON")</f>
        <v/>
      </c>
      <c r="N139" s="47" t="s">
        <v>363</v>
      </c>
      <c r="O139" s="47"/>
      <c r="P139" s="47">
        <v>1</v>
      </c>
      <c r="Q139" s="47">
        <v>1</v>
      </c>
      <c r="R139" s="47" t="s">
        <v>1172</v>
      </c>
      <c r="S139" s="47">
        <f>=ROUND(BQ139-(BR139+BS139),3)</f>
      </c>
      <c r="T139" s="47">
        <f>=ROUND(CK139-(CL139+CM139+CN139+CO139+CP139),3)</f>
      </c>
      <c r="U139" s="47">
        <v>0</v>
      </c>
      <c r="V139" s="47">
        <v>0</v>
      </c>
      <c r="W139" s="47">
        <v>0</v>
      </c>
      <c r="X139" s="47">
        <v>0</v>
      </c>
      <c r="Y139" s="47">
        <v>0</v>
      </c>
      <c r="Z139" s="47">
        <v>0</v>
      </c>
      <c r="AA139" s="47">
        <v>0</v>
      </c>
      <c r="AB139" s="47">
        <v>0</v>
      </c>
      <c r="AC139" s="47">
        <v>0</v>
      </c>
      <c r="AD139" s="47">
        <v>0</v>
      </c>
      <c r="AE139" s="47">
        <v>0</v>
      </c>
      <c r="AF139" s="47">
        <v>0</v>
      </c>
      <c r="AG139" s="47">
        <v>0</v>
      </c>
      <c r="AH139" s="47">
        <v>0</v>
      </c>
      <c r="AI139" s="47">
        <v>0</v>
      </c>
      <c r="AJ139" s="47">
        <v>0</v>
      </c>
      <c r="AK139" s="47">
        <v>0</v>
      </c>
      <c r="AL139" s="47">
        <v>0</v>
      </c>
      <c r="AM139" s="47">
        <v>0</v>
      </c>
      <c r="AN139" s="47">
        <v>0</v>
      </c>
      <c r="AO139" s="47">
        <v>0</v>
      </c>
      <c r="AP139" s="47">
        <v>0</v>
      </c>
      <c r="AQ139" s="47">
        <v>0</v>
      </c>
      <c r="AR139" s="47">
        <v>0</v>
      </c>
      <c r="AS139" s="47">
        <v>0.9200000000000003</v>
      </c>
      <c r="AT139" s="47">
        <v>0</v>
      </c>
      <c r="AU139" s="47">
        <v>0</v>
      </c>
      <c r="AV139" s="47">
        <v>0</v>
      </c>
      <c r="AW139" s="47">
        <v>0</v>
      </c>
      <c r="AX139" s="47">
        <v>0</v>
      </c>
      <c r="AY139" s="47">
        <v>0</v>
      </c>
      <c r="AZ139" s="47">
        <v>0</v>
      </c>
      <c r="BA139" s="47">
        <v>0</v>
      </c>
      <c r="BB139" s="47">
        <v>0</v>
      </c>
      <c r="BC139" s="47">
        <v>0</v>
      </c>
      <c r="BD139" s="47">
        <v>0.9200000000000003</v>
      </c>
      <c r="BE139" s="47">
        <v>0</v>
      </c>
      <c r="BF139" s="47">
        <v>0</v>
      </c>
      <c r="BG139" s="47">
        <v>0</v>
      </c>
      <c r="BH139" s="47">
        <v>0</v>
      </c>
      <c r="BI139" s="47">
        <v>0</v>
      </c>
      <c r="BJ139" s="47">
        <v>0</v>
      </c>
      <c r="BK139" s="47">
        <v>0</v>
      </c>
      <c r="BL139" s="47">
        <v>0</v>
      </c>
      <c r="BM139" s="47">
        <v>0</v>
      </c>
      <c r="BN139" s="47">
        <v>0</v>
      </c>
      <c r="BO139" s="47">
        <v>0</v>
      </c>
      <c r="BP139" s="47">
        <v>0</v>
      </c>
      <c r="BQ139" s="47">
        <v>0</v>
      </c>
      <c r="BR139" s="47">
        <v>0</v>
      </c>
      <c r="BS139" s="47">
        <v>0</v>
      </c>
      <c r="BT139" s="47">
        <v>0.014999999999999934</v>
      </c>
      <c r="BU139" s="47">
        <v>0</v>
      </c>
      <c r="BV139" s="47">
        <v>0</v>
      </c>
      <c r="BW139" s="47">
        <v>0</v>
      </c>
      <c r="BX139" s="47">
        <v>0</v>
      </c>
      <c r="BY139" s="47">
        <v>0</v>
      </c>
      <c r="BZ139" s="47">
        <v>0</v>
      </c>
      <c r="CA139" s="47">
        <v>0</v>
      </c>
      <c r="CB139" s="47">
        <v>0.014999999999999934</v>
      </c>
      <c r="CC139" s="47">
        <v>0</v>
      </c>
      <c r="CD139" s="47">
        <v>0</v>
      </c>
      <c r="CE139" s="47">
        <v>0</v>
      </c>
      <c r="CF139" s="47">
        <v>0</v>
      </c>
      <c r="CG139" s="47">
        <v>0</v>
      </c>
      <c r="CH139" s="47">
        <v>0</v>
      </c>
      <c r="CI139" s="47">
        <v>0</v>
      </c>
      <c r="CJ139" s="47">
        <v>0</v>
      </c>
      <c r="CK139" s="47">
        <v>0</v>
      </c>
      <c r="CL139" s="47">
        <v>0</v>
      </c>
      <c r="CM139" s="47">
        <v>0</v>
      </c>
      <c r="CN139" s="47">
        <v>0</v>
      </c>
      <c r="CO139" s="47">
        <v>0</v>
      </c>
      <c r="CP139" s="47">
        <v>0</v>
      </c>
      <c r="CQ139" s="47">
        <v>0</v>
      </c>
      <c r="CR139" s="47">
        <v>0</v>
      </c>
      <c r="CS139" s="47">
        <v>0</v>
      </c>
      <c r="CT139" s="47">
        <v>0</v>
      </c>
      <c r="CU139" s="47">
        <v>0</v>
      </c>
      <c r="CV139" s="47">
        <v>0</v>
      </c>
      <c r="CW139" s="47">
        <v>0</v>
      </c>
      <c r="CX139" s="47">
        <v>0</v>
      </c>
      <c r="CY139" s="47">
        <v>0.06500000000000035</v>
      </c>
      <c r="CZ139" s="47">
        <v>0.06500000000000035</v>
      </c>
      <c r="DA139" s="47">
        <v>0</v>
      </c>
      <c r="DB139" s="47">
        <v>0</v>
      </c>
      <c r="DC139" s="47">
        <v>0</v>
      </c>
      <c r="DD139" s="47">
        <v>0</v>
      </c>
      <c r="DE139" s="47">
        <v>0</v>
      </c>
      <c r="DF139" s="47">
        <v>0</v>
      </c>
      <c r="DG139" s="47">
        <v>0</v>
      </c>
      <c r="DH139" s="47">
        <v>0</v>
      </c>
      <c r="DI139" s="47">
        <v>0</v>
      </c>
      <c r="DJ139" s="47">
        <v>0</v>
      </c>
      <c r="DK139" s="47">
        <v>0</v>
      </c>
      <c r="DL139" s="47">
        <v>0</v>
      </c>
      <c r="DM139" s="47">
        <v>0</v>
      </c>
      <c r="DN139" s="47">
        <v>0</v>
      </c>
      <c r="DO139" s="47">
        <v>0</v>
      </c>
      <c r="DP139" s="47">
        <v>0</v>
      </c>
      <c r="DQ139" s="47">
        <v>0</v>
      </c>
      <c r="DR139" s="47">
        <v>0</v>
      </c>
      <c r="DS139" s="47">
        <v>0</v>
      </c>
      <c r="DT139" s="47">
        <v>0</v>
      </c>
      <c r="DU139" s="47">
        <v>0</v>
      </c>
      <c r="DV139" s="47">
        <v>0</v>
      </c>
      <c r="DW139" s="47">
        <v>0</v>
      </c>
      <c r="DX139" s="47">
        <v>0</v>
      </c>
      <c r="DY139" s="47">
        <v>0</v>
      </c>
      <c r="DZ139" s="47">
        <v>0</v>
      </c>
      <c r="EA139" s="47">
        <v>0</v>
      </c>
      <c r="ZZ139" t="s">
        <v>157</v>
      </c>
    </row>
    <row r="140" spans="1:702" x14ac:dyDescent="0.25">
      <c r="A140" s="47" t="s">
        <v>384</v>
      </c>
      <c r="B140" s="47" t="s">
        <v>153</v>
      </c>
      <c r="C140" s="47" t="s">
        <v>157</v>
      </c>
      <c r="D140" s="47" t="s">
        <v>1170</v>
      </c>
      <c r="E140" s="47" t="s">
        <v>385</v>
      </c>
      <c r="F140" s="47" t="s">
        <v>385</v>
      </c>
      <c r="G140" s="47"/>
      <c r="H140" s="47" t="s">
        <v>155</v>
      </c>
      <c r="I140" s="47" t="s">
        <v>179</v>
      </c>
      <c r="J140" s="47" t="str">
        <f>=IFERROR(VLOOKUP(H140&amp;I140,Table_Fonctions!A:G,6,FALSE),"")</f>
        <v>0</v>
      </c>
      <c r="K140" s="47" t="s">
        <v>1171</v>
      </c>
      <c r="L140" s="47" t="str">
        <f>=IFERROR(VLOOKUP(H140&amp;I140,Table_Fonctions!A:G,7,FALSE),K140)</f>
        <v/>
      </c>
      <c r="M140" s="47" t="str">
        <f>=IF(OR(LEFT(D140, 3)="TJ ", LEFT(D140, 4)="CPH "), "OUI", "NON")</f>
        <v/>
      </c>
      <c r="N140" s="47" t="s">
        <v>363</v>
      </c>
      <c r="O140" s="47"/>
      <c r="P140" s="47">
        <v>1</v>
      </c>
      <c r="Q140" s="47">
        <v>1</v>
      </c>
      <c r="R140" s="47" t="s">
        <v>1172</v>
      </c>
      <c r="S140" s="47">
        <f>=ROUND(BQ140-(BR140+BS140),3)</f>
      </c>
      <c r="T140" s="47">
        <f>=ROUND(CK140-(CL140+CM140+CN140+CO140+CP140),3)</f>
      </c>
      <c r="U140" s="47">
        <v>0</v>
      </c>
      <c r="V140" s="47">
        <v>0</v>
      </c>
      <c r="W140" s="47">
        <v>0</v>
      </c>
      <c r="X140" s="47">
        <v>0</v>
      </c>
      <c r="Y140" s="47">
        <v>0</v>
      </c>
      <c r="Z140" s="47">
        <v>0.8267631578947312</v>
      </c>
      <c r="AA140" s="47">
        <v>0.34342105263157896</v>
      </c>
      <c r="AB140" s="47">
        <v>0.1304999999999997</v>
      </c>
      <c r="AC140" s="47">
        <v>0.1304999999999997</v>
      </c>
      <c r="AD140" s="47">
        <v>0.2223421052631576</v>
      </c>
      <c r="AE140" s="47">
        <v>0</v>
      </c>
      <c r="AF140" s="47">
        <v>0</v>
      </c>
      <c r="AG140" s="47">
        <v>0</v>
      </c>
      <c r="AH140" s="47">
        <v>0</v>
      </c>
      <c r="AI140" s="47">
        <v>0</v>
      </c>
      <c r="AJ140" s="47">
        <v>0</v>
      </c>
      <c r="AK140" s="47">
        <v>0</v>
      </c>
      <c r="AL140" s="47">
        <v>0</v>
      </c>
      <c r="AM140" s="47">
        <v>0</v>
      </c>
      <c r="AN140" s="47">
        <v>0</v>
      </c>
      <c r="AO140" s="47">
        <v>0</v>
      </c>
      <c r="AP140" s="47">
        <v>0</v>
      </c>
      <c r="AQ140" s="47">
        <v>0</v>
      </c>
      <c r="AR140" s="47">
        <v>0</v>
      </c>
      <c r="AS140" s="47">
        <v>0.053236842105263256</v>
      </c>
      <c r="AT140" s="47">
        <v>0</v>
      </c>
      <c r="AU140" s="47">
        <v>0</v>
      </c>
      <c r="AV140" s="47">
        <v>0</v>
      </c>
      <c r="AW140" s="47">
        <v>0</v>
      </c>
      <c r="AX140" s="47">
        <v>0</v>
      </c>
      <c r="AY140" s="47">
        <v>0</v>
      </c>
      <c r="AZ140" s="47">
        <v>0</v>
      </c>
      <c r="BA140" s="47">
        <v>0</v>
      </c>
      <c r="BB140" s="47">
        <v>0</v>
      </c>
      <c r="BC140" s="47">
        <v>0</v>
      </c>
      <c r="BD140" s="47">
        <v>0</v>
      </c>
      <c r="BE140" s="47">
        <v>0</v>
      </c>
      <c r="BF140" s="47">
        <v>0</v>
      </c>
      <c r="BG140" s="47">
        <v>0</v>
      </c>
      <c r="BH140" s="47">
        <v>0</v>
      </c>
      <c r="BI140" s="47">
        <v>0</v>
      </c>
      <c r="BJ140" s="47">
        <v>0</v>
      </c>
      <c r="BK140" s="47">
        <v>0</v>
      </c>
      <c r="BL140" s="47">
        <v>0</v>
      </c>
      <c r="BM140" s="47">
        <v>0</v>
      </c>
      <c r="BN140" s="47">
        <v>0</v>
      </c>
      <c r="BO140" s="47">
        <v>0</v>
      </c>
      <c r="BP140" s="47">
        <v>0</v>
      </c>
      <c r="BQ140" s="47">
        <v>0</v>
      </c>
      <c r="BR140" s="47">
        <v>0</v>
      </c>
      <c r="BS140" s="47">
        <v>0</v>
      </c>
      <c r="BT140" s="47">
        <v>0.05499999999999979</v>
      </c>
      <c r="BU140" s="47">
        <v>0.03999999999999961</v>
      </c>
      <c r="BV140" s="47">
        <v>0</v>
      </c>
      <c r="BW140" s="47">
        <v>0</v>
      </c>
      <c r="BX140" s="47">
        <v>0</v>
      </c>
      <c r="BY140" s="47">
        <v>0</v>
      </c>
      <c r="BZ140" s="47">
        <v>0</v>
      </c>
      <c r="CA140" s="47">
        <v>0</v>
      </c>
      <c r="CB140" s="47">
        <v>0.014999999999999934</v>
      </c>
      <c r="CC140" s="47">
        <v>0</v>
      </c>
      <c r="CD140" s="47">
        <v>0</v>
      </c>
      <c r="CE140" s="47">
        <v>0</v>
      </c>
      <c r="CF140" s="47">
        <v>0</v>
      </c>
      <c r="CG140" s="47">
        <v>0</v>
      </c>
      <c r="CH140" s="47">
        <v>0</v>
      </c>
      <c r="CI140" s="47">
        <v>0</v>
      </c>
      <c r="CJ140" s="47">
        <v>0</v>
      </c>
      <c r="CK140" s="47">
        <v>0</v>
      </c>
      <c r="CL140" s="47">
        <v>0</v>
      </c>
      <c r="CM140" s="47">
        <v>0</v>
      </c>
      <c r="CN140" s="47">
        <v>0</v>
      </c>
      <c r="CO140" s="47">
        <v>0</v>
      </c>
      <c r="CP140" s="47">
        <v>0</v>
      </c>
      <c r="CQ140" s="47">
        <v>0</v>
      </c>
      <c r="CR140" s="47">
        <v>0</v>
      </c>
      <c r="CS140" s="47">
        <v>0</v>
      </c>
      <c r="CT140" s="47">
        <v>0</v>
      </c>
      <c r="CU140" s="47">
        <v>0</v>
      </c>
      <c r="CV140" s="47">
        <v>0</v>
      </c>
      <c r="CW140" s="47">
        <v>0</v>
      </c>
      <c r="CX140" s="47">
        <v>0</v>
      </c>
      <c r="CY140" s="47">
        <v>0.06500000000000035</v>
      </c>
      <c r="CZ140" s="47">
        <v>0.06500000000000035</v>
      </c>
      <c r="DA140" s="47">
        <v>0</v>
      </c>
      <c r="DB140" s="47">
        <v>0</v>
      </c>
      <c r="DC140" s="47">
        <v>0</v>
      </c>
      <c r="DD140" s="47">
        <v>0</v>
      </c>
      <c r="DE140" s="47">
        <v>0</v>
      </c>
      <c r="DF140" s="47">
        <v>0</v>
      </c>
      <c r="DG140" s="47">
        <v>0</v>
      </c>
      <c r="DH140" s="47">
        <v>0</v>
      </c>
      <c r="DI140" s="47">
        <v>0</v>
      </c>
      <c r="DJ140" s="47">
        <v>0</v>
      </c>
      <c r="DK140" s="47">
        <v>0</v>
      </c>
      <c r="DL140" s="47">
        <v>0</v>
      </c>
      <c r="DM140" s="47">
        <v>0</v>
      </c>
      <c r="DN140" s="47">
        <v>0</v>
      </c>
      <c r="DO140" s="47">
        <v>0</v>
      </c>
      <c r="DP140" s="47">
        <v>0</v>
      </c>
      <c r="DQ140" s="47">
        <v>0</v>
      </c>
      <c r="DR140" s="47">
        <v>0</v>
      </c>
      <c r="DS140" s="47">
        <v>0</v>
      </c>
      <c r="DT140" s="47">
        <v>0</v>
      </c>
      <c r="DU140" s="47">
        <v>0</v>
      </c>
      <c r="DV140" s="47">
        <v>0</v>
      </c>
      <c r="DW140" s="47">
        <v>0</v>
      </c>
      <c r="DX140" s="47">
        <v>0</v>
      </c>
      <c r="DY140" s="47">
        <v>0</v>
      </c>
      <c r="DZ140" s="47">
        <v>0</v>
      </c>
      <c r="EA140" s="47">
        <v>0</v>
      </c>
      <c r="ZZ140" t="s">
        <v>157</v>
      </c>
    </row>
    <row r="141" spans="1:702" x14ac:dyDescent="0.25">
      <c r="A141" s="47" t="s">
        <v>386</v>
      </c>
      <c r="B141" s="47" t="s">
        <v>153</v>
      </c>
      <c r="C141" s="47" t="s">
        <v>157</v>
      </c>
      <c r="D141" s="47" t="s">
        <v>1170</v>
      </c>
      <c r="E141" s="47" t="s">
        <v>385</v>
      </c>
      <c r="F141" s="47" t="s">
        <v>385</v>
      </c>
      <c r="G141" s="47"/>
      <c r="H141" s="47" t="s">
        <v>155</v>
      </c>
      <c r="I141" s="47" t="s">
        <v>179</v>
      </c>
      <c r="J141" s="47" t="str">
        <f>=IFERROR(VLOOKUP(H141&amp;I141,Table_Fonctions!A:G,6,FALSE),"")</f>
        <v>0</v>
      </c>
      <c r="K141" s="47" t="s">
        <v>1171</v>
      </c>
      <c r="L141" s="47" t="str">
        <f>=IFERROR(VLOOKUP(H141&amp;I141,Table_Fonctions!A:G,7,FALSE),K141)</f>
        <v/>
      </c>
      <c r="M141" s="47" t="str">
        <f>=IF(OR(LEFT(D141, 3)="TJ ", LEFT(D141, 4)="CPH "), "OUI", "NON")</f>
        <v/>
      </c>
      <c r="N141" s="47" t="s">
        <v>363</v>
      </c>
      <c r="O141" s="47"/>
      <c r="P141" s="47">
        <v>1</v>
      </c>
      <c r="Q141" s="47">
        <v>0.5250000000000025</v>
      </c>
      <c r="R141" s="47">
        <v>0.47499999999999754</v>
      </c>
      <c r="S141" s="47">
        <f>=ROUND(BQ141-(BR141+BS141),3)</f>
      </c>
      <c r="T141" s="47">
        <f>=ROUND(CK141-(CL141+CM141+CN141+CO141+CP141),3)</f>
      </c>
      <c r="U141" s="47">
        <v>0</v>
      </c>
      <c r="V141" s="47">
        <v>0</v>
      </c>
      <c r="W141" s="47">
        <v>0</v>
      </c>
      <c r="X141" s="47">
        <v>0</v>
      </c>
      <c r="Y141" s="47">
        <v>0</v>
      </c>
      <c r="Z141" s="47">
        <v>0</v>
      </c>
      <c r="AA141" s="47">
        <v>0</v>
      </c>
      <c r="AB141" s="47">
        <v>0</v>
      </c>
      <c r="AC141" s="47">
        <v>0</v>
      </c>
      <c r="AD141" s="47">
        <v>0</v>
      </c>
      <c r="AE141" s="47">
        <v>0</v>
      </c>
      <c r="AF141" s="47">
        <v>0</v>
      </c>
      <c r="AG141" s="47">
        <v>0</v>
      </c>
      <c r="AH141" s="47">
        <v>0</v>
      </c>
      <c r="AI141" s="47">
        <v>0</v>
      </c>
      <c r="AJ141" s="47">
        <v>0</v>
      </c>
      <c r="AK141" s="47">
        <v>0</v>
      </c>
      <c r="AL141" s="47">
        <v>0</v>
      </c>
      <c r="AM141" s="47">
        <v>0</v>
      </c>
      <c r="AN141" s="47">
        <v>0</v>
      </c>
      <c r="AO141" s="47">
        <v>0</v>
      </c>
      <c r="AP141" s="47">
        <v>0</v>
      </c>
      <c r="AQ141" s="47">
        <v>0</v>
      </c>
      <c r="AR141" s="47">
        <v>0</v>
      </c>
      <c r="AS141" s="47">
        <v>0</v>
      </c>
      <c r="AT141" s="47">
        <v>0</v>
      </c>
      <c r="AU141" s="47">
        <v>0</v>
      </c>
      <c r="AV141" s="47">
        <v>0</v>
      </c>
      <c r="AW141" s="47">
        <v>0</v>
      </c>
      <c r="AX141" s="47">
        <v>0</v>
      </c>
      <c r="AY141" s="47">
        <v>0</v>
      </c>
      <c r="AZ141" s="47">
        <v>0</v>
      </c>
      <c r="BA141" s="47">
        <v>0</v>
      </c>
      <c r="BB141" s="47">
        <v>0</v>
      </c>
      <c r="BC141" s="47">
        <v>0</v>
      </c>
      <c r="BD141" s="47">
        <v>0</v>
      </c>
      <c r="BE141" s="47">
        <v>0</v>
      </c>
      <c r="BF141" s="47">
        <v>0</v>
      </c>
      <c r="BG141" s="47">
        <v>0</v>
      </c>
      <c r="BH141" s="47">
        <v>0</v>
      </c>
      <c r="BI141" s="47">
        <v>0</v>
      </c>
      <c r="BJ141" s="47">
        <v>0</v>
      </c>
      <c r="BK141" s="47">
        <v>0</v>
      </c>
      <c r="BL141" s="47">
        <v>0</v>
      </c>
      <c r="BM141" s="47">
        <v>0</v>
      </c>
      <c r="BN141" s="47">
        <v>0</v>
      </c>
      <c r="BO141" s="47">
        <v>0</v>
      </c>
      <c r="BP141" s="47">
        <v>0</v>
      </c>
      <c r="BQ141" s="47">
        <v>0</v>
      </c>
      <c r="BR141" s="47">
        <v>0</v>
      </c>
      <c r="BS141" s="47">
        <v>0</v>
      </c>
      <c r="BT141" s="47">
        <v>0.029999999999999867</v>
      </c>
      <c r="BU141" s="47">
        <v>0.029999999999999867</v>
      </c>
      <c r="BV141" s="47">
        <v>0</v>
      </c>
      <c r="BW141" s="47">
        <v>0</v>
      </c>
      <c r="BX141" s="47">
        <v>0</v>
      </c>
      <c r="BY141" s="47">
        <v>0</v>
      </c>
      <c r="BZ141" s="47">
        <v>0</v>
      </c>
      <c r="CA141" s="47">
        <v>0</v>
      </c>
      <c r="CB141" s="47">
        <v>0</v>
      </c>
      <c r="CC141" s="47">
        <v>0</v>
      </c>
      <c r="CD141" s="47">
        <v>0</v>
      </c>
      <c r="CE141" s="47">
        <v>0</v>
      </c>
      <c r="CF141" s="47">
        <v>0</v>
      </c>
      <c r="CG141" s="47">
        <v>0</v>
      </c>
      <c r="CH141" s="47">
        <v>0</v>
      </c>
      <c r="CI141" s="47">
        <v>0</v>
      </c>
      <c r="CJ141" s="47">
        <v>0</v>
      </c>
      <c r="CK141" s="47">
        <v>0</v>
      </c>
      <c r="CL141" s="47">
        <v>0</v>
      </c>
      <c r="CM141" s="47">
        <v>0</v>
      </c>
      <c r="CN141" s="47">
        <v>0</v>
      </c>
      <c r="CO141" s="47">
        <v>0</v>
      </c>
      <c r="CP141" s="47">
        <v>0</v>
      </c>
      <c r="CQ141" s="47">
        <v>0</v>
      </c>
      <c r="CR141" s="47">
        <v>0</v>
      </c>
      <c r="CS141" s="47">
        <v>0</v>
      </c>
      <c r="CT141" s="47">
        <v>0</v>
      </c>
      <c r="CU141" s="47">
        <v>0</v>
      </c>
      <c r="CV141" s="47">
        <v>0</v>
      </c>
      <c r="CW141" s="47">
        <v>0</v>
      </c>
      <c r="CX141" s="47">
        <v>0</v>
      </c>
      <c r="CY141" s="47">
        <v>0.4950000000000026</v>
      </c>
      <c r="CZ141" s="47">
        <v>0.4950000000000026</v>
      </c>
      <c r="DA141" s="47">
        <v>0</v>
      </c>
      <c r="DB141" s="47">
        <v>0</v>
      </c>
      <c r="DC141" s="47">
        <v>0</v>
      </c>
      <c r="DD141" s="47">
        <v>0</v>
      </c>
      <c r="DE141" s="47">
        <v>0</v>
      </c>
      <c r="DF141" s="47">
        <v>0</v>
      </c>
      <c r="DG141" s="47">
        <v>0</v>
      </c>
      <c r="DH141" s="47">
        <v>0</v>
      </c>
      <c r="DI141" s="47">
        <v>0</v>
      </c>
      <c r="DJ141" s="47">
        <v>0</v>
      </c>
      <c r="DK141" s="47">
        <v>0</v>
      </c>
      <c r="DL141" s="47">
        <v>0</v>
      </c>
      <c r="DM141" s="47">
        <v>0</v>
      </c>
      <c r="DN141" s="47">
        <v>0</v>
      </c>
      <c r="DO141" s="47">
        <v>0</v>
      </c>
      <c r="DP141" s="47">
        <v>0</v>
      </c>
      <c r="DQ141" s="47">
        <v>0</v>
      </c>
      <c r="DR141" s="47">
        <v>0</v>
      </c>
      <c r="DS141" s="47">
        <v>0</v>
      </c>
      <c r="DT141" s="47">
        <v>0</v>
      </c>
      <c r="DU141" s="47">
        <v>0</v>
      </c>
      <c r="DV141" s="47">
        <v>0</v>
      </c>
      <c r="DW141" s="47">
        <v>0</v>
      </c>
      <c r="DX141" s="47">
        <v>0</v>
      </c>
      <c r="DY141" s="47">
        <v>0</v>
      </c>
      <c r="DZ141" s="47">
        <v>0</v>
      </c>
      <c r="EA141" s="47">
        <v>0</v>
      </c>
      <c r="ZZ141" t="s">
        <v>157</v>
      </c>
    </row>
    <row r="142" spans="1:702" x14ac:dyDescent="0.25">
      <c r="A142" s="47" t="s">
        <v>387</v>
      </c>
      <c r="B142" s="47" t="s">
        <v>153</v>
      </c>
      <c r="C142" s="47" t="s">
        <v>157</v>
      </c>
      <c r="D142" s="47" t="s">
        <v>1170</v>
      </c>
      <c r="E142" s="47" t="s">
        <v>385</v>
      </c>
      <c r="F142" s="47" t="s">
        <v>385</v>
      </c>
      <c r="G142" s="47"/>
      <c r="H142" s="47" t="s">
        <v>155</v>
      </c>
      <c r="I142" s="47" t="s">
        <v>1173</v>
      </c>
      <c r="J142" s="47" t="str">
        <f>=IFERROR(VLOOKUP(H142&amp;I142,Table_Fonctions!A:G,6,FALSE),"")</f>
        <v>0</v>
      </c>
      <c r="K142" s="47" t="s">
        <v>1174</v>
      </c>
      <c r="L142" s="47" t="str">
        <f>=IFERROR(VLOOKUP(H142&amp;I142,Table_Fonctions!A:G,7,FALSE),K142)</f>
        <v/>
      </c>
      <c r="M142" s="47" t="str">
        <f>=IF(OR(LEFT(D142, 3)="TJ ", LEFT(D142, 4)="CPH "), "OUI", "NON")</f>
        <v/>
      </c>
      <c r="N142" s="47" t="s">
        <v>363</v>
      </c>
      <c r="O142" s="47" t="s">
        <v>164</v>
      </c>
      <c r="P142" s="47">
        <v>0.45789473684210524</v>
      </c>
      <c r="Q142" s="47">
        <v>0.02060526315789471</v>
      </c>
      <c r="R142" s="47">
        <v>0.43728947368421056</v>
      </c>
      <c r="S142" s="47">
        <f>=ROUND(BQ142-(BR142+BS142),3)</f>
      </c>
      <c r="T142" s="47">
        <f>=ROUND(CK142-(CL142+CM142+CN142+CO142+CP142),3)</f>
      </c>
      <c r="U142" s="47">
        <v>0</v>
      </c>
      <c r="V142" s="47">
        <v>0</v>
      </c>
      <c r="W142" s="47">
        <v>0</v>
      </c>
      <c r="X142" s="47">
        <v>0</v>
      </c>
      <c r="Y142" s="47">
        <v>0</v>
      </c>
      <c r="Z142" s="47">
        <v>0</v>
      </c>
      <c r="AA142" s="47">
        <v>0</v>
      </c>
      <c r="AB142" s="47">
        <v>0</v>
      </c>
      <c r="AC142" s="47">
        <v>0</v>
      </c>
      <c r="AD142" s="47">
        <v>0</v>
      </c>
      <c r="AE142" s="47">
        <v>0</v>
      </c>
      <c r="AF142" s="47">
        <v>0</v>
      </c>
      <c r="AG142" s="47">
        <v>0</v>
      </c>
      <c r="AH142" s="47">
        <v>0</v>
      </c>
      <c r="AI142" s="47">
        <v>0</v>
      </c>
      <c r="AJ142" s="47">
        <v>0</v>
      </c>
      <c r="AK142" s="47">
        <v>0</v>
      </c>
      <c r="AL142" s="47">
        <v>0</v>
      </c>
      <c r="AM142" s="47">
        <v>0</v>
      </c>
      <c r="AN142" s="47">
        <v>0</v>
      </c>
      <c r="AO142" s="47">
        <v>0</v>
      </c>
      <c r="AP142" s="47">
        <v>0</v>
      </c>
      <c r="AQ142" s="47">
        <v>0</v>
      </c>
      <c r="AR142" s="47">
        <v>0</v>
      </c>
      <c r="AS142" s="47">
        <v>0</v>
      </c>
      <c r="AT142" s="47">
        <v>0</v>
      </c>
      <c r="AU142" s="47">
        <v>0</v>
      </c>
      <c r="AV142" s="47">
        <v>0</v>
      </c>
      <c r="AW142" s="47">
        <v>0</v>
      </c>
      <c r="AX142" s="47">
        <v>0</v>
      </c>
      <c r="AY142" s="47">
        <v>0</v>
      </c>
      <c r="AZ142" s="47">
        <v>0</v>
      </c>
      <c r="BA142" s="47">
        <v>0</v>
      </c>
      <c r="BB142" s="47">
        <v>0</v>
      </c>
      <c r="BC142" s="47">
        <v>0</v>
      </c>
      <c r="BD142" s="47">
        <v>0</v>
      </c>
      <c r="BE142" s="47">
        <v>0</v>
      </c>
      <c r="BF142" s="47">
        <v>0</v>
      </c>
      <c r="BG142" s="47">
        <v>0</v>
      </c>
      <c r="BH142" s="47">
        <v>0</v>
      </c>
      <c r="BI142" s="47">
        <v>0</v>
      </c>
      <c r="BJ142" s="47">
        <v>0</v>
      </c>
      <c r="BK142" s="47">
        <v>0</v>
      </c>
      <c r="BL142" s="47">
        <v>0</v>
      </c>
      <c r="BM142" s="47">
        <v>0</v>
      </c>
      <c r="BN142" s="47">
        <v>0</v>
      </c>
      <c r="BO142" s="47">
        <v>0</v>
      </c>
      <c r="BP142" s="47">
        <v>0</v>
      </c>
      <c r="BQ142" s="47">
        <v>0</v>
      </c>
      <c r="BR142" s="47">
        <v>0</v>
      </c>
      <c r="BS142" s="47">
        <v>0</v>
      </c>
      <c r="BT142" s="47">
        <v>0</v>
      </c>
      <c r="BU142" s="47">
        <v>0</v>
      </c>
      <c r="BV142" s="47">
        <v>0</v>
      </c>
      <c r="BW142" s="47">
        <v>0</v>
      </c>
      <c r="BX142" s="47">
        <v>0</v>
      </c>
      <c r="BY142" s="47">
        <v>0</v>
      </c>
      <c r="BZ142" s="47">
        <v>0</v>
      </c>
      <c r="CA142" s="47">
        <v>0</v>
      </c>
      <c r="CB142" s="47">
        <v>0</v>
      </c>
      <c r="CC142" s="47">
        <v>0</v>
      </c>
      <c r="CD142" s="47">
        <v>0</v>
      </c>
      <c r="CE142" s="47">
        <v>0</v>
      </c>
      <c r="CF142" s="47">
        <v>0</v>
      </c>
      <c r="CG142" s="47">
        <v>0</v>
      </c>
      <c r="CH142" s="47">
        <v>0</v>
      </c>
      <c r="CI142" s="47">
        <v>0</v>
      </c>
      <c r="CJ142" s="47">
        <v>0</v>
      </c>
      <c r="CK142" s="47">
        <v>0</v>
      </c>
      <c r="CL142" s="47">
        <v>0</v>
      </c>
      <c r="CM142" s="47">
        <v>0</v>
      </c>
      <c r="CN142" s="47">
        <v>0</v>
      </c>
      <c r="CO142" s="47">
        <v>0</v>
      </c>
      <c r="CP142" s="47">
        <v>0</v>
      </c>
      <c r="CQ142" s="47">
        <v>0</v>
      </c>
      <c r="CR142" s="47">
        <v>0</v>
      </c>
      <c r="CS142" s="47">
        <v>0</v>
      </c>
      <c r="CT142" s="47">
        <v>0</v>
      </c>
      <c r="CU142" s="47">
        <v>0</v>
      </c>
      <c r="CV142" s="47">
        <v>0</v>
      </c>
      <c r="CW142" s="47">
        <v>0</v>
      </c>
      <c r="CX142" s="47">
        <v>0</v>
      </c>
      <c r="CY142" s="47">
        <v>0.02060526315789471</v>
      </c>
      <c r="CZ142" s="47">
        <v>0.02060526315789471</v>
      </c>
      <c r="DA142" s="47">
        <v>0</v>
      </c>
      <c r="DB142" s="47">
        <v>0</v>
      </c>
      <c r="DC142" s="47">
        <v>0</v>
      </c>
      <c r="DD142" s="47">
        <v>0</v>
      </c>
      <c r="DE142" s="47">
        <v>0</v>
      </c>
      <c r="DF142" s="47">
        <v>0</v>
      </c>
      <c r="DG142" s="47">
        <v>0</v>
      </c>
      <c r="DH142" s="47">
        <v>0</v>
      </c>
      <c r="DI142" s="47">
        <v>0</v>
      </c>
      <c r="DJ142" s="47">
        <v>0</v>
      </c>
      <c r="DK142" s="47">
        <v>0</v>
      </c>
      <c r="DL142" s="47">
        <v>0</v>
      </c>
      <c r="DM142" s="47">
        <v>0</v>
      </c>
      <c r="DN142" s="47">
        <v>0</v>
      </c>
      <c r="DO142" s="47">
        <v>0</v>
      </c>
      <c r="DP142" s="47">
        <v>0</v>
      </c>
      <c r="DQ142" s="47">
        <v>0</v>
      </c>
      <c r="DR142" s="47">
        <v>0</v>
      </c>
      <c r="DS142" s="47">
        <v>0</v>
      </c>
      <c r="DT142" s="47">
        <v>0</v>
      </c>
      <c r="DU142" s="47">
        <v>0</v>
      </c>
      <c r="DV142" s="47">
        <v>0</v>
      </c>
      <c r="DW142" s="47">
        <v>0</v>
      </c>
      <c r="DX142" s="47">
        <v>0</v>
      </c>
      <c r="DY142" s="47">
        <v>0</v>
      </c>
      <c r="DZ142" s="47">
        <v>0</v>
      </c>
      <c r="EA142" s="47">
        <v>0</v>
      </c>
      <c r="ZZ142" t="s">
        <v>157</v>
      </c>
    </row>
    <row r="143" spans="1:702" x14ac:dyDescent="0.25">
      <c r="A143" s="47" t="s">
        <v>388</v>
      </c>
      <c r="B143" s="47" t="s">
        <v>153</v>
      </c>
      <c r="C143" s="47" t="s">
        <v>157</v>
      </c>
      <c r="D143" s="47" t="s">
        <v>1170</v>
      </c>
      <c r="E143" s="47" t="s">
        <v>385</v>
      </c>
      <c r="F143" s="47" t="s">
        <v>385</v>
      </c>
      <c r="G143" s="47"/>
      <c r="H143" s="47" t="s">
        <v>155</v>
      </c>
      <c r="I143" s="47" t="s">
        <v>226</v>
      </c>
      <c r="J143" s="47" t="str">
        <f>=IFERROR(VLOOKUP(H143&amp;I143,Table_Fonctions!A:G,6,FALSE),"")</f>
        <v>0</v>
      </c>
      <c r="K143" s="47" t="s">
        <v>1171</v>
      </c>
      <c r="L143" s="47" t="str">
        <f>=IFERROR(VLOOKUP(H143&amp;I143,Table_Fonctions!A:G,7,FALSE),K143)</f>
        <v/>
      </c>
      <c r="M143" s="47" t="str">
        <f>=IF(OR(LEFT(D143, 3)="TJ ", LEFT(D143, 4)="CPH "), "OUI", "NON")</f>
        <v/>
      </c>
      <c r="N143" s="47" t="s">
        <v>363</v>
      </c>
      <c r="O143" s="47"/>
      <c r="P143" s="47">
        <v>1</v>
      </c>
      <c r="Q143" s="47">
        <v>1</v>
      </c>
      <c r="R143" s="47" t="s">
        <v>1172</v>
      </c>
      <c r="S143" s="47">
        <f>=ROUND(BQ143-(BR143+BS143),3)</f>
      </c>
      <c r="T143" s="47">
        <f>=ROUND(CK143-(CL143+CM143+CN143+CO143+CP143),3)</f>
      </c>
      <c r="U143" s="47">
        <v>0</v>
      </c>
      <c r="V143" s="47">
        <v>0</v>
      </c>
      <c r="W143" s="47">
        <v>0</v>
      </c>
      <c r="X143" s="47">
        <v>0</v>
      </c>
      <c r="Y143" s="47">
        <v>0</v>
      </c>
      <c r="Z143" s="47">
        <v>0</v>
      </c>
      <c r="AA143" s="47">
        <v>0</v>
      </c>
      <c r="AB143" s="47">
        <v>0</v>
      </c>
      <c r="AC143" s="47">
        <v>0</v>
      </c>
      <c r="AD143" s="47">
        <v>0</v>
      </c>
      <c r="AE143" s="47">
        <v>0</v>
      </c>
      <c r="AF143" s="47">
        <v>0</v>
      </c>
      <c r="AG143" s="47">
        <v>0</v>
      </c>
      <c r="AH143" s="47">
        <v>0</v>
      </c>
      <c r="AI143" s="47">
        <v>0</v>
      </c>
      <c r="AJ143" s="47">
        <v>0</v>
      </c>
      <c r="AK143" s="47">
        <v>0</v>
      </c>
      <c r="AL143" s="47">
        <v>0</v>
      </c>
      <c r="AM143" s="47">
        <v>0</v>
      </c>
      <c r="AN143" s="47">
        <v>0</v>
      </c>
      <c r="AO143" s="47">
        <v>0</v>
      </c>
      <c r="AP143" s="47">
        <v>0</v>
      </c>
      <c r="AQ143" s="47">
        <v>0</v>
      </c>
      <c r="AR143" s="47">
        <v>0</v>
      </c>
      <c r="AS143" s="47">
        <v>0</v>
      </c>
      <c r="AT143" s="47">
        <v>0</v>
      </c>
      <c r="AU143" s="47">
        <v>0</v>
      </c>
      <c r="AV143" s="47">
        <v>0</v>
      </c>
      <c r="AW143" s="47">
        <v>0</v>
      </c>
      <c r="AX143" s="47">
        <v>0</v>
      </c>
      <c r="AY143" s="47">
        <v>0</v>
      </c>
      <c r="AZ143" s="47">
        <v>0</v>
      </c>
      <c r="BA143" s="47">
        <v>0</v>
      </c>
      <c r="BB143" s="47">
        <v>0</v>
      </c>
      <c r="BC143" s="47">
        <v>0</v>
      </c>
      <c r="BD143" s="47">
        <v>0</v>
      </c>
      <c r="BE143" s="47">
        <v>0</v>
      </c>
      <c r="BF143" s="47">
        <v>0</v>
      </c>
      <c r="BG143" s="47">
        <v>0</v>
      </c>
      <c r="BH143" s="47">
        <v>0</v>
      </c>
      <c r="BI143" s="47">
        <v>0</v>
      </c>
      <c r="BJ143" s="47">
        <v>0</v>
      </c>
      <c r="BK143" s="47">
        <v>0</v>
      </c>
      <c r="BL143" s="47">
        <v>0</v>
      </c>
      <c r="BM143" s="47">
        <v>0</v>
      </c>
      <c r="BN143" s="47">
        <v>0</v>
      </c>
      <c r="BO143" s="47">
        <v>0</v>
      </c>
      <c r="BP143" s="47">
        <v>0</v>
      </c>
      <c r="BQ143" s="47">
        <v>0</v>
      </c>
      <c r="BR143" s="47">
        <v>0</v>
      </c>
      <c r="BS143" s="47">
        <v>0</v>
      </c>
      <c r="BT143" s="47">
        <v>0.05000000000000036</v>
      </c>
      <c r="BU143" s="47">
        <v>0.05000000000000036</v>
      </c>
      <c r="BV143" s="47">
        <v>0</v>
      </c>
      <c r="BW143" s="47">
        <v>0</v>
      </c>
      <c r="BX143" s="47">
        <v>0</v>
      </c>
      <c r="BY143" s="47">
        <v>0</v>
      </c>
      <c r="BZ143" s="47">
        <v>0</v>
      </c>
      <c r="CA143" s="47">
        <v>0</v>
      </c>
      <c r="CB143" s="47">
        <v>0</v>
      </c>
      <c r="CC143" s="47">
        <v>0</v>
      </c>
      <c r="CD143" s="47">
        <v>0</v>
      </c>
      <c r="CE143" s="47">
        <v>0</v>
      </c>
      <c r="CF143" s="47">
        <v>0</v>
      </c>
      <c r="CG143" s="47">
        <v>0</v>
      </c>
      <c r="CH143" s="47">
        <v>0</v>
      </c>
      <c r="CI143" s="47">
        <v>0</v>
      </c>
      <c r="CJ143" s="47">
        <v>0</v>
      </c>
      <c r="CK143" s="47">
        <v>0.8650000000000047</v>
      </c>
      <c r="CL143" s="47">
        <v>0</v>
      </c>
      <c r="CM143" s="47">
        <v>0</v>
      </c>
      <c r="CN143" s="47">
        <v>0</v>
      </c>
      <c r="CO143" s="47">
        <v>0</v>
      </c>
      <c r="CP143" s="47">
        <v>0.8650000000000047</v>
      </c>
      <c r="CQ143" s="47">
        <v>0</v>
      </c>
      <c r="CR143" s="47">
        <v>0</v>
      </c>
      <c r="CS143" s="47">
        <v>0</v>
      </c>
      <c r="CT143" s="47">
        <v>0</v>
      </c>
      <c r="CU143" s="47">
        <v>0</v>
      </c>
      <c r="CV143" s="47">
        <v>0</v>
      </c>
      <c r="CW143" s="47">
        <v>0</v>
      </c>
      <c r="CX143" s="47">
        <v>0</v>
      </c>
      <c r="CY143" s="47">
        <v>0.08500000000000063</v>
      </c>
      <c r="CZ143" s="47">
        <v>0.08500000000000063</v>
      </c>
      <c r="DA143" s="47">
        <v>0</v>
      </c>
      <c r="DB143" s="47">
        <v>0</v>
      </c>
      <c r="DC143" s="47">
        <v>0</v>
      </c>
      <c r="DD143" s="47">
        <v>0</v>
      </c>
      <c r="DE143" s="47">
        <v>0</v>
      </c>
      <c r="DF143" s="47">
        <v>0</v>
      </c>
      <c r="DG143" s="47">
        <v>0</v>
      </c>
      <c r="DH143" s="47">
        <v>0</v>
      </c>
      <c r="DI143" s="47">
        <v>0</v>
      </c>
      <c r="DJ143" s="47">
        <v>0</v>
      </c>
      <c r="DK143" s="47">
        <v>0</v>
      </c>
      <c r="DL143" s="47">
        <v>0</v>
      </c>
      <c r="DM143" s="47">
        <v>0</v>
      </c>
      <c r="DN143" s="47">
        <v>0</v>
      </c>
      <c r="DO143" s="47">
        <v>0</v>
      </c>
      <c r="DP143" s="47">
        <v>0</v>
      </c>
      <c r="DQ143" s="47">
        <v>0</v>
      </c>
      <c r="DR143" s="47">
        <v>0</v>
      </c>
      <c r="DS143" s="47">
        <v>0</v>
      </c>
      <c r="DT143" s="47">
        <v>0</v>
      </c>
      <c r="DU143" s="47">
        <v>0</v>
      </c>
      <c r="DV143" s="47">
        <v>0</v>
      </c>
      <c r="DW143" s="47">
        <v>0</v>
      </c>
      <c r="DX143" s="47">
        <v>0</v>
      </c>
      <c r="DY143" s="47">
        <v>0</v>
      </c>
      <c r="DZ143" s="47">
        <v>0</v>
      </c>
      <c r="EA143" s="47">
        <v>0</v>
      </c>
      <c r="ZZ143" t="s">
        <v>157</v>
      </c>
    </row>
    <row r="144" spans="1:702" x14ac:dyDescent="0.25">
      <c r="A144" s="47" t="s">
        <v>389</v>
      </c>
      <c r="B144" s="47" t="s">
        <v>153</v>
      </c>
      <c r="C144" s="47" t="s">
        <v>157</v>
      </c>
      <c r="D144" s="47" t="s">
        <v>1170</v>
      </c>
      <c r="E144" s="47" t="s">
        <v>390</v>
      </c>
      <c r="F144" s="47" t="s">
        <v>390</v>
      </c>
      <c r="G144" s="47"/>
      <c r="H144" s="47" t="s">
        <v>155</v>
      </c>
      <c r="I144" s="47" t="s">
        <v>179</v>
      </c>
      <c r="J144" s="47" t="str">
        <f>=IFERROR(VLOOKUP(H144&amp;I144,Table_Fonctions!A:G,6,FALSE),"")</f>
        <v>0</v>
      </c>
      <c r="K144" s="47" t="s">
        <v>1171</v>
      </c>
      <c r="L144" s="47" t="str">
        <f>=IFERROR(VLOOKUP(H144&amp;I144,Table_Fonctions!A:G,7,FALSE),K144)</f>
        <v/>
      </c>
      <c r="M144" s="47" t="str">
        <f>=IF(OR(LEFT(D144, 3)="TJ ", LEFT(D144, 4)="CPH "), "OUI", "NON")</f>
        <v/>
      </c>
      <c r="N144" s="47" t="s">
        <v>206</v>
      </c>
      <c r="O144" s="47"/>
      <c r="P144" s="47">
        <v>1</v>
      </c>
      <c r="Q144" s="47">
        <v>1</v>
      </c>
      <c r="R144" s="47" t="s">
        <v>1172</v>
      </c>
      <c r="S144" s="47">
        <f>=ROUND(BQ144-(BR144+BS144),3)</f>
      </c>
      <c r="T144" s="47">
        <f>=ROUND(CK144-(CL144+CM144+CN144+CO144+CP144),3)</f>
      </c>
      <c r="U144" s="47">
        <v>0</v>
      </c>
      <c r="V144" s="47">
        <v>0</v>
      </c>
      <c r="W144" s="47">
        <v>0</v>
      </c>
      <c r="X144" s="47">
        <v>0</v>
      </c>
      <c r="Y144" s="47">
        <v>0</v>
      </c>
      <c r="Z144" s="47">
        <v>0</v>
      </c>
      <c r="AA144" s="47">
        <v>0</v>
      </c>
      <c r="AB144" s="47">
        <v>0</v>
      </c>
      <c r="AC144" s="47">
        <v>0</v>
      </c>
      <c r="AD144" s="47">
        <v>0</v>
      </c>
      <c r="AE144" s="47">
        <v>0</v>
      </c>
      <c r="AF144" s="47">
        <v>0</v>
      </c>
      <c r="AG144" s="47">
        <v>0</v>
      </c>
      <c r="AH144" s="47">
        <v>0</v>
      </c>
      <c r="AI144" s="47">
        <v>0</v>
      </c>
      <c r="AJ144" s="47">
        <v>0</v>
      </c>
      <c r="AK144" s="47">
        <v>0</v>
      </c>
      <c r="AL144" s="47">
        <v>0</v>
      </c>
      <c r="AM144" s="47">
        <v>0</v>
      </c>
      <c r="AN144" s="47">
        <v>0</v>
      </c>
      <c r="AO144" s="47">
        <v>0</v>
      </c>
      <c r="AP144" s="47">
        <v>0</v>
      </c>
      <c r="AQ144" s="47">
        <v>0</v>
      </c>
      <c r="AR144" s="47">
        <v>0</v>
      </c>
      <c r="AS144" s="47">
        <v>0.8799999999999967</v>
      </c>
      <c r="AT144" s="47">
        <v>0</v>
      </c>
      <c r="AU144" s="47">
        <v>0</v>
      </c>
      <c r="AV144" s="47">
        <v>0</v>
      </c>
      <c r="AW144" s="47">
        <v>0</v>
      </c>
      <c r="AX144" s="47">
        <v>0.8799999999999967</v>
      </c>
      <c r="AY144" s="47">
        <v>0</v>
      </c>
      <c r="AZ144" s="47">
        <v>0</v>
      </c>
      <c r="BA144" s="47">
        <v>0</v>
      </c>
      <c r="BB144" s="47">
        <v>0</v>
      </c>
      <c r="BC144" s="47">
        <v>0</v>
      </c>
      <c r="BD144" s="47">
        <v>0</v>
      </c>
      <c r="BE144" s="47">
        <v>0</v>
      </c>
      <c r="BF144" s="47">
        <v>0</v>
      </c>
      <c r="BG144" s="47">
        <v>0</v>
      </c>
      <c r="BH144" s="47">
        <v>0</v>
      </c>
      <c r="BI144" s="47">
        <v>0</v>
      </c>
      <c r="BJ144" s="47">
        <v>0</v>
      </c>
      <c r="BK144" s="47">
        <v>0</v>
      </c>
      <c r="BL144" s="47">
        <v>0</v>
      </c>
      <c r="BM144" s="47">
        <v>0</v>
      </c>
      <c r="BN144" s="47">
        <v>0</v>
      </c>
      <c r="BO144" s="47">
        <v>0</v>
      </c>
      <c r="BP144" s="47">
        <v>0</v>
      </c>
      <c r="BQ144" s="47">
        <v>0</v>
      </c>
      <c r="BR144" s="47">
        <v>0</v>
      </c>
      <c r="BS144" s="47">
        <v>0</v>
      </c>
      <c r="BT144" s="47">
        <v>0.05499999999999979</v>
      </c>
      <c r="BU144" s="47">
        <v>0.03999999999999961</v>
      </c>
      <c r="BV144" s="47">
        <v>0</v>
      </c>
      <c r="BW144" s="47">
        <v>0</v>
      </c>
      <c r="BX144" s="47">
        <v>0</v>
      </c>
      <c r="BY144" s="47">
        <v>0</v>
      </c>
      <c r="BZ144" s="47">
        <v>0</v>
      </c>
      <c r="CA144" s="47">
        <v>0</v>
      </c>
      <c r="CB144" s="47">
        <v>0.014999999999999934</v>
      </c>
      <c r="CC144" s="47">
        <v>0</v>
      </c>
      <c r="CD144" s="47">
        <v>0</v>
      </c>
      <c r="CE144" s="47">
        <v>0</v>
      </c>
      <c r="CF144" s="47">
        <v>0</v>
      </c>
      <c r="CG144" s="47">
        <v>0</v>
      </c>
      <c r="CH144" s="47">
        <v>0</v>
      </c>
      <c r="CI144" s="47">
        <v>0</v>
      </c>
      <c r="CJ144" s="47">
        <v>0</v>
      </c>
      <c r="CK144" s="47">
        <v>0</v>
      </c>
      <c r="CL144" s="47">
        <v>0</v>
      </c>
      <c r="CM144" s="47">
        <v>0</v>
      </c>
      <c r="CN144" s="47">
        <v>0</v>
      </c>
      <c r="CO144" s="47">
        <v>0</v>
      </c>
      <c r="CP144" s="47">
        <v>0</v>
      </c>
      <c r="CQ144" s="47">
        <v>0</v>
      </c>
      <c r="CR144" s="47">
        <v>0</v>
      </c>
      <c r="CS144" s="47">
        <v>0</v>
      </c>
      <c r="CT144" s="47">
        <v>0</v>
      </c>
      <c r="CU144" s="47">
        <v>0</v>
      </c>
      <c r="CV144" s="47">
        <v>0</v>
      </c>
      <c r="CW144" s="47">
        <v>0</v>
      </c>
      <c r="CX144" s="47">
        <v>0</v>
      </c>
      <c r="CY144" s="47">
        <v>0.06500000000000035</v>
      </c>
      <c r="CZ144" s="47">
        <v>0.06500000000000035</v>
      </c>
      <c r="DA144" s="47">
        <v>0</v>
      </c>
      <c r="DB144" s="47">
        <v>0</v>
      </c>
      <c r="DC144" s="47">
        <v>0</v>
      </c>
      <c r="DD144" s="47">
        <v>0</v>
      </c>
      <c r="DE144" s="47">
        <v>0</v>
      </c>
      <c r="DF144" s="47">
        <v>0</v>
      </c>
      <c r="DG144" s="47">
        <v>0</v>
      </c>
      <c r="DH144" s="47">
        <v>0</v>
      </c>
      <c r="DI144" s="47">
        <v>0</v>
      </c>
      <c r="DJ144" s="47">
        <v>0</v>
      </c>
      <c r="DK144" s="47">
        <v>0</v>
      </c>
      <c r="DL144" s="47">
        <v>0</v>
      </c>
      <c r="DM144" s="47">
        <v>0</v>
      </c>
      <c r="DN144" s="47">
        <v>0</v>
      </c>
      <c r="DO144" s="47">
        <v>0</v>
      </c>
      <c r="DP144" s="47">
        <v>0</v>
      </c>
      <c r="DQ144" s="47">
        <v>0</v>
      </c>
      <c r="DR144" s="47">
        <v>0</v>
      </c>
      <c r="DS144" s="47">
        <v>0</v>
      </c>
      <c r="DT144" s="47">
        <v>0</v>
      </c>
      <c r="DU144" s="47">
        <v>0</v>
      </c>
      <c r="DV144" s="47">
        <v>0</v>
      </c>
      <c r="DW144" s="47">
        <v>0</v>
      </c>
      <c r="DX144" s="47">
        <v>0</v>
      </c>
      <c r="DY144" s="47">
        <v>0</v>
      </c>
      <c r="DZ144" s="47">
        <v>0</v>
      </c>
      <c r="EA144" s="47">
        <v>0</v>
      </c>
      <c r="ZZ144" t="s">
        <v>157</v>
      </c>
    </row>
    <row r="145" spans="1:702" x14ac:dyDescent="0.25">
      <c r="A145" s="47" t="s">
        <v>391</v>
      </c>
      <c r="B145" s="47" t="s">
        <v>153</v>
      </c>
      <c r="C145" s="47" t="s">
        <v>157</v>
      </c>
      <c r="D145" s="47" t="s">
        <v>1170</v>
      </c>
      <c r="E145" s="47" t="s">
        <v>392</v>
      </c>
      <c r="F145" s="47" t="s">
        <v>392</v>
      </c>
      <c r="G145" s="47"/>
      <c r="H145" s="47" t="s">
        <v>155</v>
      </c>
      <c r="I145" s="47" t="s">
        <v>179</v>
      </c>
      <c r="J145" s="47" t="str">
        <f>=IFERROR(VLOOKUP(H145&amp;I145,Table_Fonctions!A:G,6,FALSE),"")</f>
        <v>0</v>
      </c>
      <c r="K145" s="47" t="s">
        <v>1171</v>
      </c>
      <c r="L145" s="47" t="str">
        <f>=IFERROR(VLOOKUP(H145&amp;I145,Table_Fonctions!A:G,7,FALSE),K145)</f>
        <v/>
      </c>
      <c r="M145" s="47" t="str">
        <f>=IF(OR(LEFT(D145, 3)="TJ ", LEFT(D145, 4)="CPH "), "OUI", "NON")</f>
        <v/>
      </c>
      <c r="N145" s="47" t="s">
        <v>206</v>
      </c>
      <c r="O145" s="47"/>
      <c r="P145" s="47">
        <v>1</v>
      </c>
      <c r="Q145" s="47">
        <v>1</v>
      </c>
      <c r="R145" s="47" t="s">
        <v>1172</v>
      </c>
      <c r="S145" s="47">
        <f>=ROUND(BQ145-(BR145+BS145),3)</f>
      </c>
      <c r="T145" s="47">
        <f>=ROUND(CK145-(CL145+CM145+CN145+CO145+CP145),3)</f>
      </c>
      <c r="U145" s="47">
        <v>0</v>
      </c>
      <c r="V145" s="47">
        <v>0</v>
      </c>
      <c r="W145" s="47">
        <v>0</v>
      </c>
      <c r="X145" s="47">
        <v>0</v>
      </c>
      <c r="Y145" s="47">
        <v>0</v>
      </c>
      <c r="Z145" s="47">
        <v>0</v>
      </c>
      <c r="AA145" s="47">
        <v>0</v>
      </c>
      <c r="AB145" s="47">
        <v>0</v>
      </c>
      <c r="AC145" s="47">
        <v>0</v>
      </c>
      <c r="AD145" s="47">
        <v>0</v>
      </c>
      <c r="AE145" s="47">
        <v>0</v>
      </c>
      <c r="AF145" s="47">
        <v>0</v>
      </c>
      <c r="AG145" s="47">
        <v>0</v>
      </c>
      <c r="AH145" s="47">
        <v>0</v>
      </c>
      <c r="AI145" s="47">
        <v>0</v>
      </c>
      <c r="AJ145" s="47">
        <v>0</v>
      </c>
      <c r="AK145" s="47">
        <v>0</v>
      </c>
      <c r="AL145" s="47">
        <v>0</v>
      </c>
      <c r="AM145" s="47">
        <v>0</v>
      </c>
      <c r="AN145" s="47">
        <v>0</v>
      </c>
      <c r="AO145" s="47">
        <v>0</v>
      </c>
      <c r="AP145" s="47">
        <v>0</v>
      </c>
      <c r="AQ145" s="47">
        <v>0</v>
      </c>
      <c r="AR145" s="47">
        <v>0</v>
      </c>
      <c r="AS145" s="47">
        <v>0.9100000000000044</v>
      </c>
      <c r="AT145" s="47">
        <v>0</v>
      </c>
      <c r="AU145" s="47">
        <v>0</v>
      </c>
      <c r="AV145" s="47">
        <v>0</v>
      </c>
      <c r="AW145" s="47">
        <v>0.5600000000000018</v>
      </c>
      <c r="AX145" s="47">
        <v>0.14999999999999905</v>
      </c>
      <c r="AY145" s="47">
        <v>0</v>
      </c>
      <c r="AZ145" s="47">
        <v>0</v>
      </c>
      <c r="BA145" s="47">
        <v>0</v>
      </c>
      <c r="BB145" s="47">
        <v>0</v>
      </c>
      <c r="BC145" s="47">
        <v>0.10000000000000071</v>
      </c>
      <c r="BD145" s="47">
        <v>0</v>
      </c>
      <c r="BE145" s="47">
        <v>0.10000000000000071</v>
      </c>
      <c r="BF145" s="47">
        <v>0</v>
      </c>
      <c r="BG145" s="47">
        <v>0</v>
      </c>
      <c r="BH145" s="47">
        <v>0</v>
      </c>
      <c r="BI145" s="47">
        <v>0</v>
      </c>
      <c r="BJ145" s="47">
        <v>0</v>
      </c>
      <c r="BK145" s="47">
        <v>0</v>
      </c>
      <c r="BL145" s="47">
        <v>0</v>
      </c>
      <c r="BM145" s="47">
        <v>0</v>
      </c>
      <c r="BN145" s="47">
        <v>0</v>
      </c>
      <c r="BO145" s="47">
        <v>0</v>
      </c>
      <c r="BP145" s="47">
        <v>0</v>
      </c>
      <c r="BQ145" s="47">
        <v>0</v>
      </c>
      <c r="BR145" s="47">
        <v>0</v>
      </c>
      <c r="BS145" s="47">
        <v>0</v>
      </c>
      <c r="BT145" s="47">
        <v>0.014999999999999934</v>
      </c>
      <c r="BU145" s="47">
        <v>0</v>
      </c>
      <c r="BV145" s="47">
        <v>0.014999999999999934</v>
      </c>
      <c r="BW145" s="47">
        <v>0</v>
      </c>
      <c r="BX145" s="47">
        <v>0</v>
      </c>
      <c r="BY145" s="47">
        <v>0</v>
      </c>
      <c r="BZ145" s="47">
        <v>0</v>
      </c>
      <c r="CA145" s="47">
        <v>0</v>
      </c>
      <c r="CB145" s="47">
        <v>0</v>
      </c>
      <c r="CC145" s="47">
        <v>0</v>
      </c>
      <c r="CD145" s="47">
        <v>0</v>
      </c>
      <c r="CE145" s="47">
        <v>0</v>
      </c>
      <c r="CF145" s="47">
        <v>0</v>
      </c>
      <c r="CG145" s="47">
        <v>0</v>
      </c>
      <c r="CH145" s="47">
        <v>0</v>
      </c>
      <c r="CI145" s="47">
        <v>0</v>
      </c>
      <c r="CJ145" s="47">
        <v>0</v>
      </c>
      <c r="CK145" s="47">
        <v>0</v>
      </c>
      <c r="CL145" s="47">
        <v>0</v>
      </c>
      <c r="CM145" s="47">
        <v>0</v>
      </c>
      <c r="CN145" s="47">
        <v>0</v>
      </c>
      <c r="CO145" s="47">
        <v>0</v>
      </c>
      <c r="CP145" s="47">
        <v>0</v>
      </c>
      <c r="CQ145" s="47">
        <v>0</v>
      </c>
      <c r="CR145" s="47">
        <v>0</v>
      </c>
      <c r="CS145" s="47">
        <v>0</v>
      </c>
      <c r="CT145" s="47">
        <v>0</v>
      </c>
      <c r="CU145" s="47">
        <v>0</v>
      </c>
      <c r="CV145" s="47">
        <v>0</v>
      </c>
      <c r="CW145" s="47">
        <v>0</v>
      </c>
      <c r="CX145" s="47">
        <v>0</v>
      </c>
      <c r="CY145" s="47">
        <v>0.07499999999999953</v>
      </c>
      <c r="CZ145" s="47">
        <v>0.07499999999999953</v>
      </c>
      <c r="DA145" s="47">
        <v>0</v>
      </c>
      <c r="DB145" s="47">
        <v>0</v>
      </c>
      <c r="DC145" s="47">
        <v>0</v>
      </c>
      <c r="DD145" s="47">
        <v>0</v>
      </c>
      <c r="DE145" s="47">
        <v>0</v>
      </c>
      <c r="DF145" s="47">
        <v>0</v>
      </c>
      <c r="DG145" s="47">
        <v>0</v>
      </c>
      <c r="DH145" s="47">
        <v>0</v>
      </c>
      <c r="DI145" s="47">
        <v>0</v>
      </c>
      <c r="DJ145" s="47">
        <v>0</v>
      </c>
      <c r="DK145" s="47">
        <v>0</v>
      </c>
      <c r="DL145" s="47">
        <v>0</v>
      </c>
      <c r="DM145" s="47">
        <v>0</v>
      </c>
      <c r="DN145" s="47">
        <v>0</v>
      </c>
      <c r="DO145" s="47">
        <v>0</v>
      </c>
      <c r="DP145" s="47">
        <v>0</v>
      </c>
      <c r="DQ145" s="47">
        <v>0</v>
      </c>
      <c r="DR145" s="47">
        <v>0</v>
      </c>
      <c r="DS145" s="47">
        <v>0</v>
      </c>
      <c r="DT145" s="47">
        <v>0</v>
      </c>
      <c r="DU145" s="47">
        <v>0</v>
      </c>
      <c r="DV145" s="47">
        <v>0</v>
      </c>
      <c r="DW145" s="47">
        <v>0</v>
      </c>
      <c r="DX145" s="47">
        <v>0</v>
      </c>
      <c r="DY145" s="47">
        <v>0</v>
      </c>
      <c r="DZ145" s="47">
        <v>0</v>
      </c>
      <c r="EA145" s="47">
        <v>0</v>
      </c>
      <c r="ZZ145" t="s">
        <v>157</v>
      </c>
    </row>
    <row r="146" spans="1:702" x14ac:dyDescent="0.25">
      <c r="A146" s="47" t="s">
        <v>393</v>
      </c>
      <c r="B146" s="47" t="s">
        <v>153</v>
      </c>
      <c r="C146" s="47" t="s">
        <v>157</v>
      </c>
      <c r="D146" s="47" t="s">
        <v>1170</v>
      </c>
      <c r="E146" s="47" t="s">
        <v>392</v>
      </c>
      <c r="F146" s="47" t="s">
        <v>392</v>
      </c>
      <c r="G146" s="47"/>
      <c r="H146" s="47" t="s">
        <v>155</v>
      </c>
      <c r="I146" s="47" t="s">
        <v>258</v>
      </c>
      <c r="J146" s="47" t="str">
        <f>=IFERROR(VLOOKUP(H146&amp;I146,Table_Fonctions!A:G,6,FALSE),"")</f>
        <v>0</v>
      </c>
      <c r="K146" s="47" t="s">
        <v>1171</v>
      </c>
      <c r="L146" s="47" t="str">
        <f>=IFERROR(VLOOKUP(H146&amp;I146,Table_Fonctions!A:G,7,FALSE),K146)</f>
        <v/>
      </c>
      <c r="M146" s="47" t="str">
        <f>=IF(OR(LEFT(D146, 3)="TJ ", LEFT(D146, 4)="CPH "), "OUI", "NON")</f>
        <v/>
      </c>
      <c r="N146" s="47" t="s">
        <v>206</v>
      </c>
      <c r="O146" s="47"/>
      <c r="P146" s="47">
        <v>1</v>
      </c>
      <c r="Q146" s="47">
        <v>1</v>
      </c>
      <c r="R146" s="47" t="s">
        <v>1172</v>
      </c>
      <c r="S146" s="47">
        <f>=ROUND(BQ146-(BR146+BS146),3)</f>
      </c>
      <c r="T146" s="47">
        <f>=ROUND(CK146-(CL146+CM146+CN146+CO146+CP146),3)</f>
      </c>
      <c r="U146" s="47">
        <v>0</v>
      </c>
      <c r="V146" s="47">
        <v>0</v>
      </c>
      <c r="W146" s="47">
        <v>0</v>
      </c>
      <c r="X146" s="47">
        <v>0</v>
      </c>
      <c r="Y146" s="47">
        <v>0</v>
      </c>
      <c r="Z146" s="47">
        <v>0</v>
      </c>
      <c r="AA146" s="47">
        <v>0</v>
      </c>
      <c r="AB146" s="47">
        <v>0</v>
      </c>
      <c r="AC146" s="47">
        <v>0</v>
      </c>
      <c r="AD146" s="47">
        <v>0</v>
      </c>
      <c r="AE146" s="47">
        <v>0</v>
      </c>
      <c r="AF146" s="47">
        <v>0</v>
      </c>
      <c r="AG146" s="47">
        <v>0</v>
      </c>
      <c r="AH146" s="47">
        <v>0</v>
      </c>
      <c r="AI146" s="47">
        <v>0</v>
      </c>
      <c r="AJ146" s="47">
        <v>0</v>
      </c>
      <c r="AK146" s="47">
        <v>0</v>
      </c>
      <c r="AL146" s="47">
        <v>0</v>
      </c>
      <c r="AM146" s="47">
        <v>0</v>
      </c>
      <c r="AN146" s="47">
        <v>0</v>
      </c>
      <c r="AO146" s="47">
        <v>0</v>
      </c>
      <c r="AP146" s="47">
        <v>0</v>
      </c>
      <c r="AQ146" s="47">
        <v>0</v>
      </c>
      <c r="AR146" s="47">
        <v>0</v>
      </c>
      <c r="AS146" s="47">
        <v>0.8550000000000004</v>
      </c>
      <c r="AT146" s="47">
        <v>0</v>
      </c>
      <c r="AU146" s="47">
        <v>0</v>
      </c>
      <c r="AV146" s="47">
        <v>0</v>
      </c>
      <c r="AW146" s="47">
        <v>0</v>
      </c>
      <c r="AX146" s="47">
        <v>0</v>
      </c>
      <c r="AY146" s="47">
        <v>0</v>
      </c>
      <c r="AZ146" s="47">
        <v>0</v>
      </c>
      <c r="BA146" s="47">
        <v>0</v>
      </c>
      <c r="BB146" s="47">
        <v>0.8550000000000004</v>
      </c>
      <c r="BC146" s="47">
        <v>0</v>
      </c>
      <c r="BD146" s="47">
        <v>0</v>
      </c>
      <c r="BE146" s="47">
        <v>0</v>
      </c>
      <c r="BF146" s="47">
        <v>0</v>
      </c>
      <c r="BG146" s="47">
        <v>0</v>
      </c>
      <c r="BH146" s="47">
        <v>0</v>
      </c>
      <c r="BI146" s="47">
        <v>0</v>
      </c>
      <c r="BJ146" s="47">
        <v>0</v>
      </c>
      <c r="BK146" s="47">
        <v>0</v>
      </c>
      <c r="BL146" s="47">
        <v>0</v>
      </c>
      <c r="BM146" s="47">
        <v>0</v>
      </c>
      <c r="BN146" s="47">
        <v>0</v>
      </c>
      <c r="BO146" s="47">
        <v>0</v>
      </c>
      <c r="BP146" s="47">
        <v>0</v>
      </c>
      <c r="BQ146" s="47">
        <v>0</v>
      </c>
      <c r="BR146" s="47">
        <v>0</v>
      </c>
      <c r="BS146" s="47">
        <v>0</v>
      </c>
      <c r="BT146" s="47">
        <v>0.045000000000000054</v>
      </c>
      <c r="BU146" s="47">
        <v>0.029999999999999867</v>
      </c>
      <c r="BV146" s="47">
        <v>0</v>
      </c>
      <c r="BW146" s="47">
        <v>0</v>
      </c>
      <c r="BX146" s="47">
        <v>0</v>
      </c>
      <c r="BY146" s="47">
        <v>0</v>
      </c>
      <c r="BZ146" s="47">
        <v>0</v>
      </c>
      <c r="CA146" s="47">
        <v>0</v>
      </c>
      <c r="CB146" s="47">
        <v>0.014999999999999934</v>
      </c>
      <c r="CC146" s="47">
        <v>0</v>
      </c>
      <c r="CD146" s="47">
        <v>0</v>
      </c>
      <c r="CE146" s="47">
        <v>0</v>
      </c>
      <c r="CF146" s="47">
        <v>0</v>
      </c>
      <c r="CG146" s="47">
        <v>0</v>
      </c>
      <c r="CH146" s="47">
        <v>0</v>
      </c>
      <c r="CI146" s="47">
        <v>0</v>
      </c>
      <c r="CJ146" s="47">
        <v>0</v>
      </c>
      <c r="CK146" s="47">
        <v>0</v>
      </c>
      <c r="CL146" s="47">
        <v>0</v>
      </c>
      <c r="CM146" s="47">
        <v>0</v>
      </c>
      <c r="CN146" s="47">
        <v>0</v>
      </c>
      <c r="CO146" s="47">
        <v>0</v>
      </c>
      <c r="CP146" s="47">
        <v>0</v>
      </c>
      <c r="CQ146" s="47">
        <v>0</v>
      </c>
      <c r="CR146" s="47">
        <v>0</v>
      </c>
      <c r="CS146" s="47">
        <v>0</v>
      </c>
      <c r="CT146" s="47">
        <v>0</v>
      </c>
      <c r="CU146" s="47">
        <v>0</v>
      </c>
      <c r="CV146" s="47">
        <v>0</v>
      </c>
      <c r="CW146" s="47">
        <v>0</v>
      </c>
      <c r="CX146" s="47">
        <v>0</v>
      </c>
      <c r="CY146" s="47">
        <v>0.10000000000000071</v>
      </c>
      <c r="CZ146" s="47">
        <v>0.10000000000000071</v>
      </c>
      <c r="DA146" s="47">
        <v>0</v>
      </c>
      <c r="DB146" s="47">
        <v>0</v>
      </c>
      <c r="DC146" s="47">
        <v>0</v>
      </c>
      <c r="DD146" s="47">
        <v>0</v>
      </c>
      <c r="DE146" s="47">
        <v>0</v>
      </c>
      <c r="DF146" s="47">
        <v>0</v>
      </c>
      <c r="DG146" s="47">
        <v>0</v>
      </c>
      <c r="DH146" s="47">
        <v>0</v>
      </c>
      <c r="DI146" s="47">
        <v>0</v>
      </c>
      <c r="DJ146" s="47">
        <v>0</v>
      </c>
      <c r="DK146" s="47">
        <v>0</v>
      </c>
      <c r="DL146" s="47">
        <v>0</v>
      </c>
      <c r="DM146" s="47">
        <v>0</v>
      </c>
      <c r="DN146" s="47">
        <v>0</v>
      </c>
      <c r="DO146" s="47">
        <v>0</v>
      </c>
      <c r="DP146" s="47">
        <v>0</v>
      </c>
      <c r="DQ146" s="47">
        <v>0</v>
      </c>
      <c r="DR146" s="47">
        <v>0</v>
      </c>
      <c r="DS146" s="47">
        <v>0</v>
      </c>
      <c r="DT146" s="47">
        <v>0</v>
      </c>
      <c r="DU146" s="47">
        <v>0</v>
      </c>
      <c r="DV146" s="47">
        <v>0</v>
      </c>
      <c r="DW146" s="47">
        <v>0</v>
      </c>
      <c r="DX146" s="47">
        <v>0</v>
      </c>
      <c r="DY146" s="47">
        <v>0</v>
      </c>
      <c r="DZ146" s="47">
        <v>0</v>
      </c>
      <c r="EA146" s="47">
        <v>0</v>
      </c>
      <c r="ZZ146" t="s">
        <v>157</v>
      </c>
    </row>
    <row r="147" spans="1:702" x14ac:dyDescent="0.25">
      <c r="A147" s="47" t="s">
        <v>394</v>
      </c>
      <c r="B147" s="47" t="s">
        <v>153</v>
      </c>
      <c r="C147" s="47" t="s">
        <v>157</v>
      </c>
      <c r="D147" s="47" t="s">
        <v>1170</v>
      </c>
      <c r="E147" s="47" t="s">
        <v>392</v>
      </c>
      <c r="F147" s="47" t="s">
        <v>392</v>
      </c>
      <c r="G147" s="47"/>
      <c r="H147" s="47" t="s">
        <v>155</v>
      </c>
      <c r="I147" s="47" t="s">
        <v>179</v>
      </c>
      <c r="J147" s="47" t="str">
        <f>=IFERROR(VLOOKUP(H147&amp;I147,Table_Fonctions!A:G,6,FALSE),"")</f>
        <v>0</v>
      </c>
      <c r="K147" s="47" t="s">
        <v>1171</v>
      </c>
      <c r="L147" s="47" t="str">
        <f>=IFERROR(VLOOKUP(H147&amp;I147,Table_Fonctions!A:G,7,FALSE),K147)</f>
        <v/>
      </c>
      <c r="M147" s="47" t="str">
        <f>=IF(OR(LEFT(D147, 3)="TJ ", LEFT(D147, 4)="CPH "), "OUI", "NON")</f>
        <v/>
      </c>
      <c r="N147" s="47" t="s">
        <v>206</v>
      </c>
      <c r="O147" s="47"/>
      <c r="P147" s="47">
        <v>1</v>
      </c>
      <c r="Q147" s="47">
        <v>1</v>
      </c>
      <c r="R147" s="47" t="s">
        <v>1172</v>
      </c>
      <c r="S147" s="47">
        <f>=ROUND(BQ147-(BR147+BS147),3)</f>
      </c>
      <c r="T147" s="47">
        <f>=ROUND(CK147-(CL147+CM147+CN147+CO147+CP147),3)</f>
      </c>
      <c r="U147" s="47">
        <v>0</v>
      </c>
      <c r="V147" s="47">
        <v>0</v>
      </c>
      <c r="W147" s="47">
        <v>0</v>
      </c>
      <c r="X147" s="47">
        <v>0</v>
      </c>
      <c r="Y147" s="47">
        <v>0</v>
      </c>
      <c r="Z147" s="47">
        <v>0.8700000000000033</v>
      </c>
      <c r="AA147" s="47">
        <v>0.5</v>
      </c>
      <c r="AB147" s="47">
        <v>0.23999999999999894</v>
      </c>
      <c r="AC147" s="47">
        <v>0.1300000000000007</v>
      </c>
      <c r="AD147" s="47">
        <v>0</v>
      </c>
      <c r="AE147" s="47">
        <v>0</v>
      </c>
      <c r="AF147" s="47">
        <v>0</v>
      </c>
      <c r="AG147" s="47">
        <v>0</v>
      </c>
      <c r="AH147" s="47">
        <v>0</v>
      </c>
      <c r="AI147" s="47">
        <v>0</v>
      </c>
      <c r="AJ147" s="47">
        <v>0</v>
      </c>
      <c r="AK147" s="47">
        <v>0</v>
      </c>
      <c r="AL147" s="47">
        <v>0</v>
      </c>
      <c r="AM147" s="47">
        <v>0</v>
      </c>
      <c r="AN147" s="47">
        <v>0</v>
      </c>
      <c r="AO147" s="47">
        <v>0</v>
      </c>
      <c r="AP147" s="47">
        <v>0</v>
      </c>
      <c r="AQ147" s="47">
        <v>0</v>
      </c>
      <c r="AR147" s="47">
        <v>0</v>
      </c>
      <c r="AS147" s="47">
        <v>0</v>
      </c>
      <c r="AT147" s="47">
        <v>0</v>
      </c>
      <c r="AU147" s="47">
        <v>0</v>
      </c>
      <c r="AV147" s="47">
        <v>0</v>
      </c>
      <c r="AW147" s="47">
        <v>0</v>
      </c>
      <c r="AX147" s="47">
        <v>0</v>
      </c>
      <c r="AY147" s="47">
        <v>0</v>
      </c>
      <c r="AZ147" s="47">
        <v>0</v>
      </c>
      <c r="BA147" s="47">
        <v>0</v>
      </c>
      <c r="BB147" s="47">
        <v>0</v>
      </c>
      <c r="BC147" s="47">
        <v>0</v>
      </c>
      <c r="BD147" s="47">
        <v>0</v>
      </c>
      <c r="BE147" s="47">
        <v>0</v>
      </c>
      <c r="BF147" s="47">
        <v>0</v>
      </c>
      <c r="BG147" s="47">
        <v>0</v>
      </c>
      <c r="BH147" s="47">
        <v>0</v>
      </c>
      <c r="BI147" s="47">
        <v>0</v>
      </c>
      <c r="BJ147" s="47">
        <v>0</v>
      </c>
      <c r="BK147" s="47">
        <v>0</v>
      </c>
      <c r="BL147" s="47">
        <v>0</v>
      </c>
      <c r="BM147" s="47">
        <v>0</v>
      </c>
      <c r="BN147" s="47">
        <v>0</v>
      </c>
      <c r="BO147" s="47">
        <v>0</v>
      </c>
      <c r="BP147" s="47">
        <v>0</v>
      </c>
      <c r="BQ147" s="47">
        <v>0</v>
      </c>
      <c r="BR147" s="47">
        <v>0</v>
      </c>
      <c r="BS147" s="47">
        <v>0</v>
      </c>
      <c r="BT147" s="47">
        <v>0.05499999999999979</v>
      </c>
      <c r="BU147" s="47">
        <v>0.03999999999999961</v>
      </c>
      <c r="BV147" s="47">
        <v>0</v>
      </c>
      <c r="BW147" s="47">
        <v>0</v>
      </c>
      <c r="BX147" s="47">
        <v>0</v>
      </c>
      <c r="BY147" s="47">
        <v>0</v>
      </c>
      <c r="BZ147" s="47">
        <v>0</v>
      </c>
      <c r="CA147" s="47">
        <v>0</v>
      </c>
      <c r="CB147" s="47">
        <v>0.014999999999999934</v>
      </c>
      <c r="CC147" s="47">
        <v>0</v>
      </c>
      <c r="CD147" s="47">
        <v>0</v>
      </c>
      <c r="CE147" s="47">
        <v>0</v>
      </c>
      <c r="CF147" s="47">
        <v>0</v>
      </c>
      <c r="CG147" s="47">
        <v>0</v>
      </c>
      <c r="CH147" s="47">
        <v>0</v>
      </c>
      <c r="CI147" s="47">
        <v>0</v>
      </c>
      <c r="CJ147" s="47">
        <v>0</v>
      </c>
      <c r="CK147" s="47">
        <v>0</v>
      </c>
      <c r="CL147" s="47">
        <v>0</v>
      </c>
      <c r="CM147" s="47">
        <v>0</v>
      </c>
      <c r="CN147" s="47">
        <v>0</v>
      </c>
      <c r="CO147" s="47">
        <v>0</v>
      </c>
      <c r="CP147" s="47">
        <v>0</v>
      </c>
      <c r="CQ147" s="47">
        <v>0</v>
      </c>
      <c r="CR147" s="47">
        <v>0</v>
      </c>
      <c r="CS147" s="47">
        <v>0</v>
      </c>
      <c r="CT147" s="47">
        <v>0</v>
      </c>
      <c r="CU147" s="47">
        <v>0</v>
      </c>
      <c r="CV147" s="47">
        <v>0</v>
      </c>
      <c r="CW147" s="47">
        <v>0</v>
      </c>
      <c r="CX147" s="47">
        <v>0</v>
      </c>
      <c r="CY147" s="47">
        <v>0.07499999999999953</v>
      </c>
      <c r="CZ147" s="47">
        <v>0.07499999999999953</v>
      </c>
      <c r="DA147" s="47">
        <v>0</v>
      </c>
      <c r="DB147" s="47">
        <v>0</v>
      </c>
      <c r="DC147" s="47">
        <v>0</v>
      </c>
      <c r="DD147" s="47">
        <v>0</v>
      </c>
      <c r="DE147" s="47">
        <v>0</v>
      </c>
      <c r="DF147" s="47">
        <v>0</v>
      </c>
      <c r="DG147" s="47">
        <v>0</v>
      </c>
      <c r="DH147" s="47">
        <v>0</v>
      </c>
      <c r="DI147" s="47">
        <v>0</v>
      </c>
      <c r="DJ147" s="47">
        <v>0</v>
      </c>
      <c r="DK147" s="47">
        <v>0</v>
      </c>
      <c r="DL147" s="47">
        <v>0</v>
      </c>
      <c r="DM147" s="47">
        <v>0</v>
      </c>
      <c r="DN147" s="47">
        <v>0</v>
      </c>
      <c r="DO147" s="47">
        <v>0</v>
      </c>
      <c r="DP147" s="47">
        <v>0</v>
      </c>
      <c r="DQ147" s="47">
        <v>0</v>
      </c>
      <c r="DR147" s="47">
        <v>0</v>
      </c>
      <c r="DS147" s="47">
        <v>0</v>
      </c>
      <c r="DT147" s="47">
        <v>0</v>
      </c>
      <c r="DU147" s="47">
        <v>0</v>
      </c>
      <c r="DV147" s="47">
        <v>0</v>
      </c>
      <c r="DW147" s="47">
        <v>0</v>
      </c>
      <c r="DX147" s="47">
        <v>0</v>
      </c>
      <c r="DY147" s="47">
        <v>0</v>
      </c>
      <c r="DZ147" s="47">
        <v>0</v>
      </c>
      <c r="EA147" s="47">
        <v>0</v>
      </c>
      <c r="ZZ147" t="s">
        <v>157</v>
      </c>
    </row>
    <row r="148" spans="1:702" x14ac:dyDescent="0.25">
      <c r="A148" s="47" t="s">
        <v>395</v>
      </c>
      <c r="B148" s="47" t="s">
        <v>153</v>
      </c>
      <c r="C148" s="47" t="s">
        <v>157</v>
      </c>
      <c r="D148" s="47" t="s">
        <v>1170</v>
      </c>
      <c r="E148" s="47" t="s">
        <v>392</v>
      </c>
      <c r="F148" s="47" t="s">
        <v>392</v>
      </c>
      <c r="G148" s="47"/>
      <c r="H148" s="47" t="s">
        <v>155</v>
      </c>
      <c r="I148" s="47" t="s">
        <v>179</v>
      </c>
      <c r="J148" s="47" t="str">
        <f>=IFERROR(VLOOKUP(H148&amp;I148,Table_Fonctions!A:G,6,FALSE),"")</f>
        <v>0</v>
      </c>
      <c r="K148" s="47" t="s">
        <v>1171</v>
      </c>
      <c r="L148" s="47" t="str">
        <f>=IFERROR(VLOOKUP(H148&amp;I148,Table_Fonctions!A:G,7,FALSE),K148)</f>
        <v/>
      </c>
      <c r="M148" s="47" t="str">
        <f>=IF(OR(LEFT(D148, 3)="TJ ", LEFT(D148, 4)="CPH "), "OUI", "NON")</f>
        <v/>
      </c>
      <c r="N148" s="47" t="s">
        <v>206</v>
      </c>
      <c r="O148" s="47"/>
      <c r="P148" s="47">
        <v>1</v>
      </c>
      <c r="Q148" s="47">
        <v>1</v>
      </c>
      <c r="R148" s="47" t="s">
        <v>1172</v>
      </c>
      <c r="S148" s="47">
        <f>=ROUND(BQ148-(BR148+BS148),3)</f>
      </c>
      <c r="T148" s="47">
        <f>=ROUND(CK148-(CL148+CM148+CN148+CO148+CP148),3)</f>
      </c>
      <c r="U148" s="47">
        <v>0</v>
      </c>
      <c r="V148" s="47">
        <v>0</v>
      </c>
      <c r="W148" s="47">
        <v>0</v>
      </c>
      <c r="X148" s="47">
        <v>0</v>
      </c>
      <c r="Y148" s="47">
        <v>0</v>
      </c>
      <c r="Z148" s="47">
        <v>0</v>
      </c>
      <c r="AA148" s="47">
        <v>0</v>
      </c>
      <c r="AB148" s="47">
        <v>0</v>
      </c>
      <c r="AC148" s="47">
        <v>0</v>
      </c>
      <c r="AD148" s="47">
        <v>0</v>
      </c>
      <c r="AE148" s="47">
        <v>0</v>
      </c>
      <c r="AF148" s="47">
        <v>0</v>
      </c>
      <c r="AG148" s="47">
        <v>0</v>
      </c>
      <c r="AH148" s="47">
        <v>0</v>
      </c>
      <c r="AI148" s="47">
        <v>0</v>
      </c>
      <c r="AJ148" s="47">
        <v>0</v>
      </c>
      <c r="AK148" s="47">
        <v>0</v>
      </c>
      <c r="AL148" s="47">
        <v>0</v>
      </c>
      <c r="AM148" s="47">
        <v>0</v>
      </c>
      <c r="AN148" s="47">
        <v>0</v>
      </c>
      <c r="AO148" s="47">
        <v>0</v>
      </c>
      <c r="AP148" s="47">
        <v>0</v>
      </c>
      <c r="AQ148" s="47">
        <v>0</v>
      </c>
      <c r="AR148" s="47">
        <v>0</v>
      </c>
      <c r="AS148" s="47">
        <v>0</v>
      </c>
      <c r="AT148" s="47">
        <v>0</v>
      </c>
      <c r="AU148" s="47">
        <v>0</v>
      </c>
      <c r="AV148" s="47">
        <v>0</v>
      </c>
      <c r="AW148" s="47">
        <v>0</v>
      </c>
      <c r="AX148" s="47">
        <v>0</v>
      </c>
      <c r="AY148" s="47">
        <v>0</v>
      </c>
      <c r="AZ148" s="47">
        <v>0</v>
      </c>
      <c r="BA148" s="47">
        <v>0</v>
      </c>
      <c r="BB148" s="47">
        <v>0</v>
      </c>
      <c r="BC148" s="47">
        <v>0</v>
      </c>
      <c r="BD148" s="47">
        <v>0</v>
      </c>
      <c r="BE148" s="47">
        <v>0</v>
      </c>
      <c r="BF148" s="47">
        <v>0</v>
      </c>
      <c r="BG148" s="47">
        <v>0</v>
      </c>
      <c r="BH148" s="47">
        <v>0</v>
      </c>
      <c r="BI148" s="47">
        <v>0</v>
      </c>
      <c r="BJ148" s="47">
        <v>0</v>
      </c>
      <c r="BK148" s="47">
        <v>0</v>
      </c>
      <c r="BL148" s="47">
        <v>0</v>
      </c>
      <c r="BM148" s="47">
        <v>0</v>
      </c>
      <c r="BN148" s="47">
        <v>0</v>
      </c>
      <c r="BO148" s="47">
        <v>0</v>
      </c>
      <c r="BP148" s="47">
        <v>0</v>
      </c>
      <c r="BQ148" s="47">
        <v>0</v>
      </c>
      <c r="BR148" s="47">
        <v>0</v>
      </c>
      <c r="BS148" s="47">
        <v>0</v>
      </c>
      <c r="BT148" s="47">
        <v>0.9250000000000065</v>
      </c>
      <c r="BU148" s="47">
        <v>0.10000000000000071</v>
      </c>
      <c r="BV148" s="47">
        <v>0.3199999999999969</v>
      </c>
      <c r="BW148" s="47">
        <v>0.5049999999999973</v>
      </c>
      <c r="BX148" s="47">
        <v>0</v>
      </c>
      <c r="BY148" s="47">
        <v>0</v>
      </c>
      <c r="BZ148" s="47">
        <v>0</v>
      </c>
      <c r="CA148" s="47">
        <v>0</v>
      </c>
      <c r="CB148" s="47">
        <v>0</v>
      </c>
      <c r="CC148" s="47">
        <v>0</v>
      </c>
      <c r="CD148" s="47">
        <v>0</v>
      </c>
      <c r="CE148" s="47">
        <v>0</v>
      </c>
      <c r="CF148" s="47">
        <v>0</v>
      </c>
      <c r="CG148" s="47">
        <v>0</v>
      </c>
      <c r="CH148" s="47">
        <v>0</v>
      </c>
      <c r="CI148" s="47">
        <v>0</v>
      </c>
      <c r="CJ148" s="47">
        <v>0</v>
      </c>
      <c r="CK148" s="47">
        <v>0</v>
      </c>
      <c r="CL148" s="47">
        <v>0</v>
      </c>
      <c r="CM148" s="47">
        <v>0</v>
      </c>
      <c r="CN148" s="47">
        <v>0</v>
      </c>
      <c r="CO148" s="47">
        <v>0</v>
      </c>
      <c r="CP148" s="47">
        <v>0</v>
      </c>
      <c r="CQ148" s="47">
        <v>0</v>
      </c>
      <c r="CR148" s="47">
        <v>0</v>
      </c>
      <c r="CS148" s="47">
        <v>0</v>
      </c>
      <c r="CT148" s="47">
        <v>0</v>
      </c>
      <c r="CU148" s="47">
        <v>0</v>
      </c>
      <c r="CV148" s="47">
        <v>0</v>
      </c>
      <c r="CW148" s="47">
        <v>0</v>
      </c>
      <c r="CX148" s="47">
        <v>0</v>
      </c>
      <c r="CY148" s="47">
        <v>0.07499999999999953</v>
      </c>
      <c r="CZ148" s="47">
        <v>0.07499999999999953</v>
      </c>
      <c r="DA148" s="47">
        <v>0</v>
      </c>
      <c r="DB148" s="47">
        <v>0</v>
      </c>
      <c r="DC148" s="47">
        <v>0</v>
      </c>
      <c r="DD148" s="47">
        <v>0</v>
      </c>
      <c r="DE148" s="47">
        <v>0</v>
      </c>
      <c r="DF148" s="47">
        <v>0</v>
      </c>
      <c r="DG148" s="47">
        <v>0</v>
      </c>
      <c r="DH148" s="47">
        <v>0</v>
      </c>
      <c r="DI148" s="47">
        <v>0</v>
      </c>
      <c r="DJ148" s="47">
        <v>0</v>
      </c>
      <c r="DK148" s="47">
        <v>0</v>
      </c>
      <c r="DL148" s="47">
        <v>0</v>
      </c>
      <c r="DM148" s="47">
        <v>0</v>
      </c>
      <c r="DN148" s="47">
        <v>0</v>
      </c>
      <c r="DO148" s="47">
        <v>0</v>
      </c>
      <c r="DP148" s="47">
        <v>0</v>
      </c>
      <c r="DQ148" s="47">
        <v>0</v>
      </c>
      <c r="DR148" s="47">
        <v>0</v>
      </c>
      <c r="DS148" s="47">
        <v>0</v>
      </c>
      <c r="DT148" s="47">
        <v>0</v>
      </c>
      <c r="DU148" s="47">
        <v>0</v>
      </c>
      <c r="DV148" s="47">
        <v>0</v>
      </c>
      <c r="DW148" s="47">
        <v>0</v>
      </c>
      <c r="DX148" s="47">
        <v>0</v>
      </c>
      <c r="DY148" s="47">
        <v>0</v>
      </c>
      <c r="DZ148" s="47">
        <v>0</v>
      </c>
      <c r="EA148" s="47">
        <v>0</v>
      </c>
      <c r="ZZ148" t="s">
        <v>157</v>
      </c>
    </row>
    <row r="149" spans="1:702" x14ac:dyDescent="0.25">
      <c r="A149" s="47" t="s">
        <v>396</v>
      </c>
      <c r="B149" s="47" t="s">
        <v>153</v>
      </c>
      <c r="C149" s="47" t="s">
        <v>157</v>
      </c>
      <c r="D149" s="47" t="s">
        <v>1170</v>
      </c>
      <c r="E149" s="47" t="s">
        <v>392</v>
      </c>
      <c r="F149" s="47" t="s">
        <v>392</v>
      </c>
      <c r="G149" s="47"/>
      <c r="H149" s="47" t="s">
        <v>155</v>
      </c>
      <c r="I149" s="47" t="s">
        <v>179</v>
      </c>
      <c r="J149" s="47" t="str">
        <f>=IFERROR(VLOOKUP(H149&amp;I149,Table_Fonctions!A:G,6,FALSE),"")</f>
        <v>0</v>
      </c>
      <c r="K149" s="47" t="s">
        <v>1171</v>
      </c>
      <c r="L149" s="47" t="str">
        <f>=IFERROR(VLOOKUP(H149&amp;I149,Table_Fonctions!A:G,7,FALSE),K149)</f>
        <v/>
      </c>
      <c r="M149" s="47" t="str">
        <f>=IF(OR(LEFT(D149, 3)="TJ ", LEFT(D149, 4)="CPH "), "OUI", "NON")</f>
        <v/>
      </c>
      <c r="N149" s="47" t="s">
        <v>206</v>
      </c>
      <c r="O149" s="47"/>
      <c r="P149" s="47">
        <v>1</v>
      </c>
      <c r="Q149" s="47">
        <v>1</v>
      </c>
      <c r="R149" s="47" t="s">
        <v>1172</v>
      </c>
      <c r="S149" s="47">
        <f>=ROUND(BQ149-(BR149+BS149),3)</f>
      </c>
      <c r="T149" s="47">
        <f>=ROUND(CK149-(CL149+CM149+CN149+CO149+CP149),3)</f>
      </c>
      <c r="U149" s="47">
        <v>0</v>
      </c>
      <c r="V149" s="47">
        <v>0</v>
      </c>
      <c r="W149" s="47">
        <v>0</v>
      </c>
      <c r="X149" s="47">
        <v>0</v>
      </c>
      <c r="Y149" s="47">
        <v>0</v>
      </c>
      <c r="Z149" s="47">
        <v>0</v>
      </c>
      <c r="AA149" s="47">
        <v>0</v>
      </c>
      <c r="AB149" s="47">
        <v>0</v>
      </c>
      <c r="AC149" s="47">
        <v>0</v>
      </c>
      <c r="AD149" s="47">
        <v>0</v>
      </c>
      <c r="AE149" s="47">
        <v>0</v>
      </c>
      <c r="AF149" s="47">
        <v>0</v>
      </c>
      <c r="AG149" s="47">
        <v>0</v>
      </c>
      <c r="AH149" s="47">
        <v>0</v>
      </c>
      <c r="AI149" s="47">
        <v>0</v>
      </c>
      <c r="AJ149" s="47">
        <v>0</v>
      </c>
      <c r="AK149" s="47">
        <v>0</v>
      </c>
      <c r="AL149" s="47">
        <v>0</v>
      </c>
      <c r="AM149" s="47">
        <v>0</v>
      </c>
      <c r="AN149" s="47">
        <v>0</v>
      </c>
      <c r="AO149" s="47">
        <v>0</v>
      </c>
      <c r="AP149" s="47">
        <v>0</v>
      </c>
      <c r="AQ149" s="47">
        <v>0</v>
      </c>
      <c r="AR149" s="47">
        <v>0</v>
      </c>
      <c r="AS149" s="47">
        <v>0.5800000000000044</v>
      </c>
      <c r="AT149" s="47">
        <v>0</v>
      </c>
      <c r="AU149" s="47">
        <v>0</v>
      </c>
      <c r="AV149" s="47">
        <v>0</v>
      </c>
      <c r="AW149" s="47">
        <v>0</v>
      </c>
      <c r="AX149" s="47">
        <v>0</v>
      </c>
      <c r="AY149" s="47">
        <v>0</v>
      </c>
      <c r="AZ149" s="47">
        <v>0</v>
      </c>
      <c r="BA149" s="47">
        <v>0</v>
      </c>
      <c r="BB149" s="47">
        <v>0</v>
      </c>
      <c r="BC149" s="47">
        <v>0</v>
      </c>
      <c r="BD149" s="47">
        <v>0</v>
      </c>
      <c r="BE149" s="47">
        <v>0</v>
      </c>
      <c r="BF149" s="47">
        <v>0</v>
      </c>
      <c r="BG149" s="47">
        <v>0</v>
      </c>
      <c r="BH149" s="47">
        <v>0</v>
      </c>
      <c r="BI149" s="47">
        <v>0</v>
      </c>
      <c r="BJ149" s="47">
        <v>0.5800000000000044</v>
      </c>
      <c r="BK149" s="47">
        <v>0</v>
      </c>
      <c r="BL149" s="47">
        <v>0</v>
      </c>
      <c r="BM149" s="47">
        <v>0</v>
      </c>
      <c r="BN149" s="47">
        <v>0</v>
      </c>
      <c r="BO149" s="47">
        <v>0</v>
      </c>
      <c r="BP149" s="47">
        <v>0</v>
      </c>
      <c r="BQ149" s="47">
        <v>0</v>
      </c>
      <c r="BR149" s="47">
        <v>0</v>
      </c>
      <c r="BS149" s="47">
        <v>0</v>
      </c>
      <c r="BT149" s="47">
        <v>0.33499999999999724</v>
      </c>
      <c r="BU149" s="47">
        <v>0.10000000000000071</v>
      </c>
      <c r="BV149" s="47">
        <v>0</v>
      </c>
      <c r="BW149" s="47">
        <v>0.23000000000000007</v>
      </c>
      <c r="BX149" s="47">
        <v>0</v>
      </c>
      <c r="BY149" s="47">
        <v>0</v>
      </c>
      <c r="BZ149" s="47">
        <v>0</v>
      </c>
      <c r="CA149" s="47">
        <v>0</v>
      </c>
      <c r="CB149" s="47">
        <v>0.0049999999999999515</v>
      </c>
      <c r="CC149" s="47">
        <v>0</v>
      </c>
      <c r="CD149" s="47">
        <v>0</v>
      </c>
      <c r="CE149" s="47">
        <v>0</v>
      </c>
      <c r="CF149" s="47">
        <v>0</v>
      </c>
      <c r="CG149" s="47">
        <v>0</v>
      </c>
      <c r="CH149" s="47">
        <v>0</v>
      </c>
      <c r="CI149" s="47">
        <v>0</v>
      </c>
      <c r="CJ149" s="47">
        <v>0</v>
      </c>
      <c r="CK149" s="47">
        <v>0</v>
      </c>
      <c r="CL149" s="47">
        <v>0</v>
      </c>
      <c r="CM149" s="47">
        <v>0</v>
      </c>
      <c r="CN149" s="47">
        <v>0</v>
      </c>
      <c r="CO149" s="47">
        <v>0</v>
      </c>
      <c r="CP149" s="47">
        <v>0</v>
      </c>
      <c r="CQ149" s="47">
        <v>0</v>
      </c>
      <c r="CR149" s="47">
        <v>0</v>
      </c>
      <c r="CS149" s="47">
        <v>0</v>
      </c>
      <c r="CT149" s="47">
        <v>0</v>
      </c>
      <c r="CU149" s="47">
        <v>0</v>
      </c>
      <c r="CV149" s="47">
        <v>0</v>
      </c>
      <c r="CW149" s="47">
        <v>0</v>
      </c>
      <c r="CX149" s="47">
        <v>0</v>
      </c>
      <c r="CY149" s="47">
        <v>0.08500000000000063</v>
      </c>
      <c r="CZ149" s="47">
        <v>0.08500000000000063</v>
      </c>
      <c r="DA149" s="47">
        <v>0</v>
      </c>
      <c r="DB149" s="47">
        <v>0</v>
      </c>
      <c r="DC149" s="47">
        <v>0</v>
      </c>
      <c r="DD149" s="47">
        <v>0</v>
      </c>
      <c r="DE149" s="47">
        <v>0</v>
      </c>
      <c r="DF149" s="47">
        <v>0</v>
      </c>
      <c r="DG149" s="47">
        <v>0</v>
      </c>
      <c r="DH149" s="47">
        <v>0</v>
      </c>
      <c r="DI149" s="47">
        <v>0</v>
      </c>
      <c r="DJ149" s="47">
        <v>0</v>
      </c>
      <c r="DK149" s="47">
        <v>0</v>
      </c>
      <c r="DL149" s="47">
        <v>0</v>
      </c>
      <c r="DM149" s="47">
        <v>0</v>
      </c>
      <c r="DN149" s="47">
        <v>0</v>
      </c>
      <c r="DO149" s="47">
        <v>0</v>
      </c>
      <c r="DP149" s="47">
        <v>0</v>
      </c>
      <c r="DQ149" s="47">
        <v>0</v>
      </c>
      <c r="DR149" s="47">
        <v>0</v>
      </c>
      <c r="DS149" s="47">
        <v>0</v>
      </c>
      <c r="DT149" s="47">
        <v>0</v>
      </c>
      <c r="DU149" s="47">
        <v>0</v>
      </c>
      <c r="DV149" s="47">
        <v>0</v>
      </c>
      <c r="DW149" s="47">
        <v>0</v>
      </c>
      <c r="DX149" s="47">
        <v>0</v>
      </c>
      <c r="DY149" s="47">
        <v>0</v>
      </c>
      <c r="DZ149" s="47">
        <v>0</v>
      </c>
      <c r="EA149" s="47">
        <v>0</v>
      </c>
      <c r="ZZ149" t="s">
        <v>157</v>
      </c>
    </row>
    <row r="150" spans="1:702" x14ac:dyDescent="0.25">
      <c r="A150" s="47" t="s">
        <v>397</v>
      </c>
      <c r="B150" s="47" t="s">
        <v>153</v>
      </c>
      <c r="C150" s="47" t="s">
        <v>157</v>
      </c>
      <c r="D150" s="47" t="s">
        <v>1170</v>
      </c>
      <c r="E150" s="47" t="s">
        <v>392</v>
      </c>
      <c r="F150" s="47" t="s">
        <v>392</v>
      </c>
      <c r="G150" s="47"/>
      <c r="H150" s="47" t="s">
        <v>155</v>
      </c>
      <c r="I150" s="47" t="s">
        <v>179</v>
      </c>
      <c r="J150" s="47" t="str">
        <f>=IFERROR(VLOOKUP(H150&amp;I150,Table_Fonctions!A:G,6,FALSE),"")</f>
        <v>0</v>
      </c>
      <c r="K150" s="47" t="s">
        <v>1171</v>
      </c>
      <c r="L150" s="47" t="str">
        <f>=IFERROR(VLOOKUP(H150&amp;I150,Table_Fonctions!A:G,7,FALSE),K150)</f>
        <v/>
      </c>
      <c r="M150" s="47" t="str">
        <f>=IF(OR(LEFT(D150, 3)="TJ ", LEFT(D150, 4)="CPH "), "OUI", "NON")</f>
        <v/>
      </c>
      <c r="N150" s="47" t="s">
        <v>206</v>
      </c>
      <c r="O150" s="47"/>
      <c r="P150" s="47">
        <v>1</v>
      </c>
      <c r="Q150" s="47">
        <v>1</v>
      </c>
      <c r="R150" s="47" t="s">
        <v>1172</v>
      </c>
      <c r="S150" s="47">
        <f>=ROUND(BQ150-(BR150+BS150),3)</f>
      </c>
      <c r="T150" s="47">
        <f>=ROUND(CK150-(CL150+CM150+CN150+CO150+CP150),3)</f>
      </c>
      <c r="U150" s="47">
        <v>0</v>
      </c>
      <c r="V150" s="47">
        <v>0</v>
      </c>
      <c r="W150" s="47">
        <v>0</v>
      </c>
      <c r="X150" s="47">
        <v>0</v>
      </c>
      <c r="Y150" s="47">
        <v>0</v>
      </c>
      <c r="Z150" s="47">
        <v>0</v>
      </c>
      <c r="AA150" s="47">
        <v>0</v>
      </c>
      <c r="AB150" s="47">
        <v>0</v>
      </c>
      <c r="AC150" s="47">
        <v>0</v>
      </c>
      <c r="AD150" s="47">
        <v>0</v>
      </c>
      <c r="AE150" s="47">
        <v>0</v>
      </c>
      <c r="AF150" s="47">
        <v>0</v>
      </c>
      <c r="AG150" s="47">
        <v>0</v>
      </c>
      <c r="AH150" s="47">
        <v>0</v>
      </c>
      <c r="AI150" s="47">
        <v>0</v>
      </c>
      <c r="AJ150" s="47">
        <v>0</v>
      </c>
      <c r="AK150" s="47">
        <v>0</v>
      </c>
      <c r="AL150" s="47">
        <v>0</v>
      </c>
      <c r="AM150" s="47">
        <v>0</v>
      </c>
      <c r="AN150" s="47">
        <v>0</v>
      </c>
      <c r="AO150" s="47">
        <v>0</v>
      </c>
      <c r="AP150" s="47">
        <v>0</v>
      </c>
      <c r="AQ150" s="47">
        <v>0</v>
      </c>
      <c r="AR150" s="47">
        <v>0</v>
      </c>
      <c r="AS150" s="47">
        <v>0</v>
      </c>
      <c r="AT150" s="47">
        <v>0</v>
      </c>
      <c r="AU150" s="47">
        <v>0</v>
      </c>
      <c r="AV150" s="47">
        <v>0</v>
      </c>
      <c r="AW150" s="47">
        <v>0</v>
      </c>
      <c r="AX150" s="47">
        <v>0</v>
      </c>
      <c r="AY150" s="47">
        <v>0</v>
      </c>
      <c r="AZ150" s="47">
        <v>0</v>
      </c>
      <c r="BA150" s="47">
        <v>0</v>
      </c>
      <c r="BB150" s="47">
        <v>0</v>
      </c>
      <c r="BC150" s="47">
        <v>0</v>
      </c>
      <c r="BD150" s="47">
        <v>0</v>
      </c>
      <c r="BE150" s="47">
        <v>0</v>
      </c>
      <c r="BF150" s="47">
        <v>0</v>
      </c>
      <c r="BG150" s="47">
        <v>0</v>
      </c>
      <c r="BH150" s="47">
        <v>0</v>
      </c>
      <c r="BI150" s="47">
        <v>0</v>
      </c>
      <c r="BJ150" s="47">
        <v>0</v>
      </c>
      <c r="BK150" s="47">
        <v>0</v>
      </c>
      <c r="BL150" s="47">
        <v>0</v>
      </c>
      <c r="BM150" s="47">
        <v>0</v>
      </c>
      <c r="BN150" s="47">
        <v>0</v>
      </c>
      <c r="BO150" s="47">
        <v>0</v>
      </c>
      <c r="BP150" s="47">
        <v>0</v>
      </c>
      <c r="BQ150" s="47">
        <v>0</v>
      </c>
      <c r="BR150" s="47">
        <v>0</v>
      </c>
      <c r="BS150" s="47">
        <v>0</v>
      </c>
      <c r="BT150" s="47">
        <v>0.8999999999999974</v>
      </c>
      <c r="BU150" s="47">
        <v>0</v>
      </c>
      <c r="BV150" s="47">
        <v>0</v>
      </c>
      <c r="BW150" s="47">
        <v>0</v>
      </c>
      <c r="BX150" s="47">
        <v>0</v>
      </c>
      <c r="BY150" s="47">
        <v>0</v>
      </c>
      <c r="BZ150" s="47">
        <v>0</v>
      </c>
      <c r="CA150" s="47">
        <v>0</v>
      </c>
      <c r="CB150" s="47">
        <v>0</v>
      </c>
      <c r="CC150" s="47">
        <v>0</v>
      </c>
      <c r="CD150" s="47">
        <v>0</v>
      </c>
      <c r="CE150" s="47">
        <v>0</v>
      </c>
      <c r="CF150" s="47">
        <v>0</v>
      </c>
      <c r="CG150" s="47">
        <v>0</v>
      </c>
      <c r="CH150" s="47">
        <v>0</v>
      </c>
      <c r="CI150" s="47">
        <v>0</v>
      </c>
      <c r="CJ150" s="47">
        <v>0</v>
      </c>
      <c r="CK150" s="47">
        <v>0</v>
      </c>
      <c r="CL150" s="47">
        <v>0</v>
      </c>
      <c r="CM150" s="47">
        <v>0</v>
      </c>
      <c r="CN150" s="47">
        <v>0</v>
      </c>
      <c r="CO150" s="47">
        <v>0</v>
      </c>
      <c r="CP150" s="47">
        <v>0</v>
      </c>
      <c r="CQ150" s="47">
        <v>0</v>
      </c>
      <c r="CR150" s="47">
        <v>0</v>
      </c>
      <c r="CS150" s="47">
        <v>0</v>
      </c>
      <c r="CT150" s="47">
        <v>0</v>
      </c>
      <c r="CU150" s="47">
        <v>0</v>
      </c>
      <c r="CV150" s="47">
        <v>0</v>
      </c>
      <c r="CW150" s="47">
        <v>0</v>
      </c>
      <c r="CX150" s="47">
        <v>0</v>
      </c>
      <c r="CY150" s="47">
        <v>0.10000000000000071</v>
      </c>
      <c r="CZ150" s="47">
        <v>0.10000000000000071</v>
      </c>
      <c r="DA150" s="47">
        <v>0</v>
      </c>
      <c r="DB150" s="47">
        <v>0</v>
      </c>
      <c r="DC150" s="47">
        <v>0</v>
      </c>
      <c r="DD150" s="47">
        <v>0</v>
      </c>
      <c r="DE150" s="47">
        <v>0</v>
      </c>
      <c r="DF150" s="47">
        <v>0</v>
      </c>
      <c r="DG150" s="47">
        <v>0</v>
      </c>
      <c r="DH150" s="47">
        <v>0</v>
      </c>
      <c r="DI150" s="47">
        <v>0</v>
      </c>
      <c r="DJ150" s="47">
        <v>0</v>
      </c>
      <c r="DK150" s="47">
        <v>0</v>
      </c>
      <c r="DL150" s="47">
        <v>0</v>
      </c>
      <c r="DM150" s="47">
        <v>0</v>
      </c>
      <c r="DN150" s="47">
        <v>0</v>
      </c>
      <c r="DO150" s="47">
        <v>0</v>
      </c>
      <c r="DP150" s="47">
        <v>0</v>
      </c>
      <c r="DQ150" s="47">
        <v>0</v>
      </c>
      <c r="DR150" s="47">
        <v>0</v>
      </c>
      <c r="DS150" s="47">
        <v>0</v>
      </c>
      <c r="DT150" s="47">
        <v>0</v>
      </c>
      <c r="DU150" s="47">
        <v>0</v>
      </c>
      <c r="DV150" s="47">
        <v>0</v>
      </c>
      <c r="DW150" s="47">
        <v>0</v>
      </c>
      <c r="DX150" s="47">
        <v>0.2105263157894737</v>
      </c>
      <c r="DY150" s="47">
        <v>0</v>
      </c>
      <c r="DZ150" s="47">
        <v>0</v>
      </c>
      <c r="EA150" s="47">
        <v>0.2105263157894737</v>
      </c>
      <c r="ZZ150" t="s">
        <v>157</v>
      </c>
    </row>
    <row r="151" spans="1:702" x14ac:dyDescent="0.25">
      <c r="A151" s="47" t="s">
        <v>398</v>
      </c>
      <c r="B151" s="47" t="s">
        <v>153</v>
      </c>
      <c r="C151" s="47" t="s">
        <v>157</v>
      </c>
      <c r="D151" s="47" t="s">
        <v>1170</v>
      </c>
      <c r="E151" s="47" t="s">
        <v>399</v>
      </c>
      <c r="F151" s="47" t="s">
        <v>399</v>
      </c>
      <c r="G151" s="47"/>
      <c r="H151" s="47" t="s">
        <v>155</v>
      </c>
      <c r="I151" s="47" t="s">
        <v>171</v>
      </c>
      <c r="J151" s="47" t="str">
        <f>=IFERROR(VLOOKUP(H151&amp;I151,Table_Fonctions!A:G,6,FALSE),"")</f>
        <v>0</v>
      </c>
      <c r="K151" s="47" t="s">
        <v>1171</v>
      </c>
      <c r="L151" s="47" t="str">
        <f>=IFERROR(VLOOKUP(H151&amp;I151,Table_Fonctions!A:G,7,FALSE),K151)</f>
        <v/>
      </c>
      <c r="M151" s="47" t="str">
        <f>=IF(OR(LEFT(D151, 3)="TJ ", LEFT(D151, 4)="CPH "), "OUI", "NON")</f>
        <v/>
      </c>
      <c r="N151" s="47" t="s">
        <v>206</v>
      </c>
      <c r="O151" s="47"/>
      <c r="P151" s="47">
        <v>1</v>
      </c>
      <c r="Q151" s="47">
        <v>1</v>
      </c>
      <c r="R151" s="47" t="s">
        <v>1172</v>
      </c>
      <c r="S151" s="47">
        <f>=ROUND(BQ151-(BR151+BS151),3)</f>
      </c>
      <c r="T151" s="47">
        <f>=ROUND(CK151-(CL151+CM151+CN151+CO151+CP151),3)</f>
      </c>
      <c r="U151" s="47">
        <v>0</v>
      </c>
      <c r="V151" s="47">
        <v>0</v>
      </c>
      <c r="W151" s="47">
        <v>0</v>
      </c>
      <c r="X151" s="47">
        <v>0</v>
      </c>
      <c r="Y151" s="47">
        <v>0</v>
      </c>
      <c r="Z151" s="47">
        <v>0</v>
      </c>
      <c r="AA151" s="47">
        <v>0</v>
      </c>
      <c r="AB151" s="47">
        <v>0</v>
      </c>
      <c r="AC151" s="47">
        <v>0</v>
      </c>
      <c r="AD151" s="47">
        <v>0</v>
      </c>
      <c r="AE151" s="47">
        <v>0</v>
      </c>
      <c r="AF151" s="47">
        <v>0</v>
      </c>
      <c r="AG151" s="47">
        <v>0</v>
      </c>
      <c r="AH151" s="47">
        <v>0</v>
      </c>
      <c r="AI151" s="47">
        <v>0</v>
      </c>
      <c r="AJ151" s="47">
        <v>0</v>
      </c>
      <c r="AK151" s="47">
        <v>0</v>
      </c>
      <c r="AL151" s="47">
        <v>0</v>
      </c>
      <c r="AM151" s="47">
        <v>0</v>
      </c>
      <c r="AN151" s="47">
        <v>0</v>
      </c>
      <c r="AO151" s="47">
        <v>0</v>
      </c>
      <c r="AP151" s="47">
        <v>0</v>
      </c>
      <c r="AQ151" s="47">
        <v>0</v>
      </c>
      <c r="AR151" s="47">
        <v>0</v>
      </c>
      <c r="AS151" s="47">
        <v>0</v>
      </c>
      <c r="AT151" s="47">
        <v>0</v>
      </c>
      <c r="AU151" s="47">
        <v>0</v>
      </c>
      <c r="AV151" s="47">
        <v>0</v>
      </c>
      <c r="AW151" s="47">
        <v>0</v>
      </c>
      <c r="AX151" s="47">
        <v>0</v>
      </c>
      <c r="AY151" s="47">
        <v>0</v>
      </c>
      <c r="AZ151" s="47">
        <v>0</v>
      </c>
      <c r="BA151" s="47">
        <v>0</v>
      </c>
      <c r="BB151" s="47">
        <v>0</v>
      </c>
      <c r="BC151" s="47">
        <v>0</v>
      </c>
      <c r="BD151" s="47">
        <v>0</v>
      </c>
      <c r="BE151" s="47">
        <v>0</v>
      </c>
      <c r="BF151" s="47">
        <v>0</v>
      </c>
      <c r="BG151" s="47">
        <v>0</v>
      </c>
      <c r="BH151" s="47">
        <v>0</v>
      </c>
      <c r="BI151" s="47">
        <v>0</v>
      </c>
      <c r="BJ151" s="47">
        <v>0</v>
      </c>
      <c r="BK151" s="47">
        <v>0</v>
      </c>
      <c r="BL151" s="47">
        <v>0</v>
      </c>
      <c r="BM151" s="47">
        <v>0</v>
      </c>
      <c r="BN151" s="47">
        <v>0</v>
      </c>
      <c r="BO151" s="47">
        <v>0</v>
      </c>
      <c r="BP151" s="47">
        <v>0</v>
      </c>
      <c r="BQ151" s="47">
        <v>0</v>
      </c>
      <c r="BR151" s="47">
        <v>0</v>
      </c>
      <c r="BS151" s="47">
        <v>0</v>
      </c>
      <c r="BT151" s="47">
        <v>0.9250000000000065</v>
      </c>
      <c r="BU151" s="47">
        <v>0.7249999999999979</v>
      </c>
      <c r="BV151" s="47">
        <v>0</v>
      </c>
      <c r="BW151" s="47">
        <v>0.20000000000000143</v>
      </c>
      <c r="BX151" s="47">
        <v>0</v>
      </c>
      <c r="BY151" s="47">
        <v>0</v>
      </c>
      <c r="BZ151" s="47">
        <v>0</v>
      </c>
      <c r="CA151" s="47">
        <v>0</v>
      </c>
      <c r="CB151" s="47">
        <v>0</v>
      </c>
      <c r="CC151" s="47">
        <v>0</v>
      </c>
      <c r="CD151" s="47">
        <v>0</v>
      </c>
      <c r="CE151" s="47">
        <v>0</v>
      </c>
      <c r="CF151" s="47">
        <v>0</v>
      </c>
      <c r="CG151" s="47">
        <v>0</v>
      </c>
      <c r="CH151" s="47">
        <v>0</v>
      </c>
      <c r="CI151" s="47">
        <v>0</v>
      </c>
      <c r="CJ151" s="47">
        <v>0</v>
      </c>
      <c r="CK151" s="47">
        <v>0</v>
      </c>
      <c r="CL151" s="47">
        <v>0</v>
      </c>
      <c r="CM151" s="47">
        <v>0</v>
      </c>
      <c r="CN151" s="47">
        <v>0</v>
      </c>
      <c r="CO151" s="47">
        <v>0</v>
      </c>
      <c r="CP151" s="47">
        <v>0</v>
      </c>
      <c r="CQ151" s="47">
        <v>0</v>
      </c>
      <c r="CR151" s="47">
        <v>0</v>
      </c>
      <c r="CS151" s="47">
        <v>0</v>
      </c>
      <c r="CT151" s="47">
        <v>0</v>
      </c>
      <c r="CU151" s="47">
        <v>0</v>
      </c>
      <c r="CV151" s="47">
        <v>0</v>
      </c>
      <c r="CW151" s="47">
        <v>0</v>
      </c>
      <c r="CX151" s="47">
        <v>0</v>
      </c>
      <c r="CY151" s="47">
        <v>0.07499999999999953</v>
      </c>
      <c r="CZ151" s="47">
        <v>0.07499999999999953</v>
      </c>
      <c r="DA151" s="47">
        <v>0</v>
      </c>
      <c r="DB151" s="47">
        <v>0</v>
      </c>
      <c r="DC151" s="47">
        <v>0</v>
      </c>
      <c r="DD151" s="47">
        <v>0</v>
      </c>
      <c r="DE151" s="47">
        <v>0</v>
      </c>
      <c r="DF151" s="47">
        <v>0</v>
      </c>
      <c r="DG151" s="47">
        <v>0</v>
      </c>
      <c r="DH151" s="47">
        <v>0</v>
      </c>
      <c r="DI151" s="47">
        <v>0</v>
      </c>
      <c r="DJ151" s="47">
        <v>0</v>
      </c>
      <c r="DK151" s="47">
        <v>0</v>
      </c>
      <c r="DL151" s="47">
        <v>0</v>
      </c>
      <c r="DM151" s="47">
        <v>0</v>
      </c>
      <c r="DN151" s="47">
        <v>0</v>
      </c>
      <c r="DO151" s="47">
        <v>0</v>
      </c>
      <c r="DP151" s="47">
        <v>0</v>
      </c>
      <c r="DQ151" s="47">
        <v>0</v>
      </c>
      <c r="DR151" s="47">
        <v>0</v>
      </c>
      <c r="DS151" s="47">
        <v>0</v>
      </c>
      <c r="DT151" s="47">
        <v>0</v>
      </c>
      <c r="DU151" s="47">
        <v>0</v>
      </c>
      <c r="DV151" s="47">
        <v>0</v>
      </c>
      <c r="DW151" s="47">
        <v>0</v>
      </c>
      <c r="DX151" s="47">
        <v>0</v>
      </c>
      <c r="DY151" s="47">
        <v>0.10526315789473685</v>
      </c>
      <c r="DZ151" s="47">
        <v>0</v>
      </c>
      <c r="EA151" s="47">
        <v>0.10526315789473685</v>
      </c>
      <c r="ZZ151" t="s">
        <v>157</v>
      </c>
    </row>
    <row r="152" spans="1:702" x14ac:dyDescent="0.25">
      <c r="A152" s="47" t="s">
        <v>400</v>
      </c>
      <c r="B152" s="47" t="s">
        <v>153</v>
      </c>
      <c r="C152" s="47" t="s">
        <v>157</v>
      </c>
      <c r="D152" s="47" t="s">
        <v>1170</v>
      </c>
      <c r="E152" s="47" t="s">
        <v>401</v>
      </c>
      <c r="F152" s="47" t="s">
        <v>401</v>
      </c>
      <c r="G152" s="47"/>
      <c r="H152" s="47" t="s">
        <v>155</v>
      </c>
      <c r="I152" s="47" t="s">
        <v>171</v>
      </c>
      <c r="J152" s="47" t="str">
        <f>=IFERROR(VLOOKUP(H152&amp;I152,Table_Fonctions!A:G,6,FALSE),"")</f>
        <v>0</v>
      </c>
      <c r="K152" s="47" t="s">
        <v>1171</v>
      </c>
      <c r="L152" s="47" t="str">
        <f>=IFERROR(VLOOKUP(H152&amp;I152,Table_Fonctions!A:G,7,FALSE),K152)</f>
        <v/>
      </c>
      <c r="M152" s="47" t="str">
        <f>=IF(OR(LEFT(D152, 3)="TJ ", LEFT(D152, 4)="CPH "), "OUI", "NON")</f>
        <v/>
      </c>
      <c r="N152" s="47" t="s">
        <v>206</v>
      </c>
      <c r="O152" s="47"/>
      <c r="P152" s="47">
        <v>1</v>
      </c>
      <c r="Q152" s="47">
        <v>1</v>
      </c>
      <c r="R152" s="47" t="s">
        <v>1172</v>
      </c>
      <c r="S152" s="47">
        <f>=ROUND(BQ152-(BR152+BS152),3)</f>
      </c>
      <c r="T152" s="47">
        <f>=ROUND(CK152-(CL152+CM152+CN152+CO152+CP152),3)</f>
      </c>
      <c r="U152" s="47">
        <v>0</v>
      </c>
      <c r="V152" s="47">
        <v>0</v>
      </c>
      <c r="W152" s="47">
        <v>0</v>
      </c>
      <c r="X152" s="47">
        <v>0</v>
      </c>
      <c r="Y152" s="47">
        <v>0</v>
      </c>
      <c r="Z152" s="47">
        <v>0.9100000000000044</v>
      </c>
      <c r="AA152" s="47">
        <v>0.5</v>
      </c>
      <c r="AB152" s="47">
        <v>0.25</v>
      </c>
      <c r="AC152" s="47">
        <v>0.15999999999999845</v>
      </c>
      <c r="AD152" s="47">
        <v>0</v>
      </c>
      <c r="AE152" s="47">
        <v>0</v>
      </c>
      <c r="AF152" s="47">
        <v>0</v>
      </c>
      <c r="AG152" s="47">
        <v>0</v>
      </c>
      <c r="AH152" s="47">
        <v>0</v>
      </c>
      <c r="AI152" s="47">
        <v>0</v>
      </c>
      <c r="AJ152" s="47">
        <v>0</v>
      </c>
      <c r="AK152" s="47">
        <v>0</v>
      </c>
      <c r="AL152" s="47">
        <v>0</v>
      </c>
      <c r="AM152" s="47">
        <v>0</v>
      </c>
      <c r="AN152" s="47">
        <v>0</v>
      </c>
      <c r="AO152" s="47">
        <v>0</v>
      </c>
      <c r="AP152" s="47">
        <v>0</v>
      </c>
      <c r="AQ152" s="47">
        <v>0</v>
      </c>
      <c r="AR152" s="47">
        <v>0</v>
      </c>
      <c r="AS152" s="47">
        <v>0</v>
      </c>
      <c r="AT152" s="47">
        <v>0</v>
      </c>
      <c r="AU152" s="47">
        <v>0</v>
      </c>
      <c r="AV152" s="47">
        <v>0</v>
      </c>
      <c r="AW152" s="47">
        <v>0</v>
      </c>
      <c r="AX152" s="47">
        <v>0</v>
      </c>
      <c r="AY152" s="47">
        <v>0</v>
      </c>
      <c r="AZ152" s="47">
        <v>0</v>
      </c>
      <c r="BA152" s="47">
        <v>0</v>
      </c>
      <c r="BB152" s="47">
        <v>0</v>
      </c>
      <c r="BC152" s="47">
        <v>0</v>
      </c>
      <c r="BD152" s="47">
        <v>0</v>
      </c>
      <c r="BE152" s="47">
        <v>0</v>
      </c>
      <c r="BF152" s="47">
        <v>0</v>
      </c>
      <c r="BG152" s="47">
        <v>0</v>
      </c>
      <c r="BH152" s="47">
        <v>0</v>
      </c>
      <c r="BI152" s="47">
        <v>0</v>
      </c>
      <c r="BJ152" s="47">
        <v>0</v>
      </c>
      <c r="BK152" s="47">
        <v>0</v>
      </c>
      <c r="BL152" s="47">
        <v>0</v>
      </c>
      <c r="BM152" s="47">
        <v>0</v>
      </c>
      <c r="BN152" s="47">
        <v>0</v>
      </c>
      <c r="BO152" s="47">
        <v>0</v>
      </c>
      <c r="BP152" s="47">
        <v>0</v>
      </c>
      <c r="BQ152" s="47">
        <v>0</v>
      </c>
      <c r="BR152" s="47">
        <v>0</v>
      </c>
      <c r="BS152" s="47">
        <v>0</v>
      </c>
      <c r="BT152" s="47">
        <v>0.045000000000000054</v>
      </c>
      <c r="BU152" s="47">
        <v>0</v>
      </c>
      <c r="BV152" s="47">
        <v>0.045000000000000054</v>
      </c>
      <c r="BW152" s="47">
        <v>0</v>
      </c>
      <c r="BX152" s="47">
        <v>0</v>
      </c>
      <c r="BY152" s="47">
        <v>0</v>
      </c>
      <c r="BZ152" s="47">
        <v>0</v>
      </c>
      <c r="CA152" s="47">
        <v>0</v>
      </c>
      <c r="CB152" s="47">
        <v>0</v>
      </c>
      <c r="CC152" s="47">
        <v>0</v>
      </c>
      <c r="CD152" s="47">
        <v>0</v>
      </c>
      <c r="CE152" s="47">
        <v>0</v>
      </c>
      <c r="CF152" s="47">
        <v>0</v>
      </c>
      <c r="CG152" s="47">
        <v>0</v>
      </c>
      <c r="CH152" s="47">
        <v>0</v>
      </c>
      <c r="CI152" s="47">
        <v>0</v>
      </c>
      <c r="CJ152" s="47">
        <v>0</v>
      </c>
      <c r="CK152" s="47">
        <v>0</v>
      </c>
      <c r="CL152" s="47">
        <v>0</v>
      </c>
      <c r="CM152" s="47">
        <v>0</v>
      </c>
      <c r="CN152" s="47">
        <v>0</v>
      </c>
      <c r="CO152" s="47">
        <v>0</v>
      </c>
      <c r="CP152" s="47">
        <v>0</v>
      </c>
      <c r="CQ152" s="47">
        <v>0</v>
      </c>
      <c r="CR152" s="47">
        <v>0</v>
      </c>
      <c r="CS152" s="47">
        <v>0</v>
      </c>
      <c r="CT152" s="47">
        <v>0</v>
      </c>
      <c r="CU152" s="47">
        <v>0</v>
      </c>
      <c r="CV152" s="47">
        <v>0</v>
      </c>
      <c r="CW152" s="47">
        <v>0</v>
      </c>
      <c r="CX152" s="47">
        <v>0</v>
      </c>
      <c r="CY152" s="47">
        <v>0.045000000000000054</v>
      </c>
      <c r="CZ152" s="47">
        <v>0.045000000000000054</v>
      </c>
      <c r="DA152" s="47">
        <v>0</v>
      </c>
      <c r="DB152" s="47">
        <v>0</v>
      </c>
      <c r="DC152" s="47">
        <v>0</v>
      </c>
      <c r="DD152" s="47">
        <v>0</v>
      </c>
      <c r="DE152" s="47">
        <v>0</v>
      </c>
      <c r="DF152" s="47">
        <v>0</v>
      </c>
      <c r="DG152" s="47">
        <v>0</v>
      </c>
      <c r="DH152" s="47">
        <v>0</v>
      </c>
      <c r="DI152" s="47">
        <v>0</v>
      </c>
      <c r="DJ152" s="47">
        <v>0</v>
      </c>
      <c r="DK152" s="47">
        <v>0</v>
      </c>
      <c r="DL152" s="47">
        <v>0</v>
      </c>
      <c r="DM152" s="47">
        <v>0</v>
      </c>
      <c r="DN152" s="47">
        <v>0</v>
      </c>
      <c r="DO152" s="47">
        <v>0</v>
      </c>
      <c r="DP152" s="47">
        <v>0</v>
      </c>
      <c r="DQ152" s="47">
        <v>0</v>
      </c>
      <c r="DR152" s="47">
        <v>0</v>
      </c>
      <c r="DS152" s="47">
        <v>0</v>
      </c>
      <c r="DT152" s="47">
        <v>0</v>
      </c>
      <c r="DU152" s="47">
        <v>0</v>
      </c>
      <c r="DV152" s="47">
        <v>0</v>
      </c>
      <c r="DW152" s="47">
        <v>0</v>
      </c>
      <c r="DX152" s="47">
        <v>0</v>
      </c>
      <c r="DY152" s="47">
        <v>0</v>
      </c>
      <c r="DZ152" s="47">
        <v>0</v>
      </c>
      <c r="EA152" s="47">
        <v>0</v>
      </c>
      <c r="ZZ152" t="s">
        <v>157</v>
      </c>
    </row>
    <row r="153" spans="1:702" x14ac:dyDescent="0.25">
      <c r="A153" s="47" t="s">
        <v>402</v>
      </c>
      <c r="B153" s="47" t="s">
        <v>153</v>
      </c>
      <c r="C153" s="47" t="s">
        <v>157</v>
      </c>
      <c r="D153" s="47" t="s">
        <v>1170</v>
      </c>
      <c r="E153" s="47" t="s">
        <v>403</v>
      </c>
      <c r="F153" s="47" t="s">
        <v>403</v>
      </c>
      <c r="G153" s="47"/>
      <c r="H153" s="47" t="s">
        <v>155</v>
      </c>
      <c r="I153" s="47" t="s">
        <v>185</v>
      </c>
      <c r="J153" s="47" t="str">
        <f>=IFERROR(VLOOKUP(H153&amp;I153,Table_Fonctions!A:G,6,FALSE),"")</f>
        <v>0</v>
      </c>
      <c r="K153" s="47" t="s">
        <v>1171</v>
      </c>
      <c r="L153" s="47" t="str">
        <f>=IFERROR(VLOOKUP(H153&amp;I153,Table_Fonctions!A:G,7,FALSE),K153)</f>
        <v/>
      </c>
      <c r="M153" s="47" t="str">
        <f>=IF(OR(LEFT(D153, 3)="TJ ", LEFT(D153, 4)="CPH "), "OUI", "NON")</f>
        <v/>
      </c>
      <c r="N153" s="47" t="s">
        <v>206</v>
      </c>
      <c r="O153" s="47"/>
      <c r="P153" s="47">
        <v>1</v>
      </c>
      <c r="Q153" s="47">
        <v>1</v>
      </c>
      <c r="R153" s="47" t="s">
        <v>1172</v>
      </c>
      <c r="S153" s="47">
        <f>=ROUND(BQ153-(BR153+BS153),3)</f>
      </c>
      <c r="T153" s="47">
        <f>=ROUND(CK153-(CL153+CM153+CN153+CO153+CP153),3)</f>
      </c>
      <c r="U153" s="47">
        <v>0</v>
      </c>
      <c r="V153" s="47">
        <v>0</v>
      </c>
      <c r="W153" s="47">
        <v>0</v>
      </c>
      <c r="X153" s="47">
        <v>0</v>
      </c>
      <c r="Y153" s="47">
        <v>0</v>
      </c>
      <c r="Z153" s="47">
        <v>0</v>
      </c>
      <c r="AA153" s="47">
        <v>0</v>
      </c>
      <c r="AB153" s="47">
        <v>0</v>
      </c>
      <c r="AC153" s="47">
        <v>0</v>
      </c>
      <c r="AD153" s="47">
        <v>0</v>
      </c>
      <c r="AE153" s="47">
        <v>0</v>
      </c>
      <c r="AF153" s="47">
        <v>0</v>
      </c>
      <c r="AG153" s="47">
        <v>0</v>
      </c>
      <c r="AH153" s="47">
        <v>0</v>
      </c>
      <c r="AI153" s="47">
        <v>0</v>
      </c>
      <c r="AJ153" s="47">
        <v>0</v>
      </c>
      <c r="AK153" s="47">
        <v>0</v>
      </c>
      <c r="AL153" s="47">
        <v>0</v>
      </c>
      <c r="AM153" s="47">
        <v>0</v>
      </c>
      <c r="AN153" s="47">
        <v>0</v>
      </c>
      <c r="AO153" s="47">
        <v>0</v>
      </c>
      <c r="AP153" s="47">
        <v>0</v>
      </c>
      <c r="AQ153" s="47">
        <v>0</v>
      </c>
      <c r="AR153" s="47">
        <v>0</v>
      </c>
      <c r="AS153" s="47">
        <v>0</v>
      </c>
      <c r="AT153" s="47">
        <v>0</v>
      </c>
      <c r="AU153" s="47">
        <v>0</v>
      </c>
      <c r="AV153" s="47">
        <v>0</v>
      </c>
      <c r="AW153" s="47">
        <v>0</v>
      </c>
      <c r="AX153" s="47">
        <v>0</v>
      </c>
      <c r="AY153" s="47">
        <v>0</v>
      </c>
      <c r="AZ153" s="47">
        <v>0</v>
      </c>
      <c r="BA153" s="47">
        <v>0</v>
      </c>
      <c r="BB153" s="47">
        <v>0</v>
      </c>
      <c r="BC153" s="47">
        <v>0</v>
      </c>
      <c r="BD153" s="47">
        <v>0</v>
      </c>
      <c r="BE153" s="47">
        <v>0</v>
      </c>
      <c r="BF153" s="47">
        <v>0</v>
      </c>
      <c r="BG153" s="47">
        <v>0</v>
      </c>
      <c r="BH153" s="47">
        <v>0</v>
      </c>
      <c r="BI153" s="47">
        <v>0</v>
      </c>
      <c r="BJ153" s="47">
        <v>0</v>
      </c>
      <c r="BK153" s="47">
        <v>0</v>
      </c>
      <c r="BL153" s="47">
        <v>0</v>
      </c>
      <c r="BM153" s="47">
        <v>0</v>
      </c>
      <c r="BN153" s="47">
        <v>0</v>
      </c>
      <c r="BO153" s="47">
        <v>0</v>
      </c>
      <c r="BP153" s="47">
        <v>0</v>
      </c>
      <c r="BQ153" s="47">
        <v>0.8600000000000081</v>
      </c>
      <c r="BR153" s="47">
        <v>0.5200000000000028</v>
      </c>
      <c r="BS153" s="47">
        <v>0.3400000000000025</v>
      </c>
      <c r="BT153" s="47">
        <v>0.05499999999999979</v>
      </c>
      <c r="BU153" s="47">
        <v>0.03999999999999961</v>
      </c>
      <c r="BV153" s="47">
        <v>0</v>
      </c>
      <c r="BW153" s="47">
        <v>0</v>
      </c>
      <c r="BX153" s="47">
        <v>0</v>
      </c>
      <c r="BY153" s="47">
        <v>0</v>
      </c>
      <c r="BZ153" s="47">
        <v>0</v>
      </c>
      <c r="CA153" s="47">
        <v>0</v>
      </c>
      <c r="CB153" s="47">
        <v>0.014999999999999934</v>
      </c>
      <c r="CC153" s="47">
        <v>0</v>
      </c>
      <c r="CD153" s="47">
        <v>0</v>
      </c>
      <c r="CE153" s="47">
        <v>0</v>
      </c>
      <c r="CF153" s="47">
        <v>0</v>
      </c>
      <c r="CG153" s="47">
        <v>0</v>
      </c>
      <c r="CH153" s="47">
        <v>0</v>
      </c>
      <c r="CI153" s="47">
        <v>0</v>
      </c>
      <c r="CJ153" s="47">
        <v>0</v>
      </c>
      <c r="CK153" s="47">
        <v>0</v>
      </c>
      <c r="CL153" s="47">
        <v>0</v>
      </c>
      <c r="CM153" s="47">
        <v>0</v>
      </c>
      <c r="CN153" s="47">
        <v>0</v>
      </c>
      <c r="CO153" s="47">
        <v>0</v>
      </c>
      <c r="CP153" s="47">
        <v>0</v>
      </c>
      <c r="CQ153" s="47">
        <v>0</v>
      </c>
      <c r="CR153" s="47">
        <v>0</v>
      </c>
      <c r="CS153" s="47">
        <v>0</v>
      </c>
      <c r="CT153" s="47">
        <v>0</v>
      </c>
      <c r="CU153" s="47">
        <v>0</v>
      </c>
      <c r="CV153" s="47">
        <v>0</v>
      </c>
      <c r="CW153" s="47">
        <v>0</v>
      </c>
      <c r="CX153" s="47">
        <v>0</v>
      </c>
      <c r="CY153" s="47">
        <v>0.08500000000000063</v>
      </c>
      <c r="CZ153" s="47">
        <v>0.08500000000000063</v>
      </c>
      <c r="DA153" s="47">
        <v>0</v>
      </c>
      <c r="DB153" s="47">
        <v>0</v>
      </c>
      <c r="DC153" s="47">
        <v>0</v>
      </c>
      <c r="DD153" s="47">
        <v>0</v>
      </c>
      <c r="DE153" s="47">
        <v>0</v>
      </c>
      <c r="DF153" s="47">
        <v>0</v>
      </c>
      <c r="DG153" s="47">
        <v>0</v>
      </c>
      <c r="DH153" s="47">
        <v>0</v>
      </c>
      <c r="DI153" s="47">
        <v>0</v>
      </c>
      <c r="DJ153" s="47">
        <v>0</v>
      </c>
      <c r="DK153" s="47">
        <v>0</v>
      </c>
      <c r="DL153" s="47">
        <v>0</v>
      </c>
      <c r="DM153" s="47">
        <v>0</v>
      </c>
      <c r="DN153" s="47">
        <v>0</v>
      </c>
      <c r="DO153" s="47">
        <v>0</v>
      </c>
      <c r="DP153" s="47">
        <v>0</v>
      </c>
      <c r="DQ153" s="47">
        <v>0</v>
      </c>
      <c r="DR153" s="47">
        <v>0</v>
      </c>
      <c r="DS153" s="47">
        <v>0</v>
      </c>
      <c r="DT153" s="47">
        <v>0</v>
      </c>
      <c r="DU153" s="47">
        <v>0</v>
      </c>
      <c r="DV153" s="47">
        <v>0</v>
      </c>
      <c r="DW153" s="47">
        <v>0</v>
      </c>
      <c r="DX153" s="47">
        <v>0</v>
      </c>
      <c r="DY153" s="47">
        <v>0</v>
      </c>
      <c r="DZ153" s="47">
        <v>0</v>
      </c>
      <c r="EA153" s="47">
        <v>0</v>
      </c>
      <c r="ZZ153" t="s">
        <v>157</v>
      </c>
    </row>
    <row r="154" spans="1:702" x14ac:dyDescent="0.25">
      <c r="A154" s="47" t="s">
        <v>404</v>
      </c>
      <c r="B154" s="47" t="s">
        <v>153</v>
      </c>
      <c r="C154" s="47" t="s">
        <v>157</v>
      </c>
      <c r="D154" s="47" t="s">
        <v>1170</v>
      </c>
      <c r="E154" s="47" t="s">
        <v>405</v>
      </c>
      <c r="F154" s="47" t="s">
        <v>405</v>
      </c>
      <c r="G154" s="47"/>
      <c r="H154" s="47" t="s">
        <v>406</v>
      </c>
      <c r="I154" s="47" t="s">
        <v>1175</v>
      </c>
      <c r="J154" s="47" t="str">
        <f>=IFERROR(VLOOKUP(H154&amp;I154,Table_Fonctions!A:G,6,FALSE),"")</f>
        <v>0</v>
      </c>
      <c r="K154" s="47" t="s">
        <v>1176</v>
      </c>
      <c r="L154" s="47" t="str">
        <f>=IFERROR(VLOOKUP(H154&amp;I154,Table_Fonctions!A:G,7,FALSE),K154)</f>
        <v/>
      </c>
      <c r="M154" s="47" t="str">
        <f>=IF(OR(LEFT(D154, 3)="TJ ", LEFT(D154, 4)="CPH "), "OUI", "NON")</f>
        <v/>
      </c>
      <c r="N154" s="47" t="s">
        <v>408</v>
      </c>
      <c r="O154" s="47" t="s">
        <v>409</v>
      </c>
      <c r="P154" s="47">
        <v>0.4605263157894737</v>
      </c>
      <c r="Q154" s="47">
        <v>0.4605263157894737</v>
      </c>
      <c r="R154" s="47" t="s">
        <v>1172</v>
      </c>
      <c r="S154" s="47">
        <f>=ROUND(BQ154-(BR154+BS154),3)</f>
      </c>
      <c r="T154" s="47">
        <f>=ROUND(CK154-(CL154+CM154+CN154+CO154+CP154),3)</f>
      </c>
      <c r="U154" s="47">
        <v>0</v>
      </c>
      <c r="V154" s="47">
        <v>0</v>
      </c>
      <c r="W154" s="47">
        <v>0</v>
      </c>
      <c r="X154" s="47">
        <v>0</v>
      </c>
      <c r="Y154" s="47">
        <v>0</v>
      </c>
      <c r="Z154" s="47">
        <v>0</v>
      </c>
      <c r="AA154" s="47">
        <v>0</v>
      </c>
      <c r="AB154" s="47">
        <v>0</v>
      </c>
      <c r="AC154" s="47">
        <v>0</v>
      </c>
      <c r="AD154" s="47">
        <v>0</v>
      </c>
      <c r="AE154" s="47">
        <v>0</v>
      </c>
      <c r="AF154" s="47">
        <v>0</v>
      </c>
      <c r="AG154" s="47">
        <v>0</v>
      </c>
      <c r="AH154" s="47">
        <v>0</v>
      </c>
      <c r="AI154" s="47">
        <v>0</v>
      </c>
      <c r="AJ154" s="47">
        <v>0</v>
      </c>
      <c r="AK154" s="47">
        <v>0</v>
      </c>
      <c r="AL154" s="47">
        <v>0</v>
      </c>
      <c r="AM154" s="47">
        <v>0</v>
      </c>
      <c r="AN154" s="47">
        <v>0</v>
      </c>
      <c r="AO154" s="47">
        <v>0</v>
      </c>
      <c r="AP154" s="47">
        <v>0</v>
      </c>
      <c r="AQ154" s="47">
        <v>0</v>
      </c>
      <c r="AR154" s="47">
        <v>0</v>
      </c>
      <c r="AS154" s="47">
        <v>0</v>
      </c>
      <c r="AT154" s="47">
        <v>0</v>
      </c>
      <c r="AU154" s="47">
        <v>0</v>
      </c>
      <c r="AV154" s="47">
        <v>0</v>
      </c>
      <c r="AW154" s="47">
        <v>0</v>
      </c>
      <c r="AX154" s="47">
        <v>0</v>
      </c>
      <c r="AY154" s="47">
        <v>0</v>
      </c>
      <c r="AZ154" s="47">
        <v>0</v>
      </c>
      <c r="BA154" s="47">
        <v>0</v>
      </c>
      <c r="BB154" s="47">
        <v>0</v>
      </c>
      <c r="BC154" s="47">
        <v>0</v>
      </c>
      <c r="BD154" s="47">
        <v>0</v>
      </c>
      <c r="BE154" s="47">
        <v>0</v>
      </c>
      <c r="BF154" s="47">
        <v>0</v>
      </c>
      <c r="BG154" s="47">
        <v>0</v>
      </c>
      <c r="BH154" s="47">
        <v>0</v>
      </c>
      <c r="BI154" s="47">
        <v>0</v>
      </c>
      <c r="BJ154" s="47">
        <v>0</v>
      </c>
      <c r="BK154" s="47">
        <v>0</v>
      </c>
      <c r="BL154" s="47">
        <v>0</v>
      </c>
      <c r="BM154" s="47">
        <v>0</v>
      </c>
      <c r="BN154" s="47">
        <v>0</v>
      </c>
      <c r="BO154" s="47">
        <v>0</v>
      </c>
      <c r="BP154" s="47">
        <v>0</v>
      </c>
      <c r="BQ154" s="47">
        <v>0</v>
      </c>
      <c r="BR154" s="47">
        <v>0</v>
      </c>
      <c r="BS154" s="47">
        <v>0</v>
      </c>
      <c r="BT154" s="47">
        <v>0</v>
      </c>
      <c r="BU154" s="47">
        <v>0</v>
      </c>
      <c r="BV154" s="47">
        <v>0</v>
      </c>
      <c r="BW154" s="47">
        <v>0</v>
      </c>
      <c r="BX154" s="47">
        <v>0</v>
      </c>
      <c r="BY154" s="47">
        <v>0</v>
      </c>
      <c r="BZ154" s="47">
        <v>0</v>
      </c>
      <c r="CA154" s="47">
        <v>0</v>
      </c>
      <c r="CB154" s="47">
        <v>0</v>
      </c>
      <c r="CC154" s="47">
        <v>0</v>
      </c>
      <c r="CD154" s="47">
        <v>0</v>
      </c>
      <c r="CE154" s="47">
        <v>0</v>
      </c>
      <c r="CF154" s="47">
        <v>0</v>
      </c>
      <c r="CG154" s="47">
        <v>0</v>
      </c>
      <c r="CH154" s="47">
        <v>0</v>
      </c>
      <c r="CI154" s="47">
        <v>0</v>
      </c>
      <c r="CJ154" s="47">
        <v>0</v>
      </c>
      <c r="CK154" s="47">
        <v>0</v>
      </c>
      <c r="CL154" s="47">
        <v>0</v>
      </c>
      <c r="CM154" s="47">
        <v>0</v>
      </c>
      <c r="CN154" s="47">
        <v>0</v>
      </c>
      <c r="CO154" s="47">
        <v>0</v>
      </c>
      <c r="CP154" s="47">
        <v>0</v>
      </c>
      <c r="CQ154" s="47">
        <v>0</v>
      </c>
      <c r="CR154" s="47">
        <v>0</v>
      </c>
      <c r="CS154" s="47">
        <v>0</v>
      </c>
      <c r="CT154" s="47">
        <v>0</v>
      </c>
      <c r="CU154" s="47">
        <v>0</v>
      </c>
      <c r="CV154" s="47">
        <v>0</v>
      </c>
      <c r="CW154" s="47">
        <v>0</v>
      </c>
      <c r="CX154" s="47">
        <v>0</v>
      </c>
      <c r="CY154" s="47">
        <v>0.4605263157894737</v>
      </c>
      <c r="CZ154" s="47">
        <v>0.23026315789473684</v>
      </c>
      <c r="DA154" s="47">
        <v>0</v>
      </c>
      <c r="DB154" s="47">
        <v>0</v>
      </c>
      <c r="DC154" s="47">
        <v>0</v>
      </c>
      <c r="DD154" s="47">
        <v>0</v>
      </c>
      <c r="DE154" s="47">
        <v>0</v>
      </c>
      <c r="DF154" s="47">
        <v>0.23026315789473684</v>
      </c>
      <c r="DG154" s="47">
        <v>0</v>
      </c>
      <c r="DH154" s="47">
        <v>0</v>
      </c>
      <c r="DI154" s="47">
        <v>0</v>
      </c>
      <c r="DJ154" s="47">
        <v>0</v>
      </c>
      <c r="DK154" s="47">
        <v>0</v>
      </c>
      <c r="DL154" s="47">
        <v>0</v>
      </c>
      <c r="DM154" s="47">
        <v>0</v>
      </c>
      <c r="DN154" s="47">
        <v>0</v>
      </c>
      <c r="DO154" s="47">
        <v>0</v>
      </c>
      <c r="DP154" s="47">
        <v>0</v>
      </c>
      <c r="DQ154" s="47">
        <v>0</v>
      </c>
      <c r="DR154" s="47">
        <v>0</v>
      </c>
      <c r="DS154" s="47">
        <v>0</v>
      </c>
      <c r="DT154" s="47">
        <v>0</v>
      </c>
      <c r="DU154" s="47">
        <v>0</v>
      </c>
      <c r="DV154" s="47">
        <v>0</v>
      </c>
      <c r="DW154" s="47">
        <v>0</v>
      </c>
      <c r="DX154" s="47">
        <v>0.05789473684210526</v>
      </c>
      <c r="DY154" s="47">
        <v>0</v>
      </c>
      <c r="DZ154" s="47">
        <v>0</v>
      </c>
      <c r="EA154" s="47">
        <v>0.05789473684210526</v>
      </c>
      <c r="ZZ154" t="s">
        <v>157</v>
      </c>
    </row>
    <row r="155" spans="1:702" x14ac:dyDescent="0.25">
      <c r="A155" s="47" t="s">
        <v>410</v>
      </c>
      <c r="B155" s="47" t="s">
        <v>153</v>
      </c>
      <c r="C155" s="47" t="s">
        <v>157</v>
      </c>
      <c r="D155" s="47" t="s">
        <v>1170</v>
      </c>
      <c r="E155" s="47" t="s">
        <v>411</v>
      </c>
      <c r="F155" s="47" t="s">
        <v>411</v>
      </c>
      <c r="G155" s="47"/>
      <c r="H155" s="47" t="s">
        <v>406</v>
      </c>
      <c r="I155" s="47" t="s">
        <v>412</v>
      </c>
      <c r="J155" s="47" t="str">
        <f>=IFERROR(VLOOKUP(H155&amp;I155,Table_Fonctions!A:G,6,FALSE),"")</f>
        <v>0</v>
      </c>
      <c r="K155" s="47" t="s">
        <v>1177</v>
      </c>
      <c r="L155" s="47" t="str">
        <f>=IFERROR(VLOOKUP(H155&amp;I155,Table_Fonctions!A:G,7,FALSE),K155)</f>
        <v/>
      </c>
      <c r="M155" s="47" t="str">
        <f>=IF(OR(LEFT(D155, 3)="TJ ", LEFT(D155, 4)="CPH "), "OUI", "NON")</f>
        <v/>
      </c>
      <c r="N155" s="47" t="s">
        <v>413</v>
      </c>
      <c r="O155" s="47"/>
      <c r="P155" s="47">
        <v>0</v>
      </c>
      <c r="Q155" s="47">
        <v>0</v>
      </c>
      <c r="R155" s="47" t="s">
        <v>1172</v>
      </c>
      <c r="S155" s="47">
        <f>=ROUND(BQ155-(BR155+BS155),3)</f>
      </c>
      <c r="T155" s="47">
        <f>=ROUND(CK155-(CL155+CM155+CN155+CO155+CP155),3)</f>
      </c>
      <c r="U155" s="47">
        <v>0</v>
      </c>
      <c r="V155" s="47">
        <v>0</v>
      </c>
      <c r="W155" s="47">
        <v>0</v>
      </c>
      <c r="X155" s="47">
        <v>0</v>
      </c>
      <c r="Y155" s="47">
        <v>0</v>
      </c>
      <c r="Z155" s="47">
        <v>0</v>
      </c>
      <c r="AA155" s="47">
        <v>0</v>
      </c>
      <c r="AB155" s="47">
        <v>0</v>
      </c>
      <c r="AC155" s="47">
        <v>0</v>
      </c>
      <c r="AD155" s="47">
        <v>0</v>
      </c>
      <c r="AE155" s="47">
        <v>0</v>
      </c>
      <c r="AF155" s="47">
        <v>0</v>
      </c>
      <c r="AG155" s="47">
        <v>0</v>
      </c>
      <c r="AH155" s="47">
        <v>0</v>
      </c>
      <c r="AI155" s="47">
        <v>0</v>
      </c>
      <c r="AJ155" s="47">
        <v>0</v>
      </c>
      <c r="AK155" s="47">
        <v>0</v>
      </c>
      <c r="AL155" s="47">
        <v>0</v>
      </c>
      <c r="AM155" s="47">
        <v>0</v>
      </c>
      <c r="AN155" s="47">
        <v>0</v>
      </c>
      <c r="AO155" s="47">
        <v>0</v>
      </c>
      <c r="AP155" s="47">
        <v>0</v>
      </c>
      <c r="AQ155" s="47">
        <v>0</v>
      </c>
      <c r="AR155" s="47">
        <v>0</v>
      </c>
      <c r="AS155" s="47">
        <v>0</v>
      </c>
      <c r="AT155" s="47">
        <v>0</v>
      </c>
      <c r="AU155" s="47">
        <v>0</v>
      </c>
      <c r="AV155" s="47">
        <v>0</v>
      </c>
      <c r="AW155" s="47">
        <v>0</v>
      </c>
      <c r="AX155" s="47">
        <v>0</v>
      </c>
      <c r="AY155" s="47">
        <v>0</v>
      </c>
      <c r="AZ155" s="47">
        <v>0</v>
      </c>
      <c r="BA155" s="47">
        <v>0</v>
      </c>
      <c r="BB155" s="47">
        <v>0</v>
      </c>
      <c r="BC155" s="47">
        <v>0</v>
      </c>
      <c r="BD155" s="47">
        <v>0</v>
      </c>
      <c r="BE155" s="47">
        <v>0</v>
      </c>
      <c r="BF155" s="47">
        <v>0</v>
      </c>
      <c r="BG155" s="47">
        <v>0</v>
      </c>
      <c r="BH155" s="47">
        <v>0</v>
      </c>
      <c r="BI155" s="47">
        <v>0</v>
      </c>
      <c r="BJ155" s="47">
        <v>0</v>
      </c>
      <c r="BK155" s="47">
        <v>0</v>
      </c>
      <c r="BL155" s="47">
        <v>0</v>
      </c>
      <c r="BM155" s="47">
        <v>0</v>
      </c>
      <c r="BN155" s="47">
        <v>0</v>
      </c>
      <c r="BO155" s="47">
        <v>0</v>
      </c>
      <c r="BP155" s="47">
        <v>0</v>
      </c>
      <c r="BQ155" s="47">
        <v>0</v>
      </c>
      <c r="BR155" s="47">
        <v>0</v>
      </c>
      <c r="BS155" s="47">
        <v>0</v>
      </c>
      <c r="BT155" s="47">
        <v>0</v>
      </c>
      <c r="BU155" s="47">
        <v>0</v>
      </c>
      <c r="BV155" s="47">
        <v>0</v>
      </c>
      <c r="BW155" s="47">
        <v>0</v>
      </c>
      <c r="BX155" s="47">
        <v>0</v>
      </c>
      <c r="BY155" s="47">
        <v>0</v>
      </c>
      <c r="BZ155" s="47">
        <v>0</v>
      </c>
      <c r="CA155" s="47">
        <v>0</v>
      </c>
      <c r="CB155" s="47">
        <v>0</v>
      </c>
      <c r="CC155" s="47">
        <v>0</v>
      </c>
      <c r="CD155" s="47">
        <v>0</v>
      </c>
      <c r="CE155" s="47">
        <v>0</v>
      </c>
      <c r="CF155" s="47">
        <v>0</v>
      </c>
      <c r="CG155" s="47">
        <v>0</v>
      </c>
      <c r="CH155" s="47">
        <v>0</v>
      </c>
      <c r="CI155" s="47">
        <v>0</v>
      </c>
      <c r="CJ155" s="47">
        <v>0</v>
      </c>
      <c r="CK155" s="47">
        <v>0</v>
      </c>
      <c r="CL155" s="47">
        <v>0</v>
      </c>
      <c r="CM155" s="47">
        <v>0</v>
      </c>
      <c r="CN155" s="47">
        <v>0</v>
      </c>
      <c r="CO155" s="47">
        <v>0</v>
      </c>
      <c r="CP155" s="47">
        <v>0</v>
      </c>
      <c r="CQ155" s="47">
        <v>0</v>
      </c>
      <c r="CR155" s="47">
        <v>0</v>
      </c>
      <c r="CS155" s="47">
        <v>0</v>
      </c>
      <c r="CT155" s="47">
        <v>0</v>
      </c>
      <c r="CU155" s="47">
        <v>0</v>
      </c>
      <c r="CV155" s="47">
        <v>0</v>
      </c>
      <c r="CW155" s="47">
        <v>0</v>
      </c>
      <c r="CX155" s="47">
        <v>0</v>
      </c>
      <c r="CY155" s="47">
        <v>0</v>
      </c>
      <c r="CZ155" s="47">
        <v>0</v>
      </c>
      <c r="DA155" s="47">
        <v>0</v>
      </c>
      <c r="DB155" s="47">
        <v>0</v>
      </c>
      <c r="DC155" s="47">
        <v>0</v>
      </c>
      <c r="DD155" s="47">
        <v>0</v>
      </c>
      <c r="DE155" s="47">
        <v>0</v>
      </c>
      <c r="DF155" s="47">
        <v>0</v>
      </c>
      <c r="DG155" s="47">
        <v>0</v>
      </c>
      <c r="DH155" s="47">
        <v>0</v>
      </c>
      <c r="DI155" s="47">
        <v>0</v>
      </c>
      <c r="DJ155" s="47">
        <v>0</v>
      </c>
      <c r="DK155" s="47">
        <v>0</v>
      </c>
      <c r="DL155" s="47">
        <v>0</v>
      </c>
      <c r="DM155" s="47">
        <v>0</v>
      </c>
      <c r="DN155" s="47">
        <v>0</v>
      </c>
      <c r="DO155" s="47">
        <v>0</v>
      </c>
      <c r="DP155" s="47">
        <v>0</v>
      </c>
      <c r="DQ155" s="47">
        <v>0</v>
      </c>
      <c r="DR155" s="47">
        <v>0</v>
      </c>
      <c r="DS155" s="47">
        <v>0</v>
      </c>
      <c r="DT155" s="47">
        <v>0</v>
      </c>
      <c r="DU155" s="47">
        <v>0</v>
      </c>
      <c r="DV155" s="47">
        <v>0</v>
      </c>
      <c r="DW155" s="47">
        <v>0</v>
      </c>
      <c r="DX155" s="47">
        <v>0</v>
      </c>
      <c r="DY155" s="47">
        <v>0</v>
      </c>
      <c r="DZ155" s="47">
        <v>0</v>
      </c>
      <c r="EA155" s="47">
        <v>0</v>
      </c>
      <c r="ZZ155" t="s">
        <v>157</v>
      </c>
    </row>
    <row r="156" spans="1:702" x14ac:dyDescent="0.25">
      <c r="A156" s="47" t="s">
        <v>414</v>
      </c>
      <c r="B156" s="47" t="s">
        <v>153</v>
      </c>
      <c r="C156" s="47" t="s">
        <v>157</v>
      </c>
      <c r="D156" s="47" t="s">
        <v>1170</v>
      </c>
      <c r="E156" s="47" t="s">
        <v>411</v>
      </c>
      <c r="F156" s="47" t="s">
        <v>411</v>
      </c>
      <c r="G156" s="47"/>
      <c r="H156" s="47" t="s">
        <v>406</v>
      </c>
      <c r="I156" s="47" t="s">
        <v>415</v>
      </c>
      <c r="J156" s="47" t="str">
        <f>=IFERROR(VLOOKUP(H156&amp;I156,Table_Fonctions!A:G,6,FALSE),"")</f>
        <v>0</v>
      </c>
      <c r="K156" s="47" t="s">
        <v>1177</v>
      </c>
      <c r="L156" s="47" t="str">
        <f>=IFERROR(VLOOKUP(H156&amp;I156,Table_Fonctions!A:G,7,FALSE),K156)</f>
        <v/>
      </c>
      <c r="M156" s="47" t="str">
        <f>=IF(OR(LEFT(D156, 3)="TJ ", LEFT(D156, 4)="CPH "), "OUI", "NON")</f>
        <v/>
      </c>
      <c r="N156" s="47" t="s">
        <v>416</v>
      </c>
      <c r="O156" s="47"/>
      <c r="P156" s="47">
        <v>0.8000000000000057</v>
      </c>
      <c r="Q156" s="47">
        <v>0.8000000000000057</v>
      </c>
      <c r="R156" s="47" t="s">
        <v>1172</v>
      </c>
      <c r="S156" s="47">
        <f>=ROUND(BQ156-(BR156+BS156),3)</f>
      </c>
      <c r="T156" s="47">
        <f>=ROUND(CK156-(CL156+CM156+CN156+CO156+CP156),3)</f>
      </c>
      <c r="U156" s="47">
        <v>0</v>
      </c>
      <c r="V156" s="47">
        <v>0</v>
      </c>
      <c r="W156" s="47">
        <v>0</v>
      </c>
      <c r="X156" s="47">
        <v>0</v>
      </c>
      <c r="Y156" s="47">
        <v>0</v>
      </c>
      <c r="Z156" s="47">
        <v>0</v>
      </c>
      <c r="AA156" s="47">
        <v>0</v>
      </c>
      <c r="AB156" s="47">
        <v>0</v>
      </c>
      <c r="AC156" s="47">
        <v>0</v>
      </c>
      <c r="AD156" s="47">
        <v>0</v>
      </c>
      <c r="AE156" s="47">
        <v>0</v>
      </c>
      <c r="AF156" s="47">
        <v>0</v>
      </c>
      <c r="AG156" s="47">
        <v>0</v>
      </c>
      <c r="AH156" s="47">
        <v>0</v>
      </c>
      <c r="AI156" s="47">
        <v>0</v>
      </c>
      <c r="AJ156" s="47">
        <v>0</v>
      </c>
      <c r="AK156" s="47">
        <v>0</v>
      </c>
      <c r="AL156" s="47">
        <v>0</v>
      </c>
      <c r="AM156" s="47">
        <v>0</v>
      </c>
      <c r="AN156" s="47">
        <v>0</v>
      </c>
      <c r="AO156" s="47">
        <v>0</v>
      </c>
      <c r="AP156" s="47">
        <v>0</v>
      </c>
      <c r="AQ156" s="47">
        <v>0</v>
      </c>
      <c r="AR156" s="47">
        <v>0</v>
      </c>
      <c r="AS156" s="47">
        <v>0</v>
      </c>
      <c r="AT156" s="47">
        <v>0</v>
      </c>
      <c r="AU156" s="47">
        <v>0</v>
      </c>
      <c r="AV156" s="47">
        <v>0</v>
      </c>
      <c r="AW156" s="47">
        <v>0</v>
      </c>
      <c r="AX156" s="47">
        <v>0</v>
      </c>
      <c r="AY156" s="47">
        <v>0</v>
      </c>
      <c r="AZ156" s="47">
        <v>0</v>
      </c>
      <c r="BA156" s="47">
        <v>0</v>
      </c>
      <c r="BB156" s="47">
        <v>0</v>
      </c>
      <c r="BC156" s="47">
        <v>0</v>
      </c>
      <c r="BD156" s="47">
        <v>0</v>
      </c>
      <c r="BE156" s="47">
        <v>0</v>
      </c>
      <c r="BF156" s="47">
        <v>0</v>
      </c>
      <c r="BG156" s="47">
        <v>0</v>
      </c>
      <c r="BH156" s="47">
        <v>0</v>
      </c>
      <c r="BI156" s="47">
        <v>0</v>
      </c>
      <c r="BJ156" s="47">
        <v>0</v>
      </c>
      <c r="BK156" s="47">
        <v>0</v>
      </c>
      <c r="BL156" s="47">
        <v>0</v>
      </c>
      <c r="BM156" s="47">
        <v>0</v>
      </c>
      <c r="BN156" s="47">
        <v>0</v>
      </c>
      <c r="BO156" s="47">
        <v>0</v>
      </c>
      <c r="BP156" s="47">
        <v>0</v>
      </c>
      <c r="BQ156" s="47">
        <v>0</v>
      </c>
      <c r="BR156" s="47">
        <v>0</v>
      </c>
      <c r="BS156" s="47">
        <v>0</v>
      </c>
      <c r="BT156" s="47">
        <v>0</v>
      </c>
      <c r="BU156" s="47">
        <v>0</v>
      </c>
      <c r="BV156" s="47">
        <v>0</v>
      </c>
      <c r="BW156" s="47">
        <v>0</v>
      </c>
      <c r="BX156" s="47">
        <v>0</v>
      </c>
      <c r="BY156" s="47">
        <v>0</v>
      </c>
      <c r="BZ156" s="47">
        <v>0</v>
      </c>
      <c r="CA156" s="47">
        <v>0</v>
      </c>
      <c r="CB156" s="47">
        <v>0</v>
      </c>
      <c r="CC156" s="47">
        <v>0</v>
      </c>
      <c r="CD156" s="47">
        <v>0</v>
      </c>
      <c r="CE156" s="47">
        <v>0</v>
      </c>
      <c r="CF156" s="47">
        <v>0</v>
      </c>
      <c r="CG156" s="47">
        <v>0</v>
      </c>
      <c r="CH156" s="47">
        <v>0</v>
      </c>
      <c r="CI156" s="47">
        <v>0</v>
      </c>
      <c r="CJ156" s="47">
        <v>0</v>
      </c>
      <c r="CK156" s="47">
        <v>0</v>
      </c>
      <c r="CL156" s="47">
        <v>0</v>
      </c>
      <c r="CM156" s="47">
        <v>0</v>
      </c>
      <c r="CN156" s="47">
        <v>0</v>
      </c>
      <c r="CO156" s="47">
        <v>0</v>
      </c>
      <c r="CP156" s="47">
        <v>0</v>
      </c>
      <c r="CQ156" s="47">
        <v>0</v>
      </c>
      <c r="CR156" s="47">
        <v>0</v>
      </c>
      <c r="CS156" s="47">
        <v>0</v>
      </c>
      <c r="CT156" s="47">
        <v>0</v>
      </c>
      <c r="CU156" s="47">
        <v>0</v>
      </c>
      <c r="CV156" s="47">
        <v>0</v>
      </c>
      <c r="CW156" s="47">
        <v>0</v>
      </c>
      <c r="CX156" s="47">
        <v>0</v>
      </c>
      <c r="CY156" s="47">
        <v>0.8000000000000057</v>
      </c>
      <c r="CZ156" s="47">
        <v>0</v>
      </c>
      <c r="DA156" s="47">
        <v>0</v>
      </c>
      <c r="DB156" s="47">
        <v>0</v>
      </c>
      <c r="DC156" s="47">
        <v>0</v>
      </c>
      <c r="DD156" s="47">
        <v>0</v>
      </c>
      <c r="DE156" s="47">
        <v>0</v>
      </c>
      <c r="DF156" s="47">
        <v>0</v>
      </c>
      <c r="DG156" s="47">
        <v>0</v>
      </c>
      <c r="DH156" s="47">
        <v>0</v>
      </c>
      <c r="DI156" s="47">
        <v>0</v>
      </c>
      <c r="DJ156" s="47">
        <v>0.8000000000000057</v>
      </c>
      <c r="DK156" s="47">
        <v>0</v>
      </c>
      <c r="DL156" s="47">
        <v>0</v>
      </c>
      <c r="DM156" s="47">
        <v>0</v>
      </c>
      <c r="DN156" s="47">
        <v>0</v>
      </c>
      <c r="DO156" s="47">
        <v>0</v>
      </c>
      <c r="DP156" s="47">
        <v>0</v>
      </c>
      <c r="DQ156" s="47">
        <v>0</v>
      </c>
      <c r="DR156" s="47">
        <v>0</v>
      </c>
      <c r="DS156" s="47">
        <v>0</v>
      </c>
      <c r="DT156" s="47">
        <v>0</v>
      </c>
      <c r="DU156" s="47">
        <v>0</v>
      </c>
      <c r="DV156" s="47">
        <v>0</v>
      </c>
      <c r="DW156" s="47">
        <v>0</v>
      </c>
      <c r="DX156" s="47">
        <v>0</v>
      </c>
      <c r="DY156" s="47">
        <v>0</v>
      </c>
      <c r="DZ156" s="47">
        <v>0</v>
      </c>
      <c r="EA156" s="47">
        <v>0</v>
      </c>
      <c r="ZZ156" t="s">
        <v>157</v>
      </c>
    </row>
    <row r="157" spans="1:702" x14ac:dyDescent="0.25">
      <c r="A157" s="47" t="s">
        <v>417</v>
      </c>
      <c r="B157" s="47" t="s">
        <v>153</v>
      </c>
      <c r="C157" s="47" t="s">
        <v>157</v>
      </c>
      <c r="D157" s="47" t="s">
        <v>1170</v>
      </c>
      <c r="E157" s="47" t="s">
        <v>411</v>
      </c>
      <c r="F157" s="47" t="s">
        <v>411</v>
      </c>
      <c r="G157" s="47"/>
      <c r="H157" s="47" t="s">
        <v>406</v>
      </c>
      <c r="I157" s="47" t="s">
        <v>415</v>
      </c>
      <c r="J157" s="47" t="str">
        <f>=IFERROR(VLOOKUP(H157&amp;I157,Table_Fonctions!A:G,6,FALSE),"")</f>
        <v>0</v>
      </c>
      <c r="K157" s="47" t="s">
        <v>1177</v>
      </c>
      <c r="L157" s="47" t="str">
        <f>=IFERROR(VLOOKUP(H157&amp;I157,Table_Fonctions!A:G,7,FALSE),K157)</f>
        <v/>
      </c>
      <c r="M157" s="47" t="str">
        <f>=IF(OR(LEFT(D157, 3)="TJ ", LEFT(D157, 4)="CPH "), "OUI", "NON")</f>
        <v/>
      </c>
      <c r="N157" s="47" t="s">
        <v>180</v>
      </c>
      <c r="O157" s="47"/>
      <c r="P157" s="47">
        <v>0.3157894736842105</v>
      </c>
      <c r="Q157" s="47">
        <v>0.3157894736842105</v>
      </c>
      <c r="R157" s="47" t="s">
        <v>1172</v>
      </c>
      <c r="S157" s="47">
        <f>=ROUND(BQ157-(BR157+BS157),3)</f>
      </c>
      <c r="T157" s="47">
        <f>=ROUND(CK157-(CL157+CM157+CN157+CO157+CP157),3)</f>
      </c>
      <c r="U157" s="47">
        <v>0</v>
      </c>
      <c r="V157" s="47">
        <v>0</v>
      </c>
      <c r="W157" s="47">
        <v>0</v>
      </c>
      <c r="X157" s="47">
        <v>0</v>
      </c>
      <c r="Y157" s="47">
        <v>0</v>
      </c>
      <c r="Z157" s="47">
        <v>0</v>
      </c>
      <c r="AA157" s="47">
        <v>0</v>
      </c>
      <c r="AB157" s="47">
        <v>0</v>
      </c>
      <c r="AC157" s="47">
        <v>0</v>
      </c>
      <c r="AD157" s="47">
        <v>0</v>
      </c>
      <c r="AE157" s="47">
        <v>0</v>
      </c>
      <c r="AF157" s="47">
        <v>0</v>
      </c>
      <c r="AG157" s="47">
        <v>0</v>
      </c>
      <c r="AH157" s="47">
        <v>0</v>
      </c>
      <c r="AI157" s="47">
        <v>0</v>
      </c>
      <c r="AJ157" s="47">
        <v>0</v>
      </c>
      <c r="AK157" s="47">
        <v>0</v>
      </c>
      <c r="AL157" s="47">
        <v>0</v>
      </c>
      <c r="AM157" s="47">
        <v>0</v>
      </c>
      <c r="AN157" s="47">
        <v>0</v>
      </c>
      <c r="AO157" s="47">
        <v>0</v>
      </c>
      <c r="AP157" s="47">
        <v>0</v>
      </c>
      <c r="AQ157" s="47">
        <v>0</v>
      </c>
      <c r="AR157" s="47">
        <v>0</v>
      </c>
      <c r="AS157" s="47">
        <v>0</v>
      </c>
      <c r="AT157" s="47">
        <v>0</v>
      </c>
      <c r="AU157" s="47">
        <v>0</v>
      </c>
      <c r="AV157" s="47">
        <v>0</v>
      </c>
      <c r="AW157" s="47">
        <v>0</v>
      </c>
      <c r="AX157" s="47">
        <v>0</v>
      </c>
      <c r="AY157" s="47">
        <v>0</v>
      </c>
      <c r="AZ157" s="47">
        <v>0</v>
      </c>
      <c r="BA157" s="47">
        <v>0</v>
      </c>
      <c r="BB157" s="47">
        <v>0</v>
      </c>
      <c r="BC157" s="47">
        <v>0</v>
      </c>
      <c r="BD157" s="47">
        <v>0</v>
      </c>
      <c r="BE157" s="47">
        <v>0</v>
      </c>
      <c r="BF157" s="47">
        <v>0</v>
      </c>
      <c r="BG157" s="47">
        <v>0</v>
      </c>
      <c r="BH157" s="47">
        <v>0</v>
      </c>
      <c r="BI157" s="47">
        <v>0</v>
      </c>
      <c r="BJ157" s="47">
        <v>0</v>
      </c>
      <c r="BK157" s="47">
        <v>0</v>
      </c>
      <c r="BL157" s="47">
        <v>0</v>
      </c>
      <c r="BM157" s="47">
        <v>0</v>
      </c>
      <c r="BN157" s="47">
        <v>0</v>
      </c>
      <c r="BO157" s="47">
        <v>0</v>
      </c>
      <c r="BP157" s="47">
        <v>0</v>
      </c>
      <c r="BQ157" s="47">
        <v>0</v>
      </c>
      <c r="BR157" s="47">
        <v>0</v>
      </c>
      <c r="BS157" s="47">
        <v>0</v>
      </c>
      <c r="BT157" s="47">
        <v>0</v>
      </c>
      <c r="BU157" s="47">
        <v>0</v>
      </c>
      <c r="BV157" s="47">
        <v>0</v>
      </c>
      <c r="BW157" s="47">
        <v>0</v>
      </c>
      <c r="BX157" s="47">
        <v>0</v>
      </c>
      <c r="BY157" s="47">
        <v>0</v>
      </c>
      <c r="BZ157" s="47">
        <v>0</v>
      </c>
      <c r="CA157" s="47">
        <v>0</v>
      </c>
      <c r="CB157" s="47">
        <v>0</v>
      </c>
      <c r="CC157" s="47">
        <v>0</v>
      </c>
      <c r="CD157" s="47">
        <v>0</v>
      </c>
      <c r="CE157" s="47">
        <v>0</v>
      </c>
      <c r="CF157" s="47">
        <v>0</v>
      </c>
      <c r="CG157" s="47">
        <v>0</v>
      </c>
      <c r="CH157" s="47">
        <v>0</v>
      </c>
      <c r="CI157" s="47">
        <v>0</v>
      </c>
      <c r="CJ157" s="47">
        <v>0</v>
      </c>
      <c r="CK157" s="47">
        <v>0</v>
      </c>
      <c r="CL157" s="47">
        <v>0</v>
      </c>
      <c r="CM157" s="47">
        <v>0</v>
      </c>
      <c r="CN157" s="47">
        <v>0</v>
      </c>
      <c r="CO157" s="47">
        <v>0</v>
      </c>
      <c r="CP157" s="47">
        <v>0</v>
      </c>
      <c r="CQ157" s="47">
        <v>0</v>
      </c>
      <c r="CR157" s="47">
        <v>0</v>
      </c>
      <c r="CS157" s="47">
        <v>0</v>
      </c>
      <c r="CT157" s="47">
        <v>0</v>
      </c>
      <c r="CU157" s="47">
        <v>0</v>
      </c>
      <c r="CV157" s="47">
        <v>0</v>
      </c>
      <c r="CW157" s="47">
        <v>0</v>
      </c>
      <c r="CX157" s="47">
        <v>0</v>
      </c>
      <c r="CY157" s="47">
        <v>0.3157894736842105</v>
      </c>
      <c r="CZ157" s="47">
        <v>0</v>
      </c>
      <c r="DA157" s="47">
        <v>0</v>
      </c>
      <c r="DB157" s="47">
        <v>0</v>
      </c>
      <c r="DC157" s="47">
        <v>0</v>
      </c>
      <c r="DD157" s="47">
        <v>0</v>
      </c>
      <c r="DE157" s="47">
        <v>0</v>
      </c>
      <c r="DF157" s="47">
        <v>0</v>
      </c>
      <c r="DG157" s="47">
        <v>0</v>
      </c>
      <c r="DH157" s="47">
        <v>0</v>
      </c>
      <c r="DI157" s="47">
        <v>0</v>
      </c>
      <c r="DJ157" s="47">
        <v>0.3157894736842105</v>
      </c>
      <c r="DK157" s="47">
        <v>0</v>
      </c>
      <c r="DL157" s="47">
        <v>0</v>
      </c>
      <c r="DM157" s="47">
        <v>0</v>
      </c>
      <c r="DN157" s="47">
        <v>0</v>
      </c>
      <c r="DO157" s="47">
        <v>0</v>
      </c>
      <c r="DP157" s="47">
        <v>0</v>
      </c>
      <c r="DQ157" s="47">
        <v>0</v>
      </c>
      <c r="DR157" s="47">
        <v>0</v>
      </c>
      <c r="DS157" s="47">
        <v>0</v>
      </c>
      <c r="DT157" s="47">
        <v>0</v>
      </c>
      <c r="DU157" s="47">
        <v>0</v>
      </c>
      <c r="DV157" s="47">
        <v>0</v>
      </c>
      <c r="DW157" s="47">
        <v>0</v>
      </c>
      <c r="DX157" s="47">
        <v>0</v>
      </c>
      <c r="DY157" s="47">
        <v>0</v>
      </c>
      <c r="DZ157" s="47">
        <v>0</v>
      </c>
      <c r="EA157" s="47">
        <v>0</v>
      </c>
      <c r="ZZ157" t="s">
        <v>157</v>
      </c>
    </row>
    <row r="158" spans="1:702" x14ac:dyDescent="0.25">
      <c r="A158" s="47" t="s">
        <v>418</v>
      </c>
      <c r="B158" s="47" t="s">
        <v>153</v>
      </c>
      <c r="C158" s="47" t="s">
        <v>157</v>
      </c>
      <c r="D158" s="47" t="s">
        <v>1170</v>
      </c>
      <c r="E158" s="47" t="s">
        <v>411</v>
      </c>
      <c r="F158" s="47" t="s">
        <v>411</v>
      </c>
      <c r="G158" s="47"/>
      <c r="H158" s="47" t="s">
        <v>406</v>
      </c>
      <c r="I158" s="47" t="s">
        <v>419</v>
      </c>
      <c r="J158" s="47" t="str">
        <f>=IFERROR(VLOOKUP(H158&amp;I158,Table_Fonctions!A:G,6,FALSE),"")</f>
        <v>0</v>
      </c>
      <c r="K158" s="47" t="s">
        <v>1178</v>
      </c>
      <c r="L158" s="47" t="str">
        <f>=IFERROR(VLOOKUP(H158&amp;I158,Table_Fonctions!A:G,7,FALSE),K158)</f>
        <v/>
      </c>
      <c r="M158" s="47" t="str">
        <f>=IF(OR(LEFT(D158, 3)="TJ ", LEFT(D158, 4)="CPH "), "OUI", "NON")</f>
        <v/>
      </c>
      <c r="N158" s="47" t="s">
        <v>420</v>
      </c>
      <c r="O158" s="47"/>
      <c r="P158" s="47">
        <v>0.37105263157894736</v>
      </c>
      <c r="Q158" s="47">
        <v>0.37105263157894736</v>
      </c>
      <c r="R158" s="47" t="s">
        <v>1172</v>
      </c>
      <c r="S158" s="47">
        <f>=ROUND(BQ158-(BR158+BS158),3)</f>
      </c>
      <c r="T158" s="47">
        <f>=ROUND(CK158-(CL158+CM158+CN158+CO158+CP158),3)</f>
      </c>
      <c r="U158" s="47">
        <v>0</v>
      </c>
      <c r="V158" s="47">
        <v>0</v>
      </c>
      <c r="W158" s="47">
        <v>0</v>
      </c>
      <c r="X158" s="47">
        <v>0</v>
      </c>
      <c r="Y158" s="47">
        <v>0</v>
      </c>
      <c r="Z158" s="47">
        <v>0</v>
      </c>
      <c r="AA158" s="47">
        <v>0</v>
      </c>
      <c r="AB158" s="47">
        <v>0</v>
      </c>
      <c r="AC158" s="47">
        <v>0</v>
      </c>
      <c r="AD158" s="47">
        <v>0</v>
      </c>
      <c r="AE158" s="47">
        <v>0</v>
      </c>
      <c r="AF158" s="47">
        <v>0</v>
      </c>
      <c r="AG158" s="47">
        <v>0</v>
      </c>
      <c r="AH158" s="47">
        <v>0</v>
      </c>
      <c r="AI158" s="47">
        <v>0</v>
      </c>
      <c r="AJ158" s="47">
        <v>0</v>
      </c>
      <c r="AK158" s="47">
        <v>0</v>
      </c>
      <c r="AL158" s="47">
        <v>0</v>
      </c>
      <c r="AM158" s="47">
        <v>0</v>
      </c>
      <c r="AN158" s="47">
        <v>0</v>
      </c>
      <c r="AO158" s="47">
        <v>0</v>
      </c>
      <c r="AP158" s="47">
        <v>0</v>
      </c>
      <c r="AQ158" s="47">
        <v>0</v>
      </c>
      <c r="AR158" s="47">
        <v>0</v>
      </c>
      <c r="AS158" s="47">
        <v>0</v>
      </c>
      <c r="AT158" s="47">
        <v>0</v>
      </c>
      <c r="AU158" s="47">
        <v>0</v>
      </c>
      <c r="AV158" s="47">
        <v>0</v>
      </c>
      <c r="AW158" s="47">
        <v>0</v>
      </c>
      <c r="AX158" s="47">
        <v>0</v>
      </c>
      <c r="AY158" s="47">
        <v>0</v>
      </c>
      <c r="AZ158" s="47">
        <v>0</v>
      </c>
      <c r="BA158" s="47">
        <v>0</v>
      </c>
      <c r="BB158" s="47">
        <v>0</v>
      </c>
      <c r="BC158" s="47">
        <v>0</v>
      </c>
      <c r="BD158" s="47">
        <v>0</v>
      </c>
      <c r="BE158" s="47">
        <v>0</v>
      </c>
      <c r="BF158" s="47">
        <v>0</v>
      </c>
      <c r="BG158" s="47">
        <v>0</v>
      </c>
      <c r="BH158" s="47">
        <v>0</v>
      </c>
      <c r="BI158" s="47">
        <v>0</v>
      </c>
      <c r="BJ158" s="47">
        <v>0</v>
      </c>
      <c r="BK158" s="47">
        <v>0</v>
      </c>
      <c r="BL158" s="47">
        <v>0</v>
      </c>
      <c r="BM158" s="47">
        <v>0</v>
      </c>
      <c r="BN158" s="47">
        <v>0</v>
      </c>
      <c r="BO158" s="47">
        <v>0</v>
      </c>
      <c r="BP158" s="47">
        <v>0</v>
      </c>
      <c r="BQ158" s="47">
        <v>0</v>
      </c>
      <c r="BR158" s="47">
        <v>0</v>
      </c>
      <c r="BS158" s="47">
        <v>0</v>
      </c>
      <c r="BT158" s="47">
        <v>0</v>
      </c>
      <c r="BU158" s="47">
        <v>0</v>
      </c>
      <c r="BV158" s="47">
        <v>0</v>
      </c>
      <c r="BW158" s="47">
        <v>0</v>
      </c>
      <c r="BX158" s="47">
        <v>0</v>
      </c>
      <c r="BY158" s="47">
        <v>0</v>
      </c>
      <c r="BZ158" s="47">
        <v>0</v>
      </c>
      <c r="CA158" s="47">
        <v>0</v>
      </c>
      <c r="CB158" s="47">
        <v>0</v>
      </c>
      <c r="CC158" s="47">
        <v>0</v>
      </c>
      <c r="CD158" s="47">
        <v>0</v>
      </c>
      <c r="CE158" s="47">
        <v>0</v>
      </c>
      <c r="CF158" s="47">
        <v>0</v>
      </c>
      <c r="CG158" s="47">
        <v>0</v>
      </c>
      <c r="CH158" s="47">
        <v>0</v>
      </c>
      <c r="CI158" s="47">
        <v>0</v>
      </c>
      <c r="CJ158" s="47">
        <v>0</v>
      </c>
      <c r="CK158" s="47">
        <v>0</v>
      </c>
      <c r="CL158" s="47">
        <v>0</v>
      </c>
      <c r="CM158" s="47">
        <v>0</v>
      </c>
      <c r="CN158" s="47">
        <v>0</v>
      </c>
      <c r="CO158" s="47">
        <v>0</v>
      </c>
      <c r="CP158" s="47">
        <v>0</v>
      </c>
      <c r="CQ158" s="47">
        <v>0</v>
      </c>
      <c r="CR158" s="47">
        <v>0</v>
      </c>
      <c r="CS158" s="47">
        <v>0</v>
      </c>
      <c r="CT158" s="47">
        <v>0</v>
      </c>
      <c r="CU158" s="47">
        <v>0</v>
      </c>
      <c r="CV158" s="47">
        <v>0</v>
      </c>
      <c r="CW158" s="47">
        <v>0</v>
      </c>
      <c r="CX158" s="47">
        <v>0</v>
      </c>
      <c r="CY158" s="47">
        <v>0.37105263157894736</v>
      </c>
      <c r="CZ158" s="47">
        <v>0</v>
      </c>
      <c r="DA158" s="47">
        <v>0</v>
      </c>
      <c r="DB158" s="47">
        <v>0</v>
      </c>
      <c r="DC158" s="47">
        <v>0</v>
      </c>
      <c r="DD158" s="47">
        <v>0</v>
      </c>
      <c r="DE158" s="47">
        <v>0</v>
      </c>
      <c r="DF158" s="47">
        <v>0</v>
      </c>
      <c r="DG158" s="47">
        <v>0</v>
      </c>
      <c r="DH158" s="47">
        <v>0</v>
      </c>
      <c r="DI158" s="47">
        <v>0</v>
      </c>
      <c r="DJ158" s="47">
        <v>0.37105263157894736</v>
      </c>
      <c r="DK158" s="47">
        <v>0</v>
      </c>
      <c r="DL158" s="47">
        <v>0</v>
      </c>
      <c r="DM158" s="47">
        <v>0</v>
      </c>
      <c r="DN158" s="47">
        <v>0</v>
      </c>
      <c r="DO158" s="47">
        <v>0</v>
      </c>
      <c r="DP158" s="47">
        <v>0</v>
      </c>
      <c r="DQ158" s="47">
        <v>0</v>
      </c>
      <c r="DR158" s="47">
        <v>0</v>
      </c>
      <c r="DS158" s="47">
        <v>0</v>
      </c>
      <c r="DT158" s="47">
        <v>0</v>
      </c>
      <c r="DU158" s="47">
        <v>0</v>
      </c>
      <c r="DV158" s="47">
        <v>0</v>
      </c>
      <c r="DW158" s="47">
        <v>0</v>
      </c>
      <c r="DX158" s="47">
        <v>0</v>
      </c>
      <c r="DY158" s="47">
        <v>0</v>
      </c>
      <c r="DZ158" s="47">
        <v>0</v>
      </c>
      <c r="EA158" s="47">
        <v>0</v>
      </c>
      <c r="ZZ158" t="s">
        <v>157</v>
      </c>
    </row>
    <row r="159" spans="1:702" x14ac:dyDescent="0.25">
      <c r="A159" s="47" t="s">
        <v>421</v>
      </c>
      <c r="B159" s="47" t="s">
        <v>153</v>
      </c>
      <c r="C159" s="47" t="s">
        <v>157</v>
      </c>
      <c r="D159" s="47" t="s">
        <v>1170</v>
      </c>
      <c r="E159" s="47" t="s">
        <v>411</v>
      </c>
      <c r="F159" s="47" t="s">
        <v>411</v>
      </c>
      <c r="G159" s="47"/>
      <c r="H159" s="47" t="s">
        <v>406</v>
      </c>
      <c r="I159" s="47" t="s">
        <v>419</v>
      </c>
      <c r="J159" s="47" t="str">
        <f>=IFERROR(VLOOKUP(H159&amp;I159,Table_Fonctions!A:G,6,FALSE),"")</f>
        <v>0</v>
      </c>
      <c r="K159" s="47" t="s">
        <v>1178</v>
      </c>
      <c r="L159" s="47" t="str">
        <f>=IFERROR(VLOOKUP(H159&amp;I159,Table_Fonctions!A:G,7,FALSE),K159)</f>
        <v/>
      </c>
      <c r="M159" s="47" t="str">
        <f>=IF(OR(LEFT(D159, 3)="TJ ", LEFT(D159, 4)="CPH "), "OUI", "NON")</f>
        <v/>
      </c>
      <c r="N159" s="47" t="s">
        <v>422</v>
      </c>
      <c r="O159" s="47"/>
      <c r="P159" s="47">
        <v>1</v>
      </c>
      <c r="Q159" s="47">
        <v>1</v>
      </c>
      <c r="R159" s="47" t="s">
        <v>1172</v>
      </c>
      <c r="S159" s="47">
        <f>=ROUND(BQ159-(BR159+BS159),3)</f>
      </c>
      <c r="T159" s="47">
        <f>=ROUND(CK159-(CL159+CM159+CN159+CO159+CP159),3)</f>
      </c>
      <c r="U159" s="47">
        <v>0</v>
      </c>
      <c r="V159" s="47">
        <v>0</v>
      </c>
      <c r="W159" s="47">
        <v>0</v>
      </c>
      <c r="X159" s="47">
        <v>0</v>
      </c>
      <c r="Y159" s="47">
        <v>0</v>
      </c>
      <c r="Z159" s="47">
        <v>0</v>
      </c>
      <c r="AA159" s="47">
        <v>0</v>
      </c>
      <c r="AB159" s="47">
        <v>0</v>
      </c>
      <c r="AC159" s="47">
        <v>0</v>
      </c>
      <c r="AD159" s="47">
        <v>0</v>
      </c>
      <c r="AE159" s="47">
        <v>0</v>
      </c>
      <c r="AF159" s="47">
        <v>0</v>
      </c>
      <c r="AG159" s="47">
        <v>0</v>
      </c>
      <c r="AH159" s="47">
        <v>0</v>
      </c>
      <c r="AI159" s="47">
        <v>0</v>
      </c>
      <c r="AJ159" s="47">
        <v>0</v>
      </c>
      <c r="AK159" s="47">
        <v>0</v>
      </c>
      <c r="AL159" s="47">
        <v>0</v>
      </c>
      <c r="AM159" s="47">
        <v>0</v>
      </c>
      <c r="AN159" s="47">
        <v>0</v>
      </c>
      <c r="AO159" s="47">
        <v>0</v>
      </c>
      <c r="AP159" s="47">
        <v>0</v>
      </c>
      <c r="AQ159" s="47">
        <v>0</v>
      </c>
      <c r="AR159" s="47">
        <v>0</v>
      </c>
      <c r="AS159" s="47">
        <v>0</v>
      </c>
      <c r="AT159" s="47">
        <v>0</v>
      </c>
      <c r="AU159" s="47">
        <v>0</v>
      </c>
      <c r="AV159" s="47">
        <v>0</v>
      </c>
      <c r="AW159" s="47">
        <v>0</v>
      </c>
      <c r="AX159" s="47">
        <v>0</v>
      </c>
      <c r="AY159" s="47">
        <v>0</v>
      </c>
      <c r="AZ159" s="47">
        <v>0</v>
      </c>
      <c r="BA159" s="47">
        <v>0</v>
      </c>
      <c r="BB159" s="47">
        <v>0</v>
      </c>
      <c r="BC159" s="47">
        <v>0</v>
      </c>
      <c r="BD159" s="47">
        <v>0</v>
      </c>
      <c r="BE159" s="47">
        <v>0</v>
      </c>
      <c r="BF159" s="47">
        <v>0</v>
      </c>
      <c r="BG159" s="47">
        <v>0</v>
      </c>
      <c r="BH159" s="47">
        <v>0</v>
      </c>
      <c r="BI159" s="47">
        <v>0</v>
      </c>
      <c r="BJ159" s="47">
        <v>0</v>
      </c>
      <c r="BK159" s="47">
        <v>0</v>
      </c>
      <c r="BL159" s="47">
        <v>0</v>
      </c>
      <c r="BM159" s="47">
        <v>0</v>
      </c>
      <c r="BN159" s="47">
        <v>0</v>
      </c>
      <c r="BO159" s="47">
        <v>0</v>
      </c>
      <c r="BP159" s="47">
        <v>0</v>
      </c>
      <c r="BQ159" s="47">
        <v>0</v>
      </c>
      <c r="BR159" s="47">
        <v>0</v>
      </c>
      <c r="BS159" s="47">
        <v>0</v>
      </c>
      <c r="BT159" s="47">
        <v>0</v>
      </c>
      <c r="BU159" s="47">
        <v>0</v>
      </c>
      <c r="BV159" s="47">
        <v>0</v>
      </c>
      <c r="BW159" s="47">
        <v>0</v>
      </c>
      <c r="BX159" s="47">
        <v>0</v>
      </c>
      <c r="BY159" s="47">
        <v>0</v>
      </c>
      <c r="BZ159" s="47">
        <v>0</v>
      </c>
      <c r="CA159" s="47">
        <v>0</v>
      </c>
      <c r="CB159" s="47">
        <v>0</v>
      </c>
      <c r="CC159" s="47">
        <v>0</v>
      </c>
      <c r="CD159" s="47">
        <v>0</v>
      </c>
      <c r="CE159" s="47">
        <v>0</v>
      </c>
      <c r="CF159" s="47">
        <v>0</v>
      </c>
      <c r="CG159" s="47">
        <v>0</v>
      </c>
      <c r="CH159" s="47">
        <v>0</v>
      </c>
      <c r="CI159" s="47">
        <v>0</v>
      </c>
      <c r="CJ159" s="47">
        <v>0</v>
      </c>
      <c r="CK159" s="47">
        <v>0</v>
      </c>
      <c r="CL159" s="47">
        <v>0</v>
      </c>
      <c r="CM159" s="47">
        <v>0</v>
      </c>
      <c r="CN159" s="47">
        <v>0</v>
      </c>
      <c r="CO159" s="47">
        <v>0</v>
      </c>
      <c r="CP159" s="47">
        <v>0</v>
      </c>
      <c r="CQ159" s="47">
        <v>0</v>
      </c>
      <c r="CR159" s="47">
        <v>0</v>
      </c>
      <c r="CS159" s="47">
        <v>0</v>
      </c>
      <c r="CT159" s="47">
        <v>0</v>
      </c>
      <c r="CU159" s="47">
        <v>0</v>
      </c>
      <c r="CV159" s="47">
        <v>0</v>
      </c>
      <c r="CW159" s="47">
        <v>0</v>
      </c>
      <c r="CX159" s="47">
        <v>0</v>
      </c>
      <c r="CY159" s="47">
        <v>1</v>
      </c>
      <c r="CZ159" s="47">
        <v>0</v>
      </c>
      <c r="DA159" s="47">
        <v>0</v>
      </c>
      <c r="DB159" s="47">
        <v>0</v>
      </c>
      <c r="DC159" s="47">
        <v>0</v>
      </c>
      <c r="DD159" s="47">
        <v>0</v>
      </c>
      <c r="DE159" s="47">
        <v>0</v>
      </c>
      <c r="DF159" s="47">
        <v>0</v>
      </c>
      <c r="DG159" s="47">
        <v>0</v>
      </c>
      <c r="DH159" s="47">
        <v>0</v>
      </c>
      <c r="DI159" s="47">
        <v>0</v>
      </c>
      <c r="DJ159" s="47">
        <v>1</v>
      </c>
      <c r="DK159" s="47">
        <v>0</v>
      </c>
      <c r="DL159" s="47">
        <v>0</v>
      </c>
      <c r="DM159" s="47">
        <v>0</v>
      </c>
      <c r="DN159" s="47">
        <v>0</v>
      </c>
      <c r="DO159" s="47">
        <v>0</v>
      </c>
      <c r="DP159" s="47">
        <v>0</v>
      </c>
      <c r="DQ159" s="47">
        <v>0</v>
      </c>
      <c r="DR159" s="47">
        <v>0</v>
      </c>
      <c r="DS159" s="47">
        <v>0</v>
      </c>
      <c r="DT159" s="47">
        <v>0</v>
      </c>
      <c r="DU159" s="47">
        <v>0</v>
      </c>
      <c r="DV159" s="47">
        <v>0</v>
      </c>
      <c r="DW159" s="47">
        <v>0</v>
      </c>
      <c r="DX159" s="47">
        <v>0</v>
      </c>
      <c r="DY159" s="47">
        <v>0</v>
      </c>
      <c r="DZ159" s="47">
        <v>0</v>
      </c>
      <c r="EA159" s="47">
        <v>0</v>
      </c>
      <c r="ZZ159" t="s">
        <v>157</v>
      </c>
    </row>
    <row r="160" spans="1:702" x14ac:dyDescent="0.25">
      <c r="A160" s="47" t="s">
        <v>423</v>
      </c>
      <c r="B160" s="47" t="s">
        <v>153</v>
      </c>
      <c r="C160" s="47" t="s">
        <v>157</v>
      </c>
      <c r="D160" s="47" t="s">
        <v>1170</v>
      </c>
      <c r="E160" s="47" t="s">
        <v>411</v>
      </c>
      <c r="F160" s="47" t="s">
        <v>411</v>
      </c>
      <c r="G160" s="47"/>
      <c r="H160" s="47" t="s">
        <v>406</v>
      </c>
      <c r="I160" s="47" t="s">
        <v>412</v>
      </c>
      <c r="J160" s="47" t="str">
        <f>=IFERROR(VLOOKUP(H160&amp;I160,Table_Fonctions!A:G,6,FALSE),"")</f>
        <v>0</v>
      </c>
      <c r="K160" s="47" t="s">
        <v>1177</v>
      </c>
      <c r="L160" s="47" t="str">
        <f>=IFERROR(VLOOKUP(H160&amp;I160,Table_Fonctions!A:G,7,FALSE),K160)</f>
        <v/>
      </c>
      <c r="M160" s="47" t="str">
        <f>=IF(OR(LEFT(D160, 3)="TJ ", LEFT(D160, 4)="CPH "), "OUI", "NON")</f>
        <v/>
      </c>
      <c r="N160" s="47" t="s">
        <v>424</v>
      </c>
      <c r="O160" s="47"/>
      <c r="P160" s="47">
        <v>0.19473684210526315</v>
      </c>
      <c r="Q160" s="47">
        <v>0.19473684210526315</v>
      </c>
      <c r="R160" s="47" t="s">
        <v>1172</v>
      </c>
      <c r="S160" s="47">
        <f>=ROUND(BQ160-(BR160+BS160),3)</f>
      </c>
      <c r="T160" s="47">
        <f>=ROUND(CK160-(CL160+CM160+CN160+CO160+CP160),3)</f>
      </c>
      <c r="U160" s="47">
        <v>0</v>
      </c>
      <c r="V160" s="47">
        <v>0</v>
      </c>
      <c r="W160" s="47">
        <v>0</v>
      </c>
      <c r="X160" s="47">
        <v>0</v>
      </c>
      <c r="Y160" s="47">
        <v>0</v>
      </c>
      <c r="Z160" s="47">
        <v>0</v>
      </c>
      <c r="AA160" s="47">
        <v>0</v>
      </c>
      <c r="AB160" s="47">
        <v>0</v>
      </c>
      <c r="AC160" s="47">
        <v>0</v>
      </c>
      <c r="AD160" s="47">
        <v>0</v>
      </c>
      <c r="AE160" s="47">
        <v>0</v>
      </c>
      <c r="AF160" s="47">
        <v>0</v>
      </c>
      <c r="AG160" s="47">
        <v>0</v>
      </c>
      <c r="AH160" s="47">
        <v>0</v>
      </c>
      <c r="AI160" s="47">
        <v>0</v>
      </c>
      <c r="AJ160" s="47">
        <v>0</v>
      </c>
      <c r="AK160" s="47">
        <v>0</v>
      </c>
      <c r="AL160" s="47">
        <v>0</v>
      </c>
      <c r="AM160" s="47">
        <v>0</v>
      </c>
      <c r="AN160" s="47">
        <v>0</v>
      </c>
      <c r="AO160" s="47">
        <v>0</v>
      </c>
      <c r="AP160" s="47">
        <v>0</v>
      </c>
      <c r="AQ160" s="47">
        <v>0</v>
      </c>
      <c r="AR160" s="47">
        <v>0</v>
      </c>
      <c r="AS160" s="47">
        <v>0</v>
      </c>
      <c r="AT160" s="47">
        <v>0</v>
      </c>
      <c r="AU160" s="47">
        <v>0</v>
      </c>
      <c r="AV160" s="47">
        <v>0</v>
      </c>
      <c r="AW160" s="47">
        <v>0</v>
      </c>
      <c r="AX160" s="47">
        <v>0</v>
      </c>
      <c r="AY160" s="47">
        <v>0</v>
      </c>
      <c r="AZ160" s="47">
        <v>0</v>
      </c>
      <c r="BA160" s="47">
        <v>0</v>
      </c>
      <c r="BB160" s="47">
        <v>0</v>
      </c>
      <c r="BC160" s="47">
        <v>0</v>
      </c>
      <c r="BD160" s="47">
        <v>0</v>
      </c>
      <c r="BE160" s="47">
        <v>0</v>
      </c>
      <c r="BF160" s="47">
        <v>0</v>
      </c>
      <c r="BG160" s="47">
        <v>0</v>
      </c>
      <c r="BH160" s="47">
        <v>0</v>
      </c>
      <c r="BI160" s="47">
        <v>0</v>
      </c>
      <c r="BJ160" s="47">
        <v>0</v>
      </c>
      <c r="BK160" s="47">
        <v>0</v>
      </c>
      <c r="BL160" s="47">
        <v>0</v>
      </c>
      <c r="BM160" s="47">
        <v>0</v>
      </c>
      <c r="BN160" s="47">
        <v>0</v>
      </c>
      <c r="BO160" s="47">
        <v>0</v>
      </c>
      <c r="BP160" s="47">
        <v>0</v>
      </c>
      <c r="BQ160" s="47">
        <v>0</v>
      </c>
      <c r="BR160" s="47">
        <v>0</v>
      </c>
      <c r="BS160" s="47">
        <v>0</v>
      </c>
      <c r="BT160" s="47">
        <v>0</v>
      </c>
      <c r="BU160" s="47">
        <v>0</v>
      </c>
      <c r="BV160" s="47">
        <v>0</v>
      </c>
      <c r="BW160" s="47">
        <v>0</v>
      </c>
      <c r="BX160" s="47">
        <v>0</v>
      </c>
      <c r="BY160" s="47">
        <v>0</v>
      </c>
      <c r="BZ160" s="47">
        <v>0</v>
      </c>
      <c r="CA160" s="47">
        <v>0</v>
      </c>
      <c r="CB160" s="47">
        <v>0</v>
      </c>
      <c r="CC160" s="47">
        <v>0</v>
      </c>
      <c r="CD160" s="47">
        <v>0</v>
      </c>
      <c r="CE160" s="47">
        <v>0</v>
      </c>
      <c r="CF160" s="47">
        <v>0</v>
      </c>
      <c r="CG160" s="47">
        <v>0</v>
      </c>
      <c r="CH160" s="47">
        <v>0</v>
      </c>
      <c r="CI160" s="47">
        <v>0</v>
      </c>
      <c r="CJ160" s="47">
        <v>0</v>
      </c>
      <c r="CK160" s="47">
        <v>0</v>
      </c>
      <c r="CL160" s="47">
        <v>0</v>
      </c>
      <c r="CM160" s="47">
        <v>0</v>
      </c>
      <c r="CN160" s="47">
        <v>0</v>
      </c>
      <c r="CO160" s="47">
        <v>0</v>
      </c>
      <c r="CP160" s="47">
        <v>0</v>
      </c>
      <c r="CQ160" s="47">
        <v>0</v>
      </c>
      <c r="CR160" s="47">
        <v>0</v>
      </c>
      <c r="CS160" s="47">
        <v>0</v>
      </c>
      <c r="CT160" s="47">
        <v>0</v>
      </c>
      <c r="CU160" s="47">
        <v>0</v>
      </c>
      <c r="CV160" s="47">
        <v>0</v>
      </c>
      <c r="CW160" s="47">
        <v>0</v>
      </c>
      <c r="CX160" s="47">
        <v>0</v>
      </c>
      <c r="CY160" s="47">
        <v>0.19473684210526315</v>
      </c>
      <c r="CZ160" s="47">
        <v>0</v>
      </c>
      <c r="DA160" s="47">
        <v>0</v>
      </c>
      <c r="DB160" s="47">
        <v>0</v>
      </c>
      <c r="DC160" s="47">
        <v>0</v>
      </c>
      <c r="DD160" s="47">
        <v>0</v>
      </c>
      <c r="DE160" s="47">
        <v>0</v>
      </c>
      <c r="DF160" s="47">
        <v>0</v>
      </c>
      <c r="DG160" s="47">
        <v>0</v>
      </c>
      <c r="DH160" s="47">
        <v>0</v>
      </c>
      <c r="DI160" s="47">
        <v>0</v>
      </c>
      <c r="DJ160" s="47">
        <v>0.19473684210526315</v>
      </c>
      <c r="DK160" s="47">
        <v>0</v>
      </c>
      <c r="DL160" s="47">
        <v>0</v>
      </c>
      <c r="DM160" s="47">
        <v>0</v>
      </c>
      <c r="DN160" s="47">
        <v>0</v>
      </c>
      <c r="DO160" s="47">
        <v>0</v>
      </c>
      <c r="DP160" s="47">
        <v>0</v>
      </c>
      <c r="DQ160" s="47">
        <v>0</v>
      </c>
      <c r="DR160" s="47">
        <v>0</v>
      </c>
      <c r="DS160" s="47">
        <v>0</v>
      </c>
      <c r="DT160" s="47">
        <v>0</v>
      </c>
      <c r="DU160" s="47">
        <v>0</v>
      </c>
      <c r="DV160" s="47">
        <v>0</v>
      </c>
      <c r="DW160" s="47">
        <v>0</v>
      </c>
      <c r="DX160" s="47">
        <v>0</v>
      </c>
      <c r="DY160" s="47">
        <v>0</v>
      </c>
      <c r="DZ160" s="47">
        <v>0</v>
      </c>
      <c r="EA160" s="47">
        <v>0</v>
      </c>
      <c r="ZZ160" t="s">
        <v>157</v>
      </c>
    </row>
    <row r="161" spans="1:702" x14ac:dyDescent="0.25">
      <c r="A161" s="47" t="s">
        <v>425</v>
      </c>
      <c r="B161" s="47" t="s">
        <v>153</v>
      </c>
      <c r="C161" s="47" t="s">
        <v>157</v>
      </c>
      <c r="D161" s="47" t="s">
        <v>1170</v>
      </c>
      <c r="E161" s="47" t="s">
        <v>411</v>
      </c>
      <c r="F161" s="47" t="s">
        <v>411</v>
      </c>
      <c r="G161" s="47"/>
      <c r="H161" s="47" t="s">
        <v>406</v>
      </c>
      <c r="I161" s="47" t="s">
        <v>412</v>
      </c>
      <c r="J161" s="47" t="str">
        <f>=IFERROR(VLOOKUP(H161&amp;I161,Table_Fonctions!A:G,6,FALSE),"")</f>
        <v>0</v>
      </c>
      <c r="K161" s="47" t="s">
        <v>1177</v>
      </c>
      <c r="L161" s="47" t="str">
        <f>=IFERROR(VLOOKUP(H161&amp;I161,Table_Fonctions!A:G,7,FALSE),K161)</f>
        <v/>
      </c>
      <c r="M161" s="47" t="str">
        <f>=IF(OR(LEFT(D161, 3)="TJ ", LEFT(D161, 4)="CPH "), "OUI", "NON")</f>
        <v/>
      </c>
      <c r="N161" s="47" t="s">
        <v>426</v>
      </c>
      <c r="O161" s="47"/>
      <c r="P161" s="47">
        <v>0.881578947368421</v>
      </c>
      <c r="Q161" s="47">
        <v>0.881578947368421</v>
      </c>
      <c r="R161" s="47" t="s">
        <v>1172</v>
      </c>
      <c r="S161" s="47">
        <f>=ROUND(BQ161-(BR161+BS161),3)</f>
      </c>
      <c r="T161" s="47">
        <f>=ROUND(CK161-(CL161+CM161+CN161+CO161+CP161),3)</f>
      </c>
      <c r="U161" s="47">
        <v>0</v>
      </c>
      <c r="V161" s="47">
        <v>0</v>
      </c>
      <c r="W161" s="47">
        <v>0</v>
      </c>
      <c r="X161" s="47">
        <v>0</v>
      </c>
      <c r="Y161" s="47">
        <v>0</v>
      </c>
      <c r="Z161" s="47">
        <v>0</v>
      </c>
      <c r="AA161" s="47">
        <v>0</v>
      </c>
      <c r="AB161" s="47">
        <v>0</v>
      </c>
      <c r="AC161" s="47">
        <v>0</v>
      </c>
      <c r="AD161" s="47">
        <v>0</v>
      </c>
      <c r="AE161" s="47">
        <v>0</v>
      </c>
      <c r="AF161" s="47">
        <v>0</v>
      </c>
      <c r="AG161" s="47">
        <v>0</v>
      </c>
      <c r="AH161" s="47">
        <v>0</v>
      </c>
      <c r="AI161" s="47">
        <v>0</v>
      </c>
      <c r="AJ161" s="47">
        <v>0</v>
      </c>
      <c r="AK161" s="47">
        <v>0</v>
      </c>
      <c r="AL161" s="47">
        <v>0</v>
      </c>
      <c r="AM161" s="47">
        <v>0</v>
      </c>
      <c r="AN161" s="47">
        <v>0</v>
      </c>
      <c r="AO161" s="47">
        <v>0</v>
      </c>
      <c r="AP161" s="47">
        <v>0</v>
      </c>
      <c r="AQ161" s="47">
        <v>0</v>
      </c>
      <c r="AR161" s="47">
        <v>0</v>
      </c>
      <c r="AS161" s="47">
        <v>0</v>
      </c>
      <c r="AT161" s="47">
        <v>0</v>
      </c>
      <c r="AU161" s="47">
        <v>0</v>
      </c>
      <c r="AV161" s="47">
        <v>0</v>
      </c>
      <c r="AW161" s="47">
        <v>0</v>
      </c>
      <c r="AX161" s="47">
        <v>0</v>
      </c>
      <c r="AY161" s="47">
        <v>0</v>
      </c>
      <c r="AZ161" s="47">
        <v>0</v>
      </c>
      <c r="BA161" s="47">
        <v>0</v>
      </c>
      <c r="BB161" s="47">
        <v>0</v>
      </c>
      <c r="BC161" s="47">
        <v>0</v>
      </c>
      <c r="BD161" s="47">
        <v>0</v>
      </c>
      <c r="BE161" s="47">
        <v>0</v>
      </c>
      <c r="BF161" s="47">
        <v>0</v>
      </c>
      <c r="BG161" s="47">
        <v>0</v>
      </c>
      <c r="BH161" s="47">
        <v>0</v>
      </c>
      <c r="BI161" s="47">
        <v>0</v>
      </c>
      <c r="BJ161" s="47">
        <v>0</v>
      </c>
      <c r="BK161" s="47">
        <v>0</v>
      </c>
      <c r="BL161" s="47">
        <v>0</v>
      </c>
      <c r="BM161" s="47">
        <v>0</v>
      </c>
      <c r="BN161" s="47">
        <v>0</v>
      </c>
      <c r="BO161" s="47">
        <v>0</v>
      </c>
      <c r="BP161" s="47">
        <v>0</v>
      </c>
      <c r="BQ161" s="47">
        <v>0</v>
      </c>
      <c r="BR161" s="47">
        <v>0</v>
      </c>
      <c r="BS161" s="47">
        <v>0</v>
      </c>
      <c r="BT161" s="47">
        <v>0</v>
      </c>
      <c r="BU161" s="47">
        <v>0</v>
      </c>
      <c r="BV161" s="47">
        <v>0</v>
      </c>
      <c r="BW161" s="47">
        <v>0</v>
      </c>
      <c r="BX161" s="47">
        <v>0</v>
      </c>
      <c r="BY161" s="47">
        <v>0</v>
      </c>
      <c r="BZ161" s="47">
        <v>0</v>
      </c>
      <c r="CA161" s="47">
        <v>0</v>
      </c>
      <c r="CB161" s="47">
        <v>0</v>
      </c>
      <c r="CC161" s="47">
        <v>0</v>
      </c>
      <c r="CD161" s="47">
        <v>0</v>
      </c>
      <c r="CE161" s="47">
        <v>0</v>
      </c>
      <c r="CF161" s="47">
        <v>0</v>
      </c>
      <c r="CG161" s="47">
        <v>0</v>
      </c>
      <c r="CH161" s="47">
        <v>0</v>
      </c>
      <c r="CI161" s="47">
        <v>0</v>
      </c>
      <c r="CJ161" s="47">
        <v>0</v>
      </c>
      <c r="CK161" s="47">
        <v>0</v>
      </c>
      <c r="CL161" s="47">
        <v>0</v>
      </c>
      <c r="CM161" s="47">
        <v>0</v>
      </c>
      <c r="CN161" s="47">
        <v>0</v>
      </c>
      <c r="CO161" s="47">
        <v>0</v>
      </c>
      <c r="CP161" s="47">
        <v>0</v>
      </c>
      <c r="CQ161" s="47">
        <v>0</v>
      </c>
      <c r="CR161" s="47">
        <v>0</v>
      </c>
      <c r="CS161" s="47">
        <v>0</v>
      </c>
      <c r="CT161" s="47">
        <v>0</v>
      </c>
      <c r="CU161" s="47">
        <v>0</v>
      </c>
      <c r="CV161" s="47">
        <v>0</v>
      </c>
      <c r="CW161" s="47">
        <v>0</v>
      </c>
      <c r="CX161" s="47">
        <v>0</v>
      </c>
      <c r="CY161" s="47">
        <v>0.881578947368421</v>
      </c>
      <c r="CZ161" s="47">
        <v>0</v>
      </c>
      <c r="DA161" s="47">
        <v>0</v>
      </c>
      <c r="DB161" s="47">
        <v>0</v>
      </c>
      <c r="DC161" s="47">
        <v>0</v>
      </c>
      <c r="DD161" s="47">
        <v>0</v>
      </c>
      <c r="DE161" s="47">
        <v>0</v>
      </c>
      <c r="DF161" s="47">
        <v>0</v>
      </c>
      <c r="DG161" s="47">
        <v>0</v>
      </c>
      <c r="DH161" s="47">
        <v>0</v>
      </c>
      <c r="DI161" s="47">
        <v>0</v>
      </c>
      <c r="DJ161" s="47">
        <v>0.881578947368421</v>
      </c>
      <c r="DK161" s="47">
        <v>0</v>
      </c>
      <c r="DL161" s="47">
        <v>0</v>
      </c>
      <c r="DM161" s="47">
        <v>0</v>
      </c>
      <c r="DN161" s="47">
        <v>0</v>
      </c>
      <c r="DO161" s="47">
        <v>0</v>
      </c>
      <c r="DP161" s="47">
        <v>0</v>
      </c>
      <c r="DQ161" s="47">
        <v>0</v>
      </c>
      <c r="DR161" s="47">
        <v>0</v>
      </c>
      <c r="DS161" s="47">
        <v>0</v>
      </c>
      <c r="DT161" s="47">
        <v>0</v>
      </c>
      <c r="DU161" s="47">
        <v>0</v>
      </c>
      <c r="DV161" s="47">
        <v>0</v>
      </c>
      <c r="DW161" s="47">
        <v>0</v>
      </c>
      <c r="DX161" s="47">
        <v>0</v>
      </c>
      <c r="DY161" s="47">
        <v>0</v>
      </c>
      <c r="DZ161" s="47">
        <v>0</v>
      </c>
      <c r="EA161" s="47">
        <v>0</v>
      </c>
      <c r="ZZ161" t="s">
        <v>157</v>
      </c>
    </row>
    <row r="162" spans="1:702" x14ac:dyDescent="0.25">
      <c r="A162" s="47" t="s">
        <v>427</v>
      </c>
      <c r="B162" s="47" t="s">
        <v>153</v>
      </c>
      <c r="C162" s="47" t="s">
        <v>157</v>
      </c>
      <c r="D162" s="47" t="s">
        <v>1170</v>
      </c>
      <c r="E162" s="47" t="s">
        <v>411</v>
      </c>
      <c r="F162" s="47" t="s">
        <v>411</v>
      </c>
      <c r="G162" s="47"/>
      <c r="H162" s="47" t="s">
        <v>406</v>
      </c>
      <c r="I162" s="47" t="s">
        <v>428</v>
      </c>
      <c r="J162" s="47" t="str">
        <f>=IFERROR(VLOOKUP(H162&amp;I162,Table_Fonctions!A:G,6,FALSE),"")</f>
        <v>0</v>
      </c>
      <c r="K162" s="47" t="s">
        <v>1178</v>
      </c>
      <c r="L162" s="47" t="str">
        <f>=IFERROR(VLOOKUP(H162&amp;I162,Table_Fonctions!A:G,7,FALSE),K162)</f>
        <v/>
      </c>
      <c r="M162" s="47" t="str">
        <f>=IF(OR(LEFT(D162, 3)="TJ ", LEFT(D162, 4)="CPH "), "OUI", "NON")</f>
        <v/>
      </c>
      <c r="N162" s="47" t="s">
        <v>180</v>
      </c>
      <c r="O162" s="47"/>
      <c r="P162" s="47">
        <v>0.3157894736842105</v>
      </c>
      <c r="Q162" s="47">
        <v>0.3157894736842105</v>
      </c>
      <c r="R162" s="47" t="s">
        <v>1172</v>
      </c>
      <c r="S162" s="47">
        <f>=ROUND(BQ162-(BR162+BS162),3)</f>
      </c>
      <c r="T162" s="47">
        <f>=ROUND(CK162-(CL162+CM162+CN162+CO162+CP162),3)</f>
      </c>
      <c r="U162" s="47">
        <v>0</v>
      </c>
      <c r="V162" s="47">
        <v>0</v>
      </c>
      <c r="W162" s="47">
        <v>0</v>
      </c>
      <c r="X162" s="47">
        <v>0</v>
      </c>
      <c r="Y162" s="47">
        <v>0</v>
      </c>
      <c r="Z162" s="47">
        <v>0</v>
      </c>
      <c r="AA162" s="47">
        <v>0</v>
      </c>
      <c r="AB162" s="47">
        <v>0</v>
      </c>
      <c r="AC162" s="47">
        <v>0</v>
      </c>
      <c r="AD162" s="47">
        <v>0</v>
      </c>
      <c r="AE162" s="47">
        <v>0</v>
      </c>
      <c r="AF162" s="47">
        <v>0</v>
      </c>
      <c r="AG162" s="47">
        <v>0</v>
      </c>
      <c r="AH162" s="47">
        <v>0</v>
      </c>
      <c r="AI162" s="47">
        <v>0</v>
      </c>
      <c r="AJ162" s="47">
        <v>0</v>
      </c>
      <c r="AK162" s="47">
        <v>0</v>
      </c>
      <c r="AL162" s="47">
        <v>0</v>
      </c>
      <c r="AM162" s="47">
        <v>0</v>
      </c>
      <c r="AN162" s="47">
        <v>0</v>
      </c>
      <c r="AO162" s="47">
        <v>0</v>
      </c>
      <c r="AP162" s="47">
        <v>0</v>
      </c>
      <c r="AQ162" s="47">
        <v>0</v>
      </c>
      <c r="AR162" s="47">
        <v>0</v>
      </c>
      <c r="AS162" s="47">
        <v>0</v>
      </c>
      <c r="AT162" s="47">
        <v>0</v>
      </c>
      <c r="AU162" s="47">
        <v>0</v>
      </c>
      <c r="AV162" s="47">
        <v>0</v>
      </c>
      <c r="AW162" s="47">
        <v>0</v>
      </c>
      <c r="AX162" s="47">
        <v>0</v>
      </c>
      <c r="AY162" s="47">
        <v>0</v>
      </c>
      <c r="AZ162" s="47">
        <v>0</v>
      </c>
      <c r="BA162" s="47">
        <v>0</v>
      </c>
      <c r="BB162" s="47">
        <v>0</v>
      </c>
      <c r="BC162" s="47">
        <v>0</v>
      </c>
      <c r="BD162" s="47">
        <v>0</v>
      </c>
      <c r="BE162" s="47">
        <v>0</v>
      </c>
      <c r="BF162" s="47">
        <v>0</v>
      </c>
      <c r="BG162" s="47">
        <v>0</v>
      </c>
      <c r="BH162" s="47">
        <v>0</v>
      </c>
      <c r="BI162" s="47">
        <v>0</v>
      </c>
      <c r="BJ162" s="47">
        <v>0</v>
      </c>
      <c r="BK162" s="47">
        <v>0</v>
      </c>
      <c r="BL162" s="47">
        <v>0</v>
      </c>
      <c r="BM162" s="47">
        <v>0</v>
      </c>
      <c r="BN162" s="47">
        <v>0</v>
      </c>
      <c r="BO162" s="47">
        <v>0</v>
      </c>
      <c r="BP162" s="47">
        <v>0</v>
      </c>
      <c r="BQ162" s="47">
        <v>0</v>
      </c>
      <c r="BR162" s="47">
        <v>0</v>
      </c>
      <c r="BS162" s="47">
        <v>0</v>
      </c>
      <c r="BT162" s="47">
        <v>0</v>
      </c>
      <c r="BU162" s="47">
        <v>0</v>
      </c>
      <c r="BV162" s="47">
        <v>0</v>
      </c>
      <c r="BW162" s="47">
        <v>0</v>
      </c>
      <c r="BX162" s="47">
        <v>0</v>
      </c>
      <c r="BY162" s="47">
        <v>0</v>
      </c>
      <c r="BZ162" s="47">
        <v>0</v>
      </c>
      <c r="CA162" s="47">
        <v>0</v>
      </c>
      <c r="CB162" s="47">
        <v>0</v>
      </c>
      <c r="CC162" s="47">
        <v>0</v>
      </c>
      <c r="CD162" s="47">
        <v>0</v>
      </c>
      <c r="CE162" s="47">
        <v>0</v>
      </c>
      <c r="CF162" s="47">
        <v>0</v>
      </c>
      <c r="CG162" s="47">
        <v>0</v>
      </c>
      <c r="CH162" s="47">
        <v>0</v>
      </c>
      <c r="CI162" s="47">
        <v>0</v>
      </c>
      <c r="CJ162" s="47">
        <v>0</v>
      </c>
      <c r="CK162" s="47">
        <v>0</v>
      </c>
      <c r="CL162" s="47">
        <v>0</v>
      </c>
      <c r="CM162" s="47">
        <v>0</v>
      </c>
      <c r="CN162" s="47">
        <v>0</v>
      </c>
      <c r="CO162" s="47">
        <v>0</v>
      </c>
      <c r="CP162" s="47">
        <v>0</v>
      </c>
      <c r="CQ162" s="47">
        <v>0</v>
      </c>
      <c r="CR162" s="47">
        <v>0</v>
      </c>
      <c r="CS162" s="47">
        <v>0</v>
      </c>
      <c r="CT162" s="47">
        <v>0</v>
      </c>
      <c r="CU162" s="47">
        <v>0</v>
      </c>
      <c r="CV162" s="47">
        <v>0</v>
      </c>
      <c r="CW162" s="47">
        <v>0</v>
      </c>
      <c r="CX162" s="47">
        <v>0</v>
      </c>
      <c r="CY162" s="47">
        <v>0.3157894736842105</v>
      </c>
      <c r="CZ162" s="47">
        <v>0</v>
      </c>
      <c r="DA162" s="47">
        <v>0</v>
      </c>
      <c r="DB162" s="47">
        <v>0</v>
      </c>
      <c r="DC162" s="47">
        <v>0</v>
      </c>
      <c r="DD162" s="47">
        <v>0</v>
      </c>
      <c r="DE162" s="47">
        <v>0</v>
      </c>
      <c r="DF162" s="47">
        <v>0</v>
      </c>
      <c r="DG162" s="47">
        <v>0</v>
      </c>
      <c r="DH162" s="47">
        <v>0</v>
      </c>
      <c r="DI162" s="47">
        <v>0</v>
      </c>
      <c r="DJ162" s="47">
        <v>0.3157894736842105</v>
      </c>
      <c r="DK162" s="47">
        <v>0</v>
      </c>
      <c r="DL162" s="47">
        <v>0</v>
      </c>
      <c r="DM162" s="47">
        <v>0</v>
      </c>
      <c r="DN162" s="47">
        <v>0</v>
      </c>
      <c r="DO162" s="47">
        <v>0</v>
      </c>
      <c r="DP162" s="47">
        <v>0</v>
      </c>
      <c r="DQ162" s="47">
        <v>0</v>
      </c>
      <c r="DR162" s="47">
        <v>0</v>
      </c>
      <c r="DS162" s="47">
        <v>0</v>
      </c>
      <c r="DT162" s="47">
        <v>0</v>
      </c>
      <c r="DU162" s="47">
        <v>0</v>
      </c>
      <c r="DV162" s="47">
        <v>0</v>
      </c>
      <c r="DW162" s="47">
        <v>0</v>
      </c>
      <c r="DX162" s="47">
        <v>0</v>
      </c>
      <c r="DY162" s="47">
        <v>0</v>
      </c>
      <c r="DZ162" s="47">
        <v>0</v>
      </c>
      <c r="EA162" s="47">
        <v>0</v>
      </c>
      <c r="ZZ162" t="s">
        <v>157</v>
      </c>
    </row>
    <row r="163" spans="1:702" x14ac:dyDescent="0.25">
      <c r="A163" s="47" t="s">
        <v>429</v>
      </c>
      <c r="B163" s="47" t="s">
        <v>153</v>
      </c>
      <c r="C163" s="47" t="s">
        <v>157</v>
      </c>
      <c r="D163" s="47" t="s">
        <v>1170</v>
      </c>
      <c r="E163" s="47" t="s">
        <v>411</v>
      </c>
      <c r="F163" s="47" t="s">
        <v>411</v>
      </c>
      <c r="G163" s="47"/>
      <c r="H163" s="47" t="s">
        <v>406</v>
      </c>
      <c r="I163" s="47" t="s">
        <v>412</v>
      </c>
      <c r="J163" s="47" t="str">
        <f>=IFERROR(VLOOKUP(H163&amp;I163,Table_Fonctions!A:G,6,FALSE),"")</f>
        <v>0</v>
      </c>
      <c r="K163" s="47" t="s">
        <v>1177</v>
      </c>
      <c r="L163" s="47" t="str">
        <f>=IFERROR(VLOOKUP(H163&amp;I163,Table_Fonctions!A:G,7,FALSE),K163)</f>
        <v/>
      </c>
      <c r="M163" s="47" t="str">
        <f>=IF(OR(LEFT(D163, 3)="TJ ", LEFT(D163, 4)="CPH "), "OUI", "NON")</f>
        <v/>
      </c>
      <c r="N163" s="47" t="s">
        <v>426</v>
      </c>
      <c r="O163" s="47"/>
      <c r="P163" s="47">
        <v>0.881578947368421</v>
      </c>
      <c r="Q163" s="47">
        <v>0.881578947368421</v>
      </c>
      <c r="R163" s="47" t="s">
        <v>1172</v>
      </c>
      <c r="S163" s="47">
        <f>=ROUND(BQ163-(BR163+BS163),3)</f>
      </c>
      <c r="T163" s="47">
        <f>=ROUND(CK163-(CL163+CM163+CN163+CO163+CP163),3)</f>
      </c>
      <c r="U163" s="47">
        <v>0</v>
      </c>
      <c r="V163" s="47">
        <v>0</v>
      </c>
      <c r="W163" s="47">
        <v>0</v>
      </c>
      <c r="X163" s="47">
        <v>0</v>
      </c>
      <c r="Y163" s="47">
        <v>0</v>
      </c>
      <c r="Z163" s="47">
        <v>0</v>
      </c>
      <c r="AA163" s="47">
        <v>0</v>
      </c>
      <c r="AB163" s="47">
        <v>0</v>
      </c>
      <c r="AC163" s="47">
        <v>0</v>
      </c>
      <c r="AD163" s="47">
        <v>0</v>
      </c>
      <c r="AE163" s="47">
        <v>0</v>
      </c>
      <c r="AF163" s="47">
        <v>0</v>
      </c>
      <c r="AG163" s="47">
        <v>0</v>
      </c>
      <c r="AH163" s="47">
        <v>0</v>
      </c>
      <c r="AI163" s="47">
        <v>0</v>
      </c>
      <c r="AJ163" s="47">
        <v>0</v>
      </c>
      <c r="AK163" s="47">
        <v>0</v>
      </c>
      <c r="AL163" s="47">
        <v>0</v>
      </c>
      <c r="AM163" s="47">
        <v>0</v>
      </c>
      <c r="AN163" s="47">
        <v>0</v>
      </c>
      <c r="AO163" s="47">
        <v>0</v>
      </c>
      <c r="AP163" s="47">
        <v>0</v>
      </c>
      <c r="AQ163" s="47">
        <v>0</v>
      </c>
      <c r="AR163" s="47">
        <v>0</v>
      </c>
      <c r="AS163" s="47">
        <v>0</v>
      </c>
      <c r="AT163" s="47">
        <v>0</v>
      </c>
      <c r="AU163" s="47">
        <v>0</v>
      </c>
      <c r="AV163" s="47">
        <v>0</v>
      </c>
      <c r="AW163" s="47">
        <v>0</v>
      </c>
      <c r="AX163" s="47">
        <v>0</v>
      </c>
      <c r="AY163" s="47">
        <v>0</v>
      </c>
      <c r="AZ163" s="47">
        <v>0</v>
      </c>
      <c r="BA163" s="47">
        <v>0</v>
      </c>
      <c r="BB163" s="47">
        <v>0</v>
      </c>
      <c r="BC163" s="47">
        <v>0</v>
      </c>
      <c r="BD163" s="47">
        <v>0</v>
      </c>
      <c r="BE163" s="47">
        <v>0</v>
      </c>
      <c r="BF163" s="47">
        <v>0</v>
      </c>
      <c r="BG163" s="47">
        <v>0</v>
      </c>
      <c r="BH163" s="47">
        <v>0</v>
      </c>
      <c r="BI163" s="47">
        <v>0</v>
      </c>
      <c r="BJ163" s="47">
        <v>0</v>
      </c>
      <c r="BK163" s="47">
        <v>0</v>
      </c>
      <c r="BL163" s="47">
        <v>0</v>
      </c>
      <c r="BM163" s="47">
        <v>0</v>
      </c>
      <c r="BN163" s="47">
        <v>0</v>
      </c>
      <c r="BO163" s="47">
        <v>0</v>
      </c>
      <c r="BP163" s="47">
        <v>0</v>
      </c>
      <c r="BQ163" s="47">
        <v>0</v>
      </c>
      <c r="BR163" s="47">
        <v>0</v>
      </c>
      <c r="BS163" s="47">
        <v>0</v>
      </c>
      <c r="BT163" s="47">
        <v>0</v>
      </c>
      <c r="BU163" s="47">
        <v>0</v>
      </c>
      <c r="BV163" s="47">
        <v>0</v>
      </c>
      <c r="BW163" s="47">
        <v>0</v>
      </c>
      <c r="BX163" s="47">
        <v>0</v>
      </c>
      <c r="BY163" s="47">
        <v>0</v>
      </c>
      <c r="BZ163" s="47">
        <v>0</v>
      </c>
      <c r="CA163" s="47">
        <v>0</v>
      </c>
      <c r="CB163" s="47">
        <v>0</v>
      </c>
      <c r="CC163" s="47">
        <v>0</v>
      </c>
      <c r="CD163" s="47">
        <v>0</v>
      </c>
      <c r="CE163" s="47">
        <v>0</v>
      </c>
      <c r="CF163" s="47">
        <v>0</v>
      </c>
      <c r="CG163" s="47">
        <v>0</v>
      </c>
      <c r="CH163" s="47">
        <v>0</v>
      </c>
      <c r="CI163" s="47">
        <v>0</v>
      </c>
      <c r="CJ163" s="47">
        <v>0</v>
      </c>
      <c r="CK163" s="47">
        <v>0</v>
      </c>
      <c r="CL163" s="47">
        <v>0</v>
      </c>
      <c r="CM163" s="47">
        <v>0</v>
      </c>
      <c r="CN163" s="47">
        <v>0</v>
      </c>
      <c r="CO163" s="47">
        <v>0</v>
      </c>
      <c r="CP163" s="47">
        <v>0</v>
      </c>
      <c r="CQ163" s="47">
        <v>0</v>
      </c>
      <c r="CR163" s="47">
        <v>0</v>
      </c>
      <c r="CS163" s="47">
        <v>0</v>
      </c>
      <c r="CT163" s="47">
        <v>0</v>
      </c>
      <c r="CU163" s="47">
        <v>0</v>
      </c>
      <c r="CV163" s="47">
        <v>0</v>
      </c>
      <c r="CW163" s="47">
        <v>0</v>
      </c>
      <c r="CX163" s="47">
        <v>0</v>
      </c>
      <c r="CY163" s="47">
        <v>0.881578947368421</v>
      </c>
      <c r="CZ163" s="47">
        <v>0</v>
      </c>
      <c r="DA163" s="47">
        <v>0</v>
      </c>
      <c r="DB163" s="47">
        <v>0</v>
      </c>
      <c r="DC163" s="47">
        <v>0</v>
      </c>
      <c r="DD163" s="47">
        <v>0</v>
      </c>
      <c r="DE163" s="47">
        <v>0</v>
      </c>
      <c r="DF163" s="47">
        <v>0</v>
      </c>
      <c r="DG163" s="47">
        <v>0</v>
      </c>
      <c r="DH163" s="47">
        <v>0</v>
      </c>
      <c r="DI163" s="47">
        <v>0</v>
      </c>
      <c r="DJ163" s="47">
        <v>0.881578947368421</v>
      </c>
      <c r="DK163" s="47">
        <v>0</v>
      </c>
      <c r="DL163" s="47">
        <v>0</v>
      </c>
      <c r="DM163" s="47">
        <v>0</v>
      </c>
      <c r="DN163" s="47">
        <v>0</v>
      </c>
      <c r="DO163" s="47">
        <v>0</v>
      </c>
      <c r="DP163" s="47">
        <v>0</v>
      </c>
      <c r="DQ163" s="47">
        <v>0</v>
      </c>
      <c r="DR163" s="47">
        <v>0</v>
      </c>
      <c r="DS163" s="47">
        <v>0</v>
      </c>
      <c r="DT163" s="47">
        <v>0</v>
      </c>
      <c r="DU163" s="47">
        <v>0</v>
      </c>
      <c r="DV163" s="47">
        <v>0</v>
      </c>
      <c r="DW163" s="47">
        <v>0</v>
      </c>
      <c r="DX163" s="47">
        <v>0</v>
      </c>
      <c r="DY163" s="47">
        <v>0</v>
      </c>
      <c r="DZ163" s="47">
        <v>0</v>
      </c>
      <c r="EA163" s="47">
        <v>0</v>
      </c>
      <c r="ZZ163" t="s">
        <v>157</v>
      </c>
    </row>
    <row r="164" spans="1:702" x14ac:dyDescent="0.25">
      <c r="A164" s="47" t="s">
        <v>430</v>
      </c>
      <c r="B164" s="47" t="s">
        <v>153</v>
      </c>
      <c r="C164" s="47" t="s">
        <v>157</v>
      </c>
      <c r="D164" s="47" t="s">
        <v>1170</v>
      </c>
      <c r="E164" s="47" t="s">
        <v>411</v>
      </c>
      <c r="F164" s="47" t="s">
        <v>411</v>
      </c>
      <c r="G164" s="47"/>
      <c r="H164" s="47" t="s">
        <v>406</v>
      </c>
      <c r="I164" s="47" t="s">
        <v>412</v>
      </c>
      <c r="J164" s="47" t="str">
        <f>=IFERROR(VLOOKUP(H164&amp;I164,Table_Fonctions!A:G,6,FALSE),"")</f>
        <v>0</v>
      </c>
      <c r="K164" s="47" t="s">
        <v>1177</v>
      </c>
      <c r="L164" s="47" t="str">
        <f>=IFERROR(VLOOKUP(H164&amp;I164,Table_Fonctions!A:G,7,FALSE),K164)</f>
        <v/>
      </c>
      <c r="M164" s="47" t="str">
        <f>=IF(OR(LEFT(D164, 3)="TJ ", LEFT(D164, 4)="CPH "), "OUI", "NON")</f>
        <v/>
      </c>
      <c r="N164" s="47" t="s">
        <v>431</v>
      </c>
      <c r="O164" s="47"/>
      <c r="P164" s="47">
        <v>0.007894736842105263</v>
      </c>
      <c r="Q164" s="47">
        <v>0.007894736842105263</v>
      </c>
      <c r="R164" s="47" t="s">
        <v>1172</v>
      </c>
      <c r="S164" s="47">
        <f>=ROUND(BQ164-(BR164+BS164),3)</f>
      </c>
      <c r="T164" s="47">
        <f>=ROUND(CK164-(CL164+CM164+CN164+CO164+CP164),3)</f>
      </c>
      <c r="U164" s="47">
        <v>0</v>
      </c>
      <c r="V164" s="47">
        <v>0</v>
      </c>
      <c r="W164" s="47">
        <v>0</v>
      </c>
      <c r="X164" s="47">
        <v>0</v>
      </c>
      <c r="Y164" s="47">
        <v>0</v>
      </c>
      <c r="Z164" s="47">
        <v>0</v>
      </c>
      <c r="AA164" s="47">
        <v>0</v>
      </c>
      <c r="AB164" s="47">
        <v>0</v>
      </c>
      <c r="AC164" s="47">
        <v>0</v>
      </c>
      <c r="AD164" s="47">
        <v>0</v>
      </c>
      <c r="AE164" s="47">
        <v>0</v>
      </c>
      <c r="AF164" s="47">
        <v>0</v>
      </c>
      <c r="AG164" s="47">
        <v>0</v>
      </c>
      <c r="AH164" s="47">
        <v>0</v>
      </c>
      <c r="AI164" s="47">
        <v>0</v>
      </c>
      <c r="AJ164" s="47">
        <v>0</v>
      </c>
      <c r="AK164" s="47">
        <v>0</v>
      </c>
      <c r="AL164" s="47">
        <v>0</v>
      </c>
      <c r="AM164" s="47">
        <v>0</v>
      </c>
      <c r="AN164" s="47">
        <v>0</v>
      </c>
      <c r="AO164" s="47">
        <v>0</v>
      </c>
      <c r="AP164" s="47">
        <v>0</v>
      </c>
      <c r="AQ164" s="47">
        <v>0</v>
      </c>
      <c r="AR164" s="47">
        <v>0</v>
      </c>
      <c r="AS164" s="47">
        <v>0</v>
      </c>
      <c r="AT164" s="47">
        <v>0</v>
      </c>
      <c r="AU164" s="47">
        <v>0</v>
      </c>
      <c r="AV164" s="47">
        <v>0</v>
      </c>
      <c r="AW164" s="47">
        <v>0</v>
      </c>
      <c r="AX164" s="47">
        <v>0</v>
      </c>
      <c r="AY164" s="47">
        <v>0</v>
      </c>
      <c r="AZ164" s="47">
        <v>0</v>
      </c>
      <c r="BA164" s="47">
        <v>0</v>
      </c>
      <c r="BB164" s="47">
        <v>0</v>
      </c>
      <c r="BC164" s="47">
        <v>0</v>
      </c>
      <c r="BD164" s="47">
        <v>0</v>
      </c>
      <c r="BE164" s="47">
        <v>0</v>
      </c>
      <c r="BF164" s="47">
        <v>0</v>
      </c>
      <c r="BG164" s="47">
        <v>0</v>
      </c>
      <c r="BH164" s="47">
        <v>0</v>
      </c>
      <c r="BI164" s="47">
        <v>0</v>
      </c>
      <c r="BJ164" s="47">
        <v>0</v>
      </c>
      <c r="BK164" s="47">
        <v>0</v>
      </c>
      <c r="BL164" s="47">
        <v>0</v>
      </c>
      <c r="BM164" s="47">
        <v>0</v>
      </c>
      <c r="BN164" s="47">
        <v>0</v>
      </c>
      <c r="BO164" s="47">
        <v>0</v>
      </c>
      <c r="BP164" s="47">
        <v>0</v>
      </c>
      <c r="BQ164" s="47">
        <v>0</v>
      </c>
      <c r="BR164" s="47">
        <v>0</v>
      </c>
      <c r="BS164" s="47">
        <v>0</v>
      </c>
      <c r="BT164" s="47">
        <v>0</v>
      </c>
      <c r="BU164" s="47">
        <v>0</v>
      </c>
      <c r="BV164" s="47">
        <v>0</v>
      </c>
      <c r="BW164" s="47">
        <v>0</v>
      </c>
      <c r="BX164" s="47">
        <v>0</v>
      </c>
      <c r="BY164" s="47">
        <v>0</v>
      </c>
      <c r="BZ164" s="47">
        <v>0</v>
      </c>
      <c r="CA164" s="47">
        <v>0</v>
      </c>
      <c r="CB164" s="47">
        <v>0</v>
      </c>
      <c r="CC164" s="47">
        <v>0</v>
      </c>
      <c r="CD164" s="47">
        <v>0</v>
      </c>
      <c r="CE164" s="47">
        <v>0</v>
      </c>
      <c r="CF164" s="47">
        <v>0</v>
      </c>
      <c r="CG164" s="47">
        <v>0</v>
      </c>
      <c r="CH164" s="47">
        <v>0</v>
      </c>
      <c r="CI164" s="47">
        <v>0</v>
      </c>
      <c r="CJ164" s="47">
        <v>0</v>
      </c>
      <c r="CK164" s="47">
        <v>0</v>
      </c>
      <c r="CL164" s="47">
        <v>0</v>
      </c>
      <c r="CM164" s="47">
        <v>0</v>
      </c>
      <c r="CN164" s="47">
        <v>0</v>
      </c>
      <c r="CO164" s="47">
        <v>0</v>
      </c>
      <c r="CP164" s="47">
        <v>0</v>
      </c>
      <c r="CQ164" s="47">
        <v>0</v>
      </c>
      <c r="CR164" s="47">
        <v>0</v>
      </c>
      <c r="CS164" s="47">
        <v>0</v>
      </c>
      <c r="CT164" s="47">
        <v>0</v>
      </c>
      <c r="CU164" s="47">
        <v>0</v>
      </c>
      <c r="CV164" s="47">
        <v>0</v>
      </c>
      <c r="CW164" s="47">
        <v>0</v>
      </c>
      <c r="CX164" s="47">
        <v>0</v>
      </c>
      <c r="CY164" s="47">
        <v>0.007894736842105263</v>
      </c>
      <c r="CZ164" s="47">
        <v>0</v>
      </c>
      <c r="DA164" s="47">
        <v>0</v>
      </c>
      <c r="DB164" s="47">
        <v>0</v>
      </c>
      <c r="DC164" s="47">
        <v>0</v>
      </c>
      <c r="DD164" s="47">
        <v>0</v>
      </c>
      <c r="DE164" s="47">
        <v>0</v>
      </c>
      <c r="DF164" s="47">
        <v>0</v>
      </c>
      <c r="DG164" s="47">
        <v>0</v>
      </c>
      <c r="DH164" s="47">
        <v>0</v>
      </c>
      <c r="DI164" s="47">
        <v>0</v>
      </c>
      <c r="DJ164" s="47">
        <v>0.007894736842105263</v>
      </c>
      <c r="DK164" s="47">
        <v>0</v>
      </c>
      <c r="DL164" s="47">
        <v>0</v>
      </c>
      <c r="DM164" s="47">
        <v>0</v>
      </c>
      <c r="DN164" s="47">
        <v>0</v>
      </c>
      <c r="DO164" s="47">
        <v>0</v>
      </c>
      <c r="DP164" s="47">
        <v>0</v>
      </c>
      <c r="DQ164" s="47">
        <v>0</v>
      </c>
      <c r="DR164" s="47">
        <v>0</v>
      </c>
      <c r="DS164" s="47">
        <v>0</v>
      </c>
      <c r="DT164" s="47">
        <v>0</v>
      </c>
      <c r="DU164" s="47">
        <v>0</v>
      </c>
      <c r="DV164" s="47">
        <v>0</v>
      </c>
      <c r="DW164" s="47">
        <v>0</v>
      </c>
      <c r="DX164" s="47">
        <v>0</v>
      </c>
      <c r="DY164" s="47">
        <v>0</v>
      </c>
      <c r="DZ164" s="47">
        <v>0</v>
      </c>
      <c r="EA164" s="47">
        <v>0</v>
      </c>
      <c r="ZZ164" t="s">
        <v>157</v>
      </c>
    </row>
    <row r="165" spans="1:702" x14ac:dyDescent="0.25">
      <c r="A165" s="47" t="s">
        <v>432</v>
      </c>
      <c r="B165" s="47" t="s">
        <v>153</v>
      </c>
      <c r="C165" s="47" t="s">
        <v>157</v>
      </c>
      <c r="D165" s="47" t="s">
        <v>1170</v>
      </c>
      <c r="E165" s="47" t="s">
        <v>411</v>
      </c>
      <c r="F165" s="47" t="s">
        <v>411</v>
      </c>
      <c r="G165" s="47"/>
      <c r="H165" s="47" t="s">
        <v>406</v>
      </c>
      <c r="I165" s="47" t="s">
        <v>428</v>
      </c>
      <c r="J165" s="47" t="str">
        <f>=IFERROR(VLOOKUP(H165&amp;I165,Table_Fonctions!A:G,6,FALSE),"")</f>
        <v>0</v>
      </c>
      <c r="K165" s="47" t="s">
        <v>1178</v>
      </c>
      <c r="L165" s="47" t="str">
        <f>=IFERROR(VLOOKUP(H165&amp;I165,Table_Fonctions!A:G,7,FALSE),K165)</f>
        <v/>
      </c>
      <c r="M165" s="47" t="str">
        <f>=IF(OR(LEFT(D165, 3)="TJ ", LEFT(D165, 4)="CPH "), "OUI", "NON")</f>
        <v/>
      </c>
      <c r="N165" s="47" t="s">
        <v>180</v>
      </c>
      <c r="O165" s="47"/>
      <c r="P165" s="47">
        <v>0.3157894736842105</v>
      </c>
      <c r="Q165" s="47">
        <v>0.3157894736842105</v>
      </c>
      <c r="R165" s="47" t="s">
        <v>1172</v>
      </c>
      <c r="S165" s="47">
        <f>=ROUND(BQ165-(BR165+BS165),3)</f>
      </c>
      <c r="T165" s="47">
        <f>=ROUND(CK165-(CL165+CM165+CN165+CO165+CP165),3)</f>
      </c>
      <c r="U165" s="47">
        <v>0</v>
      </c>
      <c r="V165" s="47">
        <v>0</v>
      </c>
      <c r="W165" s="47">
        <v>0</v>
      </c>
      <c r="X165" s="47">
        <v>0</v>
      </c>
      <c r="Y165" s="47">
        <v>0</v>
      </c>
      <c r="Z165" s="47">
        <v>0</v>
      </c>
      <c r="AA165" s="47">
        <v>0</v>
      </c>
      <c r="AB165" s="47">
        <v>0</v>
      </c>
      <c r="AC165" s="47">
        <v>0</v>
      </c>
      <c r="AD165" s="47">
        <v>0</v>
      </c>
      <c r="AE165" s="47">
        <v>0</v>
      </c>
      <c r="AF165" s="47">
        <v>0</v>
      </c>
      <c r="AG165" s="47">
        <v>0</v>
      </c>
      <c r="AH165" s="47">
        <v>0</v>
      </c>
      <c r="AI165" s="47">
        <v>0</v>
      </c>
      <c r="AJ165" s="47">
        <v>0</v>
      </c>
      <c r="AK165" s="47">
        <v>0</v>
      </c>
      <c r="AL165" s="47">
        <v>0</v>
      </c>
      <c r="AM165" s="47">
        <v>0</v>
      </c>
      <c r="AN165" s="47">
        <v>0</v>
      </c>
      <c r="AO165" s="47">
        <v>0</v>
      </c>
      <c r="AP165" s="47">
        <v>0</v>
      </c>
      <c r="AQ165" s="47">
        <v>0</v>
      </c>
      <c r="AR165" s="47">
        <v>0</v>
      </c>
      <c r="AS165" s="47">
        <v>0</v>
      </c>
      <c r="AT165" s="47">
        <v>0</v>
      </c>
      <c r="AU165" s="47">
        <v>0</v>
      </c>
      <c r="AV165" s="47">
        <v>0</v>
      </c>
      <c r="AW165" s="47">
        <v>0</v>
      </c>
      <c r="AX165" s="47">
        <v>0</v>
      </c>
      <c r="AY165" s="47">
        <v>0</v>
      </c>
      <c r="AZ165" s="47">
        <v>0</v>
      </c>
      <c r="BA165" s="47">
        <v>0</v>
      </c>
      <c r="BB165" s="47">
        <v>0</v>
      </c>
      <c r="BC165" s="47">
        <v>0</v>
      </c>
      <c r="BD165" s="47">
        <v>0</v>
      </c>
      <c r="BE165" s="47">
        <v>0</v>
      </c>
      <c r="BF165" s="47">
        <v>0</v>
      </c>
      <c r="BG165" s="47">
        <v>0</v>
      </c>
      <c r="BH165" s="47">
        <v>0</v>
      </c>
      <c r="BI165" s="47">
        <v>0</v>
      </c>
      <c r="BJ165" s="47">
        <v>0</v>
      </c>
      <c r="BK165" s="47">
        <v>0</v>
      </c>
      <c r="BL165" s="47">
        <v>0</v>
      </c>
      <c r="BM165" s="47">
        <v>0</v>
      </c>
      <c r="BN165" s="47">
        <v>0</v>
      </c>
      <c r="BO165" s="47">
        <v>0</v>
      </c>
      <c r="BP165" s="47">
        <v>0</v>
      </c>
      <c r="BQ165" s="47">
        <v>0</v>
      </c>
      <c r="BR165" s="47">
        <v>0</v>
      </c>
      <c r="BS165" s="47">
        <v>0</v>
      </c>
      <c r="BT165" s="47">
        <v>0</v>
      </c>
      <c r="BU165" s="47">
        <v>0</v>
      </c>
      <c r="BV165" s="47">
        <v>0</v>
      </c>
      <c r="BW165" s="47">
        <v>0</v>
      </c>
      <c r="BX165" s="47">
        <v>0</v>
      </c>
      <c r="BY165" s="47">
        <v>0</v>
      </c>
      <c r="BZ165" s="47">
        <v>0</v>
      </c>
      <c r="CA165" s="47">
        <v>0</v>
      </c>
      <c r="CB165" s="47">
        <v>0</v>
      </c>
      <c r="CC165" s="47">
        <v>0</v>
      </c>
      <c r="CD165" s="47">
        <v>0</v>
      </c>
      <c r="CE165" s="47">
        <v>0</v>
      </c>
      <c r="CF165" s="47">
        <v>0</v>
      </c>
      <c r="CG165" s="47">
        <v>0</v>
      </c>
      <c r="CH165" s="47">
        <v>0</v>
      </c>
      <c r="CI165" s="47">
        <v>0</v>
      </c>
      <c r="CJ165" s="47">
        <v>0</v>
      </c>
      <c r="CK165" s="47">
        <v>0</v>
      </c>
      <c r="CL165" s="47">
        <v>0</v>
      </c>
      <c r="CM165" s="47">
        <v>0</v>
      </c>
      <c r="CN165" s="47">
        <v>0</v>
      </c>
      <c r="CO165" s="47">
        <v>0</v>
      </c>
      <c r="CP165" s="47">
        <v>0</v>
      </c>
      <c r="CQ165" s="47">
        <v>0</v>
      </c>
      <c r="CR165" s="47">
        <v>0</v>
      </c>
      <c r="CS165" s="47">
        <v>0</v>
      </c>
      <c r="CT165" s="47">
        <v>0</v>
      </c>
      <c r="CU165" s="47">
        <v>0</v>
      </c>
      <c r="CV165" s="47">
        <v>0</v>
      </c>
      <c r="CW165" s="47">
        <v>0</v>
      </c>
      <c r="CX165" s="47">
        <v>0</v>
      </c>
      <c r="CY165" s="47">
        <v>0.3157894736842105</v>
      </c>
      <c r="CZ165" s="47">
        <v>0</v>
      </c>
      <c r="DA165" s="47">
        <v>0</v>
      </c>
      <c r="DB165" s="47">
        <v>0</v>
      </c>
      <c r="DC165" s="47">
        <v>0</v>
      </c>
      <c r="DD165" s="47">
        <v>0</v>
      </c>
      <c r="DE165" s="47">
        <v>0</v>
      </c>
      <c r="DF165" s="47">
        <v>0</v>
      </c>
      <c r="DG165" s="47">
        <v>0</v>
      </c>
      <c r="DH165" s="47">
        <v>0</v>
      </c>
      <c r="DI165" s="47">
        <v>0</v>
      </c>
      <c r="DJ165" s="47">
        <v>0.3157894736842105</v>
      </c>
      <c r="DK165" s="47">
        <v>0</v>
      </c>
      <c r="DL165" s="47">
        <v>0</v>
      </c>
      <c r="DM165" s="47">
        <v>0</v>
      </c>
      <c r="DN165" s="47">
        <v>0</v>
      </c>
      <c r="DO165" s="47">
        <v>0</v>
      </c>
      <c r="DP165" s="47">
        <v>0</v>
      </c>
      <c r="DQ165" s="47">
        <v>0</v>
      </c>
      <c r="DR165" s="47">
        <v>0</v>
      </c>
      <c r="DS165" s="47">
        <v>0</v>
      </c>
      <c r="DT165" s="47">
        <v>0</v>
      </c>
      <c r="DU165" s="47">
        <v>0</v>
      </c>
      <c r="DV165" s="47">
        <v>0</v>
      </c>
      <c r="DW165" s="47">
        <v>0</v>
      </c>
      <c r="DX165" s="47">
        <v>0</v>
      </c>
      <c r="DY165" s="47">
        <v>0</v>
      </c>
      <c r="DZ165" s="47">
        <v>0</v>
      </c>
      <c r="EA165" s="47">
        <v>0</v>
      </c>
      <c r="ZZ165" t="s">
        <v>157</v>
      </c>
    </row>
    <row r="166" spans="1:702" x14ac:dyDescent="0.25">
      <c r="A166" s="47" t="s">
        <v>433</v>
      </c>
      <c r="B166" s="47" t="s">
        <v>153</v>
      </c>
      <c r="C166" s="47" t="s">
        <v>157</v>
      </c>
      <c r="D166" s="47" t="s">
        <v>1170</v>
      </c>
      <c r="E166" s="47" t="s">
        <v>411</v>
      </c>
      <c r="F166" s="47" t="s">
        <v>411</v>
      </c>
      <c r="G166" s="47"/>
      <c r="H166" s="47" t="s">
        <v>406</v>
      </c>
      <c r="I166" s="47" t="s">
        <v>412</v>
      </c>
      <c r="J166" s="47" t="str">
        <f>=IFERROR(VLOOKUP(H166&amp;I166,Table_Fonctions!A:G,6,FALSE),"")</f>
        <v>0</v>
      </c>
      <c r="K166" s="47" t="s">
        <v>1177</v>
      </c>
      <c r="L166" s="47" t="str">
        <f>=IFERROR(VLOOKUP(H166&amp;I166,Table_Fonctions!A:G,7,FALSE),K166)</f>
        <v/>
      </c>
      <c r="M166" s="47" t="str">
        <f>=IF(OR(LEFT(D166, 3)="TJ ", LEFT(D166, 4)="CPH "), "OUI", "NON")</f>
        <v/>
      </c>
      <c r="N166" s="47" t="s">
        <v>434</v>
      </c>
      <c r="O166" s="47"/>
      <c r="P166" s="47">
        <v>0.5663157894736865</v>
      </c>
      <c r="Q166" s="47">
        <v>0.5663157894736865</v>
      </c>
      <c r="R166" s="47" t="s">
        <v>1172</v>
      </c>
      <c r="S166" s="47">
        <f>=ROUND(BQ166-(BR166+BS166),3)</f>
      </c>
      <c r="T166" s="47">
        <f>=ROUND(CK166-(CL166+CM166+CN166+CO166+CP166),3)</f>
      </c>
      <c r="U166" s="47">
        <v>0</v>
      </c>
      <c r="V166" s="47">
        <v>0</v>
      </c>
      <c r="W166" s="47">
        <v>0</v>
      </c>
      <c r="X166" s="47">
        <v>0</v>
      </c>
      <c r="Y166" s="47">
        <v>0</v>
      </c>
      <c r="Z166" s="47">
        <v>0</v>
      </c>
      <c r="AA166" s="47">
        <v>0</v>
      </c>
      <c r="AB166" s="47">
        <v>0</v>
      </c>
      <c r="AC166" s="47">
        <v>0</v>
      </c>
      <c r="AD166" s="47">
        <v>0</v>
      </c>
      <c r="AE166" s="47">
        <v>0</v>
      </c>
      <c r="AF166" s="47">
        <v>0</v>
      </c>
      <c r="AG166" s="47">
        <v>0</v>
      </c>
      <c r="AH166" s="47">
        <v>0</v>
      </c>
      <c r="AI166" s="47">
        <v>0</v>
      </c>
      <c r="AJ166" s="47">
        <v>0</v>
      </c>
      <c r="AK166" s="47">
        <v>0</v>
      </c>
      <c r="AL166" s="47">
        <v>0</v>
      </c>
      <c r="AM166" s="47">
        <v>0</v>
      </c>
      <c r="AN166" s="47">
        <v>0</v>
      </c>
      <c r="AO166" s="47">
        <v>0</v>
      </c>
      <c r="AP166" s="47">
        <v>0</v>
      </c>
      <c r="AQ166" s="47">
        <v>0</v>
      </c>
      <c r="AR166" s="47">
        <v>0</v>
      </c>
      <c r="AS166" s="47">
        <v>0</v>
      </c>
      <c r="AT166" s="47">
        <v>0</v>
      </c>
      <c r="AU166" s="47">
        <v>0</v>
      </c>
      <c r="AV166" s="47">
        <v>0</v>
      </c>
      <c r="AW166" s="47">
        <v>0</v>
      </c>
      <c r="AX166" s="47">
        <v>0</v>
      </c>
      <c r="AY166" s="47">
        <v>0</v>
      </c>
      <c r="AZ166" s="47">
        <v>0</v>
      </c>
      <c r="BA166" s="47">
        <v>0</v>
      </c>
      <c r="BB166" s="47">
        <v>0</v>
      </c>
      <c r="BC166" s="47">
        <v>0</v>
      </c>
      <c r="BD166" s="47">
        <v>0</v>
      </c>
      <c r="BE166" s="47">
        <v>0</v>
      </c>
      <c r="BF166" s="47">
        <v>0</v>
      </c>
      <c r="BG166" s="47">
        <v>0</v>
      </c>
      <c r="BH166" s="47">
        <v>0</v>
      </c>
      <c r="BI166" s="47">
        <v>0</v>
      </c>
      <c r="BJ166" s="47">
        <v>0</v>
      </c>
      <c r="BK166" s="47">
        <v>0</v>
      </c>
      <c r="BL166" s="47">
        <v>0</v>
      </c>
      <c r="BM166" s="47">
        <v>0</v>
      </c>
      <c r="BN166" s="47">
        <v>0</v>
      </c>
      <c r="BO166" s="47">
        <v>0</v>
      </c>
      <c r="BP166" s="47">
        <v>0</v>
      </c>
      <c r="BQ166" s="47">
        <v>0</v>
      </c>
      <c r="BR166" s="47">
        <v>0</v>
      </c>
      <c r="BS166" s="47">
        <v>0</v>
      </c>
      <c r="BT166" s="47">
        <v>0</v>
      </c>
      <c r="BU166" s="47">
        <v>0</v>
      </c>
      <c r="BV166" s="47">
        <v>0</v>
      </c>
      <c r="BW166" s="47">
        <v>0</v>
      </c>
      <c r="BX166" s="47">
        <v>0</v>
      </c>
      <c r="BY166" s="47">
        <v>0</v>
      </c>
      <c r="BZ166" s="47">
        <v>0</v>
      </c>
      <c r="CA166" s="47">
        <v>0</v>
      </c>
      <c r="CB166" s="47">
        <v>0</v>
      </c>
      <c r="CC166" s="47">
        <v>0</v>
      </c>
      <c r="CD166" s="47">
        <v>0</v>
      </c>
      <c r="CE166" s="47">
        <v>0</v>
      </c>
      <c r="CF166" s="47">
        <v>0</v>
      </c>
      <c r="CG166" s="47">
        <v>0</v>
      </c>
      <c r="CH166" s="47">
        <v>0</v>
      </c>
      <c r="CI166" s="47">
        <v>0</v>
      </c>
      <c r="CJ166" s="47">
        <v>0</v>
      </c>
      <c r="CK166" s="47">
        <v>0</v>
      </c>
      <c r="CL166" s="47">
        <v>0</v>
      </c>
      <c r="CM166" s="47">
        <v>0</v>
      </c>
      <c r="CN166" s="47">
        <v>0</v>
      </c>
      <c r="CO166" s="47">
        <v>0</v>
      </c>
      <c r="CP166" s="47">
        <v>0</v>
      </c>
      <c r="CQ166" s="47">
        <v>0</v>
      </c>
      <c r="CR166" s="47">
        <v>0</v>
      </c>
      <c r="CS166" s="47">
        <v>0</v>
      </c>
      <c r="CT166" s="47">
        <v>0</v>
      </c>
      <c r="CU166" s="47">
        <v>0</v>
      </c>
      <c r="CV166" s="47">
        <v>0</v>
      </c>
      <c r="CW166" s="47">
        <v>0</v>
      </c>
      <c r="CX166" s="47">
        <v>0</v>
      </c>
      <c r="CY166" s="47">
        <v>0.5663157894736865</v>
      </c>
      <c r="CZ166" s="47">
        <v>0</v>
      </c>
      <c r="DA166" s="47">
        <v>0</v>
      </c>
      <c r="DB166" s="47">
        <v>0</v>
      </c>
      <c r="DC166" s="47">
        <v>0</v>
      </c>
      <c r="DD166" s="47">
        <v>0</v>
      </c>
      <c r="DE166" s="47">
        <v>0</v>
      </c>
      <c r="DF166" s="47">
        <v>0</v>
      </c>
      <c r="DG166" s="47">
        <v>0</v>
      </c>
      <c r="DH166" s="47">
        <v>0</v>
      </c>
      <c r="DI166" s="47">
        <v>0</v>
      </c>
      <c r="DJ166" s="47">
        <v>0.5663157894736865</v>
      </c>
      <c r="DK166" s="47">
        <v>0</v>
      </c>
      <c r="DL166" s="47">
        <v>0</v>
      </c>
      <c r="DM166" s="47">
        <v>0</v>
      </c>
      <c r="DN166" s="47">
        <v>0</v>
      </c>
      <c r="DO166" s="47">
        <v>0</v>
      </c>
      <c r="DP166" s="47">
        <v>0</v>
      </c>
      <c r="DQ166" s="47">
        <v>0</v>
      </c>
      <c r="DR166" s="47">
        <v>0</v>
      </c>
      <c r="DS166" s="47">
        <v>0</v>
      </c>
      <c r="DT166" s="47">
        <v>0</v>
      </c>
      <c r="DU166" s="47">
        <v>0</v>
      </c>
      <c r="DV166" s="47">
        <v>0</v>
      </c>
      <c r="DW166" s="47">
        <v>0</v>
      </c>
      <c r="DX166" s="47">
        <v>0</v>
      </c>
      <c r="DY166" s="47">
        <v>0</v>
      </c>
      <c r="DZ166" s="47">
        <v>0</v>
      </c>
      <c r="EA166" s="47">
        <v>0</v>
      </c>
      <c r="ZZ166" t="s">
        <v>157</v>
      </c>
    </row>
    <row r="167" spans="1:702" x14ac:dyDescent="0.25">
      <c r="A167" s="47" t="s">
        <v>435</v>
      </c>
      <c r="B167" s="47" t="s">
        <v>153</v>
      </c>
      <c r="C167" s="47" t="s">
        <v>157</v>
      </c>
      <c r="D167" s="47" t="s">
        <v>1170</v>
      </c>
      <c r="E167" s="47" t="s">
        <v>411</v>
      </c>
      <c r="F167" s="47" t="s">
        <v>411</v>
      </c>
      <c r="G167" s="47"/>
      <c r="H167" s="47" t="s">
        <v>406</v>
      </c>
      <c r="I167" s="47" t="s">
        <v>412</v>
      </c>
      <c r="J167" s="47" t="str">
        <f>=IFERROR(VLOOKUP(H167&amp;I167,Table_Fonctions!A:G,6,FALSE),"")</f>
        <v>0</v>
      </c>
      <c r="K167" s="47" t="s">
        <v>1177</v>
      </c>
      <c r="L167" s="47" t="str">
        <f>=IFERROR(VLOOKUP(H167&amp;I167,Table_Fonctions!A:G,7,FALSE),K167)</f>
        <v/>
      </c>
      <c r="M167" s="47" t="str">
        <f>=IF(OR(LEFT(D167, 3)="TJ ", LEFT(D167, 4)="CPH "), "OUI", "NON")</f>
        <v/>
      </c>
      <c r="N167" s="47" t="s">
        <v>431</v>
      </c>
      <c r="O167" s="47"/>
      <c r="P167" s="47">
        <v>0.007894736842105263</v>
      </c>
      <c r="Q167" s="47">
        <v>0.007894736842105263</v>
      </c>
      <c r="R167" s="47" t="s">
        <v>1172</v>
      </c>
      <c r="S167" s="47">
        <f>=ROUND(BQ167-(BR167+BS167),3)</f>
      </c>
      <c r="T167" s="47">
        <f>=ROUND(CK167-(CL167+CM167+CN167+CO167+CP167),3)</f>
      </c>
      <c r="U167" s="47">
        <v>0</v>
      </c>
      <c r="V167" s="47">
        <v>0</v>
      </c>
      <c r="W167" s="47">
        <v>0</v>
      </c>
      <c r="X167" s="47">
        <v>0</v>
      </c>
      <c r="Y167" s="47">
        <v>0</v>
      </c>
      <c r="Z167" s="47">
        <v>0</v>
      </c>
      <c r="AA167" s="47">
        <v>0</v>
      </c>
      <c r="AB167" s="47">
        <v>0</v>
      </c>
      <c r="AC167" s="47">
        <v>0</v>
      </c>
      <c r="AD167" s="47">
        <v>0</v>
      </c>
      <c r="AE167" s="47">
        <v>0</v>
      </c>
      <c r="AF167" s="47">
        <v>0</v>
      </c>
      <c r="AG167" s="47">
        <v>0</v>
      </c>
      <c r="AH167" s="47">
        <v>0</v>
      </c>
      <c r="AI167" s="47">
        <v>0</v>
      </c>
      <c r="AJ167" s="47">
        <v>0</v>
      </c>
      <c r="AK167" s="47">
        <v>0</v>
      </c>
      <c r="AL167" s="47">
        <v>0</v>
      </c>
      <c r="AM167" s="47">
        <v>0</v>
      </c>
      <c r="AN167" s="47">
        <v>0</v>
      </c>
      <c r="AO167" s="47">
        <v>0</v>
      </c>
      <c r="AP167" s="47">
        <v>0</v>
      </c>
      <c r="AQ167" s="47">
        <v>0</v>
      </c>
      <c r="AR167" s="47">
        <v>0</v>
      </c>
      <c r="AS167" s="47">
        <v>0</v>
      </c>
      <c r="AT167" s="47">
        <v>0</v>
      </c>
      <c r="AU167" s="47">
        <v>0</v>
      </c>
      <c r="AV167" s="47">
        <v>0</v>
      </c>
      <c r="AW167" s="47">
        <v>0</v>
      </c>
      <c r="AX167" s="47">
        <v>0</v>
      </c>
      <c r="AY167" s="47">
        <v>0</v>
      </c>
      <c r="AZ167" s="47">
        <v>0</v>
      </c>
      <c r="BA167" s="47">
        <v>0</v>
      </c>
      <c r="BB167" s="47">
        <v>0</v>
      </c>
      <c r="BC167" s="47">
        <v>0</v>
      </c>
      <c r="BD167" s="47">
        <v>0</v>
      </c>
      <c r="BE167" s="47">
        <v>0</v>
      </c>
      <c r="BF167" s="47">
        <v>0</v>
      </c>
      <c r="BG167" s="47">
        <v>0</v>
      </c>
      <c r="BH167" s="47">
        <v>0</v>
      </c>
      <c r="BI167" s="47">
        <v>0</v>
      </c>
      <c r="BJ167" s="47">
        <v>0</v>
      </c>
      <c r="BK167" s="47">
        <v>0</v>
      </c>
      <c r="BL167" s="47">
        <v>0</v>
      </c>
      <c r="BM167" s="47">
        <v>0</v>
      </c>
      <c r="BN167" s="47">
        <v>0</v>
      </c>
      <c r="BO167" s="47">
        <v>0</v>
      </c>
      <c r="BP167" s="47">
        <v>0</v>
      </c>
      <c r="BQ167" s="47">
        <v>0.0003947368421052632</v>
      </c>
      <c r="BR167" s="47">
        <v>0</v>
      </c>
      <c r="BS167" s="47">
        <v>0.0003947368421052632</v>
      </c>
      <c r="BT167" s="47">
        <v>0.005131578947368422</v>
      </c>
      <c r="BU167" s="47">
        <v>0</v>
      </c>
      <c r="BV167" s="47">
        <v>0</v>
      </c>
      <c r="BW167" s="47">
        <v>0</v>
      </c>
      <c r="BX167" s="47">
        <v>0.0003947368421052632</v>
      </c>
      <c r="BY167" s="47">
        <v>0</v>
      </c>
      <c r="BZ167" s="47">
        <v>0</v>
      </c>
      <c r="CA167" s="47">
        <v>0.0003947368421052632</v>
      </c>
      <c r="CB167" s="47">
        <v>0</v>
      </c>
      <c r="CC167" s="47">
        <v>0</v>
      </c>
      <c r="CD167" s="47">
        <v>0</v>
      </c>
      <c r="CE167" s="47">
        <v>0</v>
      </c>
      <c r="CF167" s="47">
        <v>0</v>
      </c>
      <c r="CG167" s="47">
        <v>0</v>
      </c>
      <c r="CH167" s="47">
        <v>0</v>
      </c>
      <c r="CI167" s="47">
        <v>0</v>
      </c>
      <c r="CJ167" s="47">
        <v>0.004342105263157895</v>
      </c>
      <c r="CK167" s="47">
        <v>0.0011842105263157893</v>
      </c>
      <c r="CL167" s="47">
        <v>0</v>
      </c>
      <c r="CM167" s="47">
        <v>0</v>
      </c>
      <c r="CN167" s="47">
        <v>0</v>
      </c>
      <c r="CO167" s="47">
        <v>0</v>
      </c>
      <c r="CP167" s="47">
        <v>0</v>
      </c>
      <c r="CQ167" s="47">
        <v>0.0003947368421052632</v>
      </c>
      <c r="CR167" s="47">
        <v>0</v>
      </c>
      <c r="CS167" s="47">
        <v>0</v>
      </c>
      <c r="CT167" s="47">
        <v>0</v>
      </c>
      <c r="CU167" s="47">
        <v>0.0003947368421052632</v>
      </c>
      <c r="CV167" s="47">
        <v>0.0003947368421052632</v>
      </c>
      <c r="CW167" s="47">
        <v>0</v>
      </c>
      <c r="CX167" s="47">
        <v>0</v>
      </c>
      <c r="CY167" s="47">
        <v>0.0003947368421052632</v>
      </c>
      <c r="CZ167" s="47">
        <v>0</v>
      </c>
      <c r="DA167" s="47">
        <v>0</v>
      </c>
      <c r="DB167" s="47">
        <v>0</v>
      </c>
      <c r="DC167" s="47">
        <v>0</v>
      </c>
      <c r="DD167" s="47">
        <v>0</v>
      </c>
      <c r="DE167" s="47">
        <v>0</v>
      </c>
      <c r="DF167" s="47">
        <v>0</v>
      </c>
      <c r="DG167" s="47">
        <v>0</v>
      </c>
      <c r="DH167" s="47">
        <v>0</v>
      </c>
      <c r="DI167" s="47">
        <v>0</v>
      </c>
      <c r="DJ167" s="47">
        <v>0.0003947368421052632</v>
      </c>
      <c r="DK167" s="47">
        <v>0</v>
      </c>
      <c r="DL167" s="47">
        <v>0</v>
      </c>
      <c r="DM167" s="47">
        <v>0</v>
      </c>
      <c r="DN167" s="47">
        <v>0</v>
      </c>
      <c r="DO167" s="47">
        <v>0</v>
      </c>
      <c r="DP167" s="47">
        <v>0</v>
      </c>
      <c r="DQ167" s="47">
        <v>0</v>
      </c>
      <c r="DR167" s="47">
        <v>0</v>
      </c>
      <c r="DS167" s="47">
        <v>0</v>
      </c>
      <c r="DT167" s="47">
        <v>0</v>
      </c>
      <c r="DU167" s="47">
        <v>0</v>
      </c>
      <c r="DV167" s="47">
        <v>0</v>
      </c>
      <c r="DW167" s="47">
        <v>0</v>
      </c>
      <c r="DX167" s="47">
        <v>0</v>
      </c>
      <c r="DY167" s="47">
        <v>0</v>
      </c>
      <c r="DZ167" s="47">
        <v>0</v>
      </c>
      <c r="EA167" s="47">
        <v>0</v>
      </c>
      <c r="ZZ167" t="s">
        <v>157</v>
      </c>
    </row>
    <row r="168" spans="1:702" x14ac:dyDescent="0.25">
      <c r="A168" s="47" t="s">
        <v>436</v>
      </c>
      <c r="B168" s="47" t="s">
        <v>153</v>
      </c>
      <c r="C168" s="47" t="s">
        <v>157</v>
      </c>
      <c r="D168" s="47" t="s">
        <v>1170</v>
      </c>
      <c r="E168" s="47" t="s">
        <v>411</v>
      </c>
      <c r="F168" s="47" t="s">
        <v>411</v>
      </c>
      <c r="G168" s="47"/>
      <c r="H168" s="47" t="s">
        <v>406</v>
      </c>
      <c r="I168" s="47" t="s">
        <v>415</v>
      </c>
      <c r="J168" s="47" t="str">
        <f>=IFERROR(VLOOKUP(H168&amp;I168,Table_Fonctions!A:G,6,FALSE),"")</f>
        <v>0</v>
      </c>
      <c r="K168" s="47" t="s">
        <v>1177</v>
      </c>
      <c r="L168" s="47" t="str">
        <f>=IFERROR(VLOOKUP(H168&amp;I168,Table_Fonctions!A:G,7,FALSE),K168)</f>
        <v/>
      </c>
      <c r="M168" s="47" t="str">
        <f>=IF(OR(LEFT(D168, 3)="TJ ", LEFT(D168, 4)="CPH "), "OUI", "NON")</f>
        <v/>
      </c>
      <c r="N168" s="47" t="s">
        <v>239</v>
      </c>
      <c r="O168" s="47"/>
      <c r="P168" s="47">
        <v>0.5421052631578948</v>
      </c>
      <c r="Q168" s="47">
        <v>0.5421052631578948</v>
      </c>
      <c r="R168" s="47" t="s">
        <v>1172</v>
      </c>
      <c r="S168" s="47">
        <f>=ROUND(BQ168-(BR168+BS168),3)</f>
      </c>
      <c r="T168" s="47">
        <f>=ROUND(CK168-(CL168+CM168+CN168+CO168+CP168),3)</f>
      </c>
      <c r="U168" s="47">
        <v>0</v>
      </c>
      <c r="V168" s="47">
        <v>0</v>
      </c>
      <c r="W168" s="47">
        <v>0</v>
      </c>
      <c r="X168" s="47">
        <v>0</v>
      </c>
      <c r="Y168" s="47">
        <v>0</v>
      </c>
      <c r="Z168" s="47">
        <v>0</v>
      </c>
      <c r="AA168" s="47">
        <v>0</v>
      </c>
      <c r="AB168" s="47">
        <v>0</v>
      </c>
      <c r="AC168" s="47">
        <v>0</v>
      </c>
      <c r="AD168" s="47">
        <v>0</v>
      </c>
      <c r="AE168" s="47">
        <v>0</v>
      </c>
      <c r="AF168" s="47">
        <v>0</v>
      </c>
      <c r="AG168" s="47">
        <v>0</v>
      </c>
      <c r="AH168" s="47">
        <v>0</v>
      </c>
      <c r="AI168" s="47">
        <v>0</v>
      </c>
      <c r="AJ168" s="47">
        <v>0</v>
      </c>
      <c r="AK168" s="47">
        <v>0</v>
      </c>
      <c r="AL168" s="47">
        <v>0</v>
      </c>
      <c r="AM168" s="47">
        <v>0</v>
      </c>
      <c r="AN168" s="47">
        <v>0</v>
      </c>
      <c r="AO168" s="47">
        <v>0</v>
      </c>
      <c r="AP168" s="47">
        <v>0</v>
      </c>
      <c r="AQ168" s="47">
        <v>0</v>
      </c>
      <c r="AR168" s="47">
        <v>0</v>
      </c>
      <c r="AS168" s="47">
        <v>0</v>
      </c>
      <c r="AT168" s="47">
        <v>0</v>
      </c>
      <c r="AU168" s="47">
        <v>0</v>
      </c>
      <c r="AV168" s="47">
        <v>0</v>
      </c>
      <c r="AW168" s="47">
        <v>0</v>
      </c>
      <c r="AX168" s="47">
        <v>0</v>
      </c>
      <c r="AY168" s="47">
        <v>0</v>
      </c>
      <c r="AZ168" s="47">
        <v>0</v>
      </c>
      <c r="BA168" s="47">
        <v>0</v>
      </c>
      <c r="BB168" s="47">
        <v>0</v>
      </c>
      <c r="BC168" s="47">
        <v>0</v>
      </c>
      <c r="BD168" s="47">
        <v>0</v>
      </c>
      <c r="BE168" s="47">
        <v>0</v>
      </c>
      <c r="BF168" s="47">
        <v>0</v>
      </c>
      <c r="BG168" s="47">
        <v>0</v>
      </c>
      <c r="BH168" s="47">
        <v>0</v>
      </c>
      <c r="BI168" s="47">
        <v>0</v>
      </c>
      <c r="BJ168" s="47">
        <v>0</v>
      </c>
      <c r="BK168" s="47">
        <v>0</v>
      </c>
      <c r="BL168" s="47">
        <v>0</v>
      </c>
      <c r="BM168" s="47">
        <v>0</v>
      </c>
      <c r="BN168" s="47">
        <v>0</v>
      </c>
      <c r="BO168" s="47">
        <v>0</v>
      </c>
      <c r="BP168" s="47">
        <v>0</v>
      </c>
      <c r="BQ168" s="47">
        <v>0.027105263157894768</v>
      </c>
      <c r="BR168" s="47">
        <v>0</v>
      </c>
      <c r="BS168" s="47">
        <v>0.027105263157894768</v>
      </c>
      <c r="BT168" s="47">
        <v>0.35236842105263294</v>
      </c>
      <c r="BU168" s="47">
        <v>0</v>
      </c>
      <c r="BV168" s="47">
        <v>0</v>
      </c>
      <c r="BW168" s="47">
        <v>0</v>
      </c>
      <c r="BX168" s="47">
        <v>0.027105263157894768</v>
      </c>
      <c r="BY168" s="47">
        <v>0</v>
      </c>
      <c r="BZ168" s="47">
        <v>0</v>
      </c>
      <c r="CA168" s="47">
        <v>0.027105263157894768</v>
      </c>
      <c r="CB168" s="47">
        <v>0</v>
      </c>
      <c r="CC168" s="47">
        <v>0</v>
      </c>
      <c r="CD168" s="47">
        <v>0</v>
      </c>
      <c r="CE168" s="47">
        <v>0</v>
      </c>
      <c r="CF168" s="47">
        <v>0</v>
      </c>
      <c r="CG168" s="47">
        <v>0</v>
      </c>
      <c r="CH168" s="47">
        <v>0</v>
      </c>
      <c r="CI168" s="47">
        <v>0</v>
      </c>
      <c r="CJ168" s="47">
        <v>0.29815789473684107</v>
      </c>
      <c r="CK168" s="47">
        <v>0.08131578947368391</v>
      </c>
      <c r="CL168" s="47">
        <v>0</v>
      </c>
      <c r="CM168" s="47">
        <v>0</v>
      </c>
      <c r="CN168" s="47">
        <v>0</v>
      </c>
      <c r="CO168" s="47">
        <v>0</v>
      </c>
      <c r="CP168" s="47">
        <v>0</v>
      </c>
      <c r="CQ168" s="47">
        <v>0.027105263157894768</v>
      </c>
      <c r="CR168" s="47">
        <v>0</v>
      </c>
      <c r="CS168" s="47">
        <v>0</v>
      </c>
      <c r="CT168" s="47">
        <v>0</v>
      </c>
      <c r="CU168" s="47">
        <v>0.027105263157894768</v>
      </c>
      <c r="CV168" s="47">
        <v>0.027105263157894768</v>
      </c>
      <c r="CW168" s="47">
        <v>0</v>
      </c>
      <c r="CX168" s="47">
        <v>0</v>
      </c>
      <c r="CY168" s="47">
        <v>0.027105263157894768</v>
      </c>
      <c r="CZ168" s="47">
        <v>0</v>
      </c>
      <c r="DA168" s="47">
        <v>0</v>
      </c>
      <c r="DB168" s="47">
        <v>0</v>
      </c>
      <c r="DC168" s="47">
        <v>0</v>
      </c>
      <c r="DD168" s="47">
        <v>0</v>
      </c>
      <c r="DE168" s="47">
        <v>0</v>
      </c>
      <c r="DF168" s="47">
        <v>0</v>
      </c>
      <c r="DG168" s="47">
        <v>0</v>
      </c>
      <c r="DH168" s="47">
        <v>0</v>
      </c>
      <c r="DI168" s="47">
        <v>0</v>
      </c>
      <c r="DJ168" s="47">
        <v>0.027105263157894768</v>
      </c>
      <c r="DK168" s="47">
        <v>0</v>
      </c>
      <c r="DL168" s="47">
        <v>0</v>
      </c>
      <c r="DM168" s="47">
        <v>0</v>
      </c>
      <c r="DN168" s="47">
        <v>0</v>
      </c>
      <c r="DO168" s="47">
        <v>0</v>
      </c>
      <c r="DP168" s="47">
        <v>0</v>
      </c>
      <c r="DQ168" s="47">
        <v>0</v>
      </c>
      <c r="DR168" s="47">
        <v>0</v>
      </c>
      <c r="DS168" s="47">
        <v>0</v>
      </c>
      <c r="DT168" s="47">
        <v>0</v>
      </c>
      <c r="DU168" s="47">
        <v>0</v>
      </c>
      <c r="DV168" s="47">
        <v>0</v>
      </c>
      <c r="DW168" s="47">
        <v>0</v>
      </c>
      <c r="DX168" s="47">
        <v>0</v>
      </c>
      <c r="DY168" s="47">
        <v>0</v>
      </c>
      <c r="DZ168" s="47">
        <v>0</v>
      </c>
      <c r="EA168" s="47">
        <v>0</v>
      </c>
      <c r="ZZ168" t="s">
        <v>157</v>
      </c>
    </row>
    <row r="169" spans="1:702" x14ac:dyDescent="0.25">
      <c r="A169" s="47" t="s">
        <v>437</v>
      </c>
      <c r="B169" s="47" t="s">
        <v>153</v>
      </c>
      <c r="C169" s="47" t="s">
        <v>157</v>
      </c>
      <c r="D169" s="47" t="s">
        <v>1170</v>
      </c>
      <c r="E169" s="47" t="s">
        <v>411</v>
      </c>
      <c r="F169" s="47" t="s">
        <v>411</v>
      </c>
      <c r="G169" s="47"/>
      <c r="H169" s="47" t="s">
        <v>406</v>
      </c>
      <c r="I169" s="47" t="s">
        <v>412</v>
      </c>
      <c r="J169" s="47" t="str">
        <f>=IFERROR(VLOOKUP(H169&amp;I169,Table_Fonctions!A:G,6,FALSE),"")</f>
        <v>0</v>
      </c>
      <c r="K169" s="47" t="s">
        <v>1177</v>
      </c>
      <c r="L169" s="47" t="str">
        <f>=IFERROR(VLOOKUP(H169&amp;I169,Table_Fonctions!A:G,7,FALSE),K169)</f>
        <v/>
      </c>
      <c r="M169" s="47" t="str">
        <f>=IF(OR(LEFT(D169, 3)="TJ ", LEFT(D169, 4)="CPH "), "OUI", "NON")</f>
        <v/>
      </c>
      <c r="N169" s="47" t="s">
        <v>434</v>
      </c>
      <c r="O169" s="47"/>
      <c r="P169" s="47">
        <v>0.7078947368421052</v>
      </c>
      <c r="Q169" s="47">
        <v>0.7078947368421052</v>
      </c>
      <c r="R169" s="47" t="s">
        <v>1172</v>
      </c>
      <c r="S169" s="47">
        <f>=ROUND(BQ169-(BR169+BS169),3)</f>
      </c>
      <c r="T169" s="47">
        <f>=ROUND(CK169-(CL169+CM169+CN169+CO169+CP169),3)</f>
      </c>
      <c r="U169" s="47">
        <v>0</v>
      </c>
      <c r="V169" s="47">
        <v>0</v>
      </c>
      <c r="W169" s="47">
        <v>0</v>
      </c>
      <c r="X169" s="47">
        <v>0</v>
      </c>
      <c r="Y169" s="47">
        <v>0</v>
      </c>
      <c r="Z169" s="47">
        <v>0</v>
      </c>
      <c r="AA169" s="47">
        <v>0</v>
      </c>
      <c r="AB169" s="47">
        <v>0</v>
      </c>
      <c r="AC169" s="47">
        <v>0</v>
      </c>
      <c r="AD169" s="47">
        <v>0</v>
      </c>
      <c r="AE169" s="47">
        <v>0</v>
      </c>
      <c r="AF169" s="47">
        <v>0</v>
      </c>
      <c r="AG169" s="47">
        <v>0</v>
      </c>
      <c r="AH169" s="47">
        <v>0</v>
      </c>
      <c r="AI169" s="47">
        <v>0</v>
      </c>
      <c r="AJ169" s="47">
        <v>0</v>
      </c>
      <c r="AK169" s="47">
        <v>0</v>
      </c>
      <c r="AL169" s="47">
        <v>0</v>
      </c>
      <c r="AM169" s="47">
        <v>0</v>
      </c>
      <c r="AN169" s="47">
        <v>0</v>
      </c>
      <c r="AO169" s="47">
        <v>0</v>
      </c>
      <c r="AP169" s="47">
        <v>0</v>
      </c>
      <c r="AQ169" s="47">
        <v>0</v>
      </c>
      <c r="AR169" s="47">
        <v>0</v>
      </c>
      <c r="AS169" s="47">
        <v>0</v>
      </c>
      <c r="AT169" s="47">
        <v>0</v>
      </c>
      <c r="AU169" s="47">
        <v>0</v>
      </c>
      <c r="AV169" s="47">
        <v>0</v>
      </c>
      <c r="AW169" s="47">
        <v>0</v>
      </c>
      <c r="AX169" s="47">
        <v>0</v>
      </c>
      <c r="AY169" s="47">
        <v>0</v>
      </c>
      <c r="AZ169" s="47">
        <v>0</v>
      </c>
      <c r="BA169" s="47">
        <v>0</v>
      </c>
      <c r="BB169" s="47">
        <v>0</v>
      </c>
      <c r="BC169" s="47">
        <v>0</v>
      </c>
      <c r="BD169" s="47">
        <v>0</v>
      </c>
      <c r="BE169" s="47">
        <v>0</v>
      </c>
      <c r="BF169" s="47">
        <v>0</v>
      </c>
      <c r="BG169" s="47">
        <v>0</v>
      </c>
      <c r="BH169" s="47">
        <v>0</v>
      </c>
      <c r="BI169" s="47">
        <v>0</v>
      </c>
      <c r="BJ169" s="47">
        <v>0</v>
      </c>
      <c r="BK169" s="47">
        <v>0</v>
      </c>
      <c r="BL169" s="47">
        <v>0</v>
      </c>
      <c r="BM169" s="47">
        <v>0</v>
      </c>
      <c r="BN169" s="47">
        <v>0</v>
      </c>
      <c r="BO169" s="47">
        <v>0</v>
      </c>
      <c r="BP169" s="47">
        <v>0</v>
      </c>
      <c r="BQ169" s="47">
        <v>0</v>
      </c>
      <c r="BR169" s="47">
        <v>0</v>
      </c>
      <c r="BS169" s="47">
        <v>0</v>
      </c>
      <c r="BT169" s="47">
        <v>0</v>
      </c>
      <c r="BU169" s="47">
        <v>0</v>
      </c>
      <c r="BV169" s="47">
        <v>0</v>
      </c>
      <c r="BW169" s="47">
        <v>0</v>
      </c>
      <c r="BX169" s="47">
        <v>0</v>
      </c>
      <c r="BY169" s="47">
        <v>0</v>
      </c>
      <c r="BZ169" s="47">
        <v>0</v>
      </c>
      <c r="CA169" s="47">
        <v>0</v>
      </c>
      <c r="CB169" s="47">
        <v>0</v>
      </c>
      <c r="CC169" s="47">
        <v>0</v>
      </c>
      <c r="CD169" s="47">
        <v>0</v>
      </c>
      <c r="CE169" s="47">
        <v>0</v>
      </c>
      <c r="CF169" s="47">
        <v>0</v>
      </c>
      <c r="CG169" s="47">
        <v>0</v>
      </c>
      <c r="CH169" s="47">
        <v>0</v>
      </c>
      <c r="CI169" s="47">
        <v>0</v>
      </c>
      <c r="CJ169" s="47">
        <v>0</v>
      </c>
      <c r="CK169" s="47">
        <v>0</v>
      </c>
      <c r="CL169" s="47">
        <v>0</v>
      </c>
      <c r="CM169" s="47">
        <v>0</v>
      </c>
      <c r="CN169" s="47">
        <v>0</v>
      </c>
      <c r="CO169" s="47">
        <v>0</v>
      </c>
      <c r="CP169" s="47">
        <v>0</v>
      </c>
      <c r="CQ169" s="47">
        <v>0</v>
      </c>
      <c r="CR169" s="47">
        <v>0</v>
      </c>
      <c r="CS169" s="47">
        <v>0</v>
      </c>
      <c r="CT169" s="47">
        <v>0</v>
      </c>
      <c r="CU169" s="47">
        <v>0</v>
      </c>
      <c r="CV169" s="47">
        <v>0</v>
      </c>
      <c r="CW169" s="47">
        <v>0</v>
      </c>
      <c r="CX169" s="47">
        <v>0</v>
      </c>
      <c r="CY169" s="47">
        <v>0.7078947368421052</v>
      </c>
      <c r="CZ169" s="47">
        <v>0</v>
      </c>
      <c r="DA169" s="47">
        <v>0</v>
      </c>
      <c r="DB169" s="47">
        <v>0</v>
      </c>
      <c r="DC169" s="47">
        <v>0</v>
      </c>
      <c r="DD169" s="47">
        <v>0</v>
      </c>
      <c r="DE169" s="47">
        <v>0</v>
      </c>
      <c r="DF169" s="47">
        <v>0</v>
      </c>
      <c r="DG169" s="47">
        <v>0</v>
      </c>
      <c r="DH169" s="47">
        <v>0</v>
      </c>
      <c r="DI169" s="47">
        <v>0</v>
      </c>
      <c r="DJ169" s="47">
        <v>0.7078947368421052</v>
      </c>
      <c r="DK169" s="47">
        <v>0</v>
      </c>
      <c r="DL169" s="47">
        <v>0</v>
      </c>
      <c r="DM169" s="47">
        <v>0</v>
      </c>
      <c r="DN169" s="47">
        <v>0</v>
      </c>
      <c r="DO169" s="47">
        <v>0</v>
      </c>
      <c r="DP169" s="47">
        <v>0</v>
      </c>
      <c r="DQ169" s="47">
        <v>0</v>
      </c>
      <c r="DR169" s="47">
        <v>0</v>
      </c>
      <c r="DS169" s="47">
        <v>0</v>
      </c>
      <c r="DT169" s="47">
        <v>0</v>
      </c>
      <c r="DU169" s="47">
        <v>0</v>
      </c>
      <c r="DV169" s="47">
        <v>0</v>
      </c>
      <c r="DW169" s="47">
        <v>0</v>
      </c>
      <c r="DX169" s="47">
        <v>0</v>
      </c>
      <c r="DY169" s="47">
        <v>0</v>
      </c>
      <c r="DZ169" s="47">
        <v>0</v>
      </c>
      <c r="EA169" s="47">
        <v>0</v>
      </c>
      <c r="ZZ169" t="s">
        <v>157</v>
      </c>
    </row>
    <row r="170" spans="1:702" x14ac:dyDescent="0.25">
      <c r="A170" s="47" t="s">
        <v>438</v>
      </c>
      <c r="B170" s="47" t="s">
        <v>153</v>
      </c>
      <c r="C170" s="47" t="s">
        <v>157</v>
      </c>
      <c r="D170" s="47" t="s">
        <v>1170</v>
      </c>
      <c r="E170" s="47" t="s">
        <v>411</v>
      </c>
      <c r="F170" s="47" t="s">
        <v>411</v>
      </c>
      <c r="G170" s="47"/>
      <c r="H170" s="47" t="s">
        <v>406</v>
      </c>
      <c r="I170" s="47" t="s">
        <v>412</v>
      </c>
      <c r="J170" s="47" t="str">
        <f>=IFERROR(VLOOKUP(H170&amp;I170,Table_Fonctions!A:G,6,FALSE),"")</f>
        <v>0</v>
      </c>
      <c r="K170" s="47" t="s">
        <v>1177</v>
      </c>
      <c r="L170" s="47" t="str">
        <f>=IFERROR(VLOOKUP(H170&amp;I170,Table_Fonctions!A:G,7,FALSE),K170)</f>
        <v/>
      </c>
      <c r="M170" s="47" t="str">
        <f>=IF(OR(LEFT(D170, 3)="TJ ", LEFT(D170, 4)="CPH "), "OUI", "NON")</f>
        <v/>
      </c>
      <c r="N170" s="47" t="s">
        <v>439</v>
      </c>
      <c r="O170" s="47"/>
      <c r="P170" s="47">
        <v>0.5855263157894737</v>
      </c>
      <c r="Q170" s="47">
        <v>0.5855263157894737</v>
      </c>
      <c r="R170" s="47" t="s">
        <v>1172</v>
      </c>
      <c r="S170" s="47">
        <f>=ROUND(BQ170-(BR170+BS170),3)</f>
      </c>
      <c r="T170" s="47">
        <f>=ROUND(CK170-(CL170+CM170+CN170+CO170+CP170),3)</f>
      </c>
      <c r="U170" s="47">
        <v>0</v>
      </c>
      <c r="V170" s="47">
        <v>0</v>
      </c>
      <c r="W170" s="47">
        <v>0</v>
      </c>
      <c r="X170" s="47">
        <v>0</v>
      </c>
      <c r="Y170" s="47">
        <v>0</v>
      </c>
      <c r="Z170" s="47">
        <v>0</v>
      </c>
      <c r="AA170" s="47">
        <v>0</v>
      </c>
      <c r="AB170" s="47">
        <v>0</v>
      </c>
      <c r="AC170" s="47">
        <v>0</v>
      </c>
      <c r="AD170" s="47">
        <v>0</v>
      </c>
      <c r="AE170" s="47">
        <v>0</v>
      </c>
      <c r="AF170" s="47">
        <v>0</v>
      </c>
      <c r="AG170" s="47">
        <v>0</v>
      </c>
      <c r="AH170" s="47">
        <v>0</v>
      </c>
      <c r="AI170" s="47">
        <v>0</v>
      </c>
      <c r="AJ170" s="47">
        <v>0</v>
      </c>
      <c r="AK170" s="47">
        <v>0</v>
      </c>
      <c r="AL170" s="47">
        <v>0</v>
      </c>
      <c r="AM170" s="47">
        <v>0</v>
      </c>
      <c r="AN170" s="47">
        <v>0</v>
      </c>
      <c r="AO170" s="47">
        <v>0</v>
      </c>
      <c r="AP170" s="47">
        <v>0</v>
      </c>
      <c r="AQ170" s="47">
        <v>0</v>
      </c>
      <c r="AR170" s="47">
        <v>0</v>
      </c>
      <c r="AS170" s="47">
        <v>0</v>
      </c>
      <c r="AT170" s="47">
        <v>0</v>
      </c>
      <c r="AU170" s="47">
        <v>0</v>
      </c>
      <c r="AV170" s="47">
        <v>0</v>
      </c>
      <c r="AW170" s="47">
        <v>0</v>
      </c>
      <c r="AX170" s="47">
        <v>0</v>
      </c>
      <c r="AY170" s="47">
        <v>0</v>
      </c>
      <c r="AZ170" s="47">
        <v>0</v>
      </c>
      <c r="BA170" s="47">
        <v>0</v>
      </c>
      <c r="BB170" s="47">
        <v>0</v>
      </c>
      <c r="BC170" s="47">
        <v>0</v>
      </c>
      <c r="BD170" s="47">
        <v>0</v>
      </c>
      <c r="BE170" s="47">
        <v>0</v>
      </c>
      <c r="BF170" s="47">
        <v>0</v>
      </c>
      <c r="BG170" s="47">
        <v>0</v>
      </c>
      <c r="BH170" s="47">
        <v>0</v>
      </c>
      <c r="BI170" s="47">
        <v>0</v>
      </c>
      <c r="BJ170" s="47">
        <v>0</v>
      </c>
      <c r="BK170" s="47">
        <v>0</v>
      </c>
      <c r="BL170" s="47">
        <v>0</v>
      </c>
      <c r="BM170" s="47">
        <v>0</v>
      </c>
      <c r="BN170" s="47">
        <v>0</v>
      </c>
      <c r="BO170" s="47">
        <v>0</v>
      </c>
      <c r="BP170" s="47">
        <v>0</v>
      </c>
      <c r="BQ170" s="47">
        <v>0</v>
      </c>
      <c r="BR170" s="47">
        <v>0</v>
      </c>
      <c r="BS170" s="47">
        <v>0</v>
      </c>
      <c r="BT170" s="47">
        <v>0</v>
      </c>
      <c r="BU170" s="47">
        <v>0</v>
      </c>
      <c r="BV170" s="47">
        <v>0</v>
      </c>
      <c r="BW170" s="47">
        <v>0</v>
      </c>
      <c r="BX170" s="47">
        <v>0</v>
      </c>
      <c r="BY170" s="47">
        <v>0</v>
      </c>
      <c r="BZ170" s="47">
        <v>0</v>
      </c>
      <c r="CA170" s="47">
        <v>0</v>
      </c>
      <c r="CB170" s="47">
        <v>0</v>
      </c>
      <c r="CC170" s="47">
        <v>0</v>
      </c>
      <c r="CD170" s="47">
        <v>0</v>
      </c>
      <c r="CE170" s="47">
        <v>0</v>
      </c>
      <c r="CF170" s="47">
        <v>0</v>
      </c>
      <c r="CG170" s="47">
        <v>0</v>
      </c>
      <c r="CH170" s="47">
        <v>0</v>
      </c>
      <c r="CI170" s="47">
        <v>0</v>
      </c>
      <c r="CJ170" s="47">
        <v>0</v>
      </c>
      <c r="CK170" s="47">
        <v>0</v>
      </c>
      <c r="CL170" s="47">
        <v>0</v>
      </c>
      <c r="CM170" s="47">
        <v>0</v>
      </c>
      <c r="CN170" s="47">
        <v>0</v>
      </c>
      <c r="CO170" s="47">
        <v>0</v>
      </c>
      <c r="CP170" s="47">
        <v>0</v>
      </c>
      <c r="CQ170" s="47">
        <v>0</v>
      </c>
      <c r="CR170" s="47">
        <v>0</v>
      </c>
      <c r="CS170" s="47">
        <v>0</v>
      </c>
      <c r="CT170" s="47">
        <v>0</v>
      </c>
      <c r="CU170" s="47">
        <v>0</v>
      </c>
      <c r="CV170" s="47">
        <v>0</v>
      </c>
      <c r="CW170" s="47">
        <v>0</v>
      </c>
      <c r="CX170" s="47">
        <v>0</v>
      </c>
      <c r="CY170" s="47">
        <v>0.5855263157894737</v>
      </c>
      <c r="CZ170" s="47">
        <v>0</v>
      </c>
      <c r="DA170" s="47">
        <v>0</v>
      </c>
      <c r="DB170" s="47">
        <v>0</v>
      </c>
      <c r="DC170" s="47">
        <v>0</v>
      </c>
      <c r="DD170" s="47">
        <v>0</v>
      </c>
      <c r="DE170" s="47">
        <v>0</v>
      </c>
      <c r="DF170" s="47">
        <v>0</v>
      </c>
      <c r="DG170" s="47">
        <v>0</v>
      </c>
      <c r="DH170" s="47">
        <v>0</v>
      </c>
      <c r="DI170" s="47">
        <v>0</v>
      </c>
      <c r="DJ170" s="47">
        <v>0.5855263157894737</v>
      </c>
      <c r="DK170" s="47">
        <v>0.09868421052631579</v>
      </c>
      <c r="DL170" s="47">
        <v>0</v>
      </c>
      <c r="DM170" s="47">
        <v>0</v>
      </c>
      <c r="DN170" s="47">
        <v>0</v>
      </c>
      <c r="DO170" s="47">
        <v>0.09868421052631579</v>
      </c>
      <c r="DP170" s="47">
        <v>0</v>
      </c>
      <c r="DQ170" s="47">
        <v>0</v>
      </c>
      <c r="DR170" s="47">
        <v>0</v>
      </c>
      <c r="DS170" s="47">
        <v>0</v>
      </c>
      <c r="DT170" s="47">
        <v>0</v>
      </c>
      <c r="DU170" s="47">
        <v>0</v>
      </c>
      <c r="DV170" s="47">
        <v>0</v>
      </c>
      <c r="DW170" s="47">
        <v>0</v>
      </c>
      <c r="DX170" s="47">
        <v>0</v>
      </c>
      <c r="DY170" s="47">
        <v>0</v>
      </c>
      <c r="DZ170" s="47">
        <v>0</v>
      </c>
      <c r="EA170" s="47">
        <v>0</v>
      </c>
      <c r="ZZ170" t="s">
        <v>157</v>
      </c>
    </row>
    <row r="171" spans="1:702" x14ac:dyDescent="0.25">
      <c r="A171" s="47" t="s">
        <v>440</v>
      </c>
      <c r="B171" s="47" t="s">
        <v>153</v>
      </c>
      <c r="C171" s="47" t="s">
        <v>157</v>
      </c>
      <c r="D171" s="47" t="s">
        <v>1170</v>
      </c>
      <c r="E171" s="47" t="s">
        <v>411</v>
      </c>
      <c r="F171" s="47" t="s">
        <v>411</v>
      </c>
      <c r="G171" s="47"/>
      <c r="H171" s="47" t="s">
        <v>406</v>
      </c>
      <c r="I171" s="47" t="s">
        <v>412</v>
      </c>
      <c r="J171" s="47" t="str">
        <f>=IFERROR(VLOOKUP(H171&amp;I171,Table_Fonctions!A:G,6,FALSE),"")</f>
        <v>0</v>
      </c>
      <c r="K171" s="47" t="s">
        <v>1177</v>
      </c>
      <c r="L171" s="47" t="str">
        <f>=IFERROR(VLOOKUP(H171&amp;I171,Table_Fonctions!A:G,7,FALSE),K171)</f>
        <v/>
      </c>
      <c r="M171" s="47" t="str">
        <f>=IF(OR(LEFT(D171, 3)="TJ ", LEFT(D171, 4)="CPH "), "OUI", "NON")</f>
        <v/>
      </c>
      <c r="N171" s="47" t="s">
        <v>434</v>
      </c>
      <c r="O171" s="47"/>
      <c r="P171" s="47">
        <v>0.7078947368421052</v>
      </c>
      <c r="Q171" s="47">
        <v>0.7078947368421052</v>
      </c>
      <c r="R171" s="47" t="s">
        <v>1172</v>
      </c>
      <c r="S171" s="47">
        <f>=ROUND(BQ171-(BR171+BS171),3)</f>
      </c>
      <c r="T171" s="47">
        <f>=ROUND(CK171-(CL171+CM171+CN171+CO171+CP171),3)</f>
      </c>
      <c r="U171" s="47">
        <v>0</v>
      </c>
      <c r="V171" s="47">
        <v>0</v>
      </c>
      <c r="W171" s="47">
        <v>0</v>
      </c>
      <c r="X171" s="47">
        <v>0</v>
      </c>
      <c r="Y171" s="47">
        <v>0</v>
      </c>
      <c r="Z171" s="47">
        <v>0</v>
      </c>
      <c r="AA171" s="47">
        <v>0</v>
      </c>
      <c r="AB171" s="47">
        <v>0</v>
      </c>
      <c r="AC171" s="47">
        <v>0</v>
      </c>
      <c r="AD171" s="47">
        <v>0</v>
      </c>
      <c r="AE171" s="47">
        <v>0</v>
      </c>
      <c r="AF171" s="47">
        <v>0</v>
      </c>
      <c r="AG171" s="47">
        <v>0</v>
      </c>
      <c r="AH171" s="47">
        <v>0</v>
      </c>
      <c r="AI171" s="47">
        <v>0</v>
      </c>
      <c r="AJ171" s="47">
        <v>0</v>
      </c>
      <c r="AK171" s="47">
        <v>0</v>
      </c>
      <c r="AL171" s="47">
        <v>0</v>
      </c>
      <c r="AM171" s="47">
        <v>0</v>
      </c>
      <c r="AN171" s="47">
        <v>0</v>
      </c>
      <c r="AO171" s="47">
        <v>0</v>
      </c>
      <c r="AP171" s="47">
        <v>0</v>
      </c>
      <c r="AQ171" s="47">
        <v>0</v>
      </c>
      <c r="AR171" s="47">
        <v>0</v>
      </c>
      <c r="AS171" s="47">
        <v>0</v>
      </c>
      <c r="AT171" s="47">
        <v>0</v>
      </c>
      <c r="AU171" s="47">
        <v>0</v>
      </c>
      <c r="AV171" s="47">
        <v>0</v>
      </c>
      <c r="AW171" s="47">
        <v>0</v>
      </c>
      <c r="AX171" s="47">
        <v>0</v>
      </c>
      <c r="AY171" s="47">
        <v>0</v>
      </c>
      <c r="AZ171" s="47">
        <v>0</v>
      </c>
      <c r="BA171" s="47">
        <v>0</v>
      </c>
      <c r="BB171" s="47">
        <v>0</v>
      </c>
      <c r="BC171" s="47">
        <v>0</v>
      </c>
      <c r="BD171" s="47">
        <v>0</v>
      </c>
      <c r="BE171" s="47">
        <v>0</v>
      </c>
      <c r="BF171" s="47">
        <v>0</v>
      </c>
      <c r="BG171" s="47">
        <v>0</v>
      </c>
      <c r="BH171" s="47">
        <v>0</v>
      </c>
      <c r="BI171" s="47">
        <v>0</v>
      </c>
      <c r="BJ171" s="47">
        <v>0</v>
      </c>
      <c r="BK171" s="47">
        <v>0</v>
      </c>
      <c r="BL171" s="47">
        <v>0</v>
      </c>
      <c r="BM171" s="47">
        <v>0</v>
      </c>
      <c r="BN171" s="47">
        <v>0</v>
      </c>
      <c r="BO171" s="47">
        <v>0</v>
      </c>
      <c r="BP171" s="47">
        <v>0</v>
      </c>
      <c r="BQ171" s="47">
        <v>0</v>
      </c>
      <c r="BR171" s="47">
        <v>0</v>
      </c>
      <c r="BS171" s="47">
        <v>0</v>
      </c>
      <c r="BT171" s="47">
        <v>0</v>
      </c>
      <c r="BU171" s="47">
        <v>0</v>
      </c>
      <c r="BV171" s="47">
        <v>0</v>
      </c>
      <c r="BW171" s="47">
        <v>0</v>
      </c>
      <c r="BX171" s="47">
        <v>0</v>
      </c>
      <c r="BY171" s="47">
        <v>0</v>
      </c>
      <c r="BZ171" s="47">
        <v>0</v>
      </c>
      <c r="CA171" s="47">
        <v>0</v>
      </c>
      <c r="CB171" s="47">
        <v>0</v>
      </c>
      <c r="CC171" s="47">
        <v>0</v>
      </c>
      <c r="CD171" s="47">
        <v>0</v>
      </c>
      <c r="CE171" s="47">
        <v>0</v>
      </c>
      <c r="CF171" s="47">
        <v>0</v>
      </c>
      <c r="CG171" s="47">
        <v>0</v>
      </c>
      <c r="CH171" s="47">
        <v>0</v>
      </c>
      <c r="CI171" s="47">
        <v>0</v>
      </c>
      <c r="CJ171" s="47">
        <v>0</v>
      </c>
      <c r="CK171" s="47">
        <v>0</v>
      </c>
      <c r="CL171" s="47">
        <v>0</v>
      </c>
      <c r="CM171" s="47">
        <v>0</v>
      </c>
      <c r="CN171" s="47">
        <v>0</v>
      </c>
      <c r="CO171" s="47">
        <v>0</v>
      </c>
      <c r="CP171" s="47">
        <v>0</v>
      </c>
      <c r="CQ171" s="47">
        <v>0</v>
      </c>
      <c r="CR171" s="47">
        <v>0</v>
      </c>
      <c r="CS171" s="47">
        <v>0</v>
      </c>
      <c r="CT171" s="47">
        <v>0</v>
      </c>
      <c r="CU171" s="47">
        <v>0</v>
      </c>
      <c r="CV171" s="47">
        <v>0</v>
      </c>
      <c r="CW171" s="47">
        <v>0</v>
      </c>
      <c r="CX171" s="47">
        <v>0</v>
      </c>
      <c r="CY171" s="47">
        <v>0.7078947368421052</v>
      </c>
      <c r="CZ171" s="47">
        <v>0</v>
      </c>
      <c r="DA171" s="47">
        <v>0</v>
      </c>
      <c r="DB171" s="47">
        <v>0</v>
      </c>
      <c r="DC171" s="47">
        <v>0</v>
      </c>
      <c r="DD171" s="47">
        <v>0</v>
      </c>
      <c r="DE171" s="47">
        <v>0</v>
      </c>
      <c r="DF171" s="47">
        <v>0</v>
      </c>
      <c r="DG171" s="47">
        <v>0</v>
      </c>
      <c r="DH171" s="47">
        <v>0</v>
      </c>
      <c r="DI171" s="47">
        <v>0</v>
      </c>
      <c r="DJ171" s="47">
        <v>0.7078947368421052</v>
      </c>
      <c r="DK171" s="47">
        <v>0</v>
      </c>
      <c r="DL171" s="47">
        <v>0</v>
      </c>
      <c r="DM171" s="47">
        <v>0</v>
      </c>
      <c r="DN171" s="47">
        <v>0</v>
      </c>
      <c r="DO171" s="47">
        <v>0</v>
      </c>
      <c r="DP171" s="47">
        <v>0</v>
      </c>
      <c r="DQ171" s="47">
        <v>0</v>
      </c>
      <c r="DR171" s="47">
        <v>0</v>
      </c>
      <c r="DS171" s="47">
        <v>0</v>
      </c>
      <c r="DT171" s="47">
        <v>0</v>
      </c>
      <c r="DU171" s="47">
        <v>0</v>
      </c>
      <c r="DV171" s="47">
        <v>0</v>
      </c>
      <c r="DW171" s="47">
        <v>0</v>
      </c>
      <c r="DX171" s="47">
        <v>0</v>
      </c>
      <c r="DY171" s="47">
        <v>0</v>
      </c>
      <c r="DZ171" s="47">
        <v>0</v>
      </c>
      <c r="EA171" s="47">
        <v>0</v>
      </c>
      <c r="ZZ171" t="s">
        <v>157</v>
      </c>
    </row>
    <row r="172" spans="1:702" x14ac:dyDescent="0.25">
      <c r="A172" s="47" t="s">
        <v>441</v>
      </c>
      <c r="B172" s="47" t="s">
        <v>153</v>
      </c>
      <c r="C172" s="47" t="s">
        <v>157</v>
      </c>
      <c r="D172" s="47" t="s">
        <v>1170</v>
      </c>
      <c r="E172" s="47" t="s">
        <v>411</v>
      </c>
      <c r="F172" s="47" t="s">
        <v>411</v>
      </c>
      <c r="G172" s="47"/>
      <c r="H172" s="47" t="s">
        <v>406</v>
      </c>
      <c r="I172" s="47" t="s">
        <v>419</v>
      </c>
      <c r="J172" s="47" t="str">
        <f>=IFERROR(VLOOKUP(H172&amp;I172,Table_Fonctions!A:G,6,FALSE),"")</f>
        <v>0</v>
      </c>
      <c r="K172" s="47" t="s">
        <v>1178</v>
      </c>
      <c r="L172" s="47" t="str">
        <f>=IFERROR(VLOOKUP(H172&amp;I172,Table_Fonctions!A:G,7,FALSE),K172)</f>
        <v/>
      </c>
      <c r="M172" s="47" t="str">
        <f>=IF(OR(LEFT(D172, 3)="TJ ", LEFT(D172, 4)="CPH "), "OUI", "NON")</f>
        <v/>
      </c>
      <c r="N172" s="47" t="s">
        <v>422</v>
      </c>
      <c r="O172" s="47"/>
      <c r="P172" s="47">
        <v>1</v>
      </c>
      <c r="Q172" s="47">
        <v>1</v>
      </c>
      <c r="R172" s="47" t="s">
        <v>1172</v>
      </c>
      <c r="S172" s="47">
        <f>=ROUND(BQ172-(BR172+BS172),3)</f>
      </c>
      <c r="T172" s="47">
        <f>=ROUND(CK172-(CL172+CM172+CN172+CO172+CP172),3)</f>
      </c>
      <c r="U172" s="47">
        <v>0</v>
      </c>
      <c r="V172" s="47">
        <v>0</v>
      </c>
      <c r="W172" s="47">
        <v>0</v>
      </c>
      <c r="X172" s="47">
        <v>0</v>
      </c>
      <c r="Y172" s="47">
        <v>0</v>
      </c>
      <c r="Z172" s="47">
        <v>0</v>
      </c>
      <c r="AA172" s="47">
        <v>0</v>
      </c>
      <c r="AB172" s="47">
        <v>0</v>
      </c>
      <c r="AC172" s="47">
        <v>0</v>
      </c>
      <c r="AD172" s="47">
        <v>0</v>
      </c>
      <c r="AE172" s="47">
        <v>0</v>
      </c>
      <c r="AF172" s="47">
        <v>0</v>
      </c>
      <c r="AG172" s="47">
        <v>0</v>
      </c>
      <c r="AH172" s="47">
        <v>0</v>
      </c>
      <c r="AI172" s="47">
        <v>0</v>
      </c>
      <c r="AJ172" s="47">
        <v>0</v>
      </c>
      <c r="AK172" s="47">
        <v>0</v>
      </c>
      <c r="AL172" s="47">
        <v>0</v>
      </c>
      <c r="AM172" s="47">
        <v>0</v>
      </c>
      <c r="AN172" s="47">
        <v>0</v>
      </c>
      <c r="AO172" s="47">
        <v>0</v>
      </c>
      <c r="AP172" s="47">
        <v>0</v>
      </c>
      <c r="AQ172" s="47">
        <v>0</v>
      </c>
      <c r="AR172" s="47">
        <v>0</v>
      </c>
      <c r="AS172" s="47">
        <v>0</v>
      </c>
      <c r="AT172" s="47">
        <v>0</v>
      </c>
      <c r="AU172" s="47">
        <v>0</v>
      </c>
      <c r="AV172" s="47">
        <v>0</v>
      </c>
      <c r="AW172" s="47">
        <v>0</v>
      </c>
      <c r="AX172" s="47">
        <v>0</v>
      </c>
      <c r="AY172" s="47">
        <v>0</v>
      </c>
      <c r="AZ172" s="47">
        <v>0</v>
      </c>
      <c r="BA172" s="47">
        <v>0</v>
      </c>
      <c r="BB172" s="47">
        <v>0</v>
      </c>
      <c r="BC172" s="47">
        <v>0</v>
      </c>
      <c r="BD172" s="47">
        <v>0</v>
      </c>
      <c r="BE172" s="47">
        <v>0</v>
      </c>
      <c r="BF172" s="47">
        <v>0</v>
      </c>
      <c r="BG172" s="47">
        <v>0</v>
      </c>
      <c r="BH172" s="47">
        <v>0</v>
      </c>
      <c r="BI172" s="47">
        <v>0</v>
      </c>
      <c r="BJ172" s="47">
        <v>0</v>
      </c>
      <c r="BK172" s="47">
        <v>0</v>
      </c>
      <c r="BL172" s="47">
        <v>0</v>
      </c>
      <c r="BM172" s="47">
        <v>0</v>
      </c>
      <c r="BN172" s="47">
        <v>0</v>
      </c>
      <c r="BO172" s="47">
        <v>0</v>
      </c>
      <c r="BP172" s="47">
        <v>0</v>
      </c>
      <c r="BQ172" s="47">
        <v>0</v>
      </c>
      <c r="BR172" s="47">
        <v>0</v>
      </c>
      <c r="BS172" s="47">
        <v>0</v>
      </c>
      <c r="BT172" s="47">
        <v>0</v>
      </c>
      <c r="BU172" s="47">
        <v>0</v>
      </c>
      <c r="BV172" s="47">
        <v>0</v>
      </c>
      <c r="BW172" s="47">
        <v>0</v>
      </c>
      <c r="BX172" s="47">
        <v>0</v>
      </c>
      <c r="BY172" s="47">
        <v>0</v>
      </c>
      <c r="BZ172" s="47">
        <v>0</v>
      </c>
      <c r="CA172" s="47">
        <v>0</v>
      </c>
      <c r="CB172" s="47">
        <v>0</v>
      </c>
      <c r="CC172" s="47">
        <v>0</v>
      </c>
      <c r="CD172" s="47">
        <v>0</v>
      </c>
      <c r="CE172" s="47">
        <v>0</v>
      </c>
      <c r="CF172" s="47">
        <v>0</v>
      </c>
      <c r="CG172" s="47">
        <v>0</v>
      </c>
      <c r="CH172" s="47">
        <v>0</v>
      </c>
      <c r="CI172" s="47">
        <v>0</v>
      </c>
      <c r="CJ172" s="47">
        <v>0</v>
      </c>
      <c r="CK172" s="47">
        <v>0</v>
      </c>
      <c r="CL172" s="47">
        <v>0</v>
      </c>
      <c r="CM172" s="47">
        <v>0</v>
      </c>
      <c r="CN172" s="47">
        <v>0</v>
      </c>
      <c r="CO172" s="47">
        <v>0</v>
      </c>
      <c r="CP172" s="47">
        <v>0</v>
      </c>
      <c r="CQ172" s="47">
        <v>0</v>
      </c>
      <c r="CR172" s="47">
        <v>0</v>
      </c>
      <c r="CS172" s="47">
        <v>0</v>
      </c>
      <c r="CT172" s="47">
        <v>0</v>
      </c>
      <c r="CU172" s="47">
        <v>0</v>
      </c>
      <c r="CV172" s="47">
        <v>0</v>
      </c>
      <c r="CW172" s="47">
        <v>0</v>
      </c>
      <c r="CX172" s="47">
        <v>0</v>
      </c>
      <c r="CY172" s="47">
        <v>1</v>
      </c>
      <c r="CZ172" s="47">
        <v>0</v>
      </c>
      <c r="DA172" s="47">
        <v>0</v>
      </c>
      <c r="DB172" s="47">
        <v>0</v>
      </c>
      <c r="DC172" s="47">
        <v>0</v>
      </c>
      <c r="DD172" s="47">
        <v>0</v>
      </c>
      <c r="DE172" s="47">
        <v>0</v>
      </c>
      <c r="DF172" s="47">
        <v>0</v>
      </c>
      <c r="DG172" s="47">
        <v>0</v>
      </c>
      <c r="DH172" s="47">
        <v>0</v>
      </c>
      <c r="DI172" s="47">
        <v>0</v>
      </c>
      <c r="DJ172" s="47">
        <v>1</v>
      </c>
      <c r="DK172" s="47">
        <v>0</v>
      </c>
      <c r="DL172" s="47">
        <v>0</v>
      </c>
      <c r="DM172" s="47">
        <v>0</v>
      </c>
      <c r="DN172" s="47">
        <v>0</v>
      </c>
      <c r="DO172" s="47">
        <v>0</v>
      </c>
      <c r="DP172" s="47">
        <v>0</v>
      </c>
      <c r="DQ172" s="47">
        <v>0</v>
      </c>
      <c r="DR172" s="47">
        <v>0</v>
      </c>
      <c r="DS172" s="47">
        <v>0</v>
      </c>
      <c r="DT172" s="47">
        <v>0</v>
      </c>
      <c r="DU172" s="47">
        <v>0</v>
      </c>
      <c r="DV172" s="47">
        <v>0</v>
      </c>
      <c r="DW172" s="47">
        <v>0</v>
      </c>
      <c r="DX172" s="47">
        <v>0</v>
      </c>
      <c r="DY172" s="47">
        <v>0</v>
      </c>
      <c r="DZ172" s="47">
        <v>0</v>
      </c>
      <c r="EA172" s="47">
        <v>0</v>
      </c>
      <c r="ZZ172" t="s">
        <v>157</v>
      </c>
    </row>
    <row r="173" spans="1:702" x14ac:dyDescent="0.25">
      <c r="A173" s="47" t="s">
        <v>442</v>
      </c>
      <c r="B173" s="47" t="s">
        <v>153</v>
      </c>
      <c r="C173" s="47" t="s">
        <v>157</v>
      </c>
      <c r="D173" s="47" t="s">
        <v>1170</v>
      </c>
      <c r="E173" s="47" t="s">
        <v>411</v>
      </c>
      <c r="F173" s="47" t="s">
        <v>411</v>
      </c>
      <c r="G173" s="47"/>
      <c r="H173" s="47" t="s">
        <v>406</v>
      </c>
      <c r="I173" s="47" t="s">
        <v>412</v>
      </c>
      <c r="J173" s="47" t="str">
        <f>=IFERROR(VLOOKUP(H173&amp;I173,Table_Fonctions!A:G,6,FALSE),"")</f>
        <v>0</v>
      </c>
      <c r="K173" s="47" t="s">
        <v>1177</v>
      </c>
      <c r="L173" s="47" t="str">
        <f>=IFERROR(VLOOKUP(H173&amp;I173,Table_Fonctions!A:G,7,FALSE),K173)</f>
        <v/>
      </c>
      <c r="M173" s="47" t="str">
        <f>=IF(OR(LEFT(D173, 3)="TJ ", LEFT(D173, 4)="CPH "), "OUI", "NON")</f>
        <v/>
      </c>
      <c r="N173" s="47" t="s">
        <v>431</v>
      </c>
      <c r="O173" s="47"/>
      <c r="P173" s="47">
        <v>0.007894736842105263</v>
      </c>
      <c r="Q173" s="47">
        <v>0.007894736842105263</v>
      </c>
      <c r="R173" s="47" t="s">
        <v>1172</v>
      </c>
      <c r="S173" s="47">
        <f>=ROUND(BQ173-(BR173+BS173),3)</f>
      </c>
      <c r="T173" s="47">
        <f>=ROUND(CK173-(CL173+CM173+CN173+CO173+CP173),3)</f>
      </c>
      <c r="U173" s="47">
        <v>0</v>
      </c>
      <c r="V173" s="47">
        <v>0</v>
      </c>
      <c r="W173" s="47">
        <v>0</v>
      </c>
      <c r="X173" s="47">
        <v>0</v>
      </c>
      <c r="Y173" s="47">
        <v>0</v>
      </c>
      <c r="Z173" s="47">
        <v>0</v>
      </c>
      <c r="AA173" s="47">
        <v>0</v>
      </c>
      <c r="AB173" s="47">
        <v>0</v>
      </c>
      <c r="AC173" s="47">
        <v>0</v>
      </c>
      <c r="AD173" s="47">
        <v>0</v>
      </c>
      <c r="AE173" s="47">
        <v>0</v>
      </c>
      <c r="AF173" s="47">
        <v>0</v>
      </c>
      <c r="AG173" s="47">
        <v>0</v>
      </c>
      <c r="AH173" s="47">
        <v>0</v>
      </c>
      <c r="AI173" s="47">
        <v>0</v>
      </c>
      <c r="AJ173" s="47">
        <v>0</v>
      </c>
      <c r="AK173" s="47">
        <v>0</v>
      </c>
      <c r="AL173" s="47">
        <v>0</v>
      </c>
      <c r="AM173" s="47">
        <v>0</v>
      </c>
      <c r="AN173" s="47">
        <v>0</v>
      </c>
      <c r="AO173" s="47">
        <v>0</v>
      </c>
      <c r="AP173" s="47">
        <v>0</v>
      </c>
      <c r="AQ173" s="47">
        <v>0</v>
      </c>
      <c r="AR173" s="47">
        <v>0</v>
      </c>
      <c r="AS173" s="47">
        <v>0</v>
      </c>
      <c r="AT173" s="47">
        <v>0</v>
      </c>
      <c r="AU173" s="47">
        <v>0</v>
      </c>
      <c r="AV173" s="47">
        <v>0</v>
      </c>
      <c r="AW173" s="47">
        <v>0</v>
      </c>
      <c r="AX173" s="47">
        <v>0</v>
      </c>
      <c r="AY173" s="47">
        <v>0</v>
      </c>
      <c r="AZ173" s="47">
        <v>0</v>
      </c>
      <c r="BA173" s="47">
        <v>0</v>
      </c>
      <c r="BB173" s="47">
        <v>0</v>
      </c>
      <c r="BC173" s="47">
        <v>0</v>
      </c>
      <c r="BD173" s="47">
        <v>0</v>
      </c>
      <c r="BE173" s="47">
        <v>0</v>
      </c>
      <c r="BF173" s="47">
        <v>0</v>
      </c>
      <c r="BG173" s="47">
        <v>0</v>
      </c>
      <c r="BH173" s="47">
        <v>0</v>
      </c>
      <c r="BI173" s="47">
        <v>0</v>
      </c>
      <c r="BJ173" s="47">
        <v>0</v>
      </c>
      <c r="BK173" s="47">
        <v>0</v>
      </c>
      <c r="BL173" s="47">
        <v>0</v>
      </c>
      <c r="BM173" s="47">
        <v>0</v>
      </c>
      <c r="BN173" s="47">
        <v>0</v>
      </c>
      <c r="BO173" s="47">
        <v>0</v>
      </c>
      <c r="BP173" s="47">
        <v>0</v>
      </c>
      <c r="BQ173" s="47">
        <v>0</v>
      </c>
      <c r="BR173" s="47">
        <v>0</v>
      </c>
      <c r="BS173" s="47">
        <v>0</v>
      </c>
      <c r="BT173" s="47">
        <v>0</v>
      </c>
      <c r="BU173" s="47">
        <v>0</v>
      </c>
      <c r="BV173" s="47">
        <v>0</v>
      </c>
      <c r="BW173" s="47">
        <v>0</v>
      </c>
      <c r="BX173" s="47">
        <v>0</v>
      </c>
      <c r="BY173" s="47">
        <v>0</v>
      </c>
      <c r="BZ173" s="47">
        <v>0</v>
      </c>
      <c r="CA173" s="47">
        <v>0</v>
      </c>
      <c r="CB173" s="47">
        <v>0</v>
      </c>
      <c r="CC173" s="47">
        <v>0</v>
      </c>
      <c r="CD173" s="47">
        <v>0</v>
      </c>
      <c r="CE173" s="47">
        <v>0</v>
      </c>
      <c r="CF173" s="47">
        <v>0</v>
      </c>
      <c r="CG173" s="47">
        <v>0</v>
      </c>
      <c r="CH173" s="47">
        <v>0</v>
      </c>
      <c r="CI173" s="47">
        <v>0</v>
      </c>
      <c r="CJ173" s="47">
        <v>0</v>
      </c>
      <c r="CK173" s="47">
        <v>0</v>
      </c>
      <c r="CL173" s="47">
        <v>0</v>
      </c>
      <c r="CM173" s="47">
        <v>0</v>
      </c>
      <c r="CN173" s="47">
        <v>0</v>
      </c>
      <c r="CO173" s="47">
        <v>0</v>
      </c>
      <c r="CP173" s="47">
        <v>0</v>
      </c>
      <c r="CQ173" s="47">
        <v>0</v>
      </c>
      <c r="CR173" s="47">
        <v>0</v>
      </c>
      <c r="CS173" s="47">
        <v>0</v>
      </c>
      <c r="CT173" s="47">
        <v>0</v>
      </c>
      <c r="CU173" s="47">
        <v>0</v>
      </c>
      <c r="CV173" s="47">
        <v>0</v>
      </c>
      <c r="CW173" s="47">
        <v>0</v>
      </c>
      <c r="CX173" s="47">
        <v>0</v>
      </c>
      <c r="CY173" s="47">
        <v>0.007894736842105263</v>
      </c>
      <c r="CZ173" s="47">
        <v>0</v>
      </c>
      <c r="DA173" s="47">
        <v>0</v>
      </c>
      <c r="DB173" s="47">
        <v>0</v>
      </c>
      <c r="DC173" s="47">
        <v>0</v>
      </c>
      <c r="DD173" s="47">
        <v>0</v>
      </c>
      <c r="DE173" s="47">
        <v>0</v>
      </c>
      <c r="DF173" s="47">
        <v>0</v>
      </c>
      <c r="DG173" s="47">
        <v>0</v>
      </c>
      <c r="DH173" s="47">
        <v>0</v>
      </c>
      <c r="DI173" s="47">
        <v>0</v>
      </c>
      <c r="DJ173" s="47">
        <v>0.007894736842105263</v>
      </c>
      <c r="DK173" s="47">
        <v>0</v>
      </c>
      <c r="DL173" s="47">
        <v>0</v>
      </c>
      <c r="DM173" s="47">
        <v>0</v>
      </c>
      <c r="DN173" s="47">
        <v>0</v>
      </c>
      <c r="DO173" s="47">
        <v>0</v>
      </c>
      <c r="DP173" s="47">
        <v>0</v>
      </c>
      <c r="DQ173" s="47">
        <v>0</v>
      </c>
      <c r="DR173" s="47">
        <v>0</v>
      </c>
      <c r="DS173" s="47">
        <v>0</v>
      </c>
      <c r="DT173" s="47">
        <v>0</v>
      </c>
      <c r="DU173" s="47">
        <v>0</v>
      </c>
      <c r="DV173" s="47">
        <v>0</v>
      </c>
      <c r="DW173" s="47">
        <v>0</v>
      </c>
      <c r="DX173" s="47">
        <v>0</v>
      </c>
      <c r="DY173" s="47">
        <v>0</v>
      </c>
      <c r="DZ173" s="47">
        <v>0</v>
      </c>
      <c r="EA173" s="47">
        <v>0</v>
      </c>
      <c r="ZZ173" t="s">
        <v>157</v>
      </c>
    </row>
    <row r="174" spans="1:702" x14ac:dyDescent="0.25">
      <c r="A174" s="47" t="s">
        <v>443</v>
      </c>
      <c r="B174" s="47" t="s">
        <v>153</v>
      </c>
      <c r="C174" s="47" t="s">
        <v>157</v>
      </c>
      <c r="D174" s="47" t="s">
        <v>1170</v>
      </c>
      <c r="E174" s="47" t="s">
        <v>411</v>
      </c>
      <c r="F174" s="47" t="s">
        <v>411</v>
      </c>
      <c r="G174" s="47"/>
      <c r="H174" s="47" t="s">
        <v>406</v>
      </c>
      <c r="I174" s="47" t="s">
        <v>412</v>
      </c>
      <c r="J174" s="47" t="str">
        <f>=IFERROR(VLOOKUP(H174&amp;I174,Table_Fonctions!A:G,6,FALSE),"")</f>
        <v>0</v>
      </c>
      <c r="K174" s="47" t="s">
        <v>1177</v>
      </c>
      <c r="L174" s="47" t="str">
        <f>=IFERROR(VLOOKUP(H174&amp;I174,Table_Fonctions!A:G,7,FALSE),K174)</f>
        <v/>
      </c>
      <c r="M174" s="47" t="str">
        <f>=IF(OR(LEFT(D174, 3)="TJ ", LEFT(D174, 4)="CPH "), "OUI", "NON")</f>
        <v/>
      </c>
      <c r="N174" s="47" t="s">
        <v>239</v>
      </c>
      <c r="O174" s="47"/>
      <c r="P174" s="47">
        <v>0.43999999999999856</v>
      </c>
      <c r="Q174" s="47">
        <v>0.43999999999999856</v>
      </c>
      <c r="R174" s="47" t="s">
        <v>1172</v>
      </c>
      <c r="S174" s="47">
        <f>=ROUND(BQ174-(BR174+BS174),3)</f>
      </c>
      <c r="T174" s="47">
        <f>=ROUND(CK174-(CL174+CM174+CN174+CO174+CP174),3)</f>
      </c>
      <c r="U174" s="47">
        <v>0</v>
      </c>
      <c r="V174" s="47">
        <v>0</v>
      </c>
      <c r="W174" s="47">
        <v>0</v>
      </c>
      <c r="X174" s="47">
        <v>0</v>
      </c>
      <c r="Y174" s="47">
        <v>0</v>
      </c>
      <c r="Z174" s="47">
        <v>0</v>
      </c>
      <c r="AA174" s="47">
        <v>0</v>
      </c>
      <c r="AB174" s="47">
        <v>0</v>
      </c>
      <c r="AC174" s="47">
        <v>0</v>
      </c>
      <c r="AD174" s="47">
        <v>0</v>
      </c>
      <c r="AE174" s="47">
        <v>0</v>
      </c>
      <c r="AF174" s="47">
        <v>0</v>
      </c>
      <c r="AG174" s="47">
        <v>0</v>
      </c>
      <c r="AH174" s="47">
        <v>0</v>
      </c>
      <c r="AI174" s="47">
        <v>0</v>
      </c>
      <c r="AJ174" s="47">
        <v>0</v>
      </c>
      <c r="AK174" s="47">
        <v>0</v>
      </c>
      <c r="AL174" s="47">
        <v>0</v>
      </c>
      <c r="AM174" s="47">
        <v>0</v>
      </c>
      <c r="AN174" s="47">
        <v>0</v>
      </c>
      <c r="AO174" s="47">
        <v>0</v>
      </c>
      <c r="AP174" s="47">
        <v>0</v>
      </c>
      <c r="AQ174" s="47">
        <v>0</v>
      </c>
      <c r="AR174" s="47">
        <v>0</v>
      </c>
      <c r="AS174" s="47">
        <v>0</v>
      </c>
      <c r="AT174" s="47">
        <v>0</v>
      </c>
      <c r="AU174" s="47">
        <v>0</v>
      </c>
      <c r="AV174" s="47">
        <v>0</v>
      </c>
      <c r="AW174" s="47">
        <v>0</v>
      </c>
      <c r="AX174" s="47">
        <v>0</v>
      </c>
      <c r="AY174" s="47">
        <v>0</v>
      </c>
      <c r="AZ174" s="47">
        <v>0</v>
      </c>
      <c r="BA174" s="47">
        <v>0</v>
      </c>
      <c r="BB174" s="47">
        <v>0</v>
      </c>
      <c r="BC174" s="47">
        <v>0</v>
      </c>
      <c r="BD174" s="47">
        <v>0</v>
      </c>
      <c r="BE174" s="47">
        <v>0</v>
      </c>
      <c r="BF174" s="47">
        <v>0</v>
      </c>
      <c r="BG174" s="47">
        <v>0</v>
      </c>
      <c r="BH174" s="47">
        <v>0</v>
      </c>
      <c r="BI174" s="47">
        <v>0</v>
      </c>
      <c r="BJ174" s="47">
        <v>0</v>
      </c>
      <c r="BK174" s="47">
        <v>0</v>
      </c>
      <c r="BL174" s="47">
        <v>0</v>
      </c>
      <c r="BM174" s="47">
        <v>0</v>
      </c>
      <c r="BN174" s="47">
        <v>0</v>
      </c>
      <c r="BO174" s="47">
        <v>0</v>
      </c>
      <c r="BP174" s="47">
        <v>0</v>
      </c>
      <c r="BQ174" s="47">
        <v>0</v>
      </c>
      <c r="BR174" s="47">
        <v>0</v>
      </c>
      <c r="BS174" s="47">
        <v>0</v>
      </c>
      <c r="BT174" s="47">
        <v>0</v>
      </c>
      <c r="BU174" s="47">
        <v>0</v>
      </c>
      <c r="BV174" s="47">
        <v>0</v>
      </c>
      <c r="BW174" s="47">
        <v>0</v>
      </c>
      <c r="BX174" s="47">
        <v>0</v>
      </c>
      <c r="BY174" s="47">
        <v>0</v>
      </c>
      <c r="BZ174" s="47">
        <v>0</v>
      </c>
      <c r="CA174" s="47">
        <v>0</v>
      </c>
      <c r="CB174" s="47">
        <v>0</v>
      </c>
      <c r="CC174" s="47">
        <v>0</v>
      </c>
      <c r="CD174" s="47">
        <v>0</v>
      </c>
      <c r="CE174" s="47">
        <v>0</v>
      </c>
      <c r="CF174" s="47">
        <v>0</v>
      </c>
      <c r="CG174" s="47">
        <v>0</v>
      </c>
      <c r="CH174" s="47">
        <v>0</v>
      </c>
      <c r="CI174" s="47">
        <v>0</v>
      </c>
      <c r="CJ174" s="47">
        <v>0</v>
      </c>
      <c r="CK174" s="47">
        <v>0</v>
      </c>
      <c r="CL174" s="47">
        <v>0</v>
      </c>
      <c r="CM174" s="47">
        <v>0</v>
      </c>
      <c r="CN174" s="47">
        <v>0</v>
      </c>
      <c r="CO174" s="47">
        <v>0</v>
      </c>
      <c r="CP174" s="47">
        <v>0</v>
      </c>
      <c r="CQ174" s="47">
        <v>0</v>
      </c>
      <c r="CR174" s="47">
        <v>0</v>
      </c>
      <c r="CS174" s="47">
        <v>0</v>
      </c>
      <c r="CT174" s="47">
        <v>0</v>
      </c>
      <c r="CU174" s="47">
        <v>0</v>
      </c>
      <c r="CV174" s="47">
        <v>0</v>
      </c>
      <c r="CW174" s="47">
        <v>0</v>
      </c>
      <c r="CX174" s="47">
        <v>0</v>
      </c>
      <c r="CY174" s="47">
        <v>0.43999999999999856</v>
      </c>
      <c r="CZ174" s="47">
        <v>0</v>
      </c>
      <c r="DA174" s="47">
        <v>0</v>
      </c>
      <c r="DB174" s="47">
        <v>0</v>
      </c>
      <c r="DC174" s="47">
        <v>0</v>
      </c>
      <c r="DD174" s="47">
        <v>0</v>
      </c>
      <c r="DE174" s="47">
        <v>0</v>
      </c>
      <c r="DF174" s="47">
        <v>0</v>
      </c>
      <c r="DG174" s="47">
        <v>0</v>
      </c>
      <c r="DH174" s="47">
        <v>0</v>
      </c>
      <c r="DI174" s="47">
        <v>0</v>
      </c>
      <c r="DJ174" s="47">
        <v>0.43999999999999856</v>
      </c>
      <c r="DK174" s="47">
        <v>0.10210526315789474</v>
      </c>
      <c r="DL174" s="47">
        <v>0</v>
      </c>
      <c r="DM174" s="47">
        <v>0</v>
      </c>
      <c r="DN174" s="47">
        <v>0</v>
      </c>
      <c r="DO174" s="47">
        <v>0.10210526315789474</v>
      </c>
      <c r="DP174" s="47">
        <v>0</v>
      </c>
      <c r="DQ174" s="47">
        <v>0</v>
      </c>
      <c r="DR174" s="47">
        <v>0</v>
      </c>
      <c r="DS174" s="47">
        <v>0</v>
      </c>
      <c r="DT174" s="47">
        <v>0</v>
      </c>
      <c r="DU174" s="47">
        <v>0</v>
      </c>
      <c r="DV174" s="47">
        <v>0</v>
      </c>
      <c r="DW174" s="47">
        <v>0</v>
      </c>
      <c r="DX174" s="47">
        <v>0</v>
      </c>
      <c r="DY174" s="47">
        <v>0</v>
      </c>
      <c r="DZ174" s="47">
        <v>0</v>
      </c>
      <c r="EA174" s="47">
        <v>0</v>
      </c>
      <c r="ZZ174" t="s">
        <v>157</v>
      </c>
    </row>
    <row r="175" spans="1:702" x14ac:dyDescent="0.25">
      <c r="A175" s="47" t="s">
        <v>444</v>
      </c>
      <c r="B175" s="47" t="s">
        <v>153</v>
      </c>
      <c r="C175" s="47" t="s">
        <v>157</v>
      </c>
      <c r="D175" s="47" t="s">
        <v>1170</v>
      </c>
      <c r="E175" s="47" t="s">
        <v>411</v>
      </c>
      <c r="F175" s="47" t="s">
        <v>411</v>
      </c>
      <c r="G175" s="47"/>
      <c r="H175" s="47" t="s">
        <v>406</v>
      </c>
      <c r="I175" s="47" t="s">
        <v>412</v>
      </c>
      <c r="J175" s="47" t="str">
        <f>=IFERROR(VLOOKUP(H175&amp;I175,Table_Fonctions!A:G,6,FALSE),"")</f>
        <v>0</v>
      </c>
      <c r="K175" s="47" t="s">
        <v>1177</v>
      </c>
      <c r="L175" s="47" t="str">
        <f>=IFERROR(VLOOKUP(H175&amp;I175,Table_Fonctions!A:G,7,FALSE),K175)</f>
        <v/>
      </c>
      <c r="M175" s="47" t="str">
        <f>=IF(OR(LEFT(D175, 3)="TJ ", LEFT(D175, 4)="CPH "), "OUI", "NON")</f>
        <v/>
      </c>
      <c r="N175" s="47" t="s">
        <v>445</v>
      </c>
      <c r="O175" s="47"/>
      <c r="P175" s="47">
        <v>0.5394736842105263</v>
      </c>
      <c r="Q175" s="47">
        <v>0.5394736842105263</v>
      </c>
      <c r="R175" s="47" t="s">
        <v>1172</v>
      </c>
      <c r="S175" s="47">
        <f>=ROUND(BQ175-(BR175+BS175),3)</f>
      </c>
      <c r="T175" s="47">
        <f>=ROUND(CK175-(CL175+CM175+CN175+CO175+CP175),3)</f>
      </c>
      <c r="U175" s="47">
        <v>0</v>
      </c>
      <c r="V175" s="47">
        <v>0</v>
      </c>
      <c r="W175" s="47">
        <v>0</v>
      </c>
      <c r="X175" s="47">
        <v>0</v>
      </c>
      <c r="Y175" s="47">
        <v>0</v>
      </c>
      <c r="Z175" s="47">
        <v>0</v>
      </c>
      <c r="AA175" s="47">
        <v>0</v>
      </c>
      <c r="AB175" s="47">
        <v>0</v>
      </c>
      <c r="AC175" s="47">
        <v>0</v>
      </c>
      <c r="AD175" s="47">
        <v>0</v>
      </c>
      <c r="AE175" s="47">
        <v>0</v>
      </c>
      <c r="AF175" s="47">
        <v>0</v>
      </c>
      <c r="AG175" s="47">
        <v>0</v>
      </c>
      <c r="AH175" s="47">
        <v>0</v>
      </c>
      <c r="AI175" s="47">
        <v>0</v>
      </c>
      <c r="AJ175" s="47">
        <v>0</v>
      </c>
      <c r="AK175" s="47">
        <v>0</v>
      </c>
      <c r="AL175" s="47">
        <v>0</v>
      </c>
      <c r="AM175" s="47">
        <v>0</v>
      </c>
      <c r="AN175" s="47">
        <v>0</v>
      </c>
      <c r="AO175" s="47">
        <v>0</v>
      </c>
      <c r="AP175" s="47">
        <v>0</v>
      </c>
      <c r="AQ175" s="47">
        <v>0</v>
      </c>
      <c r="AR175" s="47">
        <v>0</v>
      </c>
      <c r="AS175" s="47">
        <v>0</v>
      </c>
      <c r="AT175" s="47">
        <v>0</v>
      </c>
      <c r="AU175" s="47">
        <v>0</v>
      </c>
      <c r="AV175" s="47">
        <v>0</v>
      </c>
      <c r="AW175" s="47">
        <v>0</v>
      </c>
      <c r="AX175" s="47">
        <v>0</v>
      </c>
      <c r="AY175" s="47">
        <v>0</v>
      </c>
      <c r="AZ175" s="47">
        <v>0</v>
      </c>
      <c r="BA175" s="47">
        <v>0</v>
      </c>
      <c r="BB175" s="47">
        <v>0</v>
      </c>
      <c r="BC175" s="47">
        <v>0</v>
      </c>
      <c r="BD175" s="47">
        <v>0</v>
      </c>
      <c r="BE175" s="47">
        <v>0</v>
      </c>
      <c r="BF175" s="47">
        <v>0</v>
      </c>
      <c r="BG175" s="47">
        <v>0</v>
      </c>
      <c r="BH175" s="47">
        <v>0</v>
      </c>
      <c r="BI175" s="47">
        <v>0</v>
      </c>
      <c r="BJ175" s="47">
        <v>0</v>
      </c>
      <c r="BK175" s="47">
        <v>0</v>
      </c>
      <c r="BL175" s="47">
        <v>0</v>
      </c>
      <c r="BM175" s="47">
        <v>0</v>
      </c>
      <c r="BN175" s="47">
        <v>0</v>
      </c>
      <c r="BO175" s="47">
        <v>0</v>
      </c>
      <c r="BP175" s="47">
        <v>0</v>
      </c>
      <c r="BQ175" s="47">
        <v>0</v>
      </c>
      <c r="BR175" s="47">
        <v>0</v>
      </c>
      <c r="BS175" s="47">
        <v>0</v>
      </c>
      <c r="BT175" s="47">
        <v>0</v>
      </c>
      <c r="BU175" s="47">
        <v>0</v>
      </c>
      <c r="BV175" s="47">
        <v>0</v>
      </c>
      <c r="BW175" s="47">
        <v>0</v>
      </c>
      <c r="BX175" s="47">
        <v>0</v>
      </c>
      <c r="BY175" s="47">
        <v>0</v>
      </c>
      <c r="BZ175" s="47">
        <v>0</v>
      </c>
      <c r="CA175" s="47">
        <v>0</v>
      </c>
      <c r="CB175" s="47">
        <v>0</v>
      </c>
      <c r="CC175" s="47">
        <v>0</v>
      </c>
      <c r="CD175" s="47">
        <v>0</v>
      </c>
      <c r="CE175" s="47">
        <v>0</v>
      </c>
      <c r="CF175" s="47">
        <v>0</v>
      </c>
      <c r="CG175" s="47">
        <v>0</v>
      </c>
      <c r="CH175" s="47">
        <v>0</v>
      </c>
      <c r="CI175" s="47">
        <v>0</v>
      </c>
      <c r="CJ175" s="47">
        <v>0</v>
      </c>
      <c r="CK175" s="47">
        <v>0</v>
      </c>
      <c r="CL175" s="47">
        <v>0</v>
      </c>
      <c r="CM175" s="47">
        <v>0</v>
      </c>
      <c r="CN175" s="47">
        <v>0</v>
      </c>
      <c r="CO175" s="47">
        <v>0</v>
      </c>
      <c r="CP175" s="47">
        <v>0</v>
      </c>
      <c r="CQ175" s="47">
        <v>0</v>
      </c>
      <c r="CR175" s="47">
        <v>0</v>
      </c>
      <c r="CS175" s="47">
        <v>0</v>
      </c>
      <c r="CT175" s="47">
        <v>0</v>
      </c>
      <c r="CU175" s="47">
        <v>0</v>
      </c>
      <c r="CV175" s="47">
        <v>0</v>
      </c>
      <c r="CW175" s="47">
        <v>0</v>
      </c>
      <c r="CX175" s="47">
        <v>0</v>
      </c>
      <c r="CY175" s="47">
        <v>0.5394736842105263</v>
      </c>
      <c r="CZ175" s="47">
        <v>0</v>
      </c>
      <c r="DA175" s="47">
        <v>0</v>
      </c>
      <c r="DB175" s="47">
        <v>0</v>
      </c>
      <c r="DC175" s="47">
        <v>0</v>
      </c>
      <c r="DD175" s="47">
        <v>0</v>
      </c>
      <c r="DE175" s="47">
        <v>0</v>
      </c>
      <c r="DF175" s="47">
        <v>0</v>
      </c>
      <c r="DG175" s="47">
        <v>0</v>
      </c>
      <c r="DH175" s="47">
        <v>0</v>
      </c>
      <c r="DI175" s="47">
        <v>0</v>
      </c>
      <c r="DJ175" s="47">
        <v>0.5394736842105263</v>
      </c>
      <c r="DK175" s="47">
        <v>0</v>
      </c>
      <c r="DL175" s="47">
        <v>0</v>
      </c>
      <c r="DM175" s="47">
        <v>0</v>
      </c>
      <c r="DN175" s="47">
        <v>0</v>
      </c>
      <c r="DO175" s="47">
        <v>0</v>
      </c>
      <c r="DP175" s="47">
        <v>0</v>
      </c>
      <c r="DQ175" s="47">
        <v>0</v>
      </c>
      <c r="DR175" s="47">
        <v>0</v>
      </c>
      <c r="DS175" s="47">
        <v>0</v>
      </c>
      <c r="DT175" s="47">
        <v>0</v>
      </c>
      <c r="DU175" s="47">
        <v>0</v>
      </c>
      <c r="DV175" s="47">
        <v>0</v>
      </c>
      <c r="DW175" s="47">
        <v>0</v>
      </c>
      <c r="DX175" s="47">
        <v>0</v>
      </c>
      <c r="DY175" s="47">
        <v>0</v>
      </c>
      <c r="DZ175" s="47">
        <v>0</v>
      </c>
      <c r="EA175" s="47">
        <v>0</v>
      </c>
      <c r="ZZ175" t="s">
        <v>157</v>
      </c>
    </row>
    <row r="176" spans="1:702" x14ac:dyDescent="0.25">
      <c r="A176" s="47" t="s">
        <v>446</v>
      </c>
      <c r="B176" s="47" t="s">
        <v>153</v>
      </c>
      <c r="C176" s="47" t="s">
        <v>157</v>
      </c>
      <c r="D176" s="47" t="s">
        <v>1170</v>
      </c>
      <c r="E176" s="47" t="s">
        <v>411</v>
      </c>
      <c r="F176" s="47" t="s">
        <v>411</v>
      </c>
      <c r="G176" s="47"/>
      <c r="H176" s="47" t="s">
        <v>406</v>
      </c>
      <c r="I176" s="47" t="s">
        <v>412</v>
      </c>
      <c r="J176" s="47" t="str">
        <f>=IFERROR(VLOOKUP(H176&amp;I176,Table_Fonctions!A:G,6,FALSE),"")</f>
        <v>0</v>
      </c>
      <c r="K176" s="47" t="s">
        <v>1177</v>
      </c>
      <c r="L176" s="47" t="str">
        <f>=IFERROR(VLOOKUP(H176&amp;I176,Table_Fonctions!A:G,7,FALSE),K176)</f>
        <v/>
      </c>
      <c r="M176" s="47" t="str">
        <f>=IF(OR(LEFT(D176, 3)="TJ ", LEFT(D176, 4)="CPH "), "OUI", "NON")</f>
        <v/>
      </c>
      <c r="N176" s="47" t="s">
        <v>431</v>
      </c>
      <c r="O176" s="47"/>
      <c r="P176" s="47">
        <v>0.007894736842105263</v>
      </c>
      <c r="Q176" s="47">
        <v>0.007894736842105263</v>
      </c>
      <c r="R176" s="47" t="s">
        <v>1172</v>
      </c>
      <c r="S176" s="47">
        <f>=ROUND(BQ176-(BR176+BS176),3)</f>
      </c>
      <c r="T176" s="47">
        <f>=ROUND(CK176-(CL176+CM176+CN176+CO176+CP176),3)</f>
      </c>
      <c r="U176" s="47">
        <v>0</v>
      </c>
      <c r="V176" s="47">
        <v>0</v>
      </c>
      <c r="W176" s="47">
        <v>0</v>
      </c>
      <c r="X176" s="47">
        <v>0</v>
      </c>
      <c r="Y176" s="47">
        <v>0</v>
      </c>
      <c r="Z176" s="47">
        <v>0</v>
      </c>
      <c r="AA176" s="47">
        <v>0</v>
      </c>
      <c r="AB176" s="47">
        <v>0</v>
      </c>
      <c r="AC176" s="47">
        <v>0</v>
      </c>
      <c r="AD176" s="47">
        <v>0</v>
      </c>
      <c r="AE176" s="47">
        <v>0</v>
      </c>
      <c r="AF176" s="47">
        <v>0</v>
      </c>
      <c r="AG176" s="47">
        <v>0</v>
      </c>
      <c r="AH176" s="47">
        <v>0</v>
      </c>
      <c r="AI176" s="47">
        <v>0</v>
      </c>
      <c r="AJ176" s="47">
        <v>0</v>
      </c>
      <c r="AK176" s="47">
        <v>0</v>
      </c>
      <c r="AL176" s="47">
        <v>0</v>
      </c>
      <c r="AM176" s="47">
        <v>0</v>
      </c>
      <c r="AN176" s="47">
        <v>0</v>
      </c>
      <c r="AO176" s="47">
        <v>0</v>
      </c>
      <c r="AP176" s="47">
        <v>0</v>
      </c>
      <c r="AQ176" s="47">
        <v>0</v>
      </c>
      <c r="AR176" s="47">
        <v>0</v>
      </c>
      <c r="AS176" s="47">
        <v>0</v>
      </c>
      <c r="AT176" s="47">
        <v>0</v>
      </c>
      <c r="AU176" s="47">
        <v>0</v>
      </c>
      <c r="AV176" s="47">
        <v>0</v>
      </c>
      <c r="AW176" s="47">
        <v>0</v>
      </c>
      <c r="AX176" s="47">
        <v>0</v>
      </c>
      <c r="AY176" s="47">
        <v>0</v>
      </c>
      <c r="AZ176" s="47">
        <v>0</v>
      </c>
      <c r="BA176" s="47">
        <v>0</v>
      </c>
      <c r="BB176" s="47">
        <v>0</v>
      </c>
      <c r="BC176" s="47">
        <v>0</v>
      </c>
      <c r="BD176" s="47">
        <v>0</v>
      </c>
      <c r="BE176" s="47">
        <v>0</v>
      </c>
      <c r="BF176" s="47">
        <v>0</v>
      </c>
      <c r="BG176" s="47">
        <v>0</v>
      </c>
      <c r="BH176" s="47">
        <v>0</v>
      </c>
      <c r="BI176" s="47">
        <v>0</v>
      </c>
      <c r="BJ176" s="47">
        <v>0</v>
      </c>
      <c r="BK176" s="47">
        <v>0</v>
      </c>
      <c r="BL176" s="47">
        <v>0</v>
      </c>
      <c r="BM176" s="47">
        <v>0</v>
      </c>
      <c r="BN176" s="47">
        <v>0</v>
      </c>
      <c r="BO176" s="47">
        <v>0</v>
      </c>
      <c r="BP176" s="47">
        <v>0</v>
      </c>
      <c r="BQ176" s="47">
        <v>0</v>
      </c>
      <c r="BR176" s="47">
        <v>0</v>
      </c>
      <c r="BS176" s="47">
        <v>0</v>
      </c>
      <c r="BT176" s="47">
        <v>0.007894736842105263</v>
      </c>
      <c r="BU176" s="47">
        <v>0.007894736842105263</v>
      </c>
      <c r="BV176" s="47">
        <v>0</v>
      </c>
      <c r="BW176" s="47">
        <v>0</v>
      </c>
      <c r="BX176" s="47">
        <v>0</v>
      </c>
      <c r="BY176" s="47">
        <v>0</v>
      </c>
      <c r="BZ176" s="47">
        <v>0</v>
      </c>
      <c r="CA176" s="47">
        <v>0</v>
      </c>
      <c r="CB176" s="47">
        <v>0</v>
      </c>
      <c r="CC176" s="47">
        <v>0</v>
      </c>
      <c r="CD176" s="47">
        <v>0</v>
      </c>
      <c r="CE176" s="47">
        <v>0</v>
      </c>
      <c r="CF176" s="47">
        <v>0</v>
      </c>
      <c r="CG176" s="47">
        <v>0</v>
      </c>
      <c r="CH176" s="47">
        <v>0</v>
      </c>
      <c r="CI176" s="47">
        <v>0</v>
      </c>
      <c r="CJ176" s="47">
        <v>0</v>
      </c>
      <c r="CK176" s="47">
        <v>0</v>
      </c>
      <c r="CL176" s="47">
        <v>0</v>
      </c>
      <c r="CM176" s="47">
        <v>0</v>
      </c>
      <c r="CN176" s="47">
        <v>0</v>
      </c>
      <c r="CO176" s="47">
        <v>0</v>
      </c>
      <c r="CP176" s="47">
        <v>0</v>
      </c>
      <c r="CQ176" s="47">
        <v>0</v>
      </c>
      <c r="CR176" s="47">
        <v>0</v>
      </c>
      <c r="CS176" s="47">
        <v>0</v>
      </c>
      <c r="CT176" s="47">
        <v>0</v>
      </c>
      <c r="CU176" s="47">
        <v>0</v>
      </c>
      <c r="CV176" s="47">
        <v>0</v>
      </c>
      <c r="CW176" s="47">
        <v>0</v>
      </c>
      <c r="CX176" s="47">
        <v>0</v>
      </c>
      <c r="CY176" s="47">
        <v>0</v>
      </c>
      <c r="CZ176" s="47">
        <v>0</v>
      </c>
      <c r="DA176" s="47">
        <v>0</v>
      </c>
      <c r="DB176" s="47">
        <v>0</v>
      </c>
      <c r="DC176" s="47">
        <v>0</v>
      </c>
      <c r="DD176" s="47">
        <v>0</v>
      </c>
      <c r="DE176" s="47">
        <v>0</v>
      </c>
      <c r="DF176" s="47">
        <v>0</v>
      </c>
      <c r="DG176" s="47">
        <v>0</v>
      </c>
      <c r="DH176" s="47">
        <v>0</v>
      </c>
      <c r="DI176" s="47">
        <v>0</v>
      </c>
      <c r="DJ176" s="47">
        <v>0</v>
      </c>
      <c r="DK176" s="47">
        <v>0</v>
      </c>
      <c r="DL176" s="47">
        <v>0</v>
      </c>
      <c r="DM176" s="47">
        <v>0</v>
      </c>
      <c r="DN176" s="47">
        <v>0</v>
      </c>
      <c r="DO176" s="47">
        <v>0</v>
      </c>
      <c r="DP176" s="47">
        <v>0</v>
      </c>
      <c r="DQ176" s="47">
        <v>0</v>
      </c>
      <c r="DR176" s="47">
        <v>0</v>
      </c>
      <c r="DS176" s="47">
        <v>0</v>
      </c>
      <c r="DT176" s="47">
        <v>0</v>
      </c>
      <c r="DU176" s="47">
        <v>0</v>
      </c>
      <c r="DV176" s="47">
        <v>0</v>
      </c>
      <c r="DW176" s="47">
        <v>0</v>
      </c>
      <c r="DX176" s="47">
        <v>0</v>
      </c>
      <c r="DY176" s="47">
        <v>0</v>
      </c>
      <c r="DZ176" s="47">
        <v>0</v>
      </c>
      <c r="EA176" s="47">
        <v>0</v>
      </c>
      <c r="ZZ176" t="s">
        <v>157</v>
      </c>
    </row>
    <row r="177" spans="1:702" x14ac:dyDescent="0.25">
      <c r="A177" s="47" t="s">
        <v>447</v>
      </c>
      <c r="B177" s="47" t="s">
        <v>153</v>
      </c>
      <c r="C177" s="47" t="s">
        <v>157</v>
      </c>
      <c r="D177" s="47" t="s">
        <v>1170</v>
      </c>
      <c r="E177" s="47" t="s">
        <v>411</v>
      </c>
      <c r="F177" s="47" t="s">
        <v>411</v>
      </c>
      <c r="G177" s="47"/>
      <c r="H177" s="47" t="s">
        <v>406</v>
      </c>
      <c r="I177" s="47" t="s">
        <v>412</v>
      </c>
      <c r="J177" s="47" t="str">
        <f>=IFERROR(VLOOKUP(H177&amp;I177,Table_Fonctions!A:G,6,FALSE),"")</f>
        <v>0</v>
      </c>
      <c r="K177" s="47" t="s">
        <v>1177</v>
      </c>
      <c r="L177" s="47" t="str">
        <f>=IFERROR(VLOOKUP(H177&amp;I177,Table_Fonctions!A:G,7,FALSE),K177)</f>
        <v/>
      </c>
      <c r="M177" s="47" t="str">
        <f>=IF(OR(LEFT(D177, 3)="TJ ", LEFT(D177, 4)="CPH "), "OUI", "NON")</f>
        <v/>
      </c>
      <c r="N177" s="47" t="s">
        <v>424</v>
      </c>
      <c r="O177" s="47"/>
      <c r="P177" s="47">
        <v>0.19473684210526315</v>
      </c>
      <c r="Q177" s="47">
        <v>0.19473684210526315</v>
      </c>
      <c r="R177" s="47" t="s">
        <v>1172</v>
      </c>
      <c r="S177" s="47">
        <f>=ROUND(BQ177-(BR177+BS177),3)</f>
      </c>
      <c r="T177" s="47">
        <f>=ROUND(CK177-(CL177+CM177+CN177+CO177+CP177),3)</f>
      </c>
      <c r="U177" s="47">
        <v>0</v>
      </c>
      <c r="V177" s="47">
        <v>0</v>
      </c>
      <c r="W177" s="47">
        <v>0</v>
      </c>
      <c r="X177" s="47">
        <v>0</v>
      </c>
      <c r="Y177" s="47">
        <v>0</v>
      </c>
      <c r="Z177" s="47">
        <v>0</v>
      </c>
      <c r="AA177" s="47">
        <v>0</v>
      </c>
      <c r="AB177" s="47">
        <v>0</v>
      </c>
      <c r="AC177" s="47">
        <v>0</v>
      </c>
      <c r="AD177" s="47">
        <v>0</v>
      </c>
      <c r="AE177" s="47">
        <v>0</v>
      </c>
      <c r="AF177" s="47">
        <v>0</v>
      </c>
      <c r="AG177" s="47">
        <v>0</v>
      </c>
      <c r="AH177" s="47">
        <v>0</v>
      </c>
      <c r="AI177" s="47">
        <v>0</v>
      </c>
      <c r="AJ177" s="47">
        <v>0</v>
      </c>
      <c r="AK177" s="47">
        <v>0</v>
      </c>
      <c r="AL177" s="47">
        <v>0</v>
      </c>
      <c r="AM177" s="47">
        <v>0</v>
      </c>
      <c r="AN177" s="47">
        <v>0</v>
      </c>
      <c r="AO177" s="47">
        <v>0</v>
      </c>
      <c r="AP177" s="47">
        <v>0</v>
      </c>
      <c r="AQ177" s="47">
        <v>0</v>
      </c>
      <c r="AR177" s="47">
        <v>0</v>
      </c>
      <c r="AS177" s="47">
        <v>0</v>
      </c>
      <c r="AT177" s="47">
        <v>0</v>
      </c>
      <c r="AU177" s="47">
        <v>0</v>
      </c>
      <c r="AV177" s="47">
        <v>0</v>
      </c>
      <c r="AW177" s="47">
        <v>0</v>
      </c>
      <c r="AX177" s="47">
        <v>0</v>
      </c>
      <c r="AY177" s="47">
        <v>0</v>
      </c>
      <c r="AZ177" s="47">
        <v>0</v>
      </c>
      <c r="BA177" s="47">
        <v>0</v>
      </c>
      <c r="BB177" s="47">
        <v>0</v>
      </c>
      <c r="BC177" s="47">
        <v>0</v>
      </c>
      <c r="BD177" s="47">
        <v>0</v>
      </c>
      <c r="BE177" s="47">
        <v>0</v>
      </c>
      <c r="BF177" s="47">
        <v>0</v>
      </c>
      <c r="BG177" s="47">
        <v>0</v>
      </c>
      <c r="BH177" s="47">
        <v>0</v>
      </c>
      <c r="BI177" s="47">
        <v>0</v>
      </c>
      <c r="BJ177" s="47">
        <v>0</v>
      </c>
      <c r="BK177" s="47">
        <v>0</v>
      </c>
      <c r="BL177" s="47">
        <v>0</v>
      </c>
      <c r="BM177" s="47">
        <v>0</v>
      </c>
      <c r="BN177" s="47">
        <v>0</v>
      </c>
      <c r="BO177" s="47">
        <v>0</v>
      </c>
      <c r="BP177" s="47">
        <v>0</v>
      </c>
      <c r="BQ177" s="47">
        <v>0</v>
      </c>
      <c r="BR177" s="47">
        <v>0</v>
      </c>
      <c r="BS177" s="47">
        <v>0</v>
      </c>
      <c r="BT177" s="47">
        <v>0.19473684210526315</v>
      </c>
      <c r="BU177" s="47">
        <v>0</v>
      </c>
      <c r="BV177" s="47">
        <v>0</v>
      </c>
      <c r="BW177" s="47">
        <v>0</v>
      </c>
      <c r="BX177" s="47">
        <v>0</v>
      </c>
      <c r="BY177" s="47">
        <v>0</v>
      </c>
      <c r="BZ177" s="47">
        <v>0</v>
      </c>
      <c r="CA177" s="47">
        <v>0</v>
      </c>
      <c r="CB177" s="47">
        <v>0</v>
      </c>
      <c r="CC177" s="47">
        <v>0</v>
      </c>
      <c r="CD177" s="47">
        <v>0</v>
      </c>
      <c r="CE177" s="47">
        <v>0</v>
      </c>
      <c r="CF177" s="47">
        <v>0</v>
      </c>
      <c r="CG177" s="47">
        <v>0</v>
      </c>
      <c r="CH177" s="47">
        <v>0.19473684210526315</v>
      </c>
      <c r="CI177" s="47">
        <v>0</v>
      </c>
      <c r="CJ177" s="47">
        <v>0</v>
      </c>
      <c r="CK177" s="47">
        <v>0</v>
      </c>
      <c r="CL177" s="47">
        <v>0</v>
      </c>
      <c r="CM177" s="47">
        <v>0</v>
      </c>
      <c r="CN177" s="47">
        <v>0</v>
      </c>
      <c r="CO177" s="47">
        <v>0</v>
      </c>
      <c r="CP177" s="47">
        <v>0</v>
      </c>
      <c r="CQ177" s="47">
        <v>0</v>
      </c>
      <c r="CR177" s="47">
        <v>0</v>
      </c>
      <c r="CS177" s="47">
        <v>0</v>
      </c>
      <c r="CT177" s="47">
        <v>0</v>
      </c>
      <c r="CU177" s="47">
        <v>0</v>
      </c>
      <c r="CV177" s="47">
        <v>0</v>
      </c>
      <c r="CW177" s="47">
        <v>0</v>
      </c>
      <c r="CX177" s="47">
        <v>0</v>
      </c>
      <c r="CY177" s="47">
        <v>0</v>
      </c>
      <c r="CZ177" s="47">
        <v>0</v>
      </c>
      <c r="DA177" s="47">
        <v>0</v>
      </c>
      <c r="DB177" s="47">
        <v>0</v>
      </c>
      <c r="DC177" s="47">
        <v>0</v>
      </c>
      <c r="DD177" s="47">
        <v>0</v>
      </c>
      <c r="DE177" s="47">
        <v>0</v>
      </c>
      <c r="DF177" s="47">
        <v>0</v>
      </c>
      <c r="DG177" s="47">
        <v>0</v>
      </c>
      <c r="DH177" s="47">
        <v>0</v>
      </c>
      <c r="DI177" s="47">
        <v>0</v>
      </c>
      <c r="DJ177" s="47">
        <v>0</v>
      </c>
      <c r="DK177" s="47">
        <v>0</v>
      </c>
      <c r="DL177" s="47">
        <v>0</v>
      </c>
      <c r="DM177" s="47">
        <v>0</v>
      </c>
      <c r="DN177" s="47">
        <v>0</v>
      </c>
      <c r="DO177" s="47">
        <v>0</v>
      </c>
      <c r="DP177" s="47">
        <v>0</v>
      </c>
      <c r="DQ177" s="47">
        <v>0</v>
      </c>
      <c r="DR177" s="47">
        <v>0</v>
      </c>
      <c r="DS177" s="47">
        <v>0</v>
      </c>
      <c r="DT177" s="47">
        <v>0</v>
      </c>
      <c r="DU177" s="47">
        <v>0</v>
      </c>
      <c r="DV177" s="47">
        <v>0</v>
      </c>
      <c r="DW177" s="47">
        <v>0</v>
      </c>
      <c r="DX177" s="47">
        <v>0</v>
      </c>
      <c r="DY177" s="47">
        <v>0</v>
      </c>
      <c r="DZ177" s="47">
        <v>0</v>
      </c>
      <c r="EA177" s="47">
        <v>0</v>
      </c>
      <c r="ZZ177" t="s">
        <v>157</v>
      </c>
    </row>
    <row r="178" spans="1:702" x14ac:dyDescent="0.25">
      <c r="A178" s="47" t="s">
        <v>448</v>
      </c>
      <c r="B178" s="47" t="s">
        <v>153</v>
      </c>
      <c r="C178" s="47" t="s">
        <v>157</v>
      </c>
      <c r="D178" s="47" t="s">
        <v>1170</v>
      </c>
      <c r="E178" s="47" t="s">
        <v>411</v>
      </c>
      <c r="F178" s="47" t="s">
        <v>411</v>
      </c>
      <c r="G178" s="47"/>
      <c r="H178" s="47" t="s">
        <v>406</v>
      </c>
      <c r="I178" s="47" t="s">
        <v>412</v>
      </c>
      <c r="J178" s="47" t="str">
        <f>=IFERROR(VLOOKUP(H178&amp;I178,Table_Fonctions!A:G,6,FALSE),"")</f>
        <v>0</v>
      </c>
      <c r="K178" s="47" t="s">
        <v>1177</v>
      </c>
      <c r="L178" s="47" t="str">
        <f>=IFERROR(VLOOKUP(H178&amp;I178,Table_Fonctions!A:G,7,FALSE),K178)</f>
        <v/>
      </c>
      <c r="M178" s="47" t="str">
        <f>=IF(OR(LEFT(D178, 3)="TJ ", LEFT(D178, 4)="CPH "), "OUI", "NON")</f>
        <v/>
      </c>
      <c r="N178" s="47" t="s">
        <v>424</v>
      </c>
      <c r="O178" s="47"/>
      <c r="P178" s="47">
        <v>0.19473684210526315</v>
      </c>
      <c r="Q178" s="47">
        <v>0.19473684210526315</v>
      </c>
      <c r="R178" s="47" t="s">
        <v>1172</v>
      </c>
      <c r="S178" s="47">
        <f>=ROUND(BQ178-(BR178+BS178),3)</f>
      </c>
      <c r="T178" s="47">
        <f>=ROUND(CK178-(CL178+CM178+CN178+CO178+CP178),3)</f>
      </c>
      <c r="U178" s="47">
        <v>0</v>
      </c>
      <c r="V178" s="47">
        <v>0</v>
      </c>
      <c r="W178" s="47">
        <v>0</v>
      </c>
      <c r="X178" s="47">
        <v>0</v>
      </c>
      <c r="Y178" s="47">
        <v>0</v>
      </c>
      <c r="Z178" s="47">
        <v>0</v>
      </c>
      <c r="AA178" s="47">
        <v>0</v>
      </c>
      <c r="AB178" s="47">
        <v>0</v>
      </c>
      <c r="AC178" s="47">
        <v>0</v>
      </c>
      <c r="AD178" s="47">
        <v>0</v>
      </c>
      <c r="AE178" s="47">
        <v>0</v>
      </c>
      <c r="AF178" s="47">
        <v>0</v>
      </c>
      <c r="AG178" s="47">
        <v>0</v>
      </c>
      <c r="AH178" s="47">
        <v>0</v>
      </c>
      <c r="AI178" s="47">
        <v>0</v>
      </c>
      <c r="AJ178" s="47">
        <v>0</v>
      </c>
      <c r="AK178" s="47">
        <v>0</v>
      </c>
      <c r="AL178" s="47">
        <v>0</v>
      </c>
      <c r="AM178" s="47">
        <v>0</v>
      </c>
      <c r="AN178" s="47">
        <v>0</v>
      </c>
      <c r="AO178" s="47">
        <v>0</v>
      </c>
      <c r="AP178" s="47">
        <v>0</v>
      </c>
      <c r="AQ178" s="47">
        <v>0</v>
      </c>
      <c r="AR178" s="47">
        <v>0</v>
      </c>
      <c r="AS178" s="47">
        <v>0</v>
      </c>
      <c r="AT178" s="47">
        <v>0</v>
      </c>
      <c r="AU178" s="47">
        <v>0</v>
      </c>
      <c r="AV178" s="47">
        <v>0</v>
      </c>
      <c r="AW178" s="47">
        <v>0</v>
      </c>
      <c r="AX178" s="47">
        <v>0</v>
      </c>
      <c r="AY178" s="47">
        <v>0</v>
      </c>
      <c r="AZ178" s="47">
        <v>0</v>
      </c>
      <c r="BA178" s="47">
        <v>0</v>
      </c>
      <c r="BB178" s="47">
        <v>0</v>
      </c>
      <c r="BC178" s="47">
        <v>0</v>
      </c>
      <c r="BD178" s="47">
        <v>0</v>
      </c>
      <c r="BE178" s="47">
        <v>0</v>
      </c>
      <c r="BF178" s="47">
        <v>0</v>
      </c>
      <c r="BG178" s="47">
        <v>0</v>
      </c>
      <c r="BH178" s="47">
        <v>0</v>
      </c>
      <c r="BI178" s="47">
        <v>0</v>
      </c>
      <c r="BJ178" s="47">
        <v>0</v>
      </c>
      <c r="BK178" s="47">
        <v>0</v>
      </c>
      <c r="BL178" s="47">
        <v>0</v>
      </c>
      <c r="BM178" s="47">
        <v>0</v>
      </c>
      <c r="BN178" s="47">
        <v>0</v>
      </c>
      <c r="BO178" s="47">
        <v>0</v>
      </c>
      <c r="BP178" s="47">
        <v>0</v>
      </c>
      <c r="BQ178" s="47">
        <v>0</v>
      </c>
      <c r="BR178" s="47">
        <v>0</v>
      </c>
      <c r="BS178" s="47">
        <v>0</v>
      </c>
      <c r="BT178" s="47">
        <v>0.19473684210526315</v>
      </c>
      <c r="BU178" s="47">
        <v>0</v>
      </c>
      <c r="BV178" s="47">
        <v>0.19473684210526315</v>
      </c>
      <c r="BW178" s="47">
        <v>0</v>
      </c>
      <c r="BX178" s="47">
        <v>0</v>
      </c>
      <c r="BY178" s="47">
        <v>0</v>
      </c>
      <c r="BZ178" s="47">
        <v>0</v>
      </c>
      <c r="CA178" s="47">
        <v>0</v>
      </c>
      <c r="CB178" s="47">
        <v>0</v>
      </c>
      <c r="CC178" s="47">
        <v>0</v>
      </c>
      <c r="CD178" s="47">
        <v>0</v>
      </c>
      <c r="CE178" s="47">
        <v>0</v>
      </c>
      <c r="CF178" s="47">
        <v>0</v>
      </c>
      <c r="CG178" s="47">
        <v>0</v>
      </c>
      <c r="CH178" s="47">
        <v>0</v>
      </c>
      <c r="CI178" s="47">
        <v>0</v>
      </c>
      <c r="CJ178" s="47">
        <v>0</v>
      </c>
      <c r="CK178" s="47">
        <v>0</v>
      </c>
      <c r="CL178" s="47">
        <v>0</v>
      </c>
      <c r="CM178" s="47">
        <v>0</v>
      </c>
      <c r="CN178" s="47">
        <v>0</v>
      </c>
      <c r="CO178" s="47">
        <v>0</v>
      </c>
      <c r="CP178" s="47">
        <v>0</v>
      </c>
      <c r="CQ178" s="47">
        <v>0</v>
      </c>
      <c r="CR178" s="47">
        <v>0</v>
      </c>
      <c r="CS178" s="47">
        <v>0</v>
      </c>
      <c r="CT178" s="47">
        <v>0</v>
      </c>
      <c r="CU178" s="47">
        <v>0</v>
      </c>
      <c r="CV178" s="47">
        <v>0</v>
      </c>
      <c r="CW178" s="47">
        <v>0</v>
      </c>
      <c r="CX178" s="47">
        <v>0</v>
      </c>
      <c r="CY178" s="47">
        <v>0</v>
      </c>
      <c r="CZ178" s="47">
        <v>0</v>
      </c>
      <c r="DA178" s="47">
        <v>0</v>
      </c>
      <c r="DB178" s="47">
        <v>0</v>
      </c>
      <c r="DC178" s="47">
        <v>0</v>
      </c>
      <c r="DD178" s="47">
        <v>0</v>
      </c>
      <c r="DE178" s="47">
        <v>0</v>
      </c>
      <c r="DF178" s="47">
        <v>0</v>
      </c>
      <c r="DG178" s="47">
        <v>0</v>
      </c>
      <c r="DH178" s="47">
        <v>0</v>
      </c>
      <c r="DI178" s="47">
        <v>0</v>
      </c>
      <c r="DJ178" s="47">
        <v>0</v>
      </c>
      <c r="DK178" s="47">
        <v>0</v>
      </c>
      <c r="DL178" s="47">
        <v>0</v>
      </c>
      <c r="DM178" s="47">
        <v>0</v>
      </c>
      <c r="DN178" s="47">
        <v>0</v>
      </c>
      <c r="DO178" s="47">
        <v>0</v>
      </c>
      <c r="DP178" s="47">
        <v>0</v>
      </c>
      <c r="DQ178" s="47">
        <v>0</v>
      </c>
      <c r="DR178" s="47">
        <v>0</v>
      </c>
      <c r="DS178" s="47">
        <v>0</v>
      </c>
      <c r="DT178" s="47">
        <v>0</v>
      </c>
      <c r="DU178" s="47">
        <v>0</v>
      </c>
      <c r="DV178" s="47">
        <v>0</v>
      </c>
      <c r="DW178" s="47">
        <v>0</v>
      </c>
      <c r="DX178" s="47">
        <v>0</v>
      </c>
      <c r="DY178" s="47">
        <v>0</v>
      </c>
      <c r="DZ178" s="47">
        <v>0</v>
      </c>
      <c r="EA178" s="47">
        <v>0</v>
      </c>
      <c r="ZZ178" t="s">
        <v>157</v>
      </c>
    </row>
    <row r="179" spans="1:702" x14ac:dyDescent="0.25">
      <c r="A179" s="47" t="s">
        <v>449</v>
      </c>
      <c r="B179" s="47" t="s">
        <v>153</v>
      </c>
      <c r="C179" s="47" t="s">
        <v>157</v>
      </c>
      <c r="D179" s="47" t="s">
        <v>1170</v>
      </c>
      <c r="E179" s="47" t="s">
        <v>411</v>
      </c>
      <c r="F179" s="47" t="s">
        <v>411</v>
      </c>
      <c r="G179" s="47"/>
      <c r="H179" s="47" t="s">
        <v>406</v>
      </c>
      <c r="I179" s="47" t="s">
        <v>412</v>
      </c>
      <c r="J179" s="47" t="str">
        <f>=IFERROR(VLOOKUP(H179&amp;I179,Table_Fonctions!A:G,6,FALSE),"")</f>
        <v>0</v>
      </c>
      <c r="K179" s="47" t="s">
        <v>1177</v>
      </c>
      <c r="L179" s="47" t="str">
        <f>=IFERROR(VLOOKUP(H179&amp;I179,Table_Fonctions!A:G,7,FALSE),K179)</f>
        <v/>
      </c>
      <c r="M179" s="47" t="str">
        <f>=IF(OR(LEFT(D179, 3)="TJ ", LEFT(D179, 4)="CPH "), "OUI", "NON")</f>
        <v/>
      </c>
      <c r="N179" s="47" t="s">
        <v>424</v>
      </c>
      <c r="O179" s="47" t="s">
        <v>450</v>
      </c>
      <c r="P179" s="47">
        <v>0.19473684210526315</v>
      </c>
      <c r="Q179" s="47">
        <v>0.19473684210526315</v>
      </c>
      <c r="R179" s="47" t="s">
        <v>1172</v>
      </c>
      <c r="S179" s="47">
        <f>=ROUND(BQ179-(BR179+BS179),3)</f>
      </c>
      <c r="T179" s="47">
        <f>=ROUND(CK179-(CL179+CM179+CN179+CO179+CP179),3)</f>
      </c>
      <c r="U179" s="47">
        <v>0</v>
      </c>
      <c r="V179" s="47">
        <v>0</v>
      </c>
      <c r="W179" s="47">
        <v>0</v>
      </c>
      <c r="X179" s="47">
        <v>0</v>
      </c>
      <c r="Y179" s="47">
        <v>0</v>
      </c>
      <c r="Z179" s="47">
        <v>0</v>
      </c>
      <c r="AA179" s="47">
        <v>0</v>
      </c>
      <c r="AB179" s="47">
        <v>0</v>
      </c>
      <c r="AC179" s="47">
        <v>0</v>
      </c>
      <c r="AD179" s="47">
        <v>0</v>
      </c>
      <c r="AE179" s="47">
        <v>0</v>
      </c>
      <c r="AF179" s="47">
        <v>0</v>
      </c>
      <c r="AG179" s="47">
        <v>0</v>
      </c>
      <c r="AH179" s="47">
        <v>0</v>
      </c>
      <c r="AI179" s="47">
        <v>0</v>
      </c>
      <c r="AJ179" s="47">
        <v>0</v>
      </c>
      <c r="AK179" s="47">
        <v>0</v>
      </c>
      <c r="AL179" s="47">
        <v>0</v>
      </c>
      <c r="AM179" s="47">
        <v>0</v>
      </c>
      <c r="AN179" s="47">
        <v>0</v>
      </c>
      <c r="AO179" s="47">
        <v>0</v>
      </c>
      <c r="AP179" s="47">
        <v>0</v>
      </c>
      <c r="AQ179" s="47">
        <v>0</v>
      </c>
      <c r="AR179" s="47">
        <v>0</v>
      </c>
      <c r="AS179" s="47">
        <v>0</v>
      </c>
      <c r="AT179" s="47">
        <v>0</v>
      </c>
      <c r="AU179" s="47">
        <v>0</v>
      </c>
      <c r="AV179" s="47">
        <v>0</v>
      </c>
      <c r="AW179" s="47">
        <v>0</v>
      </c>
      <c r="AX179" s="47">
        <v>0</v>
      </c>
      <c r="AY179" s="47">
        <v>0</v>
      </c>
      <c r="AZ179" s="47">
        <v>0</v>
      </c>
      <c r="BA179" s="47">
        <v>0</v>
      </c>
      <c r="BB179" s="47">
        <v>0</v>
      </c>
      <c r="BC179" s="47">
        <v>0</v>
      </c>
      <c r="BD179" s="47">
        <v>0</v>
      </c>
      <c r="BE179" s="47">
        <v>0</v>
      </c>
      <c r="BF179" s="47">
        <v>0</v>
      </c>
      <c r="BG179" s="47">
        <v>0</v>
      </c>
      <c r="BH179" s="47">
        <v>0</v>
      </c>
      <c r="BI179" s="47">
        <v>0</v>
      </c>
      <c r="BJ179" s="47">
        <v>0</v>
      </c>
      <c r="BK179" s="47">
        <v>0</v>
      </c>
      <c r="BL179" s="47">
        <v>0</v>
      </c>
      <c r="BM179" s="47">
        <v>0</v>
      </c>
      <c r="BN179" s="47">
        <v>0</v>
      </c>
      <c r="BO179" s="47">
        <v>0</v>
      </c>
      <c r="BP179" s="47">
        <v>0</v>
      </c>
      <c r="BQ179" s="47">
        <v>0</v>
      </c>
      <c r="BR179" s="47">
        <v>0</v>
      </c>
      <c r="BS179" s="47">
        <v>0</v>
      </c>
      <c r="BT179" s="47">
        <v>0.19473684210526315</v>
      </c>
      <c r="BU179" s="47">
        <v>0.19473684210526315</v>
      </c>
      <c r="BV179" s="47">
        <v>0</v>
      </c>
      <c r="BW179" s="47">
        <v>0</v>
      </c>
      <c r="BX179" s="47">
        <v>0</v>
      </c>
      <c r="BY179" s="47">
        <v>0</v>
      </c>
      <c r="BZ179" s="47">
        <v>0</v>
      </c>
      <c r="CA179" s="47">
        <v>0</v>
      </c>
      <c r="CB179" s="47">
        <v>0</v>
      </c>
      <c r="CC179" s="47">
        <v>0</v>
      </c>
      <c r="CD179" s="47">
        <v>0</v>
      </c>
      <c r="CE179" s="47">
        <v>0</v>
      </c>
      <c r="CF179" s="47">
        <v>0</v>
      </c>
      <c r="CG179" s="47">
        <v>0</v>
      </c>
      <c r="CH179" s="47">
        <v>0</v>
      </c>
      <c r="CI179" s="47">
        <v>0</v>
      </c>
      <c r="CJ179" s="47">
        <v>0</v>
      </c>
      <c r="CK179" s="47">
        <v>0</v>
      </c>
      <c r="CL179" s="47">
        <v>0</v>
      </c>
      <c r="CM179" s="47">
        <v>0</v>
      </c>
      <c r="CN179" s="47">
        <v>0</v>
      </c>
      <c r="CO179" s="47">
        <v>0</v>
      </c>
      <c r="CP179" s="47">
        <v>0</v>
      </c>
      <c r="CQ179" s="47">
        <v>0</v>
      </c>
      <c r="CR179" s="47">
        <v>0</v>
      </c>
      <c r="CS179" s="47">
        <v>0</v>
      </c>
      <c r="CT179" s="47">
        <v>0</v>
      </c>
      <c r="CU179" s="47">
        <v>0</v>
      </c>
      <c r="CV179" s="47">
        <v>0</v>
      </c>
      <c r="CW179" s="47">
        <v>0</v>
      </c>
      <c r="CX179" s="47">
        <v>0</v>
      </c>
      <c r="CY179" s="47">
        <v>0</v>
      </c>
      <c r="CZ179" s="47">
        <v>0</v>
      </c>
      <c r="DA179" s="47">
        <v>0</v>
      </c>
      <c r="DB179" s="47">
        <v>0</v>
      </c>
      <c r="DC179" s="47">
        <v>0</v>
      </c>
      <c r="DD179" s="47">
        <v>0</v>
      </c>
      <c r="DE179" s="47">
        <v>0</v>
      </c>
      <c r="DF179" s="47">
        <v>0</v>
      </c>
      <c r="DG179" s="47">
        <v>0</v>
      </c>
      <c r="DH179" s="47">
        <v>0</v>
      </c>
      <c r="DI179" s="47">
        <v>0</v>
      </c>
      <c r="DJ179" s="47">
        <v>0</v>
      </c>
      <c r="DK179" s="47">
        <v>0</v>
      </c>
      <c r="DL179" s="47">
        <v>0</v>
      </c>
      <c r="DM179" s="47">
        <v>0</v>
      </c>
      <c r="DN179" s="47">
        <v>0</v>
      </c>
      <c r="DO179" s="47">
        <v>0</v>
      </c>
      <c r="DP179" s="47">
        <v>0</v>
      </c>
      <c r="DQ179" s="47">
        <v>0</v>
      </c>
      <c r="DR179" s="47">
        <v>0</v>
      </c>
      <c r="DS179" s="47">
        <v>0</v>
      </c>
      <c r="DT179" s="47">
        <v>0</v>
      </c>
      <c r="DU179" s="47">
        <v>0</v>
      </c>
      <c r="DV179" s="47">
        <v>0</v>
      </c>
      <c r="DW179" s="47">
        <v>0</v>
      </c>
      <c r="DX179" s="47">
        <v>0</v>
      </c>
      <c r="DY179" s="47">
        <v>0</v>
      </c>
      <c r="DZ179" s="47">
        <v>0</v>
      </c>
      <c r="EA179" s="47">
        <v>0</v>
      </c>
      <c r="ZZ179" t="s">
        <v>157</v>
      </c>
    </row>
    <row r="180" spans="1:702" x14ac:dyDescent="0.25">
      <c r="A180" s="47" t="s">
        <v>451</v>
      </c>
      <c r="B180" s="47" t="s">
        <v>153</v>
      </c>
      <c r="C180" s="47" t="s">
        <v>157</v>
      </c>
      <c r="D180" s="47" t="s">
        <v>1170</v>
      </c>
      <c r="E180" s="47" t="s">
        <v>411</v>
      </c>
      <c r="F180" s="47" t="s">
        <v>411</v>
      </c>
      <c r="G180" s="47"/>
      <c r="H180" s="47" t="s">
        <v>406</v>
      </c>
      <c r="I180" s="47" t="s">
        <v>412</v>
      </c>
      <c r="J180" s="47" t="str">
        <f>=IFERROR(VLOOKUP(H180&amp;I180,Table_Fonctions!A:G,6,FALSE),"")</f>
        <v>0</v>
      </c>
      <c r="K180" s="47" t="s">
        <v>1177</v>
      </c>
      <c r="L180" s="47" t="str">
        <f>=IFERROR(VLOOKUP(H180&amp;I180,Table_Fonctions!A:G,7,FALSE),K180)</f>
        <v/>
      </c>
      <c r="M180" s="47" t="str">
        <f>=IF(OR(LEFT(D180, 3)="TJ ", LEFT(D180, 4)="CPH "), "OUI", "NON")</f>
        <v/>
      </c>
      <c r="N180" s="47" t="s">
        <v>424</v>
      </c>
      <c r="O180" s="47"/>
      <c r="P180" s="47">
        <v>0.19473684210526315</v>
      </c>
      <c r="Q180" s="47">
        <v>0.19473684210526315</v>
      </c>
      <c r="R180" s="47" t="s">
        <v>1172</v>
      </c>
      <c r="S180" s="47">
        <f>=ROUND(BQ180-(BR180+BS180),3)</f>
      </c>
      <c r="T180" s="47">
        <f>=ROUND(CK180-(CL180+CM180+CN180+CO180+CP180),3)</f>
      </c>
      <c r="U180" s="47">
        <v>0</v>
      </c>
      <c r="V180" s="47">
        <v>0</v>
      </c>
      <c r="W180" s="47">
        <v>0</v>
      </c>
      <c r="X180" s="47">
        <v>0</v>
      </c>
      <c r="Y180" s="47">
        <v>0</v>
      </c>
      <c r="Z180" s="47">
        <v>0</v>
      </c>
      <c r="AA180" s="47">
        <v>0</v>
      </c>
      <c r="AB180" s="47">
        <v>0</v>
      </c>
      <c r="AC180" s="47">
        <v>0</v>
      </c>
      <c r="AD180" s="47">
        <v>0</v>
      </c>
      <c r="AE180" s="47">
        <v>0</v>
      </c>
      <c r="AF180" s="47">
        <v>0</v>
      </c>
      <c r="AG180" s="47">
        <v>0</v>
      </c>
      <c r="AH180" s="47">
        <v>0</v>
      </c>
      <c r="AI180" s="47">
        <v>0</v>
      </c>
      <c r="AJ180" s="47">
        <v>0</v>
      </c>
      <c r="AK180" s="47">
        <v>0</v>
      </c>
      <c r="AL180" s="47">
        <v>0</v>
      </c>
      <c r="AM180" s="47">
        <v>0</v>
      </c>
      <c r="AN180" s="47">
        <v>0</v>
      </c>
      <c r="AO180" s="47">
        <v>0</v>
      </c>
      <c r="AP180" s="47">
        <v>0</v>
      </c>
      <c r="AQ180" s="47">
        <v>0</v>
      </c>
      <c r="AR180" s="47">
        <v>0</v>
      </c>
      <c r="AS180" s="47">
        <v>0</v>
      </c>
      <c r="AT180" s="47">
        <v>0</v>
      </c>
      <c r="AU180" s="47">
        <v>0</v>
      </c>
      <c r="AV180" s="47">
        <v>0</v>
      </c>
      <c r="AW180" s="47">
        <v>0</v>
      </c>
      <c r="AX180" s="47">
        <v>0</v>
      </c>
      <c r="AY180" s="47">
        <v>0</v>
      </c>
      <c r="AZ180" s="47">
        <v>0</v>
      </c>
      <c r="BA180" s="47">
        <v>0</v>
      </c>
      <c r="BB180" s="47">
        <v>0</v>
      </c>
      <c r="BC180" s="47">
        <v>0</v>
      </c>
      <c r="BD180" s="47">
        <v>0</v>
      </c>
      <c r="BE180" s="47">
        <v>0</v>
      </c>
      <c r="BF180" s="47">
        <v>0</v>
      </c>
      <c r="BG180" s="47">
        <v>0</v>
      </c>
      <c r="BH180" s="47">
        <v>0</v>
      </c>
      <c r="BI180" s="47">
        <v>0</v>
      </c>
      <c r="BJ180" s="47">
        <v>0</v>
      </c>
      <c r="BK180" s="47">
        <v>0</v>
      </c>
      <c r="BL180" s="47">
        <v>0</v>
      </c>
      <c r="BM180" s="47">
        <v>0</v>
      </c>
      <c r="BN180" s="47">
        <v>0</v>
      </c>
      <c r="BO180" s="47">
        <v>0</v>
      </c>
      <c r="BP180" s="47">
        <v>0</v>
      </c>
      <c r="BQ180" s="47">
        <v>0</v>
      </c>
      <c r="BR180" s="47">
        <v>0</v>
      </c>
      <c r="BS180" s="47">
        <v>0</v>
      </c>
      <c r="BT180" s="47">
        <v>0.19473684210526315</v>
      </c>
      <c r="BU180" s="47">
        <v>0.19473684210526315</v>
      </c>
      <c r="BV180" s="47">
        <v>0</v>
      </c>
      <c r="BW180" s="47">
        <v>0</v>
      </c>
      <c r="BX180" s="47">
        <v>0</v>
      </c>
      <c r="BY180" s="47">
        <v>0</v>
      </c>
      <c r="BZ180" s="47">
        <v>0</v>
      </c>
      <c r="CA180" s="47">
        <v>0</v>
      </c>
      <c r="CB180" s="47">
        <v>0</v>
      </c>
      <c r="CC180" s="47">
        <v>0</v>
      </c>
      <c r="CD180" s="47">
        <v>0</v>
      </c>
      <c r="CE180" s="47">
        <v>0</v>
      </c>
      <c r="CF180" s="47">
        <v>0</v>
      </c>
      <c r="CG180" s="47">
        <v>0</v>
      </c>
      <c r="CH180" s="47">
        <v>0</v>
      </c>
      <c r="CI180" s="47">
        <v>0</v>
      </c>
      <c r="CJ180" s="47">
        <v>0</v>
      </c>
      <c r="CK180" s="47">
        <v>0</v>
      </c>
      <c r="CL180" s="47">
        <v>0</v>
      </c>
      <c r="CM180" s="47">
        <v>0</v>
      </c>
      <c r="CN180" s="47">
        <v>0</v>
      </c>
      <c r="CO180" s="47">
        <v>0</v>
      </c>
      <c r="CP180" s="47">
        <v>0</v>
      </c>
      <c r="CQ180" s="47">
        <v>0</v>
      </c>
      <c r="CR180" s="47">
        <v>0</v>
      </c>
      <c r="CS180" s="47">
        <v>0</v>
      </c>
      <c r="CT180" s="47">
        <v>0</v>
      </c>
      <c r="CU180" s="47">
        <v>0</v>
      </c>
      <c r="CV180" s="47">
        <v>0</v>
      </c>
      <c r="CW180" s="47">
        <v>0</v>
      </c>
      <c r="CX180" s="47">
        <v>0</v>
      </c>
      <c r="CY180" s="47">
        <v>0</v>
      </c>
      <c r="CZ180" s="47">
        <v>0</v>
      </c>
      <c r="DA180" s="47">
        <v>0</v>
      </c>
      <c r="DB180" s="47">
        <v>0</v>
      </c>
      <c r="DC180" s="47">
        <v>0</v>
      </c>
      <c r="DD180" s="47">
        <v>0</v>
      </c>
      <c r="DE180" s="47">
        <v>0</v>
      </c>
      <c r="DF180" s="47">
        <v>0</v>
      </c>
      <c r="DG180" s="47">
        <v>0</v>
      </c>
      <c r="DH180" s="47">
        <v>0</v>
      </c>
      <c r="DI180" s="47">
        <v>0</v>
      </c>
      <c r="DJ180" s="47">
        <v>0</v>
      </c>
      <c r="DK180" s="47">
        <v>0</v>
      </c>
      <c r="DL180" s="47">
        <v>0</v>
      </c>
      <c r="DM180" s="47">
        <v>0</v>
      </c>
      <c r="DN180" s="47">
        <v>0</v>
      </c>
      <c r="DO180" s="47">
        <v>0</v>
      </c>
      <c r="DP180" s="47">
        <v>0</v>
      </c>
      <c r="DQ180" s="47">
        <v>0</v>
      </c>
      <c r="DR180" s="47">
        <v>0</v>
      </c>
      <c r="DS180" s="47">
        <v>0</v>
      </c>
      <c r="DT180" s="47">
        <v>0</v>
      </c>
      <c r="DU180" s="47">
        <v>0</v>
      </c>
      <c r="DV180" s="47">
        <v>0</v>
      </c>
      <c r="DW180" s="47">
        <v>0</v>
      </c>
      <c r="DX180" s="47">
        <v>0</v>
      </c>
      <c r="DY180" s="47">
        <v>0</v>
      </c>
      <c r="DZ180" s="47">
        <v>0</v>
      </c>
      <c r="EA180" s="47">
        <v>0</v>
      </c>
      <c r="ZZ180" t="s">
        <v>157</v>
      </c>
    </row>
    <row r="181" spans="1:702" x14ac:dyDescent="0.25">
      <c r="A181" s="47" t="s">
        <v>452</v>
      </c>
      <c r="B181" s="47" t="s">
        <v>153</v>
      </c>
      <c r="C181" s="47" t="s">
        <v>157</v>
      </c>
      <c r="D181" s="47" t="s">
        <v>1170</v>
      </c>
      <c r="E181" s="47" t="s">
        <v>411</v>
      </c>
      <c r="F181" s="47" t="s">
        <v>411</v>
      </c>
      <c r="G181" s="47"/>
      <c r="H181" s="47" t="s">
        <v>406</v>
      </c>
      <c r="I181" s="47" t="s">
        <v>412</v>
      </c>
      <c r="J181" s="47" t="str">
        <f>=IFERROR(VLOOKUP(H181&amp;I181,Table_Fonctions!A:G,6,FALSE),"")</f>
        <v>0</v>
      </c>
      <c r="K181" s="47" t="s">
        <v>1177</v>
      </c>
      <c r="L181" s="47" t="str">
        <f>=IFERROR(VLOOKUP(H181&amp;I181,Table_Fonctions!A:G,7,FALSE),K181)</f>
        <v/>
      </c>
      <c r="M181" s="47" t="str">
        <f>=IF(OR(LEFT(D181, 3)="TJ ", LEFT(D181, 4)="CPH "), "OUI", "NON")</f>
        <v/>
      </c>
      <c r="N181" s="47" t="s">
        <v>431</v>
      </c>
      <c r="O181" s="47"/>
      <c r="P181" s="47">
        <v>0.007894736842105263</v>
      </c>
      <c r="Q181" s="47">
        <v>0.007894736842105263</v>
      </c>
      <c r="R181" s="47" t="s">
        <v>1172</v>
      </c>
      <c r="S181" s="47">
        <f>=ROUND(BQ181-(BR181+BS181),3)</f>
      </c>
      <c r="T181" s="47">
        <f>=ROUND(CK181-(CL181+CM181+CN181+CO181+CP181),3)</f>
      </c>
      <c r="U181" s="47">
        <v>0</v>
      </c>
      <c r="V181" s="47">
        <v>0</v>
      </c>
      <c r="W181" s="47">
        <v>0</v>
      </c>
      <c r="X181" s="47">
        <v>0</v>
      </c>
      <c r="Y181" s="47">
        <v>0</v>
      </c>
      <c r="Z181" s="47">
        <v>0</v>
      </c>
      <c r="AA181" s="47">
        <v>0</v>
      </c>
      <c r="AB181" s="47">
        <v>0</v>
      </c>
      <c r="AC181" s="47">
        <v>0</v>
      </c>
      <c r="AD181" s="47">
        <v>0</v>
      </c>
      <c r="AE181" s="47">
        <v>0</v>
      </c>
      <c r="AF181" s="47">
        <v>0</v>
      </c>
      <c r="AG181" s="47">
        <v>0</v>
      </c>
      <c r="AH181" s="47">
        <v>0</v>
      </c>
      <c r="AI181" s="47">
        <v>0</v>
      </c>
      <c r="AJ181" s="47">
        <v>0</v>
      </c>
      <c r="AK181" s="47">
        <v>0</v>
      </c>
      <c r="AL181" s="47">
        <v>0</v>
      </c>
      <c r="AM181" s="47">
        <v>0</v>
      </c>
      <c r="AN181" s="47">
        <v>0</v>
      </c>
      <c r="AO181" s="47">
        <v>0</v>
      </c>
      <c r="AP181" s="47">
        <v>0</v>
      </c>
      <c r="AQ181" s="47">
        <v>0</v>
      </c>
      <c r="AR181" s="47">
        <v>0</v>
      </c>
      <c r="AS181" s="47">
        <v>0</v>
      </c>
      <c r="AT181" s="47">
        <v>0</v>
      </c>
      <c r="AU181" s="47">
        <v>0</v>
      </c>
      <c r="AV181" s="47">
        <v>0</v>
      </c>
      <c r="AW181" s="47">
        <v>0</v>
      </c>
      <c r="AX181" s="47">
        <v>0</v>
      </c>
      <c r="AY181" s="47">
        <v>0</v>
      </c>
      <c r="AZ181" s="47">
        <v>0</v>
      </c>
      <c r="BA181" s="47">
        <v>0</v>
      </c>
      <c r="BB181" s="47">
        <v>0</v>
      </c>
      <c r="BC181" s="47">
        <v>0</v>
      </c>
      <c r="BD181" s="47">
        <v>0</v>
      </c>
      <c r="BE181" s="47">
        <v>0</v>
      </c>
      <c r="BF181" s="47">
        <v>0</v>
      </c>
      <c r="BG181" s="47">
        <v>0</v>
      </c>
      <c r="BH181" s="47">
        <v>0</v>
      </c>
      <c r="BI181" s="47">
        <v>0</v>
      </c>
      <c r="BJ181" s="47">
        <v>0</v>
      </c>
      <c r="BK181" s="47">
        <v>0</v>
      </c>
      <c r="BL181" s="47">
        <v>0</v>
      </c>
      <c r="BM181" s="47">
        <v>0</v>
      </c>
      <c r="BN181" s="47">
        <v>0</v>
      </c>
      <c r="BO181" s="47">
        <v>0</v>
      </c>
      <c r="BP181" s="47">
        <v>0</v>
      </c>
      <c r="BQ181" s="47">
        <v>0</v>
      </c>
      <c r="BR181" s="47">
        <v>0</v>
      </c>
      <c r="BS181" s="47">
        <v>0</v>
      </c>
      <c r="BT181" s="47">
        <v>0.007894736842105263</v>
      </c>
      <c r="BU181" s="47">
        <v>0.007894736842105263</v>
      </c>
      <c r="BV181" s="47">
        <v>0</v>
      </c>
      <c r="BW181" s="47">
        <v>0</v>
      </c>
      <c r="BX181" s="47">
        <v>0</v>
      </c>
      <c r="BY181" s="47">
        <v>0</v>
      </c>
      <c r="BZ181" s="47">
        <v>0</v>
      </c>
      <c r="CA181" s="47">
        <v>0</v>
      </c>
      <c r="CB181" s="47">
        <v>0</v>
      </c>
      <c r="CC181" s="47">
        <v>0</v>
      </c>
      <c r="CD181" s="47">
        <v>0</v>
      </c>
      <c r="CE181" s="47">
        <v>0</v>
      </c>
      <c r="CF181" s="47">
        <v>0</v>
      </c>
      <c r="CG181" s="47">
        <v>0</v>
      </c>
      <c r="CH181" s="47">
        <v>0</v>
      </c>
      <c r="CI181" s="47">
        <v>0</v>
      </c>
      <c r="CJ181" s="47">
        <v>0</v>
      </c>
      <c r="CK181" s="47">
        <v>0</v>
      </c>
      <c r="CL181" s="47">
        <v>0</v>
      </c>
      <c r="CM181" s="47">
        <v>0</v>
      </c>
      <c r="CN181" s="47">
        <v>0</v>
      </c>
      <c r="CO181" s="47">
        <v>0</v>
      </c>
      <c r="CP181" s="47">
        <v>0</v>
      </c>
      <c r="CQ181" s="47">
        <v>0</v>
      </c>
      <c r="CR181" s="47">
        <v>0</v>
      </c>
      <c r="CS181" s="47">
        <v>0</v>
      </c>
      <c r="CT181" s="47">
        <v>0</v>
      </c>
      <c r="CU181" s="47">
        <v>0</v>
      </c>
      <c r="CV181" s="47">
        <v>0</v>
      </c>
      <c r="CW181" s="47">
        <v>0</v>
      </c>
      <c r="CX181" s="47">
        <v>0</v>
      </c>
      <c r="CY181" s="47">
        <v>0</v>
      </c>
      <c r="CZ181" s="47">
        <v>0</v>
      </c>
      <c r="DA181" s="47">
        <v>0</v>
      </c>
      <c r="DB181" s="47">
        <v>0</v>
      </c>
      <c r="DC181" s="47">
        <v>0</v>
      </c>
      <c r="DD181" s="47">
        <v>0</v>
      </c>
      <c r="DE181" s="47">
        <v>0</v>
      </c>
      <c r="DF181" s="47">
        <v>0</v>
      </c>
      <c r="DG181" s="47">
        <v>0</v>
      </c>
      <c r="DH181" s="47">
        <v>0</v>
      </c>
      <c r="DI181" s="47">
        <v>0</v>
      </c>
      <c r="DJ181" s="47">
        <v>0</v>
      </c>
      <c r="DK181" s="47">
        <v>0</v>
      </c>
      <c r="DL181" s="47">
        <v>0</v>
      </c>
      <c r="DM181" s="47">
        <v>0</v>
      </c>
      <c r="DN181" s="47">
        <v>0</v>
      </c>
      <c r="DO181" s="47">
        <v>0</v>
      </c>
      <c r="DP181" s="47">
        <v>0</v>
      </c>
      <c r="DQ181" s="47">
        <v>0</v>
      </c>
      <c r="DR181" s="47">
        <v>0</v>
      </c>
      <c r="DS181" s="47">
        <v>0</v>
      </c>
      <c r="DT181" s="47">
        <v>0</v>
      </c>
      <c r="DU181" s="47">
        <v>0</v>
      </c>
      <c r="DV181" s="47">
        <v>0</v>
      </c>
      <c r="DW181" s="47">
        <v>0</v>
      </c>
      <c r="DX181" s="47">
        <v>0</v>
      </c>
      <c r="DY181" s="47">
        <v>0</v>
      </c>
      <c r="DZ181" s="47">
        <v>0</v>
      </c>
      <c r="EA181" s="47">
        <v>0</v>
      </c>
      <c r="ZZ181" t="s">
        <v>157</v>
      </c>
    </row>
    <row r="182" spans="1:702" x14ac:dyDescent="0.25">
      <c r="A182" s="47" t="s">
        <v>453</v>
      </c>
      <c r="B182" s="47" t="s">
        <v>153</v>
      </c>
      <c r="C182" s="47" t="s">
        <v>157</v>
      </c>
      <c r="D182" s="47" t="s">
        <v>1170</v>
      </c>
      <c r="E182" s="47" t="s">
        <v>411</v>
      </c>
      <c r="F182" s="47" t="s">
        <v>411</v>
      </c>
      <c r="G182" s="47"/>
      <c r="H182" s="47" t="s">
        <v>406</v>
      </c>
      <c r="I182" s="47" t="s">
        <v>428</v>
      </c>
      <c r="J182" s="47" t="str">
        <f>=IFERROR(VLOOKUP(H182&amp;I182,Table_Fonctions!A:G,6,FALSE),"")</f>
        <v>0</v>
      </c>
      <c r="K182" s="47" t="s">
        <v>1178</v>
      </c>
      <c r="L182" s="47" t="str">
        <f>=IFERROR(VLOOKUP(H182&amp;I182,Table_Fonctions!A:G,7,FALSE),K182)</f>
        <v/>
      </c>
      <c r="M182" s="47" t="str">
        <f>=IF(OR(LEFT(D182, 3)="TJ ", LEFT(D182, 4)="CPH "), "OUI", "NON")</f>
        <v/>
      </c>
      <c r="N182" s="47" t="s">
        <v>422</v>
      </c>
      <c r="O182" s="47"/>
      <c r="P182" s="47">
        <v>1</v>
      </c>
      <c r="Q182" s="47">
        <v>1</v>
      </c>
      <c r="R182" s="47" t="s">
        <v>1172</v>
      </c>
      <c r="S182" s="47">
        <f>=ROUND(BQ182-(BR182+BS182),3)</f>
      </c>
      <c r="T182" s="47">
        <f>=ROUND(CK182-(CL182+CM182+CN182+CO182+CP182),3)</f>
      </c>
      <c r="U182" s="47">
        <v>0</v>
      </c>
      <c r="V182" s="47">
        <v>0</v>
      </c>
      <c r="W182" s="47">
        <v>0</v>
      </c>
      <c r="X182" s="47">
        <v>0</v>
      </c>
      <c r="Y182" s="47">
        <v>0</v>
      </c>
      <c r="Z182" s="47">
        <v>0</v>
      </c>
      <c r="AA182" s="47">
        <v>0</v>
      </c>
      <c r="AB182" s="47">
        <v>0</v>
      </c>
      <c r="AC182" s="47">
        <v>0</v>
      </c>
      <c r="AD182" s="47">
        <v>0</v>
      </c>
      <c r="AE182" s="47">
        <v>0</v>
      </c>
      <c r="AF182" s="47">
        <v>0</v>
      </c>
      <c r="AG182" s="47">
        <v>0</v>
      </c>
      <c r="AH182" s="47">
        <v>0</v>
      </c>
      <c r="AI182" s="47">
        <v>0</v>
      </c>
      <c r="AJ182" s="47">
        <v>0</v>
      </c>
      <c r="AK182" s="47">
        <v>0</v>
      </c>
      <c r="AL182" s="47">
        <v>0</v>
      </c>
      <c r="AM182" s="47">
        <v>0</v>
      </c>
      <c r="AN182" s="47">
        <v>0</v>
      </c>
      <c r="AO182" s="47">
        <v>0</v>
      </c>
      <c r="AP182" s="47">
        <v>0</v>
      </c>
      <c r="AQ182" s="47">
        <v>0</v>
      </c>
      <c r="AR182" s="47">
        <v>0</v>
      </c>
      <c r="AS182" s="47">
        <v>0</v>
      </c>
      <c r="AT182" s="47">
        <v>0</v>
      </c>
      <c r="AU182" s="47">
        <v>0</v>
      </c>
      <c r="AV182" s="47">
        <v>0</v>
      </c>
      <c r="AW182" s="47">
        <v>0</v>
      </c>
      <c r="AX182" s="47">
        <v>0</v>
      </c>
      <c r="AY182" s="47">
        <v>0</v>
      </c>
      <c r="AZ182" s="47">
        <v>0</v>
      </c>
      <c r="BA182" s="47">
        <v>0</v>
      </c>
      <c r="BB182" s="47">
        <v>0</v>
      </c>
      <c r="BC182" s="47">
        <v>0</v>
      </c>
      <c r="BD182" s="47">
        <v>0</v>
      </c>
      <c r="BE182" s="47">
        <v>0</v>
      </c>
      <c r="BF182" s="47">
        <v>0</v>
      </c>
      <c r="BG182" s="47">
        <v>0</v>
      </c>
      <c r="BH182" s="47">
        <v>0</v>
      </c>
      <c r="BI182" s="47">
        <v>0</v>
      </c>
      <c r="BJ182" s="47">
        <v>0</v>
      </c>
      <c r="BK182" s="47">
        <v>0</v>
      </c>
      <c r="BL182" s="47">
        <v>0</v>
      </c>
      <c r="BM182" s="47">
        <v>0</v>
      </c>
      <c r="BN182" s="47">
        <v>0</v>
      </c>
      <c r="BO182" s="47">
        <v>0</v>
      </c>
      <c r="BP182" s="47">
        <v>0</v>
      </c>
      <c r="BQ182" s="47">
        <v>0</v>
      </c>
      <c r="BR182" s="47">
        <v>0</v>
      </c>
      <c r="BS182" s="47">
        <v>0</v>
      </c>
      <c r="BT182" s="47">
        <v>1</v>
      </c>
      <c r="BU182" s="47">
        <v>0</v>
      </c>
      <c r="BV182" s="47">
        <v>0</v>
      </c>
      <c r="BW182" s="47">
        <v>0</v>
      </c>
      <c r="BX182" s="47">
        <v>0</v>
      </c>
      <c r="BY182" s="47">
        <v>0</v>
      </c>
      <c r="BZ182" s="47">
        <v>0</v>
      </c>
      <c r="CA182" s="47">
        <v>0</v>
      </c>
      <c r="CB182" s="47">
        <v>0</v>
      </c>
      <c r="CC182" s="47">
        <v>0</v>
      </c>
      <c r="CD182" s="47">
        <v>0</v>
      </c>
      <c r="CE182" s="47">
        <v>0</v>
      </c>
      <c r="CF182" s="47">
        <v>0</v>
      </c>
      <c r="CG182" s="47">
        <v>0</v>
      </c>
      <c r="CH182" s="47">
        <v>0</v>
      </c>
      <c r="CI182" s="47">
        <v>0</v>
      </c>
      <c r="CJ182" s="47">
        <v>0</v>
      </c>
      <c r="CK182" s="47">
        <v>0</v>
      </c>
      <c r="CL182" s="47">
        <v>0</v>
      </c>
      <c r="CM182" s="47">
        <v>0</v>
      </c>
      <c r="CN182" s="47">
        <v>0</v>
      </c>
      <c r="CO182" s="47">
        <v>0</v>
      </c>
      <c r="CP182" s="47">
        <v>0</v>
      </c>
      <c r="CQ182" s="47">
        <v>0</v>
      </c>
      <c r="CR182" s="47">
        <v>0</v>
      </c>
      <c r="CS182" s="47">
        <v>0</v>
      </c>
      <c r="CT182" s="47">
        <v>0</v>
      </c>
      <c r="CU182" s="47">
        <v>0</v>
      </c>
      <c r="CV182" s="47">
        <v>0</v>
      </c>
      <c r="CW182" s="47">
        <v>0</v>
      </c>
      <c r="CX182" s="47">
        <v>0</v>
      </c>
      <c r="CY182" s="47">
        <v>0</v>
      </c>
      <c r="CZ182" s="47">
        <v>0</v>
      </c>
      <c r="DA182" s="47">
        <v>0</v>
      </c>
      <c r="DB182" s="47">
        <v>0</v>
      </c>
      <c r="DC182" s="47">
        <v>0</v>
      </c>
      <c r="DD182" s="47">
        <v>0</v>
      </c>
      <c r="DE182" s="47">
        <v>0</v>
      </c>
      <c r="DF182" s="47">
        <v>0</v>
      </c>
      <c r="DG182" s="47">
        <v>0</v>
      </c>
      <c r="DH182" s="47">
        <v>0</v>
      </c>
      <c r="DI182" s="47">
        <v>0</v>
      </c>
      <c r="DJ182" s="47">
        <v>0</v>
      </c>
      <c r="DK182" s="47">
        <v>0</v>
      </c>
      <c r="DL182" s="47">
        <v>0</v>
      </c>
      <c r="DM182" s="47">
        <v>0</v>
      </c>
      <c r="DN182" s="47">
        <v>0</v>
      </c>
      <c r="DO182" s="47">
        <v>0</v>
      </c>
      <c r="DP182" s="47">
        <v>0</v>
      </c>
      <c r="DQ182" s="47">
        <v>0</v>
      </c>
      <c r="DR182" s="47">
        <v>0</v>
      </c>
      <c r="DS182" s="47">
        <v>0</v>
      </c>
      <c r="DT182" s="47">
        <v>0</v>
      </c>
      <c r="DU182" s="47">
        <v>0</v>
      </c>
      <c r="DV182" s="47">
        <v>0</v>
      </c>
      <c r="DW182" s="47">
        <v>0</v>
      </c>
      <c r="DX182" s="47">
        <v>0</v>
      </c>
      <c r="DY182" s="47">
        <v>0</v>
      </c>
      <c r="DZ182" s="47">
        <v>0</v>
      </c>
      <c r="EA182" s="47">
        <v>0</v>
      </c>
      <c r="ZZ182" t="s">
        <v>157</v>
      </c>
    </row>
    <row r="183" spans="1:702" x14ac:dyDescent="0.25">
      <c r="A183" s="47" t="s">
        <v>454</v>
      </c>
      <c r="B183" s="47" t="s">
        <v>153</v>
      </c>
      <c r="C183" s="47" t="s">
        <v>157</v>
      </c>
      <c r="D183" s="47" t="s">
        <v>1170</v>
      </c>
      <c r="E183" s="47" t="s">
        <v>411</v>
      </c>
      <c r="F183" s="47" t="s">
        <v>411</v>
      </c>
      <c r="G183" s="47"/>
      <c r="H183" s="47" t="s">
        <v>406</v>
      </c>
      <c r="I183" s="47" t="s">
        <v>455</v>
      </c>
      <c r="J183" s="47" t="str">
        <f>=IFERROR(VLOOKUP(H183&amp;I183,Table_Fonctions!A:G,6,FALSE),"")</f>
        <v>0</v>
      </c>
      <c r="K183" s="47" t="s">
        <v>1178</v>
      </c>
      <c r="L183" s="47" t="str">
        <f>=IFERROR(VLOOKUP(H183&amp;I183,Table_Fonctions!A:G,7,FALSE),K183)</f>
        <v/>
      </c>
      <c r="M183" s="47" t="str">
        <f>=IF(OR(LEFT(D183, 3)="TJ ", LEFT(D183, 4)="CPH "), "OUI", "NON")</f>
        <v/>
      </c>
      <c r="N183" s="47" t="s">
        <v>456</v>
      </c>
      <c r="O183" s="47"/>
      <c r="P183" s="47">
        <v>0.3263157894736834</v>
      </c>
      <c r="Q183" s="47">
        <v>0.3263157894736834</v>
      </c>
      <c r="R183" s="47" t="s">
        <v>1172</v>
      </c>
      <c r="S183" s="47">
        <f>=ROUND(BQ183-(BR183+BS183),3)</f>
      </c>
      <c r="T183" s="47">
        <f>=ROUND(CK183-(CL183+CM183+CN183+CO183+CP183),3)</f>
      </c>
      <c r="U183" s="47">
        <v>0</v>
      </c>
      <c r="V183" s="47">
        <v>0</v>
      </c>
      <c r="W183" s="47">
        <v>0</v>
      </c>
      <c r="X183" s="47">
        <v>0</v>
      </c>
      <c r="Y183" s="47">
        <v>0</v>
      </c>
      <c r="Z183" s="47">
        <v>0</v>
      </c>
      <c r="AA183" s="47">
        <v>0</v>
      </c>
      <c r="AB183" s="47">
        <v>0</v>
      </c>
      <c r="AC183" s="47">
        <v>0</v>
      </c>
      <c r="AD183" s="47">
        <v>0</v>
      </c>
      <c r="AE183" s="47">
        <v>0</v>
      </c>
      <c r="AF183" s="47">
        <v>0</v>
      </c>
      <c r="AG183" s="47">
        <v>0</v>
      </c>
      <c r="AH183" s="47">
        <v>0</v>
      </c>
      <c r="AI183" s="47">
        <v>0</v>
      </c>
      <c r="AJ183" s="47">
        <v>0</v>
      </c>
      <c r="AK183" s="47">
        <v>0</v>
      </c>
      <c r="AL183" s="47">
        <v>0</v>
      </c>
      <c r="AM183" s="47">
        <v>0</v>
      </c>
      <c r="AN183" s="47">
        <v>0</v>
      </c>
      <c r="AO183" s="47">
        <v>0</v>
      </c>
      <c r="AP183" s="47">
        <v>0</v>
      </c>
      <c r="AQ183" s="47">
        <v>0</v>
      </c>
      <c r="AR183" s="47">
        <v>0</v>
      </c>
      <c r="AS183" s="47">
        <v>0</v>
      </c>
      <c r="AT183" s="47">
        <v>0</v>
      </c>
      <c r="AU183" s="47">
        <v>0</v>
      </c>
      <c r="AV183" s="47">
        <v>0</v>
      </c>
      <c r="AW183" s="47">
        <v>0</v>
      </c>
      <c r="AX183" s="47">
        <v>0</v>
      </c>
      <c r="AY183" s="47">
        <v>0</v>
      </c>
      <c r="AZ183" s="47">
        <v>0</v>
      </c>
      <c r="BA183" s="47">
        <v>0</v>
      </c>
      <c r="BB183" s="47">
        <v>0</v>
      </c>
      <c r="BC183" s="47">
        <v>0</v>
      </c>
      <c r="BD183" s="47">
        <v>0</v>
      </c>
      <c r="BE183" s="47">
        <v>0</v>
      </c>
      <c r="BF183" s="47">
        <v>0</v>
      </c>
      <c r="BG183" s="47">
        <v>0</v>
      </c>
      <c r="BH183" s="47">
        <v>0</v>
      </c>
      <c r="BI183" s="47">
        <v>0</v>
      </c>
      <c r="BJ183" s="47">
        <v>0</v>
      </c>
      <c r="BK183" s="47">
        <v>0</v>
      </c>
      <c r="BL183" s="47">
        <v>0</v>
      </c>
      <c r="BM183" s="47">
        <v>0</v>
      </c>
      <c r="BN183" s="47">
        <v>0</v>
      </c>
      <c r="BO183" s="47">
        <v>0</v>
      </c>
      <c r="BP183" s="47">
        <v>0</v>
      </c>
      <c r="BQ183" s="47">
        <v>0</v>
      </c>
      <c r="BR183" s="47">
        <v>0</v>
      </c>
      <c r="BS183" s="47">
        <v>0</v>
      </c>
      <c r="BT183" s="47">
        <v>0.3263157894736834</v>
      </c>
      <c r="BU183" s="47">
        <v>0</v>
      </c>
      <c r="BV183" s="47">
        <v>0</v>
      </c>
      <c r="BW183" s="47">
        <v>0</v>
      </c>
      <c r="BX183" s="47">
        <v>0</v>
      </c>
      <c r="BY183" s="47">
        <v>0</v>
      </c>
      <c r="BZ183" s="47">
        <v>0</v>
      </c>
      <c r="CA183" s="47">
        <v>0.3263157894736834</v>
      </c>
      <c r="CB183" s="47">
        <v>0</v>
      </c>
      <c r="CC183" s="47">
        <v>0</v>
      </c>
      <c r="CD183" s="47">
        <v>0</v>
      </c>
      <c r="CE183" s="47">
        <v>0</v>
      </c>
      <c r="CF183" s="47">
        <v>0</v>
      </c>
      <c r="CG183" s="47">
        <v>0</v>
      </c>
      <c r="CH183" s="47">
        <v>0</v>
      </c>
      <c r="CI183" s="47">
        <v>0</v>
      </c>
      <c r="CJ183" s="47">
        <v>0</v>
      </c>
      <c r="CK183" s="47">
        <v>0</v>
      </c>
      <c r="CL183" s="47">
        <v>0</v>
      </c>
      <c r="CM183" s="47">
        <v>0</v>
      </c>
      <c r="CN183" s="47">
        <v>0</v>
      </c>
      <c r="CO183" s="47">
        <v>0</v>
      </c>
      <c r="CP183" s="47">
        <v>0</v>
      </c>
      <c r="CQ183" s="47">
        <v>0</v>
      </c>
      <c r="CR183" s="47">
        <v>0</v>
      </c>
      <c r="CS183" s="47">
        <v>0</v>
      </c>
      <c r="CT183" s="47">
        <v>0</v>
      </c>
      <c r="CU183" s="47">
        <v>0</v>
      </c>
      <c r="CV183" s="47">
        <v>0</v>
      </c>
      <c r="CW183" s="47">
        <v>0</v>
      </c>
      <c r="CX183" s="47">
        <v>0</v>
      </c>
      <c r="CY183" s="47">
        <v>0</v>
      </c>
      <c r="CZ183" s="47">
        <v>0</v>
      </c>
      <c r="DA183" s="47">
        <v>0</v>
      </c>
      <c r="DB183" s="47">
        <v>0</v>
      </c>
      <c r="DC183" s="47">
        <v>0</v>
      </c>
      <c r="DD183" s="47">
        <v>0</v>
      </c>
      <c r="DE183" s="47">
        <v>0</v>
      </c>
      <c r="DF183" s="47">
        <v>0</v>
      </c>
      <c r="DG183" s="47">
        <v>0</v>
      </c>
      <c r="DH183" s="47">
        <v>0</v>
      </c>
      <c r="DI183" s="47">
        <v>0</v>
      </c>
      <c r="DJ183" s="47">
        <v>0</v>
      </c>
      <c r="DK183" s="47">
        <v>0</v>
      </c>
      <c r="DL183" s="47">
        <v>0</v>
      </c>
      <c r="DM183" s="47">
        <v>0</v>
      </c>
      <c r="DN183" s="47">
        <v>0</v>
      </c>
      <c r="DO183" s="47">
        <v>0</v>
      </c>
      <c r="DP183" s="47">
        <v>0</v>
      </c>
      <c r="DQ183" s="47">
        <v>0</v>
      </c>
      <c r="DR183" s="47">
        <v>0</v>
      </c>
      <c r="DS183" s="47">
        <v>0</v>
      </c>
      <c r="DT183" s="47">
        <v>0</v>
      </c>
      <c r="DU183" s="47">
        <v>0</v>
      </c>
      <c r="DV183" s="47">
        <v>0</v>
      </c>
      <c r="DW183" s="47">
        <v>0</v>
      </c>
      <c r="DX183" s="47">
        <v>0</v>
      </c>
      <c r="DY183" s="47">
        <v>0</v>
      </c>
      <c r="DZ183" s="47">
        <v>0</v>
      </c>
      <c r="EA183" s="47">
        <v>0</v>
      </c>
      <c r="ZZ183" t="s">
        <v>157</v>
      </c>
    </row>
    <row r="184" spans="1:702" x14ac:dyDescent="0.25">
      <c r="A184" s="47" t="s">
        <v>457</v>
      </c>
      <c r="B184" s="47" t="s">
        <v>153</v>
      </c>
      <c r="C184" s="47" t="s">
        <v>157</v>
      </c>
      <c r="D184" s="47" t="s">
        <v>1170</v>
      </c>
      <c r="E184" s="47" t="s">
        <v>411</v>
      </c>
      <c r="F184" s="47" t="s">
        <v>411</v>
      </c>
      <c r="G184" s="47"/>
      <c r="H184" s="47" t="s">
        <v>406</v>
      </c>
      <c r="I184" s="47" t="s">
        <v>412</v>
      </c>
      <c r="J184" s="47" t="str">
        <f>=IFERROR(VLOOKUP(H184&amp;I184,Table_Fonctions!A:G,6,FALSE),"")</f>
        <v>0</v>
      </c>
      <c r="K184" s="47" t="s">
        <v>1177</v>
      </c>
      <c r="L184" s="47" t="str">
        <f>=IFERROR(VLOOKUP(H184&amp;I184,Table_Fonctions!A:G,7,FALSE),K184)</f>
        <v/>
      </c>
      <c r="M184" s="47" t="str">
        <f>=IF(OR(LEFT(D184, 3)="TJ ", LEFT(D184, 4)="CPH "), "OUI", "NON")</f>
        <v/>
      </c>
      <c r="N184" s="47" t="s">
        <v>426</v>
      </c>
      <c r="O184" s="47"/>
      <c r="P184" s="47">
        <v>0.881578947368421</v>
      </c>
      <c r="Q184" s="47">
        <v>0.881578947368421</v>
      </c>
      <c r="R184" s="47" t="s">
        <v>1172</v>
      </c>
      <c r="S184" s="47">
        <f>=ROUND(BQ184-(BR184+BS184),3)</f>
      </c>
      <c r="T184" s="47">
        <f>=ROUND(CK184-(CL184+CM184+CN184+CO184+CP184),3)</f>
      </c>
      <c r="U184" s="47">
        <v>0</v>
      </c>
      <c r="V184" s="47">
        <v>0</v>
      </c>
      <c r="W184" s="47">
        <v>0</v>
      </c>
      <c r="X184" s="47">
        <v>0</v>
      </c>
      <c r="Y184" s="47">
        <v>0</v>
      </c>
      <c r="Z184" s="47">
        <v>0</v>
      </c>
      <c r="AA184" s="47">
        <v>0</v>
      </c>
      <c r="AB184" s="47">
        <v>0</v>
      </c>
      <c r="AC184" s="47">
        <v>0</v>
      </c>
      <c r="AD184" s="47">
        <v>0</v>
      </c>
      <c r="AE184" s="47">
        <v>0</v>
      </c>
      <c r="AF184" s="47">
        <v>0</v>
      </c>
      <c r="AG184" s="47">
        <v>0</v>
      </c>
      <c r="AH184" s="47">
        <v>0</v>
      </c>
      <c r="AI184" s="47">
        <v>0</v>
      </c>
      <c r="AJ184" s="47">
        <v>0</v>
      </c>
      <c r="AK184" s="47">
        <v>0</v>
      </c>
      <c r="AL184" s="47">
        <v>0</v>
      </c>
      <c r="AM184" s="47">
        <v>0</v>
      </c>
      <c r="AN184" s="47">
        <v>0</v>
      </c>
      <c r="AO184" s="47">
        <v>0</v>
      </c>
      <c r="AP184" s="47">
        <v>0</v>
      </c>
      <c r="AQ184" s="47">
        <v>0</v>
      </c>
      <c r="AR184" s="47">
        <v>0</v>
      </c>
      <c r="AS184" s="47">
        <v>0</v>
      </c>
      <c r="AT184" s="47">
        <v>0</v>
      </c>
      <c r="AU184" s="47">
        <v>0</v>
      </c>
      <c r="AV184" s="47">
        <v>0</v>
      </c>
      <c r="AW184" s="47">
        <v>0</v>
      </c>
      <c r="AX184" s="47">
        <v>0</v>
      </c>
      <c r="AY184" s="47">
        <v>0</v>
      </c>
      <c r="AZ184" s="47">
        <v>0</v>
      </c>
      <c r="BA184" s="47">
        <v>0</v>
      </c>
      <c r="BB184" s="47">
        <v>0</v>
      </c>
      <c r="BC184" s="47">
        <v>0</v>
      </c>
      <c r="BD184" s="47">
        <v>0</v>
      </c>
      <c r="BE184" s="47">
        <v>0</v>
      </c>
      <c r="BF184" s="47">
        <v>0</v>
      </c>
      <c r="BG184" s="47">
        <v>0</v>
      </c>
      <c r="BH184" s="47">
        <v>0</v>
      </c>
      <c r="BI184" s="47">
        <v>0</v>
      </c>
      <c r="BJ184" s="47">
        <v>0</v>
      </c>
      <c r="BK184" s="47">
        <v>0</v>
      </c>
      <c r="BL184" s="47">
        <v>0</v>
      </c>
      <c r="BM184" s="47">
        <v>0</v>
      </c>
      <c r="BN184" s="47">
        <v>0</v>
      </c>
      <c r="BO184" s="47">
        <v>0</v>
      </c>
      <c r="BP184" s="47">
        <v>0</v>
      </c>
      <c r="BQ184" s="47">
        <v>0</v>
      </c>
      <c r="BR184" s="47">
        <v>0</v>
      </c>
      <c r="BS184" s="47">
        <v>0</v>
      </c>
      <c r="BT184" s="47">
        <v>0</v>
      </c>
      <c r="BU184" s="47">
        <v>0</v>
      </c>
      <c r="BV184" s="47">
        <v>0</v>
      </c>
      <c r="BW184" s="47">
        <v>0</v>
      </c>
      <c r="BX184" s="47">
        <v>0</v>
      </c>
      <c r="BY184" s="47">
        <v>0</v>
      </c>
      <c r="BZ184" s="47">
        <v>0</v>
      </c>
      <c r="CA184" s="47">
        <v>0</v>
      </c>
      <c r="CB184" s="47">
        <v>0</v>
      </c>
      <c r="CC184" s="47">
        <v>0</v>
      </c>
      <c r="CD184" s="47">
        <v>0</v>
      </c>
      <c r="CE184" s="47">
        <v>0</v>
      </c>
      <c r="CF184" s="47">
        <v>0</v>
      </c>
      <c r="CG184" s="47">
        <v>0</v>
      </c>
      <c r="CH184" s="47">
        <v>0</v>
      </c>
      <c r="CI184" s="47">
        <v>0</v>
      </c>
      <c r="CJ184" s="47">
        <v>0</v>
      </c>
      <c r="CK184" s="47">
        <v>0.881578947368421</v>
      </c>
      <c r="CL184" s="47">
        <v>0.881578947368421</v>
      </c>
      <c r="CM184" s="47">
        <v>0</v>
      </c>
      <c r="CN184" s="47">
        <v>0</v>
      </c>
      <c r="CO184" s="47">
        <v>0</v>
      </c>
      <c r="CP184" s="47">
        <v>0</v>
      </c>
      <c r="CQ184" s="47">
        <v>0</v>
      </c>
      <c r="CR184" s="47">
        <v>0</v>
      </c>
      <c r="CS184" s="47">
        <v>0</v>
      </c>
      <c r="CT184" s="47">
        <v>0</v>
      </c>
      <c r="CU184" s="47">
        <v>0</v>
      </c>
      <c r="CV184" s="47">
        <v>0</v>
      </c>
      <c r="CW184" s="47">
        <v>0</v>
      </c>
      <c r="CX184" s="47">
        <v>0</v>
      </c>
      <c r="CY184" s="47">
        <v>0</v>
      </c>
      <c r="CZ184" s="47">
        <v>0</v>
      </c>
      <c r="DA184" s="47">
        <v>0</v>
      </c>
      <c r="DB184" s="47">
        <v>0</v>
      </c>
      <c r="DC184" s="47">
        <v>0</v>
      </c>
      <c r="DD184" s="47">
        <v>0</v>
      </c>
      <c r="DE184" s="47">
        <v>0</v>
      </c>
      <c r="DF184" s="47">
        <v>0</v>
      </c>
      <c r="DG184" s="47">
        <v>0</v>
      </c>
      <c r="DH184" s="47">
        <v>0</v>
      </c>
      <c r="DI184" s="47">
        <v>0</v>
      </c>
      <c r="DJ184" s="47">
        <v>0</v>
      </c>
      <c r="DK184" s="47">
        <v>0</v>
      </c>
      <c r="DL184" s="47">
        <v>0</v>
      </c>
      <c r="DM184" s="47">
        <v>0</v>
      </c>
      <c r="DN184" s="47">
        <v>0</v>
      </c>
      <c r="DO184" s="47">
        <v>0</v>
      </c>
      <c r="DP184" s="47">
        <v>0</v>
      </c>
      <c r="DQ184" s="47">
        <v>0</v>
      </c>
      <c r="DR184" s="47">
        <v>0</v>
      </c>
      <c r="DS184" s="47">
        <v>0</v>
      </c>
      <c r="DT184" s="47">
        <v>0</v>
      </c>
      <c r="DU184" s="47">
        <v>0</v>
      </c>
      <c r="DV184" s="47">
        <v>0</v>
      </c>
      <c r="DW184" s="47">
        <v>0</v>
      </c>
      <c r="DX184" s="47">
        <v>0</v>
      </c>
      <c r="DY184" s="47">
        <v>0</v>
      </c>
      <c r="DZ184" s="47">
        <v>0</v>
      </c>
      <c r="EA184" s="47">
        <v>0</v>
      </c>
      <c r="ZZ184" t="s">
        <v>157</v>
      </c>
    </row>
    <row r="185" spans="1:702" x14ac:dyDescent="0.25">
      <c r="A185" s="47" t="s">
        <v>458</v>
      </c>
      <c r="B185" s="47" t="s">
        <v>153</v>
      </c>
      <c r="C185" s="47" t="s">
        <v>157</v>
      </c>
      <c r="D185" s="47" t="s">
        <v>1170</v>
      </c>
      <c r="E185" s="47" t="s">
        <v>411</v>
      </c>
      <c r="F185" s="47" t="s">
        <v>411</v>
      </c>
      <c r="G185" s="47"/>
      <c r="H185" s="47" t="s">
        <v>406</v>
      </c>
      <c r="I185" s="47" t="s">
        <v>412</v>
      </c>
      <c r="J185" s="47" t="str">
        <f>=IFERROR(VLOOKUP(H185&amp;I185,Table_Fonctions!A:G,6,FALSE),"")</f>
        <v>0</v>
      </c>
      <c r="K185" s="47" t="s">
        <v>1177</v>
      </c>
      <c r="L185" s="47" t="str">
        <f>=IFERROR(VLOOKUP(H185&amp;I185,Table_Fonctions!A:G,7,FALSE),K185)</f>
        <v/>
      </c>
      <c r="M185" s="47" t="str">
        <f>=IF(OR(LEFT(D185, 3)="TJ ", LEFT(D185, 4)="CPH "), "OUI", "NON")</f>
        <v/>
      </c>
      <c r="N185" s="47" t="s">
        <v>431</v>
      </c>
      <c r="O185" s="47"/>
      <c r="P185" s="47">
        <v>0.007894736842105263</v>
      </c>
      <c r="Q185" s="47">
        <v>0.007894736842105263</v>
      </c>
      <c r="R185" s="47" t="s">
        <v>1172</v>
      </c>
      <c r="S185" s="47">
        <f>=ROUND(BQ185-(BR185+BS185),3)</f>
      </c>
      <c r="T185" s="47">
        <f>=ROUND(CK185-(CL185+CM185+CN185+CO185+CP185),3)</f>
      </c>
      <c r="U185" s="47">
        <v>0</v>
      </c>
      <c r="V185" s="47">
        <v>0</v>
      </c>
      <c r="W185" s="47">
        <v>0</v>
      </c>
      <c r="X185" s="47">
        <v>0</v>
      </c>
      <c r="Y185" s="47">
        <v>0</v>
      </c>
      <c r="Z185" s="47">
        <v>0</v>
      </c>
      <c r="AA185" s="47">
        <v>0</v>
      </c>
      <c r="AB185" s="47">
        <v>0</v>
      </c>
      <c r="AC185" s="47">
        <v>0</v>
      </c>
      <c r="AD185" s="47">
        <v>0</v>
      </c>
      <c r="AE185" s="47">
        <v>0</v>
      </c>
      <c r="AF185" s="47">
        <v>0</v>
      </c>
      <c r="AG185" s="47">
        <v>0</v>
      </c>
      <c r="AH185" s="47">
        <v>0</v>
      </c>
      <c r="AI185" s="47">
        <v>0</v>
      </c>
      <c r="AJ185" s="47">
        <v>0</v>
      </c>
      <c r="AK185" s="47">
        <v>0</v>
      </c>
      <c r="AL185" s="47">
        <v>0</v>
      </c>
      <c r="AM185" s="47">
        <v>0</v>
      </c>
      <c r="AN185" s="47">
        <v>0</v>
      </c>
      <c r="AO185" s="47">
        <v>0</v>
      </c>
      <c r="AP185" s="47">
        <v>0</v>
      </c>
      <c r="AQ185" s="47">
        <v>0</v>
      </c>
      <c r="AR185" s="47">
        <v>0</v>
      </c>
      <c r="AS185" s="47">
        <v>0</v>
      </c>
      <c r="AT185" s="47">
        <v>0</v>
      </c>
      <c r="AU185" s="47">
        <v>0</v>
      </c>
      <c r="AV185" s="47">
        <v>0</v>
      </c>
      <c r="AW185" s="47">
        <v>0</v>
      </c>
      <c r="AX185" s="47">
        <v>0</v>
      </c>
      <c r="AY185" s="47">
        <v>0</v>
      </c>
      <c r="AZ185" s="47">
        <v>0</v>
      </c>
      <c r="BA185" s="47">
        <v>0</v>
      </c>
      <c r="BB185" s="47">
        <v>0</v>
      </c>
      <c r="BC185" s="47">
        <v>0</v>
      </c>
      <c r="BD185" s="47">
        <v>0</v>
      </c>
      <c r="BE185" s="47">
        <v>0</v>
      </c>
      <c r="BF185" s="47">
        <v>0</v>
      </c>
      <c r="BG185" s="47">
        <v>0</v>
      </c>
      <c r="BH185" s="47">
        <v>0</v>
      </c>
      <c r="BI185" s="47">
        <v>0</v>
      </c>
      <c r="BJ185" s="47">
        <v>0</v>
      </c>
      <c r="BK185" s="47">
        <v>0</v>
      </c>
      <c r="BL185" s="47">
        <v>0</v>
      </c>
      <c r="BM185" s="47">
        <v>0</v>
      </c>
      <c r="BN185" s="47">
        <v>0</v>
      </c>
      <c r="BO185" s="47">
        <v>0</v>
      </c>
      <c r="BP185" s="47">
        <v>0</v>
      </c>
      <c r="BQ185" s="47">
        <v>0</v>
      </c>
      <c r="BR185" s="47">
        <v>0</v>
      </c>
      <c r="BS185" s="47">
        <v>0</v>
      </c>
      <c r="BT185" s="47">
        <v>0</v>
      </c>
      <c r="BU185" s="47">
        <v>0</v>
      </c>
      <c r="BV185" s="47">
        <v>0</v>
      </c>
      <c r="BW185" s="47">
        <v>0</v>
      </c>
      <c r="BX185" s="47">
        <v>0</v>
      </c>
      <c r="BY185" s="47">
        <v>0</v>
      </c>
      <c r="BZ185" s="47">
        <v>0</v>
      </c>
      <c r="CA185" s="47">
        <v>0</v>
      </c>
      <c r="CB185" s="47">
        <v>0</v>
      </c>
      <c r="CC185" s="47">
        <v>0</v>
      </c>
      <c r="CD185" s="47">
        <v>0</v>
      </c>
      <c r="CE185" s="47">
        <v>0</v>
      </c>
      <c r="CF185" s="47">
        <v>0</v>
      </c>
      <c r="CG185" s="47">
        <v>0</v>
      </c>
      <c r="CH185" s="47">
        <v>0</v>
      </c>
      <c r="CI185" s="47">
        <v>0</v>
      </c>
      <c r="CJ185" s="47">
        <v>0</v>
      </c>
      <c r="CK185" s="47">
        <v>0.007894736842105263</v>
      </c>
      <c r="CL185" s="47">
        <v>0.007894736842105263</v>
      </c>
      <c r="CM185" s="47">
        <v>0</v>
      </c>
      <c r="CN185" s="47">
        <v>0</v>
      </c>
      <c r="CO185" s="47">
        <v>0</v>
      </c>
      <c r="CP185" s="47">
        <v>0</v>
      </c>
      <c r="CQ185" s="47">
        <v>0</v>
      </c>
      <c r="CR185" s="47">
        <v>0</v>
      </c>
      <c r="CS185" s="47">
        <v>0</v>
      </c>
      <c r="CT185" s="47">
        <v>0</v>
      </c>
      <c r="CU185" s="47">
        <v>0</v>
      </c>
      <c r="CV185" s="47">
        <v>0</v>
      </c>
      <c r="CW185" s="47">
        <v>0</v>
      </c>
      <c r="CX185" s="47">
        <v>0</v>
      </c>
      <c r="CY185" s="47">
        <v>0</v>
      </c>
      <c r="CZ185" s="47">
        <v>0</v>
      </c>
      <c r="DA185" s="47">
        <v>0</v>
      </c>
      <c r="DB185" s="47">
        <v>0</v>
      </c>
      <c r="DC185" s="47">
        <v>0</v>
      </c>
      <c r="DD185" s="47">
        <v>0</v>
      </c>
      <c r="DE185" s="47">
        <v>0</v>
      </c>
      <c r="DF185" s="47">
        <v>0</v>
      </c>
      <c r="DG185" s="47">
        <v>0</v>
      </c>
      <c r="DH185" s="47">
        <v>0</v>
      </c>
      <c r="DI185" s="47">
        <v>0</v>
      </c>
      <c r="DJ185" s="47">
        <v>0</v>
      </c>
      <c r="DK185" s="47">
        <v>0</v>
      </c>
      <c r="DL185" s="47">
        <v>0</v>
      </c>
      <c r="DM185" s="47">
        <v>0</v>
      </c>
      <c r="DN185" s="47">
        <v>0</v>
      </c>
      <c r="DO185" s="47">
        <v>0</v>
      </c>
      <c r="DP185" s="47">
        <v>0</v>
      </c>
      <c r="DQ185" s="47">
        <v>0</v>
      </c>
      <c r="DR185" s="47">
        <v>0</v>
      </c>
      <c r="DS185" s="47">
        <v>0</v>
      </c>
      <c r="DT185" s="47">
        <v>0</v>
      </c>
      <c r="DU185" s="47">
        <v>0</v>
      </c>
      <c r="DV185" s="47">
        <v>0</v>
      </c>
      <c r="DW185" s="47">
        <v>0</v>
      </c>
      <c r="DX185" s="47">
        <v>0</v>
      </c>
      <c r="DY185" s="47">
        <v>0</v>
      </c>
      <c r="DZ185" s="47">
        <v>0</v>
      </c>
      <c r="EA185" s="47">
        <v>0</v>
      </c>
      <c r="ZZ185" t="s">
        <v>157</v>
      </c>
    </row>
    <row r="186" spans="1:702" x14ac:dyDescent="0.25">
      <c r="A186" s="47" t="s">
        <v>459</v>
      </c>
      <c r="B186" s="47" t="s">
        <v>153</v>
      </c>
      <c r="C186" s="47" t="s">
        <v>157</v>
      </c>
      <c r="D186" s="47" t="s">
        <v>1170</v>
      </c>
      <c r="E186" s="47" t="s">
        <v>411</v>
      </c>
      <c r="F186" s="47" t="s">
        <v>411</v>
      </c>
      <c r="G186" s="47"/>
      <c r="H186" s="47" t="s">
        <v>406</v>
      </c>
      <c r="I186" s="47" t="s">
        <v>412</v>
      </c>
      <c r="J186" s="47" t="str">
        <f>=IFERROR(VLOOKUP(H186&amp;I186,Table_Fonctions!A:G,6,FALSE),"")</f>
        <v>0</v>
      </c>
      <c r="K186" s="47" t="s">
        <v>1177</v>
      </c>
      <c r="L186" s="47" t="str">
        <f>=IFERROR(VLOOKUP(H186&amp;I186,Table_Fonctions!A:G,7,FALSE),K186)</f>
        <v/>
      </c>
      <c r="M186" s="47" t="str">
        <f>=IF(OR(LEFT(D186, 3)="TJ ", LEFT(D186, 4)="CPH "), "OUI", "NON")</f>
        <v/>
      </c>
      <c r="N186" s="47" t="s">
        <v>431</v>
      </c>
      <c r="O186" s="47"/>
      <c r="P186" s="47">
        <v>0.007894736842105263</v>
      </c>
      <c r="Q186" s="47">
        <v>0.007894736842105263</v>
      </c>
      <c r="R186" s="47" t="s">
        <v>1172</v>
      </c>
      <c r="S186" s="47">
        <f>=ROUND(BQ186-(BR186+BS186),3)</f>
      </c>
      <c r="T186" s="47">
        <f>=ROUND(CK186-(CL186+CM186+CN186+CO186+CP186),3)</f>
      </c>
      <c r="U186" s="47">
        <v>0</v>
      </c>
      <c r="V186" s="47">
        <v>0</v>
      </c>
      <c r="W186" s="47">
        <v>0</v>
      </c>
      <c r="X186" s="47">
        <v>0</v>
      </c>
      <c r="Y186" s="47">
        <v>0</v>
      </c>
      <c r="Z186" s="47">
        <v>0</v>
      </c>
      <c r="AA186" s="47">
        <v>0</v>
      </c>
      <c r="AB186" s="47">
        <v>0</v>
      </c>
      <c r="AC186" s="47">
        <v>0</v>
      </c>
      <c r="AD186" s="47">
        <v>0</v>
      </c>
      <c r="AE186" s="47">
        <v>0</v>
      </c>
      <c r="AF186" s="47">
        <v>0</v>
      </c>
      <c r="AG186" s="47">
        <v>0</v>
      </c>
      <c r="AH186" s="47">
        <v>0</v>
      </c>
      <c r="AI186" s="47">
        <v>0</v>
      </c>
      <c r="AJ186" s="47">
        <v>0</v>
      </c>
      <c r="AK186" s="47">
        <v>0</v>
      </c>
      <c r="AL186" s="47">
        <v>0</v>
      </c>
      <c r="AM186" s="47">
        <v>0</v>
      </c>
      <c r="AN186" s="47">
        <v>0</v>
      </c>
      <c r="AO186" s="47">
        <v>0</v>
      </c>
      <c r="AP186" s="47">
        <v>0</v>
      </c>
      <c r="AQ186" s="47">
        <v>0</v>
      </c>
      <c r="AR186" s="47">
        <v>0</v>
      </c>
      <c r="AS186" s="47">
        <v>0</v>
      </c>
      <c r="AT186" s="47">
        <v>0</v>
      </c>
      <c r="AU186" s="47">
        <v>0</v>
      </c>
      <c r="AV186" s="47">
        <v>0</v>
      </c>
      <c r="AW186" s="47">
        <v>0</v>
      </c>
      <c r="AX186" s="47">
        <v>0</v>
      </c>
      <c r="AY186" s="47">
        <v>0</v>
      </c>
      <c r="AZ186" s="47">
        <v>0</v>
      </c>
      <c r="BA186" s="47">
        <v>0</v>
      </c>
      <c r="BB186" s="47">
        <v>0</v>
      </c>
      <c r="BC186" s="47">
        <v>0</v>
      </c>
      <c r="BD186" s="47">
        <v>0</v>
      </c>
      <c r="BE186" s="47">
        <v>0</v>
      </c>
      <c r="BF186" s="47">
        <v>0</v>
      </c>
      <c r="BG186" s="47">
        <v>0</v>
      </c>
      <c r="BH186" s="47">
        <v>0</v>
      </c>
      <c r="BI186" s="47">
        <v>0</v>
      </c>
      <c r="BJ186" s="47">
        <v>0</v>
      </c>
      <c r="BK186" s="47">
        <v>0</v>
      </c>
      <c r="BL186" s="47">
        <v>0</v>
      </c>
      <c r="BM186" s="47">
        <v>0</v>
      </c>
      <c r="BN186" s="47">
        <v>0</v>
      </c>
      <c r="BO186" s="47">
        <v>0</v>
      </c>
      <c r="BP186" s="47">
        <v>0</v>
      </c>
      <c r="BQ186" s="47">
        <v>0</v>
      </c>
      <c r="BR186" s="47">
        <v>0</v>
      </c>
      <c r="BS186" s="47">
        <v>0</v>
      </c>
      <c r="BT186" s="47">
        <v>0</v>
      </c>
      <c r="BU186" s="47">
        <v>0</v>
      </c>
      <c r="BV186" s="47">
        <v>0</v>
      </c>
      <c r="BW186" s="47">
        <v>0</v>
      </c>
      <c r="BX186" s="47">
        <v>0</v>
      </c>
      <c r="BY186" s="47">
        <v>0</v>
      </c>
      <c r="BZ186" s="47">
        <v>0</v>
      </c>
      <c r="CA186" s="47">
        <v>0</v>
      </c>
      <c r="CB186" s="47">
        <v>0</v>
      </c>
      <c r="CC186" s="47">
        <v>0</v>
      </c>
      <c r="CD186" s="47">
        <v>0</v>
      </c>
      <c r="CE186" s="47">
        <v>0</v>
      </c>
      <c r="CF186" s="47">
        <v>0</v>
      </c>
      <c r="CG186" s="47">
        <v>0</v>
      </c>
      <c r="CH186" s="47">
        <v>0</v>
      </c>
      <c r="CI186" s="47">
        <v>0</v>
      </c>
      <c r="CJ186" s="47">
        <v>0</v>
      </c>
      <c r="CK186" s="47">
        <v>0.007894736842105263</v>
      </c>
      <c r="CL186" s="47">
        <v>0.007894736842105263</v>
      </c>
      <c r="CM186" s="47">
        <v>0</v>
      </c>
      <c r="CN186" s="47">
        <v>0</v>
      </c>
      <c r="CO186" s="47">
        <v>0</v>
      </c>
      <c r="CP186" s="47">
        <v>0</v>
      </c>
      <c r="CQ186" s="47">
        <v>0</v>
      </c>
      <c r="CR186" s="47">
        <v>0</v>
      </c>
      <c r="CS186" s="47">
        <v>0</v>
      </c>
      <c r="CT186" s="47">
        <v>0</v>
      </c>
      <c r="CU186" s="47">
        <v>0</v>
      </c>
      <c r="CV186" s="47">
        <v>0</v>
      </c>
      <c r="CW186" s="47">
        <v>0</v>
      </c>
      <c r="CX186" s="47">
        <v>0</v>
      </c>
      <c r="CY186" s="47">
        <v>0</v>
      </c>
      <c r="CZ186" s="47">
        <v>0</v>
      </c>
      <c r="DA186" s="47">
        <v>0</v>
      </c>
      <c r="DB186" s="47">
        <v>0</v>
      </c>
      <c r="DC186" s="47">
        <v>0</v>
      </c>
      <c r="DD186" s="47">
        <v>0</v>
      </c>
      <c r="DE186" s="47">
        <v>0</v>
      </c>
      <c r="DF186" s="47">
        <v>0</v>
      </c>
      <c r="DG186" s="47">
        <v>0</v>
      </c>
      <c r="DH186" s="47">
        <v>0</v>
      </c>
      <c r="DI186" s="47">
        <v>0</v>
      </c>
      <c r="DJ186" s="47">
        <v>0</v>
      </c>
      <c r="DK186" s="47">
        <v>0</v>
      </c>
      <c r="DL186" s="47">
        <v>0</v>
      </c>
      <c r="DM186" s="47">
        <v>0</v>
      </c>
      <c r="DN186" s="47">
        <v>0</v>
      </c>
      <c r="DO186" s="47">
        <v>0</v>
      </c>
      <c r="DP186" s="47">
        <v>0</v>
      </c>
      <c r="DQ186" s="47">
        <v>0</v>
      </c>
      <c r="DR186" s="47">
        <v>0</v>
      </c>
      <c r="DS186" s="47">
        <v>0</v>
      </c>
      <c r="DT186" s="47">
        <v>0</v>
      </c>
      <c r="DU186" s="47">
        <v>0</v>
      </c>
      <c r="DV186" s="47">
        <v>0</v>
      </c>
      <c r="DW186" s="47">
        <v>0</v>
      </c>
      <c r="DX186" s="47">
        <v>0</v>
      </c>
      <c r="DY186" s="47">
        <v>0</v>
      </c>
      <c r="DZ186" s="47">
        <v>0</v>
      </c>
      <c r="EA186" s="47">
        <v>0</v>
      </c>
      <c r="ZZ186" t="s">
        <v>157</v>
      </c>
    </row>
    <row r="187" spans="1:702" x14ac:dyDescent="0.25">
      <c r="A187" s="47" t="s">
        <v>460</v>
      </c>
      <c r="B187" s="47" t="s">
        <v>153</v>
      </c>
      <c r="C187" s="47" t="s">
        <v>157</v>
      </c>
      <c r="D187" s="47" t="s">
        <v>1170</v>
      </c>
      <c r="E187" s="47" t="s">
        <v>411</v>
      </c>
      <c r="F187" s="47" t="s">
        <v>411</v>
      </c>
      <c r="G187" s="47"/>
      <c r="H187" s="47" t="s">
        <v>406</v>
      </c>
      <c r="I187" s="47" t="s">
        <v>412</v>
      </c>
      <c r="J187" s="47" t="str">
        <f>=IFERROR(VLOOKUP(H187&amp;I187,Table_Fonctions!A:G,6,FALSE),"")</f>
        <v>0</v>
      </c>
      <c r="K187" s="47" t="s">
        <v>1177</v>
      </c>
      <c r="L187" s="47" t="str">
        <f>=IFERROR(VLOOKUP(H187&amp;I187,Table_Fonctions!A:G,7,FALSE),K187)</f>
        <v/>
      </c>
      <c r="M187" s="47" t="str">
        <f>=IF(OR(LEFT(D187, 3)="TJ ", LEFT(D187, 4)="CPH "), "OUI", "NON")</f>
        <v/>
      </c>
      <c r="N187" s="47" t="s">
        <v>431</v>
      </c>
      <c r="O187" s="47"/>
      <c r="P187" s="47">
        <v>0.007894736842105263</v>
      </c>
      <c r="Q187" s="47">
        <v>0.007894736842105263</v>
      </c>
      <c r="R187" s="47" t="s">
        <v>1172</v>
      </c>
      <c r="S187" s="47">
        <f>=ROUND(BQ187-(BR187+BS187),3)</f>
      </c>
      <c r="T187" s="47">
        <f>=ROUND(CK187-(CL187+CM187+CN187+CO187+CP187),3)</f>
      </c>
      <c r="U187" s="47">
        <v>0</v>
      </c>
      <c r="V187" s="47">
        <v>0</v>
      </c>
      <c r="W187" s="47">
        <v>0</v>
      </c>
      <c r="X187" s="47">
        <v>0</v>
      </c>
      <c r="Y187" s="47">
        <v>0</v>
      </c>
      <c r="Z187" s="47">
        <v>0</v>
      </c>
      <c r="AA187" s="47">
        <v>0</v>
      </c>
      <c r="AB187" s="47">
        <v>0</v>
      </c>
      <c r="AC187" s="47">
        <v>0</v>
      </c>
      <c r="AD187" s="47">
        <v>0</v>
      </c>
      <c r="AE187" s="47">
        <v>0</v>
      </c>
      <c r="AF187" s="47">
        <v>0</v>
      </c>
      <c r="AG187" s="47">
        <v>0</v>
      </c>
      <c r="AH187" s="47">
        <v>0</v>
      </c>
      <c r="AI187" s="47">
        <v>0</v>
      </c>
      <c r="AJ187" s="47">
        <v>0</v>
      </c>
      <c r="AK187" s="47">
        <v>0</v>
      </c>
      <c r="AL187" s="47">
        <v>0</v>
      </c>
      <c r="AM187" s="47">
        <v>0</v>
      </c>
      <c r="AN187" s="47">
        <v>0</v>
      </c>
      <c r="AO187" s="47">
        <v>0</v>
      </c>
      <c r="AP187" s="47">
        <v>0</v>
      </c>
      <c r="AQ187" s="47">
        <v>0</v>
      </c>
      <c r="AR187" s="47">
        <v>0</v>
      </c>
      <c r="AS187" s="47">
        <v>0</v>
      </c>
      <c r="AT187" s="47">
        <v>0</v>
      </c>
      <c r="AU187" s="47">
        <v>0</v>
      </c>
      <c r="AV187" s="47">
        <v>0</v>
      </c>
      <c r="AW187" s="47">
        <v>0</v>
      </c>
      <c r="AX187" s="47">
        <v>0</v>
      </c>
      <c r="AY187" s="47">
        <v>0</v>
      </c>
      <c r="AZ187" s="47">
        <v>0</v>
      </c>
      <c r="BA187" s="47">
        <v>0</v>
      </c>
      <c r="BB187" s="47">
        <v>0</v>
      </c>
      <c r="BC187" s="47">
        <v>0</v>
      </c>
      <c r="BD187" s="47">
        <v>0</v>
      </c>
      <c r="BE187" s="47">
        <v>0</v>
      </c>
      <c r="BF187" s="47">
        <v>0</v>
      </c>
      <c r="BG187" s="47">
        <v>0</v>
      </c>
      <c r="BH187" s="47">
        <v>0</v>
      </c>
      <c r="BI187" s="47">
        <v>0</v>
      </c>
      <c r="BJ187" s="47">
        <v>0</v>
      </c>
      <c r="BK187" s="47">
        <v>0</v>
      </c>
      <c r="BL187" s="47">
        <v>0</v>
      </c>
      <c r="BM187" s="47">
        <v>0</v>
      </c>
      <c r="BN187" s="47">
        <v>0</v>
      </c>
      <c r="BO187" s="47">
        <v>0</v>
      </c>
      <c r="BP187" s="47">
        <v>0</v>
      </c>
      <c r="BQ187" s="47">
        <v>0</v>
      </c>
      <c r="BR187" s="47">
        <v>0</v>
      </c>
      <c r="BS187" s="47">
        <v>0</v>
      </c>
      <c r="BT187" s="47">
        <v>0</v>
      </c>
      <c r="BU187" s="47">
        <v>0</v>
      </c>
      <c r="BV187" s="47">
        <v>0</v>
      </c>
      <c r="BW187" s="47">
        <v>0</v>
      </c>
      <c r="BX187" s="47">
        <v>0</v>
      </c>
      <c r="BY187" s="47">
        <v>0</v>
      </c>
      <c r="BZ187" s="47">
        <v>0</v>
      </c>
      <c r="CA187" s="47">
        <v>0</v>
      </c>
      <c r="CB187" s="47">
        <v>0</v>
      </c>
      <c r="CC187" s="47">
        <v>0</v>
      </c>
      <c r="CD187" s="47">
        <v>0</v>
      </c>
      <c r="CE187" s="47">
        <v>0</v>
      </c>
      <c r="CF187" s="47">
        <v>0</v>
      </c>
      <c r="CG187" s="47">
        <v>0</v>
      </c>
      <c r="CH187" s="47">
        <v>0</v>
      </c>
      <c r="CI187" s="47">
        <v>0</v>
      </c>
      <c r="CJ187" s="47">
        <v>0</v>
      </c>
      <c r="CK187" s="47">
        <v>0.007894736842105263</v>
      </c>
      <c r="CL187" s="47">
        <v>0.007894736842105263</v>
      </c>
      <c r="CM187" s="47">
        <v>0</v>
      </c>
      <c r="CN187" s="47">
        <v>0</v>
      </c>
      <c r="CO187" s="47">
        <v>0</v>
      </c>
      <c r="CP187" s="47">
        <v>0</v>
      </c>
      <c r="CQ187" s="47">
        <v>0</v>
      </c>
      <c r="CR187" s="47">
        <v>0</v>
      </c>
      <c r="CS187" s="47">
        <v>0</v>
      </c>
      <c r="CT187" s="47">
        <v>0</v>
      </c>
      <c r="CU187" s="47">
        <v>0</v>
      </c>
      <c r="CV187" s="47">
        <v>0</v>
      </c>
      <c r="CW187" s="47">
        <v>0</v>
      </c>
      <c r="CX187" s="47">
        <v>0</v>
      </c>
      <c r="CY187" s="47">
        <v>0</v>
      </c>
      <c r="CZ187" s="47">
        <v>0</v>
      </c>
      <c r="DA187" s="47">
        <v>0</v>
      </c>
      <c r="DB187" s="47">
        <v>0</v>
      </c>
      <c r="DC187" s="47">
        <v>0</v>
      </c>
      <c r="DD187" s="47">
        <v>0</v>
      </c>
      <c r="DE187" s="47">
        <v>0</v>
      </c>
      <c r="DF187" s="47">
        <v>0</v>
      </c>
      <c r="DG187" s="47">
        <v>0</v>
      </c>
      <c r="DH187" s="47">
        <v>0</v>
      </c>
      <c r="DI187" s="47">
        <v>0</v>
      </c>
      <c r="DJ187" s="47">
        <v>0</v>
      </c>
      <c r="DK187" s="47">
        <v>0</v>
      </c>
      <c r="DL187" s="47">
        <v>0</v>
      </c>
      <c r="DM187" s="47">
        <v>0</v>
      </c>
      <c r="DN187" s="47">
        <v>0</v>
      </c>
      <c r="DO187" s="47">
        <v>0</v>
      </c>
      <c r="DP187" s="47">
        <v>0</v>
      </c>
      <c r="DQ187" s="47">
        <v>0</v>
      </c>
      <c r="DR187" s="47">
        <v>0</v>
      </c>
      <c r="DS187" s="47">
        <v>0</v>
      </c>
      <c r="DT187" s="47">
        <v>0</v>
      </c>
      <c r="DU187" s="47">
        <v>0</v>
      </c>
      <c r="DV187" s="47">
        <v>0</v>
      </c>
      <c r="DW187" s="47">
        <v>0</v>
      </c>
      <c r="DX187" s="47">
        <v>0</v>
      </c>
      <c r="DY187" s="47">
        <v>0</v>
      </c>
      <c r="DZ187" s="47">
        <v>0</v>
      </c>
      <c r="EA187" s="47">
        <v>0</v>
      </c>
      <c r="ZZ187" t="s">
        <v>157</v>
      </c>
    </row>
    <row r="188" spans="1:702" x14ac:dyDescent="0.25">
      <c r="A188" s="47" t="s">
        <v>461</v>
      </c>
      <c r="B188" s="47" t="s">
        <v>153</v>
      </c>
      <c r="C188" s="47" t="s">
        <v>157</v>
      </c>
      <c r="D188" s="47" t="s">
        <v>1170</v>
      </c>
      <c r="E188" s="47" t="s">
        <v>411</v>
      </c>
      <c r="F188" s="47" t="s">
        <v>411</v>
      </c>
      <c r="G188" s="47"/>
      <c r="H188" s="47" t="s">
        <v>406</v>
      </c>
      <c r="I188" s="47" t="s">
        <v>412</v>
      </c>
      <c r="J188" s="47" t="str">
        <f>=IFERROR(VLOOKUP(H188&amp;I188,Table_Fonctions!A:G,6,FALSE),"")</f>
        <v>0</v>
      </c>
      <c r="K188" s="47" t="s">
        <v>1177</v>
      </c>
      <c r="L188" s="47" t="str">
        <f>=IFERROR(VLOOKUP(H188&amp;I188,Table_Fonctions!A:G,7,FALSE),K188)</f>
        <v/>
      </c>
      <c r="M188" s="47" t="str">
        <f>=IF(OR(LEFT(D188, 3)="TJ ", LEFT(D188, 4)="CPH "), "OUI", "NON")</f>
        <v/>
      </c>
      <c r="N188" s="47" t="s">
        <v>431</v>
      </c>
      <c r="O188" s="47"/>
      <c r="P188" s="47">
        <v>0.007894736842105263</v>
      </c>
      <c r="Q188" s="47">
        <v>0.007894736842105263</v>
      </c>
      <c r="R188" s="47" t="s">
        <v>1172</v>
      </c>
      <c r="S188" s="47">
        <f>=ROUND(BQ188-(BR188+BS188),3)</f>
      </c>
      <c r="T188" s="47">
        <f>=ROUND(CK188-(CL188+CM188+CN188+CO188+CP188),3)</f>
      </c>
      <c r="U188" s="47">
        <v>0</v>
      </c>
      <c r="V188" s="47">
        <v>0</v>
      </c>
      <c r="W188" s="47">
        <v>0</v>
      </c>
      <c r="X188" s="47">
        <v>0</v>
      </c>
      <c r="Y188" s="47">
        <v>0</v>
      </c>
      <c r="Z188" s="47">
        <v>0</v>
      </c>
      <c r="AA188" s="47">
        <v>0</v>
      </c>
      <c r="AB188" s="47">
        <v>0</v>
      </c>
      <c r="AC188" s="47">
        <v>0</v>
      </c>
      <c r="AD188" s="47">
        <v>0</v>
      </c>
      <c r="AE188" s="47">
        <v>0</v>
      </c>
      <c r="AF188" s="47">
        <v>0</v>
      </c>
      <c r="AG188" s="47">
        <v>0</v>
      </c>
      <c r="AH188" s="47">
        <v>0</v>
      </c>
      <c r="AI188" s="47">
        <v>0</v>
      </c>
      <c r="AJ188" s="47">
        <v>0</v>
      </c>
      <c r="AK188" s="47">
        <v>0</v>
      </c>
      <c r="AL188" s="47">
        <v>0</v>
      </c>
      <c r="AM188" s="47">
        <v>0</v>
      </c>
      <c r="AN188" s="47">
        <v>0</v>
      </c>
      <c r="AO188" s="47">
        <v>0</v>
      </c>
      <c r="AP188" s="47">
        <v>0</v>
      </c>
      <c r="AQ188" s="47">
        <v>0</v>
      </c>
      <c r="AR188" s="47">
        <v>0</v>
      </c>
      <c r="AS188" s="47">
        <v>0</v>
      </c>
      <c r="AT188" s="47">
        <v>0</v>
      </c>
      <c r="AU188" s="47">
        <v>0</v>
      </c>
      <c r="AV188" s="47">
        <v>0</v>
      </c>
      <c r="AW188" s="47">
        <v>0</v>
      </c>
      <c r="AX188" s="47">
        <v>0</v>
      </c>
      <c r="AY188" s="47">
        <v>0</v>
      </c>
      <c r="AZ188" s="47">
        <v>0</v>
      </c>
      <c r="BA188" s="47">
        <v>0</v>
      </c>
      <c r="BB188" s="47">
        <v>0</v>
      </c>
      <c r="BC188" s="47">
        <v>0</v>
      </c>
      <c r="BD188" s="47">
        <v>0</v>
      </c>
      <c r="BE188" s="47">
        <v>0</v>
      </c>
      <c r="BF188" s="47">
        <v>0</v>
      </c>
      <c r="BG188" s="47">
        <v>0</v>
      </c>
      <c r="BH188" s="47">
        <v>0</v>
      </c>
      <c r="BI188" s="47">
        <v>0</v>
      </c>
      <c r="BJ188" s="47">
        <v>0</v>
      </c>
      <c r="BK188" s="47">
        <v>0</v>
      </c>
      <c r="BL188" s="47">
        <v>0</v>
      </c>
      <c r="BM188" s="47">
        <v>0</v>
      </c>
      <c r="BN188" s="47">
        <v>0</v>
      </c>
      <c r="BO188" s="47">
        <v>0</v>
      </c>
      <c r="BP188" s="47">
        <v>0</v>
      </c>
      <c r="BQ188" s="47">
        <v>0</v>
      </c>
      <c r="BR188" s="47">
        <v>0</v>
      </c>
      <c r="BS188" s="47">
        <v>0</v>
      </c>
      <c r="BT188" s="47">
        <v>0</v>
      </c>
      <c r="BU188" s="47">
        <v>0</v>
      </c>
      <c r="BV188" s="47">
        <v>0</v>
      </c>
      <c r="BW188" s="47">
        <v>0</v>
      </c>
      <c r="BX188" s="47">
        <v>0</v>
      </c>
      <c r="BY188" s="47">
        <v>0</v>
      </c>
      <c r="BZ188" s="47">
        <v>0</v>
      </c>
      <c r="CA188" s="47">
        <v>0</v>
      </c>
      <c r="CB188" s="47">
        <v>0</v>
      </c>
      <c r="CC188" s="47">
        <v>0</v>
      </c>
      <c r="CD188" s="47">
        <v>0</v>
      </c>
      <c r="CE188" s="47">
        <v>0</v>
      </c>
      <c r="CF188" s="47">
        <v>0</v>
      </c>
      <c r="CG188" s="47">
        <v>0</v>
      </c>
      <c r="CH188" s="47">
        <v>0</v>
      </c>
      <c r="CI188" s="47">
        <v>0</v>
      </c>
      <c r="CJ188" s="47">
        <v>0</v>
      </c>
      <c r="CK188" s="47">
        <v>0.007894736842105263</v>
      </c>
      <c r="CL188" s="47">
        <v>0</v>
      </c>
      <c r="CM188" s="47">
        <v>0.007894736842105263</v>
      </c>
      <c r="CN188" s="47">
        <v>0</v>
      </c>
      <c r="CO188" s="47">
        <v>0</v>
      </c>
      <c r="CP188" s="47">
        <v>0</v>
      </c>
      <c r="CQ188" s="47">
        <v>0</v>
      </c>
      <c r="CR188" s="47">
        <v>0</v>
      </c>
      <c r="CS188" s="47">
        <v>0</v>
      </c>
      <c r="CT188" s="47">
        <v>0</v>
      </c>
      <c r="CU188" s="47">
        <v>0</v>
      </c>
      <c r="CV188" s="47">
        <v>0</v>
      </c>
      <c r="CW188" s="47">
        <v>0</v>
      </c>
      <c r="CX188" s="47">
        <v>0</v>
      </c>
      <c r="CY188" s="47">
        <v>0</v>
      </c>
      <c r="CZ188" s="47">
        <v>0</v>
      </c>
      <c r="DA188" s="47">
        <v>0</v>
      </c>
      <c r="DB188" s="47">
        <v>0</v>
      </c>
      <c r="DC188" s="47">
        <v>0</v>
      </c>
      <c r="DD188" s="47">
        <v>0</v>
      </c>
      <c r="DE188" s="47">
        <v>0</v>
      </c>
      <c r="DF188" s="47">
        <v>0</v>
      </c>
      <c r="DG188" s="47">
        <v>0</v>
      </c>
      <c r="DH188" s="47">
        <v>0</v>
      </c>
      <c r="DI188" s="47">
        <v>0</v>
      </c>
      <c r="DJ188" s="47">
        <v>0</v>
      </c>
      <c r="DK188" s="47">
        <v>0</v>
      </c>
      <c r="DL188" s="47">
        <v>0</v>
      </c>
      <c r="DM188" s="47">
        <v>0</v>
      </c>
      <c r="DN188" s="47">
        <v>0</v>
      </c>
      <c r="DO188" s="47">
        <v>0</v>
      </c>
      <c r="DP188" s="47">
        <v>0</v>
      </c>
      <c r="DQ188" s="47">
        <v>0</v>
      </c>
      <c r="DR188" s="47">
        <v>0</v>
      </c>
      <c r="DS188" s="47">
        <v>0</v>
      </c>
      <c r="DT188" s="47">
        <v>0</v>
      </c>
      <c r="DU188" s="47">
        <v>0</v>
      </c>
      <c r="DV188" s="47">
        <v>0</v>
      </c>
      <c r="DW188" s="47">
        <v>0</v>
      </c>
      <c r="DX188" s="47">
        <v>0</v>
      </c>
      <c r="DY188" s="47">
        <v>0</v>
      </c>
      <c r="DZ188" s="47">
        <v>0</v>
      </c>
      <c r="EA188" s="47">
        <v>0</v>
      </c>
      <c r="ZZ188" t="s">
        <v>157</v>
      </c>
    </row>
    <row r="189" spans="1:702" x14ac:dyDescent="0.25">
      <c r="A189" s="47" t="s">
        <v>462</v>
      </c>
      <c r="B189" s="47" t="s">
        <v>153</v>
      </c>
      <c r="C189" s="47" t="s">
        <v>157</v>
      </c>
      <c r="D189" s="47" t="s">
        <v>1170</v>
      </c>
      <c r="E189" s="47" t="s">
        <v>411</v>
      </c>
      <c r="F189" s="47" t="s">
        <v>411</v>
      </c>
      <c r="G189" s="47"/>
      <c r="H189" s="47" t="s">
        <v>406</v>
      </c>
      <c r="I189" s="47" t="s">
        <v>412</v>
      </c>
      <c r="J189" s="47" t="str">
        <f>=IFERROR(VLOOKUP(H189&amp;I189,Table_Fonctions!A:G,6,FALSE),"")</f>
        <v>0</v>
      </c>
      <c r="K189" s="47" t="s">
        <v>1177</v>
      </c>
      <c r="L189" s="47" t="str">
        <f>=IFERROR(VLOOKUP(H189&amp;I189,Table_Fonctions!A:G,7,FALSE),K189)</f>
        <v/>
      </c>
      <c r="M189" s="47" t="str">
        <f>=IF(OR(LEFT(D189, 3)="TJ ", LEFT(D189, 4)="CPH "), "OUI", "NON")</f>
        <v/>
      </c>
      <c r="N189" s="47" t="s">
        <v>431</v>
      </c>
      <c r="O189" s="47"/>
      <c r="P189" s="47">
        <v>0.007894736842105263</v>
      </c>
      <c r="Q189" s="47">
        <v>0.007894736842105263</v>
      </c>
      <c r="R189" s="47" t="s">
        <v>1172</v>
      </c>
      <c r="S189" s="47">
        <f>=ROUND(BQ189-(BR189+BS189),3)</f>
      </c>
      <c r="T189" s="47">
        <f>=ROUND(CK189-(CL189+CM189+CN189+CO189+CP189),3)</f>
      </c>
      <c r="U189" s="47">
        <v>0</v>
      </c>
      <c r="V189" s="47">
        <v>0</v>
      </c>
      <c r="W189" s="47">
        <v>0</v>
      </c>
      <c r="X189" s="47">
        <v>0</v>
      </c>
      <c r="Y189" s="47">
        <v>0</v>
      </c>
      <c r="Z189" s="47">
        <v>0</v>
      </c>
      <c r="AA189" s="47">
        <v>0</v>
      </c>
      <c r="AB189" s="47">
        <v>0</v>
      </c>
      <c r="AC189" s="47">
        <v>0</v>
      </c>
      <c r="AD189" s="47">
        <v>0</v>
      </c>
      <c r="AE189" s="47">
        <v>0</v>
      </c>
      <c r="AF189" s="47">
        <v>0</v>
      </c>
      <c r="AG189" s="47">
        <v>0</v>
      </c>
      <c r="AH189" s="47">
        <v>0</v>
      </c>
      <c r="AI189" s="47">
        <v>0</v>
      </c>
      <c r="AJ189" s="47">
        <v>0</v>
      </c>
      <c r="AK189" s="47">
        <v>0</v>
      </c>
      <c r="AL189" s="47">
        <v>0</v>
      </c>
      <c r="AM189" s="47">
        <v>0</v>
      </c>
      <c r="AN189" s="47">
        <v>0</v>
      </c>
      <c r="AO189" s="47">
        <v>0</v>
      </c>
      <c r="AP189" s="47">
        <v>0</v>
      </c>
      <c r="AQ189" s="47">
        <v>0</v>
      </c>
      <c r="AR189" s="47">
        <v>0</v>
      </c>
      <c r="AS189" s="47">
        <v>0</v>
      </c>
      <c r="AT189" s="47">
        <v>0</v>
      </c>
      <c r="AU189" s="47">
        <v>0</v>
      </c>
      <c r="AV189" s="47">
        <v>0</v>
      </c>
      <c r="AW189" s="47">
        <v>0</v>
      </c>
      <c r="AX189" s="47">
        <v>0</v>
      </c>
      <c r="AY189" s="47">
        <v>0</v>
      </c>
      <c r="AZ189" s="47">
        <v>0</v>
      </c>
      <c r="BA189" s="47">
        <v>0</v>
      </c>
      <c r="BB189" s="47">
        <v>0</v>
      </c>
      <c r="BC189" s="47">
        <v>0</v>
      </c>
      <c r="BD189" s="47">
        <v>0</v>
      </c>
      <c r="BE189" s="47">
        <v>0</v>
      </c>
      <c r="BF189" s="47">
        <v>0</v>
      </c>
      <c r="BG189" s="47">
        <v>0</v>
      </c>
      <c r="BH189" s="47">
        <v>0</v>
      </c>
      <c r="BI189" s="47">
        <v>0</v>
      </c>
      <c r="BJ189" s="47">
        <v>0</v>
      </c>
      <c r="BK189" s="47">
        <v>0</v>
      </c>
      <c r="BL189" s="47">
        <v>0</v>
      </c>
      <c r="BM189" s="47">
        <v>0</v>
      </c>
      <c r="BN189" s="47">
        <v>0</v>
      </c>
      <c r="BO189" s="47">
        <v>0</v>
      </c>
      <c r="BP189" s="47">
        <v>0</v>
      </c>
      <c r="BQ189" s="47">
        <v>0</v>
      </c>
      <c r="BR189" s="47">
        <v>0</v>
      </c>
      <c r="BS189" s="47">
        <v>0</v>
      </c>
      <c r="BT189" s="47">
        <v>0</v>
      </c>
      <c r="BU189" s="47">
        <v>0</v>
      </c>
      <c r="BV189" s="47">
        <v>0</v>
      </c>
      <c r="BW189" s="47">
        <v>0</v>
      </c>
      <c r="BX189" s="47">
        <v>0</v>
      </c>
      <c r="BY189" s="47">
        <v>0</v>
      </c>
      <c r="BZ189" s="47">
        <v>0</v>
      </c>
      <c r="CA189" s="47">
        <v>0</v>
      </c>
      <c r="CB189" s="47">
        <v>0</v>
      </c>
      <c r="CC189" s="47">
        <v>0</v>
      </c>
      <c r="CD189" s="47">
        <v>0</v>
      </c>
      <c r="CE189" s="47">
        <v>0</v>
      </c>
      <c r="CF189" s="47">
        <v>0</v>
      </c>
      <c r="CG189" s="47">
        <v>0</v>
      </c>
      <c r="CH189" s="47">
        <v>0</v>
      </c>
      <c r="CI189" s="47">
        <v>0</v>
      </c>
      <c r="CJ189" s="47">
        <v>0</v>
      </c>
      <c r="CK189" s="47">
        <v>0.007894736842105263</v>
      </c>
      <c r="CL189" s="47">
        <v>0</v>
      </c>
      <c r="CM189" s="47">
        <v>0</v>
      </c>
      <c r="CN189" s="47">
        <v>0</v>
      </c>
      <c r="CO189" s="47">
        <v>0</v>
      </c>
      <c r="CP189" s="47">
        <v>0.007894736842105263</v>
      </c>
      <c r="CQ189" s="47">
        <v>0</v>
      </c>
      <c r="CR189" s="47">
        <v>0</v>
      </c>
      <c r="CS189" s="47">
        <v>0</v>
      </c>
      <c r="CT189" s="47">
        <v>0</v>
      </c>
      <c r="CU189" s="47">
        <v>0</v>
      </c>
      <c r="CV189" s="47">
        <v>0</v>
      </c>
      <c r="CW189" s="47">
        <v>0</v>
      </c>
      <c r="CX189" s="47">
        <v>0</v>
      </c>
      <c r="CY189" s="47">
        <v>0</v>
      </c>
      <c r="CZ189" s="47">
        <v>0</v>
      </c>
      <c r="DA189" s="47">
        <v>0</v>
      </c>
      <c r="DB189" s="47">
        <v>0</v>
      </c>
      <c r="DC189" s="47">
        <v>0</v>
      </c>
      <c r="DD189" s="47">
        <v>0</v>
      </c>
      <c r="DE189" s="47">
        <v>0</v>
      </c>
      <c r="DF189" s="47">
        <v>0</v>
      </c>
      <c r="DG189" s="47">
        <v>0</v>
      </c>
      <c r="DH189" s="47">
        <v>0</v>
      </c>
      <c r="DI189" s="47">
        <v>0</v>
      </c>
      <c r="DJ189" s="47">
        <v>0</v>
      </c>
      <c r="DK189" s="47">
        <v>0</v>
      </c>
      <c r="DL189" s="47">
        <v>0</v>
      </c>
      <c r="DM189" s="47">
        <v>0</v>
      </c>
      <c r="DN189" s="47">
        <v>0</v>
      </c>
      <c r="DO189" s="47">
        <v>0</v>
      </c>
      <c r="DP189" s="47">
        <v>0</v>
      </c>
      <c r="DQ189" s="47">
        <v>0</v>
      </c>
      <c r="DR189" s="47">
        <v>0</v>
      </c>
      <c r="DS189" s="47">
        <v>0</v>
      </c>
      <c r="DT189" s="47">
        <v>0</v>
      </c>
      <c r="DU189" s="47">
        <v>0</v>
      </c>
      <c r="DV189" s="47">
        <v>0</v>
      </c>
      <c r="DW189" s="47">
        <v>0</v>
      </c>
      <c r="DX189" s="47">
        <v>0</v>
      </c>
      <c r="DY189" s="47">
        <v>0</v>
      </c>
      <c r="DZ189" s="47">
        <v>0</v>
      </c>
      <c r="EA189" s="47">
        <v>0</v>
      </c>
      <c r="ZZ189" t="s">
        <v>157</v>
      </c>
    </row>
    <row r="190" spans="1:702" x14ac:dyDescent="0.25">
      <c r="A190" s="47" t="s">
        <v>463</v>
      </c>
      <c r="B190" s="47" t="s">
        <v>153</v>
      </c>
      <c r="C190" s="47" t="s">
        <v>157</v>
      </c>
      <c r="D190" s="47" t="s">
        <v>1170</v>
      </c>
      <c r="E190" s="47" t="s">
        <v>411</v>
      </c>
      <c r="F190" s="47" t="s">
        <v>411</v>
      </c>
      <c r="G190" s="47"/>
      <c r="H190" s="47" t="s">
        <v>406</v>
      </c>
      <c r="I190" s="47" t="s">
        <v>412</v>
      </c>
      <c r="J190" s="47" t="str">
        <f>=IFERROR(VLOOKUP(H190&amp;I190,Table_Fonctions!A:G,6,FALSE),"")</f>
        <v>0</v>
      </c>
      <c r="K190" s="47" t="s">
        <v>1177</v>
      </c>
      <c r="L190" s="47" t="str">
        <f>=IFERROR(VLOOKUP(H190&amp;I190,Table_Fonctions!A:G,7,FALSE),K190)</f>
        <v/>
      </c>
      <c r="M190" s="47" t="str">
        <f>=IF(OR(LEFT(D190, 3)="TJ ", LEFT(D190, 4)="CPH "), "OUI", "NON")</f>
        <v/>
      </c>
      <c r="N190" s="47" t="s">
        <v>434</v>
      </c>
      <c r="O190" s="47"/>
      <c r="P190" s="47">
        <v>0.7078947368421052</v>
      </c>
      <c r="Q190" s="47">
        <v>0.7078947368421052</v>
      </c>
      <c r="R190" s="47" t="s">
        <v>1172</v>
      </c>
      <c r="S190" s="47">
        <f>=ROUND(BQ190-(BR190+BS190),3)</f>
      </c>
      <c r="T190" s="47">
        <f>=ROUND(CK190-(CL190+CM190+CN190+CO190+CP190),3)</f>
      </c>
      <c r="U190" s="47">
        <v>0</v>
      </c>
      <c r="V190" s="47">
        <v>0</v>
      </c>
      <c r="W190" s="47">
        <v>0</v>
      </c>
      <c r="X190" s="47">
        <v>0</v>
      </c>
      <c r="Y190" s="47">
        <v>0</v>
      </c>
      <c r="Z190" s="47">
        <v>0</v>
      </c>
      <c r="AA190" s="47">
        <v>0</v>
      </c>
      <c r="AB190" s="47">
        <v>0</v>
      </c>
      <c r="AC190" s="47">
        <v>0</v>
      </c>
      <c r="AD190" s="47">
        <v>0</v>
      </c>
      <c r="AE190" s="47">
        <v>0</v>
      </c>
      <c r="AF190" s="47">
        <v>0</v>
      </c>
      <c r="AG190" s="47">
        <v>0</v>
      </c>
      <c r="AH190" s="47">
        <v>0</v>
      </c>
      <c r="AI190" s="47">
        <v>0</v>
      </c>
      <c r="AJ190" s="47">
        <v>0</v>
      </c>
      <c r="AK190" s="47">
        <v>0</v>
      </c>
      <c r="AL190" s="47">
        <v>0</v>
      </c>
      <c r="AM190" s="47">
        <v>0</v>
      </c>
      <c r="AN190" s="47">
        <v>0</v>
      </c>
      <c r="AO190" s="47">
        <v>0</v>
      </c>
      <c r="AP190" s="47">
        <v>0</v>
      </c>
      <c r="AQ190" s="47">
        <v>0</v>
      </c>
      <c r="AR190" s="47">
        <v>0</v>
      </c>
      <c r="AS190" s="47">
        <v>0</v>
      </c>
      <c r="AT190" s="47">
        <v>0</v>
      </c>
      <c r="AU190" s="47">
        <v>0</v>
      </c>
      <c r="AV190" s="47">
        <v>0</v>
      </c>
      <c r="AW190" s="47">
        <v>0</v>
      </c>
      <c r="AX190" s="47">
        <v>0</v>
      </c>
      <c r="AY190" s="47">
        <v>0</v>
      </c>
      <c r="AZ190" s="47">
        <v>0</v>
      </c>
      <c r="BA190" s="47">
        <v>0</v>
      </c>
      <c r="BB190" s="47">
        <v>0</v>
      </c>
      <c r="BC190" s="47">
        <v>0</v>
      </c>
      <c r="BD190" s="47">
        <v>0</v>
      </c>
      <c r="BE190" s="47">
        <v>0</v>
      </c>
      <c r="BF190" s="47">
        <v>0</v>
      </c>
      <c r="BG190" s="47">
        <v>0</v>
      </c>
      <c r="BH190" s="47">
        <v>0</v>
      </c>
      <c r="BI190" s="47">
        <v>0</v>
      </c>
      <c r="BJ190" s="47">
        <v>0</v>
      </c>
      <c r="BK190" s="47">
        <v>0</v>
      </c>
      <c r="BL190" s="47">
        <v>0</v>
      </c>
      <c r="BM190" s="47">
        <v>0.24776315789473605</v>
      </c>
      <c r="BN190" s="47">
        <v>0</v>
      </c>
      <c r="BO190" s="47">
        <v>0</v>
      </c>
      <c r="BP190" s="47">
        <v>0</v>
      </c>
      <c r="BQ190" s="47">
        <v>0</v>
      </c>
      <c r="BR190" s="47">
        <v>0</v>
      </c>
      <c r="BS190" s="47">
        <v>0</v>
      </c>
      <c r="BT190" s="47">
        <v>0</v>
      </c>
      <c r="BU190" s="47">
        <v>0</v>
      </c>
      <c r="BV190" s="47">
        <v>0</v>
      </c>
      <c r="BW190" s="47">
        <v>0</v>
      </c>
      <c r="BX190" s="47">
        <v>0</v>
      </c>
      <c r="BY190" s="47">
        <v>0</v>
      </c>
      <c r="BZ190" s="47">
        <v>0</v>
      </c>
      <c r="CA190" s="47">
        <v>0</v>
      </c>
      <c r="CB190" s="47">
        <v>0</v>
      </c>
      <c r="CC190" s="47">
        <v>0</v>
      </c>
      <c r="CD190" s="47">
        <v>0</v>
      </c>
      <c r="CE190" s="47">
        <v>0</v>
      </c>
      <c r="CF190" s="47">
        <v>0</v>
      </c>
      <c r="CG190" s="47">
        <v>0</v>
      </c>
      <c r="CH190" s="47">
        <v>0</v>
      </c>
      <c r="CI190" s="47">
        <v>0</v>
      </c>
      <c r="CJ190" s="47">
        <v>0</v>
      </c>
      <c r="CK190" s="47">
        <v>0</v>
      </c>
      <c r="CL190" s="47">
        <v>0</v>
      </c>
      <c r="CM190" s="47">
        <v>0</v>
      </c>
      <c r="CN190" s="47">
        <v>0</v>
      </c>
      <c r="CO190" s="47">
        <v>0</v>
      </c>
      <c r="CP190" s="47">
        <v>0</v>
      </c>
      <c r="CQ190" s="47">
        <v>0</v>
      </c>
      <c r="CR190" s="47">
        <v>0</v>
      </c>
      <c r="CS190" s="47">
        <v>0</v>
      </c>
      <c r="CT190" s="47">
        <v>0</v>
      </c>
      <c r="CU190" s="47">
        <v>0</v>
      </c>
      <c r="CV190" s="47">
        <v>0.4601315789473707</v>
      </c>
      <c r="CW190" s="47">
        <v>0</v>
      </c>
      <c r="CX190" s="47">
        <v>0</v>
      </c>
      <c r="CY190" s="47">
        <v>0</v>
      </c>
      <c r="CZ190" s="47">
        <v>0</v>
      </c>
      <c r="DA190" s="47">
        <v>0</v>
      </c>
      <c r="DB190" s="47">
        <v>0</v>
      </c>
      <c r="DC190" s="47">
        <v>0</v>
      </c>
      <c r="DD190" s="47">
        <v>0</v>
      </c>
      <c r="DE190" s="47">
        <v>0</v>
      </c>
      <c r="DF190" s="47">
        <v>0</v>
      </c>
      <c r="DG190" s="47">
        <v>0</v>
      </c>
      <c r="DH190" s="47">
        <v>0</v>
      </c>
      <c r="DI190" s="47">
        <v>0</v>
      </c>
      <c r="DJ190" s="47">
        <v>0</v>
      </c>
      <c r="DK190" s="47">
        <v>0</v>
      </c>
      <c r="DL190" s="47">
        <v>0</v>
      </c>
      <c r="DM190" s="47">
        <v>0</v>
      </c>
      <c r="DN190" s="47">
        <v>0</v>
      </c>
      <c r="DO190" s="47">
        <v>0</v>
      </c>
      <c r="DP190" s="47">
        <v>0</v>
      </c>
      <c r="DQ190" s="47">
        <v>0</v>
      </c>
      <c r="DR190" s="47">
        <v>0</v>
      </c>
      <c r="DS190" s="47">
        <v>0</v>
      </c>
      <c r="DT190" s="47">
        <v>0</v>
      </c>
      <c r="DU190" s="47">
        <v>0</v>
      </c>
      <c r="DV190" s="47">
        <v>0</v>
      </c>
      <c r="DW190" s="47">
        <v>0</v>
      </c>
      <c r="DX190" s="47">
        <v>0</v>
      </c>
      <c r="DY190" s="47">
        <v>0</v>
      </c>
      <c r="DZ190" s="47">
        <v>0</v>
      </c>
      <c r="EA190" s="47">
        <v>0</v>
      </c>
      <c r="ZZ190" t="s">
        <v>157</v>
      </c>
    </row>
    <row r="191" spans="1:702" x14ac:dyDescent="0.25">
      <c r="A191" s="47" t="s">
        <v>464</v>
      </c>
      <c r="B191" s="47" t="s">
        <v>153</v>
      </c>
      <c r="C191" s="47" t="s">
        <v>157</v>
      </c>
      <c r="D191" s="47" t="s">
        <v>1170</v>
      </c>
      <c r="E191" s="47" t="s">
        <v>411</v>
      </c>
      <c r="F191" s="47" t="s">
        <v>411</v>
      </c>
      <c r="G191" s="47"/>
      <c r="H191" s="47" t="s">
        <v>406</v>
      </c>
      <c r="I191" s="47" t="s">
        <v>412</v>
      </c>
      <c r="J191" s="47" t="str">
        <f>=IFERROR(VLOOKUP(H191&amp;I191,Table_Fonctions!A:G,6,FALSE),"")</f>
        <v>0</v>
      </c>
      <c r="K191" s="47" t="s">
        <v>1177</v>
      </c>
      <c r="L191" s="47" t="str">
        <f>=IFERROR(VLOOKUP(H191&amp;I191,Table_Fonctions!A:G,7,FALSE),K191)</f>
        <v/>
      </c>
      <c r="M191" s="47" t="str">
        <f>=IF(OR(LEFT(D191, 3)="TJ ", LEFT(D191, 4)="CPH "), "OUI", "NON")</f>
        <v/>
      </c>
      <c r="N191" s="47" t="s">
        <v>424</v>
      </c>
      <c r="O191" s="47"/>
      <c r="P191" s="47">
        <v>0.19473684210526315</v>
      </c>
      <c r="Q191" s="47">
        <v>0.19473684210526315</v>
      </c>
      <c r="R191" s="47" t="s">
        <v>1172</v>
      </c>
      <c r="S191" s="47">
        <f>=ROUND(BQ191-(BR191+BS191),3)</f>
      </c>
      <c r="T191" s="47">
        <f>=ROUND(CK191-(CL191+CM191+CN191+CO191+CP191),3)</f>
      </c>
      <c r="U191" s="47">
        <v>0</v>
      </c>
      <c r="V191" s="47">
        <v>0</v>
      </c>
      <c r="W191" s="47">
        <v>0</v>
      </c>
      <c r="X191" s="47">
        <v>0</v>
      </c>
      <c r="Y191" s="47">
        <v>0</v>
      </c>
      <c r="Z191" s="47">
        <v>0</v>
      </c>
      <c r="AA191" s="47">
        <v>0</v>
      </c>
      <c r="AB191" s="47">
        <v>0</v>
      </c>
      <c r="AC191" s="47">
        <v>0</v>
      </c>
      <c r="AD191" s="47">
        <v>0</v>
      </c>
      <c r="AE191" s="47">
        <v>0</v>
      </c>
      <c r="AF191" s="47">
        <v>0</v>
      </c>
      <c r="AG191" s="47">
        <v>0</v>
      </c>
      <c r="AH191" s="47">
        <v>0</v>
      </c>
      <c r="AI191" s="47">
        <v>0</v>
      </c>
      <c r="AJ191" s="47">
        <v>0</v>
      </c>
      <c r="AK191" s="47">
        <v>0</v>
      </c>
      <c r="AL191" s="47">
        <v>0</v>
      </c>
      <c r="AM191" s="47">
        <v>0</v>
      </c>
      <c r="AN191" s="47">
        <v>0</v>
      </c>
      <c r="AO191" s="47">
        <v>0</v>
      </c>
      <c r="AP191" s="47">
        <v>0</v>
      </c>
      <c r="AQ191" s="47">
        <v>0</v>
      </c>
      <c r="AR191" s="47">
        <v>0</v>
      </c>
      <c r="AS191" s="47">
        <v>0</v>
      </c>
      <c r="AT191" s="47">
        <v>0</v>
      </c>
      <c r="AU191" s="47">
        <v>0</v>
      </c>
      <c r="AV191" s="47">
        <v>0</v>
      </c>
      <c r="AW191" s="47">
        <v>0</v>
      </c>
      <c r="AX191" s="47">
        <v>0</v>
      </c>
      <c r="AY191" s="47">
        <v>0</v>
      </c>
      <c r="AZ191" s="47">
        <v>0</v>
      </c>
      <c r="BA191" s="47">
        <v>0</v>
      </c>
      <c r="BB191" s="47">
        <v>0</v>
      </c>
      <c r="BC191" s="47">
        <v>0</v>
      </c>
      <c r="BD191" s="47">
        <v>0</v>
      </c>
      <c r="BE191" s="47">
        <v>0</v>
      </c>
      <c r="BF191" s="47">
        <v>0</v>
      </c>
      <c r="BG191" s="47">
        <v>0</v>
      </c>
      <c r="BH191" s="47">
        <v>0</v>
      </c>
      <c r="BI191" s="47">
        <v>0</v>
      </c>
      <c r="BJ191" s="47">
        <v>0</v>
      </c>
      <c r="BK191" s="47">
        <v>0</v>
      </c>
      <c r="BL191" s="47">
        <v>0</v>
      </c>
      <c r="BM191" s="47">
        <v>0.06815789473684218</v>
      </c>
      <c r="BN191" s="47">
        <v>0</v>
      </c>
      <c r="BO191" s="47">
        <v>0</v>
      </c>
      <c r="BP191" s="47">
        <v>0</v>
      </c>
      <c r="BQ191" s="47">
        <v>0</v>
      </c>
      <c r="BR191" s="47">
        <v>0</v>
      </c>
      <c r="BS191" s="47">
        <v>0</v>
      </c>
      <c r="BT191" s="47">
        <v>0</v>
      </c>
      <c r="BU191" s="47">
        <v>0</v>
      </c>
      <c r="BV191" s="47">
        <v>0</v>
      </c>
      <c r="BW191" s="47">
        <v>0</v>
      </c>
      <c r="BX191" s="47">
        <v>0</v>
      </c>
      <c r="BY191" s="47">
        <v>0</v>
      </c>
      <c r="BZ191" s="47">
        <v>0</v>
      </c>
      <c r="CA191" s="47">
        <v>0</v>
      </c>
      <c r="CB191" s="47">
        <v>0</v>
      </c>
      <c r="CC191" s="47">
        <v>0</v>
      </c>
      <c r="CD191" s="47">
        <v>0</v>
      </c>
      <c r="CE191" s="47">
        <v>0</v>
      </c>
      <c r="CF191" s="47">
        <v>0</v>
      </c>
      <c r="CG191" s="47">
        <v>0</v>
      </c>
      <c r="CH191" s="47">
        <v>0</v>
      </c>
      <c r="CI191" s="47">
        <v>0</v>
      </c>
      <c r="CJ191" s="47">
        <v>0</v>
      </c>
      <c r="CK191" s="47">
        <v>0</v>
      </c>
      <c r="CL191" s="47">
        <v>0</v>
      </c>
      <c r="CM191" s="47">
        <v>0</v>
      </c>
      <c r="CN191" s="47">
        <v>0</v>
      </c>
      <c r="CO191" s="47">
        <v>0</v>
      </c>
      <c r="CP191" s="47">
        <v>0</v>
      </c>
      <c r="CQ191" s="47">
        <v>0</v>
      </c>
      <c r="CR191" s="47">
        <v>0</v>
      </c>
      <c r="CS191" s="47">
        <v>0</v>
      </c>
      <c r="CT191" s="47">
        <v>0</v>
      </c>
      <c r="CU191" s="47">
        <v>0</v>
      </c>
      <c r="CV191" s="47">
        <v>0.12657894736842087</v>
      </c>
      <c r="CW191" s="47">
        <v>0</v>
      </c>
      <c r="CX191" s="47">
        <v>0</v>
      </c>
      <c r="CY191" s="47">
        <v>0</v>
      </c>
      <c r="CZ191" s="47">
        <v>0</v>
      </c>
      <c r="DA191" s="47">
        <v>0</v>
      </c>
      <c r="DB191" s="47">
        <v>0</v>
      </c>
      <c r="DC191" s="47">
        <v>0</v>
      </c>
      <c r="DD191" s="47">
        <v>0</v>
      </c>
      <c r="DE191" s="47">
        <v>0</v>
      </c>
      <c r="DF191" s="47">
        <v>0</v>
      </c>
      <c r="DG191" s="47">
        <v>0</v>
      </c>
      <c r="DH191" s="47">
        <v>0</v>
      </c>
      <c r="DI191" s="47">
        <v>0</v>
      </c>
      <c r="DJ191" s="47">
        <v>0</v>
      </c>
      <c r="DK191" s="47">
        <v>0</v>
      </c>
      <c r="DL191" s="47">
        <v>0</v>
      </c>
      <c r="DM191" s="47">
        <v>0</v>
      </c>
      <c r="DN191" s="47">
        <v>0</v>
      </c>
      <c r="DO191" s="47">
        <v>0</v>
      </c>
      <c r="DP191" s="47">
        <v>0</v>
      </c>
      <c r="DQ191" s="47">
        <v>0</v>
      </c>
      <c r="DR191" s="47">
        <v>0</v>
      </c>
      <c r="DS191" s="47">
        <v>0</v>
      </c>
      <c r="DT191" s="47">
        <v>0</v>
      </c>
      <c r="DU191" s="47">
        <v>0</v>
      </c>
      <c r="DV191" s="47">
        <v>0</v>
      </c>
      <c r="DW191" s="47">
        <v>0</v>
      </c>
      <c r="DX191" s="47">
        <v>0</v>
      </c>
      <c r="DY191" s="47">
        <v>0</v>
      </c>
      <c r="DZ191" s="47">
        <v>0</v>
      </c>
      <c r="EA191" s="47">
        <v>0</v>
      </c>
      <c r="ZZ191" t="s">
        <v>157</v>
      </c>
    </row>
    <row r="192" spans="1:702" x14ac:dyDescent="0.25">
      <c r="A192" s="47" t="s">
        <v>465</v>
      </c>
      <c r="B192" s="47" t="s">
        <v>153</v>
      </c>
      <c r="C192" s="47" t="s">
        <v>157</v>
      </c>
      <c r="D192" s="47" t="s">
        <v>1170</v>
      </c>
      <c r="E192" s="47" t="s">
        <v>411</v>
      </c>
      <c r="F192" s="47" t="s">
        <v>411</v>
      </c>
      <c r="G192" s="47"/>
      <c r="H192" s="47" t="s">
        <v>406</v>
      </c>
      <c r="I192" s="47" t="s">
        <v>412</v>
      </c>
      <c r="J192" s="47" t="str">
        <f>=IFERROR(VLOOKUP(H192&amp;I192,Table_Fonctions!A:G,6,FALSE),"")</f>
        <v>0</v>
      </c>
      <c r="K192" s="47" t="s">
        <v>1177</v>
      </c>
      <c r="L192" s="47" t="str">
        <f>=IFERROR(VLOOKUP(H192&amp;I192,Table_Fonctions!A:G,7,FALSE),K192)</f>
        <v/>
      </c>
      <c r="M192" s="47" t="str">
        <f>=IF(OR(LEFT(D192, 3)="TJ ", LEFT(D192, 4)="CPH "), "OUI", "NON")</f>
        <v/>
      </c>
      <c r="N192" s="47" t="s">
        <v>434</v>
      </c>
      <c r="O192" s="47"/>
      <c r="P192" s="47">
        <v>0.7078947368421052</v>
      </c>
      <c r="Q192" s="47">
        <v>0.7078947368421052</v>
      </c>
      <c r="R192" s="47" t="s">
        <v>1172</v>
      </c>
      <c r="S192" s="47">
        <f>=ROUND(BQ192-(BR192+BS192),3)</f>
      </c>
      <c r="T192" s="47">
        <f>=ROUND(CK192-(CL192+CM192+CN192+CO192+CP192),3)</f>
      </c>
      <c r="U192" s="47">
        <v>0</v>
      </c>
      <c r="V192" s="47">
        <v>0</v>
      </c>
      <c r="W192" s="47">
        <v>0</v>
      </c>
      <c r="X192" s="47">
        <v>0</v>
      </c>
      <c r="Y192" s="47">
        <v>0</v>
      </c>
      <c r="Z192" s="47">
        <v>0</v>
      </c>
      <c r="AA192" s="47">
        <v>0</v>
      </c>
      <c r="AB192" s="47">
        <v>0</v>
      </c>
      <c r="AC192" s="47">
        <v>0</v>
      </c>
      <c r="AD192" s="47">
        <v>0</v>
      </c>
      <c r="AE192" s="47">
        <v>0</v>
      </c>
      <c r="AF192" s="47">
        <v>0</v>
      </c>
      <c r="AG192" s="47">
        <v>0</v>
      </c>
      <c r="AH192" s="47">
        <v>0</v>
      </c>
      <c r="AI192" s="47">
        <v>0</v>
      </c>
      <c r="AJ192" s="47">
        <v>0</v>
      </c>
      <c r="AK192" s="47">
        <v>0</v>
      </c>
      <c r="AL192" s="47">
        <v>0</v>
      </c>
      <c r="AM192" s="47">
        <v>0</v>
      </c>
      <c r="AN192" s="47">
        <v>0</v>
      </c>
      <c r="AO192" s="47">
        <v>0</v>
      </c>
      <c r="AP192" s="47">
        <v>0</v>
      </c>
      <c r="AQ192" s="47">
        <v>0</v>
      </c>
      <c r="AR192" s="47">
        <v>0</v>
      </c>
      <c r="AS192" s="47">
        <v>0</v>
      </c>
      <c r="AT192" s="47">
        <v>0</v>
      </c>
      <c r="AU192" s="47">
        <v>0</v>
      </c>
      <c r="AV192" s="47">
        <v>0</v>
      </c>
      <c r="AW192" s="47">
        <v>0</v>
      </c>
      <c r="AX192" s="47">
        <v>0</v>
      </c>
      <c r="AY192" s="47">
        <v>0</v>
      </c>
      <c r="AZ192" s="47">
        <v>0</v>
      </c>
      <c r="BA192" s="47">
        <v>0</v>
      </c>
      <c r="BB192" s="47">
        <v>0</v>
      </c>
      <c r="BC192" s="47">
        <v>0</v>
      </c>
      <c r="BD192" s="47">
        <v>0</v>
      </c>
      <c r="BE192" s="47">
        <v>0</v>
      </c>
      <c r="BF192" s="47">
        <v>0</v>
      </c>
      <c r="BG192" s="47">
        <v>0</v>
      </c>
      <c r="BH192" s="47">
        <v>0</v>
      </c>
      <c r="BI192" s="47">
        <v>0</v>
      </c>
      <c r="BJ192" s="47">
        <v>0</v>
      </c>
      <c r="BK192" s="47">
        <v>0</v>
      </c>
      <c r="BL192" s="47">
        <v>0</v>
      </c>
      <c r="BM192" s="47">
        <v>0.24776315789473605</v>
      </c>
      <c r="BN192" s="47">
        <v>0</v>
      </c>
      <c r="BO192" s="47">
        <v>0</v>
      </c>
      <c r="BP192" s="47">
        <v>0</v>
      </c>
      <c r="BQ192" s="47">
        <v>0</v>
      </c>
      <c r="BR192" s="47">
        <v>0</v>
      </c>
      <c r="BS192" s="47">
        <v>0</v>
      </c>
      <c r="BT192" s="47">
        <v>0</v>
      </c>
      <c r="BU192" s="47">
        <v>0</v>
      </c>
      <c r="BV192" s="47">
        <v>0</v>
      </c>
      <c r="BW192" s="47">
        <v>0</v>
      </c>
      <c r="BX192" s="47">
        <v>0</v>
      </c>
      <c r="BY192" s="47">
        <v>0</v>
      </c>
      <c r="BZ192" s="47">
        <v>0</v>
      </c>
      <c r="CA192" s="47">
        <v>0</v>
      </c>
      <c r="CB192" s="47">
        <v>0</v>
      </c>
      <c r="CC192" s="47">
        <v>0</v>
      </c>
      <c r="CD192" s="47">
        <v>0</v>
      </c>
      <c r="CE192" s="47">
        <v>0</v>
      </c>
      <c r="CF192" s="47">
        <v>0</v>
      </c>
      <c r="CG192" s="47">
        <v>0</v>
      </c>
      <c r="CH192" s="47">
        <v>0</v>
      </c>
      <c r="CI192" s="47">
        <v>0</v>
      </c>
      <c r="CJ192" s="47">
        <v>0</v>
      </c>
      <c r="CK192" s="47">
        <v>0</v>
      </c>
      <c r="CL192" s="47">
        <v>0</v>
      </c>
      <c r="CM192" s="47">
        <v>0</v>
      </c>
      <c r="CN192" s="47">
        <v>0</v>
      </c>
      <c r="CO192" s="47">
        <v>0</v>
      </c>
      <c r="CP192" s="47">
        <v>0</v>
      </c>
      <c r="CQ192" s="47">
        <v>0</v>
      </c>
      <c r="CR192" s="47">
        <v>0</v>
      </c>
      <c r="CS192" s="47">
        <v>0</v>
      </c>
      <c r="CT192" s="47">
        <v>0</v>
      </c>
      <c r="CU192" s="47">
        <v>0</v>
      </c>
      <c r="CV192" s="47">
        <v>0.4601315789473707</v>
      </c>
      <c r="CW192" s="47">
        <v>0</v>
      </c>
      <c r="CX192" s="47">
        <v>0</v>
      </c>
      <c r="CY192" s="47">
        <v>0</v>
      </c>
      <c r="CZ192" s="47">
        <v>0</v>
      </c>
      <c r="DA192" s="47">
        <v>0</v>
      </c>
      <c r="DB192" s="47">
        <v>0</v>
      </c>
      <c r="DC192" s="47">
        <v>0</v>
      </c>
      <c r="DD192" s="47">
        <v>0</v>
      </c>
      <c r="DE192" s="47">
        <v>0</v>
      </c>
      <c r="DF192" s="47">
        <v>0</v>
      </c>
      <c r="DG192" s="47">
        <v>0</v>
      </c>
      <c r="DH192" s="47">
        <v>0</v>
      </c>
      <c r="DI192" s="47">
        <v>0</v>
      </c>
      <c r="DJ192" s="47">
        <v>0</v>
      </c>
      <c r="DK192" s="47">
        <v>0</v>
      </c>
      <c r="DL192" s="47">
        <v>0</v>
      </c>
      <c r="DM192" s="47">
        <v>0</v>
      </c>
      <c r="DN192" s="47">
        <v>0</v>
      </c>
      <c r="DO192" s="47">
        <v>0</v>
      </c>
      <c r="DP192" s="47">
        <v>0</v>
      </c>
      <c r="DQ192" s="47">
        <v>0</v>
      </c>
      <c r="DR192" s="47">
        <v>0</v>
      </c>
      <c r="DS192" s="47">
        <v>0</v>
      </c>
      <c r="DT192" s="47">
        <v>0</v>
      </c>
      <c r="DU192" s="47">
        <v>0</v>
      </c>
      <c r="DV192" s="47">
        <v>0</v>
      </c>
      <c r="DW192" s="47">
        <v>0</v>
      </c>
      <c r="DX192" s="47">
        <v>0</v>
      </c>
      <c r="DY192" s="47">
        <v>0</v>
      </c>
      <c r="DZ192" s="47">
        <v>0</v>
      </c>
      <c r="EA192" s="47">
        <v>0</v>
      </c>
      <c r="ZZ192" t="s">
        <v>157</v>
      </c>
    </row>
    <row r="193" spans="1:702" x14ac:dyDescent="0.25">
      <c r="A193" s="47" t="s">
        <v>466</v>
      </c>
      <c r="B193" s="47" t="s">
        <v>153</v>
      </c>
      <c r="C193" s="47" t="s">
        <v>157</v>
      </c>
      <c r="D193" s="47" t="s">
        <v>1170</v>
      </c>
      <c r="E193" s="47" t="s">
        <v>411</v>
      </c>
      <c r="F193" s="47" t="s">
        <v>411</v>
      </c>
      <c r="G193" s="47"/>
      <c r="H193" s="47" t="s">
        <v>406</v>
      </c>
      <c r="I193" s="47" t="s">
        <v>412</v>
      </c>
      <c r="J193" s="47" t="str">
        <f>=IFERROR(VLOOKUP(H193&amp;I193,Table_Fonctions!A:G,6,FALSE),"")</f>
        <v>0</v>
      </c>
      <c r="K193" s="47" t="s">
        <v>1177</v>
      </c>
      <c r="L193" s="47" t="str">
        <f>=IFERROR(VLOOKUP(H193&amp;I193,Table_Fonctions!A:G,7,FALSE),K193)</f>
        <v/>
      </c>
      <c r="M193" s="47" t="str">
        <f>=IF(OR(LEFT(D193, 3)="TJ ", LEFT(D193, 4)="CPH "), "OUI", "NON")</f>
        <v/>
      </c>
      <c r="N193" s="47" t="s">
        <v>467</v>
      </c>
      <c r="O193" s="47" t="s">
        <v>468</v>
      </c>
      <c r="P193" s="47">
        <v>0.4868421052631579</v>
      </c>
      <c r="Q193" s="47">
        <v>0.4868421052631579</v>
      </c>
      <c r="R193" s="47" t="s">
        <v>1172</v>
      </c>
      <c r="S193" s="47">
        <f>=ROUND(BQ193-(BR193+BS193),3)</f>
      </c>
      <c r="T193" s="47">
        <f>=ROUND(CK193-(CL193+CM193+CN193+CO193+CP193),3)</f>
      </c>
      <c r="U193" s="47">
        <v>0</v>
      </c>
      <c r="V193" s="47">
        <v>0</v>
      </c>
      <c r="W193" s="47">
        <v>0</v>
      </c>
      <c r="X193" s="47">
        <v>0</v>
      </c>
      <c r="Y193" s="47">
        <v>0</v>
      </c>
      <c r="Z193" s="47">
        <v>0</v>
      </c>
      <c r="AA193" s="47">
        <v>0</v>
      </c>
      <c r="AB193" s="47">
        <v>0</v>
      </c>
      <c r="AC193" s="47">
        <v>0</v>
      </c>
      <c r="AD193" s="47">
        <v>0</v>
      </c>
      <c r="AE193" s="47">
        <v>0</v>
      </c>
      <c r="AF193" s="47">
        <v>0</v>
      </c>
      <c r="AG193" s="47">
        <v>0</v>
      </c>
      <c r="AH193" s="47">
        <v>0</v>
      </c>
      <c r="AI193" s="47">
        <v>0</v>
      </c>
      <c r="AJ193" s="47">
        <v>0</v>
      </c>
      <c r="AK193" s="47">
        <v>0</v>
      </c>
      <c r="AL193" s="47">
        <v>0</v>
      </c>
      <c r="AM193" s="47">
        <v>0</v>
      </c>
      <c r="AN193" s="47">
        <v>0</v>
      </c>
      <c r="AO193" s="47">
        <v>0</v>
      </c>
      <c r="AP193" s="47">
        <v>0</v>
      </c>
      <c r="AQ193" s="47">
        <v>0</v>
      </c>
      <c r="AR193" s="47">
        <v>0</v>
      </c>
      <c r="AS193" s="47">
        <v>0</v>
      </c>
      <c r="AT193" s="47">
        <v>0</v>
      </c>
      <c r="AU193" s="47">
        <v>0</v>
      </c>
      <c r="AV193" s="47">
        <v>0</v>
      </c>
      <c r="AW193" s="47">
        <v>0</v>
      </c>
      <c r="AX193" s="47">
        <v>0</v>
      </c>
      <c r="AY193" s="47">
        <v>0</v>
      </c>
      <c r="AZ193" s="47">
        <v>0</v>
      </c>
      <c r="BA193" s="47">
        <v>0</v>
      </c>
      <c r="BB193" s="47">
        <v>0</v>
      </c>
      <c r="BC193" s="47">
        <v>0</v>
      </c>
      <c r="BD193" s="47">
        <v>0</v>
      </c>
      <c r="BE193" s="47">
        <v>0</v>
      </c>
      <c r="BF193" s="47">
        <v>0</v>
      </c>
      <c r="BG193" s="47">
        <v>0</v>
      </c>
      <c r="BH193" s="47">
        <v>0</v>
      </c>
      <c r="BI193" s="47">
        <v>0</v>
      </c>
      <c r="BJ193" s="47">
        <v>0</v>
      </c>
      <c r="BK193" s="47">
        <v>0</v>
      </c>
      <c r="BL193" s="47">
        <v>0</v>
      </c>
      <c r="BM193" s="47">
        <v>0</v>
      </c>
      <c r="BN193" s="47">
        <v>0</v>
      </c>
      <c r="BO193" s="47">
        <v>0</v>
      </c>
      <c r="BP193" s="47">
        <v>0</v>
      </c>
      <c r="BQ193" s="47">
        <v>0</v>
      </c>
      <c r="BR193" s="47">
        <v>0</v>
      </c>
      <c r="BS193" s="47">
        <v>0</v>
      </c>
      <c r="BT193" s="47">
        <v>0</v>
      </c>
      <c r="BU193" s="47">
        <v>0</v>
      </c>
      <c r="BV193" s="47">
        <v>0</v>
      </c>
      <c r="BW193" s="47">
        <v>0</v>
      </c>
      <c r="BX193" s="47">
        <v>0</v>
      </c>
      <c r="BY193" s="47">
        <v>0</v>
      </c>
      <c r="BZ193" s="47">
        <v>0</v>
      </c>
      <c r="CA193" s="47">
        <v>0</v>
      </c>
      <c r="CB193" s="47">
        <v>0</v>
      </c>
      <c r="CC193" s="47">
        <v>0</v>
      </c>
      <c r="CD193" s="47">
        <v>0</v>
      </c>
      <c r="CE193" s="47">
        <v>0</v>
      </c>
      <c r="CF193" s="47">
        <v>0</v>
      </c>
      <c r="CG193" s="47">
        <v>0</v>
      </c>
      <c r="CH193" s="47">
        <v>0</v>
      </c>
      <c r="CI193" s="47">
        <v>0</v>
      </c>
      <c r="CJ193" s="47">
        <v>0</v>
      </c>
      <c r="CK193" s="47">
        <v>0</v>
      </c>
      <c r="CL193" s="47">
        <v>0</v>
      </c>
      <c r="CM193" s="47">
        <v>0</v>
      </c>
      <c r="CN193" s="47">
        <v>0</v>
      </c>
      <c r="CO193" s="47">
        <v>0</v>
      </c>
      <c r="CP193" s="47">
        <v>0</v>
      </c>
      <c r="CQ193" s="47">
        <v>0.4868421052631579</v>
      </c>
      <c r="CR193" s="47">
        <v>0</v>
      </c>
      <c r="CS193" s="47">
        <v>0</v>
      </c>
      <c r="CT193" s="47">
        <v>0</v>
      </c>
      <c r="CU193" s="47">
        <v>0.4868421052631579</v>
      </c>
      <c r="CV193" s="47">
        <v>0</v>
      </c>
      <c r="CW193" s="47">
        <v>0</v>
      </c>
      <c r="CX193" s="47">
        <v>0</v>
      </c>
      <c r="CY193" s="47">
        <v>0</v>
      </c>
      <c r="CZ193" s="47">
        <v>0</v>
      </c>
      <c r="DA193" s="47">
        <v>0</v>
      </c>
      <c r="DB193" s="47">
        <v>0</v>
      </c>
      <c r="DC193" s="47">
        <v>0</v>
      </c>
      <c r="DD193" s="47">
        <v>0</v>
      </c>
      <c r="DE193" s="47">
        <v>0</v>
      </c>
      <c r="DF193" s="47">
        <v>0</v>
      </c>
      <c r="DG193" s="47">
        <v>0</v>
      </c>
      <c r="DH193" s="47">
        <v>0</v>
      </c>
      <c r="DI193" s="47">
        <v>0</v>
      </c>
      <c r="DJ193" s="47">
        <v>0</v>
      </c>
      <c r="DK193" s="47">
        <v>0</v>
      </c>
      <c r="DL193" s="47">
        <v>0</v>
      </c>
      <c r="DM193" s="47">
        <v>0</v>
      </c>
      <c r="DN193" s="47">
        <v>0</v>
      </c>
      <c r="DO193" s="47">
        <v>0</v>
      </c>
      <c r="DP193" s="47">
        <v>0</v>
      </c>
      <c r="DQ193" s="47">
        <v>0</v>
      </c>
      <c r="DR193" s="47">
        <v>0</v>
      </c>
      <c r="DS193" s="47">
        <v>0</v>
      </c>
      <c r="DT193" s="47">
        <v>0</v>
      </c>
      <c r="DU193" s="47">
        <v>0</v>
      </c>
      <c r="DV193" s="47">
        <v>0</v>
      </c>
      <c r="DW193" s="47">
        <v>0</v>
      </c>
      <c r="DX193" s="47">
        <v>0</v>
      </c>
      <c r="DY193" s="47">
        <v>0</v>
      </c>
      <c r="DZ193" s="47">
        <v>0</v>
      </c>
      <c r="EA193" s="47">
        <v>0</v>
      </c>
      <c r="ZZ193" t="s">
        <v>157</v>
      </c>
    </row>
    <row r="194" spans="1:702" x14ac:dyDescent="0.25">
      <c r="A194" s="47" t="s">
        <v>469</v>
      </c>
      <c r="B194" s="47" t="s">
        <v>153</v>
      </c>
      <c r="C194" s="47" t="s">
        <v>157</v>
      </c>
      <c r="D194" s="47" t="s">
        <v>1170</v>
      </c>
      <c r="E194" s="47" t="s">
        <v>411</v>
      </c>
      <c r="F194" s="47" t="s">
        <v>411</v>
      </c>
      <c r="G194" s="47"/>
      <c r="H194" s="47" t="s">
        <v>406</v>
      </c>
      <c r="I194" s="47" t="s">
        <v>412</v>
      </c>
      <c r="J194" s="47" t="str">
        <f>=IFERROR(VLOOKUP(H194&amp;I194,Table_Fonctions!A:G,6,FALSE),"")</f>
        <v>0</v>
      </c>
      <c r="K194" s="47" t="s">
        <v>1177</v>
      </c>
      <c r="L194" s="47" t="str">
        <f>=IFERROR(VLOOKUP(H194&amp;I194,Table_Fonctions!A:G,7,FALSE),K194)</f>
        <v/>
      </c>
      <c r="M194" s="47" t="str">
        <f>=IF(OR(LEFT(D194, 3)="TJ ", LEFT(D194, 4)="CPH "), "OUI", "NON")</f>
        <v/>
      </c>
      <c r="N194" s="47" t="s">
        <v>424</v>
      </c>
      <c r="O194" s="47"/>
      <c r="P194" s="47">
        <v>0.19473684210526315</v>
      </c>
      <c r="Q194" s="47">
        <v>0.19473684210526315</v>
      </c>
      <c r="R194" s="47" t="s">
        <v>1172</v>
      </c>
      <c r="S194" s="47">
        <f>=ROUND(BQ194-(BR194+BS194),3)</f>
      </c>
      <c r="T194" s="47">
        <f>=ROUND(CK194-(CL194+CM194+CN194+CO194+CP194),3)</f>
      </c>
      <c r="U194" s="47">
        <v>0</v>
      </c>
      <c r="V194" s="47">
        <v>0</v>
      </c>
      <c r="W194" s="47">
        <v>0</v>
      </c>
      <c r="X194" s="47">
        <v>0</v>
      </c>
      <c r="Y194" s="47">
        <v>0</v>
      </c>
      <c r="Z194" s="47">
        <v>0</v>
      </c>
      <c r="AA194" s="47">
        <v>0</v>
      </c>
      <c r="AB194" s="47">
        <v>0</v>
      </c>
      <c r="AC194" s="47">
        <v>0</v>
      </c>
      <c r="AD194" s="47">
        <v>0</v>
      </c>
      <c r="AE194" s="47">
        <v>0</v>
      </c>
      <c r="AF194" s="47">
        <v>0</v>
      </c>
      <c r="AG194" s="47">
        <v>0</v>
      </c>
      <c r="AH194" s="47">
        <v>0</v>
      </c>
      <c r="AI194" s="47">
        <v>0</v>
      </c>
      <c r="AJ194" s="47">
        <v>0</v>
      </c>
      <c r="AK194" s="47">
        <v>0</v>
      </c>
      <c r="AL194" s="47">
        <v>0</v>
      </c>
      <c r="AM194" s="47">
        <v>0</v>
      </c>
      <c r="AN194" s="47">
        <v>0</v>
      </c>
      <c r="AO194" s="47">
        <v>0</v>
      </c>
      <c r="AP194" s="47">
        <v>0</v>
      </c>
      <c r="AQ194" s="47">
        <v>0</v>
      </c>
      <c r="AR194" s="47">
        <v>0</v>
      </c>
      <c r="AS194" s="47">
        <v>0</v>
      </c>
      <c r="AT194" s="47">
        <v>0</v>
      </c>
      <c r="AU194" s="47">
        <v>0</v>
      </c>
      <c r="AV194" s="47">
        <v>0</v>
      </c>
      <c r="AW194" s="47">
        <v>0</v>
      </c>
      <c r="AX194" s="47">
        <v>0</v>
      </c>
      <c r="AY194" s="47">
        <v>0</v>
      </c>
      <c r="AZ194" s="47">
        <v>0</v>
      </c>
      <c r="BA194" s="47">
        <v>0</v>
      </c>
      <c r="BB194" s="47">
        <v>0</v>
      </c>
      <c r="BC194" s="47">
        <v>0</v>
      </c>
      <c r="BD194" s="47">
        <v>0</v>
      </c>
      <c r="BE194" s="47">
        <v>0</v>
      </c>
      <c r="BF194" s="47">
        <v>0</v>
      </c>
      <c r="BG194" s="47">
        <v>0</v>
      </c>
      <c r="BH194" s="47">
        <v>0</v>
      </c>
      <c r="BI194" s="47">
        <v>0</v>
      </c>
      <c r="BJ194" s="47">
        <v>0</v>
      </c>
      <c r="BK194" s="47">
        <v>0</v>
      </c>
      <c r="BL194" s="47">
        <v>0</v>
      </c>
      <c r="BM194" s="47">
        <v>0</v>
      </c>
      <c r="BN194" s="47">
        <v>0</v>
      </c>
      <c r="BO194" s="47">
        <v>0</v>
      </c>
      <c r="BP194" s="47">
        <v>0</v>
      </c>
      <c r="BQ194" s="47">
        <v>0.19473684210526315</v>
      </c>
      <c r="BR194" s="47">
        <v>0</v>
      </c>
      <c r="BS194" s="47">
        <v>0</v>
      </c>
      <c r="BT194" s="47">
        <v>0</v>
      </c>
      <c r="BU194" s="47">
        <v>0</v>
      </c>
      <c r="BV194" s="47">
        <v>0</v>
      </c>
      <c r="BW194" s="47">
        <v>0</v>
      </c>
      <c r="BX194" s="47">
        <v>0</v>
      </c>
      <c r="BY194" s="47">
        <v>0</v>
      </c>
      <c r="BZ194" s="47">
        <v>0</v>
      </c>
      <c r="CA194" s="47">
        <v>0</v>
      </c>
      <c r="CB194" s="47">
        <v>0</v>
      </c>
      <c r="CC194" s="47">
        <v>0</v>
      </c>
      <c r="CD194" s="47">
        <v>0</v>
      </c>
      <c r="CE194" s="47">
        <v>0</v>
      </c>
      <c r="CF194" s="47">
        <v>0</v>
      </c>
      <c r="CG194" s="47">
        <v>0</v>
      </c>
      <c r="CH194" s="47">
        <v>0</v>
      </c>
      <c r="CI194" s="47">
        <v>0</v>
      </c>
      <c r="CJ194" s="47">
        <v>0</v>
      </c>
      <c r="CK194" s="47">
        <v>0</v>
      </c>
      <c r="CL194" s="47">
        <v>0</v>
      </c>
      <c r="CM194" s="47">
        <v>0</v>
      </c>
      <c r="CN194" s="47">
        <v>0</v>
      </c>
      <c r="CO194" s="47">
        <v>0</v>
      </c>
      <c r="CP194" s="47">
        <v>0</v>
      </c>
      <c r="CQ194" s="47">
        <v>0</v>
      </c>
      <c r="CR194" s="47">
        <v>0</v>
      </c>
      <c r="CS194" s="47">
        <v>0</v>
      </c>
      <c r="CT194" s="47">
        <v>0</v>
      </c>
      <c r="CU194" s="47">
        <v>0</v>
      </c>
      <c r="CV194" s="47">
        <v>0</v>
      </c>
      <c r="CW194" s="47">
        <v>0</v>
      </c>
      <c r="CX194" s="47">
        <v>0</v>
      </c>
      <c r="CY194" s="47">
        <v>0</v>
      </c>
      <c r="CZ194" s="47">
        <v>0</v>
      </c>
      <c r="DA194" s="47">
        <v>0</v>
      </c>
      <c r="DB194" s="47">
        <v>0</v>
      </c>
      <c r="DC194" s="47">
        <v>0</v>
      </c>
      <c r="DD194" s="47">
        <v>0</v>
      </c>
      <c r="DE194" s="47">
        <v>0</v>
      </c>
      <c r="DF194" s="47">
        <v>0</v>
      </c>
      <c r="DG194" s="47">
        <v>0</v>
      </c>
      <c r="DH194" s="47">
        <v>0</v>
      </c>
      <c r="DI194" s="47">
        <v>0</v>
      </c>
      <c r="DJ194" s="47">
        <v>0</v>
      </c>
      <c r="DK194" s="47">
        <v>0</v>
      </c>
      <c r="DL194" s="47">
        <v>0</v>
      </c>
      <c r="DM194" s="47">
        <v>0</v>
      </c>
      <c r="DN194" s="47">
        <v>0</v>
      </c>
      <c r="DO194" s="47">
        <v>0</v>
      </c>
      <c r="DP194" s="47">
        <v>0</v>
      </c>
      <c r="DQ194" s="47">
        <v>0</v>
      </c>
      <c r="DR194" s="47">
        <v>0</v>
      </c>
      <c r="DS194" s="47">
        <v>0</v>
      </c>
      <c r="DT194" s="47">
        <v>0</v>
      </c>
      <c r="DU194" s="47">
        <v>0</v>
      </c>
      <c r="DV194" s="47">
        <v>0</v>
      </c>
      <c r="DW194" s="47">
        <v>0</v>
      </c>
      <c r="DX194" s="47">
        <v>0</v>
      </c>
      <c r="DY194" s="47">
        <v>0</v>
      </c>
      <c r="DZ194" s="47">
        <v>0</v>
      </c>
      <c r="EA194" s="47">
        <v>0</v>
      </c>
      <c r="ZZ194" t="s">
        <v>157</v>
      </c>
    </row>
    <row r="195" spans="1:702" x14ac:dyDescent="0.25">
      <c r="A195" s="47" t="s">
        <v>470</v>
      </c>
      <c r="B195" s="47" t="s">
        <v>153</v>
      </c>
      <c r="C195" s="47" t="s">
        <v>157</v>
      </c>
      <c r="D195" s="47" t="s">
        <v>1170</v>
      </c>
      <c r="E195" s="47" t="s">
        <v>411</v>
      </c>
      <c r="F195" s="47" t="s">
        <v>411</v>
      </c>
      <c r="G195" s="47"/>
      <c r="H195" s="47" t="s">
        <v>406</v>
      </c>
      <c r="I195" s="47" t="s">
        <v>412</v>
      </c>
      <c r="J195" s="47" t="str">
        <f>=IFERROR(VLOOKUP(H195&amp;I195,Table_Fonctions!A:G,6,FALSE),"")</f>
        <v>0</v>
      </c>
      <c r="K195" s="47" t="s">
        <v>1177</v>
      </c>
      <c r="L195" s="47" t="str">
        <f>=IFERROR(VLOOKUP(H195&amp;I195,Table_Fonctions!A:G,7,FALSE),K195)</f>
        <v/>
      </c>
      <c r="M195" s="47" t="str">
        <f>=IF(OR(LEFT(D195, 3)="TJ ", LEFT(D195, 4)="CPH "), "OUI", "NON")</f>
        <v/>
      </c>
      <c r="N195" s="47" t="s">
        <v>471</v>
      </c>
      <c r="O195" s="47"/>
      <c r="P195" s="47">
        <v>0.19736842105263158</v>
      </c>
      <c r="Q195" s="47">
        <v>0.19736842105263158</v>
      </c>
      <c r="R195" s="47" t="s">
        <v>1172</v>
      </c>
      <c r="S195" s="47">
        <f>=ROUND(BQ195-(BR195+BS195),3)</f>
      </c>
      <c r="T195" s="47">
        <f>=ROUND(CK195-(CL195+CM195+CN195+CO195+CP195),3)</f>
      </c>
      <c r="U195" s="47">
        <v>0</v>
      </c>
      <c r="V195" s="47">
        <v>0</v>
      </c>
      <c r="W195" s="47">
        <v>0</v>
      </c>
      <c r="X195" s="47">
        <v>0</v>
      </c>
      <c r="Y195" s="47">
        <v>0</v>
      </c>
      <c r="Z195" s="47">
        <v>0</v>
      </c>
      <c r="AA195" s="47">
        <v>0</v>
      </c>
      <c r="AB195" s="47">
        <v>0</v>
      </c>
      <c r="AC195" s="47">
        <v>0</v>
      </c>
      <c r="AD195" s="47">
        <v>0</v>
      </c>
      <c r="AE195" s="47">
        <v>0</v>
      </c>
      <c r="AF195" s="47">
        <v>0</v>
      </c>
      <c r="AG195" s="47">
        <v>0</v>
      </c>
      <c r="AH195" s="47">
        <v>0</v>
      </c>
      <c r="AI195" s="47">
        <v>0</v>
      </c>
      <c r="AJ195" s="47">
        <v>0</v>
      </c>
      <c r="AK195" s="47">
        <v>0</v>
      </c>
      <c r="AL195" s="47">
        <v>0</v>
      </c>
      <c r="AM195" s="47">
        <v>0</v>
      </c>
      <c r="AN195" s="47">
        <v>0</v>
      </c>
      <c r="AO195" s="47">
        <v>0</v>
      </c>
      <c r="AP195" s="47">
        <v>0</v>
      </c>
      <c r="AQ195" s="47">
        <v>0</v>
      </c>
      <c r="AR195" s="47">
        <v>0</v>
      </c>
      <c r="AS195" s="47">
        <v>0</v>
      </c>
      <c r="AT195" s="47">
        <v>0</v>
      </c>
      <c r="AU195" s="47">
        <v>0</v>
      </c>
      <c r="AV195" s="47">
        <v>0</v>
      </c>
      <c r="AW195" s="47">
        <v>0</v>
      </c>
      <c r="AX195" s="47">
        <v>0</v>
      </c>
      <c r="AY195" s="47">
        <v>0</v>
      </c>
      <c r="AZ195" s="47">
        <v>0</v>
      </c>
      <c r="BA195" s="47">
        <v>0</v>
      </c>
      <c r="BB195" s="47">
        <v>0</v>
      </c>
      <c r="BC195" s="47">
        <v>0</v>
      </c>
      <c r="BD195" s="47">
        <v>0</v>
      </c>
      <c r="BE195" s="47">
        <v>0</v>
      </c>
      <c r="BF195" s="47">
        <v>0</v>
      </c>
      <c r="BG195" s="47">
        <v>0</v>
      </c>
      <c r="BH195" s="47">
        <v>0</v>
      </c>
      <c r="BI195" s="47">
        <v>0</v>
      </c>
      <c r="BJ195" s="47">
        <v>0</v>
      </c>
      <c r="BK195" s="47">
        <v>0</v>
      </c>
      <c r="BL195" s="47">
        <v>0</v>
      </c>
      <c r="BM195" s="47">
        <v>0</v>
      </c>
      <c r="BN195" s="47">
        <v>0</v>
      </c>
      <c r="BO195" s="47">
        <v>0</v>
      </c>
      <c r="BP195" s="47">
        <v>0</v>
      </c>
      <c r="BQ195" s="47">
        <v>0.19736842105263158</v>
      </c>
      <c r="BR195" s="47">
        <v>0</v>
      </c>
      <c r="BS195" s="47">
        <v>0</v>
      </c>
      <c r="BT195" s="47">
        <v>0</v>
      </c>
      <c r="BU195" s="47">
        <v>0</v>
      </c>
      <c r="BV195" s="47">
        <v>0</v>
      </c>
      <c r="BW195" s="47">
        <v>0</v>
      </c>
      <c r="BX195" s="47">
        <v>0</v>
      </c>
      <c r="BY195" s="47">
        <v>0</v>
      </c>
      <c r="BZ195" s="47">
        <v>0</v>
      </c>
      <c r="CA195" s="47">
        <v>0</v>
      </c>
      <c r="CB195" s="47">
        <v>0</v>
      </c>
      <c r="CC195" s="47">
        <v>0</v>
      </c>
      <c r="CD195" s="47">
        <v>0</v>
      </c>
      <c r="CE195" s="47">
        <v>0</v>
      </c>
      <c r="CF195" s="47">
        <v>0</v>
      </c>
      <c r="CG195" s="47">
        <v>0</v>
      </c>
      <c r="CH195" s="47">
        <v>0</v>
      </c>
      <c r="CI195" s="47">
        <v>0</v>
      </c>
      <c r="CJ195" s="47">
        <v>0</v>
      </c>
      <c r="CK195" s="47">
        <v>0</v>
      </c>
      <c r="CL195" s="47">
        <v>0</v>
      </c>
      <c r="CM195" s="47">
        <v>0</v>
      </c>
      <c r="CN195" s="47">
        <v>0</v>
      </c>
      <c r="CO195" s="47">
        <v>0</v>
      </c>
      <c r="CP195" s="47">
        <v>0</v>
      </c>
      <c r="CQ195" s="47">
        <v>0</v>
      </c>
      <c r="CR195" s="47">
        <v>0</v>
      </c>
      <c r="CS195" s="47">
        <v>0</v>
      </c>
      <c r="CT195" s="47">
        <v>0</v>
      </c>
      <c r="CU195" s="47">
        <v>0</v>
      </c>
      <c r="CV195" s="47">
        <v>0</v>
      </c>
      <c r="CW195" s="47">
        <v>0</v>
      </c>
      <c r="CX195" s="47">
        <v>0</v>
      </c>
      <c r="CY195" s="47">
        <v>0</v>
      </c>
      <c r="CZ195" s="47">
        <v>0</v>
      </c>
      <c r="DA195" s="47">
        <v>0</v>
      </c>
      <c r="DB195" s="47">
        <v>0</v>
      </c>
      <c r="DC195" s="47">
        <v>0</v>
      </c>
      <c r="DD195" s="47">
        <v>0</v>
      </c>
      <c r="DE195" s="47">
        <v>0</v>
      </c>
      <c r="DF195" s="47">
        <v>0</v>
      </c>
      <c r="DG195" s="47">
        <v>0</v>
      </c>
      <c r="DH195" s="47">
        <v>0</v>
      </c>
      <c r="DI195" s="47">
        <v>0</v>
      </c>
      <c r="DJ195" s="47">
        <v>0</v>
      </c>
      <c r="DK195" s="47">
        <v>0</v>
      </c>
      <c r="DL195" s="47">
        <v>0</v>
      </c>
      <c r="DM195" s="47">
        <v>0</v>
      </c>
      <c r="DN195" s="47">
        <v>0</v>
      </c>
      <c r="DO195" s="47">
        <v>0</v>
      </c>
      <c r="DP195" s="47">
        <v>0</v>
      </c>
      <c r="DQ195" s="47">
        <v>0</v>
      </c>
      <c r="DR195" s="47">
        <v>0</v>
      </c>
      <c r="DS195" s="47">
        <v>0</v>
      </c>
      <c r="DT195" s="47">
        <v>0</v>
      </c>
      <c r="DU195" s="47">
        <v>0</v>
      </c>
      <c r="DV195" s="47">
        <v>0</v>
      </c>
      <c r="DW195" s="47">
        <v>0</v>
      </c>
      <c r="DX195" s="47">
        <v>0</v>
      </c>
      <c r="DY195" s="47">
        <v>0</v>
      </c>
      <c r="DZ195" s="47">
        <v>0</v>
      </c>
      <c r="EA195" s="47">
        <v>0</v>
      </c>
      <c r="ZZ195" t="s">
        <v>157</v>
      </c>
    </row>
    <row r="196" spans="1:702" x14ac:dyDescent="0.25">
      <c r="A196" s="47" t="s">
        <v>472</v>
      </c>
      <c r="B196" s="47" t="s">
        <v>153</v>
      </c>
      <c r="C196" s="47" t="s">
        <v>157</v>
      </c>
      <c r="D196" s="47" t="s">
        <v>1170</v>
      </c>
      <c r="E196" s="47" t="s">
        <v>411</v>
      </c>
      <c r="F196" s="47" t="s">
        <v>411</v>
      </c>
      <c r="G196" s="47"/>
      <c r="H196" s="47" t="s">
        <v>406</v>
      </c>
      <c r="I196" s="47" t="s">
        <v>412</v>
      </c>
      <c r="J196" s="47" t="str">
        <f>=IFERROR(VLOOKUP(H196&amp;I196,Table_Fonctions!A:G,6,FALSE),"")</f>
        <v>0</v>
      </c>
      <c r="K196" s="47" t="s">
        <v>1177</v>
      </c>
      <c r="L196" s="47" t="str">
        <f>=IFERROR(VLOOKUP(H196&amp;I196,Table_Fonctions!A:G,7,FALSE),K196)</f>
        <v/>
      </c>
      <c r="M196" s="47" t="str">
        <f>=IF(OR(LEFT(D196, 3)="TJ ", LEFT(D196, 4)="CPH "), "OUI", "NON")</f>
        <v/>
      </c>
      <c r="N196" s="47" t="s">
        <v>434</v>
      </c>
      <c r="O196" s="47"/>
      <c r="P196" s="47">
        <v>0.7078947368421052</v>
      </c>
      <c r="Q196" s="47">
        <v>0.7078947368421052</v>
      </c>
      <c r="R196" s="47" t="s">
        <v>1172</v>
      </c>
      <c r="S196" s="47">
        <f>=ROUND(BQ196-(BR196+BS196),3)</f>
      </c>
      <c r="T196" s="47">
        <f>=ROUND(CK196-(CL196+CM196+CN196+CO196+CP196),3)</f>
      </c>
      <c r="U196" s="47">
        <v>0</v>
      </c>
      <c r="V196" s="47">
        <v>0</v>
      </c>
      <c r="W196" s="47">
        <v>0</v>
      </c>
      <c r="X196" s="47">
        <v>0</v>
      </c>
      <c r="Y196" s="47">
        <v>0</v>
      </c>
      <c r="Z196" s="47">
        <v>0</v>
      </c>
      <c r="AA196" s="47">
        <v>0</v>
      </c>
      <c r="AB196" s="47">
        <v>0</v>
      </c>
      <c r="AC196" s="47">
        <v>0</v>
      </c>
      <c r="AD196" s="47">
        <v>0</v>
      </c>
      <c r="AE196" s="47">
        <v>0</v>
      </c>
      <c r="AF196" s="47">
        <v>0</v>
      </c>
      <c r="AG196" s="47">
        <v>0</v>
      </c>
      <c r="AH196" s="47">
        <v>0</v>
      </c>
      <c r="AI196" s="47">
        <v>0</v>
      </c>
      <c r="AJ196" s="47">
        <v>0</v>
      </c>
      <c r="AK196" s="47">
        <v>0</v>
      </c>
      <c r="AL196" s="47">
        <v>0</v>
      </c>
      <c r="AM196" s="47">
        <v>0</v>
      </c>
      <c r="AN196" s="47">
        <v>0</v>
      </c>
      <c r="AO196" s="47">
        <v>0</v>
      </c>
      <c r="AP196" s="47">
        <v>0</v>
      </c>
      <c r="AQ196" s="47">
        <v>0</v>
      </c>
      <c r="AR196" s="47">
        <v>0</v>
      </c>
      <c r="AS196" s="47">
        <v>0</v>
      </c>
      <c r="AT196" s="47">
        <v>0</v>
      </c>
      <c r="AU196" s="47">
        <v>0</v>
      </c>
      <c r="AV196" s="47">
        <v>0</v>
      </c>
      <c r="AW196" s="47">
        <v>0</v>
      </c>
      <c r="AX196" s="47">
        <v>0</v>
      </c>
      <c r="AY196" s="47">
        <v>0</v>
      </c>
      <c r="AZ196" s="47">
        <v>0</v>
      </c>
      <c r="BA196" s="47">
        <v>0</v>
      </c>
      <c r="BB196" s="47">
        <v>0</v>
      </c>
      <c r="BC196" s="47">
        <v>0</v>
      </c>
      <c r="BD196" s="47">
        <v>0</v>
      </c>
      <c r="BE196" s="47">
        <v>0</v>
      </c>
      <c r="BF196" s="47">
        <v>0</v>
      </c>
      <c r="BG196" s="47">
        <v>0</v>
      </c>
      <c r="BH196" s="47">
        <v>0</v>
      </c>
      <c r="BI196" s="47">
        <v>0</v>
      </c>
      <c r="BJ196" s="47">
        <v>0</v>
      </c>
      <c r="BK196" s="47">
        <v>0</v>
      </c>
      <c r="BL196" s="47">
        <v>0</v>
      </c>
      <c r="BM196" s="47">
        <v>0</v>
      </c>
      <c r="BN196" s="47">
        <v>0</v>
      </c>
      <c r="BO196" s="47">
        <v>0</v>
      </c>
      <c r="BP196" s="47">
        <v>0</v>
      </c>
      <c r="BQ196" s="47">
        <v>0.7078947368421052</v>
      </c>
      <c r="BR196" s="47">
        <v>0</v>
      </c>
      <c r="BS196" s="47">
        <v>0</v>
      </c>
      <c r="BT196" s="47">
        <v>0</v>
      </c>
      <c r="BU196" s="47">
        <v>0</v>
      </c>
      <c r="BV196" s="47">
        <v>0</v>
      </c>
      <c r="BW196" s="47">
        <v>0</v>
      </c>
      <c r="BX196" s="47">
        <v>0</v>
      </c>
      <c r="BY196" s="47">
        <v>0</v>
      </c>
      <c r="BZ196" s="47">
        <v>0</v>
      </c>
      <c r="CA196" s="47">
        <v>0</v>
      </c>
      <c r="CB196" s="47">
        <v>0</v>
      </c>
      <c r="CC196" s="47">
        <v>0</v>
      </c>
      <c r="CD196" s="47">
        <v>0</v>
      </c>
      <c r="CE196" s="47">
        <v>0</v>
      </c>
      <c r="CF196" s="47">
        <v>0</v>
      </c>
      <c r="CG196" s="47">
        <v>0</v>
      </c>
      <c r="CH196" s="47">
        <v>0</v>
      </c>
      <c r="CI196" s="47">
        <v>0</v>
      </c>
      <c r="CJ196" s="47">
        <v>0</v>
      </c>
      <c r="CK196" s="47">
        <v>0</v>
      </c>
      <c r="CL196" s="47">
        <v>0</v>
      </c>
      <c r="CM196" s="47">
        <v>0</v>
      </c>
      <c r="CN196" s="47">
        <v>0</v>
      </c>
      <c r="CO196" s="47">
        <v>0</v>
      </c>
      <c r="CP196" s="47">
        <v>0</v>
      </c>
      <c r="CQ196" s="47">
        <v>0</v>
      </c>
      <c r="CR196" s="47">
        <v>0</v>
      </c>
      <c r="CS196" s="47">
        <v>0</v>
      </c>
      <c r="CT196" s="47">
        <v>0</v>
      </c>
      <c r="CU196" s="47">
        <v>0</v>
      </c>
      <c r="CV196" s="47">
        <v>0</v>
      </c>
      <c r="CW196" s="47">
        <v>0</v>
      </c>
      <c r="CX196" s="47">
        <v>0</v>
      </c>
      <c r="CY196" s="47">
        <v>0</v>
      </c>
      <c r="CZ196" s="47">
        <v>0</v>
      </c>
      <c r="DA196" s="47">
        <v>0</v>
      </c>
      <c r="DB196" s="47">
        <v>0</v>
      </c>
      <c r="DC196" s="47">
        <v>0</v>
      </c>
      <c r="DD196" s="47">
        <v>0</v>
      </c>
      <c r="DE196" s="47">
        <v>0</v>
      </c>
      <c r="DF196" s="47">
        <v>0</v>
      </c>
      <c r="DG196" s="47">
        <v>0</v>
      </c>
      <c r="DH196" s="47">
        <v>0</v>
      </c>
      <c r="DI196" s="47">
        <v>0</v>
      </c>
      <c r="DJ196" s="47">
        <v>0</v>
      </c>
      <c r="DK196" s="47">
        <v>0</v>
      </c>
      <c r="DL196" s="47">
        <v>0</v>
      </c>
      <c r="DM196" s="47">
        <v>0</v>
      </c>
      <c r="DN196" s="47">
        <v>0</v>
      </c>
      <c r="DO196" s="47">
        <v>0</v>
      </c>
      <c r="DP196" s="47">
        <v>0</v>
      </c>
      <c r="DQ196" s="47">
        <v>0</v>
      </c>
      <c r="DR196" s="47">
        <v>0</v>
      </c>
      <c r="DS196" s="47">
        <v>0</v>
      </c>
      <c r="DT196" s="47">
        <v>0</v>
      </c>
      <c r="DU196" s="47">
        <v>0</v>
      </c>
      <c r="DV196" s="47">
        <v>0</v>
      </c>
      <c r="DW196" s="47">
        <v>0</v>
      </c>
      <c r="DX196" s="47">
        <v>0</v>
      </c>
      <c r="DY196" s="47">
        <v>0</v>
      </c>
      <c r="DZ196" s="47">
        <v>0</v>
      </c>
      <c r="EA196" s="47">
        <v>0</v>
      </c>
      <c r="ZZ196" t="s">
        <v>157</v>
      </c>
    </row>
    <row r="197" spans="1:702" x14ac:dyDescent="0.25">
      <c r="A197" s="47" t="s">
        <v>473</v>
      </c>
      <c r="B197" s="47" t="s">
        <v>153</v>
      </c>
      <c r="C197" s="47" t="s">
        <v>157</v>
      </c>
      <c r="D197" s="47" t="s">
        <v>1170</v>
      </c>
      <c r="E197" s="47" t="s">
        <v>411</v>
      </c>
      <c r="F197" s="47" t="s">
        <v>411</v>
      </c>
      <c r="G197" s="47"/>
      <c r="H197" s="47" t="s">
        <v>406</v>
      </c>
      <c r="I197" s="47" t="s">
        <v>412</v>
      </c>
      <c r="J197" s="47" t="str">
        <f>=IFERROR(VLOOKUP(H197&amp;I197,Table_Fonctions!A:G,6,FALSE),"")</f>
        <v>0</v>
      </c>
      <c r="K197" s="47" t="s">
        <v>1177</v>
      </c>
      <c r="L197" s="47" t="str">
        <f>=IFERROR(VLOOKUP(H197&amp;I197,Table_Fonctions!A:G,7,FALSE),K197)</f>
        <v/>
      </c>
      <c r="M197" s="47" t="str">
        <f>=IF(OR(LEFT(D197, 3)="TJ ", LEFT(D197, 4)="CPH "), "OUI", "NON")</f>
        <v/>
      </c>
      <c r="N197" s="47" t="s">
        <v>424</v>
      </c>
      <c r="O197" s="47"/>
      <c r="P197" s="47">
        <v>0.19473684210526315</v>
      </c>
      <c r="Q197" s="47">
        <v>0.19473684210526315</v>
      </c>
      <c r="R197" s="47" t="s">
        <v>1172</v>
      </c>
      <c r="S197" s="47">
        <f>=ROUND(BQ197-(BR197+BS197),3)</f>
      </c>
      <c r="T197" s="47">
        <f>=ROUND(CK197-(CL197+CM197+CN197+CO197+CP197),3)</f>
      </c>
      <c r="U197" s="47">
        <v>0</v>
      </c>
      <c r="V197" s="47">
        <v>0</v>
      </c>
      <c r="W197" s="47">
        <v>0</v>
      </c>
      <c r="X197" s="47">
        <v>0</v>
      </c>
      <c r="Y197" s="47">
        <v>0</v>
      </c>
      <c r="Z197" s="47">
        <v>0</v>
      </c>
      <c r="AA197" s="47">
        <v>0</v>
      </c>
      <c r="AB197" s="47">
        <v>0</v>
      </c>
      <c r="AC197" s="47">
        <v>0</v>
      </c>
      <c r="AD197" s="47">
        <v>0</v>
      </c>
      <c r="AE197" s="47">
        <v>0</v>
      </c>
      <c r="AF197" s="47">
        <v>0</v>
      </c>
      <c r="AG197" s="47">
        <v>0</v>
      </c>
      <c r="AH197" s="47">
        <v>0</v>
      </c>
      <c r="AI197" s="47">
        <v>0</v>
      </c>
      <c r="AJ197" s="47">
        <v>0</v>
      </c>
      <c r="AK197" s="47">
        <v>0</v>
      </c>
      <c r="AL197" s="47">
        <v>0</v>
      </c>
      <c r="AM197" s="47">
        <v>0</v>
      </c>
      <c r="AN197" s="47">
        <v>0</v>
      </c>
      <c r="AO197" s="47">
        <v>0</v>
      </c>
      <c r="AP197" s="47">
        <v>0</v>
      </c>
      <c r="AQ197" s="47">
        <v>0</v>
      </c>
      <c r="AR197" s="47">
        <v>0</v>
      </c>
      <c r="AS197" s="47">
        <v>0</v>
      </c>
      <c r="AT197" s="47">
        <v>0</v>
      </c>
      <c r="AU197" s="47">
        <v>0</v>
      </c>
      <c r="AV197" s="47">
        <v>0</v>
      </c>
      <c r="AW197" s="47">
        <v>0</v>
      </c>
      <c r="AX197" s="47">
        <v>0</v>
      </c>
      <c r="AY197" s="47">
        <v>0</v>
      </c>
      <c r="AZ197" s="47">
        <v>0</v>
      </c>
      <c r="BA197" s="47">
        <v>0</v>
      </c>
      <c r="BB197" s="47">
        <v>0</v>
      </c>
      <c r="BC197" s="47">
        <v>0</v>
      </c>
      <c r="BD197" s="47">
        <v>0</v>
      </c>
      <c r="BE197" s="47">
        <v>0</v>
      </c>
      <c r="BF197" s="47">
        <v>0</v>
      </c>
      <c r="BG197" s="47">
        <v>0</v>
      </c>
      <c r="BH197" s="47">
        <v>0</v>
      </c>
      <c r="BI197" s="47">
        <v>0</v>
      </c>
      <c r="BJ197" s="47">
        <v>0</v>
      </c>
      <c r="BK197" s="47">
        <v>0</v>
      </c>
      <c r="BL197" s="47">
        <v>0</v>
      </c>
      <c r="BM197" s="47">
        <v>0</v>
      </c>
      <c r="BN197" s="47">
        <v>0</v>
      </c>
      <c r="BO197" s="47">
        <v>0</v>
      </c>
      <c r="BP197" s="47">
        <v>0</v>
      </c>
      <c r="BQ197" s="47">
        <v>0.19473684210526315</v>
      </c>
      <c r="BR197" s="47">
        <v>0</v>
      </c>
      <c r="BS197" s="47">
        <v>0</v>
      </c>
      <c r="BT197" s="47">
        <v>0</v>
      </c>
      <c r="BU197" s="47">
        <v>0</v>
      </c>
      <c r="BV197" s="47">
        <v>0</v>
      </c>
      <c r="BW197" s="47">
        <v>0</v>
      </c>
      <c r="BX197" s="47">
        <v>0</v>
      </c>
      <c r="BY197" s="47">
        <v>0</v>
      </c>
      <c r="BZ197" s="47">
        <v>0</v>
      </c>
      <c r="CA197" s="47">
        <v>0</v>
      </c>
      <c r="CB197" s="47">
        <v>0</v>
      </c>
      <c r="CC197" s="47">
        <v>0</v>
      </c>
      <c r="CD197" s="47">
        <v>0</v>
      </c>
      <c r="CE197" s="47">
        <v>0</v>
      </c>
      <c r="CF197" s="47">
        <v>0</v>
      </c>
      <c r="CG197" s="47">
        <v>0</v>
      </c>
      <c r="CH197" s="47">
        <v>0</v>
      </c>
      <c r="CI197" s="47">
        <v>0</v>
      </c>
      <c r="CJ197" s="47">
        <v>0</v>
      </c>
      <c r="CK197" s="47">
        <v>0</v>
      </c>
      <c r="CL197" s="47">
        <v>0</v>
      </c>
      <c r="CM197" s="47">
        <v>0</v>
      </c>
      <c r="CN197" s="47">
        <v>0</v>
      </c>
      <c r="CO197" s="47">
        <v>0</v>
      </c>
      <c r="CP197" s="47">
        <v>0</v>
      </c>
      <c r="CQ197" s="47">
        <v>0</v>
      </c>
      <c r="CR197" s="47">
        <v>0</v>
      </c>
      <c r="CS197" s="47">
        <v>0</v>
      </c>
      <c r="CT197" s="47">
        <v>0</v>
      </c>
      <c r="CU197" s="47">
        <v>0</v>
      </c>
      <c r="CV197" s="47">
        <v>0</v>
      </c>
      <c r="CW197" s="47">
        <v>0</v>
      </c>
      <c r="CX197" s="47">
        <v>0</v>
      </c>
      <c r="CY197" s="47">
        <v>0</v>
      </c>
      <c r="CZ197" s="47">
        <v>0</v>
      </c>
      <c r="DA197" s="47">
        <v>0</v>
      </c>
      <c r="DB197" s="47">
        <v>0</v>
      </c>
      <c r="DC197" s="47">
        <v>0</v>
      </c>
      <c r="DD197" s="47">
        <v>0</v>
      </c>
      <c r="DE197" s="47">
        <v>0</v>
      </c>
      <c r="DF197" s="47">
        <v>0</v>
      </c>
      <c r="DG197" s="47">
        <v>0</v>
      </c>
      <c r="DH197" s="47">
        <v>0</v>
      </c>
      <c r="DI197" s="47">
        <v>0</v>
      </c>
      <c r="DJ197" s="47">
        <v>0</v>
      </c>
      <c r="DK197" s="47">
        <v>0</v>
      </c>
      <c r="DL197" s="47">
        <v>0</v>
      </c>
      <c r="DM197" s="47">
        <v>0</v>
      </c>
      <c r="DN197" s="47">
        <v>0</v>
      </c>
      <c r="DO197" s="47">
        <v>0</v>
      </c>
      <c r="DP197" s="47">
        <v>0</v>
      </c>
      <c r="DQ197" s="47">
        <v>0</v>
      </c>
      <c r="DR197" s="47">
        <v>0</v>
      </c>
      <c r="DS197" s="47">
        <v>0</v>
      </c>
      <c r="DT197" s="47">
        <v>0</v>
      </c>
      <c r="DU197" s="47">
        <v>0</v>
      </c>
      <c r="DV197" s="47">
        <v>0</v>
      </c>
      <c r="DW197" s="47">
        <v>0</v>
      </c>
      <c r="DX197" s="47">
        <v>0</v>
      </c>
      <c r="DY197" s="47">
        <v>0</v>
      </c>
      <c r="DZ197" s="47">
        <v>0</v>
      </c>
      <c r="EA197" s="47">
        <v>0</v>
      </c>
      <c r="ZZ197" t="s">
        <v>157</v>
      </c>
    </row>
    <row r="198" spans="1:702" x14ac:dyDescent="0.25">
      <c r="A198" s="47" t="s">
        <v>474</v>
      </c>
      <c r="B198" s="47" t="s">
        <v>153</v>
      </c>
      <c r="C198" s="47" t="s">
        <v>157</v>
      </c>
      <c r="D198" s="47" t="s">
        <v>1170</v>
      </c>
      <c r="E198" s="47" t="s">
        <v>411</v>
      </c>
      <c r="F198" s="47" t="s">
        <v>411</v>
      </c>
      <c r="G198" s="47"/>
      <c r="H198" s="47" t="s">
        <v>406</v>
      </c>
      <c r="I198" s="47" t="s">
        <v>412</v>
      </c>
      <c r="J198" s="47" t="str">
        <f>=IFERROR(VLOOKUP(H198&amp;I198,Table_Fonctions!A:G,6,FALSE),"")</f>
        <v>0</v>
      </c>
      <c r="K198" s="47" t="s">
        <v>1177</v>
      </c>
      <c r="L198" s="47" t="str">
        <f>=IFERROR(VLOOKUP(H198&amp;I198,Table_Fonctions!A:G,7,FALSE),K198)</f>
        <v/>
      </c>
      <c r="M198" s="47" t="str">
        <f>=IF(OR(LEFT(D198, 3)="TJ ", LEFT(D198, 4)="CPH "), "OUI", "NON")</f>
        <v/>
      </c>
      <c r="N198" s="47" t="s">
        <v>434</v>
      </c>
      <c r="O198" s="47"/>
      <c r="P198" s="47">
        <v>0.7078947368421052</v>
      </c>
      <c r="Q198" s="47">
        <v>0.7078947368421052</v>
      </c>
      <c r="R198" s="47" t="s">
        <v>1172</v>
      </c>
      <c r="S198" s="47">
        <f>=ROUND(BQ198-(BR198+BS198),3)</f>
      </c>
      <c r="T198" s="47">
        <f>=ROUND(CK198-(CL198+CM198+CN198+CO198+CP198),3)</f>
      </c>
      <c r="U198" s="47">
        <v>0</v>
      </c>
      <c r="V198" s="47">
        <v>0</v>
      </c>
      <c r="W198" s="47">
        <v>0</v>
      </c>
      <c r="X198" s="47">
        <v>0</v>
      </c>
      <c r="Y198" s="47">
        <v>0</v>
      </c>
      <c r="Z198" s="47">
        <v>0</v>
      </c>
      <c r="AA198" s="47">
        <v>0</v>
      </c>
      <c r="AB198" s="47">
        <v>0</v>
      </c>
      <c r="AC198" s="47">
        <v>0</v>
      </c>
      <c r="AD198" s="47">
        <v>0</v>
      </c>
      <c r="AE198" s="47">
        <v>0</v>
      </c>
      <c r="AF198" s="47">
        <v>0</v>
      </c>
      <c r="AG198" s="47">
        <v>0</v>
      </c>
      <c r="AH198" s="47">
        <v>0</v>
      </c>
      <c r="AI198" s="47">
        <v>0</v>
      </c>
      <c r="AJ198" s="47">
        <v>0</v>
      </c>
      <c r="AK198" s="47">
        <v>0</v>
      </c>
      <c r="AL198" s="47">
        <v>0</v>
      </c>
      <c r="AM198" s="47">
        <v>0</v>
      </c>
      <c r="AN198" s="47">
        <v>0</v>
      </c>
      <c r="AO198" s="47">
        <v>0</v>
      </c>
      <c r="AP198" s="47">
        <v>0</v>
      </c>
      <c r="AQ198" s="47">
        <v>0</v>
      </c>
      <c r="AR198" s="47">
        <v>0</v>
      </c>
      <c r="AS198" s="47">
        <v>0</v>
      </c>
      <c r="AT198" s="47">
        <v>0</v>
      </c>
      <c r="AU198" s="47">
        <v>0</v>
      </c>
      <c r="AV198" s="47">
        <v>0</v>
      </c>
      <c r="AW198" s="47">
        <v>0</v>
      </c>
      <c r="AX198" s="47">
        <v>0</v>
      </c>
      <c r="AY198" s="47">
        <v>0</v>
      </c>
      <c r="AZ198" s="47">
        <v>0</v>
      </c>
      <c r="BA198" s="47">
        <v>0</v>
      </c>
      <c r="BB198" s="47">
        <v>0</v>
      </c>
      <c r="BC198" s="47">
        <v>0</v>
      </c>
      <c r="BD198" s="47">
        <v>0</v>
      </c>
      <c r="BE198" s="47">
        <v>0</v>
      </c>
      <c r="BF198" s="47">
        <v>0</v>
      </c>
      <c r="BG198" s="47">
        <v>0</v>
      </c>
      <c r="BH198" s="47">
        <v>0</v>
      </c>
      <c r="BI198" s="47">
        <v>0</v>
      </c>
      <c r="BJ198" s="47">
        <v>0</v>
      </c>
      <c r="BK198" s="47">
        <v>0</v>
      </c>
      <c r="BL198" s="47">
        <v>0</v>
      </c>
      <c r="BM198" s="47">
        <v>0</v>
      </c>
      <c r="BN198" s="47">
        <v>0</v>
      </c>
      <c r="BO198" s="47">
        <v>0</v>
      </c>
      <c r="BP198" s="47">
        <v>0</v>
      </c>
      <c r="BQ198" s="47">
        <v>0.7078947368421052</v>
      </c>
      <c r="BR198" s="47">
        <v>0</v>
      </c>
      <c r="BS198" s="47">
        <v>0</v>
      </c>
      <c r="BT198" s="47">
        <v>0</v>
      </c>
      <c r="BU198" s="47">
        <v>0</v>
      </c>
      <c r="BV198" s="47">
        <v>0</v>
      </c>
      <c r="BW198" s="47">
        <v>0</v>
      </c>
      <c r="BX198" s="47">
        <v>0</v>
      </c>
      <c r="BY198" s="47">
        <v>0</v>
      </c>
      <c r="BZ198" s="47">
        <v>0</v>
      </c>
      <c r="CA198" s="47">
        <v>0</v>
      </c>
      <c r="CB198" s="47">
        <v>0</v>
      </c>
      <c r="CC198" s="47">
        <v>0</v>
      </c>
      <c r="CD198" s="47">
        <v>0</v>
      </c>
      <c r="CE198" s="47">
        <v>0</v>
      </c>
      <c r="CF198" s="47">
        <v>0</v>
      </c>
      <c r="CG198" s="47">
        <v>0</v>
      </c>
      <c r="CH198" s="47">
        <v>0</v>
      </c>
      <c r="CI198" s="47">
        <v>0</v>
      </c>
      <c r="CJ198" s="47">
        <v>0</v>
      </c>
      <c r="CK198" s="47">
        <v>0</v>
      </c>
      <c r="CL198" s="47">
        <v>0</v>
      </c>
      <c r="CM198" s="47">
        <v>0</v>
      </c>
      <c r="CN198" s="47">
        <v>0</v>
      </c>
      <c r="CO198" s="47">
        <v>0</v>
      </c>
      <c r="CP198" s="47">
        <v>0</v>
      </c>
      <c r="CQ198" s="47">
        <v>0</v>
      </c>
      <c r="CR198" s="47">
        <v>0</v>
      </c>
      <c r="CS198" s="47">
        <v>0</v>
      </c>
      <c r="CT198" s="47">
        <v>0</v>
      </c>
      <c r="CU198" s="47">
        <v>0</v>
      </c>
      <c r="CV198" s="47">
        <v>0</v>
      </c>
      <c r="CW198" s="47">
        <v>0</v>
      </c>
      <c r="CX198" s="47">
        <v>0</v>
      </c>
      <c r="CY198" s="47">
        <v>0</v>
      </c>
      <c r="CZ198" s="47">
        <v>0</v>
      </c>
      <c r="DA198" s="47">
        <v>0</v>
      </c>
      <c r="DB198" s="47">
        <v>0</v>
      </c>
      <c r="DC198" s="47">
        <v>0</v>
      </c>
      <c r="DD198" s="47">
        <v>0</v>
      </c>
      <c r="DE198" s="47">
        <v>0</v>
      </c>
      <c r="DF198" s="47">
        <v>0</v>
      </c>
      <c r="DG198" s="47">
        <v>0</v>
      </c>
      <c r="DH198" s="47">
        <v>0</v>
      </c>
      <c r="DI198" s="47">
        <v>0</v>
      </c>
      <c r="DJ198" s="47">
        <v>0</v>
      </c>
      <c r="DK198" s="47">
        <v>0</v>
      </c>
      <c r="DL198" s="47">
        <v>0</v>
      </c>
      <c r="DM198" s="47">
        <v>0</v>
      </c>
      <c r="DN198" s="47">
        <v>0</v>
      </c>
      <c r="DO198" s="47">
        <v>0</v>
      </c>
      <c r="DP198" s="47">
        <v>0</v>
      </c>
      <c r="DQ198" s="47">
        <v>0</v>
      </c>
      <c r="DR198" s="47">
        <v>0</v>
      </c>
      <c r="DS198" s="47">
        <v>0</v>
      </c>
      <c r="DT198" s="47">
        <v>0</v>
      </c>
      <c r="DU198" s="47">
        <v>0</v>
      </c>
      <c r="DV198" s="47">
        <v>0</v>
      </c>
      <c r="DW198" s="47">
        <v>0</v>
      </c>
      <c r="DX198" s="47">
        <v>0</v>
      </c>
      <c r="DY198" s="47">
        <v>0</v>
      </c>
      <c r="DZ198" s="47">
        <v>0</v>
      </c>
      <c r="EA198" s="47">
        <v>0</v>
      </c>
      <c r="ZZ198" t="s">
        <v>157</v>
      </c>
    </row>
    <row r="199" spans="1:702" x14ac:dyDescent="0.25">
      <c r="A199" s="47" t="s">
        <v>475</v>
      </c>
      <c r="B199" s="47" t="s">
        <v>153</v>
      </c>
      <c r="C199" s="47" t="s">
        <v>157</v>
      </c>
      <c r="D199" s="47" t="s">
        <v>1170</v>
      </c>
      <c r="E199" s="47" t="s">
        <v>411</v>
      </c>
      <c r="F199" s="47" t="s">
        <v>411</v>
      </c>
      <c r="G199" s="47"/>
      <c r="H199" s="47" t="s">
        <v>406</v>
      </c>
      <c r="I199" s="47" t="s">
        <v>412</v>
      </c>
      <c r="J199" s="47" t="str">
        <f>=IFERROR(VLOOKUP(H199&amp;I199,Table_Fonctions!A:G,6,FALSE),"")</f>
        <v>0</v>
      </c>
      <c r="K199" s="47" t="s">
        <v>1177</v>
      </c>
      <c r="L199" s="47" t="str">
        <f>=IFERROR(VLOOKUP(H199&amp;I199,Table_Fonctions!A:G,7,FALSE),K199)</f>
        <v/>
      </c>
      <c r="M199" s="47" t="str">
        <f>=IF(OR(LEFT(D199, 3)="TJ ", LEFT(D199, 4)="CPH "), "OUI", "NON")</f>
        <v/>
      </c>
      <c r="N199" s="47" t="s">
        <v>431</v>
      </c>
      <c r="O199" s="47"/>
      <c r="P199" s="47">
        <v>0.007894736842105263</v>
      </c>
      <c r="Q199" s="47">
        <v>0.007894736842105263</v>
      </c>
      <c r="R199" s="47" t="s">
        <v>1172</v>
      </c>
      <c r="S199" s="47">
        <f>=ROUND(BQ199-(BR199+BS199),3)</f>
      </c>
      <c r="T199" s="47">
        <f>=ROUND(CK199-(CL199+CM199+CN199+CO199+CP199),3)</f>
      </c>
      <c r="U199" s="47">
        <v>0</v>
      </c>
      <c r="V199" s="47">
        <v>0</v>
      </c>
      <c r="W199" s="47">
        <v>0</v>
      </c>
      <c r="X199" s="47">
        <v>0</v>
      </c>
      <c r="Y199" s="47">
        <v>0</v>
      </c>
      <c r="Z199" s="47">
        <v>0</v>
      </c>
      <c r="AA199" s="47">
        <v>0</v>
      </c>
      <c r="AB199" s="47">
        <v>0</v>
      </c>
      <c r="AC199" s="47">
        <v>0</v>
      </c>
      <c r="AD199" s="47">
        <v>0</v>
      </c>
      <c r="AE199" s="47">
        <v>0</v>
      </c>
      <c r="AF199" s="47">
        <v>0</v>
      </c>
      <c r="AG199" s="47">
        <v>0</v>
      </c>
      <c r="AH199" s="47">
        <v>0</v>
      </c>
      <c r="AI199" s="47">
        <v>0</v>
      </c>
      <c r="AJ199" s="47">
        <v>0</v>
      </c>
      <c r="AK199" s="47">
        <v>0</v>
      </c>
      <c r="AL199" s="47">
        <v>0</v>
      </c>
      <c r="AM199" s="47">
        <v>0</v>
      </c>
      <c r="AN199" s="47">
        <v>0</v>
      </c>
      <c r="AO199" s="47">
        <v>0</v>
      </c>
      <c r="AP199" s="47">
        <v>0</v>
      </c>
      <c r="AQ199" s="47">
        <v>0</v>
      </c>
      <c r="AR199" s="47">
        <v>0</v>
      </c>
      <c r="AS199" s="47">
        <v>0</v>
      </c>
      <c r="AT199" s="47">
        <v>0</v>
      </c>
      <c r="AU199" s="47">
        <v>0</v>
      </c>
      <c r="AV199" s="47">
        <v>0</v>
      </c>
      <c r="AW199" s="47">
        <v>0</v>
      </c>
      <c r="AX199" s="47">
        <v>0</v>
      </c>
      <c r="AY199" s="47">
        <v>0</v>
      </c>
      <c r="AZ199" s="47">
        <v>0</v>
      </c>
      <c r="BA199" s="47">
        <v>0</v>
      </c>
      <c r="BB199" s="47">
        <v>0</v>
      </c>
      <c r="BC199" s="47">
        <v>0</v>
      </c>
      <c r="BD199" s="47">
        <v>0</v>
      </c>
      <c r="BE199" s="47">
        <v>0</v>
      </c>
      <c r="BF199" s="47">
        <v>0</v>
      </c>
      <c r="BG199" s="47">
        <v>0</v>
      </c>
      <c r="BH199" s="47">
        <v>0</v>
      </c>
      <c r="BI199" s="47">
        <v>0</v>
      </c>
      <c r="BJ199" s="47">
        <v>0</v>
      </c>
      <c r="BK199" s="47">
        <v>0</v>
      </c>
      <c r="BL199" s="47">
        <v>0</v>
      </c>
      <c r="BM199" s="47">
        <v>0</v>
      </c>
      <c r="BN199" s="47">
        <v>0</v>
      </c>
      <c r="BO199" s="47">
        <v>0</v>
      </c>
      <c r="BP199" s="47">
        <v>0</v>
      </c>
      <c r="BQ199" s="47">
        <v>0.007894736842105263</v>
      </c>
      <c r="BR199" s="47">
        <v>0</v>
      </c>
      <c r="BS199" s="47">
        <v>0.007894736842105263</v>
      </c>
      <c r="BT199" s="47">
        <v>0</v>
      </c>
      <c r="BU199" s="47">
        <v>0</v>
      </c>
      <c r="BV199" s="47">
        <v>0</v>
      </c>
      <c r="BW199" s="47">
        <v>0</v>
      </c>
      <c r="BX199" s="47">
        <v>0</v>
      </c>
      <c r="BY199" s="47">
        <v>0</v>
      </c>
      <c r="BZ199" s="47">
        <v>0</v>
      </c>
      <c r="CA199" s="47">
        <v>0</v>
      </c>
      <c r="CB199" s="47">
        <v>0</v>
      </c>
      <c r="CC199" s="47">
        <v>0</v>
      </c>
      <c r="CD199" s="47">
        <v>0</v>
      </c>
      <c r="CE199" s="47">
        <v>0</v>
      </c>
      <c r="CF199" s="47">
        <v>0</v>
      </c>
      <c r="CG199" s="47">
        <v>0</v>
      </c>
      <c r="CH199" s="47">
        <v>0</v>
      </c>
      <c r="CI199" s="47">
        <v>0</v>
      </c>
      <c r="CJ199" s="47">
        <v>0</v>
      </c>
      <c r="CK199" s="47">
        <v>0</v>
      </c>
      <c r="CL199" s="47">
        <v>0</v>
      </c>
      <c r="CM199" s="47">
        <v>0</v>
      </c>
      <c r="CN199" s="47">
        <v>0</v>
      </c>
      <c r="CO199" s="47">
        <v>0</v>
      </c>
      <c r="CP199" s="47">
        <v>0</v>
      </c>
      <c r="CQ199" s="47">
        <v>0</v>
      </c>
      <c r="CR199" s="47">
        <v>0</v>
      </c>
      <c r="CS199" s="47">
        <v>0</v>
      </c>
      <c r="CT199" s="47">
        <v>0</v>
      </c>
      <c r="CU199" s="47">
        <v>0</v>
      </c>
      <c r="CV199" s="47">
        <v>0</v>
      </c>
      <c r="CW199" s="47">
        <v>0</v>
      </c>
      <c r="CX199" s="47">
        <v>0</v>
      </c>
      <c r="CY199" s="47">
        <v>0</v>
      </c>
      <c r="CZ199" s="47">
        <v>0</v>
      </c>
      <c r="DA199" s="47">
        <v>0</v>
      </c>
      <c r="DB199" s="47">
        <v>0</v>
      </c>
      <c r="DC199" s="47">
        <v>0</v>
      </c>
      <c r="DD199" s="47">
        <v>0</v>
      </c>
      <c r="DE199" s="47">
        <v>0</v>
      </c>
      <c r="DF199" s="47">
        <v>0</v>
      </c>
      <c r="DG199" s="47">
        <v>0</v>
      </c>
      <c r="DH199" s="47">
        <v>0</v>
      </c>
      <c r="DI199" s="47">
        <v>0</v>
      </c>
      <c r="DJ199" s="47">
        <v>0</v>
      </c>
      <c r="DK199" s="47">
        <v>0</v>
      </c>
      <c r="DL199" s="47">
        <v>0</v>
      </c>
      <c r="DM199" s="47">
        <v>0</v>
      </c>
      <c r="DN199" s="47">
        <v>0</v>
      </c>
      <c r="DO199" s="47">
        <v>0</v>
      </c>
      <c r="DP199" s="47">
        <v>0</v>
      </c>
      <c r="DQ199" s="47">
        <v>0</v>
      </c>
      <c r="DR199" s="47">
        <v>0</v>
      </c>
      <c r="DS199" s="47">
        <v>0</v>
      </c>
      <c r="DT199" s="47">
        <v>0</v>
      </c>
      <c r="DU199" s="47">
        <v>0</v>
      </c>
      <c r="DV199" s="47">
        <v>0</v>
      </c>
      <c r="DW199" s="47">
        <v>0</v>
      </c>
      <c r="DX199" s="47">
        <v>0</v>
      </c>
      <c r="DY199" s="47">
        <v>0</v>
      </c>
      <c r="DZ199" s="47">
        <v>0</v>
      </c>
      <c r="EA199" s="47">
        <v>0</v>
      </c>
      <c r="ZZ199" t="s">
        <v>157</v>
      </c>
    </row>
    <row r="200" spans="1:702" x14ac:dyDescent="0.25">
      <c r="A200" s="47" t="s">
        <v>476</v>
      </c>
      <c r="B200" s="47" t="s">
        <v>153</v>
      </c>
      <c r="C200" s="47" t="s">
        <v>157</v>
      </c>
      <c r="D200" s="47" t="s">
        <v>1170</v>
      </c>
      <c r="E200" s="47" t="s">
        <v>411</v>
      </c>
      <c r="F200" s="47" t="s">
        <v>411</v>
      </c>
      <c r="G200" s="47"/>
      <c r="H200" s="47" t="s">
        <v>406</v>
      </c>
      <c r="I200" s="47" t="s">
        <v>412</v>
      </c>
      <c r="J200" s="47" t="str">
        <f>=IFERROR(VLOOKUP(H200&amp;I200,Table_Fonctions!A:G,6,FALSE),"")</f>
        <v>0</v>
      </c>
      <c r="K200" s="47" t="s">
        <v>1177</v>
      </c>
      <c r="L200" s="47" t="str">
        <f>=IFERROR(VLOOKUP(H200&amp;I200,Table_Fonctions!A:G,7,FALSE),K200)</f>
        <v/>
      </c>
      <c r="M200" s="47" t="str">
        <f>=IF(OR(LEFT(D200, 3)="TJ ", LEFT(D200, 4)="CPH "), "OUI", "NON")</f>
        <v/>
      </c>
      <c r="N200" s="47" t="s">
        <v>431</v>
      </c>
      <c r="O200" s="47"/>
      <c r="P200" s="47">
        <v>0.007894736842105263</v>
      </c>
      <c r="Q200" s="47">
        <v>0.007894736842105263</v>
      </c>
      <c r="R200" s="47" t="s">
        <v>1172</v>
      </c>
      <c r="S200" s="47">
        <f>=ROUND(BQ200-(BR200+BS200),3)</f>
      </c>
      <c r="T200" s="47">
        <f>=ROUND(CK200-(CL200+CM200+CN200+CO200+CP200),3)</f>
      </c>
      <c r="U200" s="47">
        <v>0</v>
      </c>
      <c r="V200" s="47">
        <v>0</v>
      </c>
      <c r="W200" s="47">
        <v>0</v>
      </c>
      <c r="X200" s="47">
        <v>0</v>
      </c>
      <c r="Y200" s="47">
        <v>0</v>
      </c>
      <c r="Z200" s="47">
        <v>0</v>
      </c>
      <c r="AA200" s="47">
        <v>0</v>
      </c>
      <c r="AB200" s="47">
        <v>0</v>
      </c>
      <c r="AC200" s="47">
        <v>0</v>
      </c>
      <c r="AD200" s="47">
        <v>0</v>
      </c>
      <c r="AE200" s="47">
        <v>0</v>
      </c>
      <c r="AF200" s="47">
        <v>0</v>
      </c>
      <c r="AG200" s="47">
        <v>0</v>
      </c>
      <c r="AH200" s="47">
        <v>0</v>
      </c>
      <c r="AI200" s="47">
        <v>0</v>
      </c>
      <c r="AJ200" s="47">
        <v>0</v>
      </c>
      <c r="AK200" s="47">
        <v>0</v>
      </c>
      <c r="AL200" s="47">
        <v>0</v>
      </c>
      <c r="AM200" s="47">
        <v>0</v>
      </c>
      <c r="AN200" s="47">
        <v>0</v>
      </c>
      <c r="AO200" s="47">
        <v>0</v>
      </c>
      <c r="AP200" s="47">
        <v>0</v>
      </c>
      <c r="AQ200" s="47">
        <v>0</v>
      </c>
      <c r="AR200" s="47">
        <v>0</v>
      </c>
      <c r="AS200" s="47">
        <v>0</v>
      </c>
      <c r="AT200" s="47">
        <v>0</v>
      </c>
      <c r="AU200" s="47">
        <v>0</v>
      </c>
      <c r="AV200" s="47">
        <v>0</v>
      </c>
      <c r="AW200" s="47">
        <v>0</v>
      </c>
      <c r="AX200" s="47">
        <v>0</v>
      </c>
      <c r="AY200" s="47">
        <v>0</v>
      </c>
      <c r="AZ200" s="47">
        <v>0</v>
      </c>
      <c r="BA200" s="47">
        <v>0</v>
      </c>
      <c r="BB200" s="47">
        <v>0</v>
      </c>
      <c r="BC200" s="47">
        <v>0</v>
      </c>
      <c r="BD200" s="47">
        <v>0</v>
      </c>
      <c r="BE200" s="47">
        <v>0</v>
      </c>
      <c r="BF200" s="47">
        <v>0</v>
      </c>
      <c r="BG200" s="47">
        <v>0</v>
      </c>
      <c r="BH200" s="47">
        <v>0</v>
      </c>
      <c r="BI200" s="47">
        <v>0</v>
      </c>
      <c r="BJ200" s="47">
        <v>0</v>
      </c>
      <c r="BK200" s="47">
        <v>0</v>
      </c>
      <c r="BL200" s="47">
        <v>0</v>
      </c>
      <c r="BM200" s="47">
        <v>0</v>
      </c>
      <c r="BN200" s="47">
        <v>0</v>
      </c>
      <c r="BO200" s="47">
        <v>0</v>
      </c>
      <c r="BP200" s="47">
        <v>0</v>
      </c>
      <c r="BQ200" s="47">
        <v>0.007894736842105263</v>
      </c>
      <c r="BR200" s="47">
        <v>0</v>
      </c>
      <c r="BS200" s="47">
        <v>0.007894736842105263</v>
      </c>
      <c r="BT200" s="47">
        <v>0</v>
      </c>
      <c r="BU200" s="47">
        <v>0</v>
      </c>
      <c r="BV200" s="47">
        <v>0</v>
      </c>
      <c r="BW200" s="47">
        <v>0</v>
      </c>
      <c r="BX200" s="47">
        <v>0</v>
      </c>
      <c r="BY200" s="47">
        <v>0</v>
      </c>
      <c r="BZ200" s="47">
        <v>0</v>
      </c>
      <c r="CA200" s="47">
        <v>0</v>
      </c>
      <c r="CB200" s="47">
        <v>0</v>
      </c>
      <c r="CC200" s="47">
        <v>0</v>
      </c>
      <c r="CD200" s="47">
        <v>0</v>
      </c>
      <c r="CE200" s="47">
        <v>0</v>
      </c>
      <c r="CF200" s="47">
        <v>0</v>
      </c>
      <c r="CG200" s="47">
        <v>0</v>
      </c>
      <c r="CH200" s="47">
        <v>0</v>
      </c>
      <c r="CI200" s="47">
        <v>0</v>
      </c>
      <c r="CJ200" s="47">
        <v>0</v>
      </c>
      <c r="CK200" s="47">
        <v>0</v>
      </c>
      <c r="CL200" s="47">
        <v>0</v>
      </c>
      <c r="CM200" s="47">
        <v>0</v>
      </c>
      <c r="CN200" s="47">
        <v>0</v>
      </c>
      <c r="CO200" s="47">
        <v>0</v>
      </c>
      <c r="CP200" s="47">
        <v>0</v>
      </c>
      <c r="CQ200" s="47">
        <v>0</v>
      </c>
      <c r="CR200" s="47">
        <v>0</v>
      </c>
      <c r="CS200" s="47">
        <v>0</v>
      </c>
      <c r="CT200" s="47">
        <v>0</v>
      </c>
      <c r="CU200" s="47">
        <v>0</v>
      </c>
      <c r="CV200" s="47">
        <v>0</v>
      </c>
      <c r="CW200" s="47">
        <v>0</v>
      </c>
      <c r="CX200" s="47">
        <v>0</v>
      </c>
      <c r="CY200" s="47">
        <v>0</v>
      </c>
      <c r="CZ200" s="47">
        <v>0</v>
      </c>
      <c r="DA200" s="47">
        <v>0</v>
      </c>
      <c r="DB200" s="47">
        <v>0</v>
      </c>
      <c r="DC200" s="47">
        <v>0</v>
      </c>
      <c r="DD200" s="47">
        <v>0</v>
      </c>
      <c r="DE200" s="47">
        <v>0</v>
      </c>
      <c r="DF200" s="47">
        <v>0</v>
      </c>
      <c r="DG200" s="47">
        <v>0</v>
      </c>
      <c r="DH200" s="47">
        <v>0</v>
      </c>
      <c r="DI200" s="47">
        <v>0</v>
      </c>
      <c r="DJ200" s="47">
        <v>0</v>
      </c>
      <c r="DK200" s="47">
        <v>0</v>
      </c>
      <c r="DL200" s="47">
        <v>0</v>
      </c>
      <c r="DM200" s="47">
        <v>0</v>
      </c>
      <c r="DN200" s="47">
        <v>0</v>
      </c>
      <c r="DO200" s="47">
        <v>0</v>
      </c>
      <c r="DP200" s="47">
        <v>0</v>
      </c>
      <c r="DQ200" s="47">
        <v>0</v>
      </c>
      <c r="DR200" s="47">
        <v>0</v>
      </c>
      <c r="DS200" s="47">
        <v>0</v>
      </c>
      <c r="DT200" s="47">
        <v>0</v>
      </c>
      <c r="DU200" s="47">
        <v>0</v>
      </c>
      <c r="DV200" s="47">
        <v>0</v>
      </c>
      <c r="DW200" s="47">
        <v>0</v>
      </c>
      <c r="DX200" s="47">
        <v>0</v>
      </c>
      <c r="DY200" s="47">
        <v>0</v>
      </c>
      <c r="DZ200" s="47">
        <v>0</v>
      </c>
      <c r="EA200" s="47">
        <v>0</v>
      </c>
      <c r="ZZ200" t="s">
        <v>157</v>
      </c>
    </row>
    <row r="201" spans="1:702" x14ac:dyDescent="0.25">
      <c r="A201" s="47" t="s">
        <v>477</v>
      </c>
      <c r="B201" s="47" t="s">
        <v>153</v>
      </c>
      <c r="C201" s="47" t="s">
        <v>157</v>
      </c>
      <c r="D201" s="47" t="s">
        <v>1170</v>
      </c>
      <c r="E201" s="47" t="s">
        <v>411</v>
      </c>
      <c r="F201" s="47" t="s">
        <v>411</v>
      </c>
      <c r="G201" s="47"/>
      <c r="H201" s="47" t="s">
        <v>406</v>
      </c>
      <c r="I201" s="47" t="s">
        <v>412</v>
      </c>
      <c r="J201" s="47" t="str">
        <f>=IFERROR(VLOOKUP(H201&amp;I201,Table_Fonctions!A:G,6,FALSE),"")</f>
        <v>0</v>
      </c>
      <c r="K201" s="47" t="s">
        <v>1177</v>
      </c>
      <c r="L201" s="47" t="str">
        <f>=IFERROR(VLOOKUP(H201&amp;I201,Table_Fonctions!A:G,7,FALSE),K201)</f>
        <v/>
      </c>
      <c r="M201" s="47" t="str">
        <f>=IF(OR(LEFT(D201, 3)="TJ ", LEFT(D201, 4)="CPH "), "OUI", "NON")</f>
        <v/>
      </c>
      <c r="N201" s="47" t="s">
        <v>424</v>
      </c>
      <c r="O201" s="47"/>
      <c r="P201" s="47">
        <v>0.19473684210526315</v>
      </c>
      <c r="Q201" s="47">
        <v>0.19473684210526315</v>
      </c>
      <c r="R201" s="47" t="s">
        <v>1172</v>
      </c>
      <c r="S201" s="47">
        <f>=ROUND(BQ201-(BR201+BS201),3)</f>
      </c>
      <c r="T201" s="47">
        <f>=ROUND(CK201-(CL201+CM201+CN201+CO201+CP201),3)</f>
      </c>
      <c r="U201" s="47">
        <v>0</v>
      </c>
      <c r="V201" s="47">
        <v>0</v>
      </c>
      <c r="W201" s="47">
        <v>0</v>
      </c>
      <c r="X201" s="47">
        <v>0</v>
      </c>
      <c r="Y201" s="47">
        <v>0</v>
      </c>
      <c r="Z201" s="47">
        <v>0</v>
      </c>
      <c r="AA201" s="47">
        <v>0</v>
      </c>
      <c r="AB201" s="47">
        <v>0</v>
      </c>
      <c r="AC201" s="47">
        <v>0</v>
      </c>
      <c r="AD201" s="47">
        <v>0</v>
      </c>
      <c r="AE201" s="47">
        <v>0</v>
      </c>
      <c r="AF201" s="47">
        <v>0</v>
      </c>
      <c r="AG201" s="47">
        <v>0</v>
      </c>
      <c r="AH201" s="47">
        <v>0</v>
      </c>
      <c r="AI201" s="47">
        <v>0</v>
      </c>
      <c r="AJ201" s="47">
        <v>0</v>
      </c>
      <c r="AK201" s="47">
        <v>0</v>
      </c>
      <c r="AL201" s="47">
        <v>0</v>
      </c>
      <c r="AM201" s="47">
        <v>0</v>
      </c>
      <c r="AN201" s="47">
        <v>0</v>
      </c>
      <c r="AO201" s="47">
        <v>0</v>
      </c>
      <c r="AP201" s="47">
        <v>0</v>
      </c>
      <c r="AQ201" s="47">
        <v>0</v>
      </c>
      <c r="AR201" s="47">
        <v>0</v>
      </c>
      <c r="AS201" s="47">
        <v>0</v>
      </c>
      <c r="AT201" s="47">
        <v>0</v>
      </c>
      <c r="AU201" s="47">
        <v>0</v>
      </c>
      <c r="AV201" s="47">
        <v>0</v>
      </c>
      <c r="AW201" s="47">
        <v>0</v>
      </c>
      <c r="AX201" s="47">
        <v>0</v>
      </c>
      <c r="AY201" s="47">
        <v>0</v>
      </c>
      <c r="AZ201" s="47">
        <v>0</v>
      </c>
      <c r="BA201" s="47">
        <v>0</v>
      </c>
      <c r="BB201" s="47">
        <v>0</v>
      </c>
      <c r="BC201" s="47">
        <v>0</v>
      </c>
      <c r="BD201" s="47">
        <v>0</v>
      </c>
      <c r="BE201" s="47">
        <v>0</v>
      </c>
      <c r="BF201" s="47">
        <v>0</v>
      </c>
      <c r="BG201" s="47">
        <v>0</v>
      </c>
      <c r="BH201" s="47">
        <v>0</v>
      </c>
      <c r="BI201" s="47">
        <v>0</v>
      </c>
      <c r="BJ201" s="47">
        <v>0</v>
      </c>
      <c r="BK201" s="47">
        <v>0</v>
      </c>
      <c r="BL201" s="47">
        <v>0</v>
      </c>
      <c r="BM201" s="47">
        <v>0</v>
      </c>
      <c r="BN201" s="47">
        <v>0</v>
      </c>
      <c r="BO201" s="47">
        <v>0</v>
      </c>
      <c r="BP201" s="47">
        <v>0</v>
      </c>
      <c r="BQ201" s="47">
        <v>0.19473684210526315</v>
      </c>
      <c r="BR201" s="47">
        <v>0</v>
      </c>
      <c r="BS201" s="47">
        <v>0.19473684210526315</v>
      </c>
      <c r="BT201" s="47">
        <v>0</v>
      </c>
      <c r="BU201" s="47">
        <v>0</v>
      </c>
      <c r="BV201" s="47">
        <v>0</v>
      </c>
      <c r="BW201" s="47">
        <v>0</v>
      </c>
      <c r="BX201" s="47">
        <v>0</v>
      </c>
      <c r="BY201" s="47">
        <v>0</v>
      </c>
      <c r="BZ201" s="47">
        <v>0</v>
      </c>
      <c r="CA201" s="47">
        <v>0</v>
      </c>
      <c r="CB201" s="47">
        <v>0</v>
      </c>
      <c r="CC201" s="47">
        <v>0</v>
      </c>
      <c r="CD201" s="47">
        <v>0</v>
      </c>
      <c r="CE201" s="47">
        <v>0</v>
      </c>
      <c r="CF201" s="47">
        <v>0</v>
      </c>
      <c r="CG201" s="47">
        <v>0</v>
      </c>
      <c r="CH201" s="47">
        <v>0</v>
      </c>
      <c r="CI201" s="47">
        <v>0</v>
      </c>
      <c r="CJ201" s="47">
        <v>0</v>
      </c>
      <c r="CK201" s="47">
        <v>0</v>
      </c>
      <c r="CL201" s="47">
        <v>0</v>
      </c>
      <c r="CM201" s="47">
        <v>0</v>
      </c>
      <c r="CN201" s="47">
        <v>0</v>
      </c>
      <c r="CO201" s="47">
        <v>0</v>
      </c>
      <c r="CP201" s="47">
        <v>0</v>
      </c>
      <c r="CQ201" s="47">
        <v>0</v>
      </c>
      <c r="CR201" s="47">
        <v>0</v>
      </c>
      <c r="CS201" s="47">
        <v>0</v>
      </c>
      <c r="CT201" s="47">
        <v>0</v>
      </c>
      <c r="CU201" s="47">
        <v>0</v>
      </c>
      <c r="CV201" s="47">
        <v>0</v>
      </c>
      <c r="CW201" s="47">
        <v>0</v>
      </c>
      <c r="CX201" s="47">
        <v>0</v>
      </c>
      <c r="CY201" s="47">
        <v>0</v>
      </c>
      <c r="CZ201" s="47">
        <v>0</v>
      </c>
      <c r="DA201" s="47">
        <v>0</v>
      </c>
      <c r="DB201" s="47">
        <v>0</v>
      </c>
      <c r="DC201" s="47">
        <v>0</v>
      </c>
      <c r="DD201" s="47">
        <v>0</v>
      </c>
      <c r="DE201" s="47">
        <v>0</v>
      </c>
      <c r="DF201" s="47">
        <v>0</v>
      </c>
      <c r="DG201" s="47">
        <v>0</v>
      </c>
      <c r="DH201" s="47">
        <v>0</v>
      </c>
      <c r="DI201" s="47">
        <v>0</v>
      </c>
      <c r="DJ201" s="47">
        <v>0</v>
      </c>
      <c r="DK201" s="47">
        <v>0</v>
      </c>
      <c r="DL201" s="47">
        <v>0</v>
      </c>
      <c r="DM201" s="47">
        <v>0</v>
      </c>
      <c r="DN201" s="47">
        <v>0</v>
      </c>
      <c r="DO201" s="47">
        <v>0</v>
      </c>
      <c r="DP201" s="47">
        <v>0</v>
      </c>
      <c r="DQ201" s="47">
        <v>0</v>
      </c>
      <c r="DR201" s="47">
        <v>0</v>
      </c>
      <c r="DS201" s="47">
        <v>0</v>
      </c>
      <c r="DT201" s="47">
        <v>0</v>
      </c>
      <c r="DU201" s="47">
        <v>0</v>
      </c>
      <c r="DV201" s="47">
        <v>0</v>
      </c>
      <c r="DW201" s="47">
        <v>0</v>
      </c>
      <c r="DX201" s="47">
        <v>0</v>
      </c>
      <c r="DY201" s="47">
        <v>0</v>
      </c>
      <c r="DZ201" s="47">
        <v>0</v>
      </c>
      <c r="EA201" s="47">
        <v>0</v>
      </c>
      <c r="ZZ201" t="s">
        <v>157</v>
      </c>
    </row>
    <row r="202" spans="1:702" x14ac:dyDescent="0.25">
      <c r="A202" s="47" t="s">
        <v>478</v>
      </c>
      <c r="B202" s="47" t="s">
        <v>153</v>
      </c>
      <c r="C202" s="47" t="s">
        <v>157</v>
      </c>
      <c r="D202" s="47" t="s">
        <v>1170</v>
      </c>
      <c r="E202" s="47" t="s">
        <v>411</v>
      </c>
      <c r="F202" s="47" t="s">
        <v>411</v>
      </c>
      <c r="G202" s="47"/>
      <c r="H202" s="47" t="s">
        <v>406</v>
      </c>
      <c r="I202" s="47" t="s">
        <v>412</v>
      </c>
      <c r="J202" s="47" t="str">
        <f>=IFERROR(VLOOKUP(H202&amp;I202,Table_Fonctions!A:G,6,FALSE),"")</f>
        <v>0</v>
      </c>
      <c r="K202" s="47" t="s">
        <v>1177</v>
      </c>
      <c r="L202" s="47" t="str">
        <f>=IFERROR(VLOOKUP(H202&amp;I202,Table_Fonctions!A:G,7,FALSE),K202)</f>
        <v/>
      </c>
      <c r="M202" s="47" t="str">
        <f>=IF(OR(LEFT(D202, 3)="TJ ", LEFT(D202, 4)="CPH "), "OUI", "NON")</f>
        <v/>
      </c>
      <c r="N202" s="47" t="s">
        <v>424</v>
      </c>
      <c r="O202" s="47"/>
      <c r="P202" s="47">
        <v>0.19473684210526315</v>
      </c>
      <c r="Q202" s="47">
        <v>0.19473684210526315</v>
      </c>
      <c r="R202" s="47" t="s">
        <v>1172</v>
      </c>
      <c r="S202" s="47">
        <f>=ROUND(BQ202-(BR202+BS202),3)</f>
      </c>
      <c r="T202" s="47">
        <f>=ROUND(CK202-(CL202+CM202+CN202+CO202+CP202),3)</f>
      </c>
      <c r="U202" s="47">
        <v>0</v>
      </c>
      <c r="V202" s="47">
        <v>0</v>
      </c>
      <c r="W202" s="47">
        <v>0</v>
      </c>
      <c r="X202" s="47">
        <v>0</v>
      </c>
      <c r="Y202" s="47">
        <v>0</v>
      </c>
      <c r="Z202" s="47">
        <v>0</v>
      </c>
      <c r="AA202" s="47">
        <v>0</v>
      </c>
      <c r="AB202" s="47">
        <v>0</v>
      </c>
      <c r="AC202" s="47">
        <v>0</v>
      </c>
      <c r="AD202" s="47">
        <v>0</v>
      </c>
      <c r="AE202" s="47">
        <v>0</v>
      </c>
      <c r="AF202" s="47">
        <v>0</v>
      </c>
      <c r="AG202" s="47">
        <v>0</v>
      </c>
      <c r="AH202" s="47">
        <v>0</v>
      </c>
      <c r="AI202" s="47">
        <v>0</v>
      </c>
      <c r="AJ202" s="47">
        <v>0</v>
      </c>
      <c r="AK202" s="47">
        <v>0</v>
      </c>
      <c r="AL202" s="47">
        <v>0</v>
      </c>
      <c r="AM202" s="47">
        <v>0</v>
      </c>
      <c r="AN202" s="47">
        <v>0</v>
      </c>
      <c r="AO202" s="47">
        <v>0</v>
      </c>
      <c r="AP202" s="47">
        <v>0</v>
      </c>
      <c r="AQ202" s="47">
        <v>0</v>
      </c>
      <c r="AR202" s="47">
        <v>0</v>
      </c>
      <c r="AS202" s="47">
        <v>0</v>
      </c>
      <c r="AT202" s="47">
        <v>0</v>
      </c>
      <c r="AU202" s="47">
        <v>0</v>
      </c>
      <c r="AV202" s="47">
        <v>0</v>
      </c>
      <c r="AW202" s="47">
        <v>0</v>
      </c>
      <c r="AX202" s="47">
        <v>0</v>
      </c>
      <c r="AY202" s="47">
        <v>0</v>
      </c>
      <c r="AZ202" s="47">
        <v>0</v>
      </c>
      <c r="BA202" s="47">
        <v>0</v>
      </c>
      <c r="BB202" s="47">
        <v>0</v>
      </c>
      <c r="BC202" s="47">
        <v>0</v>
      </c>
      <c r="BD202" s="47">
        <v>0</v>
      </c>
      <c r="BE202" s="47">
        <v>0</v>
      </c>
      <c r="BF202" s="47">
        <v>0</v>
      </c>
      <c r="BG202" s="47">
        <v>0</v>
      </c>
      <c r="BH202" s="47">
        <v>0</v>
      </c>
      <c r="BI202" s="47">
        <v>0</v>
      </c>
      <c r="BJ202" s="47">
        <v>0</v>
      </c>
      <c r="BK202" s="47">
        <v>0</v>
      </c>
      <c r="BL202" s="47">
        <v>0</v>
      </c>
      <c r="BM202" s="47">
        <v>0</v>
      </c>
      <c r="BN202" s="47">
        <v>0</v>
      </c>
      <c r="BO202" s="47">
        <v>0</v>
      </c>
      <c r="BP202" s="47">
        <v>0</v>
      </c>
      <c r="BQ202" s="47">
        <v>0.19473684210526315</v>
      </c>
      <c r="BR202" s="47">
        <v>0</v>
      </c>
      <c r="BS202" s="47">
        <v>0.19473684210526315</v>
      </c>
      <c r="BT202" s="47">
        <v>0</v>
      </c>
      <c r="BU202" s="47">
        <v>0</v>
      </c>
      <c r="BV202" s="47">
        <v>0</v>
      </c>
      <c r="BW202" s="47">
        <v>0</v>
      </c>
      <c r="BX202" s="47">
        <v>0</v>
      </c>
      <c r="BY202" s="47">
        <v>0</v>
      </c>
      <c r="BZ202" s="47">
        <v>0</v>
      </c>
      <c r="CA202" s="47">
        <v>0</v>
      </c>
      <c r="CB202" s="47">
        <v>0</v>
      </c>
      <c r="CC202" s="47">
        <v>0</v>
      </c>
      <c r="CD202" s="47">
        <v>0</v>
      </c>
      <c r="CE202" s="47">
        <v>0</v>
      </c>
      <c r="CF202" s="47">
        <v>0</v>
      </c>
      <c r="CG202" s="47">
        <v>0</v>
      </c>
      <c r="CH202" s="47">
        <v>0</v>
      </c>
      <c r="CI202" s="47">
        <v>0</v>
      </c>
      <c r="CJ202" s="47">
        <v>0</v>
      </c>
      <c r="CK202" s="47">
        <v>0</v>
      </c>
      <c r="CL202" s="47">
        <v>0</v>
      </c>
      <c r="CM202" s="47">
        <v>0</v>
      </c>
      <c r="CN202" s="47">
        <v>0</v>
      </c>
      <c r="CO202" s="47">
        <v>0</v>
      </c>
      <c r="CP202" s="47">
        <v>0</v>
      </c>
      <c r="CQ202" s="47">
        <v>0</v>
      </c>
      <c r="CR202" s="47">
        <v>0</v>
      </c>
      <c r="CS202" s="47">
        <v>0</v>
      </c>
      <c r="CT202" s="47">
        <v>0</v>
      </c>
      <c r="CU202" s="47">
        <v>0</v>
      </c>
      <c r="CV202" s="47">
        <v>0</v>
      </c>
      <c r="CW202" s="47">
        <v>0</v>
      </c>
      <c r="CX202" s="47">
        <v>0</v>
      </c>
      <c r="CY202" s="47">
        <v>0</v>
      </c>
      <c r="CZ202" s="47">
        <v>0</v>
      </c>
      <c r="DA202" s="47">
        <v>0</v>
      </c>
      <c r="DB202" s="47">
        <v>0</v>
      </c>
      <c r="DC202" s="47">
        <v>0</v>
      </c>
      <c r="DD202" s="47">
        <v>0</v>
      </c>
      <c r="DE202" s="47">
        <v>0</v>
      </c>
      <c r="DF202" s="47">
        <v>0</v>
      </c>
      <c r="DG202" s="47">
        <v>0</v>
      </c>
      <c r="DH202" s="47">
        <v>0</v>
      </c>
      <c r="DI202" s="47">
        <v>0</v>
      </c>
      <c r="DJ202" s="47">
        <v>0</v>
      </c>
      <c r="DK202" s="47">
        <v>0</v>
      </c>
      <c r="DL202" s="47">
        <v>0</v>
      </c>
      <c r="DM202" s="47">
        <v>0</v>
      </c>
      <c r="DN202" s="47">
        <v>0</v>
      </c>
      <c r="DO202" s="47">
        <v>0</v>
      </c>
      <c r="DP202" s="47">
        <v>0</v>
      </c>
      <c r="DQ202" s="47">
        <v>0</v>
      </c>
      <c r="DR202" s="47">
        <v>0</v>
      </c>
      <c r="DS202" s="47">
        <v>0</v>
      </c>
      <c r="DT202" s="47">
        <v>0</v>
      </c>
      <c r="DU202" s="47">
        <v>0</v>
      </c>
      <c r="DV202" s="47">
        <v>0</v>
      </c>
      <c r="DW202" s="47">
        <v>0</v>
      </c>
      <c r="DX202" s="47">
        <v>0</v>
      </c>
      <c r="DY202" s="47">
        <v>0</v>
      </c>
      <c r="DZ202" s="47">
        <v>0</v>
      </c>
      <c r="EA202" s="47">
        <v>0</v>
      </c>
      <c r="ZZ202" t="s">
        <v>157</v>
      </c>
    </row>
    <row r="203" spans="1:702" x14ac:dyDescent="0.25">
      <c r="A203" s="47" t="s">
        <v>479</v>
      </c>
      <c r="B203" s="47" t="s">
        <v>153</v>
      </c>
      <c r="C203" s="47" t="s">
        <v>157</v>
      </c>
      <c r="D203" s="47" t="s">
        <v>1170</v>
      </c>
      <c r="E203" s="47" t="s">
        <v>411</v>
      </c>
      <c r="F203" s="47" t="s">
        <v>411</v>
      </c>
      <c r="G203" s="47"/>
      <c r="H203" s="47" t="s">
        <v>406</v>
      </c>
      <c r="I203" s="47" t="s">
        <v>419</v>
      </c>
      <c r="J203" s="47" t="str">
        <f>=IFERROR(VLOOKUP(H203&amp;I203,Table_Fonctions!A:G,6,FALSE),"")</f>
        <v>0</v>
      </c>
      <c r="K203" s="47" t="s">
        <v>1178</v>
      </c>
      <c r="L203" s="47" t="str">
        <f>=IFERROR(VLOOKUP(H203&amp;I203,Table_Fonctions!A:G,7,FALSE),K203)</f>
        <v/>
      </c>
      <c r="M203" s="47" t="str">
        <f>=IF(OR(LEFT(D203, 3)="TJ ", LEFT(D203, 4)="CPH "), "OUI", "NON")</f>
        <v/>
      </c>
      <c r="N203" s="47" t="s">
        <v>422</v>
      </c>
      <c r="O203" s="47"/>
      <c r="P203" s="47">
        <v>1</v>
      </c>
      <c r="Q203" s="47">
        <v>1</v>
      </c>
      <c r="R203" s="47" t="s">
        <v>1172</v>
      </c>
      <c r="S203" s="47">
        <f>=ROUND(BQ203-(BR203+BS203),3)</f>
      </c>
      <c r="T203" s="47">
        <f>=ROUND(CK203-(CL203+CM203+CN203+CO203+CP203),3)</f>
      </c>
      <c r="U203" s="47">
        <v>0</v>
      </c>
      <c r="V203" s="47">
        <v>0</v>
      </c>
      <c r="W203" s="47">
        <v>0</v>
      </c>
      <c r="X203" s="47">
        <v>0</v>
      </c>
      <c r="Y203" s="47">
        <v>0</v>
      </c>
      <c r="Z203" s="47">
        <v>0</v>
      </c>
      <c r="AA203" s="47">
        <v>0</v>
      </c>
      <c r="AB203" s="47">
        <v>0</v>
      </c>
      <c r="AC203" s="47">
        <v>0</v>
      </c>
      <c r="AD203" s="47">
        <v>0</v>
      </c>
      <c r="AE203" s="47">
        <v>0</v>
      </c>
      <c r="AF203" s="47">
        <v>0</v>
      </c>
      <c r="AG203" s="47">
        <v>0</v>
      </c>
      <c r="AH203" s="47">
        <v>0</v>
      </c>
      <c r="AI203" s="47">
        <v>0</v>
      </c>
      <c r="AJ203" s="47">
        <v>0</v>
      </c>
      <c r="AK203" s="47">
        <v>0</v>
      </c>
      <c r="AL203" s="47">
        <v>0</v>
      </c>
      <c r="AM203" s="47">
        <v>0</v>
      </c>
      <c r="AN203" s="47">
        <v>0</v>
      </c>
      <c r="AO203" s="47">
        <v>0</v>
      </c>
      <c r="AP203" s="47">
        <v>0</v>
      </c>
      <c r="AQ203" s="47">
        <v>0</v>
      </c>
      <c r="AR203" s="47">
        <v>0</v>
      </c>
      <c r="AS203" s="47">
        <v>0</v>
      </c>
      <c r="AT203" s="47">
        <v>0</v>
      </c>
      <c r="AU203" s="47">
        <v>0</v>
      </c>
      <c r="AV203" s="47">
        <v>0</v>
      </c>
      <c r="AW203" s="47">
        <v>0</v>
      </c>
      <c r="AX203" s="47">
        <v>0</v>
      </c>
      <c r="AY203" s="47">
        <v>0</v>
      </c>
      <c r="AZ203" s="47">
        <v>0</v>
      </c>
      <c r="BA203" s="47">
        <v>0</v>
      </c>
      <c r="BB203" s="47">
        <v>0</v>
      </c>
      <c r="BC203" s="47">
        <v>0</v>
      </c>
      <c r="BD203" s="47">
        <v>0</v>
      </c>
      <c r="BE203" s="47">
        <v>0</v>
      </c>
      <c r="BF203" s="47">
        <v>0</v>
      </c>
      <c r="BG203" s="47">
        <v>0</v>
      </c>
      <c r="BH203" s="47">
        <v>0</v>
      </c>
      <c r="BI203" s="47">
        <v>0</v>
      </c>
      <c r="BJ203" s="47">
        <v>0</v>
      </c>
      <c r="BK203" s="47">
        <v>0</v>
      </c>
      <c r="BL203" s="47">
        <v>0</v>
      </c>
      <c r="BM203" s="47">
        <v>0</v>
      </c>
      <c r="BN203" s="47">
        <v>0</v>
      </c>
      <c r="BO203" s="47">
        <v>0</v>
      </c>
      <c r="BP203" s="47">
        <v>0</v>
      </c>
      <c r="BQ203" s="47">
        <v>1</v>
      </c>
      <c r="BR203" s="47">
        <v>0</v>
      </c>
      <c r="BS203" s="47">
        <v>0</v>
      </c>
      <c r="BT203" s="47">
        <v>0</v>
      </c>
      <c r="BU203" s="47">
        <v>0</v>
      </c>
      <c r="BV203" s="47">
        <v>0</v>
      </c>
      <c r="BW203" s="47">
        <v>0</v>
      </c>
      <c r="BX203" s="47">
        <v>0</v>
      </c>
      <c r="BY203" s="47">
        <v>0</v>
      </c>
      <c r="BZ203" s="47">
        <v>0</v>
      </c>
      <c r="CA203" s="47">
        <v>0</v>
      </c>
      <c r="CB203" s="47">
        <v>0</v>
      </c>
      <c r="CC203" s="47">
        <v>0</v>
      </c>
      <c r="CD203" s="47">
        <v>0</v>
      </c>
      <c r="CE203" s="47">
        <v>0</v>
      </c>
      <c r="CF203" s="47">
        <v>0</v>
      </c>
      <c r="CG203" s="47">
        <v>0</v>
      </c>
      <c r="CH203" s="47">
        <v>0</v>
      </c>
      <c r="CI203" s="47">
        <v>0</v>
      </c>
      <c r="CJ203" s="47">
        <v>0</v>
      </c>
      <c r="CK203" s="47">
        <v>0</v>
      </c>
      <c r="CL203" s="47">
        <v>0</v>
      </c>
      <c r="CM203" s="47">
        <v>0</v>
      </c>
      <c r="CN203" s="47">
        <v>0</v>
      </c>
      <c r="CO203" s="47">
        <v>0</v>
      </c>
      <c r="CP203" s="47">
        <v>0</v>
      </c>
      <c r="CQ203" s="47">
        <v>0</v>
      </c>
      <c r="CR203" s="47">
        <v>0</v>
      </c>
      <c r="CS203" s="47">
        <v>0</v>
      </c>
      <c r="CT203" s="47">
        <v>0</v>
      </c>
      <c r="CU203" s="47">
        <v>0</v>
      </c>
      <c r="CV203" s="47">
        <v>0</v>
      </c>
      <c r="CW203" s="47">
        <v>0</v>
      </c>
      <c r="CX203" s="47">
        <v>0</v>
      </c>
      <c r="CY203" s="47">
        <v>0</v>
      </c>
      <c r="CZ203" s="47">
        <v>0</v>
      </c>
      <c r="DA203" s="47">
        <v>0</v>
      </c>
      <c r="DB203" s="47">
        <v>0</v>
      </c>
      <c r="DC203" s="47">
        <v>0</v>
      </c>
      <c r="DD203" s="47">
        <v>0</v>
      </c>
      <c r="DE203" s="47">
        <v>0</v>
      </c>
      <c r="DF203" s="47">
        <v>0</v>
      </c>
      <c r="DG203" s="47">
        <v>0</v>
      </c>
      <c r="DH203" s="47">
        <v>0</v>
      </c>
      <c r="DI203" s="47">
        <v>0</v>
      </c>
      <c r="DJ203" s="47">
        <v>0</v>
      </c>
      <c r="DK203" s="47">
        <v>0</v>
      </c>
      <c r="DL203" s="47">
        <v>0</v>
      </c>
      <c r="DM203" s="47">
        <v>0</v>
      </c>
      <c r="DN203" s="47">
        <v>0</v>
      </c>
      <c r="DO203" s="47">
        <v>0</v>
      </c>
      <c r="DP203" s="47">
        <v>0</v>
      </c>
      <c r="DQ203" s="47">
        <v>0</v>
      </c>
      <c r="DR203" s="47">
        <v>0</v>
      </c>
      <c r="DS203" s="47">
        <v>0</v>
      </c>
      <c r="DT203" s="47">
        <v>0</v>
      </c>
      <c r="DU203" s="47">
        <v>0</v>
      </c>
      <c r="DV203" s="47">
        <v>0</v>
      </c>
      <c r="DW203" s="47">
        <v>0</v>
      </c>
      <c r="DX203" s="47">
        <v>0</v>
      </c>
      <c r="DY203" s="47">
        <v>0</v>
      </c>
      <c r="DZ203" s="47">
        <v>0</v>
      </c>
      <c r="EA203" s="47">
        <v>0</v>
      </c>
      <c r="ZZ203" t="s">
        <v>157</v>
      </c>
    </row>
    <row r="204" spans="1:702" x14ac:dyDescent="0.25">
      <c r="A204" s="47" t="s">
        <v>480</v>
      </c>
      <c r="B204" s="47" t="s">
        <v>153</v>
      </c>
      <c r="C204" s="47" t="s">
        <v>157</v>
      </c>
      <c r="D204" s="47" t="s">
        <v>1170</v>
      </c>
      <c r="E204" s="47" t="s">
        <v>411</v>
      </c>
      <c r="F204" s="47" t="s">
        <v>411</v>
      </c>
      <c r="G204" s="47"/>
      <c r="H204" s="47" t="s">
        <v>406</v>
      </c>
      <c r="I204" s="47" t="s">
        <v>412</v>
      </c>
      <c r="J204" s="47" t="str">
        <f>=IFERROR(VLOOKUP(H204&amp;I204,Table_Fonctions!A:G,6,FALSE),"")</f>
        <v>0</v>
      </c>
      <c r="K204" s="47" t="s">
        <v>1177</v>
      </c>
      <c r="L204" s="47" t="str">
        <f>=IFERROR(VLOOKUP(H204&amp;I204,Table_Fonctions!A:G,7,FALSE),K204)</f>
        <v/>
      </c>
      <c r="M204" s="47" t="str">
        <f>=IF(OR(LEFT(D204, 3)="TJ ", LEFT(D204, 4)="CPH "), "OUI", "NON")</f>
        <v/>
      </c>
      <c r="N204" s="47" t="s">
        <v>180</v>
      </c>
      <c r="O204" s="47"/>
      <c r="P204" s="47">
        <v>0.3157894736842105</v>
      </c>
      <c r="Q204" s="47">
        <v>0.3157894736842105</v>
      </c>
      <c r="R204" s="47" t="s">
        <v>1172</v>
      </c>
      <c r="S204" s="47">
        <f>=ROUND(BQ204-(BR204+BS204),3)</f>
      </c>
      <c r="T204" s="47">
        <f>=ROUND(CK204-(CL204+CM204+CN204+CO204+CP204),3)</f>
      </c>
      <c r="U204" s="47">
        <v>0</v>
      </c>
      <c r="V204" s="47">
        <v>0</v>
      </c>
      <c r="W204" s="47">
        <v>0</v>
      </c>
      <c r="X204" s="47">
        <v>0</v>
      </c>
      <c r="Y204" s="47">
        <v>0</v>
      </c>
      <c r="Z204" s="47">
        <v>0</v>
      </c>
      <c r="AA204" s="47">
        <v>0</v>
      </c>
      <c r="AB204" s="47">
        <v>0</v>
      </c>
      <c r="AC204" s="47">
        <v>0</v>
      </c>
      <c r="AD204" s="47">
        <v>0</v>
      </c>
      <c r="AE204" s="47">
        <v>0</v>
      </c>
      <c r="AF204" s="47">
        <v>0</v>
      </c>
      <c r="AG204" s="47">
        <v>0</v>
      </c>
      <c r="AH204" s="47">
        <v>0</v>
      </c>
      <c r="AI204" s="47">
        <v>0</v>
      </c>
      <c r="AJ204" s="47">
        <v>0</v>
      </c>
      <c r="AK204" s="47">
        <v>0</v>
      </c>
      <c r="AL204" s="47">
        <v>0</v>
      </c>
      <c r="AM204" s="47">
        <v>0</v>
      </c>
      <c r="AN204" s="47">
        <v>0</v>
      </c>
      <c r="AO204" s="47">
        <v>0</v>
      </c>
      <c r="AP204" s="47">
        <v>0</v>
      </c>
      <c r="AQ204" s="47">
        <v>0</v>
      </c>
      <c r="AR204" s="47">
        <v>0</v>
      </c>
      <c r="AS204" s="47">
        <v>0.3157894736842105</v>
      </c>
      <c r="AT204" s="47">
        <v>0.3157894736842105</v>
      </c>
      <c r="AU204" s="47">
        <v>0</v>
      </c>
      <c r="AV204" s="47">
        <v>0</v>
      </c>
      <c r="AW204" s="47">
        <v>0</v>
      </c>
      <c r="AX204" s="47">
        <v>0</v>
      </c>
      <c r="AY204" s="47">
        <v>0</v>
      </c>
      <c r="AZ204" s="47">
        <v>0</v>
      </c>
      <c r="BA204" s="47">
        <v>0</v>
      </c>
      <c r="BB204" s="47">
        <v>0</v>
      </c>
      <c r="BC204" s="47">
        <v>0</v>
      </c>
      <c r="BD204" s="47">
        <v>0</v>
      </c>
      <c r="BE204" s="47">
        <v>0</v>
      </c>
      <c r="BF204" s="47">
        <v>0</v>
      </c>
      <c r="BG204" s="47">
        <v>0</v>
      </c>
      <c r="BH204" s="47">
        <v>0</v>
      </c>
      <c r="BI204" s="47">
        <v>0</v>
      </c>
      <c r="BJ204" s="47">
        <v>0</v>
      </c>
      <c r="BK204" s="47">
        <v>0</v>
      </c>
      <c r="BL204" s="47">
        <v>0</v>
      </c>
      <c r="BM204" s="47">
        <v>0</v>
      </c>
      <c r="BN204" s="47">
        <v>0</v>
      </c>
      <c r="BO204" s="47">
        <v>0</v>
      </c>
      <c r="BP204" s="47">
        <v>0</v>
      </c>
      <c r="BQ204" s="47">
        <v>0</v>
      </c>
      <c r="BR204" s="47">
        <v>0</v>
      </c>
      <c r="BS204" s="47">
        <v>0</v>
      </c>
      <c r="BT204" s="47">
        <v>0</v>
      </c>
      <c r="BU204" s="47">
        <v>0</v>
      </c>
      <c r="BV204" s="47">
        <v>0</v>
      </c>
      <c r="BW204" s="47">
        <v>0</v>
      </c>
      <c r="BX204" s="47">
        <v>0</v>
      </c>
      <c r="BY204" s="47">
        <v>0</v>
      </c>
      <c r="BZ204" s="47">
        <v>0</v>
      </c>
      <c r="CA204" s="47">
        <v>0</v>
      </c>
      <c r="CB204" s="47">
        <v>0</v>
      </c>
      <c r="CC204" s="47">
        <v>0</v>
      </c>
      <c r="CD204" s="47">
        <v>0</v>
      </c>
      <c r="CE204" s="47">
        <v>0</v>
      </c>
      <c r="CF204" s="47">
        <v>0</v>
      </c>
      <c r="CG204" s="47">
        <v>0</v>
      </c>
      <c r="CH204" s="47">
        <v>0</v>
      </c>
      <c r="CI204" s="47">
        <v>0</v>
      </c>
      <c r="CJ204" s="47">
        <v>0</v>
      </c>
      <c r="CK204" s="47">
        <v>0</v>
      </c>
      <c r="CL204" s="47">
        <v>0</v>
      </c>
      <c r="CM204" s="47">
        <v>0</v>
      </c>
      <c r="CN204" s="47">
        <v>0</v>
      </c>
      <c r="CO204" s="47">
        <v>0</v>
      </c>
      <c r="CP204" s="47">
        <v>0</v>
      </c>
      <c r="CQ204" s="47">
        <v>0</v>
      </c>
      <c r="CR204" s="47">
        <v>0</v>
      </c>
      <c r="CS204" s="47">
        <v>0</v>
      </c>
      <c r="CT204" s="47">
        <v>0</v>
      </c>
      <c r="CU204" s="47">
        <v>0</v>
      </c>
      <c r="CV204" s="47">
        <v>0</v>
      </c>
      <c r="CW204" s="47">
        <v>0</v>
      </c>
      <c r="CX204" s="47">
        <v>0</v>
      </c>
      <c r="CY204" s="47">
        <v>0</v>
      </c>
      <c r="CZ204" s="47">
        <v>0</v>
      </c>
      <c r="DA204" s="47">
        <v>0</v>
      </c>
      <c r="DB204" s="47">
        <v>0</v>
      </c>
      <c r="DC204" s="47">
        <v>0</v>
      </c>
      <c r="DD204" s="47">
        <v>0</v>
      </c>
      <c r="DE204" s="47">
        <v>0</v>
      </c>
      <c r="DF204" s="47">
        <v>0</v>
      </c>
      <c r="DG204" s="47">
        <v>0</v>
      </c>
      <c r="DH204" s="47">
        <v>0</v>
      </c>
      <c r="DI204" s="47">
        <v>0</v>
      </c>
      <c r="DJ204" s="47">
        <v>0</v>
      </c>
      <c r="DK204" s="47">
        <v>0</v>
      </c>
      <c r="DL204" s="47">
        <v>0</v>
      </c>
      <c r="DM204" s="47">
        <v>0</v>
      </c>
      <c r="DN204" s="47">
        <v>0</v>
      </c>
      <c r="DO204" s="47">
        <v>0</v>
      </c>
      <c r="DP204" s="47">
        <v>0</v>
      </c>
      <c r="DQ204" s="47">
        <v>0</v>
      </c>
      <c r="DR204" s="47">
        <v>0</v>
      </c>
      <c r="DS204" s="47">
        <v>0</v>
      </c>
      <c r="DT204" s="47">
        <v>0</v>
      </c>
      <c r="DU204" s="47">
        <v>0</v>
      </c>
      <c r="DV204" s="47">
        <v>0</v>
      </c>
      <c r="DW204" s="47">
        <v>0</v>
      </c>
      <c r="DX204" s="47">
        <v>0</v>
      </c>
      <c r="DY204" s="47">
        <v>0</v>
      </c>
      <c r="DZ204" s="47">
        <v>0</v>
      </c>
      <c r="EA204" s="47">
        <v>0</v>
      </c>
      <c r="ZZ204" t="s">
        <v>157</v>
      </c>
    </row>
    <row r="205" spans="1:702" x14ac:dyDescent="0.25">
      <c r="A205" s="47" t="s">
        <v>481</v>
      </c>
      <c r="B205" s="47" t="s">
        <v>153</v>
      </c>
      <c r="C205" s="47" t="s">
        <v>157</v>
      </c>
      <c r="D205" s="47" t="s">
        <v>1170</v>
      </c>
      <c r="E205" s="47" t="s">
        <v>411</v>
      </c>
      <c r="F205" s="47" t="s">
        <v>411</v>
      </c>
      <c r="G205" s="47"/>
      <c r="H205" s="47" t="s">
        <v>406</v>
      </c>
      <c r="I205" s="47" t="s">
        <v>412</v>
      </c>
      <c r="J205" s="47" t="str">
        <f>=IFERROR(VLOOKUP(H205&amp;I205,Table_Fonctions!A:G,6,FALSE),"")</f>
        <v>0</v>
      </c>
      <c r="K205" s="47" t="s">
        <v>1177</v>
      </c>
      <c r="L205" s="47" t="str">
        <f>=IFERROR(VLOOKUP(H205&amp;I205,Table_Fonctions!A:G,7,FALSE),K205)</f>
        <v/>
      </c>
      <c r="M205" s="47" t="str">
        <f>=IF(OR(LEFT(D205, 3)="TJ ", LEFT(D205, 4)="CPH "), "OUI", "NON")</f>
        <v/>
      </c>
      <c r="N205" s="47" t="s">
        <v>239</v>
      </c>
      <c r="O205" s="47"/>
      <c r="P205" s="47">
        <v>0.5421052631578948</v>
      </c>
      <c r="Q205" s="47">
        <v>0.5421052631578948</v>
      </c>
      <c r="R205" s="47" t="s">
        <v>1172</v>
      </c>
      <c r="S205" s="47">
        <f>=ROUND(BQ205-(BR205+BS205),3)</f>
      </c>
      <c r="T205" s="47">
        <f>=ROUND(CK205-(CL205+CM205+CN205+CO205+CP205),3)</f>
      </c>
      <c r="U205" s="47">
        <v>0</v>
      </c>
      <c r="V205" s="47">
        <v>0</v>
      </c>
      <c r="W205" s="47">
        <v>0</v>
      </c>
      <c r="X205" s="47">
        <v>0</v>
      </c>
      <c r="Y205" s="47">
        <v>0</v>
      </c>
      <c r="Z205" s="47">
        <v>0</v>
      </c>
      <c r="AA205" s="47">
        <v>0</v>
      </c>
      <c r="AB205" s="47">
        <v>0</v>
      </c>
      <c r="AC205" s="47">
        <v>0</v>
      </c>
      <c r="AD205" s="47">
        <v>0</v>
      </c>
      <c r="AE205" s="47">
        <v>0</v>
      </c>
      <c r="AF205" s="47">
        <v>0</v>
      </c>
      <c r="AG205" s="47">
        <v>0</v>
      </c>
      <c r="AH205" s="47">
        <v>0</v>
      </c>
      <c r="AI205" s="47">
        <v>0</v>
      </c>
      <c r="AJ205" s="47">
        <v>0</v>
      </c>
      <c r="AK205" s="47">
        <v>0</v>
      </c>
      <c r="AL205" s="47">
        <v>0</v>
      </c>
      <c r="AM205" s="47">
        <v>0</v>
      </c>
      <c r="AN205" s="47">
        <v>0</v>
      </c>
      <c r="AO205" s="47">
        <v>0</v>
      </c>
      <c r="AP205" s="47">
        <v>0</v>
      </c>
      <c r="AQ205" s="47">
        <v>0</v>
      </c>
      <c r="AR205" s="47">
        <v>0</v>
      </c>
      <c r="AS205" s="47">
        <v>0.5421052631578948</v>
      </c>
      <c r="AT205" s="47">
        <v>0</v>
      </c>
      <c r="AU205" s="47">
        <v>0</v>
      </c>
      <c r="AV205" s="47">
        <v>0</v>
      </c>
      <c r="AW205" s="47">
        <v>0</v>
      </c>
      <c r="AX205" s="47">
        <v>0</v>
      </c>
      <c r="AY205" s="47">
        <v>0</v>
      </c>
      <c r="AZ205" s="47">
        <v>0</v>
      </c>
      <c r="BA205" s="47">
        <v>0</v>
      </c>
      <c r="BB205" s="47">
        <v>0</v>
      </c>
      <c r="BC205" s="47">
        <v>0</v>
      </c>
      <c r="BD205" s="47">
        <v>0</v>
      </c>
      <c r="BE205" s="47">
        <v>0</v>
      </c>
      <c r="BF205" s="47">
        <v>0</v>
      </c>
      <c r="BG205" s="47">
        <v>0</v>
      </c>
      <c r="BH205" s="47">
        <v>0</v>
      </c>
      <c r="BI205" s="47">
        <v>0</v>
      </c>
      <c r="BJ205" s="47">
        <v>0</v>
      </c>
      <c r="BK205" s="47">
        <v>0.5421052631578948</v>
      </c>
      <c r="BL205" s="47">
        <v>0</v>
      </c>
      <c r="BM205" s="47">
        <v>0</v>
      </c>
      <c r="BN205" s="47">
        <v>0</v>
      </c>
      <c r="BO205" s="47">
        <v>0</v>
      </c>
      <c r="BP205" s="47">
        <v>0</v>
      </c>
      <c r="BQ205" s="47">
        <v>0</v>
      </c>
      <c r="BR205" s="47">
        <v>0</v>
      </c>
      <c r="BS205" s="47">
        <v>0</v>
      </c>
      <c r="BT205" s="47">
        <v>0</v>
      </c>
      <c r="BU205" s="47">
        <v>0</v>
      </c>
      <c r="BV205" s="47">
        <v>0</v>
      </c>
      <c r="BW205" s="47">
        <v>0</v>
      </c>
      <c r="BX205" s="47">
        <v>0</v>
      </c>
      <c r="BY205" s="47">
        <v>0</v>
      </c>
      <c r="BZ205" s="47">
        <v>0</v>
      </c>
      <c r="CA205" s="47">
        <v>0</v>
      </c>
      <c r="CB205" s="47">
        <v>0</v>
      </c>
      <c r="CC205" s="47">
        <v>0</v>
      </c>
      <c r="CD205" s="47">
        <v>0</v>
      </c>
      <c r="CE205" s="47">
        <v>0</v>
      </c>
      <c r="CF205" s="47">
        <v>0</v>
      </c>
      <c r="CG205" s="47">
        <v>0</v>
      </c>
      <c r="CH205" s="47">
        <v>0</v>
      </c>
      <c r="CI205" s="47">
        <v>0</v>
      </c>
      <c r="CJ205" s="47">
        <v>0</v>
      </c>
      <c r="CK205" s="47">
        <v>0</v>
      </c>
      <c r="CL205" s="47">
        <v>0</v>
      </c>
      <c r="CM205" s="47">
        <v>0</v>
      </c>
      <c r="CN205" s="47">
        <v>0</v>
      </c>
      <c r="CO205" s="47">
        <v>0</v>
      </c>
      <c r="CP205" s="47">
        <v>0</v>
      </c>
      <c r="CQ205" s="47">
        <v>0</v>
      </c>
      <c r="CR205" s="47">
        <v>0</v>
      </c>
      <c r="CS205" s="47">
        <v>0</v>
      </c>
      <c r="CT205" s="47">
        <v>0</v>
      </c>
      <c r="CU205" s="47">
        <v>0</v>
      </c>
      <c r="CV205" s="47">
        <v>0</v>
      </c>
      <c r="CW205" s="47">
        <v>0</v>
      </c>
      <c r="CX205" s="47">
        <v>0</v>
      </c>
      <c r="CY205" s="47">
        <v>0</v>
      </c>
      <c r="CZ205" s="47">
        <v>0</v>
      </c>
      <c r="DA205" s="47">
        <v>0</v>
      </c>
      <c r="DB205" s="47">
        <v>0</v>
      </c>
      <c r="DC205" s="47">
        <v>0</v>
      </c>
      <c r="DD205" s="47">
        <v>0</v>
      </c>
      <c r="DE205" s="47">
        <v>0</v>
      </c>
      <c r="DF205" s="47">
        <v>0</v>
      </c>
      <c r="DG205" s="47">
        <v>0</v>
      </c>
      <c r="DH205" s="47">
        <v>0</v>
      </c>
      <c r="DI205" s="47">
        <v>0</v>
      </c>
      <c r="DJ205" s="47">
        <v>0</v>
      </c>
      <c r="DK205" s="47">
        <v>0</v>
      </c>
      <c r="DL205" s="47">
        <v>0</v>
      </c>
      <c r="DM205" s="47">
        <v>0</v>
      </c>
      <c r="DN205" s="47">
        <v>0</v>
      </c>
      <c r="DO205" s="47">
        <v>0</v>
      </c>
      <c r="DP205" s="47">
        <v>0</v>
      </c>
      <c r="DQ205" s="47">
        <v>0</v>
      </c>
      <c r="DR205" s="47">
        <v>0</v>
      </c>
      <c r="DS205" s="47">
        <v>0</v>
      </c>
      <c r="DT205" s="47">
        <v>0</v>
      </c>
      <c r="DU205" s="47">
        <v>0</v>
      </c>
      <c r="DV205" s="47">
        <v>0</v>
      </c>
      <c r="DW205" s="47">
        <v>0</v>
      </c>
      <c r="DX205" s="47">
        <v>0</v>
      </c>
      <c r="DY205" s="47">
        <v>0</v>
      </c>
      <c r="DZ205" s="47">
        <v>0</v>
      </c>
      <c r="EA205" s="47">
        <v>0</v>
      </c>
      <c r="ZZ205" t="s">
        <v>157</v>
      </c>
    </row>
    <row r="206" spans="1:702" x14ac:dyDescent="0.25">
      <c r="A206" s="47" t="s">
        <v>482</v>
      </c>
      <c r="B206" s="47" t="s">
        <v>153</v>
      </c>
      <c r="C206" s="47" t="s">
        <v>157</v>
      </c>
      <c r="D206" s="47" t="s">
        <v>1170</v>
      </c>
      <c r="E206" s="47" t="s">
        <v>411</v>
      </c>
      <c r="F206" s="47" t="s">
        <v>411</v>
      </c>
      <c r="G206" s="47"/>
      <c r="H206" s="47" t="s">
        <v>406</v>
      </c>
      <c r="I206" s="47" t="s">
        <v>412</v>
      </c>
      <c r="J206" s="47" t="str">
        <f>=IFERROR(VLOOKUP(H206&amp;I206,Table_Fonctions!A:G,6,FALSE),"")</f>
        <v>0</v>
      </c>
      <c r="K206" s="47" t="s">
        <v>1177</v>
      </c>
      <c r="L206" s="47" t="str">
        <f>=IFERROR(VLOOKUP(H206&amp;I206,Table_Fonctions!A:G,7,FALSE),K206)</f>
        <v/>
      </c>
      <c r="M206" s="47" t="str">
        <f>=IF(OR(LEFT(D206, 3)="TJ ", LEFT(D206, 4)="CPH "), "OUI", "NON")</f>
        <v/>
      </c>
      <c r="N206" s="47" t="s">
        <v>431</v>
      </c>
      <c r="O206" s="47"/>
      <c r="P206" s="47">
        <v>0.007894736842105263</v>
      </c>
      <c r="Q206" s="47">
        <v>0.007894736842105263</v>
      </c>
      <c r="R206" s="47" t="s">
        <v>1172</v>
      </c>
      <c r="S206" s="47">
        <f>=ROUND(BQ206-(BR206+BS206),3)</f>
      </c>
      <c r="T206" s="47">
        <f>=ROUND(CK206-(CL206+CM206+CN206+CO206+CP206),3)</f>
      </c>
      <c r="U206" s="47">
        <v>0</v>
      </c>
      <c r="V206" s="47">
        <v>0</v>
      </c>
      <c r="W206" s="47">
        <v>0</v>
      </c>
      <c r="X206" s="47">
        <v>0</v>
      </c>
      <c r="Y206" s="47">
        <v>0</v>
      </c>
      <c r="Z206" s="47">
        <v>0</v>
      </c>
      <c r="AA206" s="47">
        <v>0</v>
      </c>
      <c r="AB206" s="47">
        <v>0</v>
      </c>
      <c r="AC206" s="47">
        <v>0</v>
      </c>
      <c r="AD206" s="47">
        <v>0</v>
      </c>
      <c r="AE206" s="47">
        <v>0</v>
      </c>
      <c r="AF206" s="47">
        <v>0</v>
      </c>
      <c r="AG206" s="47">
        <v>0</v>
      </c>
      <c r="AH206" s="47">
        <v>0</v>
      </c>
      <c r="AI206" s="47">
        <v>0</v>
      </c>
      <c r="AJ206" s="47">
        <v>0</v>
      </c>
      <c r="AK206" s="47">
        <v>0</v>
      </c>
      <c r="AL206" s="47">
        <v>0</v>
      </c>
      <c r="AM206" s="47">
        <v>0</v>
      </c>
      <c r="AN206" s="47">
        <v>0</v>
      </c>
      <c r="AO206" s="47">
        <v>0</v>
      </c>
      <c r="AP206" s="47">
        <v>0</v>
      </c>
      <c r="AQ206" s="47">
        <v>0</v>
      </c>
      <c r="AR206" s="47">
        <v>0</v>
      </c>
      <c r="AS206" s="47">
        <v>0.007894736842105263</v>
      </c>
      <c r="AT206" s="47">
        <v>0</v>
      </c>
      <c r="AU206" s="47">
        <v>0</v>
      </c>
      <c r="AV206" s="47">
        <v>0</v>
      </c>
      <c r="AW206" s="47">
        <v>0</v>
      </c>
      <c r="AX206" s="47">
        <v>0</v>
      </c>
      <c r="AY206" s="47">
        <v>0</v>
      </c>
      <c r="AZ206" s="47">
        <v>0</v>
      </c>
      <c r="BA206" s="47">
        <v>0</v>
      </c>
      <c r="BB206" s="47">
        <v>0</v>
      </c>
      <c r="BC206" s="47">
        <v>0</v>
      </c>
      <c r="BD206" s="47">
        <v>0</v>
      </c>
      <c r="BE206" s="47">
        <v>0</v>
      </c>
      <c r="BF206" s="47">
        <v>0.007894736842105263</v>
      </c>
      <c r="BG206" s="47">
        <v>0</v>
      </c>
      <c r="BH206" s="47">
        <v>0</v>
      </c>
      <c r="BI206" s="47">
        <v>0</v>
      </c>
      <c r="BJ206" s="47">
        <v>0</v>
      </c>
      <c r="BK206" s="47">
        <v>0</v>
      </c>
      <c r="BL206" s="47">
        <v>0</v>
      </c>
      <c r="BM206" s="47">
        <v>0</v>
      </c>
      <c r="BN206" s="47">
        <v>0</v>
      </c>
      <c r="BO206" s="47">
        <v>0</v>
      </c>
      <c r="BP206" s="47">
        <v>0</v>
      </c>
      <c r="BQ206" s="47">
        <v>0</v>
      </c>
      <c r="BR206" s="47">
        <v>0</v>
      </c>
      <c r="BS206" s="47">
        <v>0</v>
      </c>
      <c r="BT206" s="47">
        <v>0</v>
      </c>
      <c r="BU206" s="47">
        <v>0</v>
      </c>
      <c r="BV206" s="47">
        <v>0</v>
      </c>
      <c r="BW206" s="47">
        <v>0</v>
      </c>
      <c r="BX206" s="47">
        <v>0</v>
      </c>
      <c r="BY206" s="47">
        <v>0</v>
      </c>
      <c r="BZ206" s="47">
        <v>0</v>
      </c>
      <c r="CA206" s="47">
        <v>0</v>
      </c>
      <c r="CB206" s="47">
        <v>0</v>
      </c>
      <c r="CC206" s="47">
        <v>0</v>
      </c>
      <c r="CD206" s="47">
        <v>0</v>
      </c>
      <c r="CE206" s="47">
        <v>0</v>
      </c>
      <c r="CF206" s="47">
        <v>0</v>
      </c>
      <c r="CG206" s="47">
        <v>0</v>
      </c>
      <c r="CH206" s="47">
        <v>0</v>
      </c>
      <c r="CI206" s="47">
        <v>0</v>
      </c>
      <c r="CJ206" s="47">
        <v>0</v>
      </c>
      <c r="CK206" s="47">
        <v>0</v>
      </c>
      <c r="CL206" s="47">
        <v>0</v>
      </c>
      <c r="CM206" s="47">
        <v>0</v>
      </c>
      <c r="CN206" s="47">
        <v>0</v>
      </c>
      <c r="CO206" s="47">
        <v>0</v>
      </c>
      <c r="CP206" s="47">
        <v>0</v>
      </c>
      <c r="CQ206" s="47">
        <v>0</v>
      </c>
      <c r="CR206" s="47">
        <v>0</v>
      </c>
      <c r="CS206" s="47">
        <v>0</v>
      </c>
      <c r="CT206" s="47">
        <v>0</v>
      </c>
      <c r="CU206" s="47">
        <v>0</v>
      </c>
      <c r="CV206" s="47">
        <v>0</v>
      </c>
      <c r="CW206" s="47">
        <v>0</v>
      </c>
      <c r="CX206" s="47">
        <v>0</v>
      </c>
      <c r="CY206" s="47">
        <v>0</v>
      </c>
      <c r="CZ206" s="47">
        <v>0</v>
      </c>
      <c r="DA206" s="47">
        <v>0</v>
      </c>
      <c r="DB206" s="47">
        <v>0</v>
      </c>
      <c r="DC206" s="47">
        <v>0</v>
      </c>
      <c r="DD206" s="47">
        <v>0</v>
      </c>
      <c r="DE206" s="47">
        <v>0</v>
      </c>
      <c r="DF206" s="47">
        <v>0</v>
      </c>
      <c r="DG206" s="47">
        <v>0</v>
      </c>
      <c r="DH206" s="47">
        <v>0</v>
      </c>
      <c r="DI206" s="47">
        <v>0</v>
      </c>
      <c r="DJ206" s="47">
        <v>0</v>
      </c>
      <c r="DK206" s="47">
        <v>0</v>
      </c>
      <c r="DL206" s="47">
        <v>0</v>
      </c>
      <c r="DM206" s="47">
        <v>0</v>
      </c>
      <c r="DN206" s="47">
        <v>0</v>
      </c>
      <c r="DO206" s="47">
        <v>0</v>
      </c>
      <c r="DP206" s="47">
        <v>0</v>
      </c>
      <c r="DQ206" s="47">
        <v>0</v>
      </c>
      <c r="DR206" s="47">
        <v>0</v>
      </c>
      <c r="DS206" s="47">
        <v>0</v>
      </c>
      <c r="DT206" s="47">
        <v>0</v>
      </c>
      <c r="DU206" s="47">
        <v>0</v>
      </c>
      <c r="DV206" s="47">
        <v>0</v>
      </c>
      <c r="DW206" s="47">
        <v>0</v>
      </c>
      <c r="DX206" s="47">
        <v>0</v>
      </c>
      <c r="DY206" s="47">
        <v>0</v>
      </c>
      <c r="DZ206" s="47">
        <v>0</v>
      </c>
      <c r="EA206" s="47">
        <v>0</v>
      </c>
      <c r="ZZ206" t="s">
        <v>157</v>
      </c>
    </row>
    <row r="207" spans="1:702" x14ac:dyDescent="0.25">
      <c r="A207" s="47" t="s">
        <v>483</v>
      </c>
      <c r="B207" s="47" t="s">
        <v>153</v>
      </c>
      <c r="C207" s="47" t="s">
        <v>157</v>
      </c>
      <c r="D207" s="47" t="s">
        <v>1170</v>
      </c>
      <c r="E207" s="47" t="s">
        <v>411</v>
      </c>
      <c r="F207" s="47" t="s">
        <v>411</v>
      </c>
      <c r="G207" s="47"/>
      <c r="H207" s="47" t="s">
        <v>406</v>
      </c>
      <c r="I207" s="47" t="s">
        <v>412</v>
      </c>
      <c r="J207" s="47" t="str">
        <f>=IFERROR(VLOOKUP(H207&amp;I207,Table_Fonctions!A:G,6,FALSE),"")</f>
        <v>0</v>
      </c>
      <c r="K207" s="47" t="s">
        <v>1177</v>
      </c>
      <c r="L207" s="47" t="str">
        <f>=IFERROR(VLOOKUP(H207&amp;I207,Table_Fonctions!A:G,7,FALSE),K207)</f>
        <v/>
      </c>
      <c r="M207" s="47" t="str">
        <f>=IF(OR(LEFT(D207, 3)="TJ ", LEFT(D207, 4)="CPH "), "OUI", "NON")</f>
        <v/>
      </c>
      <c r="N207" s="47" t="s">
        <v>431</v>
      </c>
      <c r="O207" s="47"/>
      <c r="P207" s="47">
        <v>0.007894736842105263</v>
      </c>
      <c r="Q207" s="47">
        <v>0.007894736842105263</v>
      </c>
      <c r="R207" s="47" t="s">
        <v>1172</v>
      </c>
      <c r="S207" s="47">
        <f>=ROUND(BQ207-(BR207+BS207),3)</f>
      </c>
      <c r="T207" s="47">
        <f>=ROUND(CK207-(CL207+CM207+CN207+CO207+CP207),3)</f>
      </c>
      <c r="U207" s="47">
        <v>0</v>
      </c>
      <c r="V207" s="47">
        <v>0</v>
      </c>
      <c r="W207" s="47">
        <v>0</v>
      </c>
      <c r="X207" s="47">
        <v>0</v>
      </c>
      <c r="Y207" s="47">
        <v>0</v>
      </c>
      <c r="Z207" s="47">
        <v>0.007894736842105263</v>
      </c>
      <c r="AA207" s="47">
        <v>0</v>
      </c>
      <c r="AB207" s="47">
        <v>0</v>
      </c>
      <c r="AC207" s="47">
        <v>0</v>
      </c>
      <c r="AD207" s="47">
        <v>0</v>
      </c>
      <c r="AE207" s="47">
        <v>0</v>
      </c>
      <c r="AF207" s="47">
        <v>0</v>
      </c>
      <c r="AG207" s="47">
        <v>0.007894736842105263</v>
      </c>
      <c r="AH207" s="47">
        <v>0</v>
      </c>
      <c r="AI207" s="47">
        <v>0</v>
      </c>
      <c r="AJ207" s="47">
        <v>0</v>
      </c>
      <c r="AK207" s="47">
        <v>0</v>
      </c>
      <c r="AL207" s="47">
        <v>0</v>
      </c>
      <c r="AM207" s="47">
        <v>0</v>
      </c>
      <c r="AN207" s="47">
        <v>0</v>
      </c>
      <c r="AO207" s="47">
        <v>0</v>
      </c>
      <c r="AP207" s="47">
        <v>0</v>
      </c>
      <c r="AQ207" s="47">
        <v>0</v>
      </c>
      <c r="AR207" s="47">
        <v>0</v>
      </c>
      <c r="AS207" s="47">
        <v>0</v>
      </c>
      <c r="AT207" s="47">
        <v>0</v>
      </c>
      <c r="AU207" s="47">
        <v>0</v>
      </c>
      <c r="AV207" s="47">
        <v>0</v>
      </c>
      <c r="AW207" s="47">
        <v>0</v>
      </c>
      <c r="AX207" s="47">
        <v>0</v>
      </c>
      <c r="AY207" s="47">
        <v>0</v>
      </c>
      <c r="AZ207" s="47">
        <v>0</v>
      </c>
      <c r="BA207" s="47">
        <v>0</v>
      </c>
      <c r="BB207" s="47">
        <v>0</v>
      </c>
      <c r="BC207" s="47">
        <v>0</v>
      </c>
      <c r="BD207" s="47">
        <v>0</v>
      </c>
      <c r="BE207" s="47">
        <v>0</v>
      </c>
      <c r="BF207" s="47">
        <v>0</v>
      </c>
      <c r="BG207" s="47">
        <v>0</v>
      </c>
      <c r="BH207" s="47">
        <v>0</v>
      </c>
      <c r="BI207" s="47">
        <v>0</v>
      </c>
      <c r="BJ207" s="47">
        <v>0</v>
      </c>
      <c r="BK207" s="47">
        <v>0</v>
      </c>
      <c r="BL207" s="47">
        <v>0</v>
      </c>
      <c r="BM207" s="47">
        <v>0</v>
      </c>
      <c r="BN207" s="47">
        <v>0</v>
      </c>
      <c r="BO207" s="47">
        <v>0</v>
      </c>
      <c r="BP207" s="47">
        <v>0</v>
      </c>
      <c r="BQ207" s="47">
        <v>0</v>
      </c>
      <c r="BR207" s="47">
        <v>0</v>
      </c>
      <c r="BS207" s="47">
        <v>0</v>
      </c>
      <c r="BT207" s="47">
        <v>0</v>
      </c>
      <c r="BU207" s="47">
        <v>0</v>
      </c>
      <c r="BV207" s="47">
        <v>0</v>
      </c>
      <c r="BW207" s="47">
        <v>0</v>
      </c>
      <c r="BX207" s="47">
        <v>0</v>
      </c>
      <c r="BY207" s="47">
        <v>0</v>
      </c>
      <c r="BZ207" s="47">
        <v>0</v>
      </c>
      <c r="CA207" s="47">
        <v>0</v>
      </c>
      <c r="CB207" s="47">
        <v>0</v>
      </c>
      <c r="CC207" s="47">
        <v>0</v>
      </c>
      <c r="CD207" s="47">
        <v>0</v>
      </c>
      <c r="CE207" s="47">
        <v>0</v>
      </c>
      <c r="CF207" s="47">
        <v>0</v>
      </c>
      <c r="CG207" s="47">
        <v>0</v>
      </c>
      <c r="CH207" s="47">
        <v>0</v>
      </c>
      <c r="CI207" s="47">
        <v>0</v>
      </c>
      <c r="CJ207" s="47">
        <v>0</v>
      </c>
      <c r="CK207" s="47">
        <v>0</v>
      </c>
      <c r="CL207" s="47">
        <v>0</v>
      </c>
      <c r="CM207" s="47">
        <v>0</v>
      </c>
      <c r="CN207" s="47">
        <v>0</v>
      </c>
      <c r="CO207" s="47">
        <v>0</v>
      </c>
      <c r="CP207" s="47">
        <v>0</v>
      </c>
      <c r="CQ207" s="47">
        <v>0</v>
      </c>
      <c r="CR207" s="47">
        <v>0</v>
      </c>
      <c r="CS207" s="47">
        <v>0</v>
      </c>
      <c r="CT207" s="47">
        <v>0</v>
      </c>
      <c r="CU207" s="47">
        <v>0</v>
      </c>
      <c r="CV207" s="47">
        <v>0</v>
      </c>
      <c r="CW207" s="47">
        <v>0</v>
      </c>
      <c r="CX207" s="47">
        <v>0</v>
      </c>
      <c r="CY207" s="47">
        <v>0</v>
      </c>
      <c r="CZ207" s="47">
        <v>0</v>
      </c>
      <c r="DA207" s="47">
        <v>0</v>
      </c>
      <c r="DB207" s="47">
        <v>0</v>
      </c>
      <c r="DC207" s="47">
        <v>0</v>
      </c>
      <c r="DD207" s="47">
        <v>0</v>
      </c>
      <c r="DE207" s="47">
        <v>0</v>
      </c>
      <c r="DF207" s="47">
        <v>0</v>
      </c>
      <c r="DG207" s="47">
        <v>0</v>
      </c>
      <c r="DH207" s="47">
        <v>0</v>
      </c>
      <c r="DI207" s="47">
        <v>0</v>
      </c>
      <c r="DJ207" s="47">
        <v>0</v>
      </c>
      <c r="DK207" s="47">
        <v>0</v>
      </c>
      <c r="DL207" s="47">
        <v>0</v>
      </c>
      <c r="DM207" s="47">
        <v>0</v>
      </c>
      <c r="DN207" s="47">
        <v>0</v>
      </c>
      <c r="DO207" s="47">
        <v>0</v>
      </c>
      <c r="DP207" s="47">
        <v>0</v>
      </c>
      <c r="DQ207" s="47">
        <v>0</v>
      </c>
      <c r="DR207" s="47">
        <v>0</v>
      </c>
      <c r="DS207" s="47">
        <v>0</v>
      </c>
      <c r="DT207" s="47">
        <v>0</v>
      </c>
      <c r="DU207" s="47">
        <v>0</v>
      </c>
      <c r="DV207" s="47">
        <v>0</v>
      </c>
      <c r="DW207" s="47">
        <v>0</v>
      </c>
      <c r="DX207" s="47">
        <v>0</v>
      </c>
      <c r="DY207" s="47">
        <v>0</v>
      </c>
      <c r="DZ207" s="47">
        <v>0</v>
      </c>
      <c r="EA207" s="47">
        <v>0</v>
      </c>
      <c r="ZZ207" t="s">
        <v>157</v>
      </c>
    </row>
    <row r="208" spans="1:702" x14ac:dyDescent="0.25">
      <c r="A208" s="47" t="s">
        <v>484</v>
      </c>
      <c r="B208" s="47" t="s">
        <v>153</v>
      </c>
      <c r="C208" s="47" t="s">
        <v>157</v>
      </c>
      <c r="D208" s="47" t="s">
        <v>1170</v>
      </c>
      <c r="E208" s="47" t="s">
        <v>411</v>
      </c>
      <c r="F208" s="47" t="s">
        <v>411</v>
      </c>
      <c r="G208" s="47"/>
      <c r="H208" s="47" t="s">
        <v>406</v>
      </c>
      <c r="I208" s="47" t="s">
        <v>415</v>
      </c>
      <c r="J208" s="47" t="str">
        <f>=IFERROR(VLOOKUP(H208&amp;I208,Table_Fonctions!A:G,6,FALSE),"")</f>
        <v>0</v>
      </c>
      <c r="K208" s="47" t="s">
        <v>1177</v>
      </c>
      <c r="L208" s="47" t="str">
        <f>=IFERROR(VLOOKUP(H208&amp;I208,Table_Fonctions!A:G,7,FALSE),K208)</f>
        <v/>
      </c>
      <c r="M208" s="47" t="str">
        <f>=IF(OR(LEFT(D208, 3)="TJ ", LEFT(D208, 4)="CPH "), "OUI", "NON")</f>
        <v/>
      </c>
      <c r="N208" s="47" t="s">
        <v>416</v>
      </c>
      <c r="O208" s="47"/>
      <c r="P208" s="47">
        <v>1</v>
      </c>
      <c r="Q208" s="47">
        <v>1</v>
      </c>
      <c r="R208" s="47" t="s">
        <v>1172</v>
      </c>
      <c r="S208" s="47">
        <f>=ROUND(BQ208-(BR208+BS208),3)</f>
      </c>
      <c r="T208" s="47">
        <f>=ROUND(CK208-(CL208+CM208+CN208+CO208+CP208),3)</f>
      </c>
      <c r="U208" s="47">
        <v>0</v>
      </c>
      <c r="V208" s="47">
        <v>0</v>
      </c>
      <c r="W208" s="47">
        <v>0</v>
      </c>
      <c r="X208" s="47">
        <v>0</v>
      </c>
      <c r="Y208" s="47">
        <v>0</v>
      </c>
      <c r="Z208" s="47">
        <v>0</v>
      </c>
      <c r="AA208" s="47">
        <v>0</v>
      </c>
      <c r="AB208" s="47">
        <v>0</v>
      </c>
      <c r="AC208" s="47">
        <v>0</v>
      </c>
      <c r="AD208" s="47">
        <v>0</v>
      </c>
      <c r="AE208" s="47">
        <v>0</v>
      </c>
      <c r="AF208" s="47">
        <v>0</v>
      </c>
      <c r="AG208" s="47">
        <v>0</v>
      </c>
      <c r="AH208" s="47">
        <v>0</v>
      </c>
      <c r="AI208" s="47">
        <v>0</v>
      </c>
      <c r="AJ208" s="47">
        <v>0</v>
      </c>
      <c r="AK208" s="47">
        <v>0</v>
      </c>
      <c r="AL208" s="47">
        <v>0</v>
      </c>
      <c r="AM208" s="47">
        <v>0</v>
      </c>
      <c r="AN208" s="47">
        <v>0</v>
      </c>
      <c r="AO208" s="47">
        <v>0</v>
      </c>
      <c r="AP208" s="47">
        <v>0</v>
      </c>
      <c r="AQ208" s="47">
        <v>0</v>
      </c>
      <c r="AR208" s="47">
        <v>0</v>
      </c>
      <c r="AS208" s="47">
        <v>1</v>
      </c>
      <c r="AT208" s="47">
        <v>0</v>
      </c>
      <c r="AU208" s="47">
        <v>0</v>
      </c>
      <c r="AV208" s="47">
        <v>0</v>
      </c>
      <c r="AW208" s="47">
        <v>0</v>
      </c>
      <c r="AX208" s="47">
        <v>0</v>
      </c>
      <c r="AY208" s="47">
        <v>0</v>
      </c>
      <c r="AZ208" s="47">
        <v>0</v>
      </c>
      <c r="BA208" s="47">
        <v>1</v>
      </c>
      <c r="BB208" s="47">
        <v>0</v>
      </c>
      <c r="BC208" s="47">
        <v>0</v>
      </c>
      <c r="BD208" s="47">
        <v>0</v>
      </c>
      <c r="BE208" s="47">
        <v>0</v>
      </c>
      <c r="BF208" s="47">
        <v>0</v>
      </c>
      <c r="BG208" s="47">
        <v>0</v>
      </c>
      <c r="BH208" s="47">
        <v>0</v>
      </c>
      <c r="BI208" s="47">
        <v>0</v>
      </c>
      <c r="BJ208" s="47">
        <v>0</v>
      </c>
      <c r="BK208" s="47">
        <v>0</v>
      </c>
      <c r="BL208" s="47">
        <v>0</v>
      </c>
      <c r="BM208" s="47">
        <v>0</v>
      </c>
      <c r="BN208" s="47">
        <v>0</v>
      </c>
      <c r="BO208" s="47">
        <v>0</v>
      </c>
      <c r="BP208" s="47">
        <v>0</v>
      </c>
      <c r="BQ208" s="47">
        <v>0</v>
      </c>
      <c r="BR208" s="47">
        <v>0</v>
      </c>
      <c r="BS208" s="47">
        <v>0</v>
      </c>
      <c r="BT208" s="47">
        <v>0</v>
      </c>
      <c r="BU208" s="47">
        <v>0</v>
      </c>
      <c r="BV208" s="47">
        <v>0</v>
      </c>
      <c r="BW208" s="47">
        <v>0</v>
      </c>
      <c r="BX208" s="47">
        <v>0</v>
      </c>
      <c r="BY208" s="47">
        <v>0</v>
      </c>
      <c r="BZ208" s="47">
        <v>0</v>
      </c>
      <c r="CA208" s="47">
        <v>0</v>
      </c>
      <c r="CB208" s="47">
        <v>0</v>
      </c>
      <c r="CC208" s="47">
        <v>0</v>
      </c>
      <c r="CD208" s="47">
        <v>0</v>
      </c>
      <c r="CE208" s="47">
        <v>0</v>
      </c>
      <c r="CF208" s="47">
        <v>0</v>
      </c>
      <c r="CG208" s="47">
        <v>0</v>
      </c>
      <c r="CH208" s="47">
        <v>0</v>
      </c>
      <c r="CI208" s="47">
        <v>0</v>
      </c>
      <c r="CJ208" s="47">
        <v>0</v>
      </c>
      <c r="CK208" s="47">
        <v>0</v>
      </c>
      <c r="CL208" s="47">
        <v>0</v>
      </c>
      <c r="CM208" s="47">
        <v>0</v>
      </c>
      <c r="CN208" s="47">
        <v>0</v>
      </c>
      <c r="CO208" s="47">
        <v>0</v>
      </c>
      <c r="CP208" s="47">
        <v>0</v>
      </c>
      <c r="CQ208" s="47">
        <v>0</v>
      </c>
      <c r="CR208" s="47">
        <v>0</v>
      </c>
      <c r="CS208" s="47">
        <v>0</v>
      </c>
      <c r="CT208" s="47">
        <v>0</v>
      </c>
      <c r="CU208" s="47">
        <v>0</v>
      </c>
      <c r="CV208" s="47">
        <v>0</v>
      </c>
      <c r="CW208" s="47">
        <v>0</v>
      </c>
      <c r="CX208" s="47">
        <v>0</v>
      </c>
      <c r="CY208" s="47">
        <v>0</v>
      </c>
      <c r="CZ208" s="47">
        <v>0</v>
      </c>
      <c r="DA208" s="47">
        <v>0</v>
      </c>
      <c r="DB208" s="47">
        <v>0</v>
      </c>
      <c r="DC208" s="47">
        <v>0</v>
      </c>
      <c r="DD208" s="47">
        <v>0</v>
      </c>
      <c r="DE208" s="47">
        <v>0</v>
      </c>
      <c r="DF208" s="47">
        <v>0</v>
      </c>
      <c r="DG208" s="47">
        <v>0</v>
      </c>
      <c r="DH208" s="47">
        <v>0</v>
      </c>
      <c r="DI208" s="47">
        <v>0</v>
      </c>
      <c r="DJ208" s="47">
        <v>0</v>
      </c>
      <c r="DK208" s="47">
        <v>0</v>
      </c>
      <c r="DL208" s="47">
        <v>0</v>
      </c>
      <c r="DM208" s="47">
        <v>0</v>
      </c>
      <c r="DN208" s="47">
        <v>0</v>
      </c>
      <c r="DO208" s="47">
        <v>0</v>
      </c>
      <c r="DP208" s="47">
        <v>0</v>
      </c>
      <c r="DQ208" s="47">
        <v>0</v>
      </c>
      <c r="DR208" s="47">
        <v>0</v>
      </c>
      <c r="DS208" s="47">
        <v>0</v>
      </c>
      <c r="DT208" s="47">
        <v>0</v>
      </c>
      <c r="DU208" s="47">
        <v>0</v>
      </c>
      <c r="DV208" s="47">
        <v>0</v>
      </c>
      <c r="DW208" s="47">
        <v>0</v>
      </c>
      <c r="DX208" s="47">
        <v>0</v>
      </c>
      <c r="DY208" s="47">
        <v>0</v>
      </c>
      <c r="DZ208" s="47">
        <v>0</v>
      </c>
      <c r="EA208" s="47">
        <v>0</v>
      </c>
      <c r="ZZ208" t="s">
        <v>157</v>
      </c>
    </row>
    <row r="209" spans="1:702" x14ac:dyDescent="0.25">
      <c r="A209" s="47" t="s">
        <v>485</v>
      </c>
      <c r="B209" s="47" t="s">
        <v>153</v>
      </c>
      <c r="C209" s="47" t="s">
        <v>157</v>
      </c>
      <c r="D209" s="47" t="s">
        <v>1170</v>
      </c>
      <c r="E209" s="47" t="s">
        <v>411</v>
      </c>
      <c r="F209" s="47" t="s">
        <v>411</v>
      </c>
      <c r="G209" s="47"/>
      <c r="H209" s="47" t="s">
        <v>406</v>
      </c>
      <c r="I209" s="47" t="s">
        <v>486</v>
      </c>
      <c r="J209" s="47" t="str">
        <f>=IFERROR(VLOOKUP(H209&amp;I209,Table_Fonctions!A:G,6,FALSE),"")</f>
        <v>0</v>
      </c>
      <c r="K209" s="47" t="s">
        <v>1177</v>
      </c>
      <c r="L209" s="47" t="str">
        <f>=IFERROR(VLOOKUP(H209&amp;I209,Table_Fonctions!A:G,7,FALSE),K209)</f>
        <v/>
      </c>
      <c r="M209" s="47" t="str">
        <f>=IF(OR(LEFT(D209, 3)="TJ ", LEFT(D209, 4)="CPH "), "OUI", "NON")</f>
        <v/>
      </c>
      <c r="N209" s="47" t="s">
        <v>487</v>
      </c>
      <c r="O209" s="47"/>
      <c r="P209" s="47">
        <v>0.8894736842105263</v>
      </c>
      <c r="Q209" s="47">
        <v>0.8894736842105263</v>
      </c>
      <c r="R209" s="47" t="s">
        <v>1172</v>
      </c>
      <c r="S209" s="47">
        <f>=ROUND(BQ209-(BR209+BS209),3)</f>
      </c>
      <c r="T209" s="47">
        <f>=ROUND(CK209-(CL209+CM209+CN209+CO209+CP209),3)</f>
      </c>
      <c r="U209" s="47">
        <v>0</v>
      </c>
      <c r="V209" s="47">
        <v>0</v>
      </c>
      <c r="W209" s="47">
        <v>0</v>
      </c>
      <c r="X209" s="47">
        <v>0</v>
      </c>
      <c r="Y209" s="47">
        <v>0</v>
      </c>
      <c r="Z209" s="47">
        <v>0.044473684210526596</v>
      </c>
      <c r="AA209" s="47">
        <v>0</v>
      </c>
      <c r="AB209" s="47">
        <v>0</v>
      </c>
      <c r="AC209" s="47">
        <v>0</v>
      </c>
      <c r="AD209" s="47">
        <v>0</v>
      </c>
      <c r="AE209" s="47">
        <v>0.044473684210526596</v>
      </c>
      <c r="AF209" s="47">
        <v>0</v>
      </c>
      <c r="AG209" s="47">
        <v>0</v>
      </c>
      <c r="AH209" s="47">
        <v>0</v>
      </c>
      <c r="AI209" s="47">
        <v>0</v>
      </c>
      <c r="AJ209" s="47">
        <v>0</v>
      </c>
      <c r="AK209" s="47">
        <v>0</v>
      </c>
      <c r="AL209" s="47">
        <v>0</v>
      </c>
      <c r="AM209" s="47">
        <v>0</v>
      </c>
      <c r="AN209" s="47">
        <v>0</v>
      </c>
      <c r="AO209" s="47">
        <v>0</v>
      </c>
      <c r="AP209" s="47">
        <v>0</v>
      </c>
      <c r="AQ209" s="47">
        <v>0</v>
      </c>
      <c r="AR209" s="47">
        <v>0</v>
      </c>
      <c r="AS209" s="47">
        <v>0</v>
      </c>
      <c r="AT209" s="47">
        <v>0</v>
      </c>
      <c r="AU209" s="47">
        <v>0</v>
      </c>
      <c r="AV209" s="47">
        <v>0</v>
      </c>
      <c r="AW209" s="47">
        <v>0</v>
      </c>
      <c r="AX209" s="47">
        <v>0</v>
      </c>
      <c r="AY209" s="47">
        <v>0</v>
      </c>
      <c r="AZ209" s="47">
        <v>0</v>
      </c>
      <c r="BA209" s="47">
        <v>0</v>
      </c>
      <c r="BB209" s="47">
        <v>0</v>
      </c>
      <c r="BC209" s="47">
        <v>0</v>
      </c>
      <c r="BD209" s="47">
        <v>0</v>
      </c>
      <c r="BE209" s="47">
        <v>0</v>
      </c>
      <c r="BF209" s="47">
        <v>0</v>
      </c>
      <c r="BG209" s="47">
        <v>0</v>
      </c>
      <c r="BH209" s="47">
        <v>0</v>
      </c>
      <c r="BI209" s="47">
        <v>0</v>
      </c>
      <c r="BJ209" s="47">
        <v>0</v>
      </c>
      <c r="BK209" s="47">
        <v>0</v>
      </c>
      <c r="BL209" s="47">
        <v>0</v>
      </c>
      <c r="BM209" s="47">
        <v>0</v>
      </c>
      <c r="BN209" s="47">
        <v>0</v>
      </c>
      <c r="BO209" s="47">
        <v>0</v>
      </c>
      <c r="BP209" s="47">
        <v>0</v>
      </c>
      <c r="BQ209" s="47">
        <v>0</v>
      </c>
      <c r="BR209" s="47">
        <v>0</v>
      </c>
      <c r="BS209" s="47">
        <v>0</v>
      </c>
      <c r="BT209" s="47">
        <v>0</v>
      </c>
      <c r="BU209" s="47">
        <v>0</v>
      </c>
      <c r="BV209" s="47">
        <v>0</v>
      </c>
      <c r="BW209" s="47">
        <v>0</v>
      </c>
      <c r="BX209" s="47">
        <v>0</v>
      </c>
      <c r="BY209" s="47">
        <v>0</v>
      </c>
      <c r="BZ209" s="47">
        <v>0</v>
      </c>
      <c r="CA209" s="47">
        <v>0</v>
      </c>
      <c r="CB209" s="47">
        <v>0</v>
      </c>
      <c r="CC209" s="47">
        <v>0</v>
      </c>
      <c r="CD209" s="47">
        <v>0</v>
      </c>
      <c r="CE209" s="47">
        <v>0</v>
      </c>
      <c r="CF209" s="47">
        <v>0</v>
      </c>
      <c r="CG209" s="47">
        <v>0</v>
      </c>
      <c r="CH209" s="47">
        <v>0</v>
      </c>
      <c r="CI209" s="47">
        <v>0</v>
      </c>
      <c r="CJ209" s="47">
        <v>0</v>
      </c>
      <c r="CK209" s="47">
        <v>0</v>
      </c>
      <c r="CL209" s="47">
        <v>0</v>
      </c>
      <c r="CM209" s="47">
        <v>0</v>
      </c>
      <c r="CN209" s="47">
        <v>0</v>
      </c>
      <c r="CO209" s="47">
        <v>0</v>
      </c>
      <c r="CP209" s="47">
        <v>0</v>
      </c>
      <c r="CQ209" s="47">
        <v>0</v>
      </c>
      <c r="CR209" s="47">
        <v>0</v>
      </c>
      <c r="CS209" s="47">
        <v>0</v>
      </c>
      <c r="CT209" s="47">
        <v>0</v>
      </c>
      <c r="CU209" s="47">
        <v>0</v>
      </c>
      <c r="CV209" s="47">
        <v>0</v>
      </c>
      <c r="CW209" s="47">
        <v>0</v>
      </c>
      <c r="CX209" s="47">
        <v>0</v>
      </c>
      <c r="CY209" s="47">
        <v>0.8449999999999946</v>
      </c>
      <c r="CZ209" s="47">
        <v>0.8449999999999946</v>
      </c>
      <c r="DA209" s="47">
        <v>0</v>
      </c>
      <c r="DB209" s="47">
        <v>0</v>
      </c>
      <c r="DC209" s="47">
        <v>0</v>
      </c>
      <c r="DD209" s="47">
        <v>0</v>
      </c>
      <c r="DE209" s="47">
        <v>0</v>
      </c>
      <c r="DF209" s="47">
        <v>0</v>
      </c>
      <c r="DG209" s="47">
        <v>0</v>
      </c>
      <c r="DH209" s="47">
        <v>0</v>
      </c>
      <c r="DI209" s="47">
        <v>0</v>
      </c>
      <c r="DJ209" s="47">
        <v>0</v>
      </c>
      <c r="DK209" s="47">
        <v>0</v>
      </c>
      <c r="DL209" s="47">
        <v>0</v>
      </c>
      <c r="DM209" s="47">
        <v>0</v>
      </c>
      <c r="DN209" s="47">
        <v>0</v>
      </c>
      <c r="DO209" s="47">
        <v>0</v>
      </c>
      <c r="DP209" s="47">
        <v>0</v>
      </c>
      <c r="DQ209" s="47">
        <v>0</v>
      </c>
      <c r="DR209" s="47">
        <v>0</v>
      </c>
      <c r="DS209" s="47">
        <v>0</v>
      </c>
      <c r="DT209" s="47">
        <v>0</v>
      </c>
      <c r="DU209" s="47">
        <v>0</v>
      </c>
      <c r="DV209" s="47">
        <v>0</v>
      </c>
      <c r="DW209" s="47">
        <v>0</v>
      </c>
      <c r="DX209" s="47">
        <v>0</v>
      </c>
      <c r="DY209" s="47">
        <v>0</v>
      </c>
      <c r="DZ209" s="47">
        <v>0</v>
      </c>
      <c r="EA209" s="47">
        <v>0</v>
      </c>
      <c r="ZZ209" t="s">
        <v>157</v>
      </c>
    </row>
    <row r="210" spans="1:702" x14ac:dyDescent="0.25">
      <c r="A210" s="47" t="s">
        <v>488</v>
      </c>
      <c r="B210" s="47" t="s">
        <v>153</v>
      </c>
      <c r="C210" s="47" t="s">
        <v>157</v>
      </c>
      <c r="D210" s="47" t="s">
        <v>1170</v>
      </c>
      <c r="E210" s="47" t="s">
        <v>411</v>
      </c>
      <c r="F210" s="47" t="s">
        <v>411</v>
      </c>
      <c r="G210" s="47"/>
      <c r="H210" s="47" t="s">
        <v>406</v>
      </c>
      <c r="I210" s="47" t="s">
        <v>415</v>
      </c>
      <c r="J210" s="47" t="str">
        <f>=IFERROR(VLOOKUP(H210&amp;I210,Table_Fonctions!A:G,6,FALSE),"")</f>
        <v>0</v>
      </c>
      <c r="K210" s="47" t="s">
        <v>1177</v>
      </c>
      <c r="L210" s="47" t="str">
        <f>=IFERROR(VLOOKUP(H210&amp;I210,Table_Fonctions!A:G,7,FALSE),K210)</f>
        <v/>
      </c>
      <c r="M210" s="47" t="str">
        <f>=IF(OR(LEFT(D210, 3)="TJ ", LEFT(D210, 4)="CPH "), "OUI", "NON")</f>
        <v/>
      </c>
      <c r="N210" s="47" t="s">
        <v>416</v>
      </c>
      <c r="O210" s="47"/>
      <c r="P210" s="47">
        <v>0</v>
      </c>
      <c r="Q210" s="47">
        <v>0</v>
      </c>
      <c r="R210" s="47" t="s">
        <v>1172</v>
      </c>
      <c r="S210" s="47">
        <f>=ROUND(BQ210-(BR210+BS210),3)</f>
      </c>
      <c r="T210" s="47">
        <f>=ROUND(CK210-(CL210+CM210+CN210+CO210+CP210),3)</f>
      </c>
      <c r="U210" s="47">
        <v>0</v>
      </c>
      <c r="V210" s="47">
        <v>0</v>
      </c>
      <c r="W210" s="47">
        <v>0</v>
      </c>
      <c r="X210" s="47">
        <v>0</v>
      </c>
      <c r="Y210" s="47">
        <v>0</v>
      </c>
      <c r="Z210" s="47">
        <v>0</v>
      </c>
      <c r="AA210" s="47">
        <v>0</v>
      </c>
      <c r="AB210" s="47">
        <v>0</v>
      </c>
      <c r="AC210" s="47">
        <v>0</v>
      </c>
      <c r="AD210" s="47">
        <v>0</v>
      </c>
      <c r="AE210" s="47">
        <v>0</v>
      </c>
      <c r="AF210" s="47">
        <v>0</v>
      </c>
      <c r="AG210" s="47">
        <v>0</v>
      </c>
      <c r="AH210" s="47">
        <v>0</v>
      </c>
      <c r="AI210" s="47">
        <v>0</v>
      </c>
      <c r="AJ210" s="47">
        <v>0</v>
      </c>
      <c r="AK210" s="47">
        <v>0</v>
      </c>
      <c r="AL210" s="47">
        <v>0</v>
      </c>
      <c r="AM210" s="47">
        <v>0</v>
      </c>
      <c r="AN210" s="47">
        <v>0</v>
      </c>
      <c r="AO210" s="47">
        <v>0</v>
      </c>
      <c r="AP210" s="47">
        <v>0</v>
      </c>
      <c r="AQ210" s="47">
        <v>0</v>
      </c>
      <c r="AR210" s="47">
        <v>0</v>
      </c>
      <c r="AS210" s="47">
        <v>0</v>
      </c>
      <c r="AT210" s="47">
        <v>0</v>
      </c>
      <c r="AU210" s="47">
        <v>0</v>
      </c>
      <c r="AV210" s="47">
        <v>0</v>
      </c>
      <c r="AW210" s="47">
        <v>0</v>
      </c>
      <c r="AX210" s="47">
        <v>0</v>
      </c>
      <c r="AY210" s="47">
        <v>0</v>
      </c>
      <c r="AZ210" s="47">
        <v>0</v>
      </c>
      <c r="BA210" s="47">
        <v>0</v>
      </c>
      <c r="BB210" s="47">
        <v>0</v>
      </c>
      <c r="BC210" s="47">
        <v>0</v>
      </c>
      <c r="BD210" s="47">
        <v>0</v>
      </c>
      <c r="BE210" s="47">
        <v>0</v>
      </c>
      <c r="BF210" s="47">
        <v>0</v>
      </c>
      <c r="BG210" s="47">
        <v>0</v>
      </c>
      <c r="BH210" s="47">
        <v>0</v>
      </c>
      <c r="BI210" s="47">
        <v>0</v>
      </c>
      <c r="BJ210" s="47">
        <v>0</v>
      </c>
      <c r="BK210" s="47">
        <v>0</v>
      </c>
      <c r="BL210" s="47">
        <v>0</v>
      </c>
      <c r="BM210" s="47">
        <v>0</v>
      </c>
      <c r="BN210" s="47">
        <v>0</v>
      </c>
      <c r="BO210" s="47">
        <v>0</v>
      </c>
      <c r="BP210" s="47">
        <v>0</v>
      </c>
      <c r="BQ210" s="47">
        <v>0</v>
      </c>
      <c r="BR210" s="47">
        <v>0</v>
      </c>
      <c r="BS210" s="47">
        <v>0</v>
      </c>
      <c r="BT210" s="47">
        <v>0</v>
      </c>
      <c r="BU210" s="47">
        <v>0</v>
      </c>
      <c r="BV210" s="47">
        <v>0</v>
      </c>
      <c r="BW210" s="47">
        <v>0</v>
      </c>
      <c r="BX210" s="47">
        <v>0</v>
      </c>
      <c r="BY210" s="47">
        <v>0</v>
      </c>
      <c r="BZ210" s="47">
        <v>0</v>
      </c>
      <c r="CA210" s="47">
        <v>0</v>
      </c>
      <c r="CB210" s="47">
        <v>0</v>
      </c>
      <c r="CC210" s="47">
        <v>0</v>
      </c>
      <c r="CD210" s="47">
        <v>0</v>
      </c>
      <c r="CE210" s="47">
        <v>0</v>
      </c>
      <c r="CF210" s="47">
        <v>0</v>
      </c>
      <c r="CG210" s="47">
        <v>0</v>
      </c>
      <c r="CH210" s="47">
        <v>0</v>
      </c>
      <c r="CI210" s="47">
        <v>0</v>
      </c>
      <c r="CJ210" s="47">
        <v>0</v>
      </c>
      <c r="CK210" s="47">
        <v>0</v>
      </c>
      <c r="CL210" s="47">
        <v>0</v>
      </c>
      <c r="CM210" s="47">
        <v>0</v>
      </c>
      <c r="CN210" s="47">
        <v>0</v>
      </c>
      <c r="CO210" s="47">
        <v>0</v>
      </c>
      <c r="CP210" s="47">
        <v>0</v>
      </c>
      <c r="CQ210" s="47">
        <v>0</v>
      </c>
      <c r="CR210" s="47">
        <v>0</v>
      </c>
      <c r="CS210" s="47">
        <v>0</v>
      </c>
      <c r="CT210" s="47">
        <v>0</v>
      </c>
      <c r="CU210" s="47">
        <v>0</v>
      </c>
      <c r="CV210" s="47">
        <v>0</v>
      </c>
      <c r="CW210" s="47">
        <v>0</v>
      </c>
      <c r="CX210" s="47">
        <v>0</v>
      </c>
      <c r="CY210" s="47">
        <v>0</v>
      </c>
      <c r="CZ210" s="47">
        <v>0</v>
      </c>
      <c r="DA210" s="47">
        <v>0</v>
      </c>
      <c r="DB210" s="47">
        <v>0</v>
      </c>
      <c r="DC210" s="47">
        <v>0</v>
      </c>
      <c r="DD210" s="47">
        <v>0</v>
      </c>
      <c r="DE210" s="47">
        <v>0</v>
      </c>
      <c r="DF210" s="47">
        <v>0</v>
      </c>
      <c r="DG210" s="47">
        <v>0</v>
      </c>
      <c r="DH210" s="47">
        <v>0</v>
      </c>
      <c r="DI210" s="47">
        <v>0</v>
      </c>
      <c r="DJ210" s="47">
        <v>0</v>
      </c>
      <c r="DK210" s="47">
        <v>0</v>
      </c>
      <c r="DL210" s="47">
        <v>0</v>
      </c>
      <c r="DM210" s="47">
        <v>0</v>
      </c>
      <c r="DN210" s="47">
        <v>0</v>
      </c>
      <c r="DO210" s="47">
        <v>0</v>
      </c>
      <c r="DP210" s="47">
        <v>0</v>
      </c>
      <c r="DQ210" s="47">
        <v>0</v>
      </c>
      <c r="DR210" s="47">
        <v>0</v>
      </c>
      <c r="DS210" s="47">
        <v>0</v>
      </c>
      <c r="DT210" s="47">
        <v>0</v>
      </c>
      <c r="DU210" s="47">
        <v>0</v>
      </c>
      <c r="DV210" s="47">
        <v>0</v>
      </c>
      <c r="DW210" s="47">
        <v>0</v>
      </c>
      <c r="DX210" s="47">
        <v>0</v>
      </c>
      <c r="DY210" s="47">
        <v>0</v>
      </c>
      <c r="DZ210" s="47">
        <v>0</v>
      </c>
      <c r="EA210" s="47">
        <v>0</v>
      </c>
      <c r="ZZ210" t="s">
        <v>157</v>
      </c>
    </row>
    <row r="211" spans="1:702" x14ac:dyDescent="0.25">
      <c r="A211" s="47" t="s">
        <v>489</v>
      </c>
      <c r="B211" s="47" t="s">
        <v>153</v>
      </c>
      <c r="C211" s="47" t="s">
        <v>157</v>
      </c>
      <c r="D211" s="47" t="s">
        <v>1170</v>
      </c>
      <c r="E211" s="47" t="s">
        <v>411</v>
      </c>
      <c r="F211" s="47" t="s">
        <v>411</v>
      </c>
      <c r="G211" s="47"/>
      <c r="H211" s="47" t="s">
        <v>406</v>
      </c>
      <c r="I211" s="47" t="s">
        <v>419</v>
      </c>
      <c r="J211" s="47" t="str">
        <f>=IFERROR(VLOOKUP(H211&amp;I211,Table_Fonctions!A:G,6,FALSE),"")</f>
        <v>0</v>
      </c>
      <c r="K211" s="47" t="s">
        <v>1178</v>
      </c>
      <c r="L211" s="47" t="str">
        <f>=IFERROR(VLOOKUP(H211&amp;I211,Table_Fonctions!A:G,7,FALSE),K211)</f>
        <v/>
      </c>
      <c r="M211" s="47" t="str">
        <f>=IF(OR(LEFT(D211, 3)="TJ ", LEFT(D211, 4)="CPH "), "OUI", "NON")</f>
        <v/>
      </c>
      <c r="N211" s="47" t="s">
        <v>490</v>
      </c>
      <c r="O211" s="47"/>
      <c r="P211" s="47">
        <v>0.31842105263157894</v>
      </c>
      <c r="Q211" s="47">
        <v>0.31842105263157894</v>
      </c>
      <c r="R211" s="47" t="s">
        <v>1172</v>
      </c>
      <c r="S211" s="47">
        <f>=ROUND(BQ211-(BR211+BS211),3)</f>
      </c>
      <c r="T211" s="47">
        <f>=ROUND(CK211-(CL211+CM211+CN211+CO211+CP211),3)</f>
      </c>
      <c r="U211" s="47">
        <v>0</v>
      </c>
      <c r="V211" s="47">
        <v>0</v>
      </c>
      <c r="W211" s="47">
        <v>0</v>
      </c>
      <c r="X211" s="47">
        <v>0</v>
      </c>
      <c r="Y211" s="47">
        <v>0</v>
      </c>
      <c r="Z211" s="47">
        <v>0</v>
      </c>
      <c r="AA211" s="47">
        <v>0</v>
      </c>
      <c r="AB211" s="47">
        <v>0</v>
      </c>
      <c r="AC211" s="47">
        <v>0</v>
      </c>
      <c r="AD211" s="47">
        <v>0</v>
      </c>
      <c r="AE211" s="47">
        <v>0</v>
      </c>
      <c r="AF211" s="47">
        <v>0</v>
      </c>
      <c r="AG211" s="47">
        <v>0</v>
      </c>
      <c r="AH211" s="47">
        <v>0</v>
      </c>
      <c r="AI211" s="47">
        <v>0</v>
      </c>
      <c r="AJ211" s="47">
        <v>0</v>
      </c>
      <c r="AK211" s="47">
        <v>0</v>
      </c>
      <c r="AL211" s="47">
        <v>0</v>
      </c>
      <c r="AM211" s="47">
        <v>0</v>
      </c>
      <c r="AN211" s="47">
        <v>0</v>
      </c>
      <c r="AO211" s="47">
        <v>0</v>
      </c>
      <c r="AP211" s="47">
        <v>0</v>
      </c>
      <c r="AQ211" s="47">
        <v>0</v>
      </c>
      <c r="AR211" s="47">
        <v>0</v>
      </c>
      <c r="AS211" s="47">
        <v>0</v>
      </c>
      <c r="AT211" s="47">
        <v>0</v>
      </c>
      <c r="AU211" s="47">
        <v>0</v>
      </c>
      <c r="AV211" s="47">
        <v>0</v>
      </c>
      <c r="AW211" s="47">
        <v>0</v>
      </c>
      <c r="AX211" s="47">
        <v>0</v>
      </c>
      <c r="AY211" s="47">
        <v>0</v>
      </c>
      <c r="AZ211" s="47">
        <v>0</v>
      </c>
      <c r="BA211" s="47">
        <v>0</v>
      </c>
      <c r="BB211" s="47">
        <v>0</v>
      </c>
      <c r="BC211" s="47">
        <v>0</v>
      </c>
      <c r="BD211" s="47">
        <v>0</v>
      </c>
      <c r="BE211" s="47">
        <v>0</v>
      </c>
      <c r="BF211" s="47">
        <v>0</v>
      </c>
      <c r="BG211" s="47">
        <v>0</v>
      </c>
      <c r="BH211" s="47">
        <v>0</v>
      </c>
      <c r="BI211" s="47">
        <v>0</v>
      </c>
      <c r="BJ211" s="47">
        <v>0</v>
      </c>
      <c r="BK211" s="47">
        <v>0</v>
      </c>
      <c r="BL211" s="47">
        <v>0</v>
      </c>
      <c r="BM211" s="47">
        <v>0</v>
      </c>
      <c r="BN211" s="47">
        <v>0</v>
      </c>
      <c r="BO211" s="47">
        <v>0</v>
      </c>
      <c r="BP211" s="47">
        <v>0</v>
      </c>
      <c r="BQ211" s="47">
        <v>0</v>
      </c>
      <c r="BR211" s="47">
        <v>0</v>
      </c>
      <c r="BS211" s="47">
        <v>0</v>
      </c>
      <c r="BT211" s="47">
        <v>0</v>
      </c>
      <c r="BU211" s="47">
        <v>0</v>
      </c>
      <c r="BV211" s="47">
        <v>0</v>
      </c>
      <c r="BW211" s="47">
        <v>0</v>
      </c>
      <c r="BX211" s="47">
        <v>0</v>
      </c>
      <c r="BY211" s="47">
        <v>0</v>
      </c>
      <c r="BZ211" s="47">
        <v>0</v>
      </c>
      <c r="CA211" s="47">
        <v>0</v>
      </c>
      <c r="CB211" s="47">
        <v>0</v>
      </c>
      <c r="CC211" s="47">
        <v>0</v>
      </c>
      <c r="CD211" s="47">
        <v>0</v>
      </c>
      <c r="CE211" s="47">
        <v>0</v>
      </c>
      <c r="CF211" s="47">
        <v>0</v>
      </c>
      <c r="CG211" s="47">
        <v>0</v>
      </c>
      <c r="CH211" s="47">
        <v>0</v>
      </c>
      <c r="CI211" s="47">
        <v>0</v>
      </c>
      <c r="CJ211" s="47">
        <v>0</v>
      </c>
      <c r="CK211" s="47">
        <v>0</v>
      </c>
      <c r="CL211" s="47">
        <v>0</v>
      </c>
      <c r="CM211" s="47">
        <v>0</v>
      </c>
      <c r="CN211" s="47">
        <v>0</v>
      </c>
      <c r="CO211" s="47">
        <v>0</v>
      </c>
      <c r="CP211" s="47">
        <v>0</v>
      </c>
      <c r="CQ211" s="47">
        <v>0</v>
      </c>
      <c r="CR211" s="47">
        <v>0</v>
      </c>
      <c r="CS211" s="47">
        <v>0</v>
      </c>
      <c r="CT211" s="47">
        <v>0</v>
      </c>
      <c r="CU211" s="47">
        <v>0</v>
      </c>
      <c r="CV211" s="47">
        <v>0</v>
      </c>
      <c r="CW211" s="47">
        <v>0</v>
      </c>
      <c r="CX211" s="47">
        <v>0</v>
      </c>
      <c r="CY211" s="47">
        <v>0.31842105263157894</v>
      </c>
      <c r="CZ211" s="47">
        <v>0.31842105263157894</v>
      </c>
      <c r="DA211" s="47">
        <v>0</v>
      </c>
      <c r="DB211" s="47">
        <v>0</v>
      </c>
      <c r="DC211" s="47">
        <v>0</v>
      </c>
      <c r="DD211" s="47">
        <v>0</v>
      </c>
      <c r="DE211" s="47">
        <v>0</v>
      </c>
      <c r="DF211" s="47">
        <v>0</v>
      </c>
      <c r="DG211" s="47">
        <v>0</v>
      </c>
      <c r="DH211" s="47">
        <v>0</v>
      </c>
      <c r="DI211" s="47">
        <v>0</v>
      </c>
      <c r="DJ211" s="47">
        <v>0</v>
      </c>
      <c r="DK211" s="47">
        <v>0</v>
      </c>
      <c r="DL211" s="47">
        <v>0</v>
      </c>
      <c r="DM211" s="47">
        <v>0</v>
      </c>
      <c r="DN211" s="47">
        <v>0</v>
      </c>
      <c r="DO211" s="47">
        <v>0</v>
      </c>
      <c r="DP211" s="47">
        <v>0</v>
      </c>
      <c r="DQ211" s="47">
        <v>0</v>
      </c>
      <c r="DR211" s="47">
        <v>0</v>
      </c>
      <c r="DS211" s="47">
        <v>0</v>
      </c>
      <c r="DT211" s="47">
        <v>0</v>
      </c>
      <c r="DU211" s="47">
        <v>0</v>
      </c>
      <c r="DV211" s="47">
        <v>0</v>
      </c>
      <c r="DW211" s="47">
        <v>0</v>
      </c>
      <c r="DX211" s="47">
        <v>0</v>
      </c>
      <c r="DY211" s="47">
        <v>0</v>
      </c>
      <c r="DZ211" s="47">
        <v>0</v>
      </c>
      <c r="EA211" s="47">
        <v>0</v>
      </c>
      <c r="ZZ211" t="s">
        <v>157</v>
      </c>
    </row>
    <row r="212" spans="1:702" x14ac:dyDescent="0.25">
      <c r="A212" s="47" t="s">
        <v>491</v>
      </c>
      <c r="B212" s="47" t="s">
        <v>153</v>
      </c>
      <c r="C212" s="47" t="s">
        <v>157</v>
      </c>
      <c r="D212" s="47" t="s">
        <v>1170</v>
      </c>
      <c r="E212" s="47" t="s">
        <v>411</v>
      </c>
      <c r="F212" s="47" t="s">
        <v>411</v>
      </c>
      <c r="G212" s="47"/>
      <c r="H212" s="47" t="s">
        <v>406</v>
      </c>
      <c r="I212" s="47" t="s">
        <v>412</v>
      </c>
      <c r="J212" s="47" t="str">
        <f>=IFERROR(VLOOKUP(H212&amp;I212,Table_Fonctions!A:G,6,FALSE),"")</f>
        <v>0</v>
      </c>
      <c r="K212" s="47" t="s">
        <v>1177</v>
      </c>
      <c r="L212" s="47" t="str">
        <f>=IFERROR(VLOOKUP(H212&amp;I212,Table_Fonctions!A:G,7,FALSE),K212)</f>
        <v/>
      </c>
      <c r="M212" s="47" t="str">
        <f>=IF(OR(LEFT(D212, 3)="TJ ", LEFT(D212, 4)="CPH "), "OUI", "NON")</f>
        <v/>
      </c>
      <c r="N212" s="47" t="s">
        <v>487</v>
      </c>
      <c r="O212" s="47"/>
      <c r="P212" s="47">
        <v>0.8894736842105263</v>
      </c>
      <c r="Q212" s="47">
        <v>0.8894736842105263</v>
      </c>
      <c r="R212" s="47" t="s">
        <v>1172</v>
      </c>
      <c r="S212" s="47">
        <f>=ROUND(BQ212-(BR212+BS212),3)</f>
      </c>
      <c r="T212" s="47">
        <f>=ROUND(CK212-(CL212+CM212+CN212+CO212+CP212),3)</f>
      </c>
      <c r="U212" s="47">
        <v>0.8894736842105263</v>
      </c>
      <c r="V212" s="47">
        <v>0</v>
      </c>
      <c r="W212" s="47">
        <v>0</v>
      </c>
      <c r="X212" s="47">
        <v>0</v>
      </c>
      <c r="Y212" s="47">
        <v>0</v>
      </c>
      <c r="Z212" s="47">
        <v>0</v>
      </c>
      <c r="AA212" s="47">
        <v>0</v>
      </c>
      <c r="AB212" s="47">
        <v>0</v>
      </c>
      <c r="AC212" s="47">
        <v>0</v>
      </c>
      <c r="AD212" s="47">
        <v>0</v>
      </c>
      <c r="AE212" s="47">
        <v>0</v>
      </c>
      <c r="AF212" s="47">
        <v>0</v>
      </c>
      <c r="AG212" s="47">
        <v>0</v>
      </c>
      <c r="AH212" s="47">
        <v>0</v>
      </c>
      <c r="AI212" s="47">
        <v>0</v>
      </c>
      <c r="AJ212" s="47">
        <v>0</v>
      </c>
      <c r="AK212" s="47">
        <v>0</v>
      </c>
      <c r="AL212" s="47">
        <v>0</v>
      </c>
      <c r="AM212" s="47">
        <v>0</v>
      </c>
      <c r="AN212" s="47">
        <v>0</v>
      </c>
      <c r="AO212" s="47">
        <v>0</v>
      </c>
      <c r="AP212" s="47">
        <v>0</v>
      </c>
      <c r="AQ212" s="47">
        <v>0</v>
      </c>
      <c r="AR212" s="47">
        <v>0</v>
      </c>
      <c r="AS212" s="47">
        <v>0</v>
      </c>
      <c r="AT212" s="47">
        <v>0</v>
      </c>
      <c r="AU212" s="47">
        <v>0</v>
      </c>
      <c r="AV212" s="47">
        <v>0</v>
      </c>
      <c r="AW212" s="47">
        <v>0</v>
      </c>
      <c r="AX212" s="47">
        <v>0</v>
      </c>
      <c r="AY212" s="47">
        <v>0</v>
      </c>
      <c r="AZ212" s="47">
        <v>0</v>
      </c>
      <c r="BA212" s="47">
        <v>0</v>
      </c>
      <c r="BB212" s="47">
        <v>0</v>
      </c>
      <c r="BC212" s="47">
        <v>0</v>
      </c>
      <c r="BD212" s="47">
        <v>0</v>
      </c>
      <c r="BE212" s="47">
        <v>0</v>
      </c>
      <c r="BF212" s="47">
        <v>0</v>
      </c>
      <c r="BG212" s="47">
        <v>0</v>
      </c>
      <c r="BH212" s="47">
        <v>0</v>
      </c>
      <c r="BI212" s="47">
        <v>0</v>
      </c>
      <c r="BJ212" s="47">
        <v>0</v>
      </c>
      <c r="BK212" s="47">
        <v>0</v>
      </c>
      <c r="BL212" s="47">
        <v>0</v>
      </c>
      <c r="BM212" s="47">
        <v>0</v>
      </c>
      <c r="BN212" s="47">
        <v>0</v>
      </c>
      <c r="BO212" s="47">
        <v>0</v>
      </c>
      <c r="BP212" s="47">
        <v>0</v>
      </c>
      <c r="BQ212" s="47">
        <v>0</v>
      </c>
      <c r="BR212" s="47">
        <v>0</v>
      </c>
      <c r="BS212" s="47">
        <v>0</v>
      </c>
      <c r="BT212" s="47">
        <v>0</v>
      </c>
      <c r="BU212" s="47">
        <v>0</v>
      </c>
      <c r="BV212" s="47">
        <v>0</v>
      </c>
      <c r="BW212" s="47">
        <v>0</v>
      </c>
      <c r="BX212" s="47">
        <v>0</v>
      </c>
      <c r="BY212" s="47">
        <v>0</v>
      </c>
      <c r="BZ212" s="47">
        <v>0</v>
      </c>
      <c r="CA212" s="47">
        <v>0</v>
      </c>
      <c r="CB212" s="47">
        <v>0</v>
      </c>
      <c r="CC212" s="47">
        <v>0</v>
      </c>
      <c r="CD212" s="47">
        <v>0</v>
      </c>
      <c r="CE212" s="47">
        <v>0</v>
      </c>
      <c r="CF212" s="47">
        <v>0</v>
      </c>
      <c r="CG212" s="47">
        <v>0</v>
      </c>
      <c r="CH212" s="47">
        <v>0</v>
      </c>
      <c r="CI212" s="47">
        <v>0</v>
      </c>
      <c r="CJ212" s="47">
        <v>0</v>
      </c>
      <c r="CK212" s="47">
        <v>0</v>
      </c>
      <c r="CL212" s="47">
        <v>0</v>
      </c>
      <c r="CM212" s="47">
        <v>0</v>
      </c>
      <c r="CN212" s="47">
        <v>0</v>
      </c>
      <c r="CO212" s="47">
        <v>0</v>
      </c>
      <c r="CP212" s="47">
        <v>0</v>
      </c>
      <c r="CQ212" s="47">
        <v>0</v>
      </c>
      <c r="CR212" s="47">
        <v>0</v>
      </c>
      <c r="CS212" s="47">
        <v>0</v>
      </c>
      <c r="CT212" s="47">
        <v>0</v>
      </c>
      <c r="CU212" s="47">
        <v>0</v>
      </c>
      <c r="CV212" s="47">
        <v>0</v>
      </c>
      <c r="CW212" s="47">
        <v>0</v>
      </c>
      <c r="CX212" s="47">
        <v>0</v>
      </c>
      <c r="CY212" s="47">
        <v>0</v>
      </c>
      <c r="CZ212" s="47">
        <v>0</v>
      </c>
      <c r="DA212" s="47">
        <v>0</v>
      </c>
      <c r="DB212" s="47">
        <v>0</v>
      </c>
      <c r="DC212" s="47">
        <v>0</v>
      </c>
      <c r="DD212" s="47">
        <v>0</v>
      </c>
      <c r="DE212" s="47">
        <v>0</v>
      </c>
      <c r="DF212" s="47">
        <v>0</v>
      </c>
      <c r="DG212" s="47">
        <v>0</v>
      </c>
      <c r="DH212" s="47">
        <v>0</v>
      </c>
      <c r="DI212" s="47">
        <v>0</v>
      </c>
      <c r="DJ212" s="47">
        <v>0</v>
      </c>
      <c r="DK212" s="47">
        <v>0</v>
      </c>
      <c r="DL212" s="47">
        <v>0</v>
      </c>
      <c r="DM212" s="47">
        <v>0</v>
      </c>
      <c r="DN212" s="47">
        <v>0</v>
      </c>
      <c r="DO212" s="47">
        <v>0</v>
      </c>
      <c r="DP212" s="47">
        <v>0</v>
      </c>
      <c r="DQ212" s="47">
        <v>0</v>
      </c>
      <c r="DR212" s="47">
        <v>0</v>
      </c>
      <c r="DS212" s="47">
        <v>0</v>
      </c>
      <c r="DT212" s="47">
        <v>0</v>
      </c>
      <c r="DU212" s="47">
        <v>0</v>
      </c>
      <c r="DV212" s="47">
        <v>0</v>
      </c>
      <c r="DW212" s="47">
        <v>0</v>
      </c>
      <c r="DX212" s="47">
        <v>0</v>
      </c>
      <c r="DY212" s="47">
        <v>0</v>
      </c>
      <c r="DZ212" s="47">
        <v>0</v>
      </c>
      <c r="EA212" s="47">
        <v>0</v>
      </c>
      <c r="ZZ212" t="s">
        <v>157</v>
      </c>
    </row>
    <row r="213" spans="1:702" x14ac:dyDescent="0.25">
      <c r="A213" s="47" t="s">
        <v>492</v>
      </c>
      <c r="B213" s="47" t="s">
        <v>153</v>
      </c>
      <c r="C213" s="47" t="s">
        <v>157</v>
      </c>
      <c r="D213" s="47" t="s">
        <v>1170</v>
      </c>
      <c r="E213" s="47" t="s">
        <v>411</v>
      </c>
      <c r="F213" s="47" t="s">
        <v>411</v>
      </c>
      <c r="G213" s="47"/>
      <c r="H213" s="47" t="s">
        <v>406</v>
      </c>
      <c r="I213" s="47" t="s">
        <v>412</v>
      </c>
      <c r="J213" s="47" t="str">
        <f>=IFERROR(VLOOKUP(H213&amp;I213,Table_Fonctions!A:G,6,FALSE),"")</f>
        <v>0</v>
      </c>
      <c r="K213" s="47" t="s">
        <v>1177</v>
      </c>
      <c r="L213" s="47" t="str">
        <f>=IFERROR(VLOOKUP(H213&amp;I213,Table_Fonctions!A:G,7,FALSE),K213)</f>
        <v/>
      </c>
      <c r="M213" s="47" t="str">
        <f>=IF(OR(LEFT(D213, 3)="TJ ", LEFT(D213, 4)="CPH "), "OUI", "NON")</f>
        <v/>
      </c>
      <c r="N213" s="47" t="s">
        <v>424</v>
      </c>
      <c r="O213" s="47"/>
      <c r="P213" s="47">
        <v>0.19473684210526315</v>
      </c>
      <c r="Q213" s="47">
        <v>0.19473684210526315</v>
      </c>
      <c r="R213" s="47" t="s">
        <v>1172</v>
      </c>
      <c r="S213" s="47">
        <f>=ROUND(BQ213-(BR213+BS213),3)</f>
      </c>
      <c r="T213" s="47">
        <f>=ROUND(CK213-(CL213+CM213+CN213+CO213+CP213),3)</f>
      </c>
      <c r="U213" s="47">
        <v>0.19473684210526315</v>
      </c>
      <c r="V213" s="47">
        <v>0</v>
      </c>
      <c r="W213" s="47">
        <v>0</v>
      </c>
      <c r="X213" s="47">
        <v>0</v>
      </c>
      <c r="Y213" s="47">
        <v>0</v>
      </c>
      <c r="Z213" s="47">
        <v>0</v>
      </c>
      <c r="AA213" s="47">
        <v>0</v>
      </c>
      <c r="AB213" s="47">
        <v>0</v>
      </c>
      <c r="AC213" s="47">
        <v>0</v>
      </c>
      <c r="AD213" s="47">
        <v>0</v>
      </c>
      <c r="AE213" s="47">
        <v>0</v>
      </c>
      <c r="AF213" s="47">
        <v>0</v>
      </c>
      <c r="AG213" s="47">
        <v>0</v>
      </c>
      <c r="AH213" s="47">
        <v>0</v>
      </c>
      <c r="AI213" s="47">
        <v>0</v>
      </c>
      <c r="AJ213" s="47">
        <v>0</v>
      </c>
      <c r="AK213" s="47">
        <v>0</v>
      </c>
      <c r="AL213" s="47">
        <v>0</v>
      </c>
      <c r="AM213" s="47">
        <v>0</v>
      </c>
      <c r="AN213" s="47">
        <v>0</v>
      </c>
      <c r="AO213" s="47">
        <v>0</v>
      </c>
      <c r="AP213" s="47">
        <v>0</v>
      </c>
      <c r="AQ213" s="47">
        <v>0</v>
      </c>
      <c r="AR213" s="47">
        <v>0</v>
      </c>
      <c r="AS213" s="47">
        <v>0</v>
      </c>
      <c r="AT213" s="47">
        <v>0</v>
      </c>
      <c r="AU213" s="47">
        <v>0</v>
      </c>
      <c r="AV213" s="47">
        <v>0</v>
      </c>
      <c r="AW213" s="47">
        <v>0</v>
      </c>
      <c r="AX213" s="47">
        <v>0</v>
      </c>
      <c r="AY213" s="47">
        <v>0</v>
      </c>
      <c r="AZ213" s="47">
        <v>0</v>
      </c>
      <c r="BA213" s="47">
        <v>0</v>
      </c>
      <c r="BB213" s="47">
        <v>0</v>
      </c>
      <c r="BC213" s="47">
        <v>0</v>
      </c>
      <c r="BD213" s="47">
        <v>0</v>
      </c>
      <c r="BE213" s="47">
        <v>0</v>
      </c>
      <c r="BF213" s="47">
        <v>0</v>
      </c>
      <c r="BG213" s="47">
        <v>0</v>
      </c>
      <c r="BH213" s="47">
        <v>0</v>
      </c>
      <c r="BI213" s="47">
        <v>0</v>
      </c>
      <c r="BJ213" s="47">
        <v>0</v>
      </c>
      <c r="BK213" s="47">
        <v>0</v>
      </c>
      <c r="BL213" s="47">
        <v>0</v>
      </c>
      <c r="BM213" s="47">
        <v>0</v>
      </c>
      <c r="BN213" s="47">
        <v>0</v>
      </c>
      <c r="BO213" s="47">
        <v>0</v>
      </c>
      <c r="BP213" s="47">
        <v>0</v>
      </c>
      <c r="BQ213" s="47">
        <v>0</v>
      </c>
      <c r="BR213" s="47">
        <v>0</v>
      </c>
      <c r="BS213" s="47">
        <v>0</v>
      </c>
      <c r="BT213" s="47">
        <v>0</v>
      </c>
      <c r="BU213" s="47">
        <v>0</v>
      </c>
      <c r="BV213" s="47">
        <v>0</v>
      </c>
      <c r="BW213" s="47">
        <v>0</v>
      </c>
      <c r="BX213" s="47">
        <v>0</v>
      </c>
      <c r="BY213" s="47">
        <v>0</v>
      </c>
      <c r="BZ213" s="47">
        <v>0</v>
      </c>
      <c r="CA213" s="47">
        <v>0</v>
      </c>
      <c r="CB213" s="47">
        <v>0</v>
      </c>
      <c r="CC213" s="47">
        <v>0</v>
      </c>
      <c r="CD213" s="47">
        <v>0</v>
      </c>
      <c r="CE213" s="47">
        <v>0</v>
      </c>
      <c r="CF213" s="47">
        <v>0</v>
      </c>
      <c r="CG213" s="47">
        <v>0</v>
      </c>
      <c r="CH213" s="47">
        <v>0</v>
      </c>
      <c r="CI213" s="47">
        <v>0</v>
      </c>
      <c r="CJ213" s="47">
        <v>0</v>
      </c>
      <c r="CK213" s="47">
        <v>0</v>
      </c>
      <c r="CL213" s="47">
        <v>0</v>
      </c>
      <c r="CM213" s="47">
        <v>0</v>
      </c>
      <c r="CN213" s="47">
        <v>0</v>
      </c>
      <c r="CO213" s="47">
        <v>0</v>
      </c>
      <c r="CP213" s="47">
        <v>0</v>
      </c>
      <c r="CQ213" s="47">
        <v>0</v>
      </c>
      <c r="CR213" s="47">
        <v>0</v>
      </c>
      <c r="CS213" s="47">
        <v>0</v>
      </c>
      <c r="CT213" s="47">
        <v>0</v>
      </c>
      <c r="CU213" s="47">
        <v>0</v>
      </c>
      <c r="CV213" s="47">
        <v>0</v>
      </c>
      <c r="CW213" s="47">
        <v>0</v>
      </c>
      <c r="CX213" s="47">
        <v>0</v>
      </c>
      <c r="CY213" s="47">
        <v>0</v>
      </c>
      <c r="CZ213" s="47">
        <v>0</v>
      </c>
      <c r="DA213" s="47">
        <v>0</v>
      </c>
      <c r="DB213" s="47">
        <v>0</v>
      </c>
      <c r="DC213" s="47">
        <v>0</v>
      </c>
      <c r="DD213" s="47">
        <v>0</v>
      </c>
      <c r="DE213" s="47">
        <v>0</v>
      </c>
      <c r="DF213" s="47">
        <v>0</v>
      </c>
      <c r="DG213" s="47">
        <v>0</v>
      </c>
      <c r="DH213" s="47">
        <v>0</v>
      </c>
      <c r="DI213" s="47">
        <v>0</v>
      </c>
      <c r="DJ213" s="47">
        <v>0</v>
      </c>
      <c r="DK213" s="47">
        <v>0</v>
      </c>
      <c r="DL213" s="47">
        <v>0</v>
      </c>
      <c r="DM213" s="47">
        <v>0</v>
      </c>
      <c r="DN213" s="47">
        <v>0</v>
      </c>
      <c r="DO213" s="47">
        <v>0</v>
      </c>
      <c r="DP213" s="47">
        <v>0</v>
      </c>
      <c r="DQ213" s="47">
        <v>0</v>
      </c>
      <c r="DR213" s="47">
        <v>0</v>
      </c>
      <c r="DS213" s="47">
        <v>0</v>
      </c>
      <c r="DT213" s="47">
        <v>0</v>
      </c>
      <c r="DU213" s="47">
        <v>0</v>
      </c>
      <c r="DV213" s="47">
        <v>0</v>
      </c>
      <c r="DW213" s="47">
        <v>0</v>
      </c>
      <c r="DX213" s="47">
        <v>0</v>
      </c>
      <c r="DY213" s="47">
        <v>0</v>
      </c>
      <c r="DZ213" s="47">
        <v>0</v>
      </c>
      <c r="EA213" s="47">
        <v>0</v>
      </c>
      <c r="ZZ213" t="s">
        <v>157</v>
      </c>
    </row>
    <row r="214" spans="1:702" x14ac:dyDescent="0.25">
      <c r="A214" s="47" t="s">
        <v>493</v>
      </c>
      <c r="B214" s="47" t="s">
        <v>153</v>
      </c>
      <c r="C214" s="47" t="s">
        <v>157</v>
      </c>
      <c r="D214" s="47" t="s">
        <v>1170</v>
      </c>
      <c r="E214" s="47" t="s">
        <v>411</v>
      </c>
      <c r="F214" s="47" t="s">
        <v>411</v>
      </c>
      <c r="G214" s="47"/>
      <c r="H214" s="47" t="s">
        <v>406</v>
      </c>
      <c r="I214" s="47" t="s">
        <v>428</v>
      </c>
      <c r="J214" s="47" t="str">
        <f>=IFERROR(VLOOKUP(H214&amp;I214,Table_Fonctions!A:G,6,FALSE),"")</f>
        <v>0</v>
      </c>
      <c r="K214" s="47" t="s">
        <v>1178</v>
      </c>
      <c r="L214" s="47" t="str">
        <f>=IFERROR(VLOOKUP(H214&amp;I214,Table_Fonctions!A:G,7,FALSE),K214)</f>
        <v/>
      </c>
      <c r="M214" s="47" t="str">
        <f>=IF(OR(LEFT(D214, 3)="TJ ", LEFT(D214, 4)="CPH "), "OUI", "NON")</f>
        <v/>
      </c>
      <c r="N214" s="47" t="s">
        <v>494</v>
      </c>
      <c r="O214" s="47"/>
      <c r="P214" s="47">
        <v>0.25526315789473686</v>
      </c>
      <c r="Q214" s="47">
        <v>0.25526315789473686</v>
      </c>
      <c r="R214" s="47" t="s">
        <v>1172</v>
      </c>
      <c r="S214" s="47">
        <f>=ROUND(BQ214-(BR214+BS214),3)</f>
      </c>
      <c r="T214" s="47">
        <f>=ROUND(CK214-(CL214+CM214+CN214+CO214+CP214),3)</f>
      </c>
      <c r="U214" s="47">
        <v>0.25526315789473686</v>
      </c>
      <c r="V214" s="47">
        <v>0</v>
      </c>
      <c r="W214" s="47">
        <v>0</v>
      </c>
      <c r="X214" s="47">
        <v>0</v>
      </c>
      <c r="Y214" s="47">
        <v>0</v>
      </c>
      <c r="Z214" s="47">
        <v>0</v>
      </c>
      <c r="AA214" s="47">
        <v>0</v>
      </c>
      <c r="AB214" s="47">
        <v>0</v>
      </c>
      <c r="AC214" s="47">
        <v>0</v>
      </c>
      <c r="AD214" s="47">
        <v>0</v>
      </c>
      <c r="AE214" s="47">
        <v>0</v>
      </c>
      <c r="AF214" s="47">
        <v>0</v>
      </c>
      <c r="AG214" s="47">
        <v>0</v>
      </c>
      <c r="AH214" s="47">
        <v>0</v>
      </c>
      <c r="AI214" s="47">
        <v>0</v>
      </c>
      <c r="AJ214" s="47">
        <v>0</v>
      </c>
      <c r="AK214" s="47">
        <v>0</v>
      </c>
      <c r="AL214" s="47">
        <v>0</v>
      </c>
      <c r="AM214" s="47">
        <v>0</v>
      </c>
      <c r="AN214" s="47">
        <v>0</v>
      </c>
      <c r="AO214" s="47">
        <v>0</v>
      </c>
      <c r="AP214" s="47">
        <v>0</v>
      </c>
      <c r="AQ214" s="47">
        <v>0</v>
      </c>
      <c r="AR214" s="47">
        <v>0</v>
      </c>
      <c r="AS214" s="47">
        <v>0</v>
      </c>
      <c r="AT214" s="47">
        <v>0</v>
      </c>
      <c r="AU214" s="47">
        <v>0</v>
      </c>
      <c r="AV214" s="47">
        <v>0</v>
      </c>
      <c r="AW214" s="47">
        <v>0</v>
      </c>
      <c r="AX214" s="47">
        <v>0</v>
      </c>
      <c r="AY214" s="47">
        <v>0</v>
      </c>
      <c r="AZ214" s="47">
        <v>0</v>
      </c>
      <c r="BA214" s="47">
        <v>0</v>
      </c>
      <c r="BB214" s="47">
        <v>0</v>
      </c>
      <c r="BC214" s="47">
        <v>0</v>
      </c>
      <c r="BD214" s="47">
        <v>0</v>
      </c>
      <c r="BE214" s="47">
        <v>0</v>
      </c>
      <c r="BF214" s="47">
        <v>0</v>
      </c>
      <c r="BG214" s="47">
        <v>0</v>
      </c>
      <c r="BH214" s="47">
        <v>0</v>
      </c>
      <c r="BI214" s="47">
        <v>0</v>
      </c>
      <c r="BJ214" s="47">
        <v>0</v>
      </c>
      <c r="BK214" s="47">
        <v>0</v>
      </c>
      <c r="BL214" s="47">
        <v>0</v>
      </c>
      <c r="BM214" s="47">
        <v>0</v>
      </c>
      <c r="BN214" s="47">
        <v>0</v>
      </c>
      <c r="BO214" s="47">
        <v>0</v>
      </c>
      <c r="BP214" s="47">
        <v>0</v>
      </c>
      <c r="BQ214" s="47">
        <v>0</v>
      </c>
      <c r="BR214" s="47">
        <v>0</v>
      </c>
      <c r="BS214" s="47">
        <v>0</v>
      </c>
      <c r="BT214" s="47">
        <v>0</v>
      </c>
      <c r="BU214" s="47">
        <v>0</v>
      </c>
      <c r="BV214" s="47">
        <v>0</v>
      </c>
      <c r="BW214" s="47">
        <v>0</v>
      </c>
      <c r="BX214" s="47">
        <v>0</v>
      </c>
      <c r="BY214" s="47">
        <v>0</v>
      </c>
      <c r="BZ214" s="47">
        <v>0</v>
      </c>
      <c r="CA214" s="47">
        <v>0</v>
      </c>
      <c r="CB214" s="47">
        <v>0</v>
      </c>
      <c r="CC214" s="47">
        <v>0</v>
      </c>
      <c r="CD214" s="47">
        <v>0</v>
      </c>
      <c r="CE214" s="47">
        <v>0</v>
      </c>
      <c r="CF214" s="47">
        <v>0</v>
      </c>
      <c r="CG214" s="47">
        <v>0</v>
      </c>
      <c r="CH214" s="47">
        <v>0</v>
      </c>
      <c r="CI214" s="47">
        <v>0</v>
      </c>
      <c r="CJ214" s="47">
        <v>0</v>
      </c>
      <c r="CK214" s="47">
        <v>0</v>
      </c>
      <c r="CL214" s="47">
        <v>0</v>
      </c>
      <c r="CM214" s="47">
        <v>0</v>
      </c>
      <c r="CN214" s="47">
        <v>0</v>
      </c>
      <c r="CO214" s="47">
        <v>0</v>
      </c>
      <c r="CP214" s="47">
        <v>0</v>
      </c>
      <c r="CQ214" s="47">
        <v>0</v>
      </c>
      <c r="CR214" s="47">
        <v>0</v>
      </c>
      <c r="CS214" s="47">
        <v>0</v>
      </c>
      <c r="CT214" s="47">
        <v>0</v>
      </c>
      <c r="CU214" s="47">
        <v>0</v>
      </c>
      <c r="CV214" s="47">
        <v>0</v>
      </c>
      <c r="CW214" s="47">
        <v>0</v>
      </c>
      <c r="CX214" s="47">
        <v>0</v>
      </c>
      <c r="CY214" s="47">
        <v>0</v>
      </c>
      <c r="CZ214" s="47">
        <v>0</v>
      </c>
      <c r="DA214" s="47">
        <v>0</v>
      </c>
      <c r="DB214" s="47">
        <v>0</v>
      </c>
      <c r="DC214" s="47">
        <v>0</v>
      </c>
      <c r="DD214" s="47">
        <v>0</v>
      </c>
      <c r="DE214" s="47">
        <v>0</v>
      </c>
      <c r="DF214" s="47">
        <v>0</v>
      </c>
      <c r="DG214" s="47">
        <v>0</v>
      </c>
      <c r="DH214" s="47">
        <v>0</v>
      </c>
      <c r="DI214" s="47">
        <v>0</v>
      </c>
      <c r="DJ214" s="47">
        <v>0</v>
      </c>
      <c r="DK214" s="47">
        <v>0</v>
      </c>
      <c r="DL214" s="47">
        <v>0</v>
      </c>
      <c r="DM214" s="47">
        <v>0</v>
      </c>
      <c r="DN214" s="47">
        <v>0</v>
      </c>
      <c r="DO214" s="47">
        <v>0</v>
      </c>
      <c r="DP214" s="47">
        <v>0</v>
      </c>
      <c r="DQ214" s="47">
        <v>0</v>
      </c>
      <c r="DR214" s="47">
        <v>0</v>
      </c>
      <c r="DS214" s="47">
        <v>0</v>
      </c>
      <c r="DT214" s="47">
        <v>0</v>
      </c>
      <c r="DU214" s="47">
        <v>0</v>
      </c>
      <c r="DV214" s="47">
        <v>0</v>
      </c>
      <c r="DW214" s="47">
        <v>0</v>
      </c>
      <c r="DX214" s="47">
        <v>0</v>
      </c>
      <c r="DY214" s="47">
        <v>0</v>
      </c>
      <c r="DZ214" s="47">
        <v>0</v>
      </c>
      <c r="EA214" s="47">
        <v>0</v>
      </c>
      <c r="ZZ214" t="s">
        <v>157</v>
      </c>
    </row>
    <row r="215" spans="1:702" x14ac:dyDescent="0.25">
      <c r="A215" s="47" t="s">
        <v>495</v>
      </c>
      <c r="B215" s="47" t="s">
        <v>153</v>
      </c>
      <c r="C215" s="47" t="s">
        <v>157</v>
      </c>
      <c r="D215" s="47" t="s">
        <v>1170</v>
      </c>
      <c r="E215" s="47" t="s">
        <v>411</v>
      </c>
      <c r="F215" s="47" t="s">
        <v>411</v>
      </c>
      <c r="G215" s="47"/>
      <c r="H215" s="47" t="s">
        <v>406</v>
      </c>
      <c r="I215" s="47" t="s">
        <v>412</v>
      </c>
      <c r="J215" s="47" t="str">
        <f>=IFERROR(VLOOKUP(H215&amp;I215,Table_Fonctions!A:G,6,FALSE),"")</f>
        <v>0</v>
      </c>
      <c r="K215" s="47" t="s">
        <v>1177</v>
      </c>
      <c r="L215" s="47" t="str">
        <f>=IFERROR(VLOOKUP(H215&amp;I215,Table_Fonctions!A:G,7,FALSE),K215)</f>
        <v/>
      </c>
      <c r="M215" s="47" t="str">
        <f>=IF(OR(LEFT(D215, 3)="TJ ", LEFT(D215, 4)="CPH "), "OUI", "NON")</f>
        <v/>
      </c>
      <c r="N215" s="47" t="s">
        <v>496</v>
      </c>
      <c r="O215" s="47"/>
      <c r="P215" s="47">
        <v>0.8526315789473684</v>
      </c>
      <c r="Q215" s="47">
        <v>0.8526315789473684</v>
      </c>
      <c r="R215" s="47" t="s">
        <v>1172</v>
      </c>
      <c r="S215" s="47">
        <f>=ROUND(BQ215-(BR215+BS215),3)</f>
      </c>
      <c r="T215" s="47">
        <f>=ROUND(CK215-(CL215+CM215+CN215+CO215+CP215),3)</f>
      </c>
      <c r="U215" s="47">
        <v>0.8526315789473684</v>
      </c>
      <c r="V215" s="47">
        <v>0</v>
      </c>
      <c r="W215" s="47">
        <v>0</v>
      </c>
      <c r="X215" s="47">
        <v>0</v>
      </c>
      <c r="Y215" s="47">
        <v>0</v>
      </c>
      <c r="Z215" s="47">
        <v>0</v>
      </c>
      <c r="AA215" s="47">
        <v>0</v>
      </c>
      <c r="AB215" s="47">
        <v>0</v>
      </c>
      <c r="AC215" s="47">
        <v>0</v>
      </c>
      <c r="AD215" s="47">
        <v>0</v>
      </c>
      <c r="AE215" s="47">
        <v>0</v>
      </c>
      <c r="AF215" s="47">
        <v>0</v>
      </c>
      <c r="AG215" s="47">
        <v>0</v>
      </c>
      <c r="AH215" s="47">
        <v>0</v>
      </c>
      <c r="AI215" s="47">
        <v>0</v>
      </c>
      <c r="AJ215" s="47">
        <v>0</v>
      </c>
      <c r="AK215" s="47">
        <v>0</v>
      </c>
      <c r="AL215" s="47">
        <v>0</v>
      </c>
      <c r="AM215" s="47">
        <v>0</v>
      </c>
      <c r="AN215" s="47">
        <v>0</v>
      </c>
      <c r="AO215" s="47">
        <v>0</v>
      </c>
      <c r="AP215" s="47">
        <v>0</v>
      </c>
      <c r="AQ215" s="47">
        <v>0</v>
      </c>
      <c r="AR215" s="47">
        <v>0</v>
      </c>
      <c r="AS215" s="47">
        <v>0</v>
      </c>
      <c r="AT215" s="47">
        <v>0</v>
      </c>
      <c r="AU215" s="47">
        <v>0</v>
      </c>
      <c r="AV215" s="47">
        <v>0</v>
      </c>
      <c r="AW215" s="47">
        <v>0</v>
      </c>
      <c r="AX215" s="47">
        <v>0</v>
      </c>
      <c r="AY215" s="47">
        <v>0</v>
      </c>
      <c r="AZ215" s="47">
        <v>0</v>
      </c>
      <c r="BA215" s="47">
        <v>0</v>
      </c>
      <c r="BB215" s="47">
        <v>0</v>
      </c>
      <c r="BC215" s="47">
        <v>0</v>
      </c>
      <c r="BD215" s="47">
        <v>0</v>
      </c>
      <c r="BE215" s="47">
        <v>0</v>
      </c>
      <c r="BF215" s="47">
        <v>0</v>
      </c>
      <c r="BG215" s="47">
        <v>0</v>
      </c>
      <c r="BH215" s="47">
        <v>0</v>
      </c>
      <c r="BI215" s="47">
        <v>0</v>
      </c>
      <c r="BJ215" s="47">
        <v>0</v>
      </c>
      <c r="BK215" s="47">
        <v>0</v>
      </c>
      <c r="BL215" s="47">
        <v>0</v>
      </c>
      <c r="BM215" s="47">
        <v>0</v>
      </c>
      <c r="BN215" s="47">
        <v>0</v>
      </c>
      <c r="BO215" s="47">
        <v>0</v>
      </c>
      <c r="BP215" s="47">
        <v>0</v>
      </c>
      <c r="BQ215" s="47">
        <v>0</v>
      </c>
      <c r="BR215" s="47">
        <v>0</v>
      </c>
      <c r="BS215" s="47">
        <v>0</v>
      </c>
      <c r="BT215" s="47">
        <v>0</v>
      </c>
      <c r="BU215" s="47">
        <v>0</v>
      </c>
      <c r="BV215" s="47">
        <v>0</v>
      </c>
      <c r="BW215" s="47">
        <v>0</v>
      </c>
      <c r="BX215" s="47">
        <v>0</v>
      </c>
      <c r="BY215" s="47">
        <v>0</v>
      </c>
      <c r="BZ215" s="47">
        <v>0</v>
      </c>
      <c r="CA215" s="47">
        <v>0</v>
      </c>
      <c r="CB215" s="47">
        <v>0</v>
      </c>
      <c r="CC215" s="47">
        <v>0</v>
      </c>
      <c r="CD215" s="47">
        <v>0</v>
      </c>
      <c r="CE215" s="47">
        <v>0</v>
      </c>
      <c r="CF215" s="47">
        <v>0</v>
      </c>
      <c r="CG215" s="47">
        <v>0</v>
      </c>
      <c r="CH215" s="47">
        <v>0</v>
      </c>
      <c r="CI215" s="47">
        <v>0</v>
      </c>
      <c r="CJ215" s="47">
        <v>0</v>
      </c>
      <c r="CK215" s="47">
        <v>0</v>
      </c>
      <c r="CL215" s="47">
        <v>0</v>
      </c>
      <c r="CM215" s="47">
        <v>0</v>
      </c>
      <c r="CN215" s="47">
        <v>0</v>
      </c>
      <c r="CO215" s="47">
        <v>0</v>
      </c>
      <c r="CP215" s="47">
        <v>0</v>
      </c>
      <c r="CQ215" s="47">
        <v>0</v>
      </c>
      <c r="CR215" s="47">
        <v>0</v>
      </c>
      <c r="CS215" s="47">
        <v>0</v>
      </c>
      <c r="CT215" s="47">
        <v>0</v>
      </c>
      <c r="CU215" s="47">
        <v>0</v>
      </c>
      <c r="CV215" s="47">
        <v>0</v>
      </c>
      <c r="CW215" s="47">
        <v>0</v>
      </c>
      <c r="CX215" s="47">
        <v>0</v>
      </c>
      <c r="CY215" s="47">
        <v>0</v>
      </c>
      <c r="CZ215" s="47">
        <v>0</v>
      </c>
      <c r="DA215" s="47">
        <v>0</v>
      </c>
      <c r="DB215" s="47">
        <v>0</v>
      </c>
      <c r="DC215" s="47">
        <v>0</v>
      </c>
      <c r="DD215" s="47">
        <v>0</v>
      </c>
      <c r="DE215" s="47">
        <v>0</v>
      </c>
      <c r="DF215" s="47">
        <v>0</v>
      </c>
      <c r="DG215" s="47">
        <v>0</v>
      </c>
      <c r="DH215" s="47">
        <v>0</v>
      </c>
      <c r="DI215" s="47">
        <v>0</v>
      </c>
      <c r="DJ215" s="47">
        <v>0</v>
      </c>
      <c r="DK215" s="47">
        <v>0</v>
      </c>
      <c r="DL215" s="47">
        <v>0</v>
      </c>
      <c r="DM215" s="47">
        <v>0</v>
      </c>
      <c r="DN215" s="47">
        <v>0</v>
      </c>
      <c r="DO215" s="47">
        <v>0</v>
      </c>
      <c r="DP215" s="47">
        <v>0</v>
      </c>
      <c r="DQ215" s="47">
        <v>0</v>
      </c>
      <c r="DR215" s="47">
        <v>0</v>
      </c>
      <c r="DS215" s="47">
        <v>0</v>
      </c>
      <c r="DT215" s="47">
        <v>0</v>
      </c>
      <c r="DU215" s="47">
        <v>0</v>
      </c>
      <c r="DV215" s="47">
        <v>0</v>
      </c>
      <c r="DW215" s="47">
        <v>0</v>
      </c>
      <c r="DX215" s="47">
        <v>0</v>
      </c>
      <c r="DY215" s="47">
        <v>0</v>
      </c>
      <c r="DZ215" s="47">
        <v>0</v>
      </c>
      <c r="EA215" s="47">
        <v>0</v>
      </c>
      <c r="ZZ215" t="s">
        <v>157</v>
      </c>
    </row>
    <row r="216" spans="1:702" x14ac:dyDescent="0.25">
      <c r="A216" s="47" t="s">
        <v>497</v>
      </c>
      <c r="B216" s="47" t="s">
        <v>153</v>
      </c>
      <c r="C216" s="47" t="s">
        <v>157</v>
      </c>
      <c r="D216" s="47" t="s">
        <v>1170</v>
      </c>
      <c r="E216" s="47" t="s">
        <v>411</v>
      </c>
      <c r="F216" s="47" t="s">
        <v>411</v>
      </c>
      <c r="G216" s="47"/>
      <c r="H216" s="47" t="s">
        <v>406</v>
      </c>
      <c r="I216" s="47" t="s">
        <v>412</v>
      </c>
      <c r="J216" s="47" t="str">
        <f>=IFERROR(VLOOKUP(H216&amp;I216,Table_Fonctions!A:G,6,FALSE),"")</f>
        <v>0</v>
      </c>
      <c r="K216" s="47" t="s">
        <v>1177</v>
      </c>
      <c r="L216" s="47" t="str">
        <f>=IFERROR(VLOOKUP(H216&amp;I216,Table_Fonctions!A:G,7,FALSE),K216)</f>
        <v/>
      </c>
      <c r="M216" s="47" t="str">
        <f>=IF(OR(LEFT(D216, 3)="TJ ", LEFT(D216, 4)="CPH "), "OUI", "NON")</f>
        <v/>
      </c>
      <c r="N216" s="47" t="s">
        <v>434</v>
      </c>
      <c r="O216" s="47"/>
      <c r="P216" s="47">
        <v>0.7078947368421052</v>
      </c>
      <c r="Q216" s="47">
        <v>0</v>
      </c>
      <c r="R216" s="47">
        <v>0.7078947368421052</v>
      </c>
      <c r="S216" s="47">
        <f>=ROUND(BQ216-(BR216+BS216),3)</f>
      </c>
      <c r="T216" s="47">
        <f>=ROUND(CK216-(CL216+CM216+CN216+CO216+CP216),3)</f>
      </c>
      <c r="U216" s="47">
        <v>0</v>
      </c>
      <c r="V216" s="47">
        <v>0</v>
      </c>
      <c r="W216" s="47">
        <v>0</v>
      </c>
      <c r="X216" s="47">
        <v>0</v>
      </c>
      <c r="Y216" s="47">
        <v>0</v>
      </c>
      <c r="Z216" s="47">
        <v>0</v>
      </c>
      <c r="AA216" s="47">
        <v>0</v>
      </c>
      <c r="AB216" s="47">
        <v>0</v>
      </c>
      <c r="AC216" s="47">
        <v>0</v>
      </c>
      <c r="AD216" s="47">
        <v>0</v>
      </c>
      <c r="AE216" s="47">
        <v>0</v>
      </c>
      <c r="AF216" s="47">
        <v>0</v>
      </c>
      <c r="AG216" s="47">
        <v>0</v>
      </c>
      <c r="AH216" s="47">
        <v>0</v>
      </c>
      <c r="AI216" s="47">
        <v>0</v>
      </c>
      <c r="AJ216" s="47">
        <v>0</v>
      </c>
      <c r="AK216" s="47">
        <v>0</v>
      </c>
      <c r="AL216" s="47">
        <v>0</v>
      </c>
      <c r="AM216" s="47">
        <v>0</v>
      </c>
      <c r="AN216" s="47">
        <v>0</v>
      </c>
      <c r="AO216" s="47">
        <v>0</v>
      </c>
      <c r="AP216" s="47">
        <v>0</v>
      </c>
      <c r="AQ216" s="47">
        <v>0</v>
      </c>
      <c r="AR216" s="47">
        <v>0</v>
      </c>
      <c r="AS216" s="47">
        <v>0</v>
      </c>
      <c r="AT216" s="47">
        <v>0</v>
      </c>
      <c r="AU216" s="47">
        <v>0</v>
      </c>
      <c r="AV216" s="47">
        <v>0</v>
      </c>
      <c r="AW216" s="47">
        <v>0</v>
      </c>
      <c r="AX216" s="47">
        <v>0</v>
      </c>
      <c r="AY216" s="47">
        <v>0</v>
      </c>
      <c r="AZ216" s="47">
        <v>0</v>
      </c>
      <c r="BA216" s="47">
        <v>0</v>
      </c>
      <c r="BB216" s="47">
        <v>0</v>
      </c>
      <c r="BC216" s="47">
        <v>0</v>
      </c>
      <c r="BD216" s="47">
        <v>0</v>
      </c>
      <c r="BE216" s="47">
        <v>0</v>
      </c>
      <c r="BF216" s="47">
        <v>0</v>
      </c>
      <c r="BG216" s="47">
        <v>0</v>
      </c>
      <c r="BH216" s="47">
        <v>0</v>
      </c>
      <c r="BI216" s="47">
        <v>0</v>
      </c>
      <c r="BJ216" s="47">
        <v>0</v>
      </c>
      <c r="BK216" s="47">
        <v>0</v>
      </c>
      <c r="BL216" s="47">
        <v>0</v>
      </c>
      <c r="BM216" s="47">
        <v>0</v>
      </c>
      <c r="BN216" s="47">
        <v>0</v>
      </c>
      <c r="BO216" s="47">
        <v>0</v>
      </c>
      <c r="BP216" s="47">
        <v>0</v>
      </c>
      <c r="BQ216" s="47">
        <v>0</v>
      </c>
      <c r="BR216" s="47">
        <v>0</v>
      </c>
      <c r="BS216" s="47">
        <v>0</v>
      </c>
      <c r="BT216" s="47">
        <v>0</v>
      </c>
      <c r="BU216" s="47">
        <v>0</v>
      </c>
      <c r="BV216" s="47">
        <v>0</v>
      </c>
      <c r="BW216" s="47">
        <v>0</v>
      </c>
      <c r="BX216" s="47">
        <v>0</v>
      </c>
      <c r="BY216" s="47">
        <v>0</v>
      </c>
      <c r="BZ216" s="47">
        <v>0</v>
      </c>
      <c r="CA216" s="47">
        <v>0</v>
      </c>
      <c r="CB216" s="47">
        <v>0</v>
      </c>
      <c r="CC216" s="47">
        <v>0</v>
      </c>
      <c r="CD216" s="47">
        <v>0</v>
      </c>
      <c r="CE216" s="47">
        <v>0</v>
      </c>
      <c r="CF216" s="47">
        <v>0</v>
      </c>
      <c r="CG216" s="47">
        <v>0</v>
      </c>
      <c r="CH216" s="47">
        <v>0</v>
      </c>
      <c r="CI216" s="47">
        <v>0</v>
      </c>
      <c r="CJ216" s="47">
        <v>0</v>
      </c>
      <c r="CK216" s="47">
        <v>0</v>
      </c>
      <c r="CL216" s="47">
        <v>0</v>
      </c>
      <c r="CM216" s="47">
        <v>0</v>
      </c>
      <c r="CN216" s="47">
        <v>0</v>
      </c>
      <c r="CO216" s="47">
        <v>0</v>
      </c>
      <c r="CP216" s="47">
        <v>0</v>
      </c>
      <c r="CQ216" s="47">
        <v>0</v>
      </c>
      <c r="CR216" s="47">
        <v>0</v>
      </c>
      <c r="CS216" s="47">
        <v>0</v>
      </c>
      <c r="CT216" s="47">
        <v>0</v>
      </c>
      <c r="CU216" s="47">
        <v>0</v>
      </c>
      <c r="CV216" s="47">
        <v>0</v>
      </c>
      <c r="CW216" s="47">
        <v>0</v>
      </c>
      <c r="CX216" s="47">
        <v>0</v>
      </c>
      <c r="CY216" s="47">
        <v>0</v>
      </c>
      <c r="CZ216" s="47">
        <v>0</v>
      </c>
      <c r="DA216" s="47">
        <v>0</v>
      </c>
      <c r="DB216" s="47">
        <v>0</v>
      </c>
      <c r="DC216" s="47">
        <v>0</v>
      </c>
      <c r="DD216" s="47">
        <v>0</v>
      </c>
      <c r="DE216" s="47">
        <v>0</v>
      </c>
      <c r="DF216" s="47">
        <v>0</v>
      </c>
      <c r="DG216" s="47">
        <v>0</v>
      </c>
      <c r="DH216" s="47">
        <v>0</v>
      </c>
      <c r="DI216" s="47">
        <v>0</v>
      </c>
      <c r="DJ216" s="47">
        <v>0</v>
      </c>
      <c r="DK216" s="47">
        <v>0</v>
      </c>
      <c r="DL216" s="47">
        <v>0</v>
      </c>
      <c r="DM216" s="47">
        <v>0</v>
      </c>
      <c r="DN216" s="47">
        <v>0</v>
      </c>
      <c r="DO216" s="47">
        <v>0</v>
      </c>
      <c r="DP216" s="47">
        <v>0</v>
      </c>
      <c r="DQ216" s="47">
        <v>0</v>
      </c>
      <c r="DR216" s="47">
        <v>0</v>
      </c>
      <c r="DS216" s="47">
        <v>0</v>
      </c>
      <c r="DT216" s="47">
        <v>0</v>
      </c>
      <c r="DU216" s="47">
        <v>0</v>
      </c>
      <c r="DV216" s="47">
        <v>0</v>
      </c>
      <c r="DW216" s="47">
        <v>0</v>
      </c>
      <c r="DX216" s="47">
        <v>0</v>
      </c>
      <c r="DY216" s="47">
        <v>0</v>
      </c>
      <c r="DZ216" s="47">
        <v>0</v>
      </c>
      <c r="EA216" s="47">
        <v>0</v>
      </c>
      <c r="ZZ216" t="s">
        <v>157</v>
      </c>
    </row>
    <row r="217" spans="1:702" x14ac:dyDescent="0.25">
      <c r="A217" s="47" t="s">
        <v>498</v>
      </c>
      <c r="B217" s="47" t="s">
        <v>153</v>
      </c>
      <c r="C217" s="47" t="s">
        <v>157</v>
      </c>
      <c r="D217" s="47" t="s">
        <v>1170</v>
      </c>
      <c r="E217" s="47" t="s">
        <v>411</v>
      </c>
      <c r="F217" s="47" t="s">
        <v>411</v>
      </c>
      <c r="G217" s="47"/>
      <c r="H217" s="47" t="s">
        <v>406</v>
      </c>
      <c r="I217" s="47" t="s">
        <v>412</v>
      </c>
      <c r="J217" s="47" t="str">
        <f>=IFERROR(VLOOKUP(H217&amp;I217,Table_Fonctions!A:G,6,FALSE),"")</f>
        <v>0</v>
      </c>
      <c r="K217" s="47" t="s">
        <v>1177</v>
      </c>
      <c r="L217" s="47" t="str">
        <f>=IFERROR(VLOOKUP(H217&amp;I217,Table_Fonctions!A:G,7,FALSE),K217)</f>
        <v/>
      </c>
      <c r="M217" s="47" t="str">
        <f>=IF(OR(LEFT(D217, 3)="TJ ", LEFT(D217, 4)="CPH "), "OUI", "NON")</f>
        <v/>
      </c>
      <c r="N217" s="47" t="s">
        <v>239</v>
      </c>
      <c r="O217" s="47"/>
      <c r="P217" s="47">
        <v>0.5421052631578948</v>
      </c>
      <c r="Q217" s="47">
        <v>0</v>
      </c>
      <c r="R217" s="47">
        <v>0.5421052631578948</v>
      </c>
      <c r="S217" s="47">
        <f>=ROUND(BQ217-(BR217+BS217),3)</f>
      </c>
      <c r="T217" s="47">
        <f>=ROUND(CK217-(CL217+CM217+CN217+CO217+CP217),3)</f>
      </c>
      <c r="U217" s="47">
        <v>0</v>
      </c>
      <c r="V217" s="47">
        <v>0</v>
      </c>
      <c r="W217" s="47">
        <v>0</v>
      </c>
      <c r="X217" s="47">
        <v>0</v>
      </c>
      <c r="Y217" s="47">
        <v>0</v>
      </c>
      <c r="Z217" s="47">
        <v>0</v>
      </c>
      <c r="AA217" s="47">
        <v>0</v>
      </c>
      <c r="AB217" s="47">
        <v>0</v>
      </c>
      <c r="AC217" s="47">
        <v>0</v>
      </c>
      <c r="AD217" s="47">
        <v>0</v>
      </c>
      <c r="AE217" s="47">
        <v>0</v>
      </c>
      <c r="AF217" s="47">
        <v>0</v>
      </c>
      <c r="AG217" s="47">
        <v>0</v>
      </c>
      <c r="AH217" s="47">
        <v>0</v>
      </c>
      <c r="AI217" s="47">
        <v>0</v>
      </c>
      <c r="AJ217" s="47">
        <v>0</v>
      </c>
      <c r="AK217" s="47">
        <v>0</v>
      </c>
      <c r="AL217" s="47">
        <v>0</v>
      </c>
      <c r="AM217" s="47">
        <v>0</v>
      </c>
      <c r="AN217" s="47">
        <v>0</v>
      </c>
      <c r="AO217" s="47">
        <v>0</v>
      </c>
      <c r="AP217" s="47">
        <v>0</v>
      </c>
      <c r="AQ217" s="47">
        <v>0</v>
      </c>
      <c r="AR217" s="47">
        <v>0</v>
      </c>
      <c r="AS217" s="47">
        <v>0</v>
      </c>
      <c r="AT217" s="47">
        <v>0</v>
      </c>
      <c r="AU217" s="47">
        <v>0</v>
      </c>
      <c r="AV217" s="47">
        <v>0</v>
      </c>
      <c r="AW217" s="47">
        <v>0</v>
      </c>
      <c r="AX217" s="47">
        <v>0</v>
      </c>
      <c r="AY217" s="47">
        <v>0</v>
      </c>
      <c r="AZ217" s="47">
        <v>0</v>
      </c>
      <c r="BA217" s="47">
        <v>0</v>
      </c>
      <c r="BB217" s="47">
        <v>0</v>
      </c>
      <c r="BC217" s="47">
        <v>0</v>
      </c>
      <c r="BD217" s="47">
        <v>0</v>
      </c>
      <c r="BE217" s="47">
        <v>0</v>
      </c>
      <c r="BF217" s="47">
        <v>0</v>
      </c>
      <c r="BG217" s="47">
        <v>0</v>
      </c>
      <c r="BH217" s="47">
        <v>0</v>
      </c>
      <c r="BI217" s="47">
        <v>0</v>
      </c>
      <c r="BJ217" s="47">
        <v>0</v>
      </c>
      <c r="BK217" s="47">
        <v>0</v>
      </c>
      <c r="BL217" s="47">
        <v>0</v>
      </c>
      <c r="BM217" s="47">
        <v>0</v>
      </c>
      <c r="BN217" s="47">
        <v>0</v>
      </c>
      <c r="BO217" s="47">
        <v>0</v>
      </c>
      <c r="BP217" s="47">
        <v>0</v>
      </c>
      <c r="BQ217" s="47">
        <v>0</v>
      </c>
      <c r="BR217" s="47">
        <v>0</v>
      </c>
      <c r="BS217" s="47">
        <v>0</v>
      </c>
      <c r="BT217" s="47">
        <v>0</v>
      </c>
      <c r="BU217" s="47">
        <v>0</v>
      </c>
      <c r="BV217" s="47">
        <v>0</v>
      </c>
      <c r="BW217" s="47">
        <v>0</v>
      </c>
      <c r="BX217" s="47">
        <v>0</v>
      </c>
      <c r="BY217" s="47">
        <v>0</v>
      </c>
      <c r="BZ217" s="47">
        <v>0</v>
      </c>
      <c r="CA217" s="47">
        <v>0</v>
      </c>
      <c r="CB217" s="47">
        <v>0</v>
      </c>
      <c r="CC217" s="47">
        <v>0</v>
      </c>
      <c r="CD217" s="47">
        <v>0</v>
      </c>
      <c r="CE217" s="47">
        <v>0</v>
      </c>
      <c r="CF217" s="47">
        <v>0</v>
      </c>
      <c r="CG217" s="47">
        <v>0</v>
      </c>
      <c r="CH217" s="47">
        <v>0</v>
      </c>
      <c r="CI217" s="47">
        <v>0</v>
      </c>
      <c r="CJ217" s="47">
        <v>0</v>
      </c>
      <c r="CK217" s="47">
        <v>0</v>
      </c>
      <c r="CL217" s="47">
        <v>0</v>
      </c>
      <c r="CM217" s="47">
        <v>0</v>
      </c>
      <c r="CN217" s="47">
        <v>0</v>
      </c>
      <c r="CO217" s="47">
        <v>0</v>
      </c>
      <c r="CP217" s="47">
        <v>0</v>
      </c>
      <c r="CQ217" s="47">
        <v>0</v>
      </c>
      <c r="CR217" s="47">
        <v>0</v>
      </c>
      <c r="CS217" s="47">
        <v>0</v>
      </c>
      <c r="CT217" s="47">
        <v>0</v>
      </c>
      <c r="CU217" s="47">
        <v>0</v>
      </c>
      <c r="CV217" s="47">
        <v>0</v>
      </c>
      <c r="CW217" s="47">
        <v>0</v>
      </c>
      <c r="CX217" s="47">
        <v>0</v>
      </c>
      <c r="CY217" s="47">
        <v>0</v>
      </c>
      <c r="CZ217" s="47">
        <v>0</v>
      </c>
      <c r="DA217" s="47">
        <v>0</v>
      </c>
      <c r="DB217" s="47">
        <v>0</v>
      </c>
      <c r="DC217" s="47">
        <v>0</v>
      </c>
      <c r="DD217" s="47">
        <v>0</v>
      </c>
      <c r="DE217" s="47">
        <v>0</v>
      </c>
      <c r="DF217" s="47">
        <v>0</v>
      </c>
      <c r="DG217" s="47">
        <v>0</v>
      </c>
      <c r="DH217" s="47">
        <v>0</v>
      </c>
      <c r="DI217" s="47">
        <v>0</v>
      </c>
      <c r="DJ217" s="47">
        <v>0</v>
      </c>
      <c r="DK217" s="47">
        <v>0</v>
      </c>
      <c r="DL217" s="47">
        <v>0</v>
      </c>
      <c r="DM217" s="47">
        <v>0</v>
      </c>
      <c r="DN217" s="47">
        <v>0</v>
      </c>
      <c r="DO217" s="47">
        <v>0</v>
      </c>
      <c r="DP217" s="47">
        <v>0</v>
      </c>
      <c r="DQ217" s="47">
        <v>0</v>
      </c>
      <c r="DR217" s="47">
        <v>0</v>
      </c>
      <c r="DS217" s="47">
        <v>0</v>
      </c>
      <c r="DT217" s="47">
        <v>0</v>
      </c>
      <c r="DU217" s="47">
        <v>0</v>
      </c>
      <c r="DV217" s="47">
        <v>0</v>
      </c>
      <c r="DW217" s="47">
        <v>0</v>
      </c>
      <c r="DX217" s="47">
        <v>0</v>
      </c>
      <c r="DY217" s="47">
        <v>0</v>
      </c>
      <c r="DZ217" s="47">
        <v>0</v>
      </c>
      <c r="EA217" s="47">
        <v>0</v>
      </c>
      <c r="ZZ217" t="s">
        <v>157</v>
      </c>
    </row>
    <row r="218" spans="1:702" x14ac:dyDescent="0.25">
      <c r="A218" s="47" t="s">
        <v>499</v>
      </c>
      <c r="B218" s="47" t="s">
        <v>153</v>
      </c>
      <c r="C218" s="47" t="s">
        <v>157</v>
      </c>
      <c r="D218" s="47" t="s">
        <v>1170</v>
      </c>
      <c r="E218" s="47" t="s">
        <v>411</v>
      </c>
      <c r="F218" s="47" t="s">
        <v>411</v>
      </c>
      <c r="G218" s="47"/>
      <c r="H218" s="47" t="s">
        <v>406</v>
      </c>
      <c r="I218" s="47" t="s">
        <v>428</v>
      </c>
      <c r="J218" s="47" t="str">
        <f>=IFERROR(VLOOKUP(H218&amp;I218,Table_Fonctions!A:G,6,FALSE),"")</f>
        <v>0</v>
      </c>
      <c r="K218" s="47" t="s">
        <v>1178</v>
      </c>
      <c r="L218" s="47" t="str">
        <f>=IFERROR(VLOOKUP(H218&amp;I218,Table_Fonctions!A:G,7,FALSE),K218)</f>
        <v/>
      </c>
      <c r="M218" s="47" t="str">
        <f>=IF(OR(LEFT(D218, 3)="TJ ", LEFT(D218, 4)="CPH "), "OUI", "NON")</f>
        <v/>
      </c>
      <c r="N218" s="47" t="s">
        <v>180</v>
      </c>
      <c r="O218" s="47"/>
      <c r="P218" s="47">
        <v>0.3157894736842105</v>
      </c>
      <c r="Q218" s="47">
        <v>0</v>
      </c>
      <c r="R218" s="47">
        <v>0.3157894736842105</v>
      </c>
      <c r="S218" s="47">
        <f>=ROUND(BQ218-(BR218+BS218),3)</f>
      </c>
      <c r="T218" s="47">
        <f>=ROUND(CK218-(CL218+CM218+CN218+CO218+CP218),3)</f>
      </c>
      <c r="U218" s="47">
        <v>0</v>
      </c>
      <c r="V218" s="47">
        <v>0</v>
      </c>
      <c r="W218" s="47">
        <v>0</v>
      </c>
      <c r="X218" s="47">
        <v>0</v>
      </c>
      <c r="Y218" s="47">
        <v>0</v>
      </c>
      <c r="Z218" s="47">
        <v>0</v>
      </c>
      <c r="AA218" s="47">
        <v>0</v>
      </c>
      <c r="AB218" s="47">
        <v>0</v>
      </c>
      <c r="AC218" s="47">
        <v>0</v>
      </c>
      <c r="AD218" s="47">
        <v>0</v>
      </c>
      <c r="AE218" s="47">
        <v>0</v>
      </c>
      <c r="AF218" s="47">
        <v>0</v>
      </c>
      <c r="AG218" s="47">
        <v>0</v>
      </c>
      <c r="AH218" s="47">
        <v>0</v>
      </c>
      <c r="AI218" s="47">
        <v>0</v>
      </c>
      <c r="AJ218" s="47">
        <v>0</v>
      </c>
      <c r="AK218" s="47">
        <v>0</v>
      </c>
      <c r="AL218" s="47">
        <v>0</v>
      </c>
      <c r="AM218" s="47">
        <v>0</v>
      </c>
      <c r="AN218" s="47">
        <v>0</v>
      </c>
      <c r="AO218" s="47">
        <v>0</v>
      </c>
      <c r="AP218" s="47">
        <v>0</v>
      </c>
      <c r="AQ218" s="47">
        <v>0</v>
      </c>
      <c r="AR218" s="47">
        <v>0</v>
      </c>
      <c r="AS218" s="47">
        <v>0</v>
      </c>
      <c r="AT218" s="47">
        <v>0</v>
      </c>
      <c r="AU218" s="47">
        <v>0</v>
      </c>
      <c r="AV218" s="47">
        <v>0</v>
      </c>
      <c r="AW218" s="47">
        <v>0</v>
      </c>
      <c r="AX218" s="47">
        <v>0</v>
      </c>
      <c r="AY218" s="47">
        <v>0</v>
      </c>
      <c r="AZ218" s="47">
        <v>0</v>
      </c>
      <c r="BA218" s="47">
        <v>0</v>
      </c>
      <c r="BB218" s="47">
        <v>0</v>
      </c>
      <c r="BC218" s="47">
        <v>0</v>
      </c>
      <c r="BD218" s="47">
        <v>0</v>
      </c>
      <c r="BE218" s="47">
        <v>0</v>
      </c>
      <c r="BF218" s="47">
        <v>0</v>
      </c>
      <c r="BG218" s="47">
        <v>0</v>
      </c>
      <c r="BH218" s="47">
        <v>0</v>
      </c>
      <c r="BI218" s="47">
        <v>0</v>
      </c>
      <c r="BJ218" s="47">
        <v>0</v>
      </c>
      <c r="BK218" s="47">
        <v>0</v>
      </c>
      <c r="BL218" s="47">
        <v>0</v>
      </c>
      <c r="BM218" s="47">
        <v>0</v>
      </c>
      <c r="BN218" s="47">
        <v>0</v>
      </c>
      <c r="BO218" s="47">
        <v>0</v>
      </c>
      <c r="BP218" s="47">
        <v>0</v>
      </c>
      <c r="BQ218" s="47">
        <v>0</v>
      </c>
      <c r="BR218" s="47">
        <v>0</v>
      </c>
      <c r="BS218" s="47">
        <v>0</v>
      </c>
      <c r="BT218" s="47">
        <v>0</v>
      </c>
      <c r="BU218" s="47">
        <v>0</v>
      </c>
      <c r="BV218" s="47">
        <v>0</v>
      </c>
      <c r="BW218" s="47">
        <v>0</v>
      </c>
      <c r="BX218" s="47">
        <v>0</v>
      </c>
      <c r="BY218" s="47">
        <v>0</v>
      </c>
      <c r="BZ218" s="47">
        <v>0</v>
      </c>
      <c r="CA218" s="47">
        <v>0</v>
      </c>
      <c r="CB218" s="47">
        <v>0</v>
      </c>
      <c r="CC218" s="47">
        <v>0</v>
      </c>
      <c r="CD218" s="47">
        <v>0</v>
      </c>
      <c r="CE218" s="47">
        <v>0</v>
      </c>
      <c r="CF218" s="47">
        <v>0</v>
      </c>
      <c r="CG218" s="47">
        <v>0</v>
      </c>
      <c r="CH218" s="47">
        <v>0</v>
      </c>
      <c r="CI218" s="47">
        <v>0</v>
      </c>
      <c r="CJ218" s="47">
        <v>0</v>
      </c>
      <c r="CK218" s="47">
        <v>0</v>
      </c>
      <c r="CL218" s="47">
        <v>0</v>
      </c>
      <c r="CM218" s="47">
        <v>0</v>
      </c>
      <c r="CN218" s="47">
        <v>0</v>
      </c>
      <c r="CO218" s="47">
        <v>0</v>
      </c>
      <c r="CP218" s="47">
        <v>0</v>
      </c>
      <c r="CQ218" s="47">
        <v>0</v>
      </c>
      <c r="CR218" s="47">
        <v>0</v>
      </c>
      <c r="CS218" s="47">
        <v>0</v>
      </c>
      <c r="CT218" s="47">
        <v>0</v>
      </c>
      <c r="CU218" s="47">
        <v>0</v>
      </c>
      <c r="CV218" s="47">
        <v>0</v>
      </c>
      <c r="CW218" s="47">
        <v>0</v>
      </c>
      <c r="CX218" s="47">
        <v>0</v>
      </c>
      <c r="CY218" s="47">
        <v>0</v>
      </c>
      <c r="CZ218" s="47">
        <v>0</v>
      </c>
      <c r="DA218" s="47">
        <v>0</v>
      </c>
      <c r="DB218" s="47">
        <v>0</v>
      </c>
      <c r="DC218" s="47">
        <v>0</v>
      </c>
      <c r="DD218" s="47">
        <v>0</v>
      </c>
      <c r="DE218" s="47">
        <v>0</v>
      </c>
      <c r="DF218" s="47">
        <v>0</v>
      </c>
      <c r="DG218" s="47">
        <v>0</v>
      </c>
      <c r="DH218" s="47">
        <v>0</v>
      </c>
      <c r="DI218" s="47">
        <v>0</v>
      </c>
      <c r="DJ218" s="47">
        <v>0</v>
      </c>
      <c r="DK218" s="47">
        <v>0</v>
      </c>
      <c r="DL218" s="47">
        <v>0</v>
      </c>
      <c r="DM218" s="47">
        <v>0</v>
      </c>
      <c r="DN218" s="47">
        <v>0</v>
      </c>
      <c r="DO218" s="47">
        <v>0</v>
      </c>
      <c r="DP218" s="47">
        <v>0</v>
      </c>
      <c r="DQ218" s="47">
        <v>0</v>
      </c>
      <c r="DR218" s="47">
        <v>0</v>
      </c>
      <c r="DS218" s="47">
        <v>0</v>
      </c>
      <c r="DT218" s="47">
        <v>0</v>
      </c>
      <c r="DU218" s="47">
        <v>0</v>
      </c>
      <c r="DV218" s="47">
        <v>0</v>
      </c>
      <c r="DW218" s="47">
        <v>0</v>
      </c>
      <c r="DX218" s="47">
        <v>0</v>
      </c>
      <c r="DY218" s="47">
        <v>0</v>
      </c>
      <c r="DZ218" s="47">
        <v>0</v>
      </c>
      <c r="EA218" s="47">
        <v>0</v>
      </c>
      <c r="ZZ218" t="s">
        <v>157</v>
      </c>
    </row>
    <row r="219" spans="1:702" x14ac:dyDescent="0.25">
      <c r="A219" s="47" t="s">
        <v>500</v>
      </c>
      <c r="B219" s="47" t="s">
        <v>153</v>
      </c>
      <c r="C219" s="47" t="s">
        <v>157</v>
      </c>
      <c r="D219" s="47" t="s">
        <v>1170</v>
      </c>
      <c r="E219" s="47" t="s">
        <v>411</v>
      </c>
      <c r="F219" s="47" t="s">
        <v>411</v>
      </c>
      <c r="G219" s="47"/>
      <c r="H219" s="47" t="s">
        <v>406</v>
      </c>
      <c r="I219" s="47" t="s">
        <v>412</v>
      </c>
      <c r="J219" s="47" t="str">
        <f>=IFERROR(VLOOKUP(H219&amp;I219,Table_Fonctions!A:G,6,FALSE),"")</f>
        <v>0</v>
      </c>
      <c r="K219" s="47" t="s">
        <v>1177</v>
      </c>
      <c r="L219" s="47" t="str">
        <f>=IFERROR(VLOOKUP(H219&amp;I219,Table_Fonctions!A:G,7,FALSE),K219)</f>
        <v/>
      </c>
      <c r="M219" s="47" t="str">
        <f>=IF(OR(LEFT(D219, 3)="TJ ", LEFT(D219, 4)="CPH "), "OUI", "NON")</f>
        <v/>
      </c>
      <c r="N219" s="47" t="s">
        <v>426</v>
      </c>
      <c r="O219" s="47"/>
      <c r="P219" s="47">
        <v>0.881578947368421</v>
      </c>
      <c r="Q219" s="47">
        <v>0</v>
      </c>
      <c r="R219" s="47">
        <v>0.881578947368421</v>
      </c>
      <c r="S219" s="47">
        <f>=ROUND(BQ219-(BR219+BS219),3)</f>
      </c>
      <c r="T219" s="47">
        <f>=ROUND(CK219-(CL219+CM219+CN219+CO219+CP219),3)</f>
      </c>
      <c r="U219" s="47">
        <v>0</v>
      </c>
      <c r="V219" s="47">
        <v>0</v>
      </c>
      <c r="W219" s="47">
        <v>0</v>
      </c>
      <c r="X219" s="47">
        <v>0</v>
      </c>
      <c r="Y219" s="47">
        <v>0</v>
      </c>
      <c r="Z219" s="47">
        <v>0</v>
      </c>
      <c r="AA219" s="47">
        <v>0</v>
      </c>
      <c r="AB219" s="47">
        <v>0</v>
      </c>
      <c r="AC219" s="47">
        <v>0</v>
      </c>
      <c r="AD219" s="47">
        <v>0</v>
      </c>
      <c r="AE219" s="47">
        <v>0</v>
      </c>
      <c r="AF219" s="47">
        <v>0</v>
      </c>
      <c r="AG219" s="47">
        <v>0</v>
      </c>
      <c r="AH219" s="47">
        <v>0</v>
      </c>
      <c r="AI219" s="47">
        <v>0</v>
      </c>
      <c r="AJ219" s="47">
        <v>0</v>
      </c>
      <c r="AK219" s="47">
        <v>0</v>
      </c>
      <c r="AL219" s="47">
        <v>0</v>
      </c>
      <c r="AM219" s="47">
        <v>0</v>
      </c>
      <c r="AN219" s="47">
        <v>0</v>
      </c>
      <c r="AO219" s="47">
        <v>0</v>
      </c>
      <c r="AP219" s="47">
        <v>0</v>
      </c>
      <c r="AQ219" s="47">
        <v>0</v>
      </c>
      <c r="AR219" s="47">
        <v>0</v>
      </c>
      <c r="AS219" s="47">
        <v>0</v>
      </c>
      <c r="AT219" s="47">
        <v>0</v>
      </c>
      <c r="AU219" s="47">
        <v>0</v>
      </c>
      <c r="AV219" s="47">
        <v>0</v>
      </c>
      <c r="AW219" s="47">
        <v>0</v>
      </c>
      <c r="AX219" s="47">
        <v>0</v>
      </c>
      <c r="AY219" s="47">
        <v>0</v>
      </c>
      <c r="AZ219" s="47">
        <v>0</v>
      </c>
      <c r="BA219" s="47">
        <v>0</v>
      </c>
      <c r="BB219" s="47">
        <v>0</v>
      </c>
      <c r="BC219" s="47">
        <v>0</v>
      </c>
      <c r="BD219" s="47">
        <v>0</v>
      </c>
      <c r="BE219" s="47">
        <v>0</v>
      </c>
      <c r="BF219" s="47">
        <v>0</v>
      </c>
      <c r="BG219" s="47">
        <v>0</v>
      </c>
      <c r="BH219" s="47">
        <v>0</v>
      </c>
      <c r="BI219" s="47">
        <v>0</v>
      </c>
      <c r="BJ219" s="47">
        <v>0</v>
      </c>
      <c r="BK219" s="47">
        <v>0</v>
      </c>
      <c r="BL219" s="47">
        <v>0</v>
      </c>
      <c r="BM219" s="47">
        <v>0</v>
      </c>
      <c r="BN219" s="47">
        <v>0</v>
      </c>
      <c r="BO219" s="47">
        <v>0</v>
      </c>
      <c r="BP219" s="47">
        <v>0</v>
      </c>
      <c r="BQ219" s="47">
        <v>0</v>
      </c>
      <c r="BR219" s="47">
        <v>0</v>
      </c>
      <c r="BS219" s="47">
        <v>0</v>
      </c>
      <c r="BT219" s="47">
        <v>0</v>
      </c>
      <c r="BU219" s="47">
        <v>0</v>
      </c>
      <c r="BV219" s="47">
        <v>0</v>
      </c>
      <c r="BW219" s="47">
        <v>0</v>
      </c>
      <c r="BX219" s="47">
        <v>0</v>
      </c>
      <c r="BY219" s="47">
        <v>0</v>
      </c>
      <c r="BZ219" s="47">
        <v>0</v>
      </c>
      <c r="CA219" s="47">
        <v>0</v>
      </c>
      <c r="CB219" s="47">
        <v>0</v>
      </c>
      <c r="CC219" s="47">
        <v>0</v>
      </c>
      <c r="CD219" s="47">
        <v>0</v>
      </c>
      <c r="CE219" s="47">
        <v>0</v>
      </c>
      <c r="CF219" s="47">
        <v>0</v>
      </c>
      <c r="CG219" s="47">
        <v>0</v>
      </c>
      <c r="CH219" s="47">
        <v>0</v>
      </c>
      <c r="CI219" s="47">
        <v>0</v>
      </c>
      <c r="CJ219" s="47">
        <v>0</v>
      </c>
      <c r="CK219" s="47">
        <v>0</v>
      </c>
      <c r="CL219" s="47">
        <v>0</v>
      </c>
      <c r="CM219" s="47">
        <v>0</v>
      </c>
      <c r="CN219" s="47">
        <v>0</v>
      </c>
      <c r="CO219" s="47">
        <v>0</v>
      </c>
      <c r="CP219" s="47">
        <v>0</v>
      </c>
      <c r="CQ219" s="47">
        <v>0</v>
      </c>
      <c r="CR219" s="47">
        <v>0</v>
      </c>
      <c r="CS219" s="47">
        <v>0</v>
      </c>
      <c r="CT219" s="47">
        <v>0</v>
      </c>
      <c r="CU219" s="47">
        <v>0</v>
      </c>
      <c r="CV219" s="47">
        <v>0</v>
      </c>
      <c r="CW219" s="47">
        <v>0</v>
      </c>
      <c r="CX219" s="47">
        <v>0</v>
      </c>
      <c r="CY219" s="47">
        <v>0</v>
      </c>
      <c r="CZ219" s="47">
        <v>0</v>
      </c>
      <c r="DA219" s="47">
        <v>0</v>
      </c>
      <c r="DB219" s="47">
        <v>0</v>
      </c>
      <c r="DC219" s="47">
        <v>0</v>
      </c>
      <c r="DD219" s="47">
        <v>0</v>
      </c>
      <c r="DE219" s="47">
        <v>0</v>
      </c>
      <c r="DF219" s="47">
        <v>0</v>
      </c>
      <c r="DG219" s="47">
        <v>0</v>
      </c>
      <c r="DH219" s="47">
        <v>0</v>
      </c>
      <c r="DI219" s="47">
        <v>0</v>
      </c>
      <c r="DJ219" s="47">
        <v>0</v>
      </c>
      <c r="DK219" s="47">
        <v>0</v>
      </c>
      <c r="DL219" s="47">
        <v>0</v>
      </c>
      <c r="DM219" s="47">
        <v>0</v>
      </c>
      <c r="DN219" s="47">
        <v>0</v>
      </c>
      <c r="DO219" s="47">
        <v>0</v>
      </c>
      <c r="DP219" s="47">
        <v>0</v>
      </c>
      <c r="DQ219" s="47">
        <v>0</v>
      </c>
      <c r="DR219" s="47">
        <v>0</v>
      </c>
      <c r="DS219" s="47">
        <v>0</v>
      </c>
      <c r="DT219" s="47">
        <v>0</v>
      </c>
      <c r="DU219" s="47">
        <v>0</v>
      </c>
      <c r="DV219" s="47">
        <v>0</v>
      </c>
      <c r="DW219" s="47">
        <v>0</v>
      </c>
      <c r="DX219" s="47">
        <v>0</v>
      </c>
      <c r="DY219" s="47">
        <v>0</v>
      </c>
      <c r="DZ219" s="47">
        <v>0</v>
      </c>
      <c r="EA219" s="47">
        <v>0</v>
      </c>
      <c r="ZZ219" t="s">
        <v>157</v>
      </c>
    </row>
    <row r="220" spans="1:702" x14ac:dyDescent="0.25">
      <c r="A220" s="47" t="s">
        <v>501</v>
      </c>
      <c r="B220" s="47" t="s">
        <v>153</v>
      </c>
      <c r="C220" s="47" t="s">
        <v>157</v>
      </c>
      <c r="D220" s="47" t="s">
        <v>1170</v>
      </c>
      <c r="E220" s="47" t="s">
        <v>411</v>
      </c>
      <c r="F220" s="47" t="s">
        <v>411</v>
      </c>
      <c r="G220" s="47"/>
      <c r="H220" s="47" t="s">
        <v>406</v>
      </c>
      <c r="I220" s="47" t="s">
        <v>412</v>
      </c>
      <c r="J220" s="47" t="str">
        <f>=IFERROR(VLOOKUP(H220&amp;I220,Table_Fonctions!A:G,6,FALSE),"")</f>
        <v>0</v>
      </c>
      <c r="K220" s="47" t="s">
        <v>1177</v>
      </c>
      <c r="L220" s="47" t="str">
        <f>=IFERROR(VLOOKUP(H220&amp;I220,Table_Fonctions!A:G,7,FALSE),K220)</f>
        <v/>
      </c>
      <c r="M220" s="47" t="str">
        <f>=IF(OR(LEFT(D220, 3)="TJ ", LEFT(D220, 4)="CPH "), "OUI", "NON")</f>
        <v/>
      </c>
      <c r="N220" s="47" t="s">
        <v>424</v>
      </c>
      <c r="O220" s="47"/>
      <c r="P220" s="47">
        <v>0.19473684210526315</v>
      </c>
      <c r="Q220" s="47">
        <v>0</v>
      </c>
      <c r="R220" s="47">
        <v>0.19473684210526315</v>
      </c>
      <c r="S220" s="47">
        <f>=ROUND(BQ220-(BR220+BS220),3)</f>
      </c>
      <c r="T220" s="47">
        <f>=ROUND(CK220-(CL220+CM220+CN220+CO220+CP220),3)</f>
      </c>
      <c r="U220" s="47">
        <v>0</v>
      </c>
      <c r="V220" s="47">
        <v>0</v>
      </c>
      <c r="W220" s="47">
        <v>0</v>
      </c>
      <c r="X220" s="47">
        <v>0</v>
      </c>
      <c r="Y220" s="47">
        <v>0</v>
      </c>
      <c r="Z220" s="47">
        <v>0</v>
      </c>
      <c r="AA220" s="47">
        <v>0</v>
      </c>
      <c r="AB220" s="47">
        <v>0</v>
      </c>
      <c r="AC220" s="47">
        <v>0</v>
      </c>
      <c r="AD220" s="47">
        <v>0</v>
      </c>
      <c r="AE220" s="47">
        <v>0</v>
      </c>
      <c r="AF220" s="47">
        <v>0</v>
      </c>
      <c r="AG220" s="47">
        <v>0</v>
      </c>
      <c r="AH220" s="47">
        <v>0</v>
      </c>
      <c r="AI220" s="47">
        <v>0</v>
      </c>
      <c r="AJ220" s="47">
        <v>0</v>
      </c>
      <c r="AK220" s="47">
        <v>0</v>
      </c>
      <c r="AL220" s="47">
        <v>0</v>
      </c>
      <c r="AM220" s="47">
        <v>0</v>
      </c>
      <c r="AN220" s="47">
        <v>0</v>
      </c>
      <c r="AO220" s="47">
        <v>0</v>
      </c>
      <c r="AP220" s="47">
        <v>0</v>
      </c>
      <c r="AQ220" s="47">
        <v>0</v>
      </c>
      <c r="AR220" s="47">
        <v>0</v>
      </c>
      <c r="AS220" s="47">
        <v>0</v>
      </c>
      <c r="AT220" s="47">
        <v>0</v>
      </c>
      <c r="AU220" s="47">
        <v>0</v>
      </c>
      <c r="AV220" s="47">
        <v>0</v>
      </c>
      <c r="AW220" s="47">
        <v>0</v>
      </c>
      <c r="AX220" s="47">
        <v>0</v>
      </c>
      <c r="AY220" s="47">
        <v>0</v>
      </c>
      <c r="AZ220" s="47">
        <v>0</v>
      </c>
      <c r="BA220" s="47">
        <v>0</v>
      </c>
      <c r="BB220" s="47">
        <v>0</v>
      </c>
      <c r="BC220" s="47">
        <v>0</v>
      </c>
      <c r="BD220" s="47">
        <v>0</v>
      </c>
      <c r="BE220" s="47">
        <v>0</v>
      </c>
      <c r="BF220" s="47">
        <v>0</v>
      </c>
      <c r="BG220" s="47">
        <v>0</v>
      </c>
      <c r="BH220" s="47">
        <v>0</v>
      </c>
      <c r="BI220" s="47">
        <v>0</v>
      </c>
      <c r="BJ220" s="47">
        <v>0</v>
      </c>
      <c r="BK220" s="47">
        <v>0</v>
      </c>
      <c r="BL220" s="47">
        <v>0</v>
      </c>
      <c r="BM220" s="47">
        <v>0</v>
      </c>
      <c r="BN220" s="47">
        <v>0</v>
      </c>
      <c r="BO220" s="47">
        <v>0</v>
      </c>
      <c r="BP220" s="47">
        <v>0</v>
      </c>
      <c r="BQ220" s="47">
        <v>0</v>
      </c>
      <c r="BR220" s="47">
        <v>0</v>
      </c>
      <c r="BS220" s="47">
        <v>0</v>
      </c>
      <c r="BT220" s="47">
        <v>0</v>
      </c>
      <c r="BU220" s="47">
        <v>0</v>
      </c>
      <c r="BV220" s="47">
        <v>0</v>
      </c>
      <c r="BW220" s="47">
        <v>0</v>
      </c>
      <c r="BX220" s="47">
        <v>0</v>
      </c>
      <c r="BY220" s="47">
        <v>0</v>
      </c>
      <c r="BZ220" s="47">
        <v>0</v>
      </c>
      <c r="CA220" s="47">
        <v>0</v>
      </c>
      <c r="CB220" s="47">
        <v>0</v>
      </c>
      <c r="CC220" s="47">
        <v>0</v>
      </c>
      <c r="CD220" s="47">
        <v>0</v>
      </c>
      <c r="CE220" s="47">
        <v>0</v>
      </c>
      <c r="CF220" s="47">
        <v>0</v>
      </c>
      <c r="CG220" s="47">
        <v>0</v>
      </c>
      <c r="CH220" s="47">
        <v>0</v>
      </c>
      <c r="CI220" s="47">
        <v>0</v>
      </c>
      <c r="CJ220" s="47">
        <v>0</v>
      </c>
      <c r="CK220" s="47">
        <v>0</v>
      </c>
      <c r="CL220" s="47">
        <v>0</v>
      </c>
      <c r="CM220" s="47">
        <v>0</v>
      </c>
      <c r="CN220" s="47">
        <v>0</v>
      </c>
      <c r="CO220" s="47">
        <v>0</v>
      </c>
      <c r="CP220" s="47">
        <v>0</v>
      </c>
      <c r="CQ220" s="47">
        <v>0</v>
      </c>
      <c r="CR220" s="47">
        <v>0</v>
      </c>
      <c r="CS220" s="47">
        <v>0</v>
      </c>
      <c r="CT220" s="47">
        <v>0</v>
      </c>
      <c r="CU220" s="47">
        <v>0</v>
      </c>
      <c r="CV220" s="47">
        <v>0</v>
      </c>
      <c r="CW220" s="47">
        <v>0</v>
      </c>
      <c r="CX220" s="47">
        <v>0</v>
      </c>
      <c r="CY220" s="47">
        <v>0</v>
      </c>
      <c r="CZ220" s="47">
        <v>0</v>
      </c>
      <c r="DA220" s="47">
        <v>0</v>
      </c>
      <c r="DB220" s="47">
        <v>0</v>
      </c>
      <c r="DC220" s="47">
        <v>0</v>
      </c>
      <c r="DD220" s="47">
        <v>0</v>
      </c>
      <c r="DE220" s="47">
        <v>0</v>
      </c>
      <c r="DF220" s="47">
        <v>0</v>
      </c>
      <c r="DG220" s="47">
        <v>0</v>
      </c>
      <c r="DH220" s="47">
        <v>0</v>
      </c>
      <c r="DI220" s="47">
        <v>0</v>
      </c>
      <c r="DJ220" s="47">
        <v>0</v>
      </c>
      <c r="DK220" s="47">
        <v>0</v>
      </c>
      <c r="DL220" s="47">
        <v>0</v>
      </c>
      <c r="DM220" s="47">
        <v>0</v>
      </c>
      <c r="DN220" s="47">
        <v>0</v>
      </c>
      <c r="DO220" s="47">
        <v>0</v>
      </c>
      <c r="DP220" s="47">
        <v>0</v>
      </c>
      <c r="DQ220" s="47">
        <v>0</v>
      </c>
      <c r="DR220" s="47">
        <v>0</v>
      </c>
      <c r="DS220" s="47">
        <v>0</v>
      </c>
      <c r="DT220" s="47">
        <v>0</v>
      </c>
      <c r="DU220" s="47">
        <v>0</v>
      </c>
      <c r="DV220" s="47">
        <v>0</v>
      </c>
      <c r="DW220" s="47">
        <v>0</v>
      </c>
      <c r="DX220" s="47">
        <v>0</v>
      </c>
      <c r="DY220" s="47">
        <v>0</v>
      </c>
      <c r="DZ220" s="47">
        <v>0</v>
      </c>
      <c r="EA220" s="47">
        <v>0</v>
      </c>
      <c r="ZZ220" t="s">
        <v>157</v>
      </c>
    </row>
    <row r="221" spans="1:702" x14ac:dyDescent="0.25">
      <c r="A221" s="47" t="s">
        <v>502</v>
      </c>
      <c r="B221" s="47" t="s">
        <v>153</v>
      </c>
      <c r="C221" s="47" t="s">
        <v>157</v>
      </c>
      <c r="D221" s="47" t="s">
        <v>1170</v>
      </c>
      <c r="E221" s="47" t="s">
        <v>411</v>
      </c>
      <c r="F221" s="47" t="s">
        <v>411</v>
      </c>
      <c r="G221" s="47"/>
      <c r="H221" s="47" t="s">
        <v>406</v>
      </c>
      <c r="I221" s="47" t="s">
        <v>412</v>
      </c>
      <c r="J221" s="47" t="str">
        <f>=IFERROR(VLOOKUP(H221&amp;I221,Table_Fonctions!A:G,6,FALSE),"")</f>
        <v>0</v>
      </c>
      <c r="K221" s="47" t="s">
        <v>1177</v>
      </c>
      <c r="L221" s="47" t="str">
        <f>=IFERROR(VLOOKUP(H221&amp;I221,Table_Fonctions!A:G,7,FALSE),K221)</f>
        <v/>
      </c>
      <c r="M221" s="47" t="str">
        <f>=IF(OR(LEFT(D221, 3)="TJ ", LEFT(D221, 4)="CPH "), "OUI", "NON")</f>
        <v/>
      </c>
      <c r="N221" s="47" t="s">
        <v>424</v>
      </c>
      <c r="O221" s="47"/>
      <c r="P221" s="47">
        <v>0.19473684210526315</v>
      </c>
      <c r="Q221" s="47">
        <v>0</v>
      </c>
      <c r="R221" s="47">
        <v>0.19473684210526315</v>
      </c>
      <c r="S221" s="47">
        <f>=ROUND(BQ221-(BR221+BS221),3)</f>
      </c>
      <c r="T221" s="47">
        <f>=ROUND(CK221-(CL221+CM221+CN221+CO221+CP221),3)</f>
      </c>
      <c r="U221" s="47">
        <v>0</v>
      </c>
      <c r="V221" s="47">
        <v>0</v>
      </c>
      <c r="W221" s="47">
        <v>0</v>
      </c>
      <c r="X221" s="47">
        <v>0</v>
      </c>
      <c r="Y221" s="47">
        <v>0</v>
      </c>
      <c r="Z221" s="47">
        <v>0</v>
      </c>
      <c r="AA221" s="47">
        <v>0</v>
      </c>
      <c r="AB221" s="47">
        <v>0</v>
      </c>
      <c r="AC221" s="47">
        <v>0</v>
      </c>
      <c r="AD221" s="47">
        <v>0</v>
      </c>
      <c r="AE221" s="47">
        <v>0</v>
      </c>
      <c r="AF221" s="47">
        <v>0</v>
      </c>
      <c r="AG221" s="47">
        <v>0</v>
      </c>
      <c r="AH221" s="47">
        <v>0</v>
      </c>
      <c r="AI221" s="47">
        <v>0</v>
      </c>
      <c r="AJ221" s="47">
        <v>0</v>
      </c>
      <c r="AK221" s="47">
        <v>0</v>
      </c>
      <c r="AL221" s="47">
        <v>0</v>
      </c>
      <c r="AM221" s="47">
        <v>0</v>
      </c>
      <c r="AN221" s="47">
        <v>0</v>
      </c>
      <c r="AO221" s="47">
        <v>0</v>
      </c>
      <c r="AP221" s="47">
        <v>0</v>
      </c>
      <c r="AQ221" s="47">
        <v>0</v>
      </c>
      <c r="AR221" s="47">
        <v>0</v>
      </c>
      <c r="AS221" s="47">
        <v>0</v>
      </c>
      <c r="AT221" s="47">
        <v>0</v>
      </c>
      <c r="AU221" s="47">
        <v>0</v>
      </c>
      <c r="AV221" s="47">
        <v>0</v>
      </c>
      <c r="AW221" s="47">
        <v>0</v>
      </c>
      <c r="AX221" s="47">
        <v>0</v>
      </c>
      <c r="AY221" s="47">
        <v>0</v>
      </c>
      <c r="AZ221" s="47">
        <v>0</v>
      </c>
      <c r="BA221" s="47">
        <v>0</v>
      </c>
      <c r="BB221" s="47">
        <v>0</v>
      </c>
      <c r="BC221" s="47">
        <v>0</v>
      </c>
      <c r="BD221" s="47">
        <v>0</v>
      </c>
      <c r="BE221" s="47">
        <v>0</v>
      </c>
      <c r="BF221" s="47">
        <v>0</v>
      </c>
      <c r="BG221" s="47">
        <v>0</v>
      </c>
      <c r="BH221" s="47">
        <v>0</v>
      </c>
      <c r="BI221" s="47">
        <v>0</v>
      </c>
      <c r="BJ221" s="47">
        <v>0</v>
      </c>
      <c r="BK221" s="47">
        <v>0</v>
      </c>
      <c r="BL221" s="47">
        <v>0</v>
      </c>
      <c r="BM221" s="47">
        <v>0</v>
      </c>
      <c r="BN221" s="47">
        <v>0</v>
      </c>
      <c r="BO221" s="47">
        <v>0</v>
      </c>
      <c r="BP221" s="47">
        <v>0</v>
      </c>
      <c r="BQ221" s="47">
        <v>0</v>
      </c>
      <c r="BR221" s="47">
        <v>0</v>
      </c>
      <c r="BS221" s="47">
        <v>0</v>
      </c>
      <c r="BT221" s="47">
        <v>0</v>
      </c>
      <c r="BU221" s="47">
        <v>0</v>
      </c>
      <c r="BV221" s="47">
        <v>0</v>
      </c>
      <c r="BW221" s="47">
        <v>0</v>
      </c>
      <c r="BX221" s="47">
        <v>0</v>
      </c>
      <c r="BY221" s="47">
        <v>0</v>
      </c>
      <c r="BZ221" s="47">
        <v>0</v>
      </c>
      <c r="CA221" s="47">
        <v>0</v>
      </c>
      <c r="CB221" s="47">
        <v>0</v>
      </c>
      <c r="CC221" s="47">
        <v>0</v>
      </c>
      <c r="CD221" s="47">
        <v>0</v>
      </c>
      <c r="CE221" s="47">
        <v>0</v>
      </c>
      <c r="CF221" s="47">
        <v>0</v>
      </c>
      <c r="CG221" s="47">
        <v>0</v>
      </c>
      <c r="CH221" s="47">
        <v>0</v>
      </c>
      <c r="CI221" s="47">
        <v>0</v>
      </c>
      <c r="CJ221" s="47">
        <v>0</v>
      </c>
      <c r="CK221" s="47">
        <v>0</v>
      </c>
      <c r="CL221" s="47">
        <v>0</v>
      </c>
      <c r="CM221" s="47">
        <v>0</v>
      </c>
      <c r="CN221" s="47">
        <v>0</v>
      </c>
      <c r="CO221" s="47">
        <v>0</v>
      </c>
      <c r="CP221" s="47">
        <v>0</v>
      </c>
      <c r="CQ221" s="47">
        <v>0</v>
      </c>
      <c r="CR221" s="47">
        <v>0</v>
      </c>
      <c r="CS221" s="47">
        <v>0</v>
      </c>
      <c r="CT221" s="47">
        <v>0</v>
      </c>
      <c r="CU221" s="47">
        <v>0</v>
      </c>
      <c r="CV221" s="47">
        <v>0</v>
      </c>
      <c r="CW221" s="47">
        <v>0</v>
      </c>
      <c r="CX221" s="47">
        <v>0</v>
      </c>
      <c r="CY221" s="47">
        <v>0</v>
      </c>
      <c r="CZ221" s="47">
        <v>0</v>
      </c>
      <c r="DA221" s="47">
        <v>0</v>
      </c>
      <c r="DB221" s="47">
        <v>0</v>
      </c>
      <c r="DC221" s="47">
        <v>0</v>
      </c>
      <c r="DD221" s="47">
        <v>0</v>
      </c>
      <c r="DE221" s="47">
        <v>0</v>
      </c>
      <c r="DF221" s="47">
        <v>0</v>
      </c>
      <c r="DG221" s="47">
        <v>0</v>
      </c>
      <c r="DH221" s="47">
        <v>0</v>
      </c>
      <c r="DI221" s="47">
        <v>0</v>
      </c>
      <c r="DJ221" s="47">
        <v>0</v>
      </c>
      <c r="DK221" s="47">
        <v>0</v>
      </c>
      <c r="DL221" s="47">
        <v>0</v>
      </c>
      <c r="DM221" s="47">
        <v>0</v>
      </c>
      <c r="DN221" s="47">
        <v>0</v>
      </c>
      <c r="DO221" s="47">
        <v>0</v>
      </c>
      <c r="DP221" s="47">
        <v>0</v>
      </c>
      <c r="DQ221" s="47">
        <v>0</v>
      </c>
      <c r="DR221" s="47">
        <v>0</v>
      </c>
      <c r="DS221" s="47">
        <v>0</v>
      </c>
      <c r="DT221" s="47">
        <v>0</v>
      </c>
      <c r="DU221" s="47">
        <v>0</v>
      </c>
      <c r="DV221" s="47">
        <v>0</v>
      </c>
      <c r="DW221" s="47">
        <v>0</v>
      </c>
      <c r="DX221" s="47">
        <v>0</v>
      </c>
      <c r="DY221" s="47">
        <v>0</v>
      </c>
      <c r="DZ221" s="47">
        <v>0</v>
      </c>
      <c r="EA221" s="47">
        <v>0</v>
      </c>
      <c r="ZZ221" t="s">
        <v>157</v>
      </c>
    </row>
    <row r="222" spans="1:702" x14ac:dyDescent="0.25">
      <c r="A222" s="47" t="s">
        <v>503</v>
      </c>
      <c r="B222" s="47" t="s">
        <v>153</v>
      </c>
      <c r="C222" s="47" t="s">
        <v>157</v>
      </c>
      <c r="D222" s="47" t="s">
        <v>1170</v>
      </c>
      <c r="E222" s="47" t="s">
        <v>504</v>
      </c>
      <c r="F222" s="47" t="s">
        <v>504</v>
      </c>
      <c r="G222" s="47"/>
      <c r="H222" s="47" t="s">
        <v>406</v>
      </c>
      <c r="I222" s="47" t="s">
        <v>505</v>
      </c>
      <c r="J222" s="47" t="str">
        <f>=IFERROR(VLOOKUP(H222&amp;I222,Table_Fonctions!A:G,6,FALSE),"")</f>
        <v>0</v>
      </c>
      <c r="K222" s="47" t="s">
        <v>1178</v>
      </c>
      <c r="L222" s="47" t="str">
        <f>=IFERROR(VLOOKUP(H222&amp;I222,Table_Fonctions!A:G,7,FALSE),K222)</f>
        <v/>
      </c>
      <c r="M222" s="47" t="str">
        <f>=IF(OR(LEFT(D222, 3)="TJ ", LEFT(D222, 4)="CPH "), "OUI", "NON")</f>
        <v/>
      </c>
      <c r="N222" s="47" t="s">
        <v>494</v>
      </c>
      <c r="O222" s="47"/>
      <c r="P222" s="47">
        <v>0.25526315789473686</v>
      </c>
      <c r="Q222" s="47">
        <v>0.25526315789473686</v>
      </c>
      <c r="R222" s="47" t="s">
        <v>1172</v>
      </c>
      <c r="S222" s="47">
        <f>=ROUND(BQ222-(BR222+BS222),3)</f>
      </c>
      <c r="T222" s="47">
        <f>=ROUND(CK222-(CL222+CM222+CN222+CO222+CP222),3)</f>
      </c>
      <c r="U222" s="47">
        <v>0.25526315789473686</v>
      </c>
      <c r="V222" s="47">
        <v>0</v>
      </c>
      <c r="W222" s="47">
        <v>0</v>
      </c>
      <c r="X222" s="47">
        <v>0</v>
      </c>
      <c r="Y222" s="47">
        <v>0</v>
      </c>
      <c r="Z222" s="47">
        <v>0</v>
      </c>
      <c r="AA222" s="47">
        <v>0</v>
      </c>
      <c r="AB222" s="47">
        <v>0</v>
      </c>
      <c r="AC222" s="47">
        <v>0</v>
      </c>
      <c r="AD222" s="47">
        <v>0</v>
      </c>
      <c r="AE222" s="47">
        <v>0</v>
      </c>
      <c r="AF222" s="47">
        <v>0</v>
      </c>
      <c r="AG222" s="47">
        <v>0</v>
      </c>
      <c r="AH222" s="47">
        <v>0</v>
      </c>
      <c r="AI222" s="47">
        <v>0</v>
      </c>
      <c r="AJ222" s="47">
        <v>0</v>
      </c>
      <c r="AK222" s="47">
        <v>0</v>
      </c>
      <c r="AL222" s="47">
        <v>0</v>
      </c>
      <c r="AM222" s="47">
        <v>0</v>
      </c>
      <c r="AN222" s="47">
        <v>0</v>
      </c>
      <c r="AO222" s="47">
        <v>0</v>
      </c>
      <c r="AP222" s="47">
        <v>0</v>
      </c>
      <c r="AQ222" s="47">
        <v>0</v>
      </c>
      <c r="AR222" s="47">
        <v>0</v>
      </c>
      <c r="AS222" s="47">
        <v>0</v>
      </c>
      <c r="AT222" s="47">
        <v>0</v>
      </c>
      <c r="AU222" s="47">
        <v>0</v>
      </c>
      <c r="AV222" s="47">
        <v>0</v>
      </c>
      <c r="AW222" s="47">
        <v>0</v>
      </c>
      <c r="AX222" s="47">
        <v>0</v>
      </c>
      <c r="AY222" s="47">
        <v>0</v>
      </c>
      <c r="AZ222" s="47">
        <v>0</v>
      </c>
      <c r="BA222" s="47">
        <v>0</v>
      </c>
      <c r="BB222" s="47">
        <v>0</v>
      </c>
      <c r="BC222" s="47">
        <v>0</v>
      </c>
      <c r="BD222" s="47">
        <v>0</v>
      </c>
      <c r="BE222" s="47">
        <v>0</v>
      </c>
      <c r="BF222" s="47">
        <v>0</v>
      </c>
      <c r="BG222" s="47">
        <v>0</v>
      </c>
      <c r="BH222" s="47">
        <v>0</v>
      </c>
      <c r="BI222" s="47">
        <v>0</v>
      </c>
      <c r="BJ222" s="47">
        <v>0</v>
      </c>
      <c r="BK222" s="47">
        <v>0</v>
      </c>
      <c r="BL222" s="47">
        <v>0</v>
      </c>
      <c r="BM222" s="47">
        <v>0</v>
      </c>
      <c r="BN222" s="47">
        <v>0</v>
      </c>
      <c r="BO222" s="47">
        <v>0</v>
      </c>
      <c r="BP222" s="47">
        <v>0</v>
      </c>
      <c r="BQ222" s="47">
        <v>0</v>
      </c>
      <c r="BR222" s="47">
        <v>0</v>
      </c>
      <c r="BS222" s="47">
        <v>0</v>
      </c>
      <c r="BT222" s="47">
        <v>0</v>
      </c>
      <c r="BU222" s="47">
        <v>0</v>
      </c>
      <c r="BV222" s="47">
        <v>0</v>
      </c>
      <c r="BW222" s="47">
        <v>0</v>
      </c>
      <c r="BX222" s="47">
        <v>0</v>
      </c>
      <c r="BY222" s="47">
        <v>0</v>
      </c>
      <c r="BZ222" s="47">
        <v>0</v>
      </c>
      <c r="CA222" s="47">
        <v>0</v>
      </c>
      <c r="CB222" s="47">
        <v>0</v>
      </c>
      <c r="CC222" s="47">
        <v>0</v>
      </c>
      <c r="CD222" s="47">
        <v>0</v>
      </c>
      <c r="CE222" s="47">
        <v>0</v>
      </c>
      <c r="CF222" s="47">
        <v>0</v>
      </c>
      <c r="CG222" s="47">
        <v>0</v>
      </c>
      <c r="CH222" s="47">
        <v>0</v>
      </c>
      <c r="CI222" s="47">
        <v>0</v>
      </c>
      <c r="CJ222" s="47">
        <v>0</v>
      </c>
      <c r="CK222" s="47">
        <v>0</v>
      </c>
      <c r="CL222" s="47">
        <v>0</v>
      </c>
      <c r="CM222" s="47">
        <v>0</v>
      </c>
      <c r="CN222" s="47">
        <v>0</v>
      </c>
      <c r="CO222" s="47">
        <v>0</v>
      </c>
      <c r="CP222" s="47">
        <v>0</v>
      </c>
      <c r="CQ222" s="47">
        <v>0</v>
      </c>
      <c r="CR222" s="47">
        <v>0</v>
      </c>
      <c r="CS222" s="47">
        <v>0</v>
      </c>
      <c r="CT222" s="47">
        <v>0</v>
      </c>
      <c r="CU222" s="47">
        <v>0</v>
      </c>
      <c r="CV222" s="47">
        <v>0</v>
      </c>
      <c r="CW222" s="47">
        <v>0</v>
      </c>
      <c r="CX222" s="47">
        <v>0</v>
      </c>
      <c r="CY222" s="47">
        <v>0</v>
      </c>
      <c r="CZ222" s="47">
        <v>0</v>
      </c>
      <c r="DA222" s="47">
        <v>0</v>
      </c>
      <c r="DB222" s="47">
        <v>0</v>
      </c>
      <c r="DC222" s="47">
        <v>0</v>
      </c>
      <c r="DD222" s="47">
        <v>0</v>
      </c>
      <c r="DE222" s="47">
        <v>0</v>
      </c>
      <c r="DF222" s="47">
        <v>0</v>
      </c>
      <c r="DG222" s="47">
        <v>0</v>
      </c>
      <c r="DH222" s="47">
        <v>0</v>
      </c>
      <c r="DI222" s="47">
        <v>0</v>
      </c>
      <c r="DJ222" s="47">
        <v>0</v>
      </c>
      <c r="DK222" s="47">
        <v>0</v>
      </c>
      <c r="DL222" s="47">
        <v>0</v>
      </c>
      <c r="DM222" s="47">
        <v>0</v>
      </c>
      <c r="DN222" s="47">
        <v>0</v>
      </c>
      <c r="DO222" s="47">
        <v>0</v>
      </c>
      <c r="DP222" s="47">
        <v>0</v>
      </c>
      <c r="DQ222" s="47">
        <v>0</v>
      </c>
      <c r="DR222" s="47">
        <v>0</v>
      </c>
      <c r="DS222" s="47">
        <v>0</v>
      </c>
      <c r="DT222" s="47">
        <v>0</v>
      </c>
      <c r="DU222" s="47">
        <v>0</v>
      </c>
      <c r="DV222" s="47">
        <v>0</v>
      </c>
      <c r="DW222" s="47">
        <v>0</v>
      </c>
      <c r="DX222" s="47">
        <v>0</v>
      </c>
      <c r="DY222" s="47">
        <v>0</v>
      </c>
      <c r="DZ222" s="47">
        <v>0</v>
      </c>
      <c r="EA222" s="47">
        <v>0</v>
      </c>
      <c r="ZZ222" t="s">
        <v>157</v>
      </c>
    </row>
    <row r="223" spans="1:702" x14ac:dyDescent="0.25">
      <c r="A223" s="47" t="s">
        <v>506</v>
      </c>
      <c r="B223" s="47" t="s">
        <v>153</v>
      </c>
      <c r="C223" s="47" t="s">
        <v>157</v>
      </c>
      <c r="D223" s="47" t="s">
        <v>1170</v>
      </c>
      <c r="E223" s="47" t="s">
        <v>504</v>
      </c>
      <c r="F223" s="47" t="s">
        <v>504</v>
      </c>
      <c r="G223" s="47"/>
      <c r="H223" s="47" t="s">
        <v>406</v>
      </c>
      <c r="I223" s="47" t="s">
        <v>412</v>
      </c>
      <c r="J223" s="47" t="str">
        <f>=IFERROR(VLOOKUP(H223&amp;I223,Table_Fonctions!A:G,6,FALSE),"")</f>
        <v>0</v>
      </c>
      <c r="K223" s="47" t="s">
        <v>1177</v>
      </c>
      <c r="L223" s="47" t="str">
        <f>=IFERROR(VLOOKUP(H223&amp;I223,Table_Fonctions!A:G,7,FALSE),K223)</f>
        <v/>
      </c>
      <c r="M223" s="47" t="str">
        <f>=IF(OR(LEFT(D223, 3)="TJ ", LEFT(D223, 4)="CPH "), "OUI", "NON")</f>
        <v/>
      </c>
      <c r="N223" s="47" t="s">
        <v>426</v>
      </c>
      <c r="O223" s="47"/>
      <c r="P223" s="47">
        <v>0.881578947368421</v>
      </c>
      <c r="Q223" s="47">
        <v>0.881578947368421</v>
      </c>
      <c r="R223" s="47" t="s">
        <v>1172</v>
      </c>
      <c r="S223" s="47">
        <f>=ROUND(BQ223-(BR223+BS223),3)</f>
      </c>
      <c r="T223" s="47">
        <f>=ROUND(CK223-(CL223+CM223+CN223+CO223+CP223),3)</f>
      </c>
      <c r="U223" s="47">
        <v>0</v>
      </c>
      <c r="V223" s="47">
        <v>0</v>
      </c>
      <c r="W223" s="47">
        <v>0</v>
      </c>
      <c r="X223" s="47">
        <v>0</v>
      </c>
      <c r="Y223" s="47">
        <v>0</v>
      </c>
      <c r="Z223" s="47">
        <v>0</v>
      </c>
      <c r="AA223" s="47">
        <v>0</v>
      </c>
      <c r="AB223" s="47">
        <v>0</v>
      </c>
      <c r="AC223" s="47">
        <v>0</v>
      </c>
      <c r="AD223" s="47">
        <v>0</v>
      </c>
      <c r="AE223" s="47">
        <v>0</v>
      </c>
      <c r="AF223" s="47">
        <v>0</v>
      </c>
      <c r="AG223" s="47">
        <v>0</v>
      </c>
      <c r="AH223" s="47">
        <v>0</v>
      </c>
      <c r="AI223" s="47">
        <v>0</v>
      </c>
      <c r="AJ223" s="47">
        <v>0</v>
      </c>
      <c r="AK223" s="47">
        <v>0</v>
      </c>
      <c r="AL223" s="47">
        <v>0</v>
      </c>
      <c r="AM223" s="47">
        <v>0</v>
      </c>
      <c r="AN223" s="47">
        <v>0</v>
      </c>
      <c r="AO223" s="47">
        <v>0</v>
      </c>
      <c r="AP223" s="47">
        <v>0</v>
      </c>
      <c r="AQ223" s="47">
        <v>0</v>
      </c>
      <c r="AR223" s="47">
        <v>0</v>
      </c>
      <c r="AS223" s="47">
        <v>0</v>
      </c>
      <c r="AT223" s="47">
        <v>0</v>
      </c>
      <c r="AU223" s="47">
        <v>0</v>
      </c>
      <c r="AV223" s="47">
        <v>0</v>
      </c>
      <c r="AW223" s="47">
        <v>0</v>
      </c>
      <c r="AX223" s="47">
        <v>0</v>
      </c>
      <c r="AY223" s="47">
        <v>0</v>
      </c>
      <c r="AZ223" s="47">
        <v>0</v>
      </c>
      <c r="BA223" s="47">
        <v>0</v>
      </c>
      <c r="BB223" s="47">
        <v>0</v>
      </c>
      <c r="BC223" s="47">
        <v>0</v>
      </c>
      <c r="BD223" s="47">
        <v>0</v>
      </c>
      <c r="BE223" s="47">
        <v>0</v>
      </c>
      <c r="BF223" s="47">
        <v>0</v>
      </c>
      <c r="BG223" s="47">
        <v>0</v>
      </c>
      <c r="BH223" s="47">
        <v>0</v>
      </c>
      <c r="BI223" s="47">
        <v>0</v>
      </c>
      <c r="BJ223" s="47">
        <v>0</v>
      </c>
      <c r="BK223" s="47">
        <v>0</v>
      </c>
      <c r="BL223" s="47">
        <v>0</v>
      </c>
      <c r="BM223" s="47">
        <v>0</v>
      </c>
      <c r="BN223" s="47">
        <v>0</v>
      </c>
      <c r="BO223" s="47">
        <v>0</v>
      </c>
      <c r="BP223" s="47">
        <v>0</v>
      </c>
      <c r="BQ223" s="47">
        <v>0</v>
      </c>
      <c r="BR223" s="47">
        <v>0</v>
      </c>
      <c r="BS223" s="47">
        <v>0</v>
      </c>
      <c r="BT223" s="47">
        <v>0</v>
      </c>
      <c r="BU223" s="47">
        <v>0</v>
      </c>
      <c r="BV223" s="47">
        <v>0</v>
      </c>
      <c r="BW223" s="47">
        <v>0</v>
      </c>
      <c r="BX223" s="47">
        <v>0</v>
      </c>
      <c r="BY223" s="47">
        <v>0</v>
      </c>
      <c r="BZ223" s="47">
        <v>0</v>
      </c>
      <c r="CA223" s="47">
        <v>0</v>
      </c>
      <c r="CB223" s="47">
        <v>0</v>
      </c>
      <c r="CC223" s="47">
        <v>0</v>
      </c>
      <c r="CD223" s="47">
        <v>0</v>
      </c>
      <c r="CE223" s="47">
        <v>0</v>
      </c>
      <c r="CF223" s="47">
        <v>0</v>
      </c>
      <c r="CG223" s="47">
        <v>0</v>
      </c>
      <c r="CH223" s="47">
        <v>0</v>
      </c>
      <c r="CI223" s="47">
        <v>0</v>
      </c>
      <c r="CJ223" s="47">
        <v>0</v>
      </c>
      <c r="CK223" s="47">
        <v>0</v>
      </c>
      <c r="CL223" s="47">
        <v>0</v>
      </c>
      <c r="CM223" s="47">
        <v>0</v>
      </c>
      <c r="CN223" s="47">
        <v>0</v>
      </c>
      <c r="CO223" s="47">
        <v>0</v>
      </c>
      <c r="CP223" s="47">
        <v>0</v>
      </c>
      <c r="CQ223" s="47">
        <v>0</v>
      </c>
      <c r="CR223" s="47">
        <v>0</v>
      </c>
      <c r="CS223" s="47">
        <v>0</v>
      </c>
      <c r="CT223" s="47">
        <v>0</v>
      </c>
      <c r="CU223" s="47">
        <v>0</v>
      </c>
      <c r="CV223" s="47">
        <v>0</v>
      </c>
      <c r="CW223" s="47">
        <v>0</v>
      </c>
      <c r="CX223" s="47">
        <v>0</v>
      </c>
      <c r="CY223" s="47">
        <v>0.881578947368421</v>
      </c>
      <c r="CZ223" s="47">
        <v>0</v>
      </c>
      <c r="DA223" s="47">
        <v>0</v>
      </c>
      <c r="DB223" s="47">
        <v>0</v>
      </c>
      <c r="DC223" s="47">
        <v>0</v>
      </c>
      <c r="DD223" s="47">
        <v>0</v>
      </c>
      <c r="DE223" s="47">
        <v>0</v>
      </c>
      <c r="DF223" s="47">
        <v>0</v>
      </c>
      <c r="DG223" s="47">
        <v>0.881578947368421</v>
      </c>
      <c r="DH223" s="47">
        <v>0</v>
      </c>
      <c r="DI223" s="47">
        <v>0</v>
      </c>
      <c r="DJ223" s="47">
        <v>0</v>
      </c>
      <c r="DK223" s="47">
        <v>0</v>
      </c>
      <c r="DL223" s="47">
        <v>0</v>
      </c>
      <c r="DM223" s="47">
        <v>0</v>
      </c>
      <c r="DN223" s="47">
        <v>0</v>
      </c>
      <c r="DO223" s="47">
        <v>0</v>
      </c>
      <c r="DP223" s="47">
        <v>0</v>
      </c>
      <c r="DQ223" s="47">
        <v>0</v>
      </c>
      <c r="DR223" s="47">
        <v>0</v>
      </c>
      <c r="DS223" s="47">
        <v>0</v>
      </c>
      <c r="DT223" s="47">
        <v>0</v>
      </c>
      <c r="DU223" s="47">
        <v>0</v>
      </c>
      <c r="DV223" s="47">
        <v>0</v>
      </c>
      <c r="DW223" s="47">
        <v>0</v>
      </c>
      <c r="DX223" s="47">
        <v>0</v>
      </c>
      <c r="DY223" s="47">
        <v>0</v>
      </c>
      <c r="DZ223" s="47">
        <v>0</v>
      </c>
      <c r="EA223" s="47">
        <v>0</v>
      </c>
      <c r="ZZ223" t="s">
        <v>157</v>
      </c>
    </row>
    <row r="224" spans="1:702" x14ac:dyDescent="0.25">
      <c r="A224" s="47" t="s">
        <v>507</v>
      </c>
      <c r="B224" s="47" t="s">
        <v>153</v>
      </c>
      <c r="C224" s="47" t="s">
        <v>157</v>
      </c>
      <c r="D224" s="47" t="s">
        <v>1170</v>
      </c>
      <c r="E224" s="47" t="s">
        <v>504</v>
      </c>
      <c r="F224" s="47" t="s">
        <v>504</v>
      </c>
      <c r="G224" s="47"/>
      <c r="H224" s="47" t="s">
        <v>406</v>
      </c>
      <c r="I224" s="47" t="s">
        <v>412</v>
      </c>
      <c r="J224" s="47" t="str">
        <f>=IFERROR(VLOOKUP(H224&amp;I224,Table_Fonctions!A:G,6,FALSE),"")</f>
        <v>0</v>
      </c>
      <c r="K224" s="47" t="s">
        <v>1177</v>
      </c>
      <c r="L224" s="47" t="str">
        <f>=IFERROR(VLOOKUP(H224&amp;I224,Table_Fonctions!A:G,7,FALSE),K224)</f>
        <v/>
      </c>
      <c r="M224" s="47" t="str">
        <f>=IF(OR(LEFT(D224, 3)="TJ ", LEFT(D224, 4)="CPH "), "OUI", "NON")</f>
        <v/>
      </c>
      <c r="N224" s="47" t="s">
        <v>431</v>
      </c>
      <c r="O224" s="47"/>
      <c r="P224" s="47">
        <v>0.007894736842105263</v>
      </c>
      <c r="Q224" s="47">
        <v>0.007894736842105263</v>
      </c>
      <c r="R224" s="47" t="s">
        <v>1172</v>
      </c>
      <c r="S224" s="47">
        <f>=ROUND(BQ224-(BR224+BS224),3)</f>
      </c>
      <c r="T224" s="47">
        <f>=ROUND(CK224-(CL224+CM224+CN224+CO224+CP224),3)</f>
      </c>
      <c r="U224" s="47">
        <v>0</v>
      </c>
      <c r="V224" s="47">
        <v>0</v>
      </c>
      <c r="W224" s="47">
        <v>0</v>
      </c>
      <c r="X224" s="47">
        <v>0</v>
      </c>
      <c r="Y224" s="47">
        <v>0</v>
      </c>
      <c r="Z224" s="47">
        <v>0</v>
      </c>
      <c r="AA224" s="47">
        <v>0</v>
      </c>
      <c r="AB224" s="47">
        <v>0</v>
      </c>
      <c r="AC224" s="47">
        <v>0</v>
      </c>
      <c r="AD224" s="47">
        <v>0</v>
      </c>
      <c r="AE224" s="47">
        <v>0</v>
      </c>
      <c r="AF224" s="47">
        <v>0</v>
      </c>
      <c r="AG224" s="47">
        <v>0</v>
      </c>
      <c r="AH224" s="47">
        <v>0</v>
      </c>
      <c r="AI224" s="47">
        <v>0</v>
      </c>
      <c r="AJ224" s="47">
        <v>0</v>
      </c>
      <c r="AK224" s="47">
        <v>0</v>
      </c>
      <c r="AL224" s="47">
        <v>0</v>
      </c>
      <c r="AM224" s="47">
        <v>0</v>
      </c>
      <c r="AN224" s="47">
        <v>0</v>
      </c>
      <c r="AO224" s="47">
        <v>0</v>
      </c>
      <c r="AP224" s="47">
        <v>0</v>
      </c>
      <c r="AQ224" s="47">
        <v>0</v>
      </c>
      <c r="AR224" s="47">
        <v>0</v>
      </c>
      <c r="AS224" s="47">
        <v>0</v>
      </c>
      <c r="AT224" s="47">
        <v>0</v>
      </c>
      <c r="AU224" s="47">
        <v>0</v>
      </c>
      <c r="AV224" s="47">
        <v>0</v>
      </c>
      <c r="AW224" s="47">
        <v>0</v>
      </c>
      <c r="AX224" s="47">
        <v>0</v>
      </c>
      <c r="AY224" s="47">
        <v>0</v>
      </c>
      <c r="AZ224" s="47">
        <v>0</v>
      </c>
      <c r="BA224" s="47">
        <v>0</v>
      </c>
      <c r="BB224" s="47">
        <v>0</v>
      </c>
      <c r="BC224" s="47">
        <v>0</v>
      </c>
      <c r="BD224" s="47">
        <v>0</v>
      </c>
      <c r="BE224" s="47">
        <v>0</v>
      </c>
      <c r="BF224" s="47">
        <v>0</v>
      </c>
      <c r="BG224" s="47">
        <v>0</v>
      </c>
      <c r="BH224" s="47">
        <v>0</v>
      </c>
      <c r="BI224" s="47">
        <v>0</v>
      </c>
      <c r="BJ224" s="47">
        <v>0</v>
      </c>
      <c r="BK224" s="47">
        <v>0</v>
      </c>
      <c r="BL224" s="47">
        <v>0</v>
      </c>
      <c r="BM224" s="47">
        <v>0</v>
      </c>
      <c r="BN224" s="47">
        <v>0</v>
      </c>
      <c r="BO224" s="47">
        <v>0</v>
      </c>
      <c r="BP224" s="47">
        <v>0</v>
      </c>
      <c r="BQ224" s="47">
        <v>0</v>
      </c>
      <c r="BR224" s="47">
        <v>0</v>
      </c>
      <c r="BS224" s="47">
        <v>0</v>
      </c>
      <c r="BT224" s="47">
        <v>0</v>
      </c>
      <c r="BU224" s="47">
        <v>0</v>
      </c>
      <c r="BV224" s="47">
        <v>0</v>
      </c>
      <c r="BW224" s="47">
        <v>0</v>
      </c>
      <c r="BX224" s="47">
        <v>0</v>
      </c>
      <c r="BY224" s="47">
        <v>0</v>
      </c>
      <c r="BZ224" s="47">
        <v>0</v>
      </c>
      <c r="CA224" s="47">
        <v>0</v>
      </c>
      <c r="CB224" s="47">
        <v>0</v>
      </c>
      <c r="CC224" s="47">
        <v>0</v>
      </c>
      <c r="CD224" s="47">
        <v>0</v>
      </c>
      <c r="CE224" s="47">
        <v>0</v>
      </c>
      <c r="CF224" s="47">
        <v>0</v>
      </c>
      <c r="CG224" s="47">
        <v>0</v>
      </c>
      <c r="CH224" s="47">
        <v>0</v>
      </c>
      <c r="CI224" s="47">
        <v>0</v>
      </c>
      <c r="CJ224" s="47">
        <v>0</v>
      </c>
      <c r="CK224" s="47">
        <v>0</v>
      </c>
      <c r="CL224" s="47">
        <v>0</v>
      </c>
      <c r="CM224" s="47">
        <v>0</v>
      </c>
      <c r="CN224" s="47">
        <v>0</v>
      </c>
      <c r="CO224" s="47">
        <v>0</v>
      </c>
      <c r="CP224" s="47">
        <v>0</v>
      </c>
      <c r="CQ224" s="47">
        <v>0</v>
      </c>
      <c r="CR224" s="47">
        <v>0</v>
      </c>
      <c r="CS224" s="47">
        <v>0</v>
      </c>
      <c r="CT224" s="47">
        <v>0</v>
      </c>
      <c r="CU224" s="47">
        <v>0</v>
      </c>
      <c r="CV224" s="47">
        <v>0</v>
      </c>
      <c r="CW224" s="47">
        <v>0</v>
      </c>
      <c r="CX224" s="47">
        <v>0</v>
      </c>
      <c r="CY224" s="47">
        <v>0.007894736842105263</v>
      </c>
      <c r="CZ224" s="47">
        <v>0</v>
      </c>
      <c r="DA224" s="47">
        <v>0</v>
      </c>
      <c r="DB224" s="47">
        <v>0</v>
      </c>
      <c r="DC224" s="47">
        <v>0</v>
      </c>
      <c r="DD224" s="47">
        <v>0</v>
      </c>
      <c r="DE224" s="47">
        <v>0</v>
      </c>
      <c r="DF224" s="47">
        <v>0</v>
      </c>
      <c r="DG224" s="47">
        <v>0.007894736842105263</v>
      </c>
      <c r="DH224" s="47">
        <v>0</v>
      </c>
      <c r="DI224" s="47">
        <v>0</v>
      </c>
      <c r="DJ224" s="47">
        <v>0</v>
      </c>
      <c r="DK224" s="47">
        <v>0</v>
      </c>
      <c r="DL224" s="47">
        <v>0</v>
      </c>
      <c r="DM224" s="47">
        <v>0</v>
      </c>
      <c r="DN224" s="47">
        <v>0</v>
      </c>
      <c r="DO224" s="47">
        <v>0</v>
      </c>
      <c r="DP224" s="47">
        <v>0</v>
      </c>
      <c r="DQ224" s="47">
        <v>0</v>
      </c>
      <c r="DR224" s="47">
        <v>0</v>
      </c>
      <c r="DS224" s="47">
        <v>0</v>
      </c>
      <c r="DT224" s="47">
        <v>0</v>
      </c>
      <c r="DU224" s="47">
        <v>0</v>
      </c>
      <c r="DV224" s="47">
        <v>0</v>
      </c>
      <c r="DW224" s="47">
        <v>0</v>
      </c>
      <c r="DX224" s="47">
        <v>0</v>
      </c>
      <c r="DY224" s="47">
        <v>0</v>
      </c>
      <c r="DZ224" s="47">
        <v>0</v>
      </c>
      <c r="EA224" s="47">
        <v>0</v>
      </c>
      <c r="ZZ224" t="s">
        <v>157</v>
      </c>
    </row>
    <row r="225" spans="1:702" x14ac:dyDescent="0.25">
      <c r="A225" s="47" t="s">
        <v>508</v>
      </c>
      <c r="B225" s="47" t="s">
        <v>153</v>
      </c>
      <c r="C225" s="47" t="s">
        <v>157</v>
      </c>
      <c r="D225" s="47" t="s">
        <v>1170</v>
      </c>
      <c r="E225" s="47" t="s">
        <v>504</v>
      </c>
      <c r="F225" s="47" t="s">
        <v>504</v>
      </c>
      <c r="G225" s="47"/>
      <c r="H225" s="47" t="s">
        <v>406</v>
      </c>
      <c r="I225" s="47" t="s">
        <v>412</v>
      </c>
      <c r="J225" s="47" t="str">
        <f>=IFERROR(VLOOKUP(H225&amp;I225,Table_Fonctions!A:G,6,FALSE),"")</f>
        <v>0</v>
      </c>
      <c r="K225" s="47" t="s">
        <v>1177</v>
      </c>
      <c r="L225" s="47" t="str">
        <f>=IFERROR(VLOOKUP(H225&amp;I225,Table_Fonctions!A:G,7,FALSE),K225)</f>
        <v/>
      </c>
      <c r="M225" s="47" t="str">
        <f>=IF(OR(LEFT(D225, 3)="TJ ", LEFT(D225, 4)="CPH "), "OUI", "NON")</f>
        <v/>
      </c>
      <c r="N225" s="47" t="s">
        <v>426</v>
      </c>
      <c r="O225" s="47"/>
      <c r="P225" s="47">
        <v>0.881578947368421</v>
      </c>
      <c r="Q225" s="47">
        <v>0.881578947368421</v>
      </c>
      <c r="R225" s="47" t="s">
        <v>1172</v>
      </c>
      <c r="S225" s="47">
        <f>=ROUND(BQ225-(BR225+BS225),3)</f>
      </c>
      <c r="T225" s="47">
        <f>=ROUND(CK225-(CL225+CM225+CN225+CO225+CP225),3)</f>
      </c>
      <c r="U225" s="47">
        <v>0</v>
      </c>
      <c r="V225" s="47">
        <v>0</v>
      </c>
      <c r="W225" s="47">
        <v>0</v>
      </c>
      <c r="X225" s="47">
        <v>0</v>
      </c>
      <c r="Y225" s="47">
        <v>0</v>
      </c>
      <c r="Z225" s="47">
        <v>0</v>
      </c>
      <c r="AA225" s="47">
        <v>0</v>
      </c>
      <c r="AB225" s="47">
        <v>0</v>
      </c>
      <c r="AC225" s="47">
        <v>0</v>
      </c>
      <c r="AD225" s="47">
        <v>0</v>
      </c>
      <c r="AE225" s="47">
        <v>0</v>
      </c>
      <c r="AF225" s="47">
        <v>0</v>
      </c>
      <c r="AG225" s="47">
        <v>0</v>
      </c>
      <c r="AH225" s="47">
        <v>0</v>
      </c>
      <c r="AI225" s="47">
        <v>0</v>
      </c>
      <c r="AJ225" s="47">
        <v>0</v>
      </c>
      <c r="AK225" s="47">
        <v>0</v>
      </c>
      <c r="AL225" s="47">
        <v>0</v>
      </c>
      <c r="AM225" s="47">
        <v>0</v>
      </c>
      <c r="AN225" s="47">
        <v>0</v>
      </c>
      <c r="AO225" s="47">
        <v>0</v>
      </c>
      <c r="AP225" s="47">
        <v>0</v>
      </c>
      <c r="AQ225" s="47">
        <v>0</v>
      </c>
      <c r="AR225" s="47">
        <v>0</v>
      </c>
      <c r="AS225" s="47">
        <v>0</v>
      </c>
      <c r="AT225" s="47">
        <v>0</v>
      </c>
      <c r="AU225" s="47">
        <v>0</v>
      </c>
      <c r="AV225" s="47">
        <v>0</v>
      </c>
      <c r="AW225" s="47">
        <v>0</v>
      </c>
      <c r="AX225" s="47">
        <v>0</v>
      </c>
      <c r="AY225" s="47">
        <v>0</v>
      </c>
      <c r="AZ225" s="47">
        <v>0</v>
      </c>
      <c r="BA225" s="47">
        <v>0</v>
      </c>
      <c r="BB225" s="47">
        <v>0</v>
      </c>
      <c r="BC225" s="47">
        <v>0</v>
      </c>
      <c r="BD225" s="47">
        <v>0</v>
      </c>
      <c r="BE225" s="47">
        <v>0</v>
      </c>
      <c r="BF225" s="47">
        <v>0</v>
      </c>
      <c r="BG225" s="47">
        <v>0</v>
      </c>
      <c r="BH225" s="47">
        <v>0</v>
      </c>
      <c r="BI225" s="47">
        <v>0</v>
      </c>
      <c r="BJ225" s="47">
        <v>0</v>
      </c>
      <c r="BK225" s="47">
        <v>0</v>
      </c>
      <c r="BL225" s="47">
        <v>0</v>
      </c>
      <c r="BM225" s="47">
        <v>0</v>
      </c>
      <c r="BN225" s="47">
        <v>0</v>
      </c>
      <c r="BO225" s="47">
        <v>0</v>
      </c>
      <c r="BP225" s="47">
        <v>0</v>
      </c>
      <c r="BQ225" s="47">
        <v>0</v>
      </c>
      <c r="BR225" s="47">
        <v>0</v>
      </c>
      <c r="BS225" s="47">
        <v>0</v>
      </c>
      <c r="BT225" s="47">
        <v>0</v>
      </c>
      <c r="BU225" s="47">
        <v>0</v>
      </c>
      <c r="BV225" s="47">
        <v>0</v>
      </c>
      <c r="BW225" s="47">
        <v>0</v>
      </c>
      <c r="BX225" s="47">
        <v>0</v>
      </c>
      <c r="BY225" s="47">
        <v>0</v>
      </c>
      <c r="BZ225" s="47">
        <v>0</v>
      </c>
      <c r="CA225" s="47">
        <v>0</v>
      </c>
      <c r="CB225" s="47">
        <v>0</v>
      </c>
      <c r="CC225" s="47">
        <v>0</v>
      </c>
      <c r="CD225" s="47">
        <v>0</v>
      </c>
      <c r="CE225" s="47">
        <v>0</v>
      </c>
      <c r="CF225" s="47">
        <v>0</v>
      </c>
      <c r="CG225" s="47">
        <v>0</v>
      </c>
      <c r="CH225" s="47">
        <v>0</v>
      </c>
      <c r="CI225" s="47">
        <v>0</v>
      </c>
      <c r="CJ225" s="47">
        <v>0</v>
      </c>
      <c r="CK225" s="47">
        <v>0</v>
      </c>
      <c r="CL225" s="47">
        <v>0</v>
      </c>
      <c r="CM225" s="47">
        <v>0</v>
      </c>
      <c r="CN225" s="47">
        <v>0</v>
      </c>
      <c r="CO225" s="47">
        <v>0</v>
      </c>
      <c r="CP225" s="47">
        <v>0</v>
      </c>
      <c r="CQ225" s="47">
        <v>0</v>
      </c>
      <c r="CR225" s="47">
        <v>0</v>
      </c>
      <c r="CS225" s="47">
        <v>0</v>
      </c>
      <c r="CT225" s="47">
        <v>0</v>
      </c>
      <c r="CU225" s="47">
        <v>0</v>
      </c>
      <c r="CV225" s="47">
        <v>0</v>
      </c>
      <c r="CW225" s="47">
        <v>0</v>
      </c>
      <c r="CX225" s="47">
        <v>0</v>
      </c>
      <c r="CY225" s="47">
        <v>0.881578947368421</v>
      </c>
      <c r="CZ225" s="47">
        <v>0</v>
      </c>
      <c r="DA225" s="47">
        <v>0</v>
      </c>
      <c r="DB225" s="47">
        <v>0</v>
      </c>
      <c r="DC225" s="47">
        <v>0</v>
      </c>
      <c r="DD225" s="47">
        <v>0</v>
      </c>
      <c r="DE225" s="47">
        <v>0</v>
      </c>
      <c r="DF225" s="47">
        <v>0</v>
      </c>
      <c r="DG225" s="47">
        <v>0.881578947368421</v>
      </c>
      <c r="DH225" s="47">
        <v>0</v>
      </c>
      <c r="DI225" s="47">
        <v>0</v>
      </c>
      <c r="DJ225" s="47">
        <v>0</v>
      </c>
      <c r="DK225" s="47">
        <v>0</v>
      </c>
      <c r="DL225" s="47">
        <v>0</v>
      </c>
      <c r="DM225" s="47">
        <v>0</v>
      </c>
      <c r="DN225" s="47">
        <v>0</v>
      </c>
      <c r="DO225" s="47">
        <v>0</v>
      </c>
      <c r="DP225" s="47">
        <v>0</v>
      </c>
      <c r="DQ225" s="47">
        <v>0</v>
      </c>
      <c r="DR225" s="47">
        <v>0</v>
      </c>
      <c r="DS225" s="47">
        <v>0</v>
      </c>
      <c r="DT225" s="47">
        <v>0</v>
      </c>
      <c r="DU225" s="47">
        <v>0</v>
      </c>
      <c r="DV225" s="47">
        <v>0</v>
      </c>
      <c r="DW225" s="47">
        <v>0</v>
      </c>
      <c r="DX225" s="47">
        <v>0</v>
      </c>
      <c r="DY225" s="47">
        <v>0</v>
      </c>
      <c r="DZ225" s="47">
        <v>0</v>
      </c>
      <c r="EA225" s="47">
        <v>0</v>
      </c>
      <c r="ZZ225" t="s">
        <v>157</v>
      </c>
    </row>
    <row r="226" spans="1:702" x14ac:dyDescent="0.25">
      <c r="A226" s="47" t="s">
        <v>509</v>
      </c>
      <c r="B226" s="47" t="s">
        <v>153</v>
      </c>
      <c r="C226" s="47" t="s">
        <v>157</v>
      </c>
      <c r="D226" s="47" t="s">
        <v>1170</v>
      </c>
      <c r="E226" s="47" t="s">
        <v>504</v>
      </c>
      <c r="F226" s="47" t="s">
        <v>504</v>
      </c>
      <c r="G226" s="47"/>
      <c r="H226" s="47" t="s">
        <v>406</v>
      </c>
      <c r="I226" s="47" t="s">
        <v>415</v>
      </c>
      <c r="J226" s="47" t="str">
        <f>=IFERROR(VLOOKUP(H226&amp;I226,Table_Fonctions!A:G,6,FALSE),"")</f>
        <v>0</v>
      </c>
      <c r="K226" s="47" t="s">
        <v>1177</v>
      </c>
      <c r="L226" s="47" t="str">
        <f>=IFERROR(VLOOKUP(H226&amp;I226,Table_Fonctions!A:G,7,FALSE),K226)</f>
        <v/>
      </c>
      <c r="M226" s="47" t="str">
        <f>=IF(OR(LEFT(D226, 3)="TJ ", LEFT(D226, 4)="CPH "), "OUI", "NON")</f>
        <v/>
      </c>
      <c r="N226" s="47" t="s">
        <v>510</v>
      </c>
      <c r="O226" s="47"/>
      <c r="P226" s="47">
        <v>1</v>
      </c>
      <c r="Q226" s="47">
        <v>1</v>
      </c>
      <c r="R226" s="47" t="s">
        <v>1172</v>
      </c>
      <c r="S226" s="47">
        <f>=ROUND(BQ226-(BR226+BS226),3)</f>
      </c>
      <c r="T226" s="47">
        <f>=ROUND(CK226-(CL226+CM226+CN226+CO226+CP226),3)</f>
      </c>
      <c r="U226" s="47">
        <v>0</v>
      </c>
      <c r="V226" s="47">
        <v>0</v>
      </c>
      <c r="W226" s="47">
        <v>0</v>
      </c>
      <c r="X226" s="47">
        <v>0</v>
      </c>
      <c r="Y226" s="47">
        <v>0</v>
      </c>
      <c r="Z226" s="47">
        <v>0</v>
      </c>
      <c r="AA226" s="47">
        <v>0</v>
      </c>
      <c r="AB226" s="47">
        <v>0</v>
      </c>
      <c r="AC226" s="47">
        <v>0</v>
      </c>
      <c r="AD226" s="47">
        <v>0</v>
      </c>
      <c r="AE226" s="47">
        <v>0</v>
      </c>
      <c r="AF226" s="47">
        <v>0</v>
      </c>
      <c r="AG226" s="47">
        <v>0</v>
      </c>
      <c r="AH226" s="47">
        <v>0</v>
      </c>
      <c r="AI226" s="47">
        <v>0</v>
      </c>
      <c r="AJ226" s="47">
        <v>0</v>
      </c>
      <c r="AK226" s="47">
        <v>0</v>
      </c>
      <c r="AL226" s="47">
        <v>0</v>
      </c>
      <c r="AM226" s="47">
        <v>0</v>
      </c>
      <c r="AN226" s="47">
        <v>0</v>
      </c>
      <c r="AO226" s="47">
        <v>0</v>
      </c>
      <c r="AP226" s="47">
        <v>0</v>
      </c>
      <c r="AQ226" s="47">
        <v>0</v>
      </c>
      <c r="AR226" s="47">
        <v>0</v>
      </c>
      <c r="AS226" s="47">
        <v>0</v>
      </c>
      <c r="AT226" s="47">
        <v>0</v>
      </c>
      <c r="AU226" s="47">
        <v>0</v>
      </c>
      <c r="AV226" s="47">
        <v>0</v>
      </c>
      <c r="AW226" s="47">
        <v>0</v>
      </c>
      <c r="AX226" s="47">
        <v>0</v>
      </c>
      <c r="AY226" s="47">
        <v>0</v>
      </c>
      <c r="AZ226" s="47">
        <v>0</v>
      </c>
      <c r="BA226" s="47">
        <v>0</v>
      </c>
      <c r="BB226" s="47">
        <v>0</v>
      </c>
      <c r="BC226" s="47">
        <v>0</v>
      </c>
      <c r="BD226" s="47">
        <v>0</v>
      </c>
      <c r="BE226" s="47">
        <v>0</v>
      </c>
      <c r="BF226" s="47">
        <v>0</v>
      </c>
      <c r="BG226" s="47">
        <v>0</v>
      </c>
      <c r="BH226" s="47">
        <v>0</v>
      </c>
      <c r="BI226" s="47">
        <v>0</v>
      </c>
      <c r="BJ226" s="47">
        <v>0</v>
      </c>
      <c r="BK226" s="47">
        <v>0</v>
      </c>
      <c r="BL226" s="47">
        <v>0</v>
      </c>
      <c r="BM226" s="47">
        <v>0</v>
      </c>
      <c r="BN226" s="47">
        <v>0</v>
      </c>
      <c r="BO226" s="47">
        <v>0</v>
      </c>
      <c r="BP226" s="47">
        <v>0</v>
      </c>
      <c r="BQ226" s="47">
        <v>0</v>
      </c>
      <c r="BR226" s="47">
        <v>0</v>
      </c>
      <c r="BS226" s="47">
        <v>0</v>
      </c>
      <c r="BT226" s="47">
        <v>0</v>
      </c>
      <c r="BU226" s="47">
        <v>0</v>
      </c>
      <c r="BV226" s="47">
        <v>0</v>
      </c>
      <c r="BW226" s="47">
        <v>0</v>
      </c>
      <c r="BX226" s="47">
        <v>0</v>
      </c>
      <c r="BY226" s="47">
        <v>0</v>
      </c>
      <c r="BZ226" s="47">
        <v>0</v>
      </c>
      <c r="CA226" s="47">
        <v>0</v>
      </c>
      <c r="CB226" s="47">
        <v>0</v>
      </c>
      <c r="CC226" s="47">
        <v>0</v>
      </c>
      <c r="CD226" s="47">
        <v>0</v>
      </c>
      <c r="CE226" s="47">
        <v>0</v>
      </c>
      <c r="CF226" s="47">
        <v>0</v>
      </c>
      <c r="CG226" s="47">
        <v>0</v>
      </c>
      <c r="CH226" s="47">
        <v>0</v>
      </c>
      <c r="CI226" s="47">
        <v>0</v>
      </c>
      <c r="CJ226" s="47">
        <v>0</v>
      </c>
      <c r="CK226" s="47">
        <v>0</v>
      </c>
      <c r="CL226" s="47">
        <v>0</v>
      </c>
      <c r="CM226" s="47">
        <v>0</v>
      </c>
      <c r="CN226" s="47">
        <v>0</v>
      </c>
      <c r="CO226" s="47">
        <v>0</v>
      </c>
      <c r="CP226" s="47">
        <v>0</v>
      </c>
      <c r="CQ226" s="47">
        <v>0</v>
      </c>
      <c r="CR226" s="47">
        <v>0</v>
      </c>
      <c r="CS226" s="47">
        <v>0</v>
      </c>
      <c r="CT226" s="47">
        <v>0</v>
      </c>
      <c r="CU226" s="47">
        <v>0</v>
      </c>
      <c r="CV226" s="47">
        <v>0</v>
      </c>
      <c r="CW226" s="47">
        <v>0</v>
      </c>
      <c r="CX226" s="47">
        <v>0</v>
      </c>
      <c r="CY226" s="47">
        <v>1</v>
      </c>
      <c r="CZ226" s="47">
        <v>0</v>
      </c>
      <c r="DA226" s="47">
        <v>0</v>
      </c>
      <c r="DB226" s="47">
        <v>0</v>
      </c>
      <c r="DC226" s="47">
        <v>0</v>
      </c>
      <c r="DD226" s="47">
        <v>0</v>
      </c>
      <c r="DE226" s="47">
        <v>0</v>
      </c>
      <c r="DF226" s="47">
        <v>0</v>
      </c>
      <c r="DG226" s="47">
        <v>1</v>
      </c>
      <c r="DH226" s="47">
        <v>0</v>
      </c>
      <c r="DI226" s="47">
        <v>0</v>
      </c>
      <c r="DJ226" s="47">
        <v>0</v>
      </c>
      <c r="DK226" s="47">
        <v>0</v>
      </c>
      <c r="DL226" s="47">
        <v>0</v>
      </c>
      <c r="DM226" s="47">
        <v>0</v>
      </c>
      <c r="DN226" s="47">
        <v>0</v>
      </c>
      <c r="DO226" s="47">
        <v>0</v>
      </c>
      <c r="DP226" s="47">
        <v>0</v>
      </c>
      <c r="DQ226" s="47">
        <v>0</v>
      </c>
      <c r="DR226" s="47">
        <v>0</v>
      </c>
      <c r="DS226" s="47">
        <v>0</v>
      </c>
      <c r="DT226" s="47">
        <v>0</v>
      </c>
      <c r="DU226" s="47">
        <v>0</v>
      </c>
      <c r="DV226" s="47">
        <v>0</v>
      </c>
      <c r="DW226" s="47">
        <v>0</v>
      </c>
      <c r="DX226" s="47">
        <v>0</v>
      </c>
      <c r="DY226" s="47">
        <v>0</v>
      </c>
      <c r="DZ226" s="47">
        <v>0</v>
      </c>
      <c r="EA226" s="47">
        <v>0</v>
      </c>
      <c r="ZZ226" t="s">
        <v>157</v>
      </c>
    </row>
    <row r="227" spans="1:702" x14ac:dyDescent="0.25">
      <c r="A227" s="47" t="s">
        <v>511</v>
      </c>
      <c r="B227" s="47" t="s">
        <v>153</v>
      </c>
      <c r="C227" s="47" t="s">
        <v>157</v>
      </c>
      <c r="D227" s="47" t="s">
        <v>1170</v>
      </c>
      <c r="E227" s="47" t="s">
        <v>504</v>
      </c>
      <c r="F227" s="47" t="s">
        <v>504</v>
      </c>
      <c r="G227" s="47"/>
      <c r="H227" s="47" t="s">
        <v>406</v>
      </c>
      <c r="I227" s="47" t="s">
        <v>412</v>
      </c>
      <c r="J227" s="47" t="str">
        <f>=IFERROR(VLOOKUP(H227&amp;I227,Table_Fonctions!A:G,6,FALSE),"")</f>
        <v>0</v>
      </c>
      <c r="K227" s="47" t="s">
        <v>1177</v>
      </c>
      <c r="L227" s="47" t="str">
        <f>=IFERROR(VLOOKUP(H227&amp;I227,Table_Fonctions!A:G,7,FALSE),K227)</f>
        <v/>
      </c>
      <c r="M227" s="47" t="str">
        <f>=IF(OR(LEFT(D227, 3)="TJ ", LEFT(D227, 4)="CPH "), "OUI", "NON")</f>
        <v/>
      </c>
      <c r="N227" s="47" t="s">
        <v>431</v>
      </c>
      <c r="O227" s="47"/>
      <c r="P227" s="47">
        <v>0.007894736842105263</v>
      </c>
      <c r="Q227" s="47">
        <v>0.007894736842105263</v>
      </c>
      <c r="R227" s="47" t="s">
        <v>1172</v>
      </c>
      <c r="S227" s="47">
        <f>=ROUND(BQ227-(BR227+BS227),3)</f>
      </c>
      <c r="T227" s="47">
        <f>=ROUND(CK227-(CL227+CM227+CN227+CO227+CP227),3)</f>
      </c>
      <c r="U227" s="47">
        <v>0</v>
      </c>
      <c r="V227" s="47">
        <v>0</v>
      </c>
      <c r="W227" s="47">
        <v>0</v>
      </c>
      <c r="X227" s="47">
        <v>0</v>
      </c>
      <c r="Y227" s="47">
        <v>0</v>
      </c>
      <c r="Z227" s="47">
        <v>0</v>
      </c>
      <c r="AA227" s="47">
        <v>0</v>
      </c>
      <c r="AB227" s="47">
        <v>0</v>
      </c>
      <c r="AC227" s="47">
        <v>0</v>
      </c>
      <c r="AD227" s="47">
        <v>0</v>
      </c>
      <c r="AE227" s="47">
        <v>0</v>
      </c>
      <c r="AF227" s="47">
        <v>0</v>
      </c>
      <c r="AG227" s="47">
        <v>0</v>
      </c>
      <c r="AH227" s="47">
        <v>0</v>
      </c>
      <c r="AI227" s="47">
        <v>0</v>
      </c>
      <c r="AJ227" s="47">
        <v>0</v>
      </c>
      <c r="AK227" s="47">
        <v>0</v>
      </c>
      <c r="AL227" s="47">
        <v>0</v>
      </c>
      <c r="AM227" s="47">
        <v>0</v>
      </c>
      <c r="AN227" s="47">
        <v>0</v>
      </c>
      <c r="AO227" s="47">
        <v>0</v>
      </c>
      <c r="AP227" s="47">
        <v>0</v>
      </c>
      <c r="AQ227" s="47">
        <v>0</v>
      </c>
      <c r="AR227" s="47">
        <v>0</v>
      </c>
      <c r="AS227" s="47">
        <v>0</v>
      </c>
      <c r="AT227" s="47">
        <v>0</v>
      </c>
      <c r="AU227" s="47">
        <v>0</v>
      </c>
      <c r="AV227" s="47">
        <v>0</v>
      </c>
      <c r="AW227" s="47">
        <v>0</v>
      </c>
      <c r="AX227" s="47">
        <v>0</v>
      </c>
      <c r="AY227" s="47">
        <v>0</v>
      </c>
      <c r="AZ227" s="47">
        <v>0</v>
      </c>
      <c r="BA227" s="47">
        <v>0</v>
      </c>
      <c r="BB227" s="47">
        <v>0</v>
      </c>
      <c r="BC227" s="47">
        <v>0</v>
      </c>
      <c r="BD227" s="47">
        <v>0</v>
      </c>
      <c r="BE227" s="47">
        <v>0</v>
      </c>
      <c r="BF227" s="47">
        <v>0</v>
      </c>
      <c r="BG227" s="47">
        <v>0</v>
      </c>
      <c r="BH227" s="47">
        <v>0</v>
      </c>
      <c r="BI227" s="47">
        <v>0</v>
      </c>
      <c r="BJ227" s="47">
        <v>0</v>
      </c>
      <c r="BK227" s="47">
        <v>0</v>
      </c>
      <c r="BL227" s="47">
        <v>0</v>
      </c>
      <c r="BM227" s="47">
        <v>0</v>
      </c>
      <c r="BN227" s="47">
        <v>0</v>
      </c>
      <c r="BO227" s="47">
        <v>0</v>
      </c>
      <c r="BP227" s="47">
        <v>0</v>
      </c>
      <c r="BQ227" s="47">
        <v>0</v>
      </c>
      <c r="BR227" s="47">
        <v>0</v>
      </c>
      <c r="BS227" s="47">
        <v>0</v>
      </c>
      <c r="BT227" s="47">
        <v>0</v>
      </c>
      <c r="BU227" s="47">
        <v>0</v>
      </c>
      <c r="BV227" s="47">
        <v>0</v>
      </c>
      <c r="BW227" s="47">
        <v>0</v>
      </c>
      <c r="BX227" s="47">
        <v>0</v>
      </c>
      <c r="BY227" s="47">
        <v>0</v>
      </c>
      <c r="BZ227" s="47">
        <v>0</v>
      </c>
      <c r="CA227" s="47">
        <v>0</v>
      </c>
      <c r="CB227" s="47">
        <v>0</v>
      </c>
      <c r="CC227" s="47">
        <v>0</v>
      </c>
      <c r="CD227" s="47">
        <v>0</v>
      </c>
      <c r="CE227" s="47">
        <v>0</v>
      </c>
      <c r="CF227" s="47">
        <v>0</v>
      </c>
      <c r="CG227" s="47">
        <v>0</v>
      </c>
      <c r="CH227" s="47">
        <v>0</v>
      </c>
      <c r="CI227" s="47">
        <v>0</v>
      </c>
      <c r="CJ227" s="47">
        <v>0</v>
      </c>
      <c r="CK227" s="47">
        <v>0</v>
      </c>
      <c r="CL227" s="47">
        <v>0</v>
      </c>
      <c r="CM227" s="47">
        <v>0</v>
      </c>
      <c r="CN227" s="47">
        <v>0</v>
      </c>
      <c r="CO227" s="47">
        <v>0</v>
      </c>
      <c r="CP227" s="47">
        <v>0</v>
      </c>
      <c r="CQ227" s="47">
        <v>0</v>
      </c>
      <c r="CR227" s="47">
        <v>0</v>
      </c>
      <c r="CS227" s="47">
        <v>0</v>
      </c>
      <c r="CT227" s="47">
        <v>0</v>
      </c>
      <c r="CU227" s="47">
        <v>0</v>
      </c>
      <c r="CV227" s="47">
        <v>0</v>
      </c>
      <c r="CW227" s="47">
        <v>0</v>
      </c>
      <c r="CX227" s="47">
        <v>0</v>
      </c>
      <c r="CY227" s="47">
        <v>0.007894736842105263</v>
      </c>
      <c r="CZ227" s="47">
        <v>0</v>
      </c>
      <c r="DA227" s="47">
        <v>0</v>
      </c>
      <c r="DB227" s="47">
        <v>0</v>
      </c>
      <c r="DC227" s="47">
        <v>0</v>
      </c>
      <c r="DD227" s="47">
        <v>0</v>
      </c>
      <c r="DE227" s="47">
        <v>0</v>
      </c>
      <c r="DF227" s="47">
        <v>0</v>
      </c>
      <c r="DG227" s="47">
        <v>0.007894736842105263</v>
      </c>
      <c r="DH227" s="47">
        <v>0</v>
      </c>
      <c r="DI227" s="47">
        <v>0</v>
      </c>
      <c r="DJ227" s="47">
        <v>0</v>
      </c>
      <c r="DK227" s="47">
        <v>0</v>
      </c>
      <c r="DL227" s="47">
        <v>0</v>
      </c>
      <c r="DM227" s="47">
        <v>0</v>
      </c>
      <c r="DN227" s="47">
        <v>0</v>
      </c>
      <c r="DO227" s="47">
        <v>0</v>
      </c>
      <c r="DP227" s="47">
        <v>0</v>
      </c>
      <c r="DQ227" s="47">
        <v>0</v>
      </c>
      <c r="DR227" s="47">
        <v>0</v>
      </c>
      <c r="DS227" s="47">
        <v>0</v>
      </c>
      <c r="DT227" s="47">
        <v>0</v>
      </c>
      <c r="DU227" s="47">
        <v>0</v>
      </c>
      <c r="DV227" s="47">
        <v>0</v>
      </c>
      <c r="DW227" s="47">
        <v>0</v>
      </c>
      <c r="DX227" s="47">
        <v>0</v>
      </c>
      <c r="DY227" s="47">
        <v>0</v>
      </c>
      <c r="DZ227" s="47">
        <v>0</v>
      </c>
      <c r="EA227" s="47">
        <v>0</v>
      </c>
      <c r="ZZ227" t="s">
        <v>157</v>
      </c>
    </row>
    <row r="228" spans="1:702" x14ac:dyDescent="0.25">
      <c r="A228" s="47" t="s">
        <v>512</v>
      </c>
      <c r="B228" s="47" t="s">
        <v>153</v>
      </c>
      <c r="C228" s="47" t="s">
        <v>157</v>
      </c>
      <c r="D228" s="47" t="s">
        <v>1170</v>
      </c>
      <c r="E228" s="47" t="s">
        <v>504</v>
      </c>
      <c r="F228" s="47" t="s">
        <v>504</v>
      </c>
      <c r="G228" s="47"/>
      <c r="H228" s="47" t="s">
        <v>406</v>
      </c>
      <c r="I228" s="47" t="s">
        <v>486</v>
      </c>
      <c r="J228" s="47" t="str">
        <f>=IFERROR(VLOOKUP(H228&amp;I228,Table_Fonctions!A:G,6,FALSE),"")</f>
        <v>0</v>
      </c>
      <c r="K228" s="47" t="s">
        <v>1177</v>
      </c>
      <c r="L228" s="47" t="str">
        <f>=IFERROR(VLOOKUP(H228&amp;I228,Table_Fonctions!A:G,7,FALSE),K228)</f>
        <v/>
      </c>
      <c r="M228" s="47" t="str">
        <f>=IF(OR(LEFT(D228, 3)="TJ ", LEFT(D228, 4)="CPH "), "OUI", "NON")</f>
        <v/>
      </c>
      <c r="N228" s="47" t="s">
        <v>513</v>
      </c>
      <c r="O228" s="47"/>
      <c r="P228" s="47">
        <v>0.6578947368421053</v>
      </c>
      <c r="Q228" s="47">
        <v>0.6578947368421053</v>
      </c>
      <c r="R228" s="47" t="s">
        <v>1172</v>
      </c>
      <c r="S228" s="47">
        <f>=ROUND(BQ228-(BR228+BS228),3)</f>
      </c>
      <c r="T228" s="47">
        <f>=ROUND(CK228-(CL228+CM228+CN228+CO228+CP228),3)</f>
      </c>
      <c r="U228" s="47">
        <v>0</v>
      </c>
      <c r="V228" s="47">
        <v>0</v>
      </c>
      <c r="W228" s="47">
        <v>0</v>
      </c>
      <c r="X228" s="47">
        <v>0</v>
      </c>
      <c r="Y228" s="47">
        <v>0</v>
      </c>
      <c r="Z228" s="47">
        <v>0</v>
      </c>
      <c r="AA228" s="47">
        <v>0</v>
      </c>
      <c r="AB228" s="47">
        <v>0</v>
      </c>
      <c r="AC228" s="47">
        <v>0</v>
      </c>
      <c r="AD228" s="47">
        <v>0</v>
      </c>
      <c r="AE228" s="47">
        <v>0</v>
      </c>
      <c r="AF228" s="47">
        <v>0</v>
      </c>
      <c r="AG228" s="47">
        <v>0</v>
      </c>
      <c r="AH228" s="47">
        <v>0</v>
      </c>
      <c r="AI228" s="47">
        <v>0</v>
      </c>
      <c r="AJ228" s="47">
        <v>0</v>
      </c>
      <c r="AK228" s="47">
        <v>0</v>
      </c>
      <c r="AL228" s="47">
        <v>0</v>
      </c>
      <c r="AM228" s="47">
        <v>0</v>
      </c>
      <c r="AN228" s="47">
        <v>0</v>
      </c>
      <c r="AO228" s="47">
        <v>0</v>
      </c>
      <c r="AP228" s="47">
        <v>0</v>
      </c>
      <c r="AQ228" s="47">
        <v>0</v>
      </c>
      <c r="AR228" s="47">
        <v>0</v>
      </c>
      <c r="AS228" s="47">
        <v>0</v>
      </c>
      <c r="AT228" s="47">
        <v>0</v>
      </c>
      <c r="AU228" s="47">
        <v>0</v>
      </c>
      <c r="AV228" s="47">
        <v>0</v>
      </c>
      <c r="AW228" s="47">
        <v>0</v>
      </c>
      <c r="AX228" s="47">
        <v>0</v>
      </c>
      <c r="AY228" s="47">
        <v>0</v>
      </c>
      <c r="AZ228" s="47">
        <v>0</v>
      </c>
      <c r="BA228" s="47">
        <v>0</v>
      </c>
      <c r="BB228" s="47">
        <v>0</v>
      </c>
      <c r="BC228" s="47">
        <v>0</v>
      </c>
      <c r="BD228" s="47">
        <v>0</v>
      </c>
      <c r="BE228" s="47">
        <v>0</v>
      </c>
      <c r="BF228" s="47">
        <v>0</v>
      </c>
      <c r="BG228" s="47">
        <v>0</v>
      </c>
      <c r="BH228" s="47">
        <v>0</v>
      </c>
      <c r="BI228" s="47">
        <v>0</v>
      </c>
      <c r="BJ228" s="47">
        <v>0</v>
      </c>
      <c r="BK228" s="47">
        <v>0</v>
      </c>
      <c r="BL228" s="47">
        <v>0</v>
      </c>
      <c r="BM228" s="47">
        <v>0</v>
      </c>
      <c r="BN228" s="47">
        <v>0</v>
      </c>
      <c r="BO228" s="47">
        <v>0</v>
      </c>
      <c r="BP228" s="47">
        <v>0</v>
      </c>
      <c r="BQ228" s="47">
        <v>0</v>
      </c>
      <c r="BR228" s="47">
        <v>0</v>
      </c>
      <c r="BS228" s="47">
        <v>0</v>
      </c>
      <c r="BT228" s="47">
        <v>0</v>
      </c>
      <c r="BU228" s="47">
        <v>0</v>
      </c>
      <c r="BV228" s="47">
        <v>0</v>
      </c>
      <c r="BW228" s="47">
        <v>0</v>
      </c>
      <c r="BX228" s="47">
        <v>0</v>
      </c>
      <c r="BY228" s="47">
        <v>0</v>
      </c>
      <c r="BZ228" s="47">
        <v>0</v>
      </c>
      <c r="CA228" s="47">
        <v>0</v>
      </c>
      <c r="CB228" s="47">
        <v>0</v>
      </c>
      <c r="CC228" s="47">
        <v>0</v>
      </c>
      <c r="CD228" s="47">
        <v>0</v>
      </c>
      <c r="CE228" s="47">
        <v>0</v>
      </c>
      <c r="CF228" s="47">
        <v>0</v>
      </c>
      <c r="CG228" s="47">
        <v>0</v>
      </c>
      <c r="CH228" s="47">
        <v>0</v>
      </c>
      <c r="CI228" s="47">
        <v>0</v>
      </c>
      <c r="CJ228" s="47">
        <v>0</v>
      </c>
      <c r="CK228" s="47">
        <v>0</v>
      </c>
      <c r="CL228" s="47">
        <v>0</v>
      </c>
      <c r="CM228" s="47">
        <v>0</v>
      </c>
      <c r="CN228" s="47">
        <v>0</v>
      </c>
      <c r="CO228" s="47">
        <v>0</v>
      </c>
      <c r="CP228" s="47">
        <v>0</v>
      </c>
      <c r="CQ228" s="47">
        <v>0</v>
      </c>
      <c r="CR228" s="47">
        <v>0</v>
      </c>
      <c r="CS228" s="47">
        <v>0</v>
      </c>
      <c r="CT228" s="47">
        <v>0</v>
      </c>
      <c r="CU228" s="47">
        <v>0</v>
      </c>
      <c r="CV228" s="47">
        <v>0</v>
      </c>
      <c r="CW228" s="47">
        <v>0</v>
      </c>
      <c r="CX228" s="47">
        <v>0</v>
      </c>
      <c r="CY228" s="47">
        <v>0.6578947368421053</v>
      </c>
      <c r="CZ228" s="47">
        <v>0.526315789473686</v>
      </c>
      <c r="DA228" s="47">
        <v>0</v>
      </c>
      <c r="DB228" s="47">
        <v>0</v>
      </c>
      <c r="DC228" s="47">
        <v>0</v>
      </c>
      <c r="DD228" s="47">
        <v>0</v>
      </c>
      <c r="DE228" s="47">
        <v>0</v>
      </c>
      <c r="DF228" s="47">
        <v>0</v>
      </c>
      <c r="DG228" s="47">
        <v>0.1315789473684215</v>
      </c>
      <c r="DH228" s="47">
        <v>0</v>
      </c>
      <c r="DI228" s="47">
        <v>0</v>
      </c>
      <c r="DJ228" s="47">
        <v>0</v>
      </c>
      <c r="DK228" s="47">
        <v>0</v>
      </c>
      <c r="DL228" s="47">
        <v>0</v>
      </c>
      <c r="DM228" s="47">
        <v>0</v>
      </c>
      <c r="DN228" s="47">
        <v>0</v>
      </c>
      <c r="DO228" s="47">
        <v>0</v>
      </c>
      <c r="DP228" s="47">
        <v>0</v>
      </c>
      <c r="DQ228" s="47">
        <v>0</v>
      </c>
      <c r="DR228" s="47">
        <v>0</v>
      </c>
      <c r="DS228" s="47">
        <v>0</v>
      </c>
      <c r="DT228" s="47">
        <v>0</v>
      </c>
      <c r="DU228" s="47">
        <v>0</v>
      </c>
      <c r="DV228" s="47">
        <v>0</v>
      </c>
      <c r="DW228" s="47">
        <v>0</v>
      </c>
      <c r="DX228" s="47">
        <v>0</v>
      </c>
      <c r="DY228" s="47">
        <v>0</v>
      </c>
      <c r="DZ228" s="47">
        <v>0</v>
      </c>
      <c r="EA228" s="47">
        <v>0</v>
      </c>
      <c r="ZZ228" t="s">
        <v>157</v>
      </c>
    </row>
    <row r="229" spans="1:702" x14ac:dyDescent="0.25">
      <c r="A229" s="47" t="s">
        <v>514</v>
      </c>
      <c r="B229" s="47" t="s">
        <v>153</v>
      </c>
      <c r="C229" s="47" t="s">
        <v>157</v>
      </c>
      <c r="D229" s="47" t="s">
        <v>1170</v>
      </c>
      <c r="E229" s="47" t="s">
        <v>504</v>
      </c>
      <c r="F229" s="47" t="s">
        <v>504</v>
      </c>
      <c r="G229" s="47"/>
      <c r="H229" s="47" t="s">
        <v>406</v>
      </c>
      <c r="I229" s="47" t="s">
        <v>486</v>
      </c>
      <c r="J229" s="47" t="str">
        <f>=IFERROR(VLOOKUP(H229&amp;I229,Table_Fonctions!A:G,6,FALSE),"")</f>
        <v>0</v>
      </c>
      <c r="K229" s="47" t="s">
        <v>1177</v>
      </c>
      <c r="L229" s="47" t="str">
        <f>=IFERROR(VLOOKUP(H229&amp;I229,Table_Fonctions!A:G,7,FALSE),K229)</f>
        <v/>
      </c>
      <c r="M229" s="47" t="str">
        <f>=IF(OR(LEFT(D229, 3)="TJ ", LEFT(D229, 4)="CPH "), "OUI", "NON")</f>
        <v/>
      </c>
      <c r="N229" s="47" t="s">
        <v>515</v>
      </c>
      <c r="O229" s="47"/>
      <c r="P229" s="47">
        <v>0.3078947368421053</v>
      </c>
      <c r="Q229" s="47">
        <v>0.3078947368421053</v>
      </c>
      <c r="R229" s="47" t="s">
        <v>1172</v>
      </c>
      <c r="S229" s="47">
        <f>=ROUND(BQ229-(BR229+BS229),3)</f>
      </c>
      <c r="T229" s="47">
        <f>=ROUND(CK229-(CL229+CM229+CN229+CO229+CP229),3)</f>
      </c>
      <c r="U229" s="47">
        <v>0</v>
      </c>
      <c r="V229" s="47">
        <v>0</v>
      </c>
      <c r="W229" s="47">
        <v>0</v>
      </c>
      <c r="X229" s="47">
        <v>0</v>
      </c>
      <c r="Y229" s="47">
        <v>0</v>
      </c>
      <c r="Z229" s="47">
        <v>0</v>
      </c>
      <c r="AA229" s="47">
        <v>0</v>
      </c>
      <c r="AB229" s="47">
        <v>0</v>
      </c>
      <c r="AC229" s="47">
        <v>0</v>
      </c>
      <c r="AD229" s="47">
        <v>0</v>
      </c>
      <c r="AE229" s="47">
        <v>0</v>
      </c>
      <c r="AF229" s="47">
        <v>0</v>
      </c>
      <c r="AG229" s="47">
        <v>0</v>
      </c>
      <c r="AH229" s="47">
        <v>0</v>
      </c>
      <c r="AI229" s="47">
        <v>0</v>
      </c>
      <c r="AJ229" s="47">
        <v>0</v>
      </c>
      <c r="AK229" s="47">
        <v>0</v>
      </c>
      <c r="AL229" s="47">
        <v>0</v>
      </c>
      <c r="AM229" s="47">
        <v>0</v>
      </c>
      <c r="AN229" s="47">
        <v>0</v>
      </c>
      <c r="AO229" s="47">
        <v>0</v>
      </c>
      <c r="AP229" s="47">
        <v>0</v>
      </c>
      <c r="AQ229" s="47">
        <v>0</v>
      </c>
      <c r="AR229" s="47">
        <v>0</v>
      </c>
      <c r="AS229" s="47">
        <v>0</v>
      </c>
      <c r="AT229" s="47">
        <v>0</v>
      </c>
      <c r="AU229" s="47">
        <v>0</v>
      </c>
      <c r="AV229" s="47">
        <v>0</v>
      </c>
      <c r="AW229" s="47">
        <v>0</v>
      </c>
      <c r="AX229" s="47">
        <v>0</v>
      </c>
      <c r="AY229" s="47">
        <v>0</v>
      </c>
      <c r="AZ229" s="47">
        <v>0</v>
      </c>
      <c r="BA229" s="47">
        <v>0</v>
      </c>
      <c r="BB229" s="47">
        <v>0</v>
      </c>
      <c r="BC229" s="47">
        <v>0</v>
      </c>
      <c r="BD229" s="47">
        <v>0</v>
      </c>
      <c r="BE229" s="47">
        <v>0</v>
      </c>
      <c r="BF229" s="47">
        <v>0</v>
      </c>
      <c r="BG229" s="47">
        <v>0</v>
      </c>
      <c r="BH229" s="47">
        <v>0</v>
      </c>
      <c r="BI229" s="47">
        <v>0</v>
      </c>
      <c r="BJ229" s="47">
        <v>0</v>
      </c>
      <c r="BK229" s="47">
        <v>0</v>
      </c>
      <c r="BL229" s="47">
        <v>0</v>
      </c>
      <c r="BM229" s="47">
        <v>0</v>
      </c>
      <c r="BN229" s="47">
        <v>0</v>
      </c>
      <c r="BO229" s="47">
        <v>0</v>
      </c>
      <c r="BP229" s="47">
        <v>0</v>
      </c>
      <c r="BQ229" s="47">
        <v>0</v>
      </c>
      <c r="BR229" s="47">
        <v>0</v>
      </c>
      <c r="BS229" s="47">
        <v>0</v>
      </c>
      <c r="BT229" s="47">
        <v>0</v>
      </c>
      <c r="BU229" s="47">
        <v>0</v>
      </c>
      <c r="BV229" s="47">
        <v>0</v>
      </c>
      <c r="BW229" s="47">
        <v>0</v>
      </c>
      <c r="BX229" s="47">
        <v>0</v>
      </c>
      <c r="BY229" s="47">
        <v>0</v>
      </c>
      <c r="BZ229" s="47">
        <v>0</v>
      </c>
      <c r="CA229" s="47">
        <v>0</v>
      </c>
      <c r="CB229" s="47">
        <v>0</v>
      </c>
      <c r="CC229" s="47">
        <v>0</v>
      </c>
      <c r="CD229" s="47">
        <v>0</v>
      </c>
      <c r="CE229" s="47">
        <v>0</v>
      </c>
      <c r="CF229" s="47">
        <v>0</v>
      </c>
      <c r="CG229" s="47">
        <v>0</v>
      </c>
      <c r="CH229" s="47">
        <v>0</v>
      </c>
      <c r="CI229" s="47">
        <v>0</v>
      </c>
      <c r="CJ229" s="47">
        <v>0</v>
      </c>
      <c r="CK229" s="47">
        <v>0</v>
      </c>
      <c r="CL229" s="47">
        <v>0</v>
      </c>
      <c r="CM229" s="47">
        <v>0</v>
      </c>
      <c r="CN229" s="47">
        <v>0</v>
      </c>
      <c r="CO229" s="47">
        <v>0</v>
      </c>
      <c r="CP229" s="47">
        <v>0</v>
      </c>
      <c r="CQ229" s="47">
        <v>0</v>
      </c>
      <c r="CR229" s="47">
        <v>0</v>
      </c>
      <c r="CS229" s="47">
        <v>0</v>
      </c>
      <c r="CT229" s="47">
        <v>0</v>
      </c>
      <c r="CU229" s="47">
        <v>0</v>
      </c>
      <c r="CV229" s="47">
        <v>0</v>
      </c>
      <c r="CW229" s="47">
        <v>0</v>
      </c>
      <c r="CX229" s="47">
        <v>0</v>
      </c>
      <c r="CY229" s="47">
        <v>0.3078947368421053</v>
      </c>
      <c r="CZ229" s="47">
        <v>0.18473684210526328</v>
      </c>
      <c r="DA229" s="47">
        <v>0</v>
      </c>
      <c r="DB229" s="47">
        <v>0</v>
      </c>
      <c r="DC229" s="47">
        <v>0</v>
      </c>
      <c r="DD229" s="47">
        <v>0</v>
      </c>
      <c r="DE229" s="47">
        <v>0</v>
      </c>
      <c r="DF229" s="47">
        <v>0</v>
      </c>
      <c r="DG229" s="47">
        <v>0.12315789473684184</v>
      </c>
      <c r="DH229" s="47">
        <v>0</v>
      </c>
      <c r="DI229" s="47">
        <v>0</v>
      </c>
      <c r="DJ229" s="47">
        <v>0</v>
      </c>
      <c r="DK229" s="47">
        <v>0</v>
      </c>
      <c r="DL229" s="47">
        <v>0</v>
      </c>
      <c r="DM229" s="47">
        <v>0</v>
      </c>
      <c r="DN229" s="47">
        <v>0</v>
      </c>
      <c r="DO229" s="47">
        <v>0</v>
      </c>
      <c r="DP229" s="47">
        <v>0</v>
      </c>
      <c r="DQ229" s="47">
        <v>0</v>
      </c>
      <c r="DR229" s="47">
        <v>0</v>
      </c>
      <c r="DS229" s="47">
        <v>0</v>
      </c>
      <c r="DT229" s="47">
        <v>0</v>
      </c>
      <c r="DU229" s="47">
        <v>0</v>
      </c>
      <c r="DV229" s="47">
        <v>0</v>
      </c>
      <c r="DW229" s="47">
        <v>0</v>
      </c>
      <c r="DX229" s="47">
        <v>0</v>
      </c>
      <c r="DY229" s="47">
        <v>0</v>
      </c>
      <c r="DZ229" s="47">
        <v>0</v>
      </c>
      <c r="EA229" s="47">
        <v>0</v>
      </c>
      <c r="ZZ229" t="s">
        <v>157</v>
      </c>
    </row>
    <row r="230" spans="1:702" x14ac:dyDescent="0.25">
      <c r="A230" s="47" t="s">
        <v>516</v>
      </c>
      <c r="B230" s="47" t="s">
        <v>153</v>
      </c>
      <c r="C230" s="47" t="s">
        <v>157</v>
      </c>
      <c r="D230" s="47" t="s">
        <v>1170</v>
      </c>
      <c r="E230" s="47" t="s">
        <v>504</v>
      </c>
      <c r="F230" s="47" t="s">
        <v>504</v>
      </c>
      <c r="G230" s="47"/>
      <c r="H230" s="47" t="s">
        <v>406</v>
      </c>
      <c r="I230" s="47" t="s">
        <v>412</v>
      </c>
      <c r="J230" s="47" t="str">
        <f>=IFERROR(VLOOKUP(H230&amp;I230,Table_Fonctions!A:G,6,FALSE),"")</f>
        <v>0</v>
      </c>
      <c r="K230" s="47" t="s">
        <v>1177</v>
      </c>
      <c r="L230" s="47" t="str">
        <f>=IFERROR(VLOOKUP(H230&amp;I230,Table_Fonctions!A:G,7,FALSE),K230)</f>
        <v/>
      </c>
      <c r="M230" s="47" t="str">
        <f>=IF(OR(LEFT(D230, 3)="TJ ", LEFT(D230, 4)="CPH "), "OUI", "NON")</f>
        <v/>
      </c>
      <c r="N230" s="47" t="s">
        <v>424</v>
      </c>
      <c r="O230" s="47"/>
      <c r="P230" s="47">
        <v>0.19473684210526315</v>
      </c>
      <c r="Q230" s="47">
        <v>0.19473684210526315</v>
      </c>
      <c r="R230" s="47" t="s">
        <v>1172</v>
      </c>
      <c r="S230" s="47">
        <f>=ROUND(BQ230-(BR230+BS230),3)</f>
      </c>
      <c r="T230" s="47">
        <f>=ROUND(CK230-(CL230+CM230+CN230+CO230+CP230),3)</f>
      </c>
      <c r="U230" s="47">
        <v>0</v>
      </c>
      <c r="V230" s="47">
        <v>0</v>
      </c>
      <c r="W230" s="47">
        <v>0</v>
      </c>
      <c r="X230" s="47">
        <v>0</v>
      </c>
      <c r="Y230" s="47">
        <v>0</v>
      </c>
      <c r="Z230" s="47">
        <v>0</v>
      </c>
      <c r="AA230" s="47">
        <v>0</v>
      </c>
      <c r="AB230" s="47">
        <v>0</v>
      </c>
      <c r="AC230" s="47">
        <v>0</v>
      </c>
      <c r="AD230" s="47">
        <v>0</v>
      </c>
      <c r="AE230" s="47">
        <v>0</v>
      </c>
      <c r="AF230" s="47">
        <v>0</v>
      </c>
      <c r="AG230" s="47">
        <v>0</v>
      </c>
      <c r="AH230" s="47">
        <v>0</v>
      </c>
      <c r="AI230" s="47">
        <v>0</v>
      </c>
      <c r="AJ230" s="47">
        <v>0</v>
      </c>
      <c r="AK230" s="47">
        <v>0</v>
      </c>
      <c r="AL230" s="47">
        <v>0</v>
      </c>
      <c r="AM230" s="47">
        <v>0</v>
      </c>
      <c r="AN230" s="47">
        <v>0</v>
      </c>
      <c r="AO230" s="47">
        <v>0</v>
      </c>
      <c r="AP230" s="47">
        <v>0</v>
      </c>
      <c r="AQ230" s="47">
        <v>0</v>
      </c>
      <c r="AR230" s="47">
        <v>0</v>
      </c>
      <c r="AS230" s="47">
        <v>0</v>
      </c>
      <c r="AT230" s="47">
        <v>0</v>
      </c>
      <c r="AU230" s="47">
        <v>0</v>
      </c>
      <c r="AV230" s="47">
        <v>0</v>
      </c>
      <c r="AW230" s="47">
        <v>0</v>
      </c>
      <c r="AX230" s="47">
        <v>0</v>
      </c>
      <c r="AY230" s="47">
        <v>0</v>
      </c>
      <c r="AZ230" s="47">
        <v>0</v>
      </c>
      <c r="BA230" s="47">
        <v>0</v>
      </c>
      <c r="BB230" s="47">
        <v>0</v>
      </c>
      <c r="BC230" s="47">
        <v>0</v>
      </c>
      <c r="BD230" s="47">
        <v>0</v>
      </c>
      <c r="BE230" s="47">
        <v>0</v>
      </c>
      <c r="BF230" s="47">
        <v>0</v>
      </c>
      <c r="BG230" s="47">
        <v>0</v>
      </c>
      <c r="BH230" s="47">
        <v>0</v>
      </c>
      <c r="BI230" s="47">
        <v>0</v>
      </c>
      <c r="BJ230" s="47">
        <v>0</v>
      </c>
      <c r="BK230" s="47">
        <v>0</v>
      </c>
      <c r="BL230" s="47">
        <v>0</v>
      </c>
      <c r="BM230" s="47">
        <v>0</v>
      </c>
      <c r="BN230" s="47">
        <v>0</v>
      </c>
      <c r="BO230" s="47">
        <v>0</v>
      </c>
      <c r="BP230" s="47">
        <v>0</v>
      </c>
      <c r="BQ230" s="47">
        <v>0</v>
      </c>
      <c r="BR230" s="47">
        <v>0</v>
      </c>
      <c r="BS230" s="47">
        <v>0</v>
      </c>
      <c r="BT230" s="47">
        <v>0</v>
      </c>
      <c r="BU230" s="47">
        <v>0</v>
      </c>
      <c r="BV230" s="47">
        <v>0</v>
      </c>
      <c r="BW230" s="47">
        <v>0</v>
      </c>
      <c r="BX230" s="47">
        <v>0</v>
      </c>
      <c r="BY230" s="47">
        <v>0</v>
      </c>
      <c r="BZ230" s="47">
        <v>0</v>
      </c>
      <c r="CA230" s="47">
        <v>0</v>
      </c>
      <c r="CB230" s="47">
        <v>0</v>
      </c>
      <c r="CC230" s="47">
        <v>0</v>
      </c>
      <c r="CD230" s="47">
        <v>0</v>
      </c>
      <c r="CE230" s="47">
        <v>0</v>
      </c>
      <c r="CF230" s="47">
        <v>0</v>
      </c>
      <c r="CG230" s="47">
        <v>0</v>
      </c>
      <c r="CH230" s="47">
        <v>0</v>
      </c>
      <c r="CI230" s="47">
        <v>0</v>
      </c>
      <c r="CJ230" s="47">
        <v>0</v>
      </c>
      <c r="CK230" s="47">
        <v>0</v>
      </c>
      <c r="CL230" s="47">
        <v>0</v>
      </c>
      <c r="CM230" s="47">
        <v>0</v>
      </c>
      <c r="CN230" s="47">
        <v>0</v>
      </c>
      <c r="CO230" s="47">
        <v>0</v>
      </c>
      <c r="CP230" s="47">
        <v>0</v>
      </c>
      <c r="CQ230" s="47">
        <v>0</v>
      </c>
      <c r="CR230" s="47">
        <v>0</v>
      </c>
      <c r="CS230" s="47">
        <v>0</v>
      </c>
      <c r="CT230" s="47">
        <v>0</v>
      </c>
      <c r="CU230" s="47">
        <v>0</v>
      </c>
      <c r="CV230" s="47">
        <v>0</v>
      </c>
      <c r="CW230" s="47">
        <v>0</v>
      </c>
      <c r="CX230" s="47">
        <v>0</v>
      </c>
      <c r="CY230" s="47">
        <v>0.19473684210526315</v>
      </c>
      <c r="CZ230" s="47">
        <v>0</v>
      </c>
      <c r="DA230" s="47">
        <v>0</v>
      </c>
      <c r="DB230" s="47">
        <v>0</v>
      </c>
      <c r="DC230" s="47">
        <v>0.19473684210526315</v>
      </c>
      <c r="DD230" s="47">
        <v>0</v>
      </c>
      <c r="DE230" s="47">
        <v>0</v>
      </c>
      <c r="DF230" s="47">
        <v>0</v>
      </c>
      <c r="DG230" s="47">
        <v>0</v>
      </c>
      <c r="DH230" s="47">
        <v>0</v>
      </c>
      <c r="DI230" s="47">
        <v>0</v>
      </c>
      <c r="DJ230" s="47">
        <v>0</v>
      </c>
      <c r="DK230" s="47">
        <v>0</v>
      </c>
      <c r="DL230" s="47">
        <v>0</v>
      </c>
      <c r="DM230" s="47">
        <v>0</v>
      </c>
      <c r="DN230" s="47">
        <v>0</v>
      </c>
      <c r="DO230" s="47">
        <v>0</v>
      </c>
      <c r="DP230" s="47">
        <v>0</v>
      </c>
      <c r="DQ230" s="47">
        <v>0</v>
      </c>
      <c r="DR230" s="47">
        <v>0</v>
      </c>
      <c r="DS230" s="47">
        <v>0</v>
      </c>
      <c r="DT230" s="47">
        <v>0</v>
      </c>
      <c r="DU230" s="47">
        <v>0</v>
      </c>
      <c r="DV230" s="47">
        <v>0</v>
      </c>
      <c r="DW230" s="47">
        <v>0</v>
      </c>
      <c r="DX230" s="47">
        <v>0</v>
      </c>
      <c r="DY230" s="47">
        <v>0</v>
      </c>
      <c r="DZ230" s="47">
        <v>0</v>
      </c>
      <c r="EA230" s="47">
        <v>0</v>
      </c>
      <c r="ZZ230" t="s">
        <v>157</v>
      </c>
    </row>
    <row r="231" spans="1:702" x14ac:dyDescent="0.25">
      <c r="A231" s="47" t="s">
        <v>517</v>
      </c>
      <c r="B231" s="47" t="s">
        <v>153</v>
      </c>
      <c r="C231" s="47" t="s">
        <v>157</v>
      </c>
      <c r="D231" s="47" t="s">
        <v>1170</v>
      </c>
      <c r="E231" s="47" t="s">
        <v>504</v>
      </c>
      <c r="F231" s="47" t="s">
        <v>504</v>
      </c>
      <c r="G231" s="47"/>
      <c r="H231" s="47" t="s">
        <v>406</v>
      </c>
      <c r="I231" s="47" t="s">
        <v>486</v>
      </c>
      <c r="J231" s="47" t="str">
        <f>=IFERROR(VLOOKUP(H231&amp;I231,Table_Fonctions!A:G,6,FALSE),"")</f>
        <v>0</v>
      </c>
      <c r="K231" s="47" t="s">
        <v>1177</v>
      </c>
      <c r="L231" s="47" t="str">
        <f>=IFERROR(VLOOKUP(H231&amp;I231,Table_Fonctions!A:G,7,FALSE),K231)</f>
        <v/>
      </c>
      <c r="M231" s="47" t="str">
        <f>=IF(OR(LEFT(D231, 3)="TJ ", LEFT(D231, 4)="CPH "), "OUI", "NON")</f>
        <v/>
      </c>
      <c r="N231" s="47" t="s">
        <v>518</v>
      </c>
      <c r="O231" s="47"/>
      <c r="P231" s="47">
        <v>0.42894736842105263</v>
      </c>
      <c r="Q231" s="47">
        <v>0.42894736842105263</v>
      </c>
      <c r="R231" s="47" t="s">
        <v>1172</v>
      </c>
      <c r="S231" s="47">
        <f>=ROUND(BQ231-(BR231+BS231),3)</f>
      </c>
      <c r="T231" s="47">
        <f>=ROUND(CK231-(CL231+CM231+CN231+CO231+CP231),3)</f>
      </c>
      <c r="U231" s="47">
        <v>0</v>
      </c>
      <c r="V231" s="47">
        <v>0</v>
      </c>
      <c r="W231" s="47">
        <v>0</v>
      </c>
      <c r="X231" s="47">
        <v>0</v>
      </c>
      <c r="Y231" s="47">
        <v>0</v>
      </c>
      <c r="Z231" s="47">
        <v>0</v>
      </c>
      <c r="AA231" s="47">
        <v>0</v>
      </c>
      <c r="AB231" s="47">
        <v>0</v>
      </c>
      <c r="AC231" s="47">
        <v>0</v>
      </c>
      <c r="AD231" s="47">
        <v>0</v>
      </c>
      <c r="AE231" s="47">
        <v>0</v>
      </c>
      <c r="AF231" s="47">
        <v>0</v>
      </c>
      <c r="AG231" s="47">
        <v>0</v>
      </c>
      <c r="AH231" s="47">
        <v>0</v>
      </c>
      <c r="AI231" s="47">
        <v>0</v>
      </c>
      <c r="AJ231" s="47">
        <v>0</v>
      </c>
      <c r="AK231" s="47">
        <v>0</v>
      </c>
      <c r="AL231" s="47">
        <v>0</v>
      </c>
      <c r="AM231" s="47">
        <v>0</v>
      </c>
      <c r="AN231" s="47">
        <v>0</v>
      </c>
      <c r="AO231" s="47">
        <v>0</v>
      </c>
      <c r="AP231" s="47">
        <v>0</v>
      </c>
      <c r="AQ231" s="47">
        <v>0</v>
      </c>
      <c r="AR231" s="47">
        <v>0</v>
      </c>
      <c r="AS231" s="47">
        <v>0</v>
      </c>
      <c r="AT231" s="47">
        <v>0</v>
      </c>
      <c r="AU231" s="47">
        <v>0</v>
      </c>
      <c r="AV231" s="47">
        <v>0</v>
      </c>
      <c r="AW231" s="47">
        <v>0</v>
      </c>
      <c r="AX231" s="47">
        <v>0</v>
      </c>
      <c r="AY231" s="47">
        <v>0</v>
      </c>
      <c r="AZ231" s="47">
        <v>0</v>
      </c>
      <c r="BA231" s="47">
        <v>0</v>
      </c>
      <c r="BB231" s="47">
        <v>0</v>
      </c>
      <c r="BC231" s="47">
        <v>0</v>
      </c>
      <c r="BD231" s="47">
        <v>0</v>
      </c>
      <c r="BE231" s="47">
        <v>0</v>
      </c>
      <c r="BF231" s="47">
        <v>0</v>
      </c>
      <c r="BG231" s="47">
        <v>0</v>
      </c>
      <c r="BH231" s="47">
        <v>0</v>
      </c>
      <c r="BI231" s="47">
        <v>0</v>
      </c>
      <c r="BJ231" s="47">
        <v>0</v>
      </c>
      <c r="BK231" s="47">
        <v>0</v>
      </c>
      <c r="BL231" s="47">
        <v>0</v>
      </c>
      <c r="BM231" s="47">
        <v>0</v>
      </c>
      <c r="BN231" s="47">
        <v>0</v>
      </c>
      <c r="BO231" s="47">
        <v>0</v>
      </c>
      <c r="BP231" s="47">
        <v>0</v>
      </c>
      <c r="BQ231" s="47">
        <v>0</v>
      </c>
      <c r="BR231" s="47">
        <v>0</v>
      </c>
      <c r="BS231" s="47">
        <v>0</v>
      </c>
      <c r="BT231" s="47">
        <v>0</v>
      </c>
      <c r="BU231" s="47">
        <v>0</v>
      </c>
      <c r="BV231" s="47">
        <v>0</v>
      </c>
      <c r="BW231" s="47">
        <v>0</v>
      </c>
      <c r="BX231" s="47">
        <v>0</v>
      </c>
      <c r="BY231" s="47">
        <v>0</v>
      </c>
      <c r="BZ231" s="47">
        <v>0</v>
      </c>
      <c r="CA231" s="47">
        <v>0</v>
      </c>
      <c r="CB231" s="47">
        <v>0</v>
      </c>
      <c r="CC231" s="47">
        <v>0</v>
      </c>
      <c r="CD231" s="47">
        <v>0</v>
      </c>
      <c r="CE231" s="47">
        <v>0</v>
      </c>
      <c r="CF231" s="47">
        <v>0</v>
      </c>
      <c r="CG231" s="47">
        <v>0</v>
      </c>
      <c r="CH231" s="47">
        <v>0</v>
      </c>
      <c r="CI231" s="47">
        <v>0</v>
      </c>
      <c r="CJ231" s="47">
        <v>0</v>
      </c>
      <c r="CK231" s="47">
        <v>0</v>
      </c>
      <c r="CL231" s="47">
        <v>0</v>
      </c>
      <c r="CM231" s="47">
        <v>0</v>
      </c>
      <c r="CN231" s="47">
        <v>0</v>
      </c>
      <c r="CO231" s="47">
        <v>0</v>
      </c>
      <c r="CP231" s="47">
        <v>0</v>
      </c>
      <c r="CQ231" s="47">
        <v>0</v>
      </c>
      <c r="CR231" s="47">
        <v>0</v>
      </c>
      <c r="CS231" s="47">
        <v>0</v>
      </c>
      <c r="CT231" s="47">
        <v>0</v>
      </c>
      <c r="CU231" s="47">
        <v>0</v>
      </c>
      <c r="CV231" s="47">
        <v>0</v>
      </c>
      <c r="CW231" s="47">
        <v>0</v>
      </c>
      <c r="CX231" s="47">
        <v>0</v>
      </c>
      <c r="CY231" s="47">
        <v>0.42894736842105263</v>
      </c>
      <c r="CZ231" s="47">
        <v>0.42894736842105263</v>
      </c>
      <c r="DA231" s="47">
        <v>0</v>
      </c>
      <c r="DB231" s="47">
        <v>0</v>
      </c>
      <c r="DC231" s="47">
        <v>0</v>
      </c>
      <c r="DD231" s="47">
        <v>0</v>
      </c>
      <c r="DE231" s="47">
        <v>0</v>
      </c>
      <c r="DF231" s="47">
        <v>0</v>
      </c>
      <c r="DG231" s="47">
        <v>0</v>
      </c>
      <c r="DH231" s="47">
        <v>0</v>
      </c>
      <c r="DI231" s="47">
        <v>0</v>
      </c>
      <c r="DJ231" s="47">
        <v>0</v>
      </c>
      <c r="DK231" s="47">
        <v>0</v>
      </c>
      <c r="DL231" s="47">
        <v>0</v>
      </c>
      <c r="DM231" s="47">
        <v>0</v>
      </c>
      <c r="DN231" s="47">
        <v>0</v>
      </c>
      <c r="DO231" s="47">
        <v>0</v>
      </c>
      <c r="DP231" s="47">
        <v>0</v>
      </c>
      <c r="DQ231" s="47">
        <v>0</v>
      </c>
      <c r="DR231" s="47">
        <v>0</v>
      </c>
      <c r="DS231" s="47">
        <v>0</v>
      </c>
      <c r="DT231" s="47">
        <v>0</v>
      </c>
      <c r="DU231" s="47">
        <v>0</v>
      </c>
      <c r="DV231" s="47">
        <v>0</v>
      </c>
      <c r="DW231" s="47">
        <v>0</v>
      </c>
      <c r="DX231" s="47">
        <v>0</v>
      </c>
      <c r="DY231" s="47">
        <v>0</v>
      </c>
      <c r="DZ231" s="47">
        <v>0</v>
      </c>
      <c r="EA231" s="47">
        <v>0</v>
      </c>
      <c r="ZZ231" t="s">
        <v>157</v>
      </c>
    </row>
    <row r="232" spans="1:702" x14ac:dyDescent="0.25">
      <c r="A232" s="47" t="s">
        <v>519</v>
      </c>
      <c r="B232" s="47" t="s">
        <v>153</v>
      </c>
      <c r="C232" s="47" t="s">
        <v>157</v>
      </c>
      <c r="D232" s="47" t="s">
        <v>1170</v>
      </c>
      <c r="E232" s="47" t="s">
        <v>504</v>
      </c>
      <c r="F232" s="47" t="s">
        <v>504</v>
      </c>
      <c r="G232" s="47"/>
      <c r="H232" s="47" t="s">
        <v>406</v>
      </c>
      <c r="I232" s="47" t="s">
        <v>486</v>
      </c>
      <c r="J232" s="47" t="str">
        <f>=IFERROR(VLOOKUP(H232&amp;I232,Table_Fonctions!A:G,6,FALSE),"")</f>
        <v>0</v>
      </c>
      <c r="K232" s="47" t="s">
        <v>1177</v>
      </c>
      <c r="L232" s="47" t="str">
        <f>=IFERROR(VLOOKUP(H232&amp;I232,Table_Fonctions!A:G,7,FALSE),K232)</f>
        <v/>
      </c>
      <c r="M232" s="47" t="str">
        <f>=IF(OR(LEFT(D232, 3)="TJ ", LEFT(D232, 4)="CPH "), "OUI", "NON")</f>
        <v/>
      </c>
      <c r="N232" s="47" t="s">
        <v>515</v>
      </c>
      <c r="O232" s="47"/>
      <c r="P232" s="47">
        <v>0.3078947368421053</v>
      </c>
      <c r="Q232" s="47">
        <v>0.3078947368421053</v>
      </c>
      <c r="R232" s="47" t="s">
        <v>1172</v>
      </c>
      <c r="S232" s="47">
        <f>=ROUND(BQ232-(BR232+BS232),3)</f>
      </c>
      <c r="T232" s="47">
        <f>=ROUND(CK232-(CL232+CM232+CN232+CO232+CP232),3)</f>
      </c>
      <c r="U232" s="47">
        <v>0</v>
      </c>
      <c r="V232" s="47">
        <v>0</v>
      </c>
      <c r="W232" s="47">
        <v>0</v>
      </c>
      <c r="X232" s="47">
        <v>0</v>
      </c>
      <c r="Y232" s="47">
        <v>0</v>
      </c>
      <c r="Z232" s="47">
        <v>0</v>
      </c>
      <c r="AA232" s="47">
        <v>0</v>
      </c>
      <c r="AB232" s="47">
        <v>0</v>
      </c>
      <c r="AC232" s="47">
        <v>0</v>
      </c>
      <c r="AD232" s="47">
        <v>0</v>
      </c>
      <c r="AE232" s="47">
        <v>0</v>
      </c>
      <c r="AF232" s="47">
        <v>0</v>
      </c>
      <c r="AG232" s="47">
        <v>0</v>
      </c>
      <c r="AH232" s="47">
        <v>0</v>
      </c>
      <c r="AI232" s="47">
        <v>0</v>
      </c>
      <c r="AJ232" s="47">
        <v>0</v>
      </c>
      <c r="AK232" s="47">
        <v>0</v>
      </c>
      <c r="AL232" s="47">
        <v>0</v>
      </c>
      <c r="AM232" s="47">
        <v>0</v>
      </c>
      <c r="AN232" s="47">
        <v>0</v>
      </c>
      <c r="AO232" s="47">
        <v>0</v>
      </c>
      <c r="AP232" s="47">
        <v>0</v>
      </c>
      <c r="AQ232" s="47">
        <v>0</v>
      </c>
      <c r="AR232" s="47">
        <v>0</v>
      </c>
      <c r="AS232" s="47">
        <v>0</v>
      </c>
      <c r="AT232" s="47">
        <v>0</v>
      </c>
      <c r="AU232" s="47">
        <v>0</v>
      </c>
      <c r="AV232" s="47">
        <v>0</v>
      </c>
      <c r="AW232" s="47">
        <v>0</v>
      </c>
      <c r="AX232" s="47">
        <v>0</v>
      </c>
      <c r="AY232" s="47">
        <v>0</v>
      </c>
      <c r="AZ232" s="47">
        <v>0</v>
      </c>
      <c r="BA232" s="47">
        <v>0</v>
      </c>
      <c r="BB232" s="47">
        <v>0</v>
      </c>
      <c r="BC232" s="47">
        <v>0</v>
      </c>
      <c r="BD232" s="47">
        <v>0</v>
      </c>
      <c r="BE232" s="47">
        <v>0</v>
      </c>
      <c r="BF232" s="47">
        <v>0</v>
      </c>
      <c r="BG232" s="47">
        <v>0</v>
      </c>
      <c r="BH232" s="47">
        <v>0</v>
      </c>
      <c r="BI232" s="47">
        <v>0</v>
      </c>
      <c r="BJ232" s="47">
        <v>0</v>
      </c>
      <c r="BK232" s="47">
        <v>0</v>
      </c>
      <c r="BL232" s="47">
        <v>0</v>
      </c>
      <c r="BM232" s="47">
        <v>0</v>
      </c>
      <c r="BN232" s="47">
        <v>0</v>
      </c>
      <c r="BO232" s="47">
        <v>0</v>
      </c>
      <c r="BP232" s="47">
        <v>0</v>
      </c>
      <c r="BQ232" s="47">
        <v>0</v>
      </c>
      <c r="BR232" s="47">
        <v>0</v>
      </c>
      <c r="BS232" s="47">
        <v>0</v>
      </c>
      <c r="BT232" s="47">
        <v>0</v>
      </c>
      <c r="BU232" s="47">
        <v>0</v>
      </c>
      <c r="BV232" s="47">
        <v>0</v>
      </c>
      <c r="BW232" s="47">
        <v>0</v>
      </c>
      <c r="BX232" s="47">
        <v>0</v>
      </c>
      <c r="BY232" s="47">
        <v>0</v>
      </c>
      <c r="BZ232" s="47">
        <v>0</v>
      </c>
      <c r="CA232" s="47">
        <v>0</v>
      </c>
      <c r="CB232" s="47">
        <v>0</v>
      </c>
      <c r="CC232" s="47">
        <v>0</v>
      </c>
      <c r="CD232" s="47">
        <v>0</v>
      </c>
      <c r="CE232" s="47">
        <v>0</v>
      </c>
      <c r="CF232" s="47">
        <v>0</v>
      </c>
      <c r="CG232" s="47">
        <v>0</v>
      </c>
      <c r="CH232" s="47">
        <v>0</v>
      </c>
      <c r="CI232" s="47">
        <v>0</v>
      </c>
      <c r="CJ232" s="47">
        <v>0</v>
      </c>
      <c r="CK232" s="47">
        <v>0</v>
      </c>
      <c r="CL232" s="47">
        <v>0</v>
      </c>
      <c r="CM232" s="47">
        <v>0</v>
      </c>
      <c r="CN232" s="47">
        <v>0</v>
      </c>
      <c r="CO232" s="47">
        <v>0</v>
      </c>
      <c r="CP232" s="47">
        <v>0</v>
      </c>
      <c r="CQ232" s="47">
        <v>0</v>
      </c>
      <c r="CR232" s="47">
        <v>0</v>
      </c>
      <c r="CS232" s="47">
        <v>0</v>
      </c>
      <c r="CT232" s="47">
        <v>0</v>
      </c>
      <c r="CU232" s="47">
        <v>0</v>
      </c>
      <c r="CV232" s="47">
        <v>0</v>
      </c>
      <c r="CW232" s="47">
        <v>0</v>
      </c>
      <c r="CX232" s="47">
        <v>0</v>
      </c>
      <c r="CY232" s="47">
        <v>0.3078947368421053</v>
      </c>
      <c r="CZ232" s="47">
        <v>0.3078947368421053</v>
      </c>
      <c r="DA232" s="47">
        <v>0</v>
      </c>
      <c r="DB232" s="47">
        <v>0</v>
      </c>
      <c r="DC232" s="47">
        <v>0</v>
      </c>
      <c r="DD232" s="47">
        <v>0</v>
      </c>
      <c r="DE232" s="47">
        <v>0</v>
      </c>
      <c r="DF232" s="47">
        <v>0</v>
      </c>
      <c r="DG232" s="47">
        <v>0</v>
      </c>
      <c r="DH232" s="47">
        <v>0</v>
      </c>
      <c r="DI232" s="47">
        <v>0</v>
      </c>
      <c r="DJ232" s="47">
        <v>0</v>
      </c>
      <c r="DK232" s="47">
        <v>0</v>
      </c>
      <c r="DL232" s="47">
        <v>0</v>
      </c>
      <c r="DM232" s="47">
        <v>0</v>
      </c>
      <c r="DN232" s="47">
        <v>0</v>
      </c>
      <c r="DO232" s="47">
        <v>0</v>
      </c>
      <c r="DP232" s="47">
        <v>0</v>
      </c>
      <c r="DQ232" s="47">
        <v>0</v>
      </c>
      <c r="DR232" s="47">
        <v>0</v>
      </c>
      <c r="DS232" s="47">
        <v>0</v>
      </c>
      <c r="DT232" s="47">
        <v>0</v>
      </c>
      <c r="DU232" s="47">
        <v>0</v>
      </c>
      <c r="DV232" s="47">
        <v>0</v>
      </c>
      <c r="DW232" s="47">
        <v>0</v>
      </c>
      <c r="DX232" s="47">
        <v>0</v>
      </c>
      <c r="DY232" s="47">
        <v>0</v>
      </c>
      <c r="DZ232" s="47">
        <v>0</v>
      </c>
      <c r="EA232" s="47">
        <v>0</v>
      </c>
      <c r="ZZ232" t="s">
        <v>157</v>
      </c>
    </row>
    <row r="233" spans="1:702" x14ac:dyDescent="0.25">
      <c r="A233" s="47" t="s">
        <v>520</v>
      </c>
      <c r="B233" s="47" t="s">
        <v>153</v>
      </c>
      <c r="C233" s="47" t="s">
        <v>157</v>
      </c>
      <c r="D233" s="47" t="s">
        <v>1170</v>
      </c>
      <c r="E233" s="47" t="s">
        <v>504</v>
      </c>
      <c r="F233" s="47" t="s">
        <v>504</v>
      </c>
      <c r="G233" s="47"/>
      <c r="H233" s="47" t="s">
        <v>406</v>
      </c>
      <c r="I233" s="47" t="s">
        <v>486</v>
      </c>
      <c r="J233" s="47" t="str">
        <f>=IFERROR(VLOOKUP(H233&amp;I233,Table_Fonctions!A:G,6,FALSE),"")</f>
        <v>0</v>
      </c>
      <c r="K233" s="47" t="s">
        <v>1177</v>
      </c>
      <c r="L233" s="47" t="str">
        <f>=IFERROR(VLOOKUP(H233&amp;I233,Table_Fonctions!A:G,7,FALSE),K233)</f>
        <v/>
      </c>
      <c r="M233" s="47" t="str">
        <f>=IF(OR(LEFT(D233, 3)="TJ ", LEFT(D233, 4)="CPH "), "OUI", "NON")</f>
        <v/>
      </c>
      <c r="N233" s="47" t="s">
        <v>239</v>
      </c>
      <c r="O233" s="47"/>
      <c r="P233" s="47">
        <v>0.5421052631578948</v>
      </c>
      <c r="Q233" s="47">
        <v>0.5421052631578948</v>
      </c>
      <c r="R233" s="47" t="s">
        <v>1172</v>
      </c>
      <c r="S233" s="47">
        <f>=ROUND(BQ233-(BR233+BS233),3)</f>
      </c>
      <c r="T233" s="47">
        <f>=ROUND(CK233-(CL233+CM233+CN233+CO233+CP233),3)</f>
      </c>
      <c r="U233" s="47">
        <v>0</v>
      </c>
      <c r="V233" s="47">
        <v>0</v>
      </c>
      <c r="W233" s="47">
        <v>0</v>
      </c>
      <c r="X233" s="47">
        <v>0</v>
      </c>
      <c r="Y233" s="47">
        <v>0</v>
      </c>
      <c r="Z233" s="47">
        <v>0</v>
      </c>
      <c r="AA233" s="47">
        <v>0</v>
      </c>
      <c r="AB233" s="47">
        <v>0</v>
      </c>
      <c r="AC233" s="47">
        <v>0</v>
      </c>
      <c r="AD233" s="47">
        <v>0</v>
      </c>
      <c r="AE233" s="47">
        <v>0</v>
      </c>
      <c r="AF233" s="47">
        <v>0</v>
      </c>
      <c r="AG233" s="47">
        <v>0</v>
      </c>
      <c r="AH233" s="47">
        <v>0</v>
      </c>
      <c r="AI233" s="47">
        <v>0</v>
      </c>
      <c r="AJ233" s="47">
        <v>0</v>
      </c>
      <c r="AK233" s="47">
        <v>0</v>
      </c>
      <c r="AL233" s="47">
        <v>0</v>
      </c>
      <c r="AM233" s="47">
        <v>0</v>
      </c>
      <c r="AN233" s="47">
        <v>0</v>
      </c>
      <c r="AO233" s="47">
        <v>0</v>
      </c>
      <c r="AP233" s="47">
        <v>0</v>
      </c>
      <c r="AQ233" s="47">
        <v>0</v>
      </c>
      <c r="AR233" s="47">
        <v>0</v>
      </c>
      <c r="AS233" s="47">
        <v>0</v>
      </c>
      <c r="AT233" s="47">
        <v>0</v>
      </c>
      <c r="AU233" s="47">
        <v>0</v>
      </c>
      <c r="AV233" s="47">
        <v>0</v>
      </c>
      <c r="AW233" s="47">
        <v>0</v>
      </c>
      <c r="AX233" s="47">
        <v>0</v>
      </c>
      <c r="AY233" s="47">
        <v>0</v>
      </c>
      <c r="AZ233" s="47">
        <v>0</v>
      </c>
      <c r="BA233" s="47">
        <v>0</v>
      </c>
      <c r="BB233" s="47">
        <v>0</v>
      </c>
      <c r="BC233" s="47">
        <v>0</v>
      </c>
      <c r="BD233" s="47">
        <v>0</v>
      </c>
      <c r="BE233" s="47">
        <v>0</v>
      </c>
      <c r="BF233" s="47">
        <v>0</v>
      </c>
      <c r="BG233" s="47">
        <v>0</v>
      </c>
      <c r="BH233" s="47">
        <v>0</v>
      </c>
      <c r="BI233" s="47">
        <v>0</v>
      </c>
      <c r="BJ233" s="47">
        <v>0</v>
      </c>
      <c r="BK233" s="47">
        <v>0</v>
      </c>
      <c r="BL233" s="47">
        <v>0</v>
      </c>
      <c r="BM233" s="47">
        <v>0</v>
      </c>
      <c r="BN233" s="47">
        <v>0</v>
      </c>
      <c r="BO233" s="47">
        <v>0</v>
      </c>
      <c r="BP233" s="47">
        <v>0</v>
      </c>
      <c r="BQ233" s="47">
        <v>0</v>
      </c>
      <c r="BR233" s="47">
        <v>0</v>
      </c>
      <c r="BS233" s="47">
        <v>0</v>
      </c>
      <c r="BT233" s="47">
        <v>0</v>
      </c>
      <c r="BU233" s="47">
        <v>0</v>
      </c>
      <c r="BV233" s="47">
        <v>0</v>
      </c>
      <c r="BW233" s="47">
        <v>0</v>
      </c>
      <c r="BX233" s="47">
        <v>0</v>
      </c>
      <c r="BY233" s="47">
        <v>0</v>
      </c>
      <c r="BZ233" s="47">
        <v>0</v>
      </c>
      <c r="CA233" s="47">
        <v>0</v>
      </c>
      <c r="CB233" s="47">
        <v>0</v>
      </c>
      <c r="CC233" s="47">
        <v>0</v>
      </c>
      <c r="CD233" s="47">
        <v>0</v>
      </c>
      <c r="CE233" s="47">
        <v>0</v>
      </c>
      <c r="CF233" s="47">
        <v>0</v>
      </c>
      <c r="CG233" s="47">
        <v>0</v>
      </c>
      <c r="CH233" s="47">
        <v>0</v>
      </c>
      <c r="CI233" s="47">
        <v>0</v>
      </c>
      <c r="CJ233" s="47">
        <v>0</v>
      </c>
      <c r="CK233" s="47">
        <v>0</v>
      </c>
      <c r="CL233" s="47">
        <v>0</v>
      </c>
      <c r="CM233" s="47">
        <v>0</v>
      </c>
      <c r="CN233" s="47">
        <v>0</v>
      </c>
      <c r="CO233" s="47">
        <v>0</v>
      </c>
      <c r="CP233" s="47">
        <v>0</v>
      </c>
      <c r="CQ233" s="47">
        <v>0</v>
      </c>
      <c r="CR233" s="47">
        <v>0</v>
      </c>
      <c r="CS233" s="47">
        <v>0</v>
      </c>
      <c r="CT233" s="47">
        <v>0</v>
      </c>
      <c r="CU233" s="47">
        <v>0</v>
      </c>
      <c r="CV233" s="47">
        <v>0</v>
      </c>
      <c r="CW233" s="47">
        <v>0</v>
      </c>
      <c r="CX233" s="47">
        <v>0</v>
      </c>
      <c r="CY233" s="47">
        <v>0.5421052631578948</v>
      </c>
      <c r="CZ233" s="47">
        <v>0.5421052631578948</v>
      </c>
      <c r="DA233" s="47">
        <v>0</v>
      </c>
      <c r="DB233" s="47">
        <v>0</v>
      </c>
      <c r="DC233" s="47">
        <v>0</v>
      </c>
      <c r="DD233" s="47">
        <v>0</v>
      </c>
      <c r="DE233" s="47">
        <v>0</v>
      </c>
      <c r="DF233" s="47">
        <v>0</v>
      </c>
      <c r="DG233" s="47">
        <v>0</v>
      </c>
      <c r="DH233" s="47">
        <v>0</v>
      </c>
      <c r="DI233" s="47">
        <v>0</v>
      </c>
      <c r="DJ233" s="47">
        <v>0</v>
      </c>
      <c r="DK233" s="47">
        <v>0</v>
      </c>
      <c r="DL233" s="47">
        <v>0</v>
      </c>
      <c r="DM233" s="47">
        <v>0</v>
      </c>
      <c r="DN233" s="47">
        <v>0</v>
      </c>
      <c r="DO233" s="47">
        <v>0</v>
      </c>
      <c r="DP233" s="47">
        <v>0</v>
      </c>
      <c r="DQ233" s="47">
        <v>0</v>
      </c>
      <c r="DR233" s="47">
        <v>0</v>
      </c>
      <c r="DS233" s="47">
        <v>0</v>
      </c>
      <c r="DT233" s="47">
        <v>0</v>
      </c>
      <c r="DU233" s="47">
        <v>0</v>
      </c>
      <c r="DV233" s="47">
        <v>0</v>
      </c>
      <c r="DW233" s="47">
        <v>0</v>
      </c>
      <c r="DX233" s="47">
        <v>0</v>
      </c>
      <c r="DY233" s="47">
        <v>0</v>
      </c>
      <c r="DZ233" s="47">
        <v>0</v>
      </c>
      <c r="EA233" s="47">
        <v>0</v>
      </c>
      <c r="ZZ233" t="s">
        <v>157</v>
      </c>
    </row>
    <row r="234" spans="1:702" x14ac:dyDescent="0.25">
      <c r="A234" s="47" t="s">
        <v>521</v>
      </c>
      <c r="B234" s="47" t="s">
        <v>153</v>
      </c>
      <c r="C234" s="47" t="s">
        <v>157</v>
      </c>
      <c r="D234" s="47" t="s">
        <v>1170</v>
      </c>
      <c r="E234" s="47" t="s">
        <v>504</v>
      </c>
      <c r="F234" s="47" t="s">
        <v>504</v>
      </c>
      <c r="G234" s="47"/>
      <c r="H234" s="47" t="s">
        <v>406</v>
      </c>
      <c r="I234" s="47" t="s">
        <v>486</v>
      </c>
      <c r="J234" s="47" t="str">
        <f>=IFERROR(VLOOKUP(H234&amp;I234,Table_Fonctions!A:G,6,FALSE),"")</f>
        <v>0</v>
      </c>
      <c r="K234" s="47" t="s">
        <v>1177</v>
      </c>
      <c r="L234" s="47" t="str">
        <f>=IFERROR(VLOOKUP(H234&amp;I234,Table_Fonctions!A:G,7,FALSE),K234)</f>
        <v/>
      </c>
      <c r="M234" s="47" t="str">
        <f>=IF(OR(LEFT(D234, 3)="TJ ", LEFT(D234, 4)="CPH "), "OUI", "NON")</f>
        <v/>
      </c>
      <c r="N234" s="47" t="s">
        <v>487</v>
      </c>
      <c r="O234" s="47"/>
      <c r="P234" s="47">
        <v>0.8565789473684211</v>
      </c>
      <c r="Q234" s="47">
        <v>0.8565789473684211</v>
      </c>
      <c r="R234" s="47" t="s">
        <v>1172</v>
      </c>
      <c r="S234" s="47">
        <f>=ROUND(BQ234-(BR234+BS234),3)</f>
      </c>
      <c r="T234" s="47">
        <f>=ROUND(CK234-(CL234+CM234+CN234+CO234+CP234),3)</f>
      </c>
      <c r="U234" s="47">
        <v>0</v>
      </c>
      <c r="V234" s="47">
        <v>0</v>
      </c>
      <c r="W234" s="47">
        <v>0</v>
      </c>
      <c r="X234" s="47">
        <v>0</v>
      </c>
      <c r="Y234" s="47">
        <v>0</v>
      </c>
      <c r="Z234" s="47">
        <v>0</v>
      </c>
      <c r="AA234" s="47">
        <v>0</v>
      </c>
      <c r="AB234" s="47">
        <v>0</v>
      </c>
      <c r="AC234" s="47">
        <v>0</v>
      </c>
      <c r="AD234" s="47">
        <v>0</v>
      </c>
      <c r="AE234" s="47">
        <v>0</v>
      </c>
      <c r="AF234" s="47">
        <v>0</v>
      </c>
      <c r="AG234" s="47">
        <v>0</v>
      </c>
      <c r="AH234" s="47">
        <v>0</v>
      </c>
      <c r="AI234" s="47">
        <v>0</v>
      </c>
      <c r="AJ234" s="47">
        <v>0</v>
      </c>
      <c r="AK234" s="47">
        <v>0</v>
      </c>
      <c r="AL234" s="47">
        <v>0</v>
      </c>
      <c r="AM234" s="47">
        <v>0</v>
      </c>
      <c r="AN234" s="47">
        <v>0</v>
      </c>
      <c r="AO234" s="47">
        <v>0</v>
      </c>
      <c r="AP234" s="47">
        <v>0</v>
      </c>
      <c r="AQ234" s="47">
        <v>0</v>
      </c>
      <c r="AR234" s="47">
        <v>0</v>
      </c>
      <c r="AS234" s="47">
        <v>0</v>
      </c>
      <c r="AT234" s="47">
        <v>0</v>
      </c>
      <c r="AU234" s="47">
        <v>0</v>
      </c>
      <c r="AV234" s="47">
        <v>0</v>
      </c>
      <c r="AW234" s="47">
        <v>0</v>
      </c>
      <c r="AX234" s="47">
        <v>0</v>
      </c>
      <c r="AY234" s="47">
        <v>0</v>
      </c>
      <c r="AZ234" s="47">
        <v>0</v>
      </c>
      <c r="BA234" s="47">
        <v>0</v>
      </c>
      <c r="BB234" s="47">
        <v>0</v>
      </c>
      <c r="BC234" s="47">
        <v>0</v>
      </c>
      <c r="BD234" s="47">
        <v>0</v>
      </c>
      <c r="BE234" s="47">
        <v>0</v>
      </c>
      <c r="BF234" s="47">
        <v>0</v>
      </c>
      <c r="BG234" s="47">
        <v>0</v>
      </c>
      <c r="BH234" s="47">
        <v>0</v>
      </c>
      <c r="BI234" s="47">
        <v>0</v>
      </c>
      <c r="BJ234" s="47">
        <v>0</v>
      </c>
      <c r="BK234" s="47">
        <v>0</v>
      </c>
      <c r="BL234" s="47">
        <v>0</v>
      </c>
      <c r="BM234" s="47">
        <v>0</v>
      </c>
      <c r="BN234" s="47">
        <v>0</v>
      </c>
      <c r="BO234" s="47">
        <v>0</v>
      </c>
      <c r="BP234" s="47">
        <v>0</v>
      </c>
      <c r="BQ234" s="47">
        <v>0</v>
      </c>
      <c r="BR234" s="47">
        <v>0</v>
      </c>
      <c r="BS234" s="47">
        <v>0</v>
      </c>
      <c r="BT234" s="47">
        <v>0</v>
      </c>
      <c r="BU234" s="47">
        <v>0</v>
      </c>
      <c r="BV234" s="47">
        <v>0</v>
      </c>
      <c r="BW234" s="47">
        <v>0</v>
      </c>
      <c r="BX234" s="47">
        <v>0</v>
      </c>
      <c r="BY234" s="47">
        <v>0</v>
      </c>
      <c r="BZ234" s="47">
        <v>0</v>
      </c>
      <c r="CA234" s="47">
        <v>0</v>
      </c>
      <c r="CB234" s="47">
        <v>0</v>
      </c>
      <c r="CC234" s="47">
        <v>0</v>
      </c>
      <c r="CD234" s="47">
        <v>0</v>
      </c>
      <c r="CE234" s="47">
        <v>0</v>
      </c>
      <c r="CF234" s="47">
        <v>0</v>
      </c>
      <c r="CG234" s="47">
        <v>0</v>
      </c>
      <c r="CH234" s="47">
        <v>0</v>
      </c>
      <c r="CI234" s="47">
        <v>0</v>
      </c>
      <c r="CJ234" s="47">
        <v>0</v>
      </c>
      <c r="CK234" s="47">
        <v>0</v>
      </c>
      <c r="CL234" s="47">
        <v>0</v>
      </c>
      <c r="CM234" s="47">
        <v>0</v>
      </c>
      <c r="CN234" s="47">
        <v>0</v>
      </c>
      <c r="CO234" s="47">
        <v>0</v>
      </c>
      <c r="CP234" s="47">
        <v>0</v>
      </c>
      <c r="CQ234" s="47">
        <v>0</v>
      </c>
      <c r="CR234" s="47">
        <v>0</v>
      </c>
      <c r="CS234" s="47">
        <v>0</v>
      </c>
      <c r="CT234" s="47">
        <v>0</v>
      </c>
      <c r="CU234" s="47">
        <v>0</v>
      </c>
      <c r="CV234" s="47">
        <v>0</v>
      </c>
      <c r="CW234" s="47">
        <v>0</v>
      </c>
      <c r="CX234" s="47">
        <v>0</v>
      </c>
      <c r="CY234" s="47">
        <v>0.8565789473684211</v>
      </c>
      <c r="CZ234" s="47">
        <v>0.8565789473684211</v>
      </c>
      <c r="DA234" s="47">
        <v>0</v>
      </c>
      <c r="DB234" s="47">
        <v>0</v>
      </c>
      <c r="DC234" s="47">
        <v>0</v>
      </c>
      <c r="DD234" s="47">
        <v>0</v>
      </c>
      <c r="DE234" s="47">
        <v>0</v>
      </c>
      <c r="DF234" s="47">
        <v>0</v>
      </c>
      <c r="DG234" s="47">
        <v>0</v>
      </c>
      <c r="DH234" s="47">
        <v>0</v>
      </c>
      <c r="DI234" s="47">
        <v>0</v>
      </c>
      <c r="DJ234" s="47">
        <v>0</v>
      </c>
      <c r="DK234" s="47">
        <v>0.03289473684210526</v>
      </c>
      <c r="DL234" s="47">
        <v>0</v>
      </c>
      <c r="DM234" s="47">
        <v>0</v>
      </c>
      <c r="DN234" s="47">
        <v>0</v>
      </c>
      <c r="DO234" s="47">
        <v>0.03289473684210526</v>
      </c>
      <c r="DP234" s="47">
        <v>0</v>
      </c>
      <c r="DQ234" s="47">
        <v>0</v>
      </c>
      <c r="DR234" s="47">
        <v>0</v>
      </c>
      <c r="DS234" s="47">
        <v>0</v>
      </c>
      <c r="DT234" s="47">
        <v>0</v>
      </c>
      <c r="DU234" s="47">
        <v>0</v>
      </c>
      <c r="DV234" s="47">
        <v>0</v>
      </c>
      <c r="DW234" s="47">
        <v>0</v>
      </c>
      <c r="DX234" s="47">
        <v>0</v>
      </c>
      <c r="DY234" s="47">
        <v>0</v>
      </c>
      <c r="DZ234" s="47">
        <v>0</v>
      </c>
      <c r="EA234" s="47">
        <v>0</v>
      </c>
      <c r="ZZ234" t="s">
        <v>157</v>
      </c>
    </row>
    <row r="235" spans="1:702" x14ac:dyDescent="0.25">
      <c r="A235" s="47" t="s">
        <v>522</v>
      </c>
      <c r="B235" s="47" t="s">
        <v>153</v>
      </c>
      <c r="C235" s="47" t="s">
        <v>157</v>
      </c>
      <c r="D235" s="47" t="s">
        <v>1170</v>
      </c>
      <c r="E235" s="47" t="s">
        <v>504</v>
      </c>
      <c r="F235" s="47" t="s">
        <v>504</v>
      </c>
      <c r="G235" s="47"/>
      <c r="H235" s="47" t="s">
        <v>406</v>
      </c>
      <c r="I235" s="47" t="s">
        <v>486</v>
      </c>
      <c r="J235" s="47" t="str">
        <f>=IFERROR(VLOOKUP(H235&amp;I235,Table_Fonctions!A:G,6,FALSE),"")</f>
        <v>0</v>
      </c>
      <c r="K235" s="47" t="s">
        <v>1177</v>
      </c>
      <c r="L235" s="47" t="str">
        <f>=IFERROR(VLOOKUP(H235&amp;I235,Table_Fonctions!A:G,7,FALSE),K235)</f>
        <v/>
      </c>
      <c r="M235" s="47" t="str">
        <f>=IF(OR(LEFT(D235, 3)="TJ ", LEFT(D235, 4)="CPH "), "OUI", "NON")</f>
        <v/>
      </c>
      <c r="N235" s="47" t="s">
        <v>487</v>
      </c>
      <c r="O235" s="47"/>
      <c r="P235" s="47">
        <v>0.8894736842105263</v>
      </c>
      <c r="Q235" s="47">
        <v>0.8894736842105263</v>
      </c>
      <c r="R235" s="47" t="s">
        <v>1172</v>
      </c>
      <c r="S235" s="47">
        <f>=ROUND(BQ235-(BR235+BS235),3)</f>
      </c>
      <c r="T235" s="47">
        <f>=ROUND(CK235-(CL235+CM235+CN235+CO235+CP235),3)</f>
      </c>
      <c r="U235" s="47">
        <v>0</v>
      </c>
      <c r="V235" s="47">
        <v>0</v>
      </c>
      <c r="W235" s="47">
        <v>0</v>
      </c>
      <c r="X235" s="47">
        <v>0</v>
      </c>
      <c r="Y235" s="47">
        <v>0</v>
      </c>
      <c r="Z235" s="47">
        <v>0</v>
      </c>
      <c r="AA235" s="47">
        <v>0</v>
      </c>
      <c r="AB235" s="47">
        <v>0</v>
      </c>
      <c r="AC235" s="47">
        <v>0</v>
      </c>
      <c r="AD235" s="47">
        <v>0</v>
      </c>
      <c r="AE235" s="47">
        <v>0</v>
      </c>
      <c r="AF235" s="47">
        <v>0</v>
      </c>
      <c r="AG235" s="47">
        <v>0</v>
      </c>
      <c r="AH235" s="47">
        <v>0</v>
      </c>
      <c r="AI235" s="47">
        <v>0</v>
      </c>
      <c r="AJ235" s="47">
        <v>0</v>
      </c>
      <c r="AK235" s="47">
        <v>0</v>
      </c>
      <c r="AL235" s="47">
        <v>0</v>
      </c>
      <c r="AM235" s="47">
        <v>0</v>
      </c>
      <c r="AN235" s="47">
        <v>0</v>
      </c>
      <c r="AO235" s="47">
        <v>0</v>
      </c>
      <c r="AP235" s="47">
        <v>0</v>
      </c>
      <c r="AQ235" s="47">
        <v>0</v>
      </c>
      <c r="AR235" s="47">
        <v>0</v>
      </c>
      <c r="AS235" s="47">
        <v>0</v>
      </c>
      <c r="AT235" s="47">
        <v>0</v>
      </c>
      <c r="AU235" s="47">
        <v>0</v>
      </c>
      <c r="AV235" s="47">
        <v>0</v>
      </c>
      <c r="AW235" s="47">
        <v>0</v>
      </c>
      <c r="AX235" s="47">
        <v>0</v>
      </c>
      <c r="AY235" s="47">
        <v>0</v>
      </c>
      <c r="AZ235" s="47">
        <v>0</v>
      </c>
      <c r="BA235" s="47">
        <v>0</v>
      </c>
      <c r="BB235" s="47">
        <v>0</v>
      </c>
      <c r="BC235" s="47">
        <v>0</v>
      </c>
      <c r="BD235" s="47">
        <v>0</v>
      </c>
      <c r="BE235" s="47">
        <v>0</v>
      </c>
      <c r="BF235" s="47">
        <v>0</v>
      </c>
      <c r="BG235" s="47">
        <v>0</v>
      </c>
      <c r="BH235" s="47">
        <v>0</v>
      </c>
      <c r="BI235" s="47">
        <v>0</v>
      </c>
      <c r="BJ235" s="47">
        <v>0</v>
      </c>
      <c r="BK235" s="47">
        <v>0</v>
      </c>
      <c r="BL235" s="47">
        <v>0</v>
      </c>
      <c r="BM235" s="47">
        <v>0</v>
      </c>
      <c r="BN235" s="47">
        <v>0</v>
      </c>
      <c r="BO235" s="47">
        <v>0</v>
      </c>
      <c r="BP235" s="47">
        <v>0</v>
      </c>
      <c r="BQ235" s="47">
        <v>0</v>
      </c>
      <c r="BR235" s="47">
        <v>0</v>
      </c>
      <c r="BS235" s="47">
        <v>0</v>
      </c>
      <c r="BT235" s="47">
        <v>0</v>
      </c>
      <c r="BU235" s="47">
        <v>0</v>
      </c>
      <c r="BV235" s="47">
        <v>0</v>
      </c>
      <c r="BW235" s="47">
        <v>0</v>
      </c>
      <c r="BX235" s="47">
        <v>0</v>
      </c>
      <c r="BY235" s="47">
        <v>0</v>
      </c>
      <c r="BZ235" s="47">
        <v>0</v>
      </c>
      <c r="CA235" s="47">
        <v>0</v>
      </c>
      <c r="CB235" s="47">
        <v>0</v>
      </c>
      <c r="CC235" s="47">
        <v>0</v>
      </c>
      <c r="CD235" s="47">
        <v>0</v>
      </c>
      <c r="CE235" s="47">
        <v>0</v>
      </c>
      <c r="CF235" s="47">
        <v>0</v>
      </c>
      <c r="CG235" s="47">
        <v>0</v>
      </c>
      <c r="CH235" s="47">
        <v>0</v>
      </c>
      <c r="CI235" s="47">
        <v>0</v>
      </c>
      <c r="CJ235" s="47">
        <v>0</v>
      </c>
      <c r="CK235" s="47">
        <v>0</v>
      </c>
      <c r="CL235" s="47">
        <v>0</v>
      </c>
      <c r="CM235" s="47">
        <v>0</v>
      </c>
      <c r="CN235" s="47">
        <v>0</v>
      </c>
      <c r="CO235" s="47">
        <v>0</v>
      </c>
      <c r="CP235" s="47">
        <v>0</v>
      </c>
      <c r="CQ235" s="47">
        <v>0</v>
      </c>
      <c r="CR235" s="47">
        <v>0</v>
      </c>
      <c r="CS235" s="47">
        <v>0</v>
      </c>
      <c r="CT235" s="47">
        <v>0</v>
      </c>
      <c r="CU235" s="47">
        <v>0</v>
      </c>
      <c r="CV235" s="47">
        <v>0</v>
      </c>
      <c r="CW235" s="47">
        <v>0</v>
      </c>
      <c r="CX235" s="47">
        <v>0</v>
      </c>
      <c r="CY235" s="47">
        <v>0.8894736842105263</v>
      </c>
      <c r="CZ235" s="47">
        <v>0.8894736842105263</v>
      </c>
      <c r="DA235" s="47">
        <v>0</v>
      </c>
      <c r="DB235" s="47">
        <v>0</v>
      </c>
      <c r="DC235" s="47">
        <v>0</v>
      </c>
      <c r="DD235" s="47">
        <v>0</v>
      </c>
      <c r="DE235" s="47">
        <v>0</v>
      </c>
      <c r="DF235" s="47">
        <v>0</v>
      </c>
      <c r="DG235" s="47">
        <v>0</v>
      </c>
      <c r="DH235" s="47">
        <v>0</v>
      </c>
      <c r="DI235" s="47">
        <v>0</v>
      </c>
      <c r="DJ235" s="47">
        <v>0</v>
      </c>
      <c r="DK235" s="47">
        <v>0</v>
      </c>
      <c r="DL235" s="47">
        <v>0</v>
      </c>
      <c r="DM235" s="47">
        <v>0</v>
      </c>
      <c r="DN235" s="47">
        <v>0</v>
      </c>
      <c r="DO235" s="47">
        <v>0</v>
      </c>
      <c r="DP235" s="47">
        <v>0</v>
      </c>
      <c r="DQ235" s="47">
        <v>0</v>
      </c>
      <c r="DR235" s="47">
        <v>0</v>
      </c>
      <c r="DS235" s="47">
        <v>0</v>
      </c>
      <c r="DT235" s="47">
        <v>0</v>
      </c>
      <c r="DU235" s="47">
        <v>0</v>
      </c>
      <c r="DV235" s="47">
        <v>0</v>
      </c>
      <c r="DW235" s="47">
        <v>0</v>
      </c>
      <c r="DX235" s="47">
        <v>0</v>
      </c>
      <c r="DY235" s="47">
        <v>0</v>
      </c>
      <c r="DZ235" s="47">
        <v>0</v>
      </c>
      <c r="EA235" s="47">
        <v>0</v>
      </c>
      <c r="ZZ235" t="s">
        <v>157</v>
      </c>
    </row>
    <row r="236" spans="1:702" x14ac:dyDescent="0.25">
      <c r="A236" s="47" t="s">
        <v>523</v>
      </c>
      <c r="B236" s="47" t="s">
        <v>153</v>
      </c>
      <c r="C236" s="47" t="s">
        <v>157</v>
      </c>
      <c r="D236" s="47" t="s">
        <v>1170</v>
      </c>
      <c r="E236" s="47" t="s">
        <v>504</v>
      </c>
      <c r="F236" s="47" t="s">
        <v>504</v>
      </c>
      <c r="G236" s="47"/>
      <c r="H236" s="47" t="s">
        <v>406</v>
      </c>
      <c r="I236" s="47" t="s">
        <v>486</v>
      </c>
      <c r="J236" s="47" t="str">
        <f>=IFERROR(VLOOKUP(H236&amp;I236,Table_Fonctions!A:G,6,FALSE),"")</f>
        <v>0</v>
      </c>
      <c r="K236" s="47" t="s">
        <v>1177</v>
      </c>
      <c r="L236" s="47" t="str">
        <f>=IFERROR(VLOOKUP(H236&amp;I236,Table_Fonctions!A:G,7,FALSE),K236)</f>
        <v/>
      </c>
      <c r="M236" s="47" t="str">
        <f>=IF(OR(LEFT(D236, 3)="TJ ", LEFT(D236, 4)="CPH "), "OUI", "NON")</f>
        <v/>
      </c>
      <c r="N236" s="47" t="s">
        <v>487</v>
      </c>
      <c r="O236" s="47"/>
      <c r="P236" s="47">
        <v>0.8894736842105263</v>
      </c>
      <c r="Q236" s="47">
        <v>0.8894736842105263</v>
      </c>
      <c r="R236" s="47" t="s">
        <v>1172</v>
      </c>
      <c r="S236" s="47">
        <f>=ROUND(BQ236-(BR236+BS236),3)</f>
      </c>
      <c r="T236" s="47">
        <f>=ROUND(CK236-(CL236+CM236+CN236+CO236+CP236),3)</f>
      </c>
      <c r="U236" s="47">
        <v>0</v>
      </c>
      <c r="V236" s="47">
        <v>0</v>
      </c>
      <c r="W236" s="47">
        <v>0</v>
      </c>
      <c r="X236" s="47">
        <v>0</v>
      </c>
      <c r="Y236" s="47">
        <v>0</v>
      </c>
      <c r="Z236" s="47">
        <v>0</v>
      </c>
      <c r="AA236" s="47">
        <v>0</v>
      </c>
      <c r="AB236" s="47">
        <v>0</v>
      </c>
      <c r="AC236" s="47">
        <v>0</v>
      </c>
      <c r="AD236" s="47">
        <v>0</v>
      </c>
      <c r="AE236" s="47">
        <v>0</v>
      </c>
      <c r="AF236" s="47">
        <v>0</v>
      </c>
      <c r="AG236" s="47">
        <v>0</v>
      </c>
      <c r="AH236" s="47">
        <v>0</v>
      </c>
      <c r="AI236" s="47">
        <v>0</v>
      </c>
      <c r="AJ236" s="47">
        <v>0</v>
      </c>
      <c r="AK236" s="47">
        <v>0</v>
      </c>
      <c r="AL236" s="47">
        <v>0</v>
      </c>
      <c r="AM236" s="47">
        <v>0</v>
      </c>
      <c r="AN236" s="47">
        <v>0</v>
      </c>
      <c r="AO236" s="47">
        <v>0</v>
      </c>
      <c r="AP236" s="47">
        <v>0</v>
      </c>
      <c r="AQ236" s="47">
        <v>0</v>
      </c>
      <c r="AR236" s="47">
        <v>0</v>
      </c>
      <c r="AS236" s="47">
        <v>0</v>
      </c>
      <c r="AT236" s="47">
        <v>0</v>
      </c>
      <c r="AU236" s="47">
        <v>0</v>
      </c>
      <c r="AV236" s="47">
        <v>0</v>
      </c>
      <c r="AW236" s="47">
        <v>0</v>
      </c>
      <c r="AX236" s="47">
        <v>0</v>
      </c>
      <c r="AY236" s="47">
        <v>0</v>
      </c>
      <c r="AZ236" s="47">
        <v>0</v>
      </c>
      <c r="BA236" s="47">
        <v>0</v>
      </c>
      <c r="BB236" s="47">
        <v>0</v>
      </c>
      <c r="BC236" s="47">
        <v>0</v>
      </c>
      <c r="BD236" s="47">
        <v>0</v>
      </c>
      <c r="BE236" s="47">
        <v>0</v>
      </c>
      <c r="BF236" s="47">
        <v>0</v>
      </c>
      <c r="BG236" s="47">
        <v>0</v>
      </c>
      <c r="BH236" s="47">
        <v>0</v>
      </c>
      <c r="BI236" s="47">
        <v>0</v>
      </c>
      <c r="BJ236" s="47">
        <v>0</v>
      </c>
      <c r="BK236" s="47">
        <v>0</v>
      </c>
      <c r="BL236" s="47">
        <v>0</v>
      </c>
      <c r="BM236" s="47">
        <v>0</v>
      </c>
      <c r="BN236" s="47">
        <v>0</v>
      </c>
      <c r="BO236" s="47">
        <v>0</v>
      </c>
      <c r="BP236" s="47">
        <v>0</v>
      </c>
      <c r="BQ236" s="47">
        <v>0</v>
      </c>
      <c r="BR236" s="47">
        <v>0</v>
      </c>
      <c r="BS236" s="47">
        <v>0</v>
      </c>
      <c r="BT236" s="47">
        <v>0</v>
      </c>
      <c r="BU236" s="47">
        <v>0</v>
      </c>
      <c r="BV236" s="47">
        <v>0</v>
      </c>
      <c r="BW236" s="47">
        <v>0</v>
      </c>
      <c r="BX236" s="47">
        <v>0</v>
      </c>
      <c r="BY236" s="47">
        <v>0</v>
      </c>
      <c r="BZ236" s="47">
        <v>0</v>
      </c>
      <c r="CA236" s="47">
        <v>0</v>
      </c>
      <c r="CB236" s="47">
        <v>0</v>
      </c>
      <c r="CC236" s="47">
        <v>0</v>
      </c>
      <c r="CD236" s="47">
        <v>0</v>
      </c>
      <c r="CE236" s="47">
        <v>0</v>
      </c>
      <c r="CF236" s="47">
        <v>0</v>
      </c>
      <c r="CG236" s="47">
        <v>0</v>
      </c>
      <c r="CH236" s="47">
        <v>0</v>
      </c>
      <c r="CI236" s="47">
        <v>0</v>
      </c>
      <c r="CJ236" s="47">
        <v>0</v>
      </c>
      <c r="CK236" s="47">
        <v>0</v>
      </c>
      <c r="CL236" s="47">
        <v>0</v>
      </c>
      <c r="CM236" s="47">
        <v>0</v>
      </c>
      <c r="CN236" s="47">
        <v>0</v>
      </c>
      <c r="CO236" s="47">
        <v>0</v>
      </c>
      <c r="CP236" s="47">
        <v>0</v>
      </c>
      <c r="CQ236" s="47">
        <v>0</v>
      </c>
      <c r="CR236" s="47">
        <v>0</v>
      </c>
      <c r="CS236" s="47">
        <v>0</v>
      </c>
      <c r="CT236" s="47">
        <v>0</v>
      </c>
      <c r="CU236" s="47">
        <v>0</v>
      </c>
      <c r="CV236" s="47">
        <v>0</v>
      </c>
      <c r="CW236" s="47">
        <v>0</v>
      </c>
      <c r="CX236" s="47">
        <v>0</v>
      </c>
      <c r="CY236" s="47">
        <v>0.8894736842105263</v>
      </c>
      <c r="CZ236" s="47">
        <v>0.8894736842105263</v>
      </c>
      <c r="DA236" s="47">
        <v>0</v>
      </c>
      <c r="DB236" s="47">
        <v>0</v>
      </c>
      <c r="DC236" s="47">
        <v>0</v>
      </c>
      <c r="DD236" s="47">
        <v>0</v>
      </c>
      <c r="DE236" s="47">
        <v>0</v>
      </c>
      <c r="DF236" s="47">
        <v>0</v>
      </c>
      <c r="DG236" s="47">
        <v>0</v>
      </c>
      <c r="DH236" s="47">
        <v>0</v>
      </c>
      <c r="DI236" s="47">
        <v>0</v>
      </c>
      <c r="DJ236" s="47">
        <v>0</v>
      </c>
      <c r="DK236" s="47">
        <v>0</v>
      </c>
      <c r="DL236" s="47">
        <v>0</v>
      </c>
      <c r="DM236" s="47">
        <v>0</v>
      </c>
      <c r="DN236" s="47">
        <v>0</v>
      </c>
      <c r="DO236" s="47">
        <v>0</v>
      </c>
      <c r="DP236" s="47">
        <v>0</v>
      </c>
      <c r="DQ236" s="47">
        <v>0</v>
      </c>
      <c r="DR236" s="47">
        <v>0</v>
      </c>
      <c r="DS236" s="47">
        <v>0</v>
      </c>
      <c r="DT236" s="47">
        <v>0</v>
      </c>
      <c r="DU236" s="47">
        <v>0</v>
      </c>
      <c r="DV236" s="47">
        <v>0</v>
      </c>
      <c r="DW236" s="47">
        <v>0</v>
      </c>
      <c r="DX236" s="47">
        <v>0</v>
      </c>
      <c r="DY236" s="47">
        <v>0</v>
      </c>
      <c r="DZ236" s="47">
        <v>0</v>
      </c>
      <c r="EA236" s="47">
        <v>0</v>
      </c>
      <c r="ZZ236" t="s">
        <v>157</v>
      </c>
    </row>
    <row r="237" spans="1:702" x14ac:dyDescent="0.25">
      <c r="A237" s="47" t="s">
        <v>524</v>
      </c>
      <c r="B237" s="47" t="s">
        <v>153</v>
      </c>
      <c r="C237" s="47" t="s">
        <v>157</v>
      </c>
      <c r="D237" s="47" t="s">
        <v>1170</v>
      </c>
      <c r="E237" s="47" t="s">
        <v>504</v>
      </c>
      <c r="F237" s="47" t="s">
        <v>504</v>
      </c>
      <c r="G237" s="47"/>
      <c r="H237" s="47" t="s">
        <v>406</v>
      </c>
      <c r="I237" s="47" t="s">
        <v>486</v>
      </c>
      <c r="J237" s="47" t="str">
        <f>=IFERROR(VLOOKUP(H237&amp;I237,Table_Fonctions!A:G,6,FALSE),"")</f>
        <v>0</v>
      </c>
      <c r="K237" s="47" t="s">
        <v>1177</v>
      </c>
      <c r="L237" s="47" t="str">
        <f>=IFERROR(VLOOKUP(H237&amp;I237,Table_Fonctions!A:G,7,FALSE),K237)</f>
        <v/>
      </c>
      <c r="M237" s="47" t="str">
        <f>=IF(OR(LEFT(D237, 3)="TJ ", LEFT(D237, 4)="CPH "), "OUI", "NON")</f>
        <v/>
      </c>
      <c r="N237" s="47" t="s">
        <v>515</v>
      </c>
      <c r="O237" s="47"/>
      <c r="P237" s="47">
        <v>0.3078947368421053</v>
      </c>
      <c r="Q237" s="47">
        <v>0.3078947368421053</v>
      </c>
      <c r="R237" s="47" t="s">
        <v>1172</v>
      </c>
      <c r="S237" s="47">
        <f>=ROUND(BQ237-(BR237+BS237),3)</f>
      </c>
      <c r="T237" s="47">
        <f>=ROUND(CK237-(CL237+CM237+CN237+CO237+CP237),3)</f>
      </c>
      <c r="U237" s="47">
        <v>0</v>
      </c>
      <c r="V237" s="47">
        <v>0</v>
      </c>
      <c r="W237" s="47">
        <v>0</v>
      </c>
      <c r="X237" s="47">
        <v>0</v>
      </c>
      <c r="Y237" s="47">
        <v>0</v>
      </c>
      <c r="Z237" s="47">
        <v>0</v>
      </c>
      <c r="AA237" s="47">
        <v>0</v>
      </c>
      <c r="AB237" s="47">
        <v>0</v>
      </c>
      <c r="AC237" s="47">
        <v>0</v>
      </c>
      <c r="AD237" s="47">
        <v>0</v>
      </c>
      <c r="AE237" s="47">
        <v>0</v>
      </c>
      <c r="AF237" s="47">
        <v>0</v>
      </c>
      <c r="AG237" s="47">
        <v>0</v>
      </c>
      <c r="AH237" s="47">
        <v>0</v>
      </c>
      <c r="AI237" s="47">
        <v>0</v>
      </c>
      <c r="AJ237" s="47">
        <v>0</v>
      </c>
      <c r="AK237" s="47">
        <v>0</v>
      </c>
      <c r="AL237" s="47">
        <v>0</v>
      </c>
      <c r="AM237" s="47">
        <v>0</v>
      </c>
      <c r="AN237" s="47">
        <v>0</v>
      </c>
      <c r="AO237" s="47">
        <v>0</v>
      </c>
      <c r="AP237" s="47">
        <v>0</v>
      </c>
      <c r="AQ237" s="47">
        <v>0</v>
      </c>
      <c r="AR237" s="47">
        <v>0</v>
      </c>
      <c r="AS237" s="47">
        <v>0</v>
      </c>
      <c r="AT237" s="47">
        <v>0</v>
      </c>
      <c r="AU237" s="47">
        <v>0</v>
      </c>
      <c r="AV237" s="47">
        <v>0</v>
      </c>
      <c r="AW237" s="47">
        <v>0</v>
      </c>
      <c r="AX237" s="47">
        <v>0</v>
      </c>
      <c r="AY237" s="47">
        <v>0</v>
      </c>
      <c r="AZ237" s="47">
        <v>0</v>
      </c>
      <c r="BA237" s="47">
        <v>0</v>
      </c>
      <c r="BB237" s="47">
        <v>0</v>
      </c>
      <c r="BC237" s="47">
        <v>0</v>
      </c>
      <c r="BD237" s="47">
        <v>0</v>
      </c>
      <c r="BE237" s="47">
        <v>0</v>
      </c>
      <c r="BF237" s="47">
        <v>0</v>
      </c>
      <c r="BG237" s="47">
        <v>0</v>
      </c>
      <c r="BH237" s="47">
        <v>0</v>
      </c>
      <c r="BI237" s="47">
        <v>0</v>
      </c>
      <c r="BJ237" s="47">
        <v>0</v>
      </c>
      <c r="BK237" s="47">
        <v>0</v>
      </c>
      <c r="BL237" s="47">
        <v>0</v>
      </c>
      <c r="BM237" s="47">
        <v>0</v>
      </c>
      <c r="BN237" s="47">
        <v>0</v>
      </c>
      <c r="BO237" s="47">
        <v>0</v>
      </c>
      <c r="BP237" s="47">
        <v>0</v>
      </c>
      <c r="BQ237" s="47">
        <v>0</v>
      </c>
      <c r="BR237" s="47">
        <v>0</v>
      </c>
      <c r="BS237" s="47">
        <v>0</v>
      </c>
      <c r="BT237" s="47">
        <v>0</v>
      </c>
      <c r="BU237" s="47">
        <v>0</v>
      </c>
      <c r="BV237" s="47">
        <v>0</v>
      </c>
      <c r="BW237" s="47">
        <v>0</v>
      </c>
      <c r="BX237" s="47">
        <v>0</v>
      </c>
      <c r="BY237" s="47">
        <v>0</v>
      </c>
      <c r="BZ237" s="47">
        <v>0</v>
      </c>
      <c r="CA237" s="47">
        <v>0</v>
      </c>
      <c r="CB237" s="47">
        <v>0</v>
      </c>
      <c r="CC237" s="47">
        <v>0</v>
      </c>
      <c r="CD237" s="47">
        <v>0</v>
      </c>
      <c r="CE237" s="47">
        <v>0</v>
      </c>
      <c r="CF237" s="47">
        <v>0</v>
      </c>
      <c r="CG237" s="47">
        <v>0</v>
      </c>
      <c r="CH237" s="47">
        <v>0</v>
      </c>
      <c r="CI237" s="47">
        <v>0</v>
      </c>
      <c r="CJ237" s="47">
        <v>0</v>
      </c>
      <c r="CK237" s="47">
        <v>0</v>
      </c>
      <c r="CL237" s="47">
        <v>0</v>
      </c>
      <c r="CM237" s="47">
        <v>0</v>
      </c>
      <c r="CN237" s="47">
        <v>0</v>
      </c>
      <c r="CO237" s="47">
        <v>0</v>
      </c>
      <c r="CP237" s="47">
        <v>0</v>
      </c>
      <c r="CQ237" s="47">
        <v>0</v>
      </c>
      <c r="CR237" s="47">
        <v>0</v>
      </c>
      <c r="CS237" s="47">
        <v>0</v>
      </c>
      <c r="CT237" s="47">
        <v>0</v>
      </c>
      <c r="CU237" s="47">
        <v>0</v>
      </c>
      <c r="CV237" s="47">
        <v>0</v>
      </c>
      <c r="CW237" s="47">
        <v>0</v>
      </c>
      <c r="CX237" s="47">
        <v>0</v>
      </c>
      <c r="CY237" s="47">
        <v>0.3078947368421053</v>
      </c>
      <c r="CZ237" s="47">
        <v>0.3078947368421053</v>
      </c>
      <c r="DA237" s="47">
        <v>0</v>
      </c>
      <c r="DB237" s="47">
        <v>0</v>
      </c>
      <c r="DC237" s="47">
        <v>0</v>
      </c>
      <c r="DD237" s="47">
        <v>0</v>
      </c>
      <c r="DE237" s="47">
        <v>0</v>
      </c>
      <c r="DF237" s="47">
        <v>0</v>
      </c>
      <c r="DG237" s="47">
        <v>0</v>
      </c>
      <c r="DH237" s="47">
        <v>0</v>
      </c>
      <c r="DI237" s="47">
        <v>0</v>
      </c>
      <c r="DJ237" s="47">
        <v>0</v>
      </c>
      <c r="DK237" s="47">
        <v>0</v>
      </c>
      <c r="DL237" s="47">
        <v>0</v>
      </c>
      <c r="DM237" s="47">
        <v>0</v>
      </c>
      <c r="DN237" s="47">
        <v>0</v>
      </c>
      <c r="DO237" s="47">
        <v>0</v>
      </c>
      <c r="DP237" s="47">
        <v>0</v>
      </c>
      <c r="DQ237" s="47">
        <v>0</v>
      </c>
      <c r="DR237" s="47">
        <v>0</v>
      </c>
      <c r="DS237" s="47">
        <v>0</v>
      </c>
      <c r="DT237" s="47">
        <v>0</v>
      </c>
      <c r="DU237" s="47">
        <v>0</v>
      </c>
      <c r="DV237" s="47">
        <v>0</v>
      </c>
      <c r="DW237" s="47">
        <v>0</v>
      </c>
      <c r="DX237" s="47">
        <v>0</v>
      </c>
      <c r="DY237" s="47">
        <v>0</v>
      </c>
      <c r="DZ237" s="47">
        <v>0</v>
      </c>
      <c r="EA237" s="47">
        <v>0</v>
      </c>
      <c r="ZZ237" t="s">
        <v>157</v>
      </c>
    </row>
    <row r="238" spans="1:702" x14ac:dyDescent="0.25">
      <c r="A238" s="47" t="s">
        <v>525</v>
      </c>
      <c r="B238" s="47" t="s">
        <v>153</v>
      </c>
      <c r="C238" s="47" t="s">
        <v>157</v>
      </c>
      <c r="D238" s="47" t="s">
        <v>1170</v>
      </c>
      <c r="E238" s="47" t="s">
        <v>504</v>
      </c>
      <c r="F238" s="47" t="s">
        <v>504</v>
      </c>
      <c r="G238" s="47"/>
      <c r="H238" s="47" t="s">
        <v>406</v>
      </c>
      <c r="I238" s="47" t="s">
        <v>486</v>
      </c>
      <c r="J238" s="47" t="str">
        <f>=IFERROR(VLOOKUP(H238&amp;I238,Table_Fonctions!A:G,6,FALSE),"")</f>
        <v>0</v>
      </c>
      <c r="K238" s="47" t="s">
        <v>1177</v>
      </c>
      <c r="L238" s="47" t="str">
        <f>=IFERROR(VLOOKUP(H238&amp;I238,Table_Fonctions!A:G,7,FALSE),K238)</f>
        <v/>
      </c>
      <c r="M238" s="47" t="str">
        <f>=IF(OR(LEFT(D238, 3)="TJ ", LEFT(D238, 4)="CPH "), "OUI", "NON")</f>
        <v/>
      </c>
      <c r="N238" s="47" t="s">
        <v>515</v>
      </c>
      <c r="O238" s="47"/>
      <c r="P238" s="47">
        <v>0.3078947368421053</v>
      </c>
      <c r="Q238" s="47">
        <v>0.3078947368421053</v>
      </c>
      <c r="R238" s="47" t="s">
        <v>1172</v>
      </c>
      <c r="S238" s="47">
        <f>=ROUND(BQ238-(BR238+BS238),3)</f>
      </c>
      <c r="T238" s="47">
        <f>=ROUND(CK238-(CL238+CM238+CN238+CO238+CP238),3)</f>
      </c>
      <c r="U238" s="47">
        <v>0</v>
      </c>
      <c r="V238" s="47">
        <v>0</v>
      </c>
      <c r="W238" s="47">
        <v>0</v>
      </c>
      <c r="X238" s="47">
        <v>0</v>
      </c>
      <c r="Y238" s="47">
        <v>0</v>
      </c>
      <c r="Z238" s="47">
        <v>0</v>
      </c>
      <c r="AA238" s="47">
        <v>0</v>
      </c>
      <c r="AB238" s="47">
        <v>0</v>
      </c>
      <c r="AC238" s="47">
        <v>0</v>
      </c>
      <c r="AD238" s="47">
        <v>0</v>
      </c>
      <c r="AE238" s="47">
        <v>0</v>
      </c>
      <c r="AF238" s="47">
        <v>0</v>
      </c>
      <c r="AG238" s="47">
        <v>0</v>
      </c>
      <c r="AH238" s="47">
        <v>0</v>
      </c>
      <c r="AI238" s="47">
        <v>0</v>
      </c>
      <c r="AJ238" s="47">
        <v>0</v>
      </c>
      <c r="AK238" s="47">
        <v>0</v>
      </c>
      <c r="AL238" s="47">
        <v>0</v>
      </c>
      <c r="AM238" s="47">
        <v>0</v>
      </c>
      <c r="AN238" s="47">
        <v>0</v>
      </c>
      <c r="AO238" s="47">
        <v>0</v>
      </c>
      <c r="AP238" s="47">
        <v>0</v>
      </c>
      <c r="AQ238" s="47">
        <v>0</v>
      </c>
      <c r="AR238" s="47">
        <v>0</v>
      </c>
      <c r="AS238" s="47">
        <v>0</v>
      </c>
      <c r="AT238" s="47">
        <v>0</v>
      </c>
      <c r="AU238" s="47">
        <v>0</v>
      </c>
      <c r="AV238" s="47">
        <v>0</v>
      </c>
      <c r="AW238" s="47">
        <v>0</v>
      </c>
      <c r="AX238" s="47">
        <v>0</v>
      </c>
      <c r="AY238" s="47">
        <v>0</v>
      </c>
      <c r="AZ238" s="47">
        <v>0</v>
      </c>
      <c r="BA238" s="47">
        <v>0</v>
      </c>
      <c r="BB238" s="47">
        <v>0</v>
      </c>
      <c r="BC238" s="47">
        <v>0</v>
      </c>
      <c r="BD238" s="47">
        <v>0</v>
      </c>
      <c r="BE238" s="47">
        <v>0</v>
      </c>
      <c r="BF238" s="47">
        <v>0</v>
      </c>
      <c r="BG238" s="47">
        <v>0</v>
      </c>
      <c r="BH238" s="47">
        <v>0</v>
      </c>
      <c r="BI238" s="47">
        <v>0</v>
      </c>
      <c r="BJ238" s="47">
        <v>0</v>
      </c>
      <c r="BK238" s="47">
        <v>0</v>
      </c>
      <c r="BL238" s="47">
        <v>0</v>
      </c>
      <c r="BM238" s="47">
        <v>0</v>
      </c>
      <c r="BN238" s="47">
        <v>0</v>
      </c>
      <c r="BO238" s="47">
        <v>0</v>
      </c>
      <c r="BP238" s="47">
        <v>0</v>
      </c>
      <c r="BQ238" s="47">
        <v>0</v>
      </c>
      <c r="BR238" s="47">
        <v>0</v>
      </c>
      <c r="BS238" s="47">
        <v>0</v>
      </c>
      <c r="BT238" s="47">
        <v>0</v>
      </c>
      <c r="BU238" s="47">
        <v>0</v>
      </c>
      <c r="BV238" s="47">
        <v>0</v>
      </c>
      <c r="BW238" s="47">
        <v>0</v>
      </c>
      <c r="BX238" s="47">
        <v>0</v>
      </c>
      <c r="BY238" s="47">
        <v>0</v>
      </c>
      <c r="BZ238" s="47">
        <v>0</v>
      </c>
      <c r="CA238" s="47">
        <v>0</v>
      </c>
      <c r="CB238" s="47">
        <v>0</v>
      </c>
      <c r="CC238" s="47">
        <v>0</v>
      </c>
      <c r="CD238" s="47">
        <v>0</v>
      </c>
      <c r="CE238" s="47">
        <v>0</v>
      </c>
      <c r="CF238" s="47">
        <v>0</v>
      </c>
      <c r="CG238" s="47">
        <v>0</v>
      </c>
      <c r="CH238" s="47">
        <v>0</v>
      </c>
      <c r="CI238" s="47">
        <v>0</v>
      </c>
      <c r="CJ238" s="47">
        <v>0</v>
      </c>
      <c r="CK238" s="47">
        <v>0</v>
      </c>
      <c r="CL238" s="47">
        <v>0</v>
      </c>
      <c r="CM238" s="47">
        <v>0</v>
      </c>
      <c r="CN238" s="47">
        <v>0</v>
      </c>
      <c r="CO238" s="47">
        <v>0</v>
      </c>
      <c r="CP238" s="47">
        <v>0</v>
      </c>
      <c r="CQ238" s="47">
        <v>0</v>
      </c>
      <c r="CR238" s="47">
        <v>0</v>
      </c>
      <c r="CS238" s="47">
        <v>0</v>
      </c>
      <c r="CT238" s="47">
        <v>0</v>
      </c>
      <c r="CU238" s="47">
        <v>0</v>
      </c>
      <c r="CV238" s="47">
        <v>0</v>
      </c>
      <c r="CW238" s="47">
        <v>0</v>
      </c>
      <c r="CX238" s="47">
        <v>0</v>
      </c>
      <c r="CY238" s="47">
        <v>0.3078947368421053</v>
      </c>
      <c r="CZ238" s="47">
        <v>0.3078947368421053</v>
      </c>
      <c r="DA238" s="47">
        <v>0</v>
      </c>
      <c r="DB238" s="47">
        <v>0</v>
      </c>
      <c r="DC238" s="47">
        <v>0</v>
      </c>
      <c r="DD238" s="47">
        <v>0</v>
      </c>
      <c r="DE238" s="47">
        <v>0</v>
      </c>
      <c r="DF238" s="47">
        <v>0</v>
      </c>
      <c r="DG238" s="47">
        <v>0</v>
      </c>
      <c r="DH238" s="47">
        <v>0</v>
      </c>
      <c r="DI238" s="47">
        <v>0</v>
      </c>
      <c r="DJ238" s="47">
        <v>0</v>
      </c>
      <c r="DK238" s="47">
        <v>0</v>
      </c>
      <c r="DL238" s="47">
        <v>0</v>
      </c>
      <c r="DM238" s="47">
        <v>0</v>
      </c>
      <c r="DN238" s="47">
        <v>0</v>
      </c>
      <c r="DO238" s="47">
        <v>0</v>
      </c>
      <c r="DP238" s="47">
        <v>0</v>
      </c>
      <c r="DQ238" s="47">
        <v>0</v>
      </c>
      <c r="DR238" s="47">
        <v>0</v>
      </c>
      <c r="DS238" s="47">
        <v>0</v>
      </c>
      <c r="DT238" s="47">
        <v>0</v>
      </c>
      <c r="DU238" s="47">
        <v>0</v>
      </c>
      <c r="DV238" s="47">
        <v>0</v>
      </c>
      <c r="DW238" s="47">
        <v>0</v>
      </c>
      <c r="DX238" s="47">
        <v>0</v>
      </c>
      <c r="DY238" s="47">
        <v>0</v>
      </c>
      <c r="DZ238" s="47">
        <v>0</v>
      </c>
      <c r="EA238" s="47">
        <v>0</v>
      </c>
      <c r="ZZ238" t="s">
        <v>157</v>
      </c>
    </row>
    <row r="239" spans="1:702" x14ac:dyDescent="0.25">
      <c r="A239" s="47" t="s">
        <v>526</v>
      </c>
      <c r="B239" s="47" t="s">
        <v>153</v>
      </c>
      <c r="C239" s="47" t="s">
        <v>157</v>
      </c>
      <c r="D239" s="47" t="s">
        <v>1170</v>
      </c>
      <c r="E239" s="47" t="s">
        <v>504</v>
      </c>
      <c r="F239" s="47" t="s">
        <v>504</v>
      </c>
      <c r="G239" s="47"/>
      <c r="H239" s="47" t="s">
        <v>406</v>
      </c>
      <c r="I239" s="47" t="s">
        <v>486</v>
      </c>
      <c r="J239" s="47" t="str">
        <f>=IFERROR(VLOOKUP(H239&amp;I239,Table_Fonctions!A:G,6,FALSE),"")</f>
        <v>0</v>
      </c>
      <c r="K239" s="47" t="s">
        <v>1177</v>
      </c>
      <c r="L239" s="47" t="str">
        <f>=IFERROR(VLOOKUP(H239&amp;I239,Table_Fonctions!A:G,7,FALSE),K239)</f>
        <v/>
      </c>
      <c r="M239" s="47" t="str">
        <f>=IF(OR(LEFT(D239, 3)="TJ ", LEFT(D239, 4)="CPH "), "OUI", "NON")</f>
        <v/>
      </c>
      <c r="N239" s="47" t="s">
        <v>515</v>
      </c>
      <c r="O239" s="47"/>
      <c r="P239" s="47">
        <v>0.3078947368421053</v>
      </c>
      <c r="Q239" s="47">
        <v>0.3078947368421053</v>
      </c>
      <c r="R239" s="47" t="s">
        <v>1172</v>
      </c>
      <c r="S239" s="47">
        <f>=ROUND(BQ239-(BR239+BS239),3)</f>
      </c>
      <c r="T239" s="47">
        <f>=ROUND(CK239-(CL239+CM239+CN239+CO239+CP239),3)</f>
      </c>
      <c r="U239" s="47">
        <v>0</v>
      </c>
      <c r="V239" s="47">
        <v>0</v>
      </c>
      <c r="W239" s="47">
        <v>0</v>
      </c>
      <c r="X239" s="47">
        <v>0</v>
      </c>
      <c r="Y239" s="47">
        <v>0</v>
      </c>
      <c r="Z239" s="47">
        <v>0</v>
      </c>
      <c r="AA239" s="47">
        <v>0</v>
      </c>
      <c r="AB239" s="47">
        <v>0</v>
      </c>
      <c r="AC239" s="47">
        <v>0</v>
      </c>
      <c r="AD239" s="47">
        <v>0</v>
      </c>
      <c r="AE239" s="47">
        <v>0</v>
      </c>
      <c r="AF239" s="47">
        <v>0</v>
      </c>
      <c r="AG239" s="47">
        <v>0</v>
      </c>
      <c r="AH239" s="47">
        <v>0</v>
      </c>
      <c r="AI239" s="47">
        <v>0</v>
      </c>
      <c r="AJ239" s="47">
        <v>0</v>
      </c>
      <c r="AK239" s="47">
        <v>0</v>
      </c>
      <c r="AL239" s="47">
        <v>0</v>
      </c>
      <c r="AM239" s="47">
        <v>0</v>
      </c>
      <c r="AN239" s="47">
        <v>0</v>
      </c>
      <c r="AO239" s="47">
        <v>0</v>
      </c>
      <c r="AP239" s="47">
        <v>0</v>
      </c>
      <c r="AQ239" s="47">
        <v>0</v>
      </c>
      <c r="AR239" s="47">
        <v>0</v>
      </c>
      <c r="AS239" s="47">
        <v>0</v>
      </c>
      <c r="AT239" s="47">
        <v>0</v>
      </c>
      <c r="AU239" s="47">
        <v>0</v>
      </c>
      <c r="AV239" s="47">
        <v>0</v>
      </c>
      <c r="AW239" s="47">
        <v>0</v>
      </c>
      <c r="AX239" s="47">
        <v>0</v>
      </c>
      <c r="AY239" s="47">
        <v>0</v>
      </c>
      <c r="AZ239" s="47">
        <v>0</v>
      </c>
      <c r="BA239" s="47">
        <v>0</v>
      </c>
      <c r="BB239" s="47">
        <v>0</v>
      </c>
      <c r="BC239" s="47">
        <v>0</v>
      </c>
      <c r="BD239" s="47">
        <v>0</v>
      </c>
      <c r="BE239" s="47">
        <v>0</v>
      </c>
      <c r="BF239" s="47">
        <v>0</v>
      </c>
      <c r="BG239" s="47">
        <v>0</v>
      </c>
      <c r="BH239" s="47">
        <v>0</v>
      </c>
      <c r="BI239" s="47">
        <v>0</v>
      </c>
      <c r="BJ239" s="47">
        <v>0</v>
      </c>
      <c r="BK239" s="47">
        <v>0</v>
      </c>
      <c r="BL239" s="47">
        <v>0</v>
      </c>
      <c r="BM239" s="47">
        <v>0</v>
      </c>
      <c r="BN239" s="47">
        <v>0</v>
      </c>
      <c r="BO239" s="47">
        <v>0</v>
      </c>
      <c r="BP239" s="47">
        <v>0</v>
      </c>
      <c r="BQ239" s="47">
        <v>0</v>
      </c>
      <c r="BR239" s="47">
        <v>0</v>
      </c>
      <c r="BS239" s="47">
        <v>0</v>
      </c>
      <c r="BT239" s="47">
        <v>0</v>
      </c>
      <c r="BU239" s="47">
        <v>0</v>
      </c>
      <c r="BV239" s="47">
        <v>0</v>
      </c>
      <c r="BW239" s="47">
        <v>0</v>
      </c>
      <c r="BX239" s="47">
        <v>0</v>
      </c>
      <c r="BY239" s="47">
        <v>0</v>
      </c>
      <c r="BZ239" s="47">
        <v>0</v>
      </c>
      <c r="CA239" s="47">
        <v>0</v>
      </c>
      <c r="CB239" s="47">
        <v>0</v>
      </c>
      <c r="CC239" s="47">
        <v>0</v>
      </c>
      <c r="CD239" s="47">
        <v>0</v>
      </c>
      <c r="CE239" s="47">
        <v>0</v>
      </c>
      <c r="CF239" s="47">
        <v>0</v>
      </c>
      <c r="CG239" s="47">
        <v>0</v>
      </c>
      <c r="CH239" s="47">
        <v>0</v>
      </c>
      <c r="CI239" s="47">
        <v>0</v>
      </c>
      <c r="CJ239" s="47">
        <v>0</v>
      </c>
      <c r="CK239" s="47">
        <v>0</v>
      </c>
      <c r="CL239" s="47">
        <v>0</v>
      </c>
      <c r="CM239" s="47">
        <v>0</v>
      </c>
      <c r="CN239" s="47">
        <v>0</v>
      </c>
      <c r="CO239" s="47">
        <v>0</v>
      </c>
      <c r="CP239" s="47">
        <v>0</v>
      </c>
      <c r="CQ239" s="47">
        <v>0</v>
      </c>
      <c r="CR239" s="47">
        <v>0</v>
      </c>
      <c r="CS239" s="47">
        <v>0</v>
      </c>
      <c r="CT239" s="47">
        <v>0</v>
      </c>
      <c r="CU239" s="47">
        <v>0</v>
      </c>
      <c r="CV239" s="47">
        <v>0</v>
      </c>
      <c r="CW239" s="47">
        <v>0</v>
      </c>
      <c r="CX239" s="47">
        <v>0</v>
      </c>
      <c r="CY239" s="47">
        <v>0.3078947368421053</v>
      </c>
      <c r="CZ239" s="47">
        <v>0.3078947368421053</v>
      </c>
      <c r="DA239" s="47">
        <v>0</v>
      </c>
      <c r="DB239" s="47">
        <v>0</v>
      </c>
      <c r="DC239" s="47">
        <v>0</v>
      </c>
      <c r="DD239" s="47">
        <v>0</v>
      </c>
      <c r="DE239" s="47">
        <v>0</v>
      </c>
      <c r="DF239" s="47">
        <v>0</v>
      </c>
      <c r="DG239" s="47">
        <v>0</v>
      </c>
      <c r="DH239" s="47">
        <v>0</v>
      </c>
      <c r="DI239" s="47">
        <v>0</v>
      </c>
      <c r="DJ239" s="47">
        <v>0</v>
      </c>
      <c r="DK239" s="47">
        <v>0</v>
      </c>
      <c r="DL239" s="47">
        <v>0</v>
      </c>
      <c r="DM239" s="47">
        <v>0</v>
      </c>
      <c r="DN239" s="47">
        <v>0</v>
      </c>
      <c r="DO239" s="47">
        <v>0</v>
      </c>
      <c r="DP239" s="47">
        <v>0</v>
      </c>
      <c r="DQ239" s="47">
        <v>0</v>
      </c>
      <c r="DR239" s="47">
        <v>0</v>
      </c>
      <c r="DS239" s="47">
        <v>0</v>
      </c>
      <c r="DT239" s="47">
        <v>0</v>
      </c>
      <c r="DU239" s="47">
        <v>0</v>
      </c>
      <c r="DV239" s="47">
        <v>0</v>
      </c>
      <c r="DW239" s="47">
        <v>0</v>
      </c>
      <c r="DX239" s="47">
        <v>0</v>
      </c>
      <c r="DY239" s="47">
        <v>0</v>
      </c>
      <c r="DZ239" s="47">
        <v>0</v>
      </c>
      <c r="EA239" s="47">
        <v>0</v>
      </c>
      <c r="ZZ239" t="s">
        <v>157</v>
      </c>
    </row>
    <row r="240" spans="1:702" x14ac:dyDescent="0.25">
      <c r="A240" s="47" t="s">
        <v>527</v>
      </c>
      <c r="B240" s="47" t="s">
        <v>153</v>
      </c>
      <c r="C240" s="47" t="s">
        <v>157</v>
      </c>
      <c r="D240" s="47" t="s">
        <v>1170</v>
      </c>
      <c r="E240" s="47" t="s">
        <v>504</v>
      </c>
      <c r="F240" s="47" t="s">
        <v>504</v>
      </c>
      <c r="G240" s="47"/>
      <c r="H240" s="47" t="s">
        <v>406</v>
      </c>
      <c r="I240" s="47" t="s">
        <v>486</v>
      </c>
      <c r="J240" s="47" t="str">
        <f>=IFERROR(VLOOKUP(H240&amp;I240,Table_Fonctions!A:G,6,FALSE),"")</f>
        <v>0</v>
      </c>
      <c r="K240" s="47" t="s">
        <v>1177</v>
      </c>
      <c r="L240" s="47" t="str">
        <f>=IFERROR(VLOOKUP(H240&amp;I240,Table_Fonctions!A:G,7,FALSE),K240)</f>
        <v/>
      </c>
      <c r="M240" s="47" t="str">
        <f>=IF(OR(LEFT(D240, 3)="TJ ", LEFT(D240, 4)="CPH "), "OUI", "NON")</f>
        <v/>
      </c>
      <c r="N240" s="47" t="s">
        <v>326</v>
      </c>
      <c r="O240" s="47"/>
      <c r="P240" s="47">
        <v>0</v>
      </c>
      <c r="Q240" s="47">
        <v>0</v>
      </c>
      <c r="R240" s="47" t="s">
        <v>1172</v>
      </c>
      <c r="S240" s="47">
        <f>=ROUND(BQ240-(BR240+BS240),3)</f>
      </c>
      <c r="T240" s="47">
        <f>=ROUND(CK240-(CL240+CM240+CN240+CO240+CP240),3)</f>
      </c>
      <c r="U240" s="47">
        <v>0</v>
      </c>
      <c r="V240" s="47">
        <v>0</v>
      </c>
      <c r="W240" s="47">
        <v>0</v>
      </c>
      <c r="X240" s="47">
        <v>0</v>
      </c>
      <c r="Y240" s="47">
        <v>0</v>
      </c>
      <c r="Z240" s="47">
        <v>0</v>
      </c>
      <c r="AA240" s="47">
        <v>0</v>
      </c>
      <c r="AB240" s="47">
        <v>0</v>
      </c>
      <c r="AC240" s="47">
        <v>0</v>
      </c>
      <c r="AD240" s="47">
        <v>0</v>
      </c>
      <c r="AE240" s="47">
        <v>0</v>
      </c>
      <c r="AF240" s="47">
        <v>0</v>
      </c>
      <c r="AG240" s="47">
        <v>0</v>
      </c>
      <c r="AH240" s="47">
        <v>0</v>
      </c>
      <c r="AI240" s="47">
        <v>0</v>
      </c>
      <c r="AJ240" s="47">
        <v>0</v>
      </c>
      <c r="AK240" s="47">
        <v>0</v>
      </c>
      <c r="AL240" s="47">
        <v>0</v>
      </c>
      <c r="AM240" s="47">
        <v>0</v>
      </c>
      <c r="AN240" s="47">
        <v>0</v>
      </c>
      <c r="AO240" s="47">
        <v>0</v>
      </c>
      <c r="AP240" s="47">
        <v>0</v>
      </c>
      <c r="AQ240" s="47">
        <v>0</v>
      </c>
      <c r="AR240" s="47">
        <v>0</v>
      </c>
      <c r="AS240" s="47">
        <v>0</v>
      </c>
      <c r="AT240" s="47">
        <v>0</v>
      </c>
      <c r="AU240" s="47">
        <v>0</v>
      </c>
      <c r="AV240" s="47">
        <v>0</v>
      </c>
      <c r="AW240" s="47">
        <v>0</v>
      </c>
      <c r="AX240" s="47">
        <v>0</v>
      </c>
      <c r="AY240" s="47">
        <v>0</v>
      </c>
      <c r="AZ240" s="47">
        <v>0</v>
      </c>
      <c r="BA240" s="47">
        <v>0</v>
      </c>
      <c r="BB240" s="47">
        <v>0</v>
      </c>
      <c r="BC240" s="47">
        <v>0</v>
      </c>
      <c r="BD240" s="47">
        <v>0</v>
      </c>
      <c r="BE240" s="47">
        <v>0</v>
      </c>
      <c r="BF240" s="47">
        <v>0</v>
      </c>
      <c r="BG240" s="47">
        <v>0</v>
      </c>
      <c r="BH240" s="47">
        <v>0</v>
      </c>
      <c r="BI240" s="47">
        <v>0</v>
      </c>
      <c r="BJ240" s="47">
        <v>0</v>
      </c>
      <c r="BK240" s="47">
        <v>0</v>
      </c>
      <c r="BL240" s="47">
        <v>0</v>
      </c>
      <c r="BM240" s="47">
        <v>0</v>
      </c>
      <c r="BN240" s="47">
        <v>0</v>
      </c>
      <c r="BO240" s="47">
        <v>0</v>
      </c>
      <c r="BP240" s="47">
        <v>0</v>
      </c>
      <c r="BQ240" s="47">
        <v>0</v>
      </c>
      <c r="BR240" s="47">
        <v>0</v>
      </c>
      <c r="BS240" s="47">
        <v>0</v>
      </c>
      <c r="BT240" s="47">
        <v>0</v>
      </c>
      <c r="BU240" s="47">
        <v>0</v>
      </c>
      <c r="BV240" s="47">
        <v>0</v>
      </c>
      <c r="BW240" s="47">
        <v>0</v>
      </c>
      <c r="BX240" s="47">
        <v>0</v>
      </c>
      <c r="BY240" s="47">
        <v>0</v>
      </c>
      <c r="BZ240" s="47">
        <v>0</v>
      </c>
      <c r="CA240" s="47">
        <v>0</v>
      </c>
      <c r="CB240" s="47">
        <v>0</v>
      </c>
      <c r="CC240" s="47">
        <v>0</v>
      </c>
      <c r="CD240" s="47">
        <v>0</v>
      </c>
      <c r="CE240" s="47">
        <v>0</v>
      </c>
      <c r="CF240" s="47">
        <v>0</v>
      </c>
      <c r="CG240" s="47">
        <v>0</v>
      </c>
      <c r="CH240" s="47">
        <v>0</v>
      </c>
      <c r="CI240" s="47">
        <v>0</v>
      </c>
      <c r="CJ240" s="47">
        <v>0</v>
      </c>
      <c r="CK240" s="47">
        <v>0</v>
      </c>
      <c r="CL240" s="47">
        <v>0</v>
      </c>
      <c r="CM240" s="47">
        <v>0</v>
      </c>
      <c r="CN240" s="47">
        <v>0</v>
      </c>
      <c r="CO240" s="47">
        <v>0</v>
      </c>
      <c r="CP240" s="47">
        <v>0</v>
      </c>
      <c r="CQ240" s="47">
        <v>0</v>
      </c>
      <c r="CR240" s="47">
        <v>0</v>
      </c>
      <c r="CS240" s="47">
        <v>0</v>
      </c>
      <c r="CT240" s="47">
        <v>0</v>
      </c>
      <c r="CU240" s="47">
        <v>0</v>
      </c>
      <c r="CV240" s="47">
        <v>0</v>
      </c>
      <c r="CW240" s="47">
        <v>0</v>
      </c>
      <c r="CX240" s="47">
        <v>0</v>
      </c>
      <c r="CY240" s="47">
        <v>0</v>
      </c>
      <c r="CZ240" s="47">
        <v>0</v>
      </c>
      <c r="DA240" s="47">
        <v>0</v>
      </c>
      <c r="DB240" s="47">
        <v>0</v>
      </c>
      <c r="DC240" s="47">
        <v>0</v>
      </c>
      <c r="DD240" s="47">
        <v>0</v>
      </c>
      <c r="DE240" s="47">
        <v>0</v>
      </c>
      <c r="DF240" s="47">
        <v>0</v>
      </c>
      <c r="DG240" s="47">
        <v>0</v>
      </c>
      <c r="DH240" s="47">
        <v>0</v>
      </c>
      <c r="DI240" s="47">
        <v>0</v>
      </c>
      <c r="DJ240" s="47">
        <v>0</v>
      </c>
      <c r="DK240" s="47">
        <v>1</v>
      </c>
      <c r="DL240" s="47">
        <v>1</v>
      </c>
      <c r="DM240" s="47">
        <v>0</v>
      </c>
      <c r="DN240" s="47">
        <v>0</v>
      </c>
      <c r="DO240" s="47">
        <v>0</v>
      </c>
      <c r="DP240" s="47">
        <v>0</v>
      </c>
      <c r="DQ240" s="47">
        <v>0</v>
      </c>
      <c r="DR240" s="47">
        <v>0</v>
      </c>
      <c r="DS240" s="47">
        <v>0</v>
      </c>
      <c r="DT240" s="47">
        <v>0</v>
      </c>
      <c r="DU240" s="47">
        <v>0</v>
      </c>
      <c r="DV240" s="47">
        <v>0</v>
      </c>
      <c r="DW240" s="47">
        <v>0</v>
      </c>
      <c r="DX240" s="47">
        <v>0</v>
      </c>
      <c r="DY240" s="47">
        <v>0</v>
      </c>
      <c r="DZ240" s="47">
        <v>0</v>
      </c>
      <c r="EA240" s="47">
        <v>0</v>
      </c>
      <c r="ZZ240" t="s">
        <v>157</v>
      </c>
    </row>
    <row r="241" spans="1:702" x14ac:dyDescent="0.25">
      <c r="A241" s="47" t="s">
        <v>528</v>
      </c>
      <c r="B241" s="47" t="s">
        <v>153</v>
      </c>
      <c r="C241" s="47" t="s">
        <v>157</v>
      </c>
      <c r="D241" s="47" t="s">
        <v>1170</v>
      </c>
      <c r="E241" s="47" t="s">
        <v>504</v>
      </c>
      <c r="F241" s="47" t="s">
        <v>504</v>
      </c>
      <c r="G241" s="47"/>
      <c r="H241" s="47" t="s">
        <v>406</v>
      </c>
      <c r="I241" s="47" t="s">
        <v>529</v>
      </c>
      <c r="J241" s="47" t="str">
        <f>=IFERROR(VLOOKUP(H241&amp;I241,Table_Fonctions!A:G,6,FALSE),"")</f>
        <v>0</v>
      </c>
      <c r="K241" s="47" t="s">
        <v>1177</v>
      </c>
      <c r="L241" s="47" t="str">
        <f>=IFERROR(VLOOKUP(H241&amp;I241,Table_Fonctions!A:G,7,FALSE),K241)</f>
        <v/>
      </c>
      <c r="M241" s="47" t="str">
        <f>=IF(OR(LEFT(D241, 3)="TJ ", LEFT(D241, 4)="CPH "), "OUI", "NON")</f>
        <v/>
      </c>
      <c r="N241" s="47" t="s">
        <v>467</v>
      </c>
      <c r="O241" s="47"/>
      <c r="P241" s="47">
        <v>0.4868421052631579</v>
      </c>
      <c r="Q241" s="47">
        <v>0.4868421052631579</v>
      </c>
      <c r="R241" s="47" t="s">
        <v>1172</v>
      </c>
      <c r="S241" s="47">
        <f>=ROUND(BQ241-(BR241+BS241),3)</f>
      </c>
      <c r="T241" s="47">
        <f>=ROUND(CK241-(CL241+CM241+CN241+CO241+CP241),3)</f>
      </c>
      <c r="U241" s="47">
        <v>0</v>
      </c>
      <c r="V241" s="47">
        <v>0</v>
      </c>
      <c r="W241" s="47">
        <v>0</v>
      </c>
      <c r="X241" s="47">
        <v>0</v>
      </c>
      <c r="Y241" s="47">
        <v>0</v>
      </c>
      <c r="Z241" s="47">
        <v>0</v>
      </c>
      <c r="AA241" s="47">
        <v>0</v>
      </c>
      <c r="AB241" s="47">
        <v>0</v>
      </c>
      <c r="AC241" s="47">
        <v>0</v>
      </c>
      <c r="AD241" s="47">
        <v>0</v>
      </c>
      <c r="AE241" s="47">
        <v>0</v>
      </c>
      <c r="AF241" s="47">
        <v>0</v>
      </c>
      <c r="AG241" s="47">
        <v>0</v>
      </c>
      <c r="AH241" s="47">
        <v>0</v>
      </c>
      <c r="AI241" s="47">
        <v>0</v>
      </c>
      <c r="AJ241" s="47">
        <v>0</v>
      </c>
      <c r="AK241" s="47">
        <v>0</v>
      </c>
      <c r="AL241" s="47">
        <v>0</v>
      </c>
      <c r="AM241" s="47">
        <v>0</v>
      </c>
      <c r="AN241" s="47">
        <v>0</v>
      </c>
      <c r="AO241" s="47">
        <v>0</v>
      </c>
      <c r="AP241" s="47">
        <v>0</v>
      </c>
      <c r="AQ241" s="47">
        <v>0</v>
      </c>
      <c r="AR241" s="47">
        <v>0</v>
      </c>
      <c r="AS241" s="47">
        <v>0</v>
      </c>
      <c r="AT241" s="47">
        <v>0</v>
      </c>
      <c r="AU241" s="47">
        <v>0</v>
      </c>
      <c r="AV241" s="47">
        <v>0</v>
      </c>
      <c r="AW241" s="47">
        <v>0</v>
      </c>
      <c r="AX241" s="47">
        <v>0</v>
      </c>
      <c r="AY241" s="47">
        <v>0</v>
      </c>
      <c r="AZ241" s="47">
        <v>0</v>
      </c>
      <c r="BA241" s="47">
        <v>0</v>
      </c>
      <c r="BB241" s="47">
        <v>0</v>
      </c>
      <c r="BC241" s="47">
        <v>0</v>
      </c>
      <c r="BD241" s="47">
        <v>0</v>
      </c>
      <c r="BE241" s="47">
        <v>0</v>
      </c>
      <c r="BF241" s="47">
        <v>0</v>
      </c>
      <c r="BG241" s="47">
        <v>0</v>
      </c>
      <c r="BH241" s="47">
        <v>0</v>
      </c>
      <c r="BI241" s="47">
        <v>0</v>
      </c>
      <c r="BJ241" s="47">
        <v>0</v>
      </c>
      <c r="BK241" s="47">
        <v>0</v>
      </c>
      <c r="BL241" s="47">
        <v>0</v>
      </c>
      <c r="BM241" s="47">
        <v>0</v>
      </c>
      <c r="BN241" s="47">
        <v>0</v>
      </c>
      <c r="BO241" s="47">
        <v>0</v>
      </c>
      <c r="BP241" s="47">
        <v>0</v>
      </c>
      <c r="BQ241" s="47">
        <v>0</v>
      </c>
      <c r="BR241" s="47">
        <v>0</v>
      </c>
      <c r="BS241" s="47">
        <v>0</v>
      </c>
      <c r="BT241" s="47">
        <v>0</v>
      </c>
      <c r="BU241" s="47">
        <v>0</v>
      </c>
      <c r="BV241" s="47">
        <v>0</v>
      </c>
      <c r="BW241" s="47">
        <v>0</v>
      </c>
      <c r="BX241" s="47">
        <v>0</v>
      </c>
      <c r="BY241" s="47">
        <v>0</v>
      </c>
      <c r="BZ241" s="47">
        <v>0</v>
      </c>
      <c r="CA241" s="47">
        <v>0</v>
      </c>
      <c r="CB241" s="47">
        <v>0</v>
      </c>
      <c r="CC241" s="47">
        <v>0</v>
      </c>
      <c r="CD241" s="47">
        <v>0</v>
      </c>
      <c r="CE241" s="47">
        <v>0</v>
      </c>
      <c r="CF241" s="47">
        <v>0</v>
      </c>
      <c r="CG241" s="47">
        <v>0</v>
      </c>
      <c r="CH241" s="47">
        <v>0</v>
      </c>
      <c r="CI241" s="47">
        <v>0</v>
      </c>
      <c r="CJ241" s="47">
        <v>0</v>
      </c>
      <c r="CK241" s="47">
        <v>0</v>
      </c>
      <c r="CL241" s="47">
        <v>0</v>
      </c>
      <c r="CM241" s="47">
        <v>0</v>
      </c>
      <c r="CN241" s="47">
        <v>0</v>
      </c>
      <c r="CO241" s="47">
        <v>0</v>
      </c>
      <c r="CP241" s="47">
        <v>0</v>
      </c>
      <c r="CQ241" s="47">
        <v>0</v>
      </c>
      <c r="CR241" s="47">
        <v>0</v>
      </c>
      <c r="CS241" s="47">
        <v>0</v>
      </c>
      <c r="CT241" s="47">
        <v>0</v>
      </c>
      <c r="CU241" s="47">
        <v>0</v>
      </c>
      <c r="CV241" s="47">
        <v>0</v>
      </c>
      <c r="CW241" s="47">
        <v>0</v>
      </c>
      <c r="CX241" s="47">
        <v>0</v>
      </c>
      <c r="CY241" s="47">
        <v>0.4868421052631579</v>
      </c>
      <c r="CZ241" s="47">
        <v>0.4868421052631579</v>
      </c>
      <c r="DA241" s="47">
        <v>0</v>
      </c>
      <c r="DB241" s="47">
        <v>0</v>
      </c>
      <c r="DC241" s="47">
        <v>0</v>
      </c>
      <c r="DD241" s="47">
        <v>0</v>
      </c>
      <c r="DE241" s="47">
        <v>0</v>
      </c>
      <c r="DF241" s="47">
        <v>0</v>
      </c>
      <c r="DG241" s="47">
        <v>0</v>
      </c>
      <c r="DH241" s="47">
        <v>0</v>
      </c>
      <c r="DI241" s="47">
        <v>0</v>
      </c>
      <c r="DJ241" s="47">
        <v>0</v>
      </c>
      <c r="DK241" s="47">
        <v>0</v>
      </c>
      <c r="DL241" s="47">
        <v>0</v>
      </c>
      <c r="DM241" s="47">
        <v>0</v>
      </c>
      <c r="DN241" s="47">
        <v>0</v>
      </c>
      <c r="DO241" s="47">
        <v>0</v>
      </c>
      <c r="DP241" s="47">
        <v>0</v>
      </c>
      <c r="DQ241" s="47">
        <v>0</v>
      </c>
      <c r="DR241" s="47">
        <v>0</v>
      </c>
      <c r="DS241" s="47">
        <v>0</v>
      </c>
      <c r="DT241" s="47">
        <v>0</v>
      </c>
      <c r="DU241" s="47">
        <v>0</v>
      </c>
      <c r="DV241" s="47">
        <v>0</v>
      </c>
      <c r="DW241" s="47">
        <v>0</v>
      </c>
      <c r="DX241" s="47">
        <v>0</v>
      </c>
      <c r="DY241" s="47">
        <v>0</v>
      </c>
      <c r="DZ241" s="47">
        <v>0</v>
      </c>
      <c r="EA241" s="47">
        <v>0</v>
      </c>
      <c r="ZZ241" t="s">
        <v>157</v>
      </c>
    </row>
    <row r="242" spans="1:702" x14ac:dyDescent="0.25">
      <c r="A242" s="47" t="s">
        <v>530</v>
      </c>
      <c r="B242" s="47" t="s">
        <v>153</v>
      </c>
      <c r="C242" s="47" t="s">
        <v>157</v>
      </c>
      <c r="D242" s="47" t="s">
        <v>1170</v>
      </c>
      <c r="E242" s="47" t="s">
        <v>504</v>
      </c>
      <c r="F242" s="47" t="s">
        <v>504</v>
      </c>
      <c r="G242" s="47"/>
      <c r="H242" s="47" t="s">
        <v>406</v>
      </c>
      <c r="I242" s="47" t="s">
        <v>415</v>
      </c>
      <c r="J242" s="47" t="str">
        <f>=IFERROR(VLOOKUP(H242&amp;I242,Table_Fonctions!A:G,6,FALSE),"")</f>
        <v>0</v>
      </c>
      <c r="K242" s="47" t="s">
        <v>1177</v>
      </c>
      <c r="L242" s="47" t="str">
        <f>=IFERROR(VLOOKUP(H242&amp;I242,Table_Fonctions!A:G,7,FALSE),K242)</f>
        <v/>
      </c>
      <c r="M242" s="47" t="str">
        <f>=IF(OR(LEFT(D242, 3)="TJ ", LEFT(D242, 4)="CPH "), "OUI", "NON")</f>
        <v/>
      </c>
      <c r="N242" s="47" t="s">
        <v>420</v>
      </c>
      <c r="O242" s="47"/>
      <c r="P242" s="47">
        <v>0.37105263157894736</v>
      </c>
      <c r="Q242" s="47">
        <v>0.37105263157894736</v>
      </c>
      <c r="R242" s="47" t="s">
        <v>1172</v>
      </c>
      <c r="S242" s="47">
        <f>=ROUND(BQ242-(BR242+BS242),3)</f>
      </c>
      <c r="T242" s="47">
        <f>=ROUND(CK242-(CL242+CM242+CN242+CO242+CP242),3)</f>
      </c>
      <c r="U242" s="47">
        <v>0</v>
      </c>
      <c r="V242" s="47">
        <v>0</v>
      </c>
      <c r="W242" s="47">
        <v>0</v>
      </c>
      <c r="X242" s="47">
        <v>0</v>
      </c>
      <c r="Y242" s="47">
        <v>0</v>
      </c>
      <c r="Z242" s="47">
        <v>0</v>
      </c>
      <c r="AA242" s="47">
        <v>0</v>
      </c>
      <c r="AB242" s="47">
        <v>0</v>
      </c>
      <c r="AC242" s="47">
        <v>0</v>
      </c>
      <c r="AD242" s="47">
        <v>0</v>
      </c>
      <c r="AE242" s="47">
        <v>0</v>
      </c>
      <c r="AF242" s="47">
        <v>0</v>
      </c>
      <c r="AG242" s="47">
        <v>0</v>
      </c>
      <c r="AH242" s="47">
        <v>0</v>
      </c>
      <c r="AI242" s="47">
        <v>0</v>
      </c>
      <c r="AJ242" s="47">
        <v>0</v>
      </c>
      <c r="AK242" s="47">
        <v>0</v>
      </c>
      <c r="AL242" s="47">
        <v>0</v>
      </c>
      <c r="AM242" s="47">
        <v>0</v>
      </c>
      <c r="AN242" s="47">
        <v>0</v>
      </c>
      <c r="AO242" s="47">
        <v>0</v>
      </c>
      <c r="AP242" s="47">
        <v>0</v>
      </c>
      <c r="AQ242" s="47">
        <v>0</v>
      </c>
      <c r="AR242" s="47">
        <v>0</v>
      </c>
      <c r="AS242" s="47">
        <v>0</v>
      </c>
      <c r="AT242" s="47">
        <v>0</v>
      </c>
      <c r="AU242" s="47">
        <v>0</v>
      </c>
      <c r="AV242" s="47">
        <v>0</v>
      </c>
      <c r="AW242" s="47">
        <v>0</v>
      </c>
      <c r="AX242" s="47">
        <v>0</v>
      </c>
      <c r="AY242" s="47">
        <v>0</v>
      </c>
      <c r="AZ242" s="47">
        <v>0</v>
      </c>
      <c r="BA242" s="47">
        <v>0</v>
      </c>
      <c r="BB242" s="47">
        <v>0</v>
      </c>
      <c r="BC242" s="47">
        <v>0</v>
      </c>
      <c r="BD242" s="47">
        <v>0</v>
      </c>
      <c r="BE242" s="47">
        <v>0</v>
      </c>
      <c r="BF242" s="47">
        <v>0</v>
      </c>
      <c r="BG242" s="47">
        <v>0</v>
      </c>
      <c r="BH242" s="47">
        <v>0</v>
      </c>
      <c r="BI242" s="47">
        <v>0</v>
      </c>
      <c r="BJ242" s="47">
        <v>0</v>
      </c>
      <c r="BK242" s="47">
        <v>0</v>
      </c>
      <c r="BL242" s="47">
        <v>0</v>
      </c>
      <c r="BM242" s="47">
        <v>0</v>
      </c>
      <c r="BN242" s="47">
        <v>0</v>
      </c>
      <c r="BO242" s="47">
        <v>0</v>
      </c>
      <c r="BP242" s="47">
        <v>0</v>
      </c>
      <c r="BQ242" s="47">
        <v>0</v>
      </c>
      <c r="BR242" s="47">
        <v>0</v>
      </c>
      <c r="BS242" s="47">
        <v>0</v>
      </c>
      <c r="BT242" s="47">
        <v>0</v>
      </c>
      <c r="BU242" s="47">
        <v>0</v>
      </c>
      <c r="BV242" s="47">
        <v>0</v>
      </c>
      <c r="BW242" s="47">
        <v>0</v>
      </c>
      <c r="BX242" s="47">
        <v>0</v>
      </c>
      <c r="BY242" s="47">
        <v>0</v>
      </c>
      <c r="BZ242" s="47">
        <v>0</v>
      </c>
      <c r="CA242" s="47">
        <v>0</v>
      </c>
      <c r="CB242" s="47">
        <v>0</v>
      </c>
      <c r="CC242" s="47">
        <v>0</v>
      </c>
      <c r="CD242" s="47">
        <v>0</v>
      </c>
      <c r="CE242" s="47">
        <v>0</v>
      </c>
      <c r="CF242" s="47">
        <v>0</v>
      </c>
      <c r="CG242" s="47">
        <v>0</v>
      </c>
      <c r="CH242" s="47">
        <v>0</v>
      </c>
      <c r="CI242" s="47">
        <v>0</v>
      </c>
      <c r="CJ242" s="47">
        <v>0</v>
      </c>
      <c r="CK242" s="47">
        <v>0</v>
      </c>
      <c r="CL242" s="47">
        <v>0</v>
      </c>
      <c r="CM242" s="47">
        <v>0</v>
      </c>
      <c r="CN242" s="47">
        <v>0</v>
      </c>
      <c r="CO242" s="47">
        <v>0</v>
      </c>
      <c r="CP242" s="47">
        <v>0</v>
      </c>
      <c r="CQ242" s="47">
        <v>0</v>
      </c>
      <c r="CR242" s="47">
        <v>0</v>
      </c>
      <c r="CS242" s="47">
        <v>0</v>
      </c>
      <c r="CT242" s="47">
        <v>0</v>
      </c>
      <c r="CU242" s="47">
        <v>0</v>
      </c>
      <c r="CV242" s="47">
        <v>0</v>
      </c>
      <c r="CW242" s="47">
        <v>0</v>
      </c>
      <c r="CX242" s="47">
        <v>0</v>
      </c>
      <c r="CY242" s="47">
        <v>0.37105263157894736</v>
      </c>
      <c r="CZ242" s="47">
        <v>0.37105263157894736</v>
      </c>
      <c r="DA242" s="47">
        <v>0</v>
      </c>
      <c r="DB242" s="47">
        <v>0</v>
      </c>
      <c r="DC242" s="47">
        <v>0</v>
      </c>
      <c r="DD242" s="47">
        <v>0</v>
      </c>
      <c r="DE242" s="47">
        <v>0</v>
      </c>
      <c r="DF242" s="47">
        <v>0</v>
      </c>
      <c r="DG242" s="47">
        <v>0</v>
      </c>
      <c r="DH242" s="47">
        <v>0</v>
      </c>
      <c r="DI242" s="47">
        <v>0</v>
      </c>
      <c r="DJ242" s="47">
        <v>0</v>
      </c>
      <c r="DK242" s="47">
        <v>0</v>
      </c>
      <c r="DL242" s="47">
        <v>0</v>
      </c>
      <c r="DM242" s="47">
        <v>0</v>
      </c>
      <c r="DN242" s="47">
        <v>0</v>
      </c>
      <c r="DO242" s="47">
        <v>0</v>
      </c>
      <c r="DP242" s="47">
        <v>0</v>
      </c>
      <c r="DQ242" s="47">
        <v>0</v>
      </c>
      <c r="DR242" s="47">
        <v>0</v>
      </c>
      <c r="DS242" s="47">
        <v>0</v>
      </c>
      <c r="DT242" s="47">
        <v>0</v>
      </c>
      <c r="DU242" s="47">
        <v>0</v>
      </c>
      <c r="DV242" s="47">
        <v>0</v>
      </c>
      <c r="DW242" s="47">
        <v>0</v>
      </c>
      <c r="DX242" s="47">
        <v>0</v>
      </c>
      <c r="DY242" s="47">
        <v>0</v>
      </c>
      <c r="DZ242" s="47">
        <v>0</v>
      </c>
      <c r="EA242" s="47">
        <v>0</v>
      </c>
      <c r="ZZ242" t="s">
        <v>157</v>
      </c>
    </row>
    <row r="243" spans="1:702" x14ac:dyDescent="0.25">
      <c r="A243" s="47" t="s">
        <v>531</v>
      </c>
      <c r="B243" s="47" t="s">
        <v>153</v>
      </c>
      <c r="C243" s="47" t="s">
        <v>157</v>
      </c>
      <c r="D243" s="47" t="s">
        <v>1170</v>
      </c>
      <c r="E243" s="47" t="s">
        <v>504</v>
      </c>
      <c r="F243" s="47" t="s">
        <v>504</v>
      </c>
      <c r="G243" s="47"/>
      <c r="H243" s="47" t="s">
        <v>406</v>
      </c>
      <c r="I243" s="47" t="s">
        <v>415</v>
      </c>
      <c r="J243" s="47" t="str">
        <f>=IFERROR(VLOOKUP(H243&amp;I243,Table_Fonctions!A:G,6,FALSE),"")</f>
        <v>0</v>
      </c>
      <c r="K243" s="47" t="s">
        <v>1177</v>
      </c>
      <c r="L243" s="47" t="str">
        <f>=IFERROR(VLOOKUP(H243&amp;I243,Table_Fonctions!A:G,7,FALSE),K243)</f>
        <v/>
      </c>
      <c r="M243" s="47" t="str">
        <f>=IF(OR(LEFT(D243, 3)="TJ ", LEFT(D243, 4)="CPH "), "OUI", "NON")</f>
        <v/>
      </c>
      <c r="N243" s="47" t="s">
        <v>532</v>
      </c>
      <c r="O243" s="47"/>
      <c r="P243" s="47">
        <v>0.3157894736842105</v>
      </c>
      <c r="Q243" s="47">
        <v>0.3157894736842105</v>
      </c>
      <c r="R243" s="47" t="s">
        <v>1172</v>
      </c>
      <c r="S243" s="47">
        <f>=ROUND(BQ243-(BR243+BS243),3)</f>
      </c>
      <c r="T243" s="47">
        <f>=ROUND(CK243-(CL243+CM243+CN243+CO243+CP243),3)</f>
      </c>
      <c r="U243" s="47">
        <v>0</v>
      </c>
      <c r="V243" s="47">
        <v>0</v>
      </c>
      <c r="W243" s="47">
        <v>0</v>
      </c>
      <c r="X243" s="47">
        <v>0</v>
      </c>
      <c r="Y243" s="47">
        <v>0</v>
      </c>
      <c r="Z243" s="47">
        <v>0</v>
      </c>
      <c r="AA243" s="47">
        <v>0</v>
      </c>
      <c r="AB243" s="47">
        <v>0</v>
      </c>
      <c r="AC243" s="47">
        <v>0</v>
      </c>
      <c r="AD243" s="47">
        <v>0</v>
      </c>
      <c r="AE243" s="47">
        <v>0</v>
      </c>
      <c r="AF243" s="47">
        <v>0</v>
      </c>
      <c r="AG243" s="47">
        <v>0</v>
      </c>
      <c r="AH243" s="47">
        <v>0</v>
      </c>
      <c r="AI243" s="47">
        <v>0</v>
      </c>
      <c r="AJ243" s="47">
        <v>0</v>
      </c>
      <c r="AK243" s="47">
        <v>0</v>
      </c>
      <c r="AL243" s="47">
        <v>0</v>
      </c>
      <c r="AM243" s="47">
        <v>0</v>
      </c>
      <c r="AN243" s="47">
        <v>0</v>
      </c>
      <c r="AO243" s="47">
        <v>0</v>
      </c>
      <c r="AP243" s="47">
        <v>0</v>
      </c>
      <c r="AQ243" s="47">
        <v>0</v>
      </c>
      <c r="AR243" s="47">
        <v>0</v>
      </c>
      <c r="AS243" s="47">
        <v>0</v>
      </c>
      <c r="AT243" s="47">
        <v>0</v>
      </c>
      <c r="AU243" s="47">
        <v>0</v>
      </c>
      <c r="AV243" s="47">
        <v>0</v>
      </c>
      <c r="AW243" s="47">
        <v>0</v>
      </c>
      <c r="AX243" s="47">
        <v>0</v>
      </c>
      <c r="AY243" s="47">
        <v>0</v>
      </c>
      <c r="AZ243" s="47">
        <v>0</v>
      </c>
      <c r="BA243" s="47">
        <v>0</v>
      </c>
      <c r="BB243" s="47">
        <v>0</v>
      </c>
      <c r="BC243" s="47">
        <v>0</v>
      </c>
      <c r="BD243" s="47">
        <v>0</v>
      </c>
      <c r="BE243" s="47">
        <v>0</v>
      </c>
      <c r="BF243" s="47">
        <v>0</v>
      </c>
      <c r="BG243" s="47">
        <v>0</v>
      </c>
      <c r="BH243" s="47">
        <v>0</v>
      </c>
      <c r="BI243" s="47">
        <v>0</v>
      </c>
      <c r="BJ243" s="47">
        <v>0</v>
      </c>
      <c r="BK243" s="47">
        <v>0</v>
      </c>
      <c r="BL243" s="47">
        <v>0</v>
      </c>
      <c r="BM243" s="47">
        <v>0</v>
      </c>
      <c r="BN243" s="47">
        <v>0</v>
      </c>
      <c r="BO243" s="47">
        <v>0</v>
      </c>
      <c r="BP243" s="47">
        <v>0</v>
      </c>
      <c r="BQ243" s="47">
        <v>0</v>
      </c>
      <c r="BR243" s="47">
        <v>0</v>
      </c>
      <c r="BS243" s="47">
        <v>0</v>
      </c>
      <c r="BT243" s="47">
        <v>0</v>
      </c>
      <c r="BU243" s="47">
        <v>0</v>
      </c>
      <c r="BV243" s="47">
        <v>0</v>
      </c>
      <c r="BW243" s="47">
        <v>0</v>
      </c>
      <c r="BX243" s="47">
        <v>0</v>
      </c>
      <c r="BY243" s="47">
        <v>0</v>
      </c>
      <c r="BZ243" s="47">
        <v>0</v>
      </c>
      <c r="CA243" s="47">
        <v>0</v>
      </c>
      <c r="CB243" s="47">
        <v>0</v>
      </c>
      <c r="CC243" s="47">
        <v>0</v>
      </c>
      <c r="CD243" s="47">
        <v>0</v>
      </c>
      <c r="CE243" s="47">
        <v>0</v>
      </c>
      <c r="CF243" s="47">
        <v>0</v>
      </c>
      <c r="CG243" s="47">
        <v>0</v>
      </c>
      <c r="CH243" s="47">
        <v>0</v>
      </c>
      <c r="CI243" s="47">
        <v>0</v>
      </c>
      <c r="CJ243" s="47">
        <v>0</v>
      </c>
      <c r="CK243" s="47">
        <v>0</v>
      </c>
      <c r="CL243" s="47">
        <v>0</v>
      </c>
      <c r="CM243" s="47">
        <v>0</v>
      </c>
      <c r="CN243" s="47">
        <v>0</v>
      </c>
      <c r="CO243" s="47">
        <v>0</v>
      </c>
      <c r="CP243" s="47">
        <v>0</v>
      </c>
      <c r="CQ243" s="47">
        <v>0</v>
      </c>
      <c r="CR243" s="47">
        <v>0</v>
      </c>
      <c r="CS243" s="47">
        <v>0</v>
      </c>
      <c r="CT243" s="47">
        <v>0</v>
      </c>
      <c r="CU243" s="47">
        <v>0</v>
      </c>
      <c r="CV243" s="47">
        <v>0</v>
      </c>
      <c r="CW243" s="47">
        <v>0</v>
      </c>
      <c r="CX243" s="47">
        <v>0</v>
      </c>
      <c r="CY243" s="47">
        <v>0.3157894736842105</v>
      </c>
      <c r="CZ243" s="47">
        <v>0.3157894736842105</v>
      </c>
      <c r="DA243" s="47">
        <v>0</v>
      </c>
      <c r="DB243" s="47">
        <v>0</v>
      </c>
      <c r="DC243" s="47">
        <v>0</v>
      </c>
      <c r="DD243" s="47">
        <v>0</v>
      </c>
      <c r="DE243" s="47">
        <v>0</v>
      </c>
      <c r="DF243" s="47">
        <v>0</v>
      </c>
      <c r="DG243" s="47">
        <v>0</v>
      </c>
      <c r="DH243" s="47">
        <v>0</v>
      </c>
      <c r="DI243" s="47">
        <v>0</v>
      </c>
      <c r="DJ243" s="47">
        <v>0</v>
      </c>
      <c r="DK243" s="47">
        <v>0</v>
      </c>
      <c r="DL243" s="47">
        <v>0</v>
      </c>
      <c r="DM243" s="47">
        <v>0</v>
      </c>
      <c r="DN243" s="47">
        <v>0</v>
      </c>
      <c r="DO243" s="47">
        <v>0</v>
      </c>
      <c r="DP243" s="47">
        <v>0</v>
      </c>
      <c r="DQ243" s="47">
        <v>0</v>
      </c>
      <c r="DR243" s="47">
        <v>0</v>
      </c>
      <c r="DS243" s="47">
        <v>0</v>
      </c>
      <c r="DT243" s="47">
        <v>0</v>
      </c>
      <c r="DU243" s="47">
        <v>0</v>
      </c>
      <c r="DV243" s="47">
        <v>0</v>
      </c>
      <c r="DW243" s="47">
        <v>0</v>
      </c>
      <c r="DX243" s="47">
        <v>0</v>
      </c>
      <c r="DY243" s="47">
        <v>0</v>
      </c>
      <c r="DZ243" s="47">
        <v>0</v>
      </c>
      <c r="EA243" s="47">
        <v>0</v>
      </c>
      <c r="ZZ243" t="s">
        <v>157</v>
      </c>
    </row>
    <row r="244" spans="1:702" x14ac:dyDescent="0.25">
      <c r="A244" s="47" t="s">
        <v>533</v>
      </c>
      <c r="B244" s="47" t="s">
        <v>153</v>
      </c>
      <c r="C244" s="47" t="s">
        <v>157</v>
      </c>
      <c r="D244" s="47" t="s">
        <v>1170</v>
      </c>
      <c r="E244" s="47" t="s">
        <v>504</v>
      </c>
      <c r="F244" s="47" t="s">
        <v>504</v>
      </c>
      <c r="G244" s="47"/>
      <c r="H244" s="47" t="s">
        <v>406</v>
      </c>
      <c r="I244" s="47" t="s">
        <v>529</v>
      </c>
      <c r="J244" s="47" t="str">
        <f>=IFERROR(VLOOKUP(H244&amp;I244,Table_Fonctions!A:G,6,FALSE),"")</f>
        <v>0</v>
      </c>
      <c r="K244" s="47" t="s">
        <v>1177</v>
      </c>
      <c r="L244" s="47" t="str">
        <f>=IFERROR(VLOOKUP(H244&amp;I244,Table_Fonctions!A:G,7,FALSE),K244)</f>
        <v/>
      </c>
      <c r="M244" s="47" t="str">
        <f>=IF(OR(LEFT(D244, 3)="TJ ", LEFT(D244, 4)="CPH "), "OUI", "NON")</f>
        <v/>
      </c>
      <c r="N244" s="47" t="s">
        <v>534</v>
      </c>
      <c r="O244" s="47"/>
      <c r="P244" s="47">
        <v>1</v>
      </c>
      <c r="Q244" s="47">
        <v>1</v>
      </c>
      <c r="R244" s="47" t="s">
        <v>1172</v>
      </c>
      <c r="S244" s="47">
        <f>=ROUND(BQ244-(BR244+BS244),3)</f>
      </c>
      <c r="T244" s="47">
        <f>=ROUND(CK244-(CL244+CM244+CN244+CO244+CP244),3)</f>
      </c>
      <c r="U244" s="47">
        <v>0</v>
      </c>
      <c r="V244" s="47">
        <v>0</v>
      </c>
      <c r="W244" s="47">
        <v>0</v>
      </c>
      <c r="X244" s="47">
        <v>0</v>
      </c>
      <c r="Y244" s="47">
        <v>0</v>
      </c>
      <c r="Z244" s="47">
        <v>0</v>
      </c>
      <c r="AA244" s="47">
        <v>0</v>
      </c>
      <c r="AB244" s="47">
        <v>0</v>
      </c>
      <c r="AC244" s="47">
        <v>0</v>
      </c>
      <c r="AD244" s="47">
        <v>0</v>
      </c>
      <c r="AE244" s="47">
        <v>0</v>
      </c>
      <c r="AF244" s="47">
        <v>0</v>
      </c>
      <c r="AG244" s="47">
        <v>0</v>
      </c>
      <c r="AH244" s="47">
        <v>0</v>
      </c>
      <c r="AI244" s="47">
        <v>0</v>
      </c>
      <c r="AJ244" s="47">
        <v>0</v>
      </c>
      <c r="AK244" s="47">
        <v>0</v>
      </c>
      <c r="AL244" s="47">
        <v>0</v>
      </c>
      <c r="AM244" s="47">
        <v>0</v>
      </c>
      <c r="AN244" s="47">
        <v>0</v>
      </c>
      <c r="AO244" s="47">
        <v>0</v>
      </c>
      <c r="AP244" s="47">
        <v>0</v>
      </c>
      <c r="AQ244" s="47">
        <v>0</v>
      </c>
      <c r="AR244" s="47">
        <v>0</v>
      </c>
      <c r="AS244" s="47">
        <v>0</v>
      </c>
      <c r="AT244" s="47">
        <v>0</v>
      </c>
      <c r="AU244" s="47">
        <v>0</v>
      </c>
      <c r="AV244" s="47">
        <v>0</v>
      </c>
      <c r="AW244" s="47">
        <v>0</v>
      </c>
      <c r="AX244" s="47">
        <v>0</v>
      </c>
      <c r="AY244" s="47">
        <v>0</v>
      </c>
      <c r="AZ244" s="47">
        <v>0</v>
      </c>
      <c r="BA244" s="47">
        <v>0</v>
      </c>
      <c r="BB244" s="47">
        <v>0</v>
      </c>
      <c r="BC244" s="47">
        <v>0</v>
      </c>
      <c r="BD244" s="47">
        <v>0</v>
      </c>
      <c r="BE244" s="47">
        <v>0</v>
      </c>
      <c r="BF244" s="47">
        <v>0</v>
      </c>
      <c r="BG244" s="47">
        <v>0</v>
      </c>
      <c r="BH244" s="47">
        <v>0</v>
      </c>
      <c r="BI244" s="47">
        <v>0</v>
      </c>
      <c r="BJ244" s="47">
        <v>0</v>
      </c>
      <c r="BK244" s="47">
        <v>0</v>
      </c>
      <c r="BL244" s="47">
        <v>0</v>
      </c>
      <c r="BM244" s="47">
        <v>0</v>
      </c>
      <c r="BN244" s="47">
        <v>0</v>
      </c>
      <c r="BO244" s="47">
        <v>0</v>
      </c>
      <c r="BP244" s="47">
        <v>0</v>
      </c>
      <c r="BQ244" s="47">
        <v>0</v>
      </c>
      <c r="BR244" s="47">
        <v>0</v>
      </c>
      <c r="BS244" s="47">
        <v>0</v>
      </c>
      <c r="BT244" s="47">
        <v>0</v>
      </c>
      <c r="BU244" s="47">
        <v>0</v>
      </c>
      <c r="BV244" s="47">
        <v>0</v>
      </c>
      <c r="BW244" s="47">
        <v>0</v>
      </c>
      <c r="BX244" s="47">
        <v>0</v>
      </c>
      <c r="BY244" s="47">
        <v>0</v>
      </c>
      <c r="BZ244" s="47">
        <v>0</v>
      </c>
      <c r="CA244" s="47">
        <v>0</v>
      </c>
      <c r="CB244" s="47">
        <v>0</v>
      </c>
      <c r="CC244" s="47">
        <v>0</v>
      </c>
      <c r="CD244" s="47">
        <v>0</v>
      </c>
      <c r="CE244" s="47">
        <v>0</v>
      </c>
      <c r="CF244" s="47">
        <v>0</v>
      </c>
      <c r="CG244" s="47">
        <v>0</v>
      </c>
      <c r="CH244" s="47">
        <v>0</v>
      </c>
      <c r="CI244" s="47">
        <v>0</v>
      </c>
      <c r="CJ244" s="47">
        <v>0</v>
      </c>
      <c r="CK244" s="47">
        <v>0</v>
      </c>
      <c r="CL244" s="47">
        <v>0</v>
      </c>
      <c r="CM244" s="47">
        <v>0</v>
      </c>
      <c r="CN244" s="47">
        <v>0</v>
      </c>
      <c r="CO244" s="47">
        <v>0</v>
      </c>
      <c r="CP244" s="47">
        <v>0</v>
      </c>
      <c r="CQ244" s="47">
        <v>0</v>
      </c>
      <c r="CR244" s="47">
        <v>0</v>
      </c>
      <c r="CS244" s="47">
        <v>0</v>
      </c>
      <c r="CT244" s="47">
        <v>0</v>
      </c>
      <c r="CU244" s="47">
        <v>0</v>
      </c>
      <c r="CV244" s="47">
        <v>0</v>
      </c>
      <c r="CW244" s="47">
        <v>0</v>
      </c>
      <c r="CX244" s="47">
        <v>0</v>
      </c>
      <c r="CY244" s="47">
        <v>1</v>
      </c>
      <c r="CZ244" s="47">
        <v>1</v>
      </c>
      <c r="DA244" s="47">
        <v>0</v>
      </c>
      <c r="DB244" s="47">
        <v>0</v>
      </c>
      <c r="DC244" s="47">
        <v>0</v>
      </c>
      <c r="DD244" s="47">
        <v>0</v>
      </c>
      <c r="DE244" s="47">
        <v>0</v>
      </c>
      <c r="DF244" s="47">
        <v>0</v>
      </c>
      <c r="DG244" s="47">
        <v>0</v>
      </c>
      <c r="DH244" s="47">
        <v>0</v>
      </c>
      <c r="DI244" s="47">
        <v>0</v>
      </c>
      <c r="DJ244" s="47">
        <v>0</v>
      </c>
      <c r="DK244" s="47">
        <v>0</v>
      </c>
      <c r="DL244" s="47">
        <v>0</v>
      </c>
      <c r="DM244" s="47">
        <v>0</v>
      </c>
      <c r="DN244" s="47">
        <v>0</v>
      </c>
      <c r="DO244" s="47">
        <v>0</v>
      </c>
      <c r="DP244" s="47">
        <v>0</v>
      </c>
      <c r="DQ244" s="47">
        <v>0</v>
      </c>
      <c r="DR244" s="47">
        <v>0</v>
      </c>
      <c r="DS244" s="47">
        <v>0</v>
      </c>
      <c r="DT244" s="47">
        <v>0</v>
      </c>
      <c r="DU244" s="47">
        <v>0</v>
      </c>
      <c r="DV244" s="47">
        <v>0</v>
      </c>
      <c r="DW244" s="47">
        <v>0</v>
      </c>
      <c r="DX244" s="47">
        <v>0</v>
      </c>
      <c r="DY244" s="47">
        <v>0</v>
      </c>
      <c r="DZ244" s="47">
        <v>0</v>
      </c>
      <c r="EA244" s="47">
        <v>0</v>
      </c>
      <c r="ZZ244" t="s">
        <v>157</v>
      </c>
    </row>
    <row r="245" spans="1:702" x14ac:dyDescent="0.25">
      <c r="A245" s="47" t="s">
        <v>535</v>
      </c>
      <c r="B245" s="47" t="s">
        <v>153</v>
      </c>
      <c r="C245" s="47" t="s">
        <v>157</v>
      </c>
      <c r="D245" s="47" t="s">
        <v>1170</v>
      </c>
      <c r="E245" s="47" t="s">
        <v>504</v>
      </c>
      <c r="F245" s="47" t="s">
        <v>504</v>
      </c>
      <c r="G245" s="47"/>
      <c r="H245" s="47" t="s">
        <v>406</v>
      </c>
      <c r="I245" s="47" t="s">
        <v>412</v>
      </c>
      <c r="J245" s="47" t="str">
        <f>=IFERROR(VLOOKUP(H245&amp;I245,Table_Fonctions!A:G,6,FALSE),"")</f>
        <v>0</v>
      </c>
      <c r="K245" s="47" t="s">
        <v>1177</v>
      </c>
      <c r="L245" s="47" t="str">
        <f>=IFERROR(VLOOKUP(H245&amp;I245,Table_Fonctions!A:G,7,FALSE),K245)</f>
        <v/>
      </c>
      <c r="M245" s="47" t="str">
        <f>=IF(OR(LEFT(D245, 3)="TJ ", LEFT(D245, 4)="CPH "), "OUI", "NON")</f>
        <v/>
      </c>
      <c r="N245" s="47" t="s">
        <v>434</v>
      </c>
      <c r="O245" s="47"/>
      <c r="P245" s="47">
        <v>0.7078947368421052</v>
      </c>
      <c r="Q245" s="47">
        <v>0.7078947368421052</v>
      </c>
      <c r="R245" s="47" t="s">
        <v>1172</v>
      </c>
      <c r="S245" s="47">
        <f>=ROUND(BQ245-(BR245+BS245),3)</f>
      </c>
      <c r="T245" s="47">
        <f>=ROUND(CK245-(CL245+CM245+CN245+CO245+CP245),3)</f>
      </c>
      <c r="U245" s="47">
        <v>0</v>
      </c>
      <c r="V245" s="47">
        <v>0</v>
      </c>
      <c r="W245" s="47">
        <v>0</v>
      </c>
      <c r="X245" s="47">
        <v>0</v>
      </c>
      <c r="Y245" s="47">
        <v>0</v>
      </c>
      <c r="Z245" s="47">
        <v>0</v>
      </c>
      <c r="AA245" s="47">
        <v>0</v>
      </c>
      <c r="AB245" s="47">
        <v>0</v>
      </c>
      <c r="AC245" s="47">
        <v>0</v>
      </c>
      <c r="AD245" s="47">
        <v>0</v>
      </c>
      <c r="AE245" s="47">
        <v>0</v>
      </c>
      <c r="AF245" s="47">
        <v>0</v>
      </c>
      <c r="AG245" s="47">
        <v>0</v>
      </c>
      <c r="AH245" s="47">
        <v>0</v>
      </c>
      <c r="AI245" s="47">
        <v>0</v>
      </c>
      <c r="AJ245" s="47">
        <v>0</v>
      </c>
      <c r="AK245" s="47">
        <v>0</v>
      </c>
      <c r="AL245" s="47">
        <v>0</v>
      </c>
      <c r="AM245" s="47">
        <v>0</v>
      </c>
      <c r="AN245" s="47">
        <v>0</v>
      </c>
      <c r="AO245" s="47">
        <v>0</v>
      </c>
      <c r="AP245" s="47">
        <v>0</v>
      </c>
      <c r="AQ245" s="47">
        <v>0</v>
      </c>
      <c r="AR245" s="47">
        <v>0</v>
      </c>
      <c r="AS245" s="47">
        <v>0</v>
      </c>
      <c r="AT245" s="47">
        <v>0</v>
      </c>
      <c r="AU245" s="47">
        <v>0</v>
      </c>
      <c r="AV245" s="47">
        <v>0</v>
      </c>
      <c r="AW245" s="47">
        <v>0</v>
      </c>
      <c r="AX245" s="47">
        <v>0</v>
      </c>
      <c r="AY245" s="47">
        <v>0</v>
      </c>
      <c r="AZ245" s="47">
        <v>0</v>
      </c>
      <c r="BA245" s="47">
        <v>0</v>
      </c>
      <c r="BB245" s="47">
        <v>0</v>
      </c>
      <c r="BC245" s="47">
        <v>0</v>
      </c>
      <c r="BD245" s="47">
        <v>0</v>
      </c>
      <c r="BE245" s="47">
        <v>0</v>
      </c>
      <c r="BF245" s="47">
        <v>0</v>
      </c>
      <c r="BG245" s="47">
        <v>0</v>
      </c>
      <c r="BH245" s="47">
        <v>0</v>
      </c>
      <c r="BI245" s="47">
        <v>0</v>
      </c>
      <c r="BJ245" s="47">
        <v>0</v>
      </c>
      <c r="BK245" s="47">
        <v>0</v>
      </c>
      <c r="BL245" s="47">
        <v>0</v>
      </c>
      <c r="BM245" s="47">
        <v>0</v>
      </c>
      <c r="BN245" s="47">
        <v>0</v>
      </c>
      <c r="BO245" s="47">
        <v>0</v>
      </c>
      <c r="BP245" s="47">
        <v>0</v>
      </c>
      <c r="BQ245" s="47">
        <v>0</v>
      </c>
      <c r="BR245" s="47">
        <v>0</v>
      </c>
      <c r="BS245" s="47">
        <v>0</v>
      </c>
      <c r="BT245" s="47">
        <v>0</v>
      </c>
      <c r="BU245" s="47">
        <v>0</v>
      </c>
      <c r="BV245" s="47">
        <v>0</v>
      </c>
      <c r="BW245" s="47">
        <v>0</v>
      </c>
      <c r="BX245" s="47">
        <v>0</v>
      </c>
      <c r="BY245" s="47">
        <v>0</v>
      </c>
      <c r="BZ245" s="47">
        <v>0</v>
      </c>
      <c r="CA245" s="47">
        <v>0</v>
      </c>
      <c r="CB245" s="47">
        <v>0</v>
      </c>
      <c r="CC245" s="47">
        <v>0</v>
      </c>
      <c r="CD245" s="47">
        <v>0</v>
      </c>
      <c r="CE245" s="47">
        <v>0</v>
      </c>
      <c r="CF245" s="47">
        <v>0</v>
      </c>
      <c r="CG245" s="47">
        <v>0</v>
      </c>
      <c r="CH245" s="47">
        <v>0</v>
      </c>
      <c r="CI245" s="47">
        <v>0</v>
      </c>
      <c r="CJ245" s="47">
        <v>0</v>
      </c>
      <c r="CK245" s="47">
        <v>0</v>
      </c>
      <c r="CL245" s="47">
        <v>0</v>
      </c>
      <c r="CM245" s="47">
        <v>0</v>
      </c>
      <c r="CN245" s="47">
        <v>0</v>
      </c>
      <c r="CO245" s="47">
        <v>0</v>
      </c>
      <c r="CP245" s="47">
        <v>0</v>
      </c>
      <c r="CQ245" s="47">
        <v>0</v>
      </c>
      <c r="CR245" s="47">
        <v>0</v>
      </c>
      <c r="CS245" s="47">
        <v>0</v>
      </c>
      <c r="CT245" s="47">
        <v>0</v>
      </c>
      <c r="CU245" s="47">
        <v>0</v>
      </c>
      <c r="CV245" s="47">
        <v>0</v>
      </c>
      <c r="CW245" s="47">
        <v>0</v>
      </c>
      <c r="CX245" s="47">
        <v>0</v>
      </c>
      <c r="CY245" s="47">
        <v>0.7078947368421052</v>
      </c>
      <c r="CZ245" s="47">
        <v>0</v>
      </c>
      <c r="DA245" s="47">
        <v>0</v>
      </c>
      <c r="DB245" s="47">
        <v>0</v>
      </c>
      <c r="DC245" s="47">
        <v>0</v>
      </c>
      <c r="DD245" s="47">
        <v>0</v>
      </c>
      <c r="DE245" s="47">
        <v>0.7078947368421052</v>
      </c>
      <c r="DF245" s="47">
        <v>0</v>
      </c>
      <c r="DG245" s="47">
        <v>0</v>
      </c>
      <c r="DH245" s="47">
        <v>0</v>
      </c>
      <c r="DI245" s="47">
        <v>0</v>
      </c>
      <c r="DJ245" s="47">
        <v>0</v>
      </c>
      <c r="DK245" s="47">
        <v>0</v>
      </c>
      <c r="DL245" s="47">
        <v>0</v>
      </c>
      <c r="DM245" s="47">
        <v>0</v>
      </c>
      <c r="DN245" s="47">
        <v>0</v>
      </c>
      <c r="DO245" s="47">
        <v>0</v>
      </c>
      <c r="DP245" s="47">
        <v>0</v>
      </c>
      <c r="DQ245" s="47">
        <v>0</v>
      </c>
      <c r="DR245" s="47">
        <v>0</v>
      </c>
      <c r="DS245" s="47">
        <v>0</v>
      </c>
      <c r="DT245" s="47">
        <v>0</v>
      </c>
      <c r="DU245" s="47">
        <v>0</v>
      </c>
      <c r="DV245" s="47">
        <v>0</v>
      </c>
      <c r="DW245" s="47">
        <v>0</v>
      </c>
      <c r="DX245" s="47">
        <v>0</v>
      </c>
      <c r="DY245" s="47">
        <v>0</v>
      </c>
      <c r="DZ245" s="47">
        <v>0</v>
      </c>
      <c r="EA245" s="47">
        <v>0</v>
      </c>
      <c r="ZZ245" t="s">
        <v>157</v>
      </c>
    </row>
    <row r="246" spans="1:702" x14ac:dyDescent="0.25">
      <c r="A246" s="47" t="s">
        <v>536</v>
      </c>
      <c r="B246" s="47" t="s">
        <v>153</v>
      </c>
      <c r="C246" s="47" t="s">
        <v>157</v>
      </c>
      <c r="D246" s="47" t="s">
        <v>1170</v>
      </c>
      <c r="E246" s="47" t="s">
        <v>504</v>
      </c>
      <c r="F246" s="47" t="s">
        <v>504</v>
      </c>
      <c r="G246" s="47"/>
      <c r="H246" s="47" t="s">
        <v>406</v>
      </c>
      <c r="I246" s="47" t="s">
        <v>415</v>
      </c>
      <c r="J246" s="47" t="str">
        <f>=IFERROR(VLOOKUP(H246&amp;I246,Table_Fonctions!A:G,6,FALSE),"")</f>
        <v>0</v>
      </c>
      <c r="K246" s="47" t="s">
        <v>1177</v>
      </c>
      <c r="L246" s="47" t="str">
        <f>=IFERROR(VLOOKUP(H246&amp;I246,Table_Fonctions!A:G,7,FALSE),K246)</f>
        <v/>
      </c>
      <c r="M246" s="47" t="str">
        <f>=IF(OR(LEFT(D246, 3)="TJ ", LEFT(D246, 4)="CPH "), "OUI", "NON")</f>
        <v/>
      </c>
      <c r="N246" s="47" t="s">
        <v>239</v>
      </c>
      <c r="O246" s="47"/>
      <c r="P246" s="47">
        <v>0.5421052631578948</v>
      </c>
      <c r="Q246" s="47">
        <v>0.5421052631578948</v>
      </c>
      <c r="R246" s="47" t="s">
        <v>1172</v>
      </c>
      <c r="S246" s="47">
        <f>=ROUND(BQ246-(BR246+BS246),3)</f>
      </c>
      <c r="T246" s="47">
        <f>=ROUND(CK246-(CL246+CM246+CN246+CO246+CP246),3)</f>
      </c>
      <c r="U246" s="47">
        <v>0</v>
      </c>
      <c r="V246" s="47">
        <v>0</v>
      </c>
      <c r="W246" s="47">
        <v>0</v>
      </c>
      <c r="X246" s="47">
        <v>0</v>
      </c>
      <c r="Y246" s="47">
        <v>0</v>
      </c>
      <c r="Z246" s="47">
        <v>0</v>
      </c>
      <c r="AA246" s="47">
        <v>0</v>
      </c>
      <c r="AB246" s="47">
        <v>0</v>
      </c>
      <c r="AC246" s="47">
        <v>0</v>
      </c>
      <c r="AD246" s="47">
        <v>0</v>
      </c>
      <c r="AE246" s="47">
        <v>0</v>
      </c>
      <c r="AF246" s="47">
        <v>0</v>
      </c>
      <c r="AG246" s="47">
        <v>0</v>
      </c>
      <c r="AH246" s="47">
        <v>0</v>
      </c>
      <c r="AI246" s="47">
        <v>0</v>
      </c>
      <c r="AJ246" s="47">
        <v>0</v>
      </c>
      <c r="AK246" s="47">
        <v>0</v>
      </c>
      <c r="AL246" s="47">
        <v>0</v>
      </c>
      <c r="AM246" s="47">
        <v>0</v>
      </c>
      <c r="AN246" s="47">
        <v>0</v>
      </c>
      <c r="AO246" s="47">
        <v>0</v>
      </c>
      <c r="AP246" s="47">
        <v>0</v>
      </c>
      <c r="AQ246" s="47">
        <v>0</v>
      </c>
      <c r="AR246" s="47">
        <v>0</v>
      </c>
      <c r="AS246" s="47">
        <v>0</v>
      </c>
      <c r="AT246" s="47">
        <v>0</v>
      </c>
      <c r="AU246" s="47">
        <v>0</v>
      </c>
      <c r="AV246" s="47">
        <v>0</v>
      </c>
      <c r="AW246" s="47">
        <v>0</v>
      </c>
      <c r="AX246" s="47">
        <v>0</v>
      </c>
      <c r="AY246" s="47">
        <v>0</v>
      </c>
      <c r="AZ246" s="47">
        <v>0</v>
      </c>
      <c r="BA246" s="47">
        <v>0</v>
      </c>
      <c r="BB246" s="47">
        <v>0</v>
      </c>
      <c r="BC246" s="47">
        <v>0</v>
      </c>
      <c r="BD246" s="47">
        <v>0</v>
      </c>
      <c r="BE246" s="47">
        <v>0</v>
      </c>
      <c r="BF246" s="47">
        <v>0</v>
      </c>
      <c r="BG246" s="47">
        <v>0</v>
      </c>
      <c r="BH246" s="47">
        <v>0</v>
      </c>
      <c r="BI246" s="47">
        <v>0</v>
      </c>
      <c r="BJ246" s="47">
        <v>0</v>
      </c>
      <c r="BK246" s="47">
        <v>0</v>
      </c>
      <c r="BL246" s="47">
        <v>0</v>
      </c>
      <c r="BM246" s="47">
        <v>0</v>
      </c>
      <c r="BN246" s="47">
        <v>0</v>
      </c>
      <c r="BO246" s="47">
        <v>0</v>
      </c>
      <c r="BP246" s="47">
        <v>0</v>
      </c>
      <c r="BQ246" s="47">
        <v>0</v>
      </c>
      <c r="BR246" s="47">
        <v>0</v>
      </c>
      <c r="BS246" s="47">
        <v>0</v>
      </c>
      <c r="BT246" s="47">
        <v>0</v>
      </c>
      <c r="BU246" s="47">
        <v>0</v>
      </c>
      <c r="BV246" s="47">
        <v>0</v>
      </c>
      <c r="BW246" s="47">
        <v>0</v>
      </c>
      <c r="BX246" s="47">
        <v>0</v>
      </c>
      <c r="BY246" s="47">
        <v>0</v>
      </c>
      <c r="BZ246" s="47">
        <v>0</v>
      </c>
      <c r="CA246" s="47">
        <v>0</v>
      </c>
      <c r="CB246" s="47">
        <v>0</v>
      </c>
      <c r="CC246" s="47">
        <v>0</v>
      </c>
      <c r="CD246" s="47">
        <v>0</v>
      </c>
      <c r="CE246" s="47">
        <v>0</v>
      </c>
      <c r="CF246" s="47">
        <v>0</v>
      </c>
      <c r="CG246" s="47">
        <v>0</v>
      </c>
      <c r="CH246" s="47">
        <v>0</v>
      </c>
      <c r="CI246" s="47">
        <v>0</v>
      </c>
      <c r="CJ246" s="47">
        <v>0</v>
      </c>
      <c r="CK246" s="47">
        <v>0</v>
      </c>
      <c r="CL246" s="47">
        <v>0</v>
      </c>
      <c r="CM246" s="47">
        <v>0</v>
      </c>
      <c r="CN246" s="47">
        <v>0</v>
      </c>
      <c r="CO246" s="47">
        <v>0</v>
      </c>
      <c r="CP246" s="47">
        <v>0</v>
      </c>
      <c r="CQ246" s="47">
        <v>0</v>
      </c>
      <c r="CR246" s="47">
        <v>0</v>
      </c>
      <c r="CS246" s="47">
        <v>0</v>
      </c>
      <c r="CT246" s="47">
        <v>0</v>
      </c>
      <c r="CU246" s="47">
        <v>0</v>
      </c>
      <c r="CV246" s="47">
        <v>0</v>
      </c>
      <c r="CW246" s="47">
        <v>0</v>
      </c>
      <c r="CX246" s="47">
        <v>0</v>
      </c>
      <c r="CY246" s="47">
        <v>0.5421052631578948</v>
      </c>
      <c r="CZ246" s="47">
        <v>0</v>
      </c>
      <c r="DA246" s="47">
        <v>0</v>
      </c>
      <c r="DB246" s="47">
        <v>0</v>
      </c>
      <c r="DC246" s="47">
        <v>0</v>
      </c>
      <c r="DD246" s="47">
        <v>0</v>
      </c>
      <c r="DE246" s="47">
        <v>0.5421052631578948</v>
      </c>
      <c r="DF246" s="47">
        <v>0</v>
      </c>
      <c r="DG246" s="47">
        <v>0</v>
      </c>
      <c r="DH246" s="47">
        <v>0</v>
      </c>
      <c r="DI246" s="47">
        <v>0</v>
      </c>
      <c r="DJ246" s="47">
        <v>0</v>
      </c>
      <c r="DK246" s="47">
        <v>0</v>
      </c>
      <c r="DL246" s="47">
        <v>0</v>
      </c>
      <c r="DM246" s="47">
        <v>0</v>
      </c>
      <c r="DN246" s="47">
        <v>0</v>
      </c>
      <c r="DO246" s="47">
        <v>0</v>
      </c>
      <c r="DP246" s="47">
        <v>0</v>
      </c>
      <c r="DQ246" s="47">
        <v>0</v>
      </c>
      <c r="DR246" s="47">
        <v>0</v>
      </c>
      <c r="DS246" s="47">
        <v>0</v>
      </c>
      <c r="DT246" s="47">
        <v>0</v>
      </c>
      <c r="DU246" s="47">
        <v>0</v>
      </c>
      <c r="DV246" s="47">
        <v>0</v>
      </c>
      <c r="DW246" s="47">
        <v>0</v>
      </c>
      <c r="DX246" s="47">
        <v>0</v>
      </c>
      <c r="DY246" s="47">
        <v>0</v>
      </c>
      <c r="DZ246" s="47">
        <v>0</v>
      </c>
      <c r="EA246" s="47">
        <v>0</v>
      </c>
      <c r="ZZ246" t="s">
        <v>157</v>
      </c>
    </row>
    <row r="247" spans="1:702" x14ac:dyDescent="0.25">
      <c r="A247" s="47" t="s">
        <v>537</v>
      </c>
      <c r="B247" s="47" t="s">
        <v>153</v>
      </c>
      <c r="C247" s="47" t="s">
        <v>157</v>
      </c>
      <c r="D247" s="47" t="s">
        <v>1170</v>
      </c>
      <c r="E247" s="47" t="s">
        <v>504</v>
      </c>
      <c r="F247" s="47" t="s">
        <v>504</v>
      </c>
      <c r="G247" s="47"/>
      <c r="H247" s="47" t="s">
        <v>406</v>
      </c>
      <c r="I247" s="47" t="s">
        <v>415</v>
      </c>
      <c r="J247" s="47" t="str">
        <f>=IFERROR(VLOOKUP(H247&amp;I247,Table_Fonctions!A:G,6,FALSE),"")</f>
        <v>0</v>
      </c>
      <c r="K247" s="47" t="s">
        <v>1177</v>
      </c>
      <c r="L247" s="47" t="str">
        <f>=IFERROR(VLOOKUP(H247&amp;I247,Table_Fonctions!A:G,7,FALSE),K247)</f>
        <v/>
      </c>
      <c r="M247" s="47" t="str">
        <f>=IF(OR(LEFT(D247, 3)="TJ ", LEFT(D247, 4)="CPH "), "OUI", "NON")</f>
        <v/>
      </c>
      <c r="N247" s="47" t="s">
        <v>538</v>
      </c>
      <c r="O247" s="47"/>
      <c r="P247" s="47">
        <v>0.8289473684210527</v>
      </c>
      <c r="Q247" s="47">
        <v>0.8289473684210527</v>
      </c>
      <c r="R247" s="47" t="s">
        <v>1172</v>
      </c>
      <c r="S247" s="47">
        <f>=ROUND(BQ247-(BR247+BS247),3)</f>
      </c>
      <c r="T247" s="47">
        <f>=ROUND(CK247-(CL247+CM247+CN247+CO247+CP247),3)</f>
      </c>
      <c r="U247" s="47">
        <v>0</v>
      </c>
      <c r="V247" s="47">
        <v>0</v>
      </c>
      <c r="W247" s="47">
        <v>0</v>
      </c>
      <c r="X247" s="47">
        <v>0</v>
      </c>
      <c r="Y247" s="47">
        <v>0</v>
      </c>
      <c r="Z247" s="47">
        <v>0</v>
      </c>
      <c r="AA247" s="47">
        <v>0</v>
      </c>
      <c r="AB247" s="47">
        <v>0</v>
      </c>
      <c r="AC247" s="47">
        <v>0</v>
      </c>
      <c r="AD247" s="47">
        <v>0</v>
      </c>
      <c r="AE247" s="47">
        <v>0</v>
      </c>
      <c r="AF247" s="47">
        <v>0</v>
      </c>
      <c r="AG247" s="47">
        <v>0</v>
      </c>
      <c r="AH247" s="47">
        <v>0</v>
      </c>
      <c r="AI247" s="47">
        <v>0</v>
      </c>
      <c r="AJ247" s="47">
        <v>0</v>
      </c>
      <c r="AK247" s="47">
        <v>0</v>
      </c>
      <c r="AL247" s="47">
        <v>0</v>
      </c>
      <c r="AM247" s="47">
        <v>0</v>
      </c>
      <c r="AN247" s="47">
        <v>0</v>
      </c>
      <c r="AO247" s="47">
        <v>0</v>
      </c>
      <c r="AP247" s="47">
        <v>0</v>
      </c>
      <c r="AQ247" s="47">
        <v>0</v>
      </c>
      <c r="AR247" s="47">
        <v>0</v>
      </c>
      <c r="AS247" s="47">
        <v>0</v>
      </c>
      <c r="AT247" s="47">
        <v>0</v>
      </c>
      <c r="AU247" s="47">
        <v>0</v>
      </c>
      <c r="AV247" s="47">
        <v>0</v>
      </c>
      <c r="AW247" s="47">
        <v>0</v>
      </c>
      <c r="AX247" s="47">
        <v>0</v>
      </c>
      <c r="AY247" s="47">
        <v>0</v>
      </c>
      <c r="AZ247" s="47">
        <v>0</v>
      </c>
      <c r="BA247" s="47">
        <v>0</v>
      </c>
      <c r="BB247" s="47">
        <v>0</v>
      </c>
      <c r="BC247" s="47">
        <v>0</v>
      </c>
      <c r="BD247" s="47">
        <v>0</v>
      </c>
      <c r="BE247" s="47">
        <v>0</v>
      </c>
      <c r="BF247" s="47">
        <v>0</v>
      </c>
      <c r="BG247" s="47">
        <v>0</v>
      </c>
      <c r="BH247" s="47">
        <v>0</v>
      </c>
      <c r="BI247" s="47">
        <v>0</v>
      </c>
      <c r="BJ247" s="47">
        <v>0</v>
      </c>
      <c r="BK247" s="47">
        <v>0</v>
      </c>
      <c r="BL247" s="47">
        <v>0</v>
      </c>
      <c r="BM247" s="47">
        <v>0</v>
      </c>
      <c r="BN247" s="47">
        <v>0</v>
      </c>
      <c r="BO247" s="47">
        <v>0</v>
      </c>
      <c r="BP247" s="47">
        <v>0</v>
      </c>
      <c r="BQ247" s="47">
        <v>0</v>
      </c>
      <c r="BR247" s="47">
        <v>0</v>
      </c>
      <c r="BS247" s="47">
        <v>0</v>
      </c>
      <c r="BT247" s="47">
        <v>0</v>
      </c>
      <c r="BU247" s="47">
        <v>0</v>
      </c>
      <c r="BV247" s="47">
        <v>0</v>
      </c>
      <c r="BW247" s="47">
        <v>0</v>
      </c>
      <c r="BX247" s="47">
        <v>0</v>
      </c>
      <c r="BY247" s="47">
        <v>0</v>
      </c>
      <c r="BZ247" s="47">
        <v>0</v>
      </c>
      <c r="CA247" s="47">
        <v>0</v>
      </c>
      <c r="CB247" s="47">
        <v>0</v>
      </c>
      <c r="CC247" s="47">
        <v>0</v>
      </c>
      <c r="CD247" s="47">
        <v>0</v>
      </c>
      <c r="CE247" s="47">
        <v>0</v>
      </c>
      <c r="CF247" s="47">
        <v>0</v>
      </c>
      <c r="CG247" s="47">
        <v>0</v>
      </c>
      <c r="CH247" s="47">
        <v>0</v>
      </c>
      <c r="CI247" s="47">
        <v>0</v>
      </c>
      <c r="CJ247" s="47">
        <v>0</v>
      </c>
      <c r="CK247" s="47">
        <v>0</v>
      </c>
      <c r="CL247" s="47">
        <v>0</v>
      </c>
      <c r="CM247" s="47">
        <v>0</v>
      </c>
      <c r="CN247" s="47">
        <v>0</v>
      </c>
      <c r="CO247" s="47">
        <v>0</v>
      </c>
      <c r="CP247" s="47">
        <v>0</v>
      </c>
      <c r="CQ247" s="47">
        <v>0</v>
      </c>
      <c r="CR247" s="47">
        <v>0</v>
      </c>
      <c r="CS247" s="47">
        <v>0</v>
      </c>
      <c r="CT247" s="47">
        <v>0</v>
      </c>
      <c r="CU247" s="47">
        <v>0</v>
      </c>
      <c r="CV247" s="47">
        <v>0</v>
      </c>
      <c r="CW247" s="47">
        <v>0</v>
      </c>
      <c r="CX247" s="47">
        <v>0</v>
      </c>
      <c r="CY247" s="47">
        <v>0.8289473684210527</v>
      </c>
      <c r="CZ247" s="47">
        <v>0</v>
      </c>
      <c r="DA247" s="47">
        <v>0</v>
      </c>
      <c r="DB247" s="47">
        <v>0</v>
      </c>
      <c r="DC247" s="47">
        <v>0</v>
      </c>
      <c r="DD247" s="47">
        <v>0</v>
      </c>
      <c r="DE247" s="47">
        <v>0.8289473684210527</v>
      </c>
      <c r="DF247" s="47">
        <v>0</v>
      </c>
      <c r="DG247" s="47">
        <v>0</v>
      </c>
      <c r="DH247" s="47">
        <v>0</v>
      </c>
      <c r="DI247" s="47">
        <v>0</v>
      </c>
      <c r="DJ247" s="47">
        <v>0</v>
      </c>
      <c r="DK247" s="47">
        <v>0</v>
      </c>
      <c r="DL247" s="47">
        <v>0</v>
      </c>
      <c r="DM247" s="47">
        <v>0</v>
      </c>
      <c r="DN247" s="47">
        <v>0</v>
      </c>
      <c r="DO247" s="47">
        <v>0</v>
      </c>
      <c r="DP247" s="47">
        <v>0</v>
      </c>
      <c r="DQ247" s="47">
        <v>0</v>
      </c>
      <c r="DR247" s="47">
        <v>0</v>
      </c>
      <c r="DS247" s="47">
        <v>0</v>
      </c>
      <c r="DT247" s="47">
        <v>0</v>
      </c>
      <c r="DU247" s="47">
        <v>0</v>
      </c>
      <c r="DV247" s="47">
        <v>0</v>
      </c>
      <c r="DW247" s="47">
        <v>0</v>
      </c>
      <c r="DX247" s="47">
        <v>0</v>
      </c>
      <c r="DY247" s="47">
        <v>0</v>
      </c>
      <c r="DZ247" s="47">
        <v>0</v>
      </c>
      <c r="EA247" s="47">
        <v>0</v>
      </c>
      <c r="ZZ247" t="s">
        <v>157</v>
      </c>
    </row>
    <row r="248" spans="1:702" x14ac:dyDescent="0.25">
      <c r="A248" s="47" t="s">
        <v>539</v>
      </c>
      <c r="B248" s="47" t="s">
        <v>153</v>
      </c>
      <c r="C248" s="47" t="s">
        <v>157</v>
      </c>
      <c r="D248" s="47" t="s">
        <v>1170</v>
      </c>
      <c r="E248" s="47" t="s">
        <v>504</v>
      </c>
      <c r="F248" s="47" t="s">
        <v>504</v>
      </c>
      <c r="G248" s="47"/>
      <c r="H248" s="47" t="s">
        <v>406</v>
      </c>
      <c r="I248" s="47" t="s">
        <v>419</v>
      </c>
      <c r="J248" s="47" t="str">
        <f>=IFERROR(VLOOKUP(H248&amp;I248,Table_Fonctions!A:G,6,FALSE),"")</f>
        <v>0</v>
      </c>
      <c r="K248" s="47" t="s">
        <v>1178</v>
      </c>
      <c r="L248" s="47" t="str">
        <f>=IFERROR(VLOOKUP(H248&amp;I248,Table_Fonctions!A:G,7,FALSE),K248)</f>
        <v/>
      </c>
      <c r="M248" s="47" t="str">
        <f>=IF(OR(LEFT(D248, 3)="TJ ", LEFT(D248, 4)="CPH "), "OUI", "NON")</f>
        <v/>
      </c>
      <c r="N248" s="47" t="s">
        <v>490</v>
      </c>
      <c r="O248" s="47"/>
      <c r="P248" s="47">
        <v>0.31842105263157894</v>
      </c>
      <c r="Q248" s="47">
        <v>0.31842105263157894</v>
      </c>
      <c r="R248" s="47" t="s">
        <v>1172</v>
      </c>
      <c r="S248" s="47">
        <f>=ROUND(BQ248-(BR248+BS248),3)</f>
      </c>
      <c r="T248" s="47">
        <f>=ROUND(CK248-(CL248+CM248+CN248+CO248+CP248),3)</f>
      </c>
      <c r="U248" s="47">
        <v>0</v>
      </c>
      <c r="V248" s="47">
        <v>0</v>
      </c>
      <c r="W248" s="47">
        <v>0</v>
      </c>
      <c r="X248" s="47">
        <v>0</v>
      </c>
      <c r="Y248" s="47">
        <v>0</v>
      </c>
      <c r="Z248" s="47">
        <v>0</v>
      </c>
      <c r="AA248" s="47">
        <v>0</v>
      </c>
      <c r="AB248" s="47">
        <v>0</v>
      </c>
      <c r="AC248" s="47">
        <v>0</v>
      </c>
      <c r="AD248" s="47">
        <v>0</v>
      </c>
      <c r="AE248" s="47">
        <v>0</v>
      </c>
      <c r="AF248" s="47">
        <v>0</v>
      </c>
      <c r="AG248" s="47">
        <v>0</v>
      </c>
      <c r="AH248" s="47">
        <v>0</v>
      </c>
      <c r="AI248" s="47">
        <v>0</v>
      </c>
      <c r="AJ248" s="47">
        <v>0</v>
      </c>
      <c r="AK248" s="47">
        <v>0</v>
      </c>
      <c r="AL248" s="47">
        <v>0</v>
      </c>
      <c r="AM248" s="47">
        <v>0</v>
      </c>
      <c r="AN248" s="47">
        <v>0</v>
      </c>
      <c r="AO248" s="47">
        <v>0</v>
      </c>
      <c r="AP248" s="47">
        <v>0</v>
      </c>
      <c r="AQ248" s="47">
        <v>0</v>
      </c>
      <c r="AR248" s="47">
        <v>0</v>
      </c>
      <c r="AS248" s="47">
        <v>0</v>
      </c>
      <c r="AT248" s="47">
        <v>0</v>
      </c>
      <c r="AU248" s="47">
        <v>0</v>
      </c>
      <c r="AV248" s="47">
        <v>0</v>
      </c>
      <c r="AW248" s="47">
        <v>0</v>
      </c>
      <c r="AX248" s="47">
        <v>0</v>
      </c>
      <c r="AY248" s="47">
        <v>0</v>
      </c>
      <c r="AZ248" s="47">
        <v>0</v>
      </c>
      <c r="BA248" s="47">
        <v>0</v>
      </c>
      <c r="BB248" s="47">
        <v>0</v>
      </c>
      <c r="BC248" s="47">
        <v>0</v>
      </c>
      <c r="BD248" s="47">
        <v>0</v>
      </c>
      <c r="BE248" s="47">
        <v>0</v>
      </c>
      <c r="BF248" s="47">
        <v>0</v>
      </c>
      <c r="BG248" s="47">
        <v>0</v>
      </c>
      <c r="BH248" s="47">
        <v>0</v>
      </c>
      <c r="BI248" s="47">
        <v>0</v>
      </c>
      <c r="BJ248" s="47">
        <v>0</v>
      </c>
      <c r="BK248" s="47">
        <v>0</v>
      </c>
      <c r="BL248" s="47">
        <v>0</v>
      </c>
      <c r="BM248" s="47">
        <v>0</v>
      </c>
      <c r="BN248" s="47">
        <v>0</v>
      </c>
      <c r="BO248" s="47">
        <v>0</v>
      </c>
      <c r="BP248" s="47">
        <v>0</v>
      </c>
      <c r="BQ248" s="47">
        <v>0</v>
      </c>
      <c r="BR248" s="47">
        <v>0</v>
      </c>
      <c r="BS248" s="47">
        <v>0</v>
      </c>
      <c r="BT248" s="47">
        <v>0</v>
      </c>
      <c r="BU248" s="47">
        <v>0</v>
      </c>
      <c r="BV248" s="47">
        <v>0</v>
      </c>
      <c r="BW248" s="47">
        <v>0</v>
      </c>
      <c r="BX248" s="47">
        <v>0</v>
      </c>
      <c r="BY248" s="47">
        <v>0</v>
      </c>
      <c r="BZ248" s="47">
        <v>0</v>
      </c>
      <c r="CA248" s="47">
        <v>0</v>
      </c>
      <c r="CB248" s="47">
        <v>0</v>
      </c>
      <c r="CC248" s="47">
        <v>0</v>
      </c>
      <c r="CD248" s="47">
        <v>0</v>
      </c>
      <c r="CE248" s="47">
        <v>0</v>
      </c>
      <c r="CF248" s="47">
        <v>0</v>
      </c>
      <c r="CG248" s="47">
        <v>0</v>
      </c>
      <c r="CH248" s="47">
        <v>0</v>
      </c>
      <c r="CI248" s="47">
        <v>0</v>
      </c>
      <c r="CJ248" s="47">
        <v>0</v>
      </c>
      <c r="CK248" s="47">
        <v>0</v>
      </c>
      <c r="CL248" s="47">
        <v>0</v>
      </c>
      <c r="CM248" s="47">
        <v>0</v>
      </c>
      <c r="CN248" s="47">
        <v>0</v>
      </c>
      <c r="CO248" s="47">
        <v>0</v>
      </c>
      <c r="CP248" s="47">
        <v>0</v>
      </c>
      <c r="CQ248" s="47">
        <v>0</v>
      </c>
      <c r="CR248" s="47">
        <v>0</v>
      </c>
      <c r="CS248" s="47">
        <v>0</v>
      </c>
      <c r="CT248" s="47">
        <v>0</v>
      </c>
      <c r="CU248" s="47">
        <v>0</v>
      </c>
      <c r="CV248" s="47">
        <v>0</v>
      </c>
      <c r="CW248" s="47">
        <v>0</v>
      </c>
      <c r="CX248" s="47">
        <v>0</v>
      </c>
      <c r="CY248" s="47">
        <v>0.31842105263157894</v>
      </c>
      <c r="CZ248" s="47">
        <v>0</v>
      </c>
      <c r="DA248" s="47">
        <v>0</v>
      </c>
      <c r="DB248" s="47">
        <v>0</v>
      </c>
      <c r="DC248" s="47">
        <v>0</v>
      </c>
      <c r="DD248" s="47">
        <v>0</v>
      </c>
      <c r="DE248" s="47">
        <v>0.31842105263157894</v>
      </c>
      <c r="DF248" s="47">
        <v>0</v>
      </c>
      <c r="DG248" s="47">
        <v>0</v>
      </c>
      <c r="DH248" s="47">
        <v>0</v>
      </c>
      <c r="DI248" s="47">
        <v>0</v>
      </c>
      <c r="DJ248" s="47">
        <v>0</v>
      </c>
      <c r="DK248" s="47">
        <v>0</v>
      </c>
      <c r="DL248" s="47">
        <v>0</v>
      </c>
      <c r="DM248" s="47">
        <v>0</v>
      </c>
      <c r="DN248" s="47">
        <v>0</v>
      </c>
      <c r="DO248" s="47">
        <v>0</v>
      </c>
      <c r="DP248" s="47">
        <v>0</v>
      </c>
      <c r="DQ248" s="47">
        <v>0</v>
      </c>
      <c r="DR248" s="47">
        <v>0</v>
      </c>
      <c r="DS248" s="47">
        <v>0</v>
      </c>
      <c r="DT248" s="47">
        <v>0</v>
      </c>
      <c r="DU248" s="47">
        <v>0</v>
      </c>
      <c r="DV248" s="47">
        <v>0</v>
      </c>
      <c r="DW248" s="47">
        <v>0</v>
      </c>
      <c r="DX248" s="47">
        <v>0</v>
      </c>
      <c r="DY248" s="47">
        <v>0</v>
      </c>
      <c r="DZ248" s="47">
        <v>0</v>
      </c>
      <c r="EA248" s="47">
        <v>0</v>
      </c>
      <c r="ZZ248" t="s">
        <v>157</v>
      </c>
    </row>
    <row r="249" spans="1:702" x14ac:dyDescent="0.25">
      <c r="A249" s="47" t="s">
        <v>540</v>
      </c>
      <c r="B249" s="47" t="s">
        <v>153</v>
      </c>
      <c r="C249" s="47" t="s">
        <v>157</v>
      </c>
      <c r="D249" s="47" t="s">
        <v>1170</v>
      </c>
      <c r="E249" s="47" t="s">
        <v>504</v>
      </c>
      <c r="F249" s="47" t="s">
        <v>504</v>
      </c>
      <c r="G249" s="47"/>
      <c r="H249" s="47" t="s">
        <v>406</v>
      </c>
      <c r="I249" s="47" t="s">
        <v>412</v>
      </c>
      <c r="J249" s="47" t="str">
        <f>=IFERROR(VLOOKUP(H249&amp;I249,Table_Fonctions!A:G,6,FALSE),"")</f>
        <v>0</v>
      </c>
      <c r="K249" s="47" t="s">
        <v>1177</v>
      </c>
      <c r="L249" s="47" t="str">
        <f>=IFERROR(VLOOKUP(H249&amp;I249,Table_Fonctions!A:G,7,FALSE),K249)</f>
        <v/>
      </c>
      <c r="M249" s="47" t="str">
        <f>=IF(OR(LEFT(D249, 3)="TJ ", LEFT(D249, 4)="CPH "), "OUI", "NON")</f>
        <v/>
      </c>
      <c r="N249" s="47" t="s">
        <v>424</v>
      </c>
      <c r="O249" s="47"/>
      <c r="P249" s="47">
        <v>0.19473684210526315</v>
      </c>
      <c r="Q249" s="47">
        <v>0.19473684210526315</v>
      </c>
      <c r="R249" s="47" t="s">
        <v>1172</v>
      </c>
      <c r="S249" s="47">
        <f>=ROUND(BQ249-(BR249+BS249),3)</f>
      </c>
      <c r="T249" s="47">
        <f>=ROUND(CK249-(CL249+CM249+CN249+CO249+CP249),3)</f>
      </c>
      <c r="U249" s="47">
        <v>0</v>
      </c>
      <c r="V249" s="47">
        <v>0</v>
      </c>
      <c r="W249" s="47">
        <v>0</v>
      </c>
      <c r="X249" s="47">
        <v>0</v>
      </c>
      <c r="Y249" s="47">
        <v>0</v>
      </c>
      <c r="Z249" s="47">
        <v>0</v>
      </c>
      <c r="AA249" s="47">
        <v>0</v>
      </c>
      <c r="AB249" s="47">
        <v>0</v>
      </c>
      <c r="AC249" s="47">
        <v>0</v>
      </c>
      <c r="AD249" s="47">
        <v>0</v>
      </c>
      <c r="AE249" s="47">
        <v>0</v>
      </c>
      <c r="AF249" s="47">
        <v>0</v>
      </c>
      <c r="AG249" s="47">
        <v>0</v>
      </c>
      <c r="AH249" s="47">
        <v>0</v>
      </c>
      <c r="AI249" s="47">
        <v>0</v>
      </c>
      <c r="AJ249" s="47">
        <v>0</v>
      </c>
      <c r="AK249" s="47">
        <v>0</v>
      </c>
      <c r="AL249" s="47">
        <v>0</v>
      </c>
      <c r="AM249" s="47">
        <v>0</v>
      </c>
      <c r="AN249" s="47">
        <v>0</v>
      </c>
      <c r="AO249" s="47">
        <v>0</v>
      </c>
      <c r="AP249" s="47">
        <v>0</v>
      </c>
      <c r="AQ249" s="47">
        <v>0</v>
      </c>
      <c r="AR249" s="47">
        <v>0</v>
      </c>
      <c r="AS249" s="47">
        <v>0</v>
      </c>
      <c r="AT249" s="47">
        <v>0</v>
      </c>
      <c r="AU249" s="47">
        <v>0</v>
      </c>
      <c r="AV249" s="47">
        <v>0</v>
      </c>
      <c r="AW249" s="47">
        <v>0</v>
      </c>
      <c r="AX249" s="47">
        <v>0</v>
      </c>
      <c r="AY249" s="47">
        <v>0</v>
      </c>
      <c r="AZ249" s="47">
        <v>0</v>
      </c>
      <c r="BA249" s="47">
        <v>0</v>
      </c>
      <c r="BB249" s="47">
        <v>0</v>
      </c>
      <c r="BC249" s="47">
        <v>0</v>
      </c>
      <c r="BD249" s="47">
        <v>0</v>
      </c>
      <c r="BE249" s="47">
        <v>0</v>
      </c>
      <c r="BF249" s="47">
        <v>0</v>
      </c>
      <c r="BG249" s="47">
        <v>0</v>
      </c>
      <c r="BH249" s="47">
        <v>0</v>
      </c>
      <c r="BI249" s="47">
        <v>0</v>
      </c>
      <c r="BJ249" s="47">
        <v>0</v>
      </c>
      <c r="BK249" s="47">
        <v>0</v>
      </c>
      <c r="BL249" s="47">
        <v>0</v>
      </c>
      <c r="BM249" s="47">
        <v>0</v>
      </c>
      <c r="BN249" s="47">
        <v>0</v>
      </c>
      <c r="BO249" s="47">
        <v>0</v>
      </c>
      <c r="BP249" s="47">
        <v>0</v>
      </c>
      <c r="BQ249" s="47">
        <v>0</v>
      </c>
      <c r="BR249" s="47">
        <v>0</v>
      </c>
      <c r="BS249" s="47">
        <v>0</v>
      </c>
      <c r="BT249" s="47">
        <v>0.19473684210526315</v>
      </c>
      <c r="BU249" s="47">
        <v>0</v>
      </c>
      <c r="BV249" s="47">
        <v>0</v>
      </c>
      <c r="BW249" s="47">
        <v>0</v>
      </c>
      <c r="BX249" s="47">
        <v>0</v>
      </c>
      <c r="BY249" s="47">
        <v>0</v>
      </c>
      <c r="BZ249" s="47">
        <v>0</v>
      </c>
      <c r="CA249" s="47">
        <v>0</v>
      </c>
      <c r="CB249" s="47">
        <v>0</v>
      </c>
      <c r="CC249" s="47">
        <v>0</v>
      </c>
      <c r="CD249" s="47">
        <v>0</v>
      </c>
      <c r="CE249" s="47">
        <v>0</v>
      </c>
      <c r="CF249" s="47">
        <v>0</v>
      </c>
      <c r="CG249" s="47">
        <v>0</v>
      </c>
      <c r="CH249" s="47">
        <v>0</v>
      </c>
      <c r="CI249" s="47">
        <v>0</v>
      </c>
      <c r="CJ249" s="47">
        <v>0</v>
      </c>
      <c r="CK249" s="47">
        <v>0</v>
      </c>
      <c r="CL249" s="47">
        <v>0</v>
      </c>
      <c r="CM249" s="47">
        <v>0</v>
      </c>
      <c r="CN249" s="47">
        <v>0</v>
      </c>
      <c r="CO249" s="47">
        <v>0</v>
      </c>
      <c r="CP249" s="47">
        <v>0</v>
      </c>
      <c r="CQ249" s="47">
        <v>0</v>
      </c>
      <c r="CR249" s="47">
        <v>0</v>
      </c>
      <c r="CS249" s="47">
        <v>0</v>
      </c>
      <c r="CT249" s="47">
        <v>0</v>
      </c>
      <c r="CU249" s="47">
        <v>0</v>
      </c>
      <c r="CV249" s="47">
        <v>0</v>
      </c>
      <c r="CW249" s="47">
        <v>0</v>
      </c>
      <c r="CX249" s="47">
        <v>0</v>
      </c>
      <c r="CY249" s="47">
        <v>0</v>
      </c>
      <c r="CZ249" s="47">
        <v>0</v>
      </c>
      <c r="DA249" s="47">
        <v>0</v>
      </c>
      <c r="DB249" s="47">
        <v>0</v>
      </c>
      <c r="DC249" s="47">
        <v>0</v>
      </c>
      <c r="DD249" s="47">
        <v>0</v>
      </c>
      <c r="DE249" s="47">
        <v>0</v>
      </c>
      <c r="DF249" s="47">
        <v>0</v>
      </c>
      <c r="DG249" s="47">
        <v>0</v>
      </c>
      <c r="DH249" s="47">
        <v>0</v>
      </c>
      <c r="DI249" s="47">
        <v>0</v>
      </c>
      <c r="DJ249" s="47">
        <v>0</v>
      </c>
      <c r="DK249" s="47">
        <v>0</v>
      </c>
      <c r="DL249" s="47">
        <v>0</v>
      </c>
      <c r="DM249" s="47">
        <v>0</v>
      </c>
      <c r="DN249" s="47">
        <v>0</v>
      </c>
      <c r="DO249" s="47">
        <v>0</v>
      </c>
      <c r="DP249" s="47">
        <v>0</v>
      </c>
      <c r="DQ249" s="47">
        <v>0</v>
      </c>
      <c r="DR249" s="47">
        <v>0</v>
      </c>
      <c r="DS249" s="47">
        <v>0</v>
      </c>
      <c r="DT249" s="47">
        <v>0</v>
      </c>
      <c r="DU249" s="47">
        <v>0</v>
      </c>
      <c r="DV249" s="47">
        <v>0</v>
      </c>
      <c r="DW249" s="47">
        <v>0</v>
      </c>
      <c r="DX249" s="47">
        <v>0</v>
      </c>
      <c r="DY249" s="47">
        <v>0</v>
      </c>
      <c r="DZ249" s="47">
        <v>0</v>
      </c>
      <c r="EA249" s="47">
        <v>0</v>
      </c>
      <c r="ZZ249" t="s">
        <v>157</v>
      </c>
    </row>
    <row r="250" spans="1:702" x14ac:dyDescent="0.25">
      <c r="A250" s="47" t="s">
        <v>541</v>
      </c>
      <c r="B250" s="47" t="s">
        <v>153</v>
      </c>
      <c r="C250" s="47" t="s">
        <v>157</v>
      </c>
      <c r="D250" s="47" t="s">
        <v>1170</v>
      </c>
      <c r="E250" s="47" t="s">
        <v>504</v>
      </c>
      <c r="F250" s="47" t="s">
        <v>504</v>
      </c>
      <c r="G250" s="47"/>
      <c r="H250" s="47" t="s">
        <v>406</v>
      </c>
      <c r="I250" s="47" t="s">
        <v>419</v>
      </c>
      <c r="J250" s="47" t="str">
        <f>=IFERROR(VLOOKUP(H250&amp;I250,Table_Fonctions!A:G,6,FALSE),"")</f>
        <v>0</v>
      </c>
      <c r="K250" s="47" t="s">
        <v>1178</v>
      </c>
      <c r="L250" s="47" t="str">
        <f>=IFERROR(VLOOKUP(H250&amp;I250,Table_Fonctions!A:G,7,FALSE),K250)</f>
        <v/>
      </c>
      <c r="M250" s="47" t="str">
        <f>=IF(OR(LEFT(D250, 3)="TJ ", LEFT(D250, 4)="CPH "), "OUI", "NON")</f>
        <v/>
      </c>
      <c r="N250" s="47" t="s">
        <v>180</v>
      </c>
      <c r="O250" s="47"/>
      <c r="P250" s="47">
        <v>0.3157894736842105</v>
      </c>
      <c r="Q250" s="47">
        <v>0.3157894736842105</v>
      </c>
      <c r="R250" s="47" t="s">
        <v>1172</v>
      </c>
      <c r="S250" s="47">
        <f>=ROUND(BQ250-(BR250+BS250),3)</f>
      </c>
      <c r="T250" s="47">
        <f>=ROUND(CK250-(CL250+CM250+CN250+CO250+CP250),3)</f>
      </c>
      <c r="U250" s="47">
        <v>0</v>
      </c>
      <c r="V250" s="47">
        <v>0</v>
      </c>
      <c r="W250" s="47">
        <v>0</v>
      </c>
      <c r="X250" s="47">
        <v>0</v>
      </c>
      <c r="Y250" s="47">
        <v>0</v>
      </c>
      <c r="Z250" s="47">
        <v>0</v>
      </c>
      <c r="AA250" s="47">
        <v>0</v>
      </c>
      <c r="AB250" s="47">
        <v>0</v>
      </c>
      <c r="AC250" s="47">
        <v>0</v>
      </c>
      <c r="AD250" s="47">
        <v>0</v>
      </c>
      <c r="AE250" s="47">
        <v>0</v>
      </c>
      <c r="AF250" s="47">
        <v>0</v>
      </c>
      <c r="AG250" s="47">
        <v>0</v>
      </c>
      <c r="AH250" s="47">
        <v>0</v>
      </c>
      <c r="AI250" s="47">
        <v>0</v>
      </c>
      <c r="AJ250" s="47">
        <v>0</v>
      </c>
      <c r="AK250" s="47">
        <v>0</v>
      </c>
      <c r="AL250" s="47">
        <v>0</v>
      </c>
      <c r="AM250" s="47">
        <v>0</v>
      </c>
      <c r="AN250" s="47">
        <v>0</v>
      </c>
      <c r="AO250" s="47">
        <v>0</v>
      </c>
      <c r="AP250" s="47">
        <v>0</v>
      </c>
      <c r="AQ250" s="47">
        <v>0</v>
      </c>
      <c r="AR250" s="47">
        <v>0</v>
      </c>
      <c r="AS250" s="47">
        <v>0</v>
      </c>
      <c r="AT250" s="47">
        <v>0</v>
      </c>
      <c r="AU250" s="47">
        <v>0</v>
      </c>
      <c r="AV250" s="47">
        <v>0</v>
      </c>
      <c r="AW250" s="47">
        <v>0</v>
      </c>
      <c r="AX250" s="47">
        <v>0</v>
      </c>
      <c r="AY250" s="47">
        <v>0</v>
      </c>
      <c r="AZ250" s="47">
        <v>0</v>
      </c>
      <c r="BA250" s="47">
        <v>0</v>
      </c>
      <c r="BB250" s="47">
        <v>0</v>
      </c>
      <c r="BC250" s="47">
        <v>0</v>
      </c>
      <c r="BD250" s="47">
        <v>0</v>
      </c>
      <c r="BE250" s="47">
        <v>0</v>
      </c>
      <c r="BF250" s="47">
        <v>0</v>
      </c>
      <c r="BG250" s="47">
        <v>0</v>
      </c>
      <c r="BH250" s="47">
        <v>0</v>
      </c>
      <c r="BI250" s="47">
        <v>0</v>
      </c>
      <c r="BJ250" s="47">
        <v>0</v>
      </c>
      <c r="BK250" s="47">
        <v>0</v>
      </c>
      <c r="BL250" s="47">
        <v>0</v>
      </c>
      <c r="BM250" s="47">
        <v>0</v>
      </c>
      <c r="BN250" s="47">
        <v>0</v>
      </c>
      <c r="BO250" s="47">
        <v>0</v>
      </c>
      <c r="BP250" s="47">
        <v>0</v>
      </c>
      <c r="BQ250" s="47">
        <v>0</v>
      </c>
      <c r="BR250" s="47">
        <v>0</v>
      </c>
      <c r="BS250" s="47">
        <v>0</v>
      </c>
      <c r="BT250" s="47">
        <v>0</v>
      </c>
      <c r="BU250" s="47">
        <v>0</v>
      </c>
      <c r="BV250" s="47">
        <v>0</v>
      </c>
      <c r="BW250" s="47">
        <v>0</v>
      </c>
      <c r="BX250" s="47">
        <v>0</v>
      </c>
      <c r="BY250" s="47">
        <v>0</v>
      </c>
      <c r="BZ250" s="47">
        <v>0</v>
      </c>
      <c r="CA250" s="47">
        <v>0</v>
      </c>
      <c r="CB250" s="47">
        <v>0</v>
      </c>
      <c r="CC250" s="47">
        <v>0</v>
      </c>
      <c r="CD250" s="47">
        <v>0</v>
      </c>
      <c r="CE250" s="47">
        <v>0</v>
      </c>
      <c r="CF250" s="47">
        <v>0</v>
      </c>
      <c r="CG250" s="47">
        <v>0</v>
      </c>
      <c r="CH250" s="47">
        <v>0</v>
      </c>
      <c r="CI250" s="47">
        <v>0</v>
      </c>
      <c r="CJ250" s="47">
        <v>0</v>
      </c>
      <c r="CK250" s="47">
        <v>0</v>
      </c>
      <c r="CL250" s="47">
        <v>0</v>
      </c>
      <c r="CM250" s="47">
        <v>0</v>
      </c>
      <c r="CN250" s="47">
        <v>0</v>
      </c>
      <c r="CO250" s="47">
        <v>0</v>
      </c>
      <c r="CP250" s="47">
        <v>0</v>
      </c>
      <c r="CQ250" s="47">
        <v>0</v>
      </c>
      <c r="CR250" s="47">
        <v>0</v>
      </c>
      <c r="CS250" s="47">
        <v>0</v>
      </c>
      <c r="CT250" s="47">
        <v>0</v>
      </c>
      <c r="CU250" s="47">
        <v>0</v>
      </c>
      <c r="CV250" s="47">
        <v>0</v>
      </c>
      <c r="CW250" s="47">
        <v>0</v>
      </c>
      <c r="CX250" s="47">
        <v>0</v>
      </c>
      <c r="CY250" s="47">
        <v>0.3157894736842105</v>
      </c>
      <c r="CZ250" s="47">
        <v>0.3157894736842105</v>
      </c>
      <c r="DA250" s="47">
        <v>0</v>
      </c>
      <c r="DB250" s="47">
        <v>0</v>
      </c>
      <c r="DC250" s="47">
        <v>0</v>
      </c>
      <c r="DD250" s="47">
        <v>0</v>
      </c>
      <c r="DE250" s="47">
        <v>0</v>
      </c>
      <c r="DF250" s="47">
        <v>0</v>
      </c>
      <c r="DG250" s="47">
        <v>0</v>
      </c>
      <c r="DH250" s="47">
        <v>0</v>
      </c>
      <c r="DI250" s="47">
        <v>0</v>
      </c>
      <c r="DJ250" s="47">
        <v>0</v>
      </c>
      <c r="DK250" s="47">
        <v>0</v>
      </c>
      <c r="DL250" s="47">
        <v>0</v>
      </c>
      <c r="DM250" s="47">
        <v>0</v>
      </c>
      <c r="DN250" s="47">
        <v>0</v>
      </c>
      <c r="DO250" s="47">
        <v>0</v>
      </c>
      <c r="DP250" s="47">
        <v>0</v>
      </c>
      <c r="DQ250" s="47">
        <v>0</v>
      </c>
      <c r="DR250" s="47">
        <v>0</v>
      </c>
      <c r="DS250" s="47">
        <v>0</v>
      </c>
      <c r="DT250" s="47">
        <v>0</v>
      </c>
      <c r="DU250" s="47">
        <v>0</v>
      </c>
      <c r="DV250" s="47">
        <v>0</v>
      </c>
      <c r="DW250" s="47">
        <v>0</v>
      </c>
      <c r="DX250" s="47">
        <v>0</v>
      </c>
      <c r="DY250" s="47">
        <v>0</v>
      </c>
      <c r="DZ250" s="47">
        <v>0</v>
      </c>
      <c r="EA250" s="47">
        <v>0</v>
      </c>
      <c r="ZZ250" t="s">
        <v>157</v>
      </c>
    </row>
    <row r="251" spans="1:702" x14ac:dyDescent="0.25">
      <c r="A251" s="47" t="s">
        <v>542</v>
      </c>
      <c r="B251" s="47" t="s">
        <v>153</v>
      </c>
      <c r="C251" s="47" t="s">
        <v>157</v>
      </c>
      <c r="D251" s="47" t="s">
        <v>1170</v>
      </c>
      <c r="E251" s="47" t="s">
        <v>543</v>
      </c>
      <c r="F251" s="47" t="s">
        <v>543</v>
      </c>
      <c r="G251" s="47"/>
      <c r="H251" s="47" t="s">
        <v>406</v>
      </c>
      <c r="I251" s="47" t="s">
        <v>544</v>
      </c>
      <c r="J251" s="47" t="str">
        <f>=IFERROR(VLOOKUP(H251&amp;I251,Table_Fonctions!A:G,6,FALSE),"")</f>
        <v>0</v>
      </c>
      <c r="K251" s="47" t="s">
        <v>1177</v>
      </c>
      <c r="L251" s="47" t="str">
        <f>=IFERROR(VLOOKUP(H251&amp;I251,Table_Fonctions!A:G,7,FALSE),K251)</f>
        <v/>
      </c>
      <c r="M251" s="47" t="str">
        <f>=IF(OR(LEFT(D251, 3)="TJ ", LEFT(D251, 4)="CPH "), "OUI", "NON")</f>
        <v/>
      </c>
      <c r="N251" s="47" t="s">
        <v>545</v>
      </c>
      <c r="O251" s="47"/>
      <c r="P251" s="47">
        <v>0.2</v>
      </c>
      <c r="Q251" s="47">
        <v>0.2</v>
      </c>
      <c r="R251" s="47" t="s">
        <v>1172</v>
      </c>
      <c r="S251" s="47">
        <f>=ROUND(BQ251-(BR251+BS251),3)</f>
      </c>
      <c r="T251" s="47">
        <f>=ROUND(CK251-(CL251+CM251+CN251+CO251+CP251),3)</f>
      </c>
      <c r="U251" s="47">
        <v>0</v>
      </c>
      <c r="V251" s="47">
        <v>0</v>
      </c>
      <c r="W251" s="47">
        <v>0</v>
      </c>
      <c r="X251" s="47">
        <v>0</v>
      </c>
      <c r="Y251" s="47">
        <v>0</v>
      </c>
      <c r="Z251" s="47">
        <v>0</v>
      </c>
      <c r="AA251" s="47">
        <v>0</v>
      </c>
      <c r="AB251" s="47">
        <v>0</v>
      </c>
      <c r="AC251" s="47">
        <v>0</v>
      </c>
      <c r="AD251" s="47">
        <v>0</v>
      </c>
      <c r="AE251" s="47">
        <v>0</v>
      </c>
      <c r="AF251" s="47">
        <v>0</v>
      </c>
      <c r="AG251" s="47">
        <v>0</v>
      </c>
      <c r="AH251" s="47">
        <v>0</v>
      </c>
      <c r="AI251" s="47">
        <v>0</v>
      </c>
      <c r="AJ251" s="47">
        <v>0</v>
      </c>
      <c r="AK251" s="47">
        <v>0</v>
      </c>
      <c r="AL251" s="47">
        <v>0</v>
      </c>
      <c r="AM251" s="47">
        <v>0</v>
      </c>
      <c r="AN251" s="47">
        <v>0</v>
      </c>
      <c r="AO251" s="47">
        <v>0</v>
      </c>
      <c r="AP251" s="47">
        <v>0</v>
      </c>
      <c r="AQ251" s="47">
        <v>0</v>
      </c>
      <c r="AR251" s="47">
        <v>0</v>
      </c>
      <c r="AS251" s="47">
        <v>0</v>
      </c>
      <c r="AT251" s="47">
        <v>0</v>
      </c>
      <c r="AU251" s="47">
        <v>0</v>
      </c>
      <c r="AV251" s="47">
        <v>0</v>
      </c>
      <c r="AW251" s="47">
        <v>0</v>
      </c>
      <c r="AX251" s="47">
        <v>0</v>
      </c>
      <c r="AY251" s="47">
        <v>0</v>
      </c>
      <c r="AZ251" s="47">
        <v>0</v>
      </c>
      <c r="BA251" s="47">
        <v>0</v>
      </c>
      <c r="BB251" s="47">
        <v>0</v>
      </c>
      <c r="BC251" s="47">
        <v>0</v>
      </c>
      <c r="BD251" s="47">
        <v>0</v>
      </c>
      <c r="BE251" s="47">
        <v>0</v>
      </c>
      <c r="BF251" s="47">
        <v>0</v>
      </c>
      <c r="BG251" s="47">
        <v>0</v>
      </c>
      <c r="BH251" s="47">
        <v>0</v>
      </c>
      <c r="BI251" s="47">
        <v>0</v>
      </c>
      <c r="BJ251" s="47">
        <v>0</v>
      </c>
      <c r="BK251" s="47">
        <v>0</v>
      </c>
      <c r="BL251" s="47">
        <v>0</v>
      </c>
      <c r="BM251" s="47">
        <v>0</v>
      </c>
      <c r="BN251" s="47">
        <v>0</v>
      </c>
      <c r="BO251" s="47">
        <v>0</v>
      </c>
      <c r="BP251" s="47">
        <v>0</v>
      </c>
      <c r="BQ251" s="47">
        <v>0</v>
      </c>
      <c r="BR251" s="47">
        <v>0</v>
      </c>
      <c r="BS251" s="47">
        <v>0</v>
      </c>
      <c r="BT251" s="47">
        <v>0</v>
      </c>
      <c r="BU251" s="47">
        <v>0</v>
      </c>
      <c r="BV251" s="47">
        <v>0</v>
      </c>
      <c r="BW251" s="47">
        <v>0</v>
      </c>
      <c r="BX251" s="47">
        <v>0</v>
      </c>
      <c r="BY251" s="47">
        <v>0</v>
      </c>
      <c r="BZ251" s="47">
        <v>0</v>
      </c>
      <c r="CA251" s="47">
        <v>0</v>
      </c>
      <c r="CB251" s="47">
        <v>0</v>
      </c>
      <c r="CC251" s="47">
        <v>0</v>
      </c>
      <c r="CD251" s="47">
        <v>0</v>
      </c>
      <c r="CE251" s="47">
        <v>0</v>
      </c>
      <c r="CF251" s="47">
        <v>0</v>
      </c>
      <c r="CG251" s="47">
        <v>0</v>
      </c>
      <c r="CH251" s="47">
        <v>0</v>
      </c>
      <c r="CI251" s="47">
        <v>0</v>
      </c>
      <c r="CJ251" s="47">
        <v>0</v>
      </c>
      <c r="CK251" s="47">
        <v>0</v>
      </c>
      <c r="CL251" s="47">
        <v>0</v>
      </c>
      <c r="CM251" s="47">
        <v>0</v>
      </c>
      <c r="CN251" s="47">
        <v>0</v>
      </c>
      <c r="CO251" s="47">
        <v>0</v>
      </c>
      <c r="CP251" s="47">
        <v>0</v>
      </c>
      <c r="CQ251" s="47">
        <v>0</v>
      </c>
      <c r="CR251" s="47">
        <v>0</v>
      </c>
      <c r="CS251" s="47">
        <v>0</v>
      </c>
      <c r="CT251" s="47">
        <v>0</v>
      </c>
      <c r="CU251" s="47">
        <v>0</v>
      </c>
      <c r="CV251" s="47">
        <v>0</v>
      </c>
      <c r="CW251" s="47">
        <v>0</v>
      </c>
      <c r="CX251" s="47">
        <v>0</v>
      </c>
      <c r="CY251" s="47">
        <v>0.2</v>
      </c>
      <c r="CZ251" s="47">
        <v>0.2</v>
      </c>
      <c r="DA251" s="47">
        <v>0</v>
      </c>
      <c r="DB251" s="47">
        <v>0</v>
      </c>
      <c r="DC251" s="47">
        <v>0</v>
      </c>
      <c r="DD251" s="47">
        <v>0</v>
      </c>
      <c r="DE251" s="47">
        <v>0</v>
      </c>
      <c r="DF251" s="47">
        <v>0</v>
      </c>
      <c r="DG251" s="47">
        <v>0</v>
      </c>
      <c r="DH251" s="47">
        <v>0</v>
      </c>
      <c r="DI251" s="47">
        <v>0</v>
      </c>
      <c r="DJ251" s="47">
        <v>0</v>
      </c>
      <c r="DK251" s="47">
        <v>0</v>
      </c>
      <c r="DL251" s="47">
        <v>0</v>
      </c>
      <c r="DM251" s="47">
        <v>0</v>
      </c>
      <c r="DN251" s="47">
        <v>0</v>
      </c>
      <c r="DO251" s="47">
        <v>0</v>
      </c>
      <c r="DP251" s="47">
        <v>0</v>
      </c>
      <c r="DQ251" s="47">
        <v>0</v>
      </c>
      <c r="DR251" s="47">
        <v>0</v>
      </c>
      <c r="DS251" s="47">
        <v>0</v>
      </c>
      <c r="DT251" s="47">
        <v>0</v>
      </c>
      <c r="DU251" s="47">
        <v>0</v>
      </c>
      <c r="DV251" s="47">
        <v>0</v>
      </c>
      <c r="DW251" s="47">
        <v>0</v>
      </c>
      <c r="DX251" s="47">
        <v>0</v>
      </c>
      <c r="DY251" s="47">
        <v>0</v>
      </c>
      <c r="DZ251" s="47">
        <v>0</v>
      </c>
      <c r="EA251" s="47">
        <v>0</v>
      </c>
      <c r="ZZ251" t="s">
        <v>157</v>
      </c>
    </row>
    <row r="252" spans="1:702" x14ac:dyDescent="0.25">
      <c r="A252" s="47" t="s">
        <v>546</v>
      </c>
      <c r="B252" s="47" t="s">
        <v>153</v>
      </c>
      <c r="C252" s="47" t="s">
        <v>157</v>
      </c>
      <c r="D252" s="47" t="s">
        <v>1170</v>
      </c>
      <c r="E252" s="47" t="s">
        <v>543</v>
      </c>
      <c r="F252" s="47" t="s">
        <v>543</v>
      </c>
      <c r="G252" s="47"/>
      <c r="H252" s="47" t="s">
        <v>406</v>
      </c>
      <c r="I252" s="47" t="s">
        <v>412</v>
      </c>
      <c r="J252" s="47" t="str">
        <f>=IFERROR(VLOOKUP(H252&amp;I252,Table_Fonctions!A:G,6,FALSE),"")</f>
        <v>0</v>
      </c>
      <c r="K252" s="47" t="s">
        <v>1177</v>
      </c>
      <c r="L252" s="47" t="str">
        <f>=IFERROR(VLOOKUP(H252&amp;I252,Table_Fonctions!A:G,7,FALSE),K252)</f>
        <v/>
      </c>
      <c r="M252" s="47" t="str">
        <f>=IF(OR(LEFT(D252, 3)="TJ ", LEFT(D252, 4)="CPH "), "OUI", "NON")</f>
        <v/>
      </c>
      <c r="N252" s="47" t="s">
        <v>547</v>
      </c>
      <c r="O252" s="47"/>
      <c r="P252" s="47">
        <v>0.4868421052631579</v>
      </c>
      <c r="Q252" s="47">
        <v>0.4868421052631579</v>
      </c>
      <c r="R252" s="47" t="s">
        <v>1172</v>
      </c>
      <c r="S252" s="47">
        <f>=ROUND(BQ252-(BR252+BS252),3)</f>
      </c>
      <c r="T252" s="47">
        <f>=ROUND(CK252-(CL252+CM252+CN252+CO252+CP252),3)</f>
      </c>
      <c r="U252" s="47">
        <v>0</v>
      </c>
      <c r="V252" s="47">
        <v>0</v>
      </c>
      <c r="W252" s="47">
        <v>0</v>
      </c>
      <c r="X252" s="47">
        <v>0</v>
      </c>
      <c r="Y252" s="47">
        <v>0</v>
      </c>
      <c r="Z252" s="47">
        <v>0</v>
      </c>
      <c r="AA252" s="47">
        <v>0</v>
      </c>
      <c r="AB252" s="47">
        <v>0</v>
      </c>
      <c r="AC252" s="47">
        <v>0</v>
      </c>
      <c r="AD252" s="47">
        <v>0</v>
      </c>
      <c r="AE252" s="47">
        <v>0</v>
      </c>
      <c r="AF252" s="47">
        <v>0</v>
      </c>
      <c r="AG252" s="47">
        <v>0</v>
      </c>
      <c r="AH252" s="47">
        <v>0</v>
      </c>
      <c r="AI252" s="47">
        <v>0</v>
      </c>
      <c r="AJ252" s="47">
        <v>0</v>
      </c>
      <c r="AK252" s="47">
        <v>0</v>
      </c>
      <c r="AL252" s="47">
        <v>0</v>
      </c>
      <c r="AM252" s="47">
        <v>0</v>
      </c>
      <c r="AN252" s="47">
        <v>0</v>
      </c>
      <c r="AO252" s="47">
        <v>0</v>
      </c>
      <c r="AP252" s="47">
        <v>0</v>
      </c>
      <c r="AQ252" s="47">
        <v>0</v>
      </c>
      <c r="AR252" s="47">
        <v>0</v>
      </c>
      <c r="AS252" s="47">
        <v>0</v>
      </c>
      <c r="AT252" s="47">
        <v>0</v>
      </c>
      <c r="AU252" s="47">
        <v>0</v>
      </c>
      <c r="AV252" s="47">
        <v>0</v>
      </c>
      <c r="AW252" s="47">
        <v>0</v>
      </c>
      <c r="AX252" s="47">
        <v>0</v>
      </c>
      <c r="AY252" s="47">
        <v>0</v>
      </c>
      <c r="AZ252" s="47">
        <v>0</v>
      </c>
      <c r="BA252" s="47">
        <v>0</v>
      </c>
      <c r="BB252" s="47">
        <v>0</v>
      </c>
      <c r="BC252" s="47">
        <v>0</v>
      </c>
      <c r="BD252" s="47">
        <v>0</v>
      </c>
      <c r="BE252" s="47">
        <v>0</v>
      </c>
      <c r="BF252" s="47">
        <v>0</v>
      </c>
      <c r="BG252" s="47">
        <v>0</v>
      </c>
      <c r="BH252" s="47">
        <v>0</v>
      </c>
      <c r="BI252" s="47">
        <v>0</v>
      </c>
      <c r="BJ252" s="47">
        <v>0</v>
      </c>
      <c r="BK252" s="47">
        <v>0</v>
      </c>
      <c r="BL252" s="47">
        <v>0</v>
      </c>
      <c r="BM252" s="47">
        <v>0</v>
      </c>
      <c r="BN252" s="47">
        <v>0</v>
      </c>
      <c r="BO252" s="47">
        <v>0</v>
      </c>
      <c r="BP252" s="47">
        <v>0</v>
      </c>
      <c r="BQ252" s="47">
        <v>0</v>
      </c>
      <c r="BR252" s="47">
        <v>0</v>
      </c>
      <c r="BS252" s="47">
        <v>0</v>
      </c>
      <c r="BT252" s="47">
        <v>0</v>
      </c>
      <c r="BU252" s="47">
        <v>0</v>
      </c>
      <c r="BV252" s="47">
        <v>0</v>
      </c>
      <c r="BW252" s="47">
        <v>0</v>
      </c>
      <c r="BX252" s="47">
        <v>0</v>
      </c>
      <c r="BY252" s="47">
        <v>0</v>
      </c>
      <c r="BZ252" s="47">
        <v>0</v>
      </c>
      <c r="CA252" s="47">
        <v>0</v>
      </c>
      <c r="CB252" s="47">
        <v>0</v>
      </c>
      <c r="CC252" s="47">
        <v>0</v>
      </c>
      <c r="CD252" s="47">
        <v>0</v>
      </c>
      <c r="CE252" s="47">
        <v>0</v>
      </c>
      <c r="CF252" s="47">
        <v>0</v>
      </c>
      <c r="CG252" s="47">
        <v>0</v>
      </c>
      <c r="CH252" s="47">
        <v>0</v>
      </c>
      <c r="CI252" s="47">
        <v>0</v>
      </c>
      <c r="CJ252" s="47">
        <v>0</v>
      </c>
      <c r="CK252" s="47">
        <v>0.4868421052631579</v>
      </c>
      <c r="CL252" s="47">
        <v>0.4868421052631579</v>
      </c>
      <c r="CM252" s="47">
        <v>0</v>
      </c>
      <c r="CN252" s="47">
        <v>0</v>
      </c>
      <c r="CO252" s="47">
        <v>0</v>
      </c>
      <c r="CP252" s="47">
        <v>0</v>
      </c>
      <c r="CQ252" s="47">
        <v>0</v>
      </c>
      <c r="CR252" s="47">
        <v>0</v>
      </c>
      <c r="CS252" s="47">
        <v>0</v>
      </c>
      <c r="CT252" s="47">
        <v>0</v>
      </c>
      <c r="CU252" s="47">
        <v>0</v>
      </c>
      <c r="CV252" s="47">
        <v>0</v>
      </c>
      <c r="CW252" s="47">
        <v>0</v>
      </c>
      <c r="CX252" s="47">
        <v>0</v>
      </c>
      <c r="CY252" s="47">
        <v>0</v>
      </c>
      <c r="CZ252" s="47">
        <v>0</v>
      </c>
      <c r="DA252" s="47">
        <v>0</v>
      </c>
      <c r="DB252" s="47">
        <v>0</v>
      </c>
      <c r="DC252" s="47">
        <v>0</v>
      </c>
      <c r="DD252" s="47">
        <v>0</v>
      </c>
      <c r="DE252" s="47">
        <v>0</v>
      </c>
      <c r="DF252" s="47">
        <v>0</v>
      </c>
      <c r="DG252" s="47">
        <v>0</v>
      </c>
      <c r="DH252" s="47">
        <v>0</v>
      </c>
      <c r="DI252" s="47">
        <v>0</v>
      </c>
      <c r="DJ252" s="47">
        <v>0</v>
      </c>
      <c r="DK252" s="47">
        <v>0</v>
      </c>
      <c r="DL252" s="47">
        <v>0</v>
      </c>
      <c r="DM252" s="47">
        <v>0</v>
      </c>
      <c r="DN252" s="47">
        <v>0</v>
      </c>
      <c r="DO252" s="47">
        <v>0</v>
      </c>
      <c r="DP252" s="47">
        <v>0</v>
      </c>
      <c r="DQ252" s="47">
        <v>0</v>
      </c>
      <c r="DR252" s="47">
        <v>0</v>
      </c>
      <c r="DS252" s="47">
        <v>0</v>
      </c>
      <c r="DT252" s="47">
        <v>0</v>
      </c>
      <c r="DU252" s="47">
        <v>0</v>
      </c>
      <c r="DV252" s="47">
        <v>0</v>
      </c>
      <c r="DW252" s="47">
        <v>0</v>
      </c>
      <c r="DX252" s="47">
        <v>0</v>
      </c>
      <c r="DY252" s="47">
        <v>0</v>
      </c>
      <c r="DZ252" s="47">
        <v>0</v>
      </c>
      <c r="EA252" s="47">
        <v>0</v>
      </c>
      <c r="ZZ252" t="s">
        <v>157</v>
      </c>
    </row>
    <row r="253" spans="1:702" x14ac:dyDescent="0.25">
      <c r="A253" s="47" t="s">
        <v>548</v>
      </c>
      <c r="B253" s="47" t="s">
        <v>153</v>
      </c>
      <c r="C253" s="47" t="s">
        <v>157</v>
      </c>
      <c r="D253" s="47" t="s">
        <v>1170</v>
      </c>
      <c r="E253" s="47" t="s">
        <v>543</v>
      </c>
      <c r="F253" s="47" t="s">
        <v>543</v>
      </c>
      <c r="G253" s="47"/>
      <c r="H253" s="47" t="s">
        <v>406</v>
      </c>
      <c r="I253" s="47" t="s">
        <v>415</v>
      </c>
      <c r="J253" s="47" t="str">
        <f>=IFERROR(VLOOKUP(H253&amp;I253,Table_Fonctions!A:G,6,FALSE),"")</f>
        <v>0</v>
      </c>
      <c r="K253" s="47" t="s">
        <v>1177</v>
      </c>
      <c r="L253" s="47" t="str">
        <f>=IFERROR(VLOOKUP(H253&amp;I253,Table_Fonctions!A:G,7,FALSE),K253)</f>
        <v/>
      </c>
      <c r="M253" s="47" t="str">
        <f>=IF(OR(LEFT(D253, 3)="TJ ", LEFT(D253, 4)="CPH "), "OUI", "NON")</f>
        <v/>
      </c>
      <c r="N253" s="47" t="s">
        <v>549</v>
      </c>
      <c r="O253" s="47"/>
      <c r="P253" s="47">
        <v>0.07105263157894737</v>
      </c>
      <c r="Q253" s="47">
        <v>0.07105263157894737</v>
      </c>
      <c r="R253" s="47" t="s">
        <v>1172</v>
      </c>
      <c r="S253" s="47">
        <f>=ROUND(BQ253-(BR253+BS253),3)</f>
      </c>
      <c r="T253" s="47">
        <f>=ROUND(CK253-(CL253+CM253+CN253+CO253+CP253),3)</f>
      </c>
      <c r="U253" s="47">
        <v>0</v>
      </c>
      <c r="V253" s="47">
        <v>0</v>
      </c>
      <c r="W253" s="47">
        <v>0</v>
      </c>
      <c r="X253" s="47">
        <v>0</v>
      </c>
      <c r="Y253" s="47">
        <v>0</v>
      </c>
      <c r="Z253" s="47">
        <v>0</v>
      </c>
      <c r="AA253" s="47">
        <v>0</v>
      </c>
      <c r="AB253" s="47">
        <v>0</v>
      </c>
      <c r="AC253" s="47">
        <v>0</v>
      </c>
      <c r="AD253" s="47">
        <v>0</v>
      </c>
      <c r="AE253" s="47">
        <v>0</v>
      </c>
      <c r="AF253" s="47">
        <v>0</v>
      </c>
      <c r="AG253" s="47">
        <v>0</v>
      </c>
      <c r="AH253" s="47">
        <v>0</v>
      </c>
      <c r="AI253" s="47">
        <v>0</v>
      </c>
      <c r="AJ253" s="47">
        <v>0</v>
      </c>
      <c r="AK253" s="47">
        <v>0</v>
      </c>
      <c r="AL253" s="47">
        <v>0</v>
      </c>
      <c r="AM253" s="47">
        <v>0</v>
      </c>
      <c r="AN253" s="47">
        <v>0</v>
      </c>
      <c r="AO253" s="47">
        <v>0</v>
      </c>
      <c r="AP253" s="47">
        <v>0</v>
      </c>
      <c r="AQ253" s="47">
        <v>0</v>
      </c>
      <c r="AR253" s="47">
        <v>0</v>
      </c>
      <c r="AS253" s="47">
        <v>0</v>
      </c>
      <c r="AT253" s="47">
        <v>0</v>
      </c>
      <c r="AU253" s="47">
        <v>0</v>
      </c>
      <c r="AV253" s="47">
        <v>0</v>
      </c>
      <c r="AW253" s="47">
        <v>0</v>
      </c>
      <c r="AX253" s="47">
        <v>0</v>
      </c>
      <c r="AY253" s="47">
        <v>0</v>
      </c>
      <c r="AZ253" s="47">
        <v>0</v>
      </c>
      <c r="BA253" s="47">
        <v>0</v>
      </c>
      <c r="BB253" s="47">
        <v>0</v>
      </c>
      <c r="BC253" s="47">
        <v>0</v>
      </c>
      <c r="BD253" s="47">
        <v>0</v>
      </c>
      <c r="BE253" s="47">
        <v>0</v>
      </c>
      <c r="BF253" s="47">
        <v>0</v>
      </c>
      <c r="BG253" s="47">
        <v>0</v>
      </c>
      <c r="BH253" s="47">
        <v>0</v>
      </c>
      <c r="BI253" s="47">
        <v>0</v>
      </c>
      <c r="BJ253" s="47">
        <v>0</v>
      </c>
      <c r="BK253" s="47">
        <v>0</v>
      </c>
      <c r="BL253" s="47">
        <v>0</v>
      </c>
      <c r="BM253" s="47">
        <v>0</v>
      </c>
      <c r="BN253" s="47">
        <v>0</v>
      </c>
      <c r="BO253" s="47">
        <v>0</v>
      </c>
      <c r="BP253" s="47">
        <v>0</v>
      </c>
      <c r="BQ253" s="47">
        <v>0</v>
      </c>
      <c r="BR253" s="47">
        <v>0</v>
      </c>
      <c r="BS253" s="47">
        <v>0</v>
      </c>
      <c r="BT253" s="47">
        <v>0</v>
      </c>
      <c r="BU253" s="47">
        <v>0</v>
      </c>
      <c r="BV253" s="47">
        <v>0</v>
      </c>
      <c r="BW253" s="47">
        <v>0</v>
      </c>
      <c r="BX253" s="47">
        <v>0</v>
      </c>
      <c r="BY253" s="47">
        <v>0</v>
      </c>
      <c r="BZ253" s="47">
        <v>0</v>
      </c>
      <c r="CA253" s="47">
        <v>0</v>
      </c>
      <c r="CB253" s="47">
        <v>0</v>
      </c>
      <c r="CC253" s="47">
        <v>0</v>
      </c>
      <c r="CD253" s="47">
        <v>0</v>
      </c>
      <c r="CE253" s="47">
        <v>0</v>
      </c>
      <c r="CF253" s="47">
        <v>0</v>
      </c>
      <c r="CG253" s="47">
        <v>0</v>
      </c>
      <c r="CH253" s="47">
        <v>0</v>
      </c>
      <c r="CI253" s="47">
        <v>0</v>
      </c>
      <c r="CJ253" s="47">
        <v>0</v>
      </c>
      <c r="CK253" s="47">
        <v>0</v>
      </c>
      <c r="CL253" s="47">
        <v>0</v>
      </c>
      <c r="CM253" s="47">
        <v>0</v>
      </c>
      <c r="CN253" s="47">
        <v>0</v>
      </c>
      <c r="CO253" s="47">
        <v>0</v>
      </c>
      <c r="CP253" s="47">
        <v>0</v>
      </c>
      <c r="CQ253" s="47">
        <v>0</v>
      </c>
      <c r="CR253" s="47">
        <v>0</v>
      </c>
      <c r="CS253" s="47">
        <v>0</v>
      </c>
      <c r="CT253" s="47">
        <v>0</v>
      </c>
      <c r="CU253" s="47">
        <v>0</v>
      </c>
      <c r="CV253" s="47">
        <v>0</v>
      </c>
      <c r="CW253" s="47">
        <v>0</v>
      </c>
      <c r="CX253" s="47">
        <v>0</v>
      </c>
      <c r="CY253" s="47">
        <v>0.07105263157894737</v>
      </c>
      <c r="CZ253" s="47">
        <v>0</v>
      </c>
      <c r="DA253" s="47">
        <v>0</v>
      </c>
      <c r="DB253" s="47">
        <v>0</v>
      </c>
      <c r="DC253" s="47">
        <v>0</v>
      </c>
      <c r="DD253" s="47">
        <v>0</v>
      </c>
      <c r="DE253" s="47">
        <v>0</v>
      </c>
      <c r="DF253" s="47">
        <v>0</v>
      </c>
      <c r="DG253" s="47">
        <v>0</v>
      </c>
      <c r="DH253" s="47">
        <v>0</v>
      </c>
      <c r="DI253" s="47">
        <v>0</v>
      </c>
      <c r="DJ253" s="47">
        <v>0.07105263157894737</v>
      </c>
      <c r="DK253" s="47">
        <v>0.07105263157894737</v>
      </c>
      <c r="DL253" s="47">
        <v>0</v>
      </c>
      <c r="DM253" s="47">
        <v>0</v>
      </c>
      <c r="DN253" s="47">
        <v>0</v>
      </c>
      <c r="DO253" s="47">
        <v>0.07105263157894737</v>
      </c>
      <c r="DP253" s="47">
        <v>0</v>
      </c>
      <c r="DQ253" s="47">
        <v>0</v>
      </c>
      <c r="DR253" s="47">
        <v>0</v>
      </c>
      <c r="DS253" s="47">
        <v>0</v>
      </c>
      <c r="DT253" s="47">
        <v>0</v>
      </c>
      <c r="DU253" s="47">
        <v>0</v>
      </c>
      <c r="DV253" s="47">
        <v>0</v>
      </c>
      <c r="DW253" s="47">
        <v>0</v>
      </c>
      <c r="DX253" s="47">
        <v>0</v>
      </c>
      <c r="DY253" s="47">
        <v>0</v>
      </c>
      <c r="DZ253" s="47">
        <v>0</v>
      </c>
      <c r="EA253" s="47">
        <v>0</v>
      </c>
      <c r="ZZ253" t="s">
        <v>157</v>
      </c>
    </row>
    <row r="254" spans="1:702" x14ac:dyDescent="0.25">
      <c r="A254" s="47" t="s">
        <v>550</v>
      </c>
      <c r="B254" s="47" t="s">
        <v>153</v>
      </c>
      <c r="C254" s="47" t="s">
        <v>157</v>
      </c>
      <c r="D254" s="47" t="s">
        <v>1170</v>
      </c>
      <c r="E254" s="47" t="s">
        <v>543</v>
      </c>
      <c r="F254" s="47" t="s">
        <v>543</v>
      </c>
      <c r="G254" s="47"/>
      <c r="H254" s="47" t="s">
        <v>406</v>
      </c>
      <c r="I254" s="47" t="s">
        <v>412</v>
      </c>
      <c r="J254" s="47" t="str">
        <f>=IFERROR(VLOOKUP(H254&amp;I254,Table_Fonctions!A:G,6,FALSE),"")</f>
        <v>0</v>
      </c>
      <c r="K254" s="47" t="s">
        <v>1177</v>
      </c>
      <c r="L254" s="47" t="str">
        <f>=IFERROR(VLOOKUP(H254&amp;I254,Table_Fonctions!A:G,7,FALSE),K254)</f>
        <v/>
      </c>
      <c r="M254" s="47" t="str">
        <f>=IF(OR(LEFT(D254, 3)="TJ ", LEFT(D254, 4)="CPH "), "OUI", "NON")</f>
        <v/>
      </c>
      <c r="N254" s="47" t="s">
        <v>431</v>
      </c>
      <c r="O254" s="47"/>
      <c r="P254" s="47">
        <v>0.007894736842105263</v>
      </c>
      <c r="Q254" s="47">
        <v>0.007894736842105263</v>
      </c>
      <c r="R254" s="47" t="s">
        <v>1172</v>
      </c>
      <c r="S254" s="47">
        <f>=ROUND(BQ254-(BR254+BS254),3)</f>
      </c>
      <c r="T254" s="47">
        <f>=ROUND(CK254-(CL254+CM254+CN254+CO254+CP254),3)</f>
      </c>
      <c r="U254" s="47">
        <v>0</v>
      </c>
      <c r="V254" s="47">
        <v>0</v>
      </c>
      <c r="W254" s="47">
        <v>0</v>
      </c>
      <c r="X254" s="47">
        <v>0</v>
      </c>
      <c r="Y254" s="47">
        <v>0</v>
      </c>
      <c r="Z254" s="47">
        <v>0</v>
      </c>
      <c r="AA254" s="47">
        <v>0</v>
      </c>
      <c r="AB254" s="47">
        <v>0</v>
      </c>
      <c r="AC254" s="47">
        <v>0</v>
      </c>
      <c r="AD254" s="47">
        <v>0</v>
      </c>
      <c r="AE254" s="47">
        <v>0</v>
      </c>
      <c r="AF254" s="47">
        <v>0</v>
      </c>
      <c r="AG254" s="47">
        <v>0</v>
      </c>
      <c r="AH254" s="47">
        <v>0</v>
      </c>
      <c r="AI254" s="47">
        <v>0</v>
      </c>
      <c r="AJ254" s="47">
        <v>0</v>
      </c>
      <c r="AK254" s="47">
        <v>0</v>
      </c>
      <c r="AL254" s="47">
        <v>0</v>
      </c>
      <c r="AM254" s="47">
        <v>0</v>
      </c>
      <c r="AN254" s="47">
        <v>0</v>
      </c>
      <c r="AO254" s="47">
        <v>0</v>
      </c>
      <c r="AP254" s="47">
        <v>0</v>
      </c>
      <c r="AQ254" s="47">
        <v>0</v>
      </c>
      <c r="AR254" s="47">
        <v>0</v>
      </c>
      <c r="AS254" s="47">
        <v>0</v>
      </c>
      <c r="AT254" s="47">
        <v>0</v>
      </c>
      <c r="AU254" s="47">
        <v>0</v>
      </c>
      <c r="AV254" s="47">
        <v>0</v>
      </c>
      <c r="AW254" s="47">
        <v>0</v>
      </c>
      <c r="AX254" s="47">
        <v>0</v>
      </c>
      <c r="AY254" s="47">
        <v>0</v>
      </c>
      <c r="AZ254" s="47">
        <v>0</v>
      </c>
      <c r="BA254" s="47">
        <v>0</v>
      </c>
      <c r="BB254" s="47">
        <v>0</v>
      </c>
      <c r="BC254" s="47">
        <v>0</v>
      </c>
      <c r="BD254" s="47">
        <v>0</v>
      </c>
      <c r="BE254" s="47">
        <v>0</v>
      </c>
      <c r="BF254" s="47">
        <v>0</v>
      </c>
      <c r="BG254" s="47">
        <v>0</v>
      </c>
      <c r="BH254" s="47">
        <v>0</v>
      </c>
      <c r="BI254" s="47">
        <v>0</v>
      </c>
      <c r="BJ254" s="47">
        <v>0</v>
      </c>
      <c r="BK254" s="47">
        <v>0</v>
      </c>
      <c r="BL254" s="47">
        <v>0</v>
      </c>
      <c r="BM254" s="47">
        <v>0</v>
      </c>
      <c r="BN254" s="47">
        <v>0</v>
      </c>
      <c r="BO254" s="47">
        <v>0</v>
      </c>
      <c r="BP254" s="47">
        <v>0</v>
      </c>
      <c r="BQ254" s="47">
        <v>0</v>
      </c>
      <c r="BR254" s="47">
        <v>0</v>
      </c>
      <c r="BS254" s="47">
        <v>0</v>
      </c>
      <c r="BT254" s="47">
        <v>0</v>
      </c>
      <c r="BU254" s="47">
        <v>0</v>
      </c>
      <c r="BV254" s="47">
        <v>0</v>
      </c>
      <c r="BW254" s="47">
        <v>0</v>
      </c>
      <c r="BX254" s="47">
        <v>0</v>
      </c>
      <c r="BY254" s="47">
        <v>0</v>
      </c>
      <c r="BZ254" s="47">
        <v>0</v>
      </c>
      <c r="CA254" s="47">
        <v>0</v>
      </c>
      <c r="CB254" s="47">
        <v>0</v>
      </c>
      <c r="CC254" s="47">
        <v>0</v>
      </c>
      <c r="CD254" s="47">
        <v>0</v>
      </c>
      <c r="CE254" s="47">
        <v>0</v>
      </c>
      <c r="CF254" s="47">
        <v>0</v>
      </c>
      <c r="CG254" s="47">
        <v>0</v>
      </c>
      <c r="CH254" s="47">
        <v>0</v>
      </c>
      <c r="CI254" s="47">
        <v>0</v>
      </c>
      <c r="CJ254" s="47">
        <v>0</v>
      </c>
      <c r="CK254" s="47">
        <v>0</v>
      </c>
      <c r="CL254" s="47">
        <v>0</v>
      </c>
      <c r="CM254" s="47">
        <v>0</v>
      </c>
      <c r="CN254" s="47">
        <v>0</v>
      </c>
      <c r="CO254" s="47">
        <v>0</v>
      </c>
      <c r="CP254" s="47">
        <v>0</v>
      </c>
      <c r="CQ254" s="47">
        <v>0</v>
      </c>
      <c r="CR254" s="47">
        <v>0</v>
      </c>
      <c r="CS254" s="47">
        <v>0</v>
      </c>
      <c r="CT254" s="47">
        <v>0</v>
      </c>
      <c r="CU254" s="47">
        <v>0</v>
      </c>
      <c r="CV254" s="47">
        <v>0</v>
      </c>
      <c r="CW254" s="47">
        <v>0</v>
      </c>
      <c r="CX254" s="47">
        <v>0</v>
      </c>
      <c r="CY254" s="47">
        <v>0.007894736842105263</v>
      </c>
      <c r="CZ254" s="47">
        <v>0</v>
      </c>
      <c r="DA254" s="47">
        <v>0</v>
      </c>
      <c r="DB254" s="47">
        <v>0</v>
      </c>
      <c r="DC254" s="47">
        <v>0</v>
      </c>
      <c r="DD254" s="47">
        <v>0</v>
      </c>
      <c r="DE254" s="47">
        <v>0</v>
      </c>
      <c r="DF254" s="47">
        <v>0</v>
      </c>
      <c r="DG254" s="47">
        <v>0</v>
      </c>
      <c r="DH254" s="47">
        <v>0</v>
      </c>
      <c r="DI254" s="47">
        <v>0.007894736842105263</v>
      </c>
      <c r="DJ254" s="47">
        <v>0</v>
      </c>
      <c r="DK254" s="47">
        <v>0</v>
      </c>
      <c r="DL254" s="47">
        <v>0</v>
      </c>
      <c r="DM254" s="47">
        <v>0</v>
      </c>
      <c r="DN254" s="47">
        <v>0</v>
      </c>
      <c r="DO254" s="47">
        <v>0</v>
      </c>
      <c r="DP254" s="47">
        <v>0</v>
      </c>
      <c r="DQ254" s="47">
        <v>0</v>
      </c>
      <c r="DR254" s="47">
        <v>0</v>
      </c>
      <c r="DS254" s="47">
        <v>0</v>
      </c>
      <c r="DT254" s="47">
        <v>0</v>
      </c>
      <c r="DU254" s="47">
        <v>0</v>
      </c>
      <c r="DV254" s="47">
        <v>0</v>
      </c>
      <c r="DW254" s="47">
        <v>0</v>
      </c>
      <c r="DX254" s="47">
        <v>0</v>
      </c>
      <c r="DY254" s="47">
        <v>0</v>
      </c>
      <c r="DZ254" s="47">
        <v>0</v>
      </c>
      <c r="EA254" s="47">
        <v>0</v>
      </c>
      <c r="ZZ254" t="s">
        <v>157</v>
      </c>
    </row>
    <row r="255" spans="1:702" x14ac:dyDescent="0.25">
      <c r="A255" s="47" t="s">
        <v>551</v>
      </c>
      <c r="B255" s="47" t="s">
        <v>153</v>
      </c>
      <c r="C255" s="47" t="s">
        <v>157</v>
      </c>
      <c r="D255" s="47" t="s">
        <v>1170</v>
      </c>
      <c r="E255" s="47" t="s">
        <v>552</v>
      </c>
      <c r="F255" s="47" t="s">
        <v>552</v>
      </c>
      <c r="G255" s="47"/>
      <c r="H255" s="47" t="s">
        <v>406</v>
      </c>
      <c r="I255" s="47" t="s">
        <v>505</v>
      </c>
      <c r="J255" s="47" t="str">
        <f>=IFERROR(VLOOKUP(H255&amp;I255,Table_Fonctions!A:G,6,FALSE),"")</f>
        <v>0</v>
      </c>
      <c r="K255" s="47" t="s">
        <v>1178</v>
      </c>
      <c r="L255" s="47" t="str">
        <f>=IFERROR(VLOOKUP(H255&amp;I255,Table_Fonctions!A:G,7,FALSE),K255)</f>
        <v/>
      </c>
      <c r="M255" s="47" t="str">
        <f>=IF(OR(LEFT(D255, 3)="TJ ", LEFT(D255, 4)="CPH "), "OUI", "NON")</f>
        <v/>
      </c>
      <c r="N255" s="47" t="s">
        <v>553</v>
      </c>
      <c r="O255" s="47"/>
      <c r="P255" s="47">
        <v>0.3447368421052632</v>
      </c>
      <c r="Q255" s="47">
        <v>0.3447368421052632</v>
      </c>
      <c r="R255" s="47" t="s">
        <v>1172</v>
      </c>
      <c r="S255" s="47">
        <f>=ROUND(BQ255-(BR255+BS255),3)</f>
      </c>
      <c r="T255" s="47">
        <f>=ROUND(CK255-(CL255+CM255+CN255+CO255+CP255),3)</f>
      </c>
      <c r="U255" s="47">
        <v>0</v>
      </c>
      <c r="V255" s="47">
        <v>0</v>
      </c>
      <c r="W255" s="47">
        <v>0</v>
      </c>
      <c r="X255" s="47">
        <v>0</v>
      </c>
      <c r="Y255" s="47">
        <v>0</v>
      </c>
      <c r="Z255" s="47">
        <v>0</v>
      </c>
      <c r="AA255" s="47">
        <v>0</v>
      </c>
      <c r="AB255" s="47">
        <v>0</v>
      </c>
      <c r="AC255" s="47">
        <v>0</v>
      </c>
      <c r="AD255" s="47">
        <v>0</v>
      </c>
      <c r="AE255" s="47">
        <v>0</v>
      </c>
      <c r="AF255" s="47">
        <v>0</v>
      </c>
      <c r="AG255" s="47">
        <v>0</v>
      </c>
      <c r="AH255" s="47">
        <v>0</v>
      </c>
      <c r="AI255" s="47">
        <v>0</v>
      </c>
      <c r="AJ255" s="47">
        <v>0</v>
      </c>
      <c r="AK255" s="47">
        <v>0</v>
      </c>
      <c r="AL255" s="47">
        <v>0</v>
      </c>
      <c r="AM255" s="47">
        <v>0</v>
      </c>
      <c r="AN255" s="47">
        <v>0</v>
      </c>
      <c r="AO255" s="47">
        <v>0</v>
      </c>
      <c r="AP255" s="47">
        <v>0</v>
      </c>
      <c r="AQ255" s="47">
        <v>0</v>
      </c>
      <c r="AR255" s="47">
        <v>0</v>
      </c>
      <c r="AS255" s="47">
        <v>0</v>
      </c>
      <c r="AT255" s="47">
        <v>0</v>
      </c>
      <c r="AU255" s="47">
        <v>0</v>
      </c>
      <c r="AV255" s="47">
        <v>0</v>
      </c>
      <c r="AW255" s="47">
        <v>0</v>
      </c>
      <c r="AX255" s="47">
        <v>0</v>
      </c>
      <c r="AY255" s="47">
        <v>0</v>
      </c>
      <c r="AZ255" s="47">
        <v>0</v>
      </c>
      <c r="BA255" s="47">
        <v>0</v>
      </c>
      <c r="BB255" s="47">
        <v>0</v>
      </c>
      <c r="BC255" s="47">
        <v>0</v>
      </c>
      <c r="BD255" s="47">
        <v>0</v>
      </c>
      <c r="BE255" s="47">
        <v>0</v>
      </c>
      <c r="BF255" s="47">
        <v>0</v>
      </c>
      <c r="BG255" s="47">
        <v>0</v>
      </c>
      <c r="BH255" s="47">
        <v>0</v>
      </c>
      <c r="BI255" s="47">
        <v>0</v>
      </c>
      <c r="BJ255" s="47">
        <v>0</v>
      </c>
      <c r="BK255" s="47">
        <v>0</v>
      </c>
      <c r="BL255" s="47">
        <v>0</v>
      </c>
      <c r="BM255" s="47">
        <v>0</v>
      </c>
      <c r="BN255" s="47">
        <v>0</v>
      </c>
      <c r="BO255" s="47">
        <v>0</v>
      </c>
      <c r="BP255" s="47">
        <v>0</v>
      </c>
      <c r="BQ255" s="47">
        <v>0</v>
      </c>
      <c r="BR255" s="47">
        <v>0</v>
      </c>
      <c r="BS255" s="47">
        <v>0</v>
      </c>
      <c r="BT255" s="47">
        <v>0</v>
      </c>
      <c r="BU255" s="47">
        <v>0</v>
      </c>
      <c r="BV255" s="47">
        <v>0</v>
      </c>
      <c r="BW255" s="47">
        <v>0</v>
      </c>
      <c r="BX255" s="47">
        <v>0</v>
      </c>
      <c r="BY255" s="47">
        <v>0</v>
      </c>
      <c r="BZ255" s="47">
        <v>0</v>
      </c>
      <c r="CA255" s="47">
        <v>0</v>
      </c>
      <c r="CB255" s="47">
        <v>0</v>
      </c>
      <c r="CC255" s="47">
        <v>0</v>
      </c>
      <c r="CD255" s="47">
        <v>0</v>
      </c>
      <c r="CE255" s="47">
        <v>0</v>
      </c>
      <c r="CF255" s="47">
        <v>0</v>
      </c>
      <c r="CG255" s="47">
        <v>0</v>
      </c>
      <c r="CH255" s="47">
        <v>0</v>
      </c>
      <c r="CI255" s="47">
        <v>0</v>
      </c>
      <c r="CJ255" s="47">
        <v>0</v>
      </c>
      <c r="CK255" s="47">
        <v>0</v>
      </c>
      <c r="CL255" s="47">
        <v>0</v>
      </c>
      <c r="CM255" s="47">
        <v>0</v>
      </c>
      <c r="CN255" s="47">
        <v>0</v>
      </c>
      <c r="CO255" s="47">
        <v>0</v>
      </c>
      <c r="CP255" s="47">
        <v>0</v>
      </c>
      <c r="CQ255" s="47">
        <v>0</v>
      </c>
      <c r="CR255" s="47">
        <v>0</v>
      </c>
      <c r="CS255" s="47">
        <v>0</v>
      </c>
      <c r="CT255" s="47">
        <v>0</v>
      </c>
      <c r="CU255" s="47">
        <v>0</v>
      </c>
      <c r="CV255" s="47">
        <v>0</v>
      </c>
      <c r="CW255" s="47">
        <v>0</v>
      </c>
      <c r="CX255" s="47">
        <v>0</v>
      </c>
      <c r="CY255" s="47">
        <v>0.3447368421052632</v>
      </c>
      <c r="CZ255" s="47">
        <v>0.3447368421052632</v>
      </c>
      <c r="DA255" s="47">
        <v>0</v>
      </c>
      <c r="DB255" s="47">
        <v>0</v>
      </c>
      <c r="DC255" s="47">
        <v>0</v>
      </c>
      <c r="DD255" s="47">
        <v>0</v>
      </c>
      <c r="DE255" s="47">
        <v>0</v>
      </c>
      <c r="DF255" s="47">
        <v>0</v>
      </c>
      <c r="DG255" s="47">
        <v>0</v>
      </c>
      <c r="DH255" s="47">
        <v>0</v>
      </c>
      <c r="DI255" s="47">
        <v>0</v>
      </c>
      <c r="DJ255" s="47">
        <v>0</v>
      </c>
      <c r="DK255" s="47">
        <v>0</v>
      </c>
      <c r="DL255" s="47">
        <v>0</v>
      </c>
      <c r="DM255" s="47">
        <v>0</v>
      </c>
      <c r="DN255" s="47">
        <v>0</v>
      </c>
      <c r="DO255" s="47">
        <v>0</v>
      </c>
      <c r="DP255" s="47">
        <v>0</v>
      </c>
      <c r="DQ255" s="47">
        <v>0</v>
      </c>
      <c r="DR255" s="47">
        <v>0</v>
      </c>
      <c r="DS255" s="47">
        <v>0</v>
      </c>
      <c r="DT255" s="47">
        <v>0</v>
      </c>
      <c r="DU255" s="47">
        <v>0</v>
      </c>
      <c r="DV255" s="47">
        <v>0</v>
      </c>
      <c r="DW255" s="47">
        <v>0</v>
      </c>
      <c r="DX255" s="47">
        <v>0</v>
      </c>
      <c r="DY255" s="47">
        <v>0</v>
      </c>
      <c r="DZ255" s="47">
        <v>0</v>
      </c>
      <c r="EA255" s="47">
        <v>0</v>
      </c>
      <c r="ZZ255" t="s">
        <v>157</v>
      </c>
    </row>
    <row r="256" spans="1:702" x14ac:dyDescent="0.25">
      <c r="A256" s="47" t="s">
        <v>554</v>
      </c>
      <c r="B256" s="47" t="s">
        <v>153</v>
      </c>
      <c r="C256" s="47" t="s">
        <v>157</v>
      </c>
      <c r="D256" s="47" t="s">
        <v>1170</v>
      </c>
      <c r="E256" s="47" t="s">
        <v>552</v>
      </c>
      <c r="F256" s="47" t="s">
        <v>552</v>
      </c>
      <c r="G256" s="47"/>
      <c r="H256" s="47" t="s">
        <v>406</v>
      </c>
      <c r="I256" s="47" t="s">
        <v>505</v>
      </c>
      <c r="J256" s="47" t="str">
        <f>=IFERROR(VLOOKUP(H256&amp;I256,Table_Fonctions!A:G,6,FALSE),"")</f>
        <v>0</v>
      </c>
      <c r="K256" s="47" t="s">
        <v>1178</v>
      </c>
      <c r="L256" s="47" t="str">
        <f>=IFERROR(VLOOKUP(H256&amp;I256,Table_Fonctions!A:G,7,FALSE),K256)</f>
        <v/>
      </c>
      <c r="M256" s="47" t="str">
        <f>=IF(OR(LEFT(D256, 3)="TJ ", LEFT(D256, 4)="CPH "), "OUI", "NON")</f>
        <v/>
      </c>
      <c r="N256" s="47" t="s">
        <v>180</v>
      </c>
      <c r="O256" s="47"/>
      <c r="P256" s="47">
        <v>0.3157894736842105</v>
      </c>
      <c r="Q256" s="47">
        <v>0.3157894736842105</v>
      </c>
      <c r="R256" s="47" t="s">
        <v>1172</v>
      </c>
      <c r="S256" s="47">
        <f>=ROUND(BQ256-(BR256+BS256),3)</f>
      </c>
      <c r="T256" s="47">
        <f>=ROUND(CK256-(CL256+CM256+CN256+CO256+CP256),3)</f>
      </c>
      <c r="U256" s="47">
        <v>0</v>
      </c>
      <c r="V256" s="47">
        <v>0</v>
      </c>
      <c r="W256" s="47">
        <v>0</v>
      </c>
      <c r="X256" s="47">
        <v>0</v>
      </c>
      <c r="Y256" s="47">
        <v>0</v>
      </c>
      <c r="Z256" s="47">
        <v>0</v>
      </c>
      <c r="AA256" s="47">
        <v>0</v>
      </c>
      <c r="AB256" s="47">
        <v>0</v>
      </c>
      <c r="AC256" s="47">
        <v>0</v>
      </c>
      <c r="AD256" s="47">
        <v>0</v>
      </c>
      <c r="AE256" s="47">
        <v>0</v>
      </c>
      <c r="AF256" s="47">
        <v>0</v>
      </c>
      <c r="AG256" s="47">
        <v>0</v>
      </c>
      <c r="AH256" s="47">
        <v>0</v>
      </c>
      <c r="AI256" s="47">
        <v>0</v>
      </c>
      <c r="AJ256" s="47">
        <v>0</v>
      </c>
      <c r="AK256" s="47">
        <v>0</v>
      </c>
      <c r="AL256" s="47">
        <v>0</v>
      </c>
      <c r="AM256" s="47">
        <v>0</v>
      </c>
      <c r="AN256" s="47">
        <v>0</v>
      </c>
      <c r="AO256" s="47">
        <v>0</v>
      </c>
      <c r="AP256" s="47">
        <v>0</v>
      </c>
      <c r="AQ256" s="47">
        <v>0</v>
      </c>
      <c r="AR256" s="47">
        <v>0</v>
      </c>
      <c r="AS256" s="47">
        <v>0</v>
      </c>
      <c r="AT256" s="47">
        <v>0</v>
      </c>
      <c r="AU256" s="47">
        <v>0</v>
      </c>
      <c r="AV256" s="47">
        <v>0</v>
      </c>
      <c r="AW256" s="47">
        <v>0</v>
      </c>
      <c r="AX256" s="47">
        <v>0</v>
      </c>
      <c r="AY256" s="47">
        <v>0</v>
      </c>
      <c r="AZ256" s="47">
        <v>0</v>
      </c>
      <c r="BA256" s="47">
        <v>0</v>
      </c>
      <c r="BB256" s="47">
        <v>0</v>
      </c>
      <c r="BC256" s="47">
        <v>0</v>
      </c>
      <c r="BD256" s="47">
        <v>0</v>
      </c>
      <c r="BE256" s="47">
        <v>0</v>
      </c>
      <c r="BF256" s="47">
        <v>0</v>
      </c>
      <c r="BG256" s="47">
        <v>0</v>
      </c>
      <c r="BH256" s="47">
        <v>0</v>
      </c>
      <c r="BI256" s="47">
        <v>0</v>
      </c>
      <c r="BJ256" s="47">
        <v>0</v>
      </c>
      <c r="BK256" s="47">
        <v>0</v>
      </c>
      <c r="BL256" s="47">
        <v>0</v>
      </c>
      <c r="BM256" s="47">
        <v>0</v>
      </c>
      <c r="BN256" s="47">
        <v>0</v>
      </c>
      <c r="BO256" s="47">
        <v>0</v>
      </c>
      <c r="BP256" s="47">
        <v>0</v>
      </c>
      <c r="BQ256" s="47">
        <v>0</v>
      </c>
      <c r="BR256" s="47">
        <v>0</v>
      </c>
      <c r="BS256" s="47">
        <v>0</v>
      </c>
      <c r="BT256" s="47">
        <v>0</v>
      </c>
      <c r="BU256" s="47">
        <v>0</v>
      </c>
      <c r="BV256" s="47">
        <v>0</v>
      </c>
      <c r="BW256" s="47">
        <v>0</v>
      </c>
      <c r="BX256" s="47">
        <v>0</v>
      </c>
      <c r="BY256" s="47">
        <v>0</v>
      </c>
      <c r="BZ256" s="47">
        <v>0</v>
      </c>
      <c r="CA256" s="47">
        <v>0</v>
      </c>
      <c r="CB256" s="47">
        <v>0</v>
      </c>
      <c r="CC256" s="47">
        <v>0</v>
      </c>
      <c r="CD256" s="47">
        <v>0</v>
      </c>
      <c r="CE256" s="47">
        <v>0</v>
      </c>
      <c r="CF256" s="47">
        <v>0</v>
      </c>
      <c r="CG256" s="47">
        <v>0</v>
      </c>
      <c r="CH256" s="47">
        <v>0</v>
      </c>
      <c r="CI256" s="47">
        <v>0</v>
      </c>
      <c r="CJ256" s="47">
        <v>0</v>
      </c>
      <c r="CK256" s="47">
        <v>0</v>
      </c>
      <c r="CL256" s="47">
        <v>0</v>
      </c>
      <c r="CM256" s="47">
        <v>0</v>
      </c>
      <c r="CN256" s="47">
        <v>0</v>
      </c>
      <c r="CO256" s="47">
        <v>0</v>
      </c>
      <c r="CP256" s="47">
        <v>0</v>
      </c>
      <c r="CQ256" s="47">
        <v>0</v>
      </c>
      <c r="CR256" s="47">
        <v>0</v>
      </c>
      <c r="CS256" s="47">
        <v>0</v>
      </c>
      <c r="CT256" s="47">
        <v>0</v>
      </c>
      <c r="CU256" s="47">
        <v>0</v>
      </c>
      <c r="CV256" s="47">
        <v>0</v>
      </c>
      <c r="CW256" s="47">
        <v>0</v>
      </c>
      <c r="CX256" s="47">
        <v>0</v>
      </c>
      <c r="CY256" s="47">
        <v>0.3157894736842105</v>
      </c>
      <c r="CZ256" s="47">
        <v>0.3157894736842105</v>
      </c>
      <c r="DA256" s="47">
        <v>0</v>
      </c>
      <c r="DB256" s="47">
        <v>0</v>
      </c>
      <c r="DC256" s="47">
        <v>0</v>
      </c>
      <c r="DD256" s="47">
        <v>0</v>
      </c>
      <c r="DE256" s="47">
        <v>0</v>
      </c>
      <c r="DF256" s="47">
        <v>0</v>
      </c>
      <c r="DG256" s="47">
        <v>0</v>
      </c>
      <c r="DH256" s="47">
        <v>0</v>
      </c>
      <c r="DI256" s="47">
        <v>0</v>
      </c>
      <c r="DJ256" s="47">
        <v>0</v>
      </c>
      <c r="DK256" s="47">
        <v>0</v>
      </c>
      <c r="DL256" s="47">
        <v>0</v>
      </c>
      <c r="DM256" s="47">
        <v>0</v>
      </c>
      <c r="DN256" s="47">
        <v>0</v>
      </c>
      <c r="DO256" s="47">
        <v>0</v>
      </c>
      <c r="DP256" s="47">
        <v>0</v>
      </c>
      <c r="DQ256" s="47">
        <v>0</v>
      </c>
      <c r="DR256" s="47">
        <v>0</v>
      </c>
      <c r="DS256" s="47">
        <v>0</v>
      </c>
      <c r="DT256" s="47">
        <v>0</v>
      </c>
      <c r="DU256" s="47">
        <v>0</v>
      </c>
      <c r="DV256" s="47">
        <v>0</v>
      </c>
      <c r="DW256" s="47">
        <v>0</v>
      </c>
      <c r="DX256" s="47">
        <v>0</v>
      </c>
      <c r="DY256" s="47">
        <v>0</v>
      </c>
      <c r="DZ256" s="47">
        <v>0</v>
      </c>
      <c r="EA256" s="47">
        <v>0</v>
      </c>
      <c r="ZZ256" t="s">
        <v>157</v>
      </c>
    </row>
    <row r="257" spans="1:702" x14ac:dyDescent="0.25">
      <c r="A257" s="47" t="s">
        <v>555</v>
      </c>
      <c r="B257" s="47" t="s">
        <v>153</v>
      </c>
      <c r="C257" s="47" t="s">
        <v>157</v>
      </c>
      <c r="D257" s="47" t="s">
        <v>1170</v>
      </c>
      <c r="E257" s="47" t="s">
        <v>552</v>
      </c>
      <c r="F257" s="47" t="s">
        <v>552</v>
      </c>
      <c r="G257" s="47"/>
      <c r="H257" s="47" t="s">
        <v>406</v>
      </c>
      <c r="I257" s="47" t="s">
        <v>505</v>
      </c>
      <c r="J257" s="47" t="str">
        <f>=IFERROR(VLOOKUP(H257&amp;I257,Table_Fonctions!A:G,6,FALSE),"")</f>
        <v>0</v>
      </c>
      <c r="K257" s="47" t="s">
        <v>1178</v>
      </c>
      <c r="L257" s="47" t="str">
        <f>=IFERROR(VLOOKUP(H257&amp;I257,Table_Fonctions!A:G,7,FALSE),K257)</f>
        <v/>
      </c>
      <c r="M257" s="47" t="str">
        <f>=IF(OR(LEFT(D257, 3)="TJ ", LEFT(D257, 4)="CPH "), "OUI", "NON")</f>
        <v/>
      </c>
      <c r="N257" s="47" t="s">
        <v>556</v>
      </c>
      <c r="O257" s="47"/>
      <c r="P257" s="47">
        <v>0.0868421052631579</v>
      </c>
      <c r="Q257" s="47">
        <v>0.0868421052631579</v>
      </c>
      <c r="R257" s="47" t="s">
        <v>1172</v>
      </c>
      <c r="S257" s="47">
        <f>=ROUND(BQ257-(BR257+BS257),3)</f>
      </c>
      <c r="T257" s="47">
        <f>=ROUND(CK257-(CL257+CM257+CN257+CO257+CP257),3)</f>
      </c>
      <c r="U257" s="47">
        <v>0</v>
      </c>
      <c r="V257" s="47">
        <v>0</v>
      </c>
      <c r="W257" s="47">
        <v>0</v>
      </c>
      <c r="X257" s="47">
        <v>0</v>
      </c>
      <c r="Y257" s="47">
        <v>0</v>
      </c>
      <c r="Z257" s="47">
        <v>0</v>
      </c>
      <c r="AA257" s="47">
        <v>0</v>
      </c>
      <c r="AB257" s="47">
        <v>0</v>
      </c>
      <c r="AC257" s="47">
        <v>0</v>
      </c>
      <c r="AD257" s="47">
        <v>0</v>
      </c>
      <c r="AE257" s="47">
        <v>0</v>
      </c>
      <c r="AF257" s="47">
        <v>0</v>
      </c>
      <c r="AG257" s="47">
        <v>0</v>
      </c>
      <c r="AH257" s="47">
        <v>0</v>
      </c>
      <c r="AI257" s="47">
        <v>0</v>
      </c>
      <c r="AJ257" s="47">
        <v>0</v>
      </c>
      <c r="AK257" s="47">
        <v>0</v>
      </c>
      <c r="AL257" s="47">
        <v>0</v>
      </c>
      <c r="AM257" s="47">
        <v>0</v>
      </c>
      <c r="AN257" s="47">
        <v>0</v>
      </c>
      <c r="AO257" s="47">
        <v>0</v>
      </c>
      <c r="AP257" s="47">
        <v>0</v>
      </c>
      <c r="AQ257" s="47">
        <v>0</v>
      </c>
      <c r="AR257" s="47">
        <v>0</v>
      </c>
      <c r="AS257" s="47">
        <v>0</v>
      </c>
      <c r="AT257" s="47">
        <v>0</v>
      </c>
      <c r="AU257" s="47">
        <v>0</v>
      </c>
      <c r="AV257" s="47">
        <v>0</v>
      </c>
      <c r="AW257" s="47">
        <v>0</v>
      </c>
      <c r="AX257" s="47">
        <v>0</v>
      </c>
      <c r="AY257" s="47">
        <v>0</v>
      </c>
      <c r="AZ257" s="47">
        <v>0</v>
      </c>
      <c r="BA257" s="47">
        <v>0</v>
      </c>
      <c r="BB257" s="47">
        <v>0</v>
      </c>
      <c r="BC257" s="47">
        <v>0</v>
      </c>
      <c r="BD257" s="47">
        <v>0</v>
      </c>
      <c r="BE257" s="47">
        <v>0</v>
      </c>
      <c r="BF257" s="47">
        <v>0</v>
      </c>
      <c r="BG257" s="47">
        <v>0</v>
      </c>
      <c r="BH257" s="47">
        <v>0</v>
      </c>
      <c r="BI257" s="47">
        <v>0</v>
      </c>
      <c r="BJ257" s="47">
        <v>0</v>
      </c>
      <c r="BK257" s="47">
        <v>0</v>
      </c>
      <c r="BL257" s="47">
        <v>0</v>
      </c>
      <c r="BM257" s="47">
        <v>0</v>
      </c>
      <c r="BN257" s="47">
        <v>0</v>
      </c>
      <c r="BO257" s="47">
        <v>0</v>
      </c>
      <c r="BP257" s="47">
        <v>0</v>
      </c>
      <c r="BQ257" s="47">
        <v>0</v>
      </c>
      <c r="BR257" s="47">
        <v>0</v>
      </c>
      <c r="BS257" s="47">
        <v>0</v>
      </c>
      <c r="BT257" s="47">
        <v>0</v>
      </c>
      <c r="BU257" s="47">
        <v>0</v>
      </c>
      <c r="BV257" s="47">
        <v>0</v>
      </c>
      <c r="BW257" s="47">
        <v>0</v>
      </c>
      <c r="BX257" s="47">
        <v>0</v>
      </c>
      <c r="BY257" s="47">
        <v>0</v>
      </c>
      <c r="BZ257" s="47">
        <v>0</v>
      </c>
      <c r="CA257" s="47">
        <v>0</v>
      </c>
      <c r="CB257" s="47">
        <v>0</v>
      </c>
      <c r="CC257" s="47">
        <v>0</v>
      </c>
      <c r="CD257" s="47">
        <v>0</v>
      </c>
      <c r="CE257" s="47">
        <v>0</v>
      </c>
      <c r="CF257" s="47">
        <v>0</v>
      </c>
      <c r="CG257" s="47">
        <v>0</v>
      </c>
      <c r="CH257" s="47">
        <v>0</v>
      </c>
      <c r="CI257" s="47">
        <v>0</v>
      </c>
      <c r="CJ257" s="47">
        <v>0</v>
      </c>
      <c r="CK257" s="47">
        <v>0</v>
      </c>
      <c r="CL257" s="47">
        <v>0</v>
      </c>
      <c r="CM257" s="47">
        <v>0</v>
      </c>
      <c r="CN257" s="47">
        <v>0</v>
      </c>
      <c r="CO257" s="47">
        <v>0</v>
      </c>
      <c r="CP257" s="47">
        <v>0</v>
      </c>
      <c r="CQ257" s="47">
        <v>0</v>
      </c>
      <c r="CR257" s="47">
        <v>0</v>
      </c>
      <c r="CS257" s="47">
        <v>0</v>
      </c>
      <c r="CT257" s="47">
        <v>0</v>
      </c>
      <c r="CU257" s="47">
        <v>0</v>
      </c>
      <c r="CV257" s="47">
        <v>0</v>
      </c>
      <c r="CW257" s="47">
        <v>0</v>
      </c>
      <c r="CX257" s="47">
        <v>0</v>
      </c>
      <c r="CY257" s="47">
        <v>0.0868421052631579</v>
      </c>
      <c r="CZ257" s="47">
        <v>0.0868421052631579</v>
      </c>
      <c r="DA257" s="47">
        <v>0</v>
      </c>
      <c r="DB257" s="47">
        <v>0</v>
      </c>
      <c r="DC257" s="47">
        <v>0</v>
      </c>
      <c r="DD257" s="47">
        <v>0</v>
      </c>
      <c r="DE257" s="47">
        <v>0</v>
      </c>
      <c r="DF257" s="47">
        <v>0</v>
      </c>
      <c r="DG257" s="47">
        <v>0</v>
      </c>
      <c r="DH257" s="47">
        <v>0</v>
      </c>
      <c r="DI257" s="47">
        <v>0</v>
      </c>
      <c r="DJ257" s="47">
        <v>0</v>
      </c>
      <c r="DK257" s="47">
        <v>0</v>
      </c>
      <c r="DL257" s="47">
        <v>0</v>
      </c>
      <c r="DM257" s="47">
        <v>0</v>
      </c>
      <c r="DN257" s="47">
        <v>0</v>
      </c>
      <c r="DO257" s="47">
        <v>0</v>
      </c>
      <c r="DP257" s="47">
        <v>0</v>
      </c>
      <c r="DQ257" s="47">
        <v>0</v>
      </c>
      <c r="DR257" s="47">
        <v>0</v>
      </c>
      <c r="DS257" s="47">
        <v>0</v>
      </c>
      <c r="DT257" s="47">
        <v>0</v>
      </c>
      <c r="DU257" s="47">
        <v>0</v>
      </c>
      <c r="DV257" s="47">
        <v>0</v>
      </c>
      <c r="DW257" s="47">
        <v>0</v>
      </c>
      <c r="DX257" s="47">
        <v>0</v>
      </c>
      <c r="DY257" s="47">
        <v>0</v>
      </c>
      <c r="DZ257" s="47">
        <v>0</v>
      </c>
      <c r="EA257" s="47">
        <v>0</v>
      </c>
      <c r="ZZ257" t="s">
        <v>157</v>
      </c>
    </row>
    <row r="258" spans="1:702" x14ac:dyDescent="0.25">
      <c r="A258" s="47" t="s">
        <v>557</v>
      </c>
      <c r="B258" s="47" t="s">
        <v>153</v>
      </c>
      <c r="C258" s="47" t="s">
        <v>157</v>
      </c>
      <c r="D258" s="47" t="s">
        <v>1170</v>
      </c>
      <c r="E258" s="47" t="s">
        <v>552</v>
      </c>
      <c r="F258" s="47" t="s">
        <v>552</v>
      </c>
      <c r="G258" s="47"/>
      <c r="H258" s="47" t="s">
        <v>406</v>
      </c>
      <c r="I258" s="47" t="s">
        <v>415</v>
      </c>
      <c r="J258" s="47" t="str">
        <f>=IFERROR(VLOOKUP(H258&amp;I258,Table_Fonctions!A:G,6,FALSE),"")</f>
        <v>0</v>
      </c>
      <c r="K258" s="47" t="s">
        <v>1177</v>
      </c>
      <c r="L258" s="47" t="str">
        <f>=IFERROR(VLOOKUP(H258&amp;I258,Table_Fonctions!A:G,7,FALSE),K258)</f>
        <v/>
      </c>
      <c r="M258" s="47" t="str">
        <f>=IF(OR(LEFT(D258, 3)="TJ ", LEFT(D258, 4)="CPH "), "OUI", "NON")</f>
        <v/>
      </c>
      <c r="N258" s="47" t="s">
        <v>558</v>
      </c>
      <c r="O258" s="47"/>
      <c r="P258" s="47">
        <v>0.02631578947368421</v>
      </c>
      <c r="Q258" s="47">
        <v>0.02631578947368421</v>
      </c>
      <c r="R258" s="47" t="s">
        <v>1172</v>
      </c>
      <c r="S258" s="47">
        <f>=ROUND(BQ258-(BR258+BS258),3)</f>
      </c>
      <c r="T258" s="47">
        <f>=ROUND(CK258-(CL258+CM258+CN258+CO258+CP258),3)</f>
      </c>
      <c r="U258" s="47">
        <v>0</v>
      </c>
      <c r="V258" s="47">
        <v>0</v>
      </c>
      <c r="W258" s="47">
        <v>0</v>
      </c>
      <c r="X258" s="47">
        <v>0</v>
      </c>
      <c r="Y258" s="47">
        <v>0</v>
      </c>
      <c r="Z258" s="47">
        <v>0</v>
      </c>
      <c r="AA258" s="47">
        <v>0</v>
      </c>
      <c r="AB258" s="47">
        <v>0</v>
      </c>
      <c r="AC258" s="47">
        <v>0</v>
      </c>
      <c r="AD258" s="47">
        <v>0</v>
      </c>
      <c r="AE258" s="47">
        <v>0</v>
      </c>
      <c r="AF258" s="47">
        <v>0</v>
      </c>
      <c r="AG258" s="47">
        <v>0</v>
      </c>
      <c r="AH258" s="47">
        <v>0</v>
      </c>
      <c r="AI258" s="47">
        <v>0</v>
      </c>
      <c r="AJ258" s="47">
        <v>0</v>
      </c>
      <c r="AK258" s="47">
        <v>0</v>
      </c>
      <c r="AL258" s="47">
        <v>0</v>
      </c>
      <c r="AM258" s="47">
        <v>0</v>
      </c>
      <c r="AN258" s="47">
        <v>0</v>
      </c>
      <c r="AO258" s="47">
        <v>0</v>
      </c>
      <c r="AP258" s="47">
        <v>0</v>
      </c>
      <c r="AQ258" s="47">
        <v>0</v>
      </c>
      <c r="AR258" s="47">
        <v>0</v>
      </c>
      <c r="AS258" s="47">
        <v>0</v>
      </c>
      <c r="AT258" s="47">
        <v>0</v>
      </c>
      <c r="AU258" s="47">
        <v>0</v>
      </c>
      <c r="AV258" s="47">
        <v>0</v>
      </c>
      <c r="AW258" s="47">
        <v>0</v>
      </c>
      <c r="AX258" s="47">
        <v>0</v>
      </c>
      <c r="AY258" s="47">
        <v>0</v>
      </c>
      <c r="AZ258" s="47">
        <v>0</v>
      </c>
      <c r="BA258" s="47">
        <v>0</v>
      </c>
      <c r="BB258" s="47">
        <v>0</v>
      </c>
      <c r="BC258" s="47">
        <v>0</v>
      </c>
      <c r="BD258" s="47">
        <v>0</v>
      </c>
      <c r="BE258" s="47">
        <v>0</v>
      </c>
      <c r="BF258" s="47">
        <v>0</v>
      </c>
      <c r="BG258" s="47">
        <v>0</v>
      </c>
      <c r="BH258" s="47">
        <v>0</v>
      </c>
      <c r="BI258" s="47">
        <v>0</v>
      </c>
      <c r="BJ258" s="47">
        <v>0</v>
      </c>
      <c r="BK258" s="47">
        <v>0</v>
      </c>
      <c r="BL258" s="47">
        <v>0</v>
      </c>
      <c r="BM258" s="47">
        <v>0</v>
      </c>
      <c r="BN258" s="47">
        <v>0</v>
      </c>
      <c r="BO258" s="47">
        <v>0</v>
      </c>
      <c r="BP258" s="47">
        <v>0</v>
      </c>
      <c r="BQ258" s="47">
        <v>0</v>
      </c>
      <c r="BR258" s="47">
        <v>0</v>
      </c>
      <c r="BS258" s="47">
        <v>0</v>
      </c>
      <c r="BT258" s="47">
        <v>0</v>
      </c>
      <c r="BU258" s="47">
        <v>0</v>
      </c>
      <c r="BV258" s="47">
        <v>0</v>
      </c>
      <c r="BW258" s="47">
        <v>0</v>
      </c>
      <c r="BX258" s="47">
        <v>0</v>
      </c>
      <c r="BY258" s="47">
        <v>0</v>
      </c>
      <c r="BZ258" s="47">
        <v>0</v>
      </c>
      <c r="CA258" s="47">
        <v>0</v>
      </c>
      <c r="CB258" s="47">
        <v>0</v>
      </c>
      <c r="CC258" s="47">
        <v>0</v>
      </c>
      <c r="CD258" s="47">
        <v>0</v>
      </c>
      <c r="CE258" s="47">
        <v>0</v>
      </c>
      <c r="CF258" s="47">
        <v>0</v>
      </c>
      <c r="CG258" s="47">
        <v>0</v>
      </c>
      <c r="CH258" s="47">
        <v>0</v>
      </c>
      <c r="CI258" s="47">
        <v>0</v>
      </c>
      <c r="CJ258" s="47">
        <v>0</v>
      </c>
      <c r="CK258" s="47">
        <v>0</v>
      </c>
      <c r="CL258" s="47">
        <v>0</v>
      </c>
      <c r="CM258" s="47">
        <v>0</v>
      </c>
      <c r="CN258" s="47">
        <v>0</v>
      </c>
      <c r="CO258" s="47">
        <v>0</v>
      </c>
      <c r="CP258" s="47">
        <v>0</v>
      </c>
      <c r="CQ258" s="47">
        <v>0</v>
      </c>
      <c r="CR258" s="47">
        <v>0</v>
      </c>
      <c r="CS258" s="47">
        <v>0</v>
      </c>
      <c r="CT258" s="47">
        <v>0</v>
      </c>
      <c r="CU258" s="47">
        <v>0</v>
      </c>
      <c r="CV258" s="47">
        <v>0</v>
      </c>
      <c r="CW258" s="47">
        <v>0</v>
      </c>
      <c r="CX258" s="47">
        <v>0</v>
      </c>
      <c r="CY258" s="47">
        <v>0.02631578947368421</v>
      </c>
      <c r="CZ258" s="47">
        <v>0.02631578947368421</v>
      </c>
      <c r="DA258" s="47">
        <v>0</v>
      </c>
      <c r="DB258" s="47">
        <v>0</v>
      </c>
      <c r="DC258" s="47">
        <v>0</v>
      </c>
      <c r="DD258" s="47">
        <v>0</v>
      </c>
      <c r="DE258" s="47">
        <v>0</v>
      </c>
      <c r="DF258" s="47">
        <v>0</v>
      </c>
      <c r="DG258" s="47">
        <v>0</v>
      </c>
      <c r="DH258" s="47">
        <v>0</v>
      </c>
      <c r="DI258" s="47">
        <v>0</v>
      </c>
      <c r="DJ258" s="47">
        <v>0</v>
      </c>
      <c r="DK258" s="47">
        <v>0</v>
      </c>
      <c r="DL258" s="47">
        <v>0</v>
      </c>
      <c r="DM258" s="47">
        <v>0</v>
      </c>
      <c r="DN258" s="47">
        <v>0</v>
      </c>
      <c r="DO258" s="47">
        <v>0</v>
      </c>
      <c r="DP258" s="47">
        <v>0</v>
      </c>
      <c r="DQ258" s="47">
        <v>0</v>
      </c>
      <c r="DR258" s="47">
        <v>0</v>
      </c>
      <c r="DS258" s="47">
        <v>0</v>
      </c>
      <c r="DT258" s="47">
        <v>0</v>
      </c>
      <c r="DU258" s="47">
        <v>0</v>
      </c>
      <c r="DV258" s="47">
        <v>0</v>
      </c>
      <c r="DW258" s="47">
        <v>0</v>
      </c>
      <c r="DX258" s="47">
        <v>0</v>
      </c>
      <c r="DY258" s="47">
        <v>0</v>
      </c>
      <c r="DZ258" s="47">
        <v>0</v>
      </c>
      <c r="EA258" s="47">
        <v>0</v>
      </c>
      <c r="ZZ258" t="s">
        <v>157</v>
      </c>
    </row>
    <row r="259" spans="1:702" x14ac:dyDescent="0.25">
      <c r="A259" s="47" t="s">
        <v>559</v>
      </c>
      <c r="B259" s="47" t="s">
        <v>153</v>
      </c>
      <c r="C259" s="47" t="s">
        <v>157</v>
      </c>
      <c r="D259" s="47" t="s">
        <v>1170</v>
      </c>
      <c r="E259" s="47" t="s">
        <v>552</v>
      </c>
      <c r="F259" s="47" t="s">
        <v>552</v>
      </c>
      <c r="G259" s="47"/>
      <c r="H259" s="47" t="s">
        <v>406</v>
      </c>
      <c r="I259" s="47" t="s">
        <v>529</v>
      </c>
      <c r="J259" s="47" t="str">
        <f>=IFERROR(VLOOKUP(H259&amp;I259,Table_Fonctions!A:G,6,FALSE),"")</f>
        <v>0</v>
      </c>
      <c r="K259" s="47" t="s">
        <v>1177</v>
      </c>
      <c r="L259" s="47" t="str">
        <f>=IFERROR(VLOOKUP(H259&amp;I259,Table_Fonctions!A:G,7,FALSE),K259)</f>
        <v/>
      </c>
      <c r="M259" s="47" t="str">
        <f>=IF(OR(LEFT(D259, 3)="TJ ", LEFT(D259, 4)="CPH "), "OUI", "NON")</f>
        <v/>
      </c>
      <c r="N259" s="47" t="s">
        <v>560</v>
      </c>
      <c r="O259" s="47"/>
      <c r="P259" s="47">
        <v>0.8000000000000057</v>
      </c>
      <c r="Q259" s="47">
        <v>0.8000000000000057</v>
      </c>
      <c r="R259" s="47" t="s">
        <v>1172</v>
      </c>
      <c r="S259" s="47">
        <f>=ROUND(BQ259-(BR259+BS259),3)</f>
      </c>
      <c r="T259" s="47">
        <f>=ROUND(CK259-(CL259+CM259+CN259+CO259+CP259),3)</f>
      </c>
      <c r="U259" s="47">
        <v>0</v>
      </c>
      <c r="V259" s="47">
        <v>0</v>
      </c>
      <c r="W259" s="47">
        <v>0</v>
      </c>
      <c r="X259" s="47">
        <v>0</v>
      </c>
      <c r="Y259" s="47">
        <v>0</v>
      </c>
      <c r="Z259" s="47">
        <v>0</v>
      </c>
      <c r="AA259" s="47">
        <v>0</v>
      </c>
      <c r="AB259" s="47">
        <v>0</v>
      </c>
      <c r="AC259" s="47">
        <v>0</v>
      </c>
      <c r="AD259" s="47">
        <v>0</v>
      </c>
      <c r="AE259" s="47">
        <v>0</v>
      </c>
      <c r="AF259" s="47">
        <v>0</v>
      </c>
      <c r="AG259" s="47">
        <v>0</v>
      </c>
      <c r="AH259" s="47">
        <v>0</v>
      </c>
      <c r="AI259" s="47">
        <v>0</v>
      </c>
      <c r="AJ259" s="47">
        <v>0</v>
      </c>
      <c r="AK259" s="47">
        <v>0</v>
      </c>
      <c r="AL259" s="47">
        <v>0</v>
      </c>
      <c r="AM259" s="47">
        <v>0</v>
      </c>
      <c r="AN259" s="47">
        <v>0</v>
      </c>
      <c r="AO259" s="47">
        <v>0</v>
      </c>
      <c r="AP259" s="47">
        <v>0</v>
      </c>
      <c r="AQ259" s="47">
        <v>0</v>
      </c>
      <c r="AR259" s="47">
        <v>0</v>
      </c>
      <c r="AS259" s="47">
        <v>0</v>
      </c>
      <c r="AT259" s="47">
        <v>0</v>
      </c>
      <c r="AU259" s="47">
        <v>0</v>
      </c>
      <c r="AV259" s="47">
        <v>0</v>
      </c>
      <c r="AW259" s="47">
        <v>0</v>
      </c>
      <c r="AX259" s="47">
        <v>0</v>
      </c>
      <c r="AY259" s="47">
        <v>0</v>
      </c>
      <c r="AZ259" s="47">
        <v>0</v>
      </c>
      <c r="BA259" s="47">
        <v>0</v>
      </c>
      <c r="BB259" s="47">
        <v>0</v>
      </c>
      <c r="BC259" s="47">
        <v>0</v>
      </c>
      <c r="BD259" s="47">
        <v>0</v>
      </c>
      <c r="BE259" s="47">
        <v>0</v>
      </c>
      <c r="BF259" s="47">
        <v>0</v>
      </c>
      <c r="BG259" s="47">
        <v>0</v>
      </c>
      <c r="BH259" s="47">
        <v>0</v>
      </c>
      <c r="BI259" s="47">
        <v>0</v>
      </c>
      <c r="BJ259" s="47">
        <v>0</v>
      </c>
      <c r="BK259" s="47">
        <v>0</v>
      </c>
      <c r="BL259" s="47">
        <v>0</v>
      </c>
      <c r="BM259" s="47">
        <v>0</v>
      </c>
      <c r="BN259" s="47">
        <v>0</v>
      </c>
      <c r="BO259" s="47">
        <v>0</v>
      </c>
      <c r="BP259" s="47">
        <v>0</v>
      </c>
      <c r="BQ259" s="47">
        <v>0</v>
      </c>
      <c r="BR259" s="47">
        <v>0</v>
      </c>
      <c r="BS259" s="47">
        <v>0</v>
      </c>
      <c r="BT259" s="47">
        <v>0</v>
      </c>
      <c r="BU259" s="47">
        <v>0</v>
      </c>
      <c r="BV259" s="47">
        <v>0</v>
      </c>
      <c r="BW259" s="47">
        <v>0</v>
      </c>
      <c r="BX259" s="47">
        <v>0</v>
      </c>
      <c r="BY259" s="47">
        <v>0</v>
      </c>
      <c r="BZ259" s="47">
        <v>0</v>
      </c>
      <c r="CA259" s="47">
        <v>0</v>
      </c>
      <c r="CB259" s="47">
        <v>0</v>
      </c>
      <c r="CC259" s="47">
        <v>0</v>
      </c>
      <c r="CD259" s="47">
        <v>0</v>
      </c>
      <c r="CE259" s="47">
        <v>0</v>
      </c>
      <c r="CF259" s="47">
        <v>0</v>
      </c>
      <c r="CG259" s="47">
        <v>0</v>
      </c>
      <c r="CH259" s="47">
        <v>0</v>
      </c>
      <c r="CI259" s="47">
        <v>0</v>
      </c>
      <c r="CJ259" s="47">
        <v>0</v>
      </c>
      <c r="CK259" s="47">
        <v>0</v>
      </c>
      <c r="CL259" s="47">
        <v>0</v>
      </c>
      <c r="CM259" s="47">
        <v>0</v>
      </c>
      <c r="CN259" s="47">
        <v>0</v>
      </c>
      <c r="CO259" s="47">
        <v>0</v>
      </c>
      <c r="CP259" s="47">
        <v>0</v>
      </c>
      <c r="CQ259" s="47">
        <v>0</v>
      </c>
      <c r="CR259" s="47">
        <v>0</v>
      </c>
      <c r="CS259" s="47">
        <v>0</v>
      </c>
      <c r="CT259" s="47">
        <v>0</v>
      </c>
      <c r="CU259" s="47">
        <v>0</v>
      </c>
      <c r="CV259" s="47">
        <v>0</v>
      </c>
      <c r="CW259" s="47">
        <v>0</v>
      </c>
      <c r="CX259" s="47">
        <v>0</v>
      </c>
      <c r="CY259" s="47">
        <v>0.8000000000000057</v>
      </c>
      <c r="CZ259" s="47">
        <v>0.8000000000000057</v>
      </c>
      <c r="DA259" s="47">
        <v>0</v>
      </c>
      <c r="DB259" s="47">
        <v>0</v>
      </c>
      <c r="DC259" s="47">
        <v>0</v>
      </c>
      <c r="DD259" s="47">
        <v>0</v>
      </c>
      <c r="DE259" s="47">
        <v>0</v>
      </c>
      <c r="DF259" s="47">
        <v>0</v>
      </c>
      <c r="DG259" s="47">
        <v>0</v>
      </c>
      <c r="DH259" s="47">
        <v>0</v>
      </c>
      <c r="DI259" s="47">
        <v>0</v>
      </c>
      <c r="DJ259" s="47">
        <v>0</v>
      </c>
      <c r="DK259" s="47">
        <v>0</v>
      </c>
      <c r="DL259" s="47">
        <v>0</v>
      </c>
      <c r="DM259" s="47">
        <v>0</v>
      </c>
      <c r="DN259" s="47">
        <v>0</v>
      </c>
      <c r="DO259" s="47">
        <v>0</v>
      </c>
      <c r="DP259" s="47">
        <v>0</v>
      </c>
      <c r="DQ259" s="47">
        <v>0</v>
      </c>
      <c r="DR259" s="47">
        <v>0</v>
      </c>
      <c r="DS259" s="47">
        <v>0</v>
      </c>
      <c r="DT259" s="47">
        <v>0</v>
      </c>
      <c r="DU259" s="47">
        <v>0</v>
      </c>
      <c r="DV259" s="47">
        <v>0</v>
      </c>
      <c r="DW259" s="47">
        <v>0</v>
      </c>
      <c r="DX259" s="47">
        <v>0</v>
      </c>
      <c r="DY259" s="47">
        <v>0</v>
      </c>
      <c r="DZ259" s="47">
        <v>0</v>
      </c>
      <c r="EA259" s="47">
        <v>0</v>
      </c>
      <c r="ZZ259" t="s">
        <v>157</v>
      </c>
    </row>
    <row r="260" spans="1:702" x14ac:dyDescent="0.25">
      <c r="A260" s="47" t="s">
        <v>561</v>
      </c>
      <c r="B260" s="47" t="s">
        <v>153</v>
      </c>
      <c r="C260" s="47" t="s">
        <v>157</v>
      </c>
      <c r="D260" s="47" t="s">
        <v>1170</v>
      </c>
      <c r="E260" s="47" t="s">
        <v>552</v>
      </c>
      <c r="F260" s="47" t="s">
        <v>552</v>
      </c>
      <c r="G260" s="47"/>
      <c r="H260" s="47" t="s">
        <v>406</v>
      </c>
      <c r="I260" s="47" t="s">
        <v>415</v>
      </c>
      <c r="J260" s="47" t="str">
        <f>=IFERROR(VLOOKUP(H260&amp;I260,Table_Fonctions!A:G,6,FALSE),"")</f>
        <v>0</v>
      </c>
      <c r="K260" s="47" t="s">
        <v>1177</v>
      </c>
      <c r="L260" s="47" t="str">
        <f>=IFERROR(VLOOKUP(H260&amp;I260,Table_Fonctions!A:G,7,FALSE),K260)</f>
        <v/>
      </c>
      <c r="M260" s="47" t="str">
        <f>=IF(OR(LEFT(D260, 3)="TJ ", LEFT(D260, 4)="CPH "), "OUI", "NON")</f>
        <v/>
      </c>
      <c r="N260" s="47" t="s">
        <v>558</v>
      </c>
      <c r="O260" s="47"/>
      <c r="P260" s="47">
        <v>0.02631578947368421</v>
      </c>
      <c r="Q260" s="47">
        <v>0.02631578947368421</v>
      </c>
      <c r="R260" s="47" t="s">
        <v>1172</v>
      </c>
      <c r="S260" s="47">
        <f>=ROUND(BQ260-(BR260+BS260),3)</f>
      </c>
      <c r="T260" s="47">
        <f>=ROUND(CK260-(CL260+CM260+CN260+CO260+CP260),3)</f>
      </c>
      <c r="U260" s="47">
        <v>0</v>
      </c>
      <c r="V260" s="47">
        <v>0</v>
      </c>
      <c r="W260" s="47">
        <v>0</v>
      </c>
      <c r="X260" s="47">
        <v>0</v>
      </c>
      <c r="Y260" s="47">
        <v>0</v>
      </c>
      <c r="Z260" s="47">
        <v>0</v>
      </c>
      <c r="AA260" s="47">
        <v>0</v>
      </c>
      <c r="AB260" s="47">
        <v>0</v>
      </c>
      <c r="AC260" s="47">
        <v>0</v>
      </c>
      <c r="AD260" s="47">
        <v>0</v>
      </c>
      <c r="AE260" s="47">
        <v>0</v>
      </c>
      <c r="AF260" s="47">
        <v>0</v>
      </c>
      <c r="AG260" s="47">
        <v>0</v>
      </c>
      <c r="AH260" s="47">
        <v>0</v>
      </c>
      <c r="AI260" s="47">
        <v>0</v>
      </c>
      <c r="AJ260" s="47">
        <v>0</v>
      </c>
      <c r="AK260" s="47">
        <v>0</v>
      </c>
      <c r="AL260" s="47">
        <v>0</v>
      </c>
      <c r="AM260" s="47">
        <v>0</v>
      </c>
      <c r="AN260" s="47">
        <v>0</v>
      </c>
      <c r="AO260" s="47">
        <v>0</v>
      </c>
      <c r="AP260" s="47">
        <v>0</v>
      </c>
      <c r="AQ260" s="47">
        <v>0</v>
      </c>
      <c r="AR260" s="47">
        <v>0</v>
      </c>
      <c r="AS260" s="47">
        <v>0</v>
      </c>
      <c r="AT260" s="47">
        <v>0</v>
      </c>
      <c r="AU260" s="47">
        <v>0</v>
      </c>
      <c r="AV260" s="47">
        <v>0</v>
      </c>
      <c r="AW260" s="47">
        <v>0</v>
      </c>
      <c r="AX260" s="47">
        <v>0</v>
      </c>
      <c r="AY260" s="47">
        <v>0</v>
      </c>
      <c r="AZ260" s="47">
        <v>0</v>
      </c>
      <c r="BA260" s="47">
        <v>0</v>
      </c>
      <c r="BB260" s="47">
        <v>0</v>
      </c>
      <c r="BC260" s="47">
        <v>0</v>
      </c>
      <c r="BD260" s="47">
        <v>0</v>
      </c>
      <c r="BE260" s="47">
        <v>0</v>
      </c>
      <c r="BF260" s="47">
        <v>0</v>
      </c>
      <c r="BG260" s="47">
        <v>0</v>
      </c>
      <c r="BH260" s="47">
        <v>0</v>
      </c>
      <c r="BI260" s="47">
        <v>0</v>
      </c>
      <c r="BJ260" s="47">
        <v>0</v>
      </c>
      <c r="BK260" s="47">
        <v>0</v>
      </c>
      <c r="BL260" s="47">
        <v>0</v>
      </c>
      <c r="BM260" s="47">
        <v>0</v>
      </c>
      <c r="BN260" s="47">
        <v>0</v>
      </c>
      <c r="BO260" s="47">
        <v>0</v>
      </c>
      <c r="BP260" s="47">
        <v>0</v>
      </c>
      <c r="BQ260" s="47">
        <v>0</v>
      </c>
      <c r="BR260" s="47">
        <v>0</v>
      </c>
      <c r="BS260" s="47">
        <v>0</v>
      </c>
      <c r="BT260" s="47">
        <v>0</v>
      </c>
      <c r="BU260" s="47">
        <v>0</v>
      </c>
      <c r="BV260" s="47">
        <v>0</v>
      </c>
      <c r="BW260" s="47">
        <v>0</v>
      </c>
      <c r="BX260" s="47">
        <v>0</v>
      </c>
      <c r="BY260" s="47">
        <v>0</v>
      </c>
      <c r="BZ260" s="47">
        <v>0</v>
      </c>
      <c r="CA260" s="47">
        <v>0</v>
      </c>
      <c r="CB260" s="47">
        <v>0</v>
      </c>
      <c r="CC260" s="47">
        <v>0</v>
      </c>
      <c r="CD260" s="47">
        <v>0</v>
      </c>
      <c r="CE260" s="47">
        <v>0</v>
      </c>
      <c r="CF260" s="47">
        <v>0</v>
      </c>
      <c r="CG260" s="47">
        <v>0</v>
      </c>
      <c r="CH260" s="47">
        <v>0</v>
      </c>
      <c r="CI260" s="47">
        <v>0</v>
      </c>
      <c r="CJ260" s="47">
        <v>0</v>
      </c>
      <c r="CK260" s="47">
        <v>0</v>
      </c>
      <c r="CL260" s="47">
        <v>0</v>
      </c>
      <c r="CM260" s="47">
        <v>0</v>
      </c>
      <c r="CN260" s="47">
        <v>0</v>
      </c>
      <c r="CO260" s="47">
        <v>0</v>
      </c>
      <c r="CP260" s="47">
        <v>0</v>
      </c>
      <c r="CQ260" s="47">
        <v>0</v>
      </c>
      <c r="CR260" s="47">
        <v>0</v>
      </c>
      <c r="CS260" s="47">
        <v>0</v>
      </c>
      <c r="CT260" s="47">
        <v>0</v>
      </c>
      <c r="CU260" s="47">
        <v>0</v>
      </c>
      <c r="CV260" s="47">
        <v>0</v>
      </c>
      <c r="CW260" s="47">
        <v>0</v>
      </c>
      <c r="CX260" s="47">
        <v>0</v>
      </c>
      <c r="CY260" s="47">
        <v>0.02631578947368421</v>
      </c>
      <c r="CZ260" s="47">
        <v>0.02631578947368421</v>
      </c>
      <c r="DA260" s="47">
        <v>0</v>
      </c>
      <c r="DB260" s="47">
        <v>0</v>
      </c>
      <c r="DC260" s="47">
        <v>0</v>
      </c>
      <c r="DD260" s="47">
        <v>0</v>
      </c>
      <c r="DE260" s="47">
        <v>0</v>
      </c>
      <c r="DF260" s="47">
        <v>0</v>
      </c>
      <c r="DG260" s="47">
        <v>0</v>
      </c>
      <c r="DH260" s="47">
        <v>0</v>
      </c>
      <c r="DI260" s="47">
        <v>0</v>
      </c>
      <c r="DJ260" s="47">
        <v>0</v>
      </c>
      <c r="DK260" s="47">
        <v>0</v>
      </c>
      <c r="DL260" s="47">
        <v>0</v>
      </c>
      <c r="DM260" s="47">
        <v>0</v>
      </c>
      <c r="DN260" s="47">
        <v>0</v>
      </c>
      <c r="DO260" s="47">
        <v>0</v>
      </c>
      <c r="DP260" s="47">
        <v>0</v>
      </c>
      <c r="DQ260" s="47">
        <v>0</v>
      </c>
      <c r="DR260" s="47">
        <v>0</v>
      </c>
      <c r="DS260" s="47">
        <v>0</v>
      </c>
      <c r="DT260" s="47">
        <v>0</v>
      </c>
      <c r="DU260" s="47">
        <v>0</v>
      </c>
      <c r="DV260" s="47">
        <v>0</v>
      </c>
      <c r="DW260" s="47">
        <v>0</v>
      </c>
      <c r="DX260" s="47">
        <v>0</v>
      </c>
      <c r="DY260" s="47">
        <v>0</v>
      </c>
      <c r="DZ260" s="47">
        <v>0</v>
      </c>
      <c r="EA260" s="47">
        <v>0</v>
      </c>
      <c r="ZZ260" t="s">
        <v>157</v>
      </c>
    </row>
    <row r="261" spans="1:702" x14ac:dyDescent="0.25">
      <c r="A261" s="47" t="s">
        <v>562</v>
      </c>
      <c r="B261" s="47" t="s">
        <v>153</v>
      </c>
      <c r="C261" s="47" t="s">
        <v>157</v>
      </c>
      <c r="D261" s="47" t="s">
        <v>1170</v>
      </c>
      <c r="E261" s="47" t="s">
        <v>552</v>
      </c>
      <c r="F261" s="47" t="s">
        <v>552</v>
      </c>
      <c r="G261" s="47"/>
      <c r="H261" s="47" t="s">
        <v>406</v>
      </c>
      <c r="I261" s="47" t="s">
        <v>1179</v>
      </c>
      <c r="J261" s="47" t="str">
        <f>=IFERROR(VLOOKUP(H261&amp;I261,Table_Fonctions!A:G,6,FALSE),"")</f>
        <v>0</v>
      </c>
      <c r="K261" s="47" t="s">
        <v>1178</v>
      </c>
      <c r="L261" s="47" t="str">
        <f>=IFERROR(VLOOKUP(H261&amp;I261,Table_Fonctions!A:G,7,FALSE),K261)</f>
        <v/>
      </c>
      <c r="M261" s="47" t="str">
        <f>=IF(OR(LEFT(D261, 3)="TJ ", LEFT(D261, 4)="CPH "), "OUI", "NON")</f>
        <v/>
      </c>
      <c r="N261" s="47" t="s">
        <v>564</v>
      </c>
      <c r="O261" s="47"/>
      <c r="P261" s="47">
        <v>1</v>
      </c>
      <c r="Q261" s="47">
        <v>1</v>
      </c>
      <c r="R261" s="47" t="s">
        <v>1172</v>
      </c>
      <c r="S261" s="47">
        <f>=ROUND(BQ261-(BR261+BS261),3)</f>
      </c>
      <c r="T261" s="47">
        <f>=ROUND(CK261-(CL261+CM261+CN261+CO261+CP261),3)</f>
      </c>
      <c r="U261" s="47">
        <v>0</v>
      </c>
      <c r="V261" s="47">
        <v>0</v>
      </c>
      <c r="W261" s="47">
        <v>0</v>
      </c>
      <c r="X261" s="47">
        <v>0</v>
      </c>
      <c r="Y261" s="47">
        <v>0</v>
      </c>
      <c r="Z261" s="47">
        <v>0</v>
      </c>
      <c r="AA261" s="47">
        <v>0</v>
      </c>
      <c r="AB261" s="47">
        <v>0</v>
      </c>
      <c r="AC261" s="47">
        <v>0</v>
      </c>
      <c r="AD261" s="47">
        <v>0</v>
      </c>
      <c r="AE261" s="47">
        <v>0</v>
      </c>
      <c r="AF261" s="47">
        <v>0</v>
      </c>
      <c r="AG261" s="47">
        <v>0</v>
      </c>
      <c r="AH261" s="47">
        <v>0</v>
      </c>
      <c r="AI261" s="47">
        <v>0</v>
      </c>
      <c r="AJ261" s="47">
        <v>0</v>
      </c>
      <c r="AK261" s="47">
        <v>0</v>
      </c>
      <c r="AL261" s="47">
        <v>0</v>
      </c>
      <c r="AM261" s="47">
        <v>0</v>
      </c>
      <c r="AN261" s="47">
        <v>0</v>
      </c>
      <c r="AO261" s="47">
        <v>0</v>
      </c>
      <c r="AP261" s="47">
        <v>0</v>
      </c>
      <c r="AQ261" s="47">
        <v>0</v>
      </c>
      <c r="AR261" s="47">
        <v>0</v>
      </c>
      <c r="AS261" s="47">
        <v>0</v>
      </c>
      <c r="AT261" s="47">
        <v>0</v>
      </c>
      <c r="AU261" s="47">
        <v>0</v>
      </c>
      <c r="AV261" s="47">
        <v>0</v>
      </c>
      <c r="AW261" s="47">
        <v>0</v>
      </c>
      <c r="AX261" s="47">
        <v>0</v>
      </c>
      <c r="AY261" s="47">
        <v>0</v>
      </c>
      <c r="AZ261" s="47">
        <v>0</v>
      </c>
      <c r="BA261" s="47">
        <v>0</v>
      </c>
      <c r="BB261" s="47">
        <v>0</v>
      </c>
      <c r="BC261" s="47">
        <v>0</v>
      </c>
      <c r="BD261" s="47">
        <v>0</v>
      </c>
      <c r="BE261" s="47">
        <v>0</v>
      </c>
      <c r="BF261" s="47">
        <v>0</v>
      </c>
      <c r="BG261" s="47">
        <v>0</v>
      </c>
      <c r="BH261" s="47">
        <v>0</v>
      </c>
      <c r="BI261" s="47">
        <v>0</v>
      </c>
      <c r="BJ261" s="47">
        <v>0</v>
      </c>
      <c r="BK261" s="47">
        <v>0</v>
      </c>
      <c r="BL261" s="47">
        <v>0</v>
      </c>
      <c r="BM261" s="47">
        <v>0</v>
      </c>
      <c r="BN261" s="47">
        <v>0</v>
      </c>
      <c r="BO261" s="47">
        <v>0</v>
      </c>
      <c r="BP261" s="47">
        <v>0</v>
      </c>
      <c r="BQ261" s="47">
        <v>0</v>
      </c>
      <c r="BR261" s="47">
        <v>0</v>
      </c>
      <c r="BS261" s="47">
        <v>0</v>
      </c>
      <c r="BT261" s="47">
        <v>0</v>
      </c>
      <c r="BU261" s="47">
        <v>0</v>
      </c>
      <c r="BV261" s="47">
        <v>0</v>
      </c>
      <c r="BW261" s="47">
        <v>0</v>
      </c>
      <c r="BX261" s="47">
        <v>0</v>
      </c>
      <c r="BY261" s="47">
        <v>0</v>
      </c>
      <c r="BZ261" s="47">
        <v>0</v>
      </c>
      <c r="CA261" s="47">
        <v>0</v>
      </c>
      <c r="CB261" s="47">
        <v>0</v>
      </c>
      <c r="CC261" s="47">
        <v>0</v>
      </c>
      <c r="CD261" s="47">
        <v>0</v>
      </c>
      <c r="CE261" s="47">
        <v>0</v>
      </c>
      <c r="CF261" s="47">
        <v>0</v>
      </c>
      <c r="CG261" s="47">
        <v>0</v>
      </c>
      <c r="CH261" s="47">
        <v>0</v>
      </c>
      <c r="CI261" s="47">
        <v>0</v>
      </c>
      <c r="CJ261" s="47">
        <v>0</v>
      </c>
      <c r="CK261" s="47">
        <v>0</v>
      </c>
      <c r="CL261" s="47">
        <v>0</v>
      </c>
      <c r="CM261" s="47">
        <v>0</v>
      </c>
      <c r="CN261" s="47">
        <v>0</v>
      </c>
      <c r="CO261" s="47">
        <v>0</v>
      </c>
      <c r="CP261" s="47">
        <v>0</v>
      </c>
      <c r="CQ261" s="47">
        <v>0</v>
      </c>
      <c r="CR261" s="47">
        <v>0</v>
      </c>
      <c r="CS261" s="47">
        <v>0</v>
      </c>
      <c r="CT261" s="47">
        <v>0</v>
      </c>
      <c r="CU261" s="47">
        <v>0</v>
      </c>
      <c r="CV261" s="47">
        <v>0</v>
      </c>
      <c r="CW261" s="47">
        <v>0</v>
      </c>
      <c r="CX261" s="47">
        <v>0</v>
      </c>
      <c r="CY261" s="47">
        <v>1</v>
      </c>
      <c r="CZ261" s="47">
        <v>0</v>
      </c>
      <c r="DA261" s="47">
        <v>0</v>
      </c>
      <c r="DB261" s="47">
        <v>0</v>
      </c>
      <c r="DC261" s="47">
        <v>0</v>
      </c>
      <c r="DD261" s="47">
        <v>0</v>
      </c>
      <c r="DE261" s="47">
        <v>0</v>
      </c>
      <c r="DF261" s="47">
        <v>1</v>
      </c>
      <c r="DG261" s="47">
        <v>0</v>
      </c>
      <c r="DH261" s="47">
        <v>0</v>
      </c>
      <c r="DI261" s="47">
        <v>0</v>
      </c>
      <c r="DJ261" s="47">
        <v>0</v>
      </c>
      <c r="DK261" s="47">
        <v>0</v>
      </c>
      <c r="DL261" s="47">
        <v>0</v>
      </c>
      <c r="DM261" s="47">
        <v>0</v>
      </c>
      <c r="DN261" s="47">
        <v>0</v>
      </c>
      <c r="DO261" s="47">
        <v>0</v>
      </c>
      <c r="DP261" s="47">
        <v>0</v>
      </c>
      <c r="DQ261" s="47">
        <v>0</v>
      </c>
      <c r="DR261" s="47">
        <v>0</v>
      </c>
      <c r="DS261" s="47">
        <v>0</v>
      </c>
      <c r="DT261" s="47">
        <v>0</v>
      </c>
      <c r="DU261" s="47">
        <v>0</v>
      </c>
      <c r="DV261" s="47">
        <v>0</v>
      </c>
      <c r="DW261" s="47">
        <v>0</v>
      </c>
      <c r="DX261" s="47">
        <v>0</v>
      </c>
      <c r="DY261" s="47">
        <v>0</v>
      </c>
      <c r="DZ261" s="47">
        <v>0</v>
      </c>
      <c r="EA261" s="47">
        <v>0</v>
      </c>
      <c r="ZZ261" t="s">
        <v>157</v>
      </c>
    </row>
    <row r="262" spans="1:702" x14ac:dyDescent="0.25">
      <c r="A262" s="47" t="s">
        <v>565</v>
      </c>
      <c r="B262" s="47" t="s">
        <v>153</v>
      </c>
      <c r="C262" s="47" t="s">
        <v>157</v>
      </c>
      <c r="D262" s="47" t="s">
        <v>1170</v>
      </c>
      <c r="E262" s="47" t="s">
        <v>552</v>
      </c>
      <c r="F262" s="47" t="s">
        <v>552</v>
      </c>
      <c r="G262" s="47"/>
      <c r="H262" s="47" t="s">
        <v>406</v>
      </c>
      <c r="I262" s="47" t="s">
        <v>505</v>
      </c>
      <c r="J262" s="47" t="str">
        <f>=IFERROR(VLOOKUP(H262&amp;I262,Table_Fonctions!A:G,6,FALSE),"")</f>
        <v>0</v>
      </c>
      <c r="K262" s="47" t="s">
        <v>1178</v>
      </c>
      <c r="L262" s="47" t="str">
        <f>=IFERROR(VLOOKUP(H262&amp;I262,Table_Fonctions!A:G,7,FALSE),K262)</f>
        <v/>
      </c>
      <c r="M262" s="47" t="str">
        <f>=IF(OR(LEFT(D262, 3)="TJ ", LEFT(D262, 4)="CPH "), "OUI", "NON")</f>
        <v/>
      </c>
      <c r="N262" s="47" t="s">
        <v>180</v>
      </c>
      <c r="O262" s="47"/>
      <c r="P262" s="47">
        <v>0.3157894736842105</v>
      </c>
      <c r="Q262" s="47">
        <v>0.3157894736842105</v>
      </c>
      <c r="R262" s="47" t="s">
        <v>1172</v>
      </c>
      <c r="S262" s="47">
        <f>=ROUND(BQ262-(BR262+BS262),3)</f>
      </c>
      <c r="T262" s="47">
        <f>=ROUND(CK262-(CL262+CM262+CN262+CO262+CP262),3)</f>
      </c>
      <c r="U262" s="47">
        <v>0</v>
      </c>
      <c r="V262" s="47">
        <v>0</v>
      </c>
      <c r="W262" s="47">
        <v>0</v>
      </c>
      <c r="X262" s="47">
        <v>0</v>
      </c>
      <c r="Y262" s="47">
        <v>0</v>
      </c>
      <c r="Z262" s="47">
        <v>0</v>
      </c>
      <c r="AA262" s="47">
        <v>0</v>
      </c>
      <c r="AB262" s="47">
        <v>0</v>
      </c>
      <c r="AC262" s="47">
        <v>0</v>
      </c>
      <c r="AD262" s="47">
        <v>0</v>
      </c>
      <c r="AE262" s="47">
        <v>0</v>
      </c>
      <c r="AF262" s="47">
        <v>0</v>
      </c>
      <c r="AG262" s="47">
        <v>0</v>
      </c>
      <c r="AH262" s="47">
        <v>0</v>
      </c>
      <c r="AI262" s="47">
        <v>0</v>
      </c>
      <c r="AJ262" s="47">
        <v>0</v>
      </c>
      <c r="AK262" s="47">
        <v>0</v>
      </c>
      <c r="AL262" s="47">
        <v>0</v>
      </c>
      <c r="AM262" s="47">
        <v>0</v>
      </c>
      <c r="AN262" s="47">
        <v>0</v>
      </c>
      <c r="AO262" s="47">
        <v>0</v>
      </c>
      <c r="AP262" s="47">
        <v>0</v>
      </c>
      <c r="AQ262" s="47">
        <v>0</v>
      </c>
      <c r="AR262" s="47">
        <v>0</v>
      </c>
      <c r="AS262" s="47">
        <v>0</v>
      </c>
      <c r="AT262" s="47">
        <v>0</v>
      </c>
      <c r="AU262" s="47">
        <v>0</v>
      </c>
      <c r="AV262" s="47">
        <v>0</v>
      </c>
      <c r="AW262" s="47">
        <v>0</v>
      </c>
      <c r="AX262" s="47">
        <v>0</v>
      </c>
      <c r="AY262" s="47">
        <v>0</v>
      </c>
      <c r="AZ262" s="47">
        <v>0</v>
      </c>
      <c r="BA262" s="47">
        <v>0</v>
      </c>
      <c r="BB262" s="47">
        <v>0</v>
      </c>
      <c r="BC262" s="47">
        <v>0</v>
      </c>
      <c r="BD262" s="47">
        <v>0</v>
      </c>
      <c r="BE262" s="47">
        <v>0</v>
      </c>
      <c r="BF262" s="47">
        <v>0</v>
      </c>
      <c r="BG262" s="47">
        <v>0</v>
      </c>
      <c r="BH262" s="47">
        <v>0</v>
      </c>
      <c r="BI262" s="47">
        <v>0</v>
      </c>
      <c r="BJ262" s="47">
        <v>0</v>
      </c>
      <c r="BK262" s="47">
        <v>0</v>
      </c>
      <c r="BL262" s="47">
        <v>0</v>
      </c>
      <c r="BM262" s="47">
        <v>0</v>
      </c>
      <c r="BN262" s="47">
        <v>0</v>
      </c>
      <c r="BO262" s="47">
        <v>0</v>
      </c>
      <c r="BP262" s="47">
        <v>0</v>
      </c>
      <c r="BQ262" s="47">
        <v>0</v>
      </c>
      <c r="BR262" s="47">
        <v>0</v>
      </c>
      <c r="BS262" s="47">
        <v>0</v>
      </c>
      <c r="BT262" s="47">
        <v>0</v>
      </c>
      <c r="BU262" s="47">
        <v>0</v>
      </c>
      <c r="BV262" s="47">
        <v>0</v>
      </c>
      <c r="BW262" s="47">
        <v>0</v>
      </c>
      <c r="BX262" s="47">
        <v>0</v>
      </c>
      <c r="BY262" s="47">
        <v>0</v>
      </c>
      <c r="BZ262" s="47">
        <v>0</v>
      </c>
      <c r="CA262" s="47">
        <v>0</v>
      </c>
      <c r="CB262" s="47">
        <v>0</v>
      </c>
      <c r="CC262" s="47">
        <v>0</v>
      </c>
      <c r="CD262" s="47">
        <v>0</v>
      </c>
      <c r="CE262" s="47">
        <v>0</v>
      </c>
      <c r="CF262" s="47">
        <v>0</v>
      </c>
      <c r="CG262" s="47">
        <v>0</v>
      </c>
      <c r="CH262" s="47">
        <v>0</v>
      </c>
      <c r="CI262" s="47">
        <v>0</v>
      </c>
      <c r="CJ262" s="47">
        <v>0</v>
      </c>
      <c r="CK262" s="47">
        <v>0</v>
      </c>
      <c r="CL262" s="47">
        <v>0</v>
      </c>
      <c r="CM262" s="47">
        <v>0</v>
      </c>
      <c r="CN262" s="47">
        <v>0</v>
      </c>
      <c r="CO262" s="47">
        <v>0</v>
      </c>
      <c r="CP262" s="47">
        <v>0</v>
      </c>
      <c r="CQ262" s="47">
        <v>0</v>
      </c>
      <c r="CR262" s="47">
        <v>0</v>
      </c>
      <c r="CS262" s="47">
        <v>0</v>
      </c>
      <c r="CT262" s="47">
        <v>0</v>
      </c>
      <c r="CU262" s="47">
        <v>0</v>
      </c>
      <c r="CV262" s="47">
        <v>0</v>
      </c>
      <c r="CW262" s="47">
        <v>0</v>
      </c>
      <c r="CX262" s="47">
        <v>0</v>
      </c>
      <c r="CY262" s="47">
        <v>0.3157894736842105</v>
      </c>
      <c r="CZ262" s="47">
        <v>0.3157894736842105</v>
      </c>
      <c r="DA262" s="47">
        <v>0</v>
      </c>
      <c r="DB262" s="47">
        <v>0</v>
      </c>
      <c r="DC262" s="47">
        <v>0</v>
      </c>
      <c r="DD262" s="47">
        <v>0</v>
      </c>
      <c r="DE262" s="47">
        <v>0</v>
      </c>
      <c r="DF262" s="47">
        <v>0</v>
      </c>
      <c r="DG262" s="47">
        <v>0</v>
      </c>
      <c r="DH262" s="47">
        <v>0</v>
      </c>
      <c r="DI262" s="47">
        <v>0</v>
      </c>
      <c r="DJ262" s="47">
        <v>0</v>
      </c>
      <c r="DK262" s="47">
        <v>0</v>
      </c>
      <c r="DL262" s="47">
        <v>0</v>
      </c>
      <c r="DM262" s="47">
        <v>0</v>
      </c>
      <c r="DN262" s="47">
        <v>0</v>
      </c>
      <c r="DO262" s="47">
        <v>0</v>
      </c>
      <c r="DP262" s="47">
        <v>0</v>
      </c>
      <c r="DQ262" s="47">
        <v>0</v>
      </c>
      <c r="DR262" s="47">
        <v>0</v>
      </c>
      <c r="DS262" s="47">
        <v>0</v>
      </c>
      <c r="DT262" s="47">
        <v>0</v>
      </c>
      <c r="DU262" s="47">
        <v>0</v>
      </c>
      <c r="DV262" s="47">
        <v>0</v>
      </c>
      <c r="DW262" s="47">
        <v>0</v>
      </c>
      <c r="DX262" s="47">
        <v>0</v>
      </c>
      <c r="DY262" s="47">
        <v>0</v>
      </c>
      <c r="DZ262" s="47">
        <v>0</v>
      </c>
      <c r="EA262" s="47">
        <v>0</v>
      </c>
      <c r="ZZ262" t="s">
        <v>157</v>
      </c>
    </row>
    <row r="263" spans="1:702" x14ac:dyDescent="0.25">
      <c r="A263" s="47" t="s">
        <v>566</v>
      </c>
      <c r="B263" s="47" t="s">
        <v>153</v>
      </c>
      <c r="C263" s="47" t="s">
        <v>157</v>
      </c>
      <c r="D263" s="47" t="s">
        <v>1170</v>
      </c>
      <c r="E263" s="47" t="s">
        <v>552</v>
      </c>
      <c r="F263" s="47" t="s">
        <v>552</v>
      </c>
      <c r="G263" s="47"/>
      <c r="H263" s="47" t="s">
        <v>406</v>
      </c>
      <c r="I263" s="47" t="s">
        <v>505</v>
      </c>
      <c r="J263" s="47" t="str">
        <f>=IFERROR(VLOOKUP(H263&amp;I263,Table_Fonctions!A:G,6,FALSE),"")</f>
        <v>0</v>
      </c>
      <c r="K263" s="47" t="s">
        <v>1178</v>
      </c>
      <c r="L263" s="47" t="str">
        <f>=IFERROR(VLOOKUP(H263&amp;I263,Table_Fonctions!A:G,7,FALSE),K263)</f>
        <v/>
      </c>
      <c r="M263" s="47" t="str">
        <f>=IF(OR(LEFT(D263, 3)="TJ ", LEFT(D263, 4)="CPH "), "OUI", "NON")</f>
        <v/>
      </c>
      <c r="N263" s="47" t="s">
        <v>180</v>
      </c>
      <c r="O263" s="47"/>
      <c r="P263" s="47">
        <v>0.3157894736842105</v>
      </c>
      <c r="Q263" s="47">
        <v>0.3157894736842105</v>
      </c>
      <c r="R263" s="47" t="s">
        <v>1172</v>
      </c>
      <c r="S263" s="47">
        <f>=ROUND(BQ263-(BR263+BS263),3)</f>
      </c>
      <c r="T263" s="47">
        <f>=ROUND(CK263-(CL263+CM263+CN263+CO263+CP263),3)</f>
      </c>
      <c r="U263" s="47">
        <v>0</v>
      </c>
      <c r="V263" s="47">
        <v>0</v>
      </c>
      <c r="W263" s="47">
        <v>0</v>
      </c>
      <c r="X263" s="47">
        <v>0</v>
      </c>
      <c r="Y263" s="47">
        <v>0</v>
      </c>
      <c r="Z263" s="47">
        <v>0</v>
      </c>
      <c r="AA263" s="47">
        <v>0</v>
      </c>
      <c r="AB263" s="47">
        <v>0</v>
      </c>
      <c r="AC263" s="47">
        <v>0</v>
      </c>
      <c r="AD263" s="47">
        <v>0</v>
      </c>
      <c r="AE263" s="47">
        <v>0</v>
      </c>
      <c r="AF263" s="47">
        <v>0</v>
      </c>
      <c r="AG263" s="47">
        <v>0</v>
      </c>
      <c r="AH263" s="47">
        <v>0</v>
      </c>
      <c r="AI263" s="47">
        <v>0</v>
      </c>
      <c r="AJ263" s="47">
        <v>0</v>
      </c>
      <c r="AK263" s="47">
        <v>0</v>
      </c>
      <c r="AL263" s="47">
        <v>0</v>
      </c>
      <c r="AM263" s="47">
        <v>0</v>
      </c>
      <c r="AN263" s="47">
        <v>0</v>
      </c>
      <c r="AO263" s="47">
        <v>0</v>
      </c>
      <c r="AP263" s="47">
        <v>0</v>
      </c>
      <c r="AQ263" s="47">
        <v>0</v>
      </c>
      <c r="AR263" s="47">
        <v>0</v>
      </c>
      <c r="AS263" s="47">
        <v>0</v>
      </c>
      <c r="AT263" s="47">
        <v>0</v>
      </c>
      <c r="AU263" s="47">
        <v>0</v>
      </c>
      <c r="AV263" s="47">
        <v>0</v>
      </c>
      <c r="AW263" s="47">
        <v>0</v>
      </c>
      <c r="AX263" s="47">
        <v>0</v>
      </c>
      <c r="AY263" s="47">
        <v>0</v>
      </c>
      <c r="AZ263" s="47">
        <v>0</v>
      </c>
      <c r="BA263" s="47">
        <v>0</v>
      </c>
      <c r="BB263" s="47">
        <v>0</v>
      </c>
      <c r="BC263" s="47">
        <v>0</v>
      </c>
      <c r="BD263" s="47">
        <v>0</v>
      </c>
      <c r="BE263" s="47">
        <v>0</v>
      </c>
      <c r="BF263" s="47">
        <v>0</v>
      </c>
      <c r="BG263" s="47">
        <v>0</v>
      </c>
      <c r="BH263" s="47">
        <v>0</v>
      </c>
      <c r="BI263" s="47">
        <v>0</v>
      </c>
      <c r="BJ263" s="47">
        <v>0</v>
      </c>
      <c r="BK263" s="47">
        <v>0</v>
      </c>
      <c r="BL263" s="47">
        <v>0</v>
      </c>
      <c r="BM263" s="47">
        <v>0</v>
      </c>
      <c r="BN263" s="47">
        <v>0</v>
      </c>
      <c r="BO263" s="47">
        <v>0</v>
      </c>
      <c r="BP263" s="47">
        <v>0</v>
      </c>
      <c r="BQ263" s="47">
        <v>0</v>
      </c>
      <c r="BR263" s="47">
        <v>0</v>
      </c>
      <c r="BS263" s="47">
        <v>0</v>
      </c>
      <c r="BT263" s="47">
        <v>0.3157894736842105</v>
      </c>
      <c r="BU263" s="47">
        <v>0</v>
      </c>
      <c r="BV263" s="47">
        <v>0</v>
      </c>
      <c r="BW263" s="47">
        <v>0</v>
      </c>
      <c r="BX263" s="47">
        <v>0</v>
      </c>
      <c r="BY263" s="47">
        <v>0</v>
      </c>
      <c r="BZ263" s="47">
        <v>0</v>
      </c>
      <c r="CA263" s="47">
        <v>0</v>
      </c>
      <c r="CB263" s="47">
        <v>0</v>
      </c>
      <c r="CC263" s="47">
        <v>0</v>
      </c>
      <c r="CD263" s="47">
        <v>0</v>
      </c>
      <c r="CE263" s="47">
        <v>0</v>
      </c>
      <c r="CF263" s="47">
        <v>0</v>
      </c>
      <c r="CG263" s="47">
        <v>0</v>
      </c>
      <c r="CH263" s="47">
        <v>0</v>
      </c>
      <c r="CI263" s="47">
        <v>0</v>
      </c>
      <c r="CJ263" s="47">
        <v>0</v>
      </c>
      <c r="CK263" s="47">
        <v>0</v>
      </c>
      <c r="CL263" s="47">
        <v>0</v>
      </c>
      <c r="CM263" s="47">
        <v>0</v>
      </c>
      <c r="CN263" s="47">
        <v>0</v>
      </c>
      <c r="CO263" s="47">
        <v>0</v>
      </c>
      <c r="CP263" s="47">
        <v>0</v>
      </c>
      <c r="CQ263" s="47">
        <v>0</v>
      </c>
      <c r="CR263" s="47">
        <v>0</v>
      </c>
      <c r="CS263" s="47">
        <v>0</v>
      </c>
      <c r="CT263" s="47">
        <v>0</v>
      </c>
      <c r="CU263" s="47">
        <v>0</v>
      </c>
      <c r="CV263" s="47">
        <v>0</v>
      </c>
      <c r="CW263" s="47">
        <v>0</v>
      </c>
      <c r="CX263" s="47">
        <v>0</v>
      </c>
      <c r="CY263" s="47">
        <v>0</v>
      </c>
      <c r="CZ263" s="47">
        <v>0</v>
      </c>
      <c r="DA263" s="47">
        <v>0</v>
      </c>
      <c r="DB263" s="47">
        <v>0</v>
      </c>
      <c r="DC263" s="47">
        <v>0</v>
      </c>
      <c r="DD263" s="47">
        <v>0</v>
      </c>
      <c r="DE263" s="47">
        <v>0</v>
      </c>
      <c r="DF263" s="47">
        <v>0</v>
      </c>
      <c r="DG263" s="47">
        <v>0</v>
      </c>
      <c r="DH263" s="47">
        <v>0</v>
      </c>
      <c r="DI263" s="47">
        <v>0</v>
      </c>
      <c r="DJ263" s="47">
        <v>0</v>
      </c>
      <c r="DK263" s="47">
        <v>0</v>
      </c>
      <c r="DL263" s="47">
        <v>0</v>
      </c>
      <c r="DM263" s="47">
        <v>0</v>
      </c>
      <c r="DN263" s="47">
        <v>0</v>
      </c>
      <c r="DO263" s="47">
        <v>0</v>
      </c>
      <c r="DP263" s="47">
        <v>0</v>
      </c>
      <c r="DQ263" s="47">
        <v>0</v>
      </c>
      <c r="DR263" s="47">
        <v>0</v>
      </c>
      <c r="DS263" s="47">
        <v>0</v>
      </c>
      <c r="DT263" s="47">
        <v>0</v>
      </c>
      <c r="DU263" s="47">
        <v>0</v>
      </c>
      <c r="DV263" s="47">
        <v>0</v>
      </c>
      <c r="DW263" s="47">
        <v>0</v>
      </c>
      <c r="DX263" s="47">
        <v>0</v>
      </c>
      <c r="DY263" s="47">
        <v>0</v>
      </c>
      <c r="DZ263" s="47">
        <v>0</v>
      </c>
      <c r="EA263" s="47">
        <v>0</v>
      </c>
      <c r="ZZ263" t="s">
        <v>157</v>
      </c>
    </row>
    <row r="264" spans="1:702" x14ac:dyDescent="0.25">
      <c r="A264" s="47" t="s">
        <v>567</v>
      </c>
      <c r="B264" s="47" t="s">
        <v>153</v>
      </c>
      <c r="C264" s="47" t="s">
        <v>157</v>
      </c>
      <c r="D264" s="47" t="s">
        <v>1170</v>
      </c>
      <c r="E264" s="47" t="s">
        <v>552</v>
      </c>
      <c r="F264" s="47" t="s">
        <v>552</v>
      </c>
      <c r="G264" s="47"/>
      <c r="H264" s="47" t="s">
        <v>406</v>
      </c>
      <c r="I264" s="47" t="s">
        <v>415</v>
      </c>
      <c r="J264" s="47" t="str">
        <f>=IFERROR(VLOOKUP(H264&amp;I264,Table_Fonctions!A:G,6,FALSE),"")</f>
        <v>0</v>
      </c>
      <c r="K264" s="47" t="s">
        <v>1177</v>
      </c>
      <c r="L264" s="47" t="str">
        <f>=IFERROR(VLOOKUP(H264&amp;I264,Table_Fonctions!A:G,7,FALSE),K264)</f>
        <v/>
      </c>
      <c r="M264" s="47" t="str">
        <f>=IF(OR(LEFT(D264, 3)="TJ ", LEFT(D264, 4)="CPH "), "OUI", "NON")</f>
        <v/>
      </c>
      <c r="N264" s="47" t="s">
        <v>560</v>
      </c>
      <c r="O264" s="47"/>
      <c r="P264" s="47">
        <v>0.3157894736842105</v>
      </c>
      <c r="Q264" s="47">
        <v>0.3157894736842105</v>
      </c>
      <c r="R264" s="47" t="s">
        <v>1172</v>
      </c>
      <c r="S264" s="47">
        <f>=ROUND(BQ264-(BR264+BS264),3)</f>
      </c>
      <c r="T264" s="47">
        <f>=ROUND(CK264-(CL264+CM264+CN264+CO264+CP264),3)</f>
      </c>
      <c r="U264" s="47">
        <v>0</v>
      </c>
      <c r="V264" s="47">
        <v>0</v>
      </c>
      <c r="W264" s="47">
        <v>0</v>
      </c>
      <c r="X264" s="47">
        <v>0</v>
      </c>
      <c r="Y264" s="47">
        <v>0</v>
      </c>
      <c r="Z264" s="47">
        <v>0</v>
      </c>
      <c r="AA264" s="47">
        <v>0</v>
      </c>
      <c r="AB264" s="47">
        <v>0</v>
      </c>
      <c r="AC264" s="47">
        <v>0</v>
      </c>
      <c r="AD264" s="47">
        <v>0</v>
      </c>
      <c r="AE264" s="47">
        <v>0</v>
      </c>
      <c r="AF264" s="47">
        <v>0</v>
      </c>
      <c r="AG264" s="47">
        <v>0</v>
      </c>
      <c r="AH264" s="47">
        <v>0</v>
      </c>
      <c r="AI264" s="47">
        <v>0</v>
      </c>
      <c r="AJ264" s="47">
        <v>0.3157894736842105</v>
      </c>
      <c r="AK264" s="47">
        <v>0</v>
      </c>
      <c r="AL264" s="47">
        <v>0</v>
      </c>
      <c r="AM264" s="47">
        <v>0</v>
      </c>
      <c r="AN264" s="47">
        <v>0</v>
      </c>
      <c r="AO264" s="47">
        <v>0.3157894736842105</v>
      </c>
      <c r="AP264" s="47">
        <v>0</v>
      </c>
      <c r="AQ264" s="47">
        <v>0</v>
      </c>
      <c r="AR264" s="47">
        <v>0</v>
      </c>
      <c r="AS264" s="47">
        <v>0</v>
      </c>
      <c r="AT264" s="47">
        <v>0</v>
      </c>
      <c r="AU264" s="47">
        <v>0</v>
      </c>
      <c r="AV264" s="47">
        <v>0</v>
      </c>
      <c r="AW264" s="47">
        <v>0</v>
      </c>
      <c r="AX264" s="47">
        <v>0</v>
      </c>
      <c r="AY264" s="47">
        <v>0</v>
      </c>
      <c r="AZ264" s="47">
        <v>0</v>
      </c>
      <c r="BA264" s="47">
        <v>0</v>
      </c>
      <c r="BB264" s="47">
        <v>0</v>
      </c>
      <c r="BC264" s="47">
        <v>0</v>
      </c>
      <c r="BD264" s="47">
        <v>0</v>
      </c>
      <c r="BE264" s="47">
        <v>0</v>
      </c>
      <c r="BF264" s="47">
        <v>0</v>
      </c>
      <c r="BG264" s="47">
        <v>0</v>
      </c>
      <c r="BH264" s="47">
        <v>0</v>
      </c>
      <c r="BI264" s="47">
        <v>0</v>
      </c>
      <c r="BJ264" s="47">
        <v>0</v>
      </c>
      <c r="BK264" s="47">
        <v>0</v>
      </c>
      <c r="BL264" s="47">
        <v>0</v>
      </c>
      <c r="BM264" s="47">
        <v>0</v>
      </c>
      <c r="BN264" s="47">
        <v>0</v>
      </c>
      <c r="BO264" s="47">
        <v>0</v>
      </c>
      <c r="BP264" s="47">
        <v>0</v>
      </c>
      <c r="BQ264" s="47">
        <v>0</v>
      </c>
      <c r="BR264" s="47">
        <v>0</v>
      </c>
      <c r="BS264" s="47">
        <v>0</v>
      </c>
      <c r="BT264" s="47">
        <v>0</v>
      </c>
      <c r="BU264" s="47">
        <v>0</v>
      </c>
      <c r="BV264" s="47">
        <v>0</v>
      </c>
      <c r="BW264" s="47">
        <v>0</v>
      </c>
      <c r="BX264" s="47">
        <v>0</v>
      </c>
      <c r="BY264" s="47">
        <v>0</v>
      </c>
      <c r="BZ264" s="47">
        <v>0</v>
      </c>
      <c r="CA264" s="47">
        <v>0</v>
      </c>
      <c r="CB264" s="47">
        <v>0</v>
      </c>
      <c r="CC264" s="47">
        <v>0</v>
      </c>
      <c r="CD264" s="47">
        <v>0</v>
      </c>
      <c r="CE264" s="47">
        <v>0</v>
      </c>
      <c r="CF264" s="47">
        <v>0</v>
      </c>
      <c r="CG264" s="47">
        <v>0</v>
      </c>
      <c r="CH264" s="47">
        <v>0</v>
      </c>
      <c r="CI264" s="47">
        <v>0</v>
      </c>
      <c r="CJ264" s="47">
        <v>0</v>
      </c>
      <c r="CK264" s="47">
        <v>0</v>
      </c>
      <c r="CL264" s="47">
        <v>0</v>
      </c>
      <c r="CM264" s="47">
        <v>0</v>
      </c>
      <c r="CN264" s="47">
        <v>0</v>
      </c>
      <c r="CO264" s="47">
        <v>0</v>
      </c>
      <c r="CP264" s="47">
        <v>0</v>
      </c>
      <c r="CQ264" s="47">
        <v>0</v>
      </c>
      <c r="CR264" s="47">
        <v>0</v>
      </c>
      <c r="CS264" s="47">
        <v>0</v>
      </c>
      <c r="CT264" s="47">
        <v>0</v>
      </c>
      <c r="CU264" s="47">
        <v>0</v>
      </c>
      <c r="CV264" s="47">
        <v>0</v>
      </c>
      <c r="CW264" s="47">
        <v>0</v>
      </c>
      <c r="CX264" s="47">
        <v>0</v>
      </c>
      <c r="CY264" s="47">
        <v>0</v>
      </c>
      <c r="CZ264" s="47">
        <v>0</v>
      </c>
      <c r="DA264" s="47">
        <v>0</v>
      </c>
      <c r="DB264" s="47">
        <v>0</v>
      </c>
      <c r="DC264" s="47">
        <v>0</v>
      </c>
      <c r="DD264" s="47">
        <v>0</v>
      </c>
      <c r="DE264" s="47">
        <v>0</v>
      </c>
      <c r="DF264" s="47">
        <v>0</v>
      </c>
      <c r="DG264" s="47">
        <v>0</v>
      </c>
      <c r="DH264" s="47">
        <v>0</v>
      </c>
      <c r="DI264" s="47">
        <v>0</v>
      </c>
      <c r="DJ264" s="47">
        <v>0</v>
      </c>
      <c r="DK264" s="47">
        <v>0</v>
      </c>
      <c r="DL264" s="47">
        <v>0</v>
      </c>
      <c r="DM264" s="47">
        <v>0</v>
      </c>
      <c r="DN264" s="47">
        <v>0</v>
      </c>
      <c r="DO264" s="47">
        <v>0</v>
      </c>
      <c r="DP264" s="47">
        <v>0</v>
      </c>
      <c r="DQ264" s="47">
        <v>0</v>
      </c>
      <c r="DR264" s="47">
        <v>0</v>
      </c>
      <c r="DS264" s="47">
        <v>0</v>
      </c>
      <c r="DT264" s="47">
        <v>0</v>
      </c>
      <c r="DU264" s="47">
        <v>0</v>
      </c>
      <c r="DV264" s="47">
        <v>0</v>
      </c>
      <c r="DW264" s="47">
        <v>0</v>
      </c>
      <c r="DX264" s="47">
        <v>0</v>
      </c>
      <c r="DY264" s="47">
        <v>0</v>
      </c>
      <c r="DZ264" s="47">
        <v>0</v>
      </c>
      <c r="EA264" s="47">
        <v>0</v>
      </c>
      <c r="ZZ264" t="s">
        <v>157</v>
      </c>
    </row>
    <row r="265" spans="1:702" x14ac:dyDescent="0.25">
      <c r="A265" s="47" t="s">
        <v>568</v>
      </c>
      <c r="B265" s="47" t="s">
        <v>153</v>
      </c>
      <c r="C265" s="47" t="s">
        <v>157</v>
      </c>
      <c r="D265" s="47" t="s">
        <v>1170</v>
      </c>
      <c r="E265" s="47" t="s">
        <v>552</v>
      </c>
      <c r="F265" s="47" t="s">
        <v>552</v>
      </c>
      <c r="G265" s="47"/>
      <c r="H265" s="47" t="s">
        <v>406</v>
      </c>
      <c r="I265" s="47" t="s">
        <v>412</v>
      </c>
      <c r="J265" s="47" t="str">
        <f>=IFERROR(VLOOKUP(H265&amp;I265,Table_Fonctions!A:G,6,FALSE),"")</f>
        <v>0</v>
      </c>
      <c r="K265" s="47" t="s">
        <v>1177</v>
      </c>
      <c r="L265" s="47" t="str">
        <f>=IFERROR(VLOOKUP(H265&amp;I265,Table_Fonctions!A:G,7,FALSE),K265)</f>
        <v/>
      </c>
      <c r="M265" s="47" t="str">
        <f>=IF(OR(LEFT(D265, 3)="TJ ", LEFT(D265, 4)="CPH "), "OUI", "NON")</f>
        <v/>
      </c>
      <c r="N265" s="47" t="s">
        <v>569</v>
      </c>
      <c r="O265" s="47"/>
      <c r="P265" s="47">
        <v>0.3157894736842105</v>
      </c>
      <c r="Q265" s="47">
        <v>0.3157894736842105</v>
      </c>
      <c r="R265" s="47" t="s">
        <v>1172</v>
      </c>
      <c r="S265" s="47">
        <f>=ROUND(BQ265-(BR265+BS265),3)</f>
      </c>
      <c r="T265" s="47">
        <f>=ROUND(CK265-(CL265+CM265+CN265+CO265+CP265),3)</f>
      </c>
      <c r="U265" s="47">
        <v>0</v>
      </c>
      <c r="V265" s="47">
        <v>0</v>
      </c>
      <c r="W265" s="47">
        <v>0</v>
      </c>
      <c r="X265" s="47">
        <v>0</v>
      </c>
      <c r="Y265" s="47">
        <v>0</v>
      </c>
      <c r="Z265" s="47">
        <v>0</v>
      </c>
      <c r="AA265" s="47">
        <v>0</v>
      </c>
      <c r="AB265" s="47">
        <v>0</v>
      </c>
      <c r="AC265" s="47">
        <v>0</v>
      </c>
      <c r="AD265" s="47">
        <v>0</v>
      </c>
      <c r="AE265" s="47">
        <v>0</v>
      </c>
      <c r="AF265" s="47">
        <v>0</v>
      </c>
      <c r="AG265" s="47">
        <v>0</v>
      </c>
      <c r="AH265" s="47">
        <v>0</v>
      </c>
      <c r="AI265" s="47">
        <v>0</v>
      </c>
      <c r="AJ265" s="47">
        <v>0.3157894736842105</v>
      </c>
      <c r="AK265" s="47">
        <v>0</v>
      </c>
      <c r="AL265" s="47">
        <v>0</v>
      </c>
      <c r="AM265" s="47">
        <v>0</v>
      </c>
      <c r="AN265" s="47">
        <v>0</v>
      </c>
      <c r="AO265" s="47">
        <v>0</v>
      </c>
      <c r="AP265" s="47">
        <v>0</v>
      </c>
      <c r="AQ265" s="47">
        <v>0</v>
      </c>
      <c r="AR265" s="47">
        <v>0</v>
      </c>
      <c r="AS265" s="47">
        <v>0</v>
      </c>
      <c r="AT265" s="47">
        <v>0</v>
      </c>
      <c r="AU265" s="47">
        <v>0</v>
      </c>
      <c r="AV265" s="47">
        <v>0</v>
      </c>
      <c r="AW265" s="47">
        <v>0</v>
      </c>
      <c r="AX265" s="47">
        <v>0</v>
      </c>
      <c r="AY265" s="47">
        <v>0</v>
      </c>
      <c r="AZ265" s="47">
        <v>0</v>
      </c>
      <c r="BA265" s="47">
        <v>0</v>
      </c>
      <c r="BB265" s="47">
        <v>0</v>
      </c>
      <c r="BC265" s="47">
        <v>0</v>
      </c>
      <c r="BD265" s="47">
        <v>0</v>
      </c>
      <c r="BE265" s="47">
        <v>0</v>
      </c>
      <c r="BF265" s="47">
        <v>0</v>
      </c>
      <c r="BG265" s="47">
        <v>0</v>
      </c>
      <c r="BH265" s="47">
        <v>0</v>
      </c>
      <c r="BI265" s="47">
        <v>0</v>
      </c>
      <c r="BJ265" s="47">
        <v>0</v>
      </c>
      <c r="BK265" s="47">
        <v>0</v>
      </c>
      <c r="BL265" s="47">
        <v>0</v>
      </c>
      <c r="BM265" s="47">
        <v>0</v>
      </c>
      <c r="BN265" s="47">
        <v>0</v>
      </c>
      <c r="BO265" s="47">
        <v>0</v>
      </c>
      <c r="BP265" s="47">
        <v>0</v>
      </c>
      <c r="BQ265" s="47">
        <v>0</v>
      </c>
      <c r="BR265" s="47">
        <v>0</v>
      </c>
      <c r="BS265" s="47">
        <v>0</v>
      </c>
      <c r="BT265" s="47">
        <v>0</v>
      </c>
      <c r="BU265" s="47">
        <v>0</v>
      </c>
      <c r="BV265" s="47">
        <v>0</v>
      </c>
      <c r="BW265" s="47">
        <v>0</v>
      </c>
      <c r="BX265" s="47">
        <v>0</v>
      </c>
      <c r="BY265" s="47">
        <v>0</v>
      </c>
      <c r="BZ265" s="47">
        <v>0</v>
      </c>
      <c r="CA265" s="47">
        <v>0</v>
      </c>
      <c r="CB265" s="47">
        <v>0</v>
      </c>
      <c r="CC265" s="47">
        <v>0</v>
      </c>
      <c r="CD265" s="47">
        <v>0</v>
      </c>
      <c r="CE265" s="47">
        <v>0</v>
      </c>
      <c r="CF265" s="47">
        <v>0</v>
      </c>
      <c r="CG265" s="47">
        <v>0</v>
      </c>
      <c r="CH265" s="47">
        <v>0</v>
      </c>
      <c r="CI265" s="47">
        <v>0</v>
      </c>
      <c r="CJ265" s="47">
        <v>0</v>
      </c>
      <c r="CK265" s="47">
        <v>0</v>
      </c>
      <c r="CL265" s="47">
        <v>0</v>
      </c>
      <c r="CM265" s="47">
        <v>0</v>
      </c>
      <c r="CN265" s="47">
        <v>0</v>
      </c>
      <c r="CO265" s="47">
        <v>0</v>
      </c>
      <c r="CP265" s="47">
        <v>0</v>
      </c>
      <c r="CQ265" s="47">
        <v>0</v>
      </c>
      <c r="CR265" s="47">
        <v>0</v>
      </c>
      <c r="CS265" s="47">
        <v>0</v>
      </c>
      <c r="CT265" s="47">
        <v>0</v>
      </c>
      <c r="CU265" s="47">
        <v>0</v>
      </c>
      <c r="CV265" s="47">
        <v>0</v>
      </c>
      <c r="CW265" s="47">
        <v>0</v>
      </c>
      <c r="CX265" s="47">
        <v>0</v>
      </c>
      <c r="CY265" s="47">
        <v>0</v>
      </c>
      <c r="CZ265" s="47">
        <v>0</v>
      </c>
      <c r="DA265" s="47">
        <v>0</v>
      </c>
      <c r="DB265" s="47">
        <v>0</v>
      </c>
      <c r="DC265" s="47">
        <v>0</v>
      </c>
      <c r="DD265" s="47">
        <v>0</v>
      </c>
      <c r="DE265" s="47">
        <v>0</v>
      </c>
      <c r="DF265" s="47">
        <v>0</v>
      </c>
      <c r="DG265" s="47">
        <v>0</v>
      </c>
      <c r="DH265" s="47">
        <v>0</v>
      </c>
      <c r="DI265" s="47">
        <v>0</v>
      </c>
      <c r="DJ265" s="47">
        <v>0</v>
      </c>
      <c r="DK265" s="47">
        <v>0</v>
      </c>
      <c r="DL265" s="47">
        <v>0</v>
      </c>
      <c r="DM265" s="47">
        <v>0</v>
      </c>
      <c r="DN265" s="47">
        <v>0</v>
      </c>
      <c r="DO265" s="47">
        <v>0</v>
      </c>
      <c r="DP265" s="47">
        <v>0</v>
      </c>
      <c r="DQ265" s="47">
        <v>0</v>
      </c>
      <c r="DR265" s="47">
        <v>0</v>
      </c>
      <c r="DS265" s="47">
        <v>0</v>
      </c>
      <c r="DT265" s="47">
        <v>0</v>
      </c>
      <c r="DU265" s="47">
        <v>0</v>
      </c>
      <c r="DV265" s="47">
        <v>0</v>
      </c>
      <c r="DW265" s="47">
        <v>0</v>
      </c>
      <c r="DX265" s="47">
        <v>0</v>
      </c>
      <c r="DY265" s="47">
        <v>0</v>
      </c>
      <c r="DZ265" s="47">
        <v>0</v>
      </c>
      <c r="EA265" s="47">
        <v>0</v>
      </c>
      <c r="ZZ265" t="s">
        <v>157</v>
      </c>
    </row>
    <row r="266" spans="1:702" x14ac:dyDescent="0.25">
      <c r="A266" s="47" t="s">
        <v>570</v>
      </c>
      <c r="B266" s="47" t="s">
        <v>153</v>
      </c>
      <c r="C266" s="47" t="s">
        <v>157</v>
      </c>
      <c r="D266" s="47" t="s">
        <v>1170</v>
      </c>
      <c r="E266" s="47" t="s">
        <v>552</v>
      </c>
      <c r="F266" s="47" t="s">
        <v>552</v>
      </c>
      <c r="G266" s="47"/>
      <c r="H266" s="47" t="s">
        <v>406</v>
      </c>
      <c r="I266" s="47" t="s">
        <v>412</v>
      </c>
      <c r="J266" s="47" t="str">
        <f>=IFERROR(VLOOKUP(H266&amp;I266,Table_Fonctions!A:G,6,FALSE),"")</f>
        <v>0</v>
      </c>
      <c r="K266" s="47" t="s">
        <v>1177</v>
      </c>
      <c r="L266" s="47" t="str">
        <f>=IFERROR(VLOOKUP(H266&amp;I266,Table_Fonctions!A:G,7,FALSE),K266)</f>
        <v/>
      </c>
      <c r="M266" s="47" t="str">
        <f>=IF(OR(LEFT(D266, 3)="TJ ", LEFT(D266, 4)="CPH "), "OUI", "NON")</f>
        <v/>
      </c>
      <c r="N266" s="47" t="s">
        <v>571</v>
      </c>
      <c r="O266" s="47"/>
      <c r="P266" s="47">
        <v>1</v>
      </c>
      <c r="Q266" s="47">
        <v>1</v>
      </c>
      <c r="R266" s="47" t="s">
        <v>1172</v>
      </c>
      <c r="S266" s="47">
        <f>=ROUND(BQ266-(BR266+BS266),3)</f>
      </c>
      <c r="T266" s="47">
        <f>=ROUND(CK266-(CL266+CM266+CN266+CO266+CP266),3)</f>
      </c>
      <c r="U266" s="47">
        <v>0</v>
      </c>
      <c r="V266" s="47">
        <v>0</v>
      </c>
      <c r="W266" s="47">
        <v>0</v>
      </c>
      <c r="X266" s="47">
        <v>0</v>
      </c>
      <c r="Y266" s="47">
        <v>0</v>
      </c>
      <c r="Z266" s="47">
        <v>0</v>
      </c>
      <c r="AA266" s="47">
        <v>0</v>
      </c>
      <c r="AB266" s="47">
        <v>0</v>
      </c>
      <c r="AC266" s="47">
        <v>0</v>
      </c>
      <c r="AD266" s="47">
        <v>0</v>
      </c>
      <c r="AE266" s="47">
        <v>0</v>
      </c>
      <c r="AF266" s="47">
        <v>0</v>
      </c>
      <c r="AG266" s="47">
        <v>0</v>
      </c>
      <c r="AH266" s="47">
        <v>0</v>
      </c>
      <c r="AI266" s="47">
        <v>0</v>
      </c>
      <c r="AJ266" s="47">
        <v>1</v>
      </c>
      <c r="AK266" s="47">
        <v>0</v>
      </c>
      <c r="AL266" s="47">
        <v>0</v>
      </c>
      <c r="AM266" s="47">
        <v>0</v>
      </c>
      <c r="AN266" s="47">
        <v>0</v>
      </c>
      <c r="AO266" s="47">
        <v>0</v>
      </c>
      <c r="AP266" s="47">
        <v>0</v>
      </c>
      <c r="AQ266" s="47">
        <v>0</v>
      </c>
      <c r="AR266" s="47">
        <v>0</v>
      </c>
      <c r="AS266" s="47">
        <v>0</v>
      </c>
      <c r="AT266" s="47">
        <v>0</v>
      </c>
      <c r="AU266" s="47">
        <v>0</v>
      </c>
      <c r="AV266" s="47">
        <v>0</v>
      </c>
      <c r="AW266" s="47">
        <v>0</v>
      </c>
      <c r="AX266" s="47">
        <v>0</v>
      </c>
      <c r="AY266" s="47">
        <v>0</v>
      </c>
      <c r="AZ266" s="47">
        <v>0</v>
      </c>
      <c r="BA266" s="47">
        <v>0</v>
      </c>
      <c r="BB266" s="47">
        <v>0</v>
      </c>
      <c r="BC266" s="47">
        <v>0</v>
      </c>
      <c r="BD266" s="47">
        <v>0</v>
      </c>
      <c r="BE266" s="47">
        <v>0</v>
      </c>
      <c r="BF266" s="47">
        <v>0</v>
      </c>
      <c r="BG266" s="47">
        <v>0</v>
      </c>
      <c r="BH266" s="47">
        <v>0</v>
      </c>
      <c r="BI266" s="47">
        <v>0</v>
      </c>
      <c r="BJ266" s="47">
        <v>0</v>
      </c>
      <c r="BK266" s="47">
        <v>0</v>
      </c>
      <c r="BL266" s="47">
        <v>0</v>
      </c>
      <c r="BM266" s="47">
        <v>0</v>
      </c>
      <c r="BN266" s="47">
        <v>0</v>
      </c>
      <c r="BO266" s="47">
        <v>0</v>
      </c>
      <c r="BP266" s="47">
        <v>0</v>
      </c>
      <c r="BQ266" s="47">
        <v>0</v>
      </c>
      <c r="BR266" s="47">
        <v>0</v>
      </c>
      <c r="BS266" s="47">
        <v>0</v>
      </c>
      <c r="BT266" s="47">
        <v>0</v>
      </c>
      <c r="BU266" s="47">
        <v>0</v>
      </c>
      <c r="BV266" s="47">
        <v>0</v>
      </c>
      <c r="BW266" s="47">
        <v>0</v>
      </c>
      <c r="BX266" s="47">
        <v>0</v>
      </c>
      <c r="BY266" s="47">
        <v>0</v>
      </c>
      <c r="BZ266" s="47">
        <v>0</v>
      </c>
      <c r="CA266" s="47">
        <v>0</v>
      </c>
      <c r="CB266" s="47">
        <v>0</v>
      </c>
      <c r="CC266" s="47">
        <v>0</v>
      </c>
      <c r="CD266" s="47">
        <v>0</v>
      </c>
      <c r="CE266" s="47">
        <v>0</v>
      </c>
      <c r="CF266" s="47">
        <v>0</v>
      </c>
      <c r="CG266" s="47">
        <v>0</v>
      </c>
      <c r="CH266" s="47">
        <v>0</v>
      </c>
      <c r="CI266" s="47">
        <v>0</v>
      </c>
      <c r="CJ266" s="47">
        <v>0</v>
      </c>
      <c r="CK266" s="47">
        <v>0</v>
      </c>
      <c r="CL266" s="47">
        <v>0</v>
      </c>
      <c r="CM266" s="47">
        <v>0</v>
      </c>
      <c r="CN266" s="47">
        <v>0</v>
      </c>
      <c r="CO266" s="47">
        <v>0</v>
      </c>
      <c r="CP266" s="47">
        <v>0</v>
      </c>
      <c r="CQ266" s="47">
        <v>0</v>
      </c>
      <c r="CR266" s="47">
        <v>0</v>
      </c>
      <c r="CS266" s="47">
        <v>0</v>
      </c>
      <c r="CT266" s="47">
        <v>0</v>
      </c>
      <c r="CU266" s="47">
        <v>0</v>
      </c>
      <c r="CV266" s="47">
        <v>0</v>
      </c>
      <c r="CW266" s="47">
        <v>0</v>
      </c>
      <c r="CX266" s="47">
        <v>0</v>
      </c>
      <c r="CY266" s="47">
        <v>0</v>
      </c>
      <c r="CZ266" s="47">
        <v>0</v>
      </c>
      <c r="DA266" s="47">
        <v>0</v>
      </c>
      <c r="DB266" s="47">
        <v>0</v>
      </c>
      <c r="DC266" s="47">
        <v>0</v>
      </c>
      <c r="DD266" s="47">
        <v>0</v>
      </c>
      <c r="DE266" s="47">
        <v>0</v>
      </c>
      <c r="DF266" s="47">
        <v>0</v>
      </c>
      <c r="DG266" s="47">
        <v>0</v>
      </c>
      <c r="DH266" s="47">
        <v>0</v>
      </c>
      <c r="DI266" s="47">
        <v>0</v>
      </c>
      <c r="DJ266" s="47">
        <v>0</v>
      </c>
      <c r="DK266" s="47">
        <v>0</v>
      </c>
      <c r="DL266" s="47">
        <v>0</v>
      </c>
      <c r="DM266" s="47">
        <v>0</v>
      </c>
      <c r="DN266" s="47">
        <v>0</v>
      </c>
      <c r="DO266" s="47">
        <v>0</v>
      </c>
      <c r="DP266" s="47">
        <v>0</v>
      </c>
      <c r="DQ266" s="47">
        <v>0</v>
      </c>
      <c r="DR266" s="47">
        <v>0</v>
      </c>
      <c r="DS266" s="47">
        <v>0</v>
      </c>
      <c r="DT266" s="47">
        <v>0</v>
      </c>
      <c r="DU266" s="47">
        <v>0</v>
      </c>
      <c r="DV266" s="47">
        <v>0</v>
      </c>
      <c r="DW266" s="47">
        <v>0</v>
      </c>
      <c r="DX266" s="47">
        <v>0</v>
      </c>
      <c r="DY266" s="47">
        <v>0</v>
      </c>
      <c r="DZ266" s="47">
        <v>0</v>
      </c>
      <c r="EA266" s="47">
        <v>0</v>
      </c>
      <c r="ZZ266" t="s">
        <v>157</v>
      </c>
    </row>
    <row r="267" spans="1:702" x14ac:dyDescent="0.25">
      <c r="A267" s="47" t="s">
        <v>572</v>
      </c>
      <c r="B267" s="47" t="s">
        <v>153</v>
      </c>
      <c r="C267" s="47" t="s">
        <v>157</v>
      </c>
      <c r="D267" s="47" t="s">
        <v>1170</v>
      </c>
      <c r="E267" s="47" t="s">
        <v>552</v>
      </c>
      <c r="F267" s="47" t="s">
        <v>552</v>
      </c>
      <c r="G267" s="47"/>
      <c r="H267" s="47" t="s">
        <v>406</v>
      </c>
      <c r="I267" s="47" t="s">
        <v>505</v>
      </c>
      <c r="J267" s="47" t="str">
        <f>=IFERROR(VLOOKUP(H267&amp;I267,Table_Fonctions!A:G,6,FALSE),"")</f>
        <v>0</v>
      </c>
      <c r="K267" s="47" t="s">
        <v>1178</v>
      </c>
      <c r="L267" s="47" t="str">
        <f>=IFERROR(VLOOKUP(H267&amp;I267,Table_Fonctions!A:G,7,FALSE),K267)</f>
        <v/>
      </c>
      <c r="M267" s="47" t="str">
        <f>=IF(OR(LEFT(D267, 3)="TJ ", LEFT(D267, 4)="CPH "), "OUI", "NON")</f>
        <v/>
      </c>
      <c r="N267" s="47" t="s">
        <v>534</v>
      </c>
      <c r="O267" s="47"/>
      <c r="P267" s="47">
        <v>1</v>
      </c>
      <c r="Q267" s="47">
        <v>1</v>
      </c>
      <c r="R267" s="47" t="s">
        <v>1172</v>
      </c>
      <c r="S267" s="47">
        <f>=ROUND(BQ267-(BR267+BS267),3)</f>
      </c>
      <c r="T267" s="47">
        <f>=ROUND(CK267-(CL267+CM267+CN267+CO267+CP267),3)</f>
      </c>
      <c r="U267" s="47">
        <v>0</v>
      </c>
      <c r="V267" s="47">
        <v>0</v>
      </c>
      <c r="W267" s="47">
        <v>0</v>
      </c>
      <c r="X267" s="47">
        <v>0</v>
      </c>
      <c r="Y267" s="47">
        <v>0</v>
      </c>
      <c r="Z267" s="47">
        <v>0</v>
      </c>
      <c r="AA267" s="47">
        <v>0</v>
      </c>
      <c r="AB267" s="47">
        <v>0</v>
      </c>
      <c r="AC267" s="47">
        <v>0</v>
      </c>
      <c r="AD267" s="47">
        <v>0</v>
      </c>
      <c r="AE267" s="47">
        <v>0</v>
      </c>
      <c r="AF267" s="47">
        <v>0</v>
      </c>
      <c r="AG267" s="47">
        <v>0</v>
      </c>
      <c r="AH267" s="47">
        <v>0</v>
      </c>
      <c r="AI267" s="47">
        <v>0</v>
      </c>
      <c r="AJ267" s="47">
        <v>1</v>
      </c>
      <c r="AK267" s="47">
        <v>0</v>
      </c>
      <c r="AL267" s="47">
        <v>0</v>
      </c>
      <c r="AM267" s="47">
        <v>0</v>
      </c>
      <c r="AN267" s="47">
        <v>0</v>
      </c>
      <c r="AO267" s="47">
        <v>0</v>
      </c>
      <c r="AP267" s="47">
        <v>0</v>
      </c>
      <c r="AQ267" s="47">
        <v>0</v>
      </c>
      <c r="AR267" s="47">
        <v>0</v>
      </c>
      <c r="AS267" s="47">
        <v>0</v>
      </c>
      <c r="AT267" s="47">
        <v>0</v>
      </c>
      <c r="AU267" s="47">
        <v>0</v>
      </c>
      <c r="AV267" s="47">
        <v>0</v>
      </c>
      <c r="AW267" s="47">
        <v>0</v>
      </c>
      <c r="AX267" s="47">
        <v>0</v>
      </c>
      <c r="AY267" s="47">
        <v>0</v>
      </c>
      <c r="AZ267" s="47">
        <v>0</v>
      </c>
      <c r="BA267" s="47">
        <v>0</v>
      </c>
      <c r="BB267" s="47">
        <v>0</v>
      </c>
      <c r="BC267" s="47">
        <v>0</v>
      </c>
      <c r="BD267" s="47">
        <v>0</v>
      </c>
      <c r="BE267" s="47">
        <v>0</v>
      </c>
      <c r="BF267" s="47">
        <v>0</v>
      </c>
      <c r="BG267" s="47">
        <v>0</v>
      </c>
      <c r="BH267" s="47">
        <v>0</v>
      </c>
      <c r="BI267" s="47">
        <v>0</v>
      </c>
      <c r="BJ267" s="47">
        <v>0</v>
      </c>
      <c r="BK267" s="47">
        <v>0</v>
      </c>
      <c r="BL267" s="47">
        <v>0</v>
      </c>
      <c r="BM267" s="47">
        <v>0</v>
      </c>
      <c r="BN267" s="47">
        <v>0</v>
      </c>
      <c r="BO267" s="47">
        <v>0</v>
      </c>
      <c r="BP267" s="47">
        <v>0</v>
      </c>
      <c r="BQ267" s="47">
        <v>0</v>
      </c>
      <c r="BR267" s="47">
        <v>0</v>
      </c>
      <c r="BS267" s="47">
        <v>0</v>
      </c>
      <c r="BT267" s="47">
        <v>0</v>
      </c>
      <c r="BU267" s="47">
        <v>0</v>
      </c>
      <c r="BV267" s="47">
        <v>0</v>
      </c>
      <c r="BW267" s="47">
        <v>0</v>
      </c>
      <c r="BX267" s="47">
        <v>0</v>
      </c>
      <c r="BY267" s="47">
        <v>0</v>
      </c>
      <c r="BZ267" s="47">
        <v>0</v>
      </c>
      <c r="CA267" s="47">
        <v>0</v>
      </c>
      <c r="CB267" s="47">
        <v>0</v>
      </c>
      <c r="CC267" s="47">
        <v>0</v>
      </c>
      <c r="CD267" s="47">
        <v>0</v>
      </c>
      <c r="CE267" s="47">
        <v>0</v>
      </c>
      <c r="CF267" s="47">
        <v>0</v>
      </c>
      <c r="CG267" s="47">
        <v>0</v>
      </c>
      <c r="CH267" s="47">
        <v>0</v>
      </c>
      <c r="CI267" s="47">
        <v>0</v>
      </c>
      <c r="CJ267" s="47">
        <v>0</v>
      </c>
      <c r="CK267" s="47">
        <v>0</v>
      </c>
      <c r="CL267" s="47">
        <v>0</v>
      </c>
      <c r="CM267" s="47">
        <v>0</v>
      </c>
      <c r="CN267" s="47">
        <v>0</v>
      </c>
      <c r="CO267" s="47">
        <v>0</v>
      </c>
      <c r="CP267" s="47">
        <v>0</v>
      </c>
      <c r="CQ267" s="47">
        <v>0</v>
      </c>
      <c r="CR267" s="47">
        <v>0</v>
      </c>
      <c r="CS267" s="47">
        <v>0</v>
      </c>
      <c r="CT267" s="47">
        <v>0</v>
      </c>
      <c r="CU267" s="47">
        <v>0</v>
      </c>
      <c r="CV267" s="47">
        <v>0</v>
      </c>
      <c r="CW267" s="47">
        <v>0</v>
      </c>
      <c r="CX267" s="47">
        <v>0</v>
      </c>
      <c r="CY267" s="47">
        <v>0</v>
      </c>
      <c r="CZ267" s="47">
        <v>0</v>
      </c>
      <c r="DA267" s="47">
        <v>0</v>
      </c>
      <c r="DB267" s="47">
        <v>0</v>
      </c>
      <c r="DC267" s="47">
        <v>0</v>
      </c>
      <c r="DD267" s="47">
        <v>0</v>
      </c>
      <c r="DE267" s="47">
        <v>0</v>
      </c>
      <c r="DF267" s="47">
        <v>0</v>
      </c>
      <c r="DG267" s="47">
        <v>0</v>
      </c>
      <c r="DH267" s="47">
        <v>0</v>
      </c>
      <c r="DI267" s="47">
        <v>0</v>
      </c>
      <c r="DJ267" s="47">
        <v>0</v>
      </c>
      <c r="DK267" s="47">
        <v>0</v>
      </c>
      <c r="DL267" s="47">
        <v>0</v>
      </c>
      <c r="DM267" s="47">
        <v>0</v>
      </c>
      <c r="DN267" s="47">
        <v>0</v>
      </c>
      <c r="DO267" s="47">
        <v>0</v>
      </c>
      <c r="DP267" s="47">
        <v>0</v>
      </c>
      <c r="DQ267" s="47">
        <v>0</v>
      </c>
      <c r="DR267" s="47">
        <v>0</v>
      </c>
      <c r="DS267" s="47">
        <v>0</v>
      </c>
      <c r="DT267" s="47">
        <v>0</v>
      </c>
      <c r="DU267" s="47">
        <v>0</v>
      </c>
      <c r="DV267" s="47">
        <v>0</v>
      </c>
      <c r="DW267" s="47">
        <v>0</v>
      </c>
      <c r="DX267" s="47">
        <v>0</v>
      </c>
      <c r="DY267" s="47">
        <v>0</v>
      </c>
      <c r="DZ267" s="47">
        <v>0</v>
      </c>
      <c r="EA267" s="47">
        <v>0</v>
      </c>
      <c r="ZZ267" t="s">
        <v>157</v>
      </c>
    </row>
    <row r="268" spans="1:702" x14ac:dyDescent="0.25">
      <c r="A268" s="47" t="s">
        <v>573</v>
      </c>
      <c r="B268" s="47" t="s">
        <v>153</v>
      </c>
      <c r="C268" s="47" t="s">
        <v>157</v>
      </c>
      <c r="D268" s="47" t="s">
        <v>1170</v>
      </c>
      <c r="E268" s="47" t="s">
        <v>552</v>
      </c>
      <c r="F268" s="47" t="s">
        <v>552</v>
      </c>
      <c r="G268" s="47"/>
      <c r="H268" s="47" t="s">
        <v>406</v>
      </c>
      <c r="I268" s="47" t="s">
        <v>415</v>
      </c>
      <c r="J268" s="47" t="str">
        <f>=IFERROR(VLOOKUP(H268&amp;I268,Table_Fonctions!A:G,6,FALSE),"")</f>
        <v>0</v>
      </c>
      <c r="K268" s="47" t="s">
        <v>1177</v>
      </c>
      <c r="L268" s="47" t="str">
        <f>=IFERROR(VLOOKUP(H268&amp;I268,Table_Fonctions!A:G,7,FALSE),K268)</f>
        <v/>
      </c>
      <c r="M268" s="47" t="str">
        <f>=IF(OR(LEFT(D268, 3)="TJ ", LEFT(D268, 4)="CPH "), "OUI", "NON")</f>
        <v/>
      </c>
      <c r="N268" s="47" t="s">
        <v>558</v>
      </c>
      <c r="O268" s="47"/>
      <c r="P268" s="47">
        <v>0.02631578947368421</v>
      </c>
      <c r="Q268" s="47">
        <v>0.02631578947368421</v>
      </c>
      <c r="R268" s="47" t="s">
        <v>1172</v>
      </c>
      <c r="S268" s="47">
        <f>=ROUND(BQ268-(BR268+BS268),3)</f>
      </c>
      <c r="T268" s="47">
        <f>=ROUND(CK268-(CL268+CM268+CN268+CO268+CP268),3)</f>
      </c>
      <c r="U268" s="47">
        <v>0</v>
      </c>
      <c r="V268" s="47">
        <v>0</v>
      </c>
      <c r="W268" s="47">
        <v>0</v>
      </c>
      <c r="X268" s="47">
        <v>0</v>
      </c>
      <c r="Y268" s="47">
        <v>0</v>
      </c>
      <c r="Z268" s="47">
        <v>0</v>
      </c>
      <c r="AA268" s="47">
        <v>0</v>
      </c>
      <c r="AB268" s="47">
        <v>0</v>
      </c>
      <c r="AC268" s="47">
        <v>0</v>
      </c>
      <c r="AD268" s="47">
        <v>0</v>
      </c>
      <c r="AE268" s="47">
        <v>0</v>
      </c>
      <c r="AF268" s="47">
        <v>0</v>
      </c>
      <c r="AG268" s="47">
        <v>0</v>
      </c>
      <c r="AH268" s="47">
        <v>0</v>
      </c>
      <c r="AI268" s="47">
        <v>0</v>
      </c>
      <c r="AJ268" s="47">
        <v>0.023684210526315794</v>
      </c>
      <c r="AK268" s="47">
        <v>0</v>
      </c>
      <c r="AL268" s="47">
        <v>0</v>
      </c>
      <c r="AM268" s="47">
        <v>0</v>
      </c>
      <c r="AN268" s="47">
        <v>0</v>
      </c>
      <c r="AO268" s="47">
        <v>0</v>
      </c>
      <c r="AP268" s="47">
        <v>0</v>
      </c>
      <c r="AQ268" s="47">
        <v>0</v>
      </c>
      <c r="AR268" s="47">
        <v>0</v>
      </c>
      <c r="AS268" s="47">
        <v>0</v>
      </c>
      <c r="AT268" s="47">
        <v>0</v>
      </c>
      <c r="AU268" s="47">
        <v>0</v>
      </c>
      <c r="AV268" s="47">
        <v>0</v>
      </c>
      <c r="AW268" s="47">
        <v>0</v>
      </c>
      <c r="AX268" s="47">
        <v>0</v>
      </c>
      <c r="AY268" s="47">
        <v>0</v>
      </c>
      <c r="AZ268" s="47">
        <v>0</v>
      </c>
      <c r="BA268" s="47">
        <v>0</v>
      </c>
      <c r="BB268" s="47">
        <v>0</v>
      </c>
      <c r="BC268" s="47">
        <v>0</v>
      </c>
      <c r="BD268" s="47">
        <v>0</v>
      </c>
      <c r="BE268" s="47">
        <v>0</v>
      </c>
      <c r="BF268" s="47">
        <v>0</v>
      </c>
      <c r="BG268" s="47">
        <v>0</v>
      </c>
      <c r="BH268" s="47">
        <v>0</v>
      </c>
      <c r="BI268" s="47">
        <v>0</v>
      </c>
      <c r="BJ268" s="47">
        <v>0</v>
      </c>
      <c r="BK268" s="47">
        <v>0</v>
      </c>
      <c r="BL268" s="47">
        <v>0</v>
      </c>
      <c r="BM268" s="47">
        <v>0</v>
      </c>
      <c r="BN268" s="47">
        <v>0</v>
      </c>
      <c r="BO268" s="47">
        <v>0</v>
      </c>
      <c r="BP268" s="47">
        <v>0</v>
      </c>
      <c r="BQ268" s="47">
        <v>0</v>
      </c>
      <c r="BR268" s="47">
        <v>0</v>
      </c>
      <c r="BS268" s="47">
        <v>0</v>
      </c>
      <c r="BT268" s="47">
        <v>0</v>
      </c>
      <c r="BU268" s="47">
        <v>0</v>
      </c>
      <c r="BV268" s="47">
        <v>0</v>
      </c>
      <c r="BW268" s="47">
        <v>0</v>
      </c>
      <c r="BX268" s="47">
        <v>0</v>
      </c>
      <c r="BY268" s="47">
        <v>0</v>
      </c>
      <c r="BZ268" s="47">
        <v>0</v>
      </c>
      <c r="CA268" s="47">
        <v>0</v>
      </c>
      <c r="CB268" s="47">
        <v>0</v>
      </c>
      <c r="CC268" s="47">
        <v>0</v>
      </c>
      <c r="CD268" s="47">
        <v>0</v>
      </c>
      <c r="CE268" s="47">
        <v>0</v>
      </c>
      <c r="CF268" s="47">
        <v>0</v>
      </c>
      <c r="CG268" s="47">
        <v>0</v>
      </c>
      <c r="CH268" s="47">
        <v>0</v>
      </c>
      <c r="CI268" s="47">
        <v>0</v>
      </c>
      <c r="CJ268" s="47">
        <v>0</v>
      </c>
      <c r="CK268" s="47">
        <v>0</v>
      </c>
      <c r="CL268" s="47">
        <v>0</v>
      </c>
      <c r="CM268" s="47">
        <v>0</v>
      </c>
      <c r="CN268" s="47">
        <v>0</v>
      </c>
      <c r="CO268" s="47">
        <v>0</v>
      </c>
      <c r="CP268" s="47">
        <v>0</v>
      </c>
      <c r="CQ268" s="47">
        <v>0</v>
      </c>
      <c r="CR268" s="47">
        <v>0</v>
      </c>
      <c r="CS268" s="47">
        <v>0</v>
      </c>
      <c r="CT268" s="47">
        <v>0</v>
      </c>
      <c r="CU268" s="47">
        <v>0</v>
      </c>
      <c r="CV268" s="47">
        <v>0</v>
      </c>
      <c r="CW268" s="47">
        <v>0</v>
      </c>
      <c r="CX268" s="47">
        <v>0</v>
      </c>
      <c r="CY268" s="47">
        <v>0.0026315789473684206</v>
      </c>
      <c r="CZ268" s="47">
        <v>0</v>
      </c>
      <c r="DA268" s="47">
        <v>0</v>
      </c>
      <c r="DB268" s="47">
        <v>0</v>
      </c>
      <c r="DC268" s="47">
        <v>0</v>
      </c>
      <c r="DD268" s="47">
        <v>0</v>
      </c>
      <c r="DE268" s="47">
        <v>0.0026315789473684206</v>
      </c>
      <c r="DF268" s="47">
        <v>0</v>
      </c>
      <c r="DG268" s="47">
        <v>0</v>
      </c>
      <c r="DH268" s="47">
        <v>0</v>
      </c>
      <c r="DI268" s="47">
        <v>0</v>
      </c>
      <c r="DJ268" s="47">
        <v>0</v>
      </c>
      <c r="DK268" s="47">
        <v>0</v>
      </c>
      <c r="DL268" s="47">
        <v>0</v>
      </c>
      <c r="DM268" s="47">
        <v>0</v>
      </c>
      <c r="DN268" s="47">
        <v>0</v>
      </c>
      <c r="DO268" s="47">
        <v>0</v>
      </c>
      <c r="DP268" s="47">
        <v>0</v>
      </c>
      <c r="DQ268" s="47">
        <v>0</v>
      </c>
      <c r="DR268" s="47">
        <v>0</v>
      </c>
      <c r="DS268" s="47">
        <v>0</v>
      </c>
      <c r="DT268" s="47">
        <v>0</v>
      </c>
      <c r="DU268" s="47">
        <v>0</v>
      </c>
      <c r="DV268" s="47">
        <v>0</v>
      </c>
      <c r="DW268" s="47">
        <v>0</v>
      </c>
      <c r="DX268" s="47">
        <v>0</v>
      </c>
      <c r="DY268" s="47">
        <v>0</v>
      </c>
      <c r="DZ268" s="47">
        <v>0</v>
      </c>
      <c r="EA268" s="47">
        <v>0</v>
      </c>
      <c r="ZZ268" t="s">
        <v>157</v>
      </c>
    </row>
    <row r="269" spans="1:702" x14ac:dyDescent="0.25">
      <c r="A269" s="47" t="s">
        <v>574</v>
      </c>
      <c r="B269" s="47" t="s">
        <v>153</v>
      </c>
      <c r="C269" s="47" t="s">
        <v>157</v>
      </c>
      <c r="D269" s="47" t="s">
        <v>1170</v>
      </c>
      <c r="E269" s="47" t="s">
        <v>552</v>
      </c>
      <c r="F269" s="47" t="s">
        <v>552</v>
      </c>
      <c r="G269" s="47"/>
      <c r="H269" s="47" t="s">
        <v>406</v>
      </c>
      <c r="I269" s="47" t="s">
        <v>415</v>
      </c>
      <c r="J269" s="47" t="str">
        <f>=IFERROR(VLOOKUP(H269&amp;I269,Table_Fonctions!A:G,6,FALSE),"")</f>
        <v>0</v>
      </c>
      <c r="K269" s="47" t="s">
        <v>1177</v>
      </c>
      <c r="L269" s="47" t="str">
        <f>=IFERROR(VLOOKUP(H269&amp;I269,Table_Fonctions!A:G,7,FALSE),K269)</f>
        <v/>
      </c>
      <c r="M269" s="47" t="str">
        <f>=IF(OR(LEFT(D269, 3)="TJ ", LEFT(D269, 4)="CPH "), "OUI", "NON")</f>
        <v/>
      </c>
      <c r="N269" s="47" t="s">
        <v>560</v>
      </c>
      <c r="O269" s="47"/>
      <c r="P269" s="47">
        <v>1</v>
      </c>
      <c r="Q269" s="47">
        <v>1</v>
      </c>
      <c r="R269" s="47" t="s">
        <v>1172</v>
      </c>
      <c r="S269" s="47">
        <f>=ROUND(BQ269-(BR269+BS269),3)</f>
      </c>
      <c r="T269" s="47">
        <f>=ROUND(CK269-(CL269+CM269+CN269+CO269+CP269),3)</f>
      </c>
      <c r="U269" s="47">
        <v>0</v>
      </c>
      <c r="V269" s="47">
        <v>0</v>
      </c>
      <c r="W269" s="47">
        <v>0</v>
      </c>
      <c r="X269" s="47">
        <v>0</v>
      </c>
      <c r="Y269" s="47">
        <v>0</v>
      </c>
      <c r="Z269" s="47">
        <v>0</v>
      </c>
      <c r="AA269" s="47">
        <v>0</v>
      </c>
      <c r="AB269" s="47">
        <v>0</v>
      </c>
      <c r="AC269" s="47">
        <v>0</v>
      </c>
      <c r="AD269" s="47">
        <v>0</v>
      </c>
      <c r="AE269" s="47">
        <v>0</v>
      </c>
      <c r="AF269" s="47">
        <v>0</v>
      </c>
      <c r="AG269" s="47">
        <v>0</v>
      </c>
      <c r="AH269" s="47">
        <v>0</v>
      </c>
      <c r="AI269" s="47">
        <v>0</v>
      </c>
      <c r="AJ269" s="47">
        <v>1</v>
      </c>
      <c r="AK269" s="47">
        <v>1</v>
      </c>
      <c r="AL269" s="47">
        <v>0</v>
      </c>
      <c r="AM269" s="47">
        <v>0</v>
      </c>
      <c r="AN269" s="47">
        <v>0</v>
      </c>
      <c r="AO269" s="47">
        <v>0</v>
      </c>
      <c r="AP269" s="47">
        <v>0</v>
      </c>
      <c r="AQ269" s="47">
        <v>0</v>
      </c>
      <c r="AR269" s="47">
        <v>0</v>
      </c>
      <c r="AS269" s="47">
        <v>0</v>
      </c>
      <c r="AT269" s="47">
        <v>0</v>
      </c>
      <c r="AU269" s="47">
        <v>0</v>
      </c>
      <c r="AV269" s="47">
        <v>0</v>
      </c>
      <c r="AW269" s="47">
        <v>0</v>
      </c>
      <c r="AX269" s="47">
        <v>0</v>
      </c>
      <c r="AY269" s="47">
        <v>0</v>
      </c>
      <c r="AZ269" s="47">
        <v>0</v>
      </c>
      <c r="BA269" s="47">
        <v>0</v>
      </c>
      <c r="BB269" s="47">
        <v>0</v>
      </c>
      <c r="BC269" s="47">
        <v>0</v>
      </c>
      <c r="BD269" s="47">
        <v>0</v>
      </c>
      <c r="BE269" s="47">
        <v>0</v>
      </c>
      <c r="BF269" s="47">
        <v>0</v>
      </c>
      <c r="BG269" s="47">
        <v>0</v>
      </c>
      <c r="BH269" s="47">
        <v>0</v>
      </c>
      <c r="BI269" s="47">
        <v>0</v>
      </c>
      <c r="BJ269" s="47">
        <v>0</v>
      </c>
      <c r="BK269" s="47">
        <v>0</v>
      </c>
      <c r="BL269" s="47">
        <v>0</v>
      </c>
      <c r="BM269" s="47">
        <v>0</v>
      </c>
      <c r="BN269" s="47">
        <v>0</v>
      </c>
      <c r="BO269" s="47">
        <v>0</v>
      </c>
      <c r="BP269" s="47">
        <v>0</v>
      </c>
      <c r="BQ269" s="47">
        <v>0</v>
      </c>
      <c r="BR269" s="47">
        <v>0</v>
      </c>
      <c r="BS269" s="47">
        <v>0</v>
      </c>
      <c r="BT269" s="47">
        <v>0</v>
      </c>
      <c r="BU269" s="47">
        <v>0</v>
      </c>
      <c r="BV269" s="47">
        <v>0</v>
      </c>
      <c r="BW269" s="47">
        <v>0</v>
      </c>
      <c r="BX269" s="47">
        <v>0</v>
      </c>
      <c r="BY269" s="47">
        <v>0</v>
      </c>
      <c r="BZ269" s="47">
        <v>0</v>
      </c>
      <c r="CA269" s="47">
        <v>0</v>
      </c>
      <c r="CB269" s="47">
        <v>0</v>
      </c>
      <c r="CC269" s="47">
        <v>0</v>
      </c>
      <c r="CD269" s="47">
        <v>0</v>
      </c>
      <c r="CE269" s="47">
        <v>0</v>
      </c>
      <c r="CF269" s="47">
        <v>0</v>
      </c>
      <c r="CG269" s="47">
        <v>0</v>
      </c>
      <c r="CH269" s="47">
        <v>0</v>
      </c>
      <c r="CI269" s="47">
        <v>0</v>
      </c>
      <c r="CJ269" s="47">
        <v>0</v>
      </c>
      <c r="CK269" s="47">
        <v>0</v>
      </c>
      <c r="CL269" s="47">
        <v>0</v>
      </c>
      <c r="CM269" s="47">
        <v>0</v>
      </c>
      <c r="CN269" s="47">
        <v>0</v>
      </c>
      <c r="CO269" s="47">
        <v>0</v>
      </c>
      <c r="CP269" s="47">
        <v>0</v>
      </c>
      <c r="CQ269" s="47">
        <v>0</v>
      </c>
      <c r="CR269" s="47">
        <v>0</v>
      </c>
      <c r="CS269" s="47">
        <v>0</v>
      </c>
      <c r="CT269" s="47">
        <v>0</v>
      </c>
      <c r="CU269" s="47">
        <v>0</v>
      </c>
      <c r="CV269" s="47">
        <v>0</v>
      </c>
      <c r="CW269" s="47">
        <v>0</v>
      </c>
      <c r="CX269" s="47">
        <v>0</v>
      </c>
      <c r="CY269" s="47">
        <v>0</v>
      </c>
      <c r="CZ269" s="47">
        <v>0</v>
      </c>
      <c r="DA269" s="47">
        <v>0</v>
      </c>
      <c r="DB269" s="47">
        <v>0</v>
      </c>
      <c r="DC269" s="47">
        <v>0</v>
      </c>
      <c r="DD269" s="47">
        <v>0</v>
      </c>
      <c r="DE269" s="47">
        <v>0</v>
      </c>
      <c r="DF269" s="47">
        <v>0</v>
      </c>
      <c r="DG269" s="47">
        <v>0</v>
      </c>
      <c r="DH269" s="47">
        <v>0</v>
      </c>
      <c r="DI269" s="47">
        <v>0</v>
      </c>
      <c r="DJ269" s="47">
        <v>0</v>
      </c>
      <c r="DK269" s="47">
        <v>0</v>
      </c>
      <c r="DL269" s="47">
        <v>0</v>
      </c>
      <c r="DM269" s="47">
        <v>0</v>
      </c>
      <c r="DN269" s="47">
        <v>0</v>
      </c>
      <c r="DO269" s="47">
        <v>0</v>
      </c>
      <c r="DP269" s="47">
        <v>0</v>
      </c>
      <c r="DQ269" s="47">
        <v>0</v>
      </c>
      <c r="DR269" s="47">
        <v>0</v>
      </c>
      <c r="DS269" s="47">
        <v>0</v>
      </c>
      <c r="DT269" s="47">
        <v>0</v>
      </c>
      <c r="DU269" s="47">
        <v>0</v>
      </c>
      <c r="DV269" s="47">
        <v>0</v>
      </c>
      <c r="DW269" s="47">
        <v>0</v>
      </c>
      <c r="DX269" s="47">
        <v>0</v>
      </c>
      <c r="DY269" s="47">
        <v>0</v>
      </c>
      <c r="DZ269" s="47">
        <v>0</v>
      </c>
      <c r="EA269" s="47">
        <v>0</v>
      </c>
      <c r="ZZ269" t="s">
        <v>157</v>
      </c>
    </row>
    <row r="270" spans="1:702" x14ac:dyDescent="0.25">
      <c r="A270" s="47" t="s">
        <v>575</v>
      </c>
      <c r="B270" s="47" t="s">
        <v>153</v>
      </c>
      <c r="C270" s="47" t="s">
        <v>157</v>
      </c>
      <c r="D270" s="47" t="s">
        <v>1170</v>
      </c>
      <c r="E270" s="47" t="s">
        <v>552</v>
      </c>
      <c r="F270" s="47" t="s">
        <v>552</v>
      </c>
      <c r="G270" s="47"/>
      <c r="H270" s="47" t="s">
        <v>406</v>
      </c>
      <c r="I270" s="47" t="s">
        <v>415</v>
      </c>
      <c r="J270" s="47" t="str">
        <f>=IFERROR(VLOOKUP(H270&amp;I270,Table_Fonctions!A:G,6,FALSE),"")</f>
        <v>0</v>
      </c>
      <c r="K270" s="47" t="s">
        <v>1177</v>
      </c>
      <c r="L270" s="47" t="str">
        <f>=IFERROR(VLOOKUP(H270&amp;I270,Table_Fonctions!A:G,7,FALSE),K270)</f>
        <v/>
      </c>
      <c r="M270" s="47" t="str">
        <f>=IF(OR(LEFT(D270, 3)="TJ ", LEFT(D270, 4)="CPH "), "OUI", "NON")</f>
        <v/>
      </c>
      <c r="N270" s="47" t="s">
        <v>560</v>
      </c>
      <c r="O270" s="47"/>
      <c r="P270" s="47">
        <v>0.8000000000000057</v>
      </c>
      <c r="Q270" s="47">
        <v>0.8000000000000057</v>
      </c>
      <c r="R270" s="47" t="s">
        <v>1172</v>
      </c>
      <c r="S270" s="47">
        <f>=ROUND(BQ270-(BR270+BS270),3)</f>
      </c>
      <c r="T270" s="47">
        <f>=ROUND(CK270-(CL270+CM270+CN270+CO270+CP270),3)</f>
      </c>
      <c r="U270" s="47">
        <v>0</v>
      </c>
      <c r="V270" s="47">
        <v>0</v>
      </c>
      <c r="W270" s="47">
        <v>0</v>
      </c>
      <c r="X270" s="47">
        <v>0</v>
      </c>
      <c r="Y270" s="47">
        <v>0</v>
      </c>
      <c r="Z270" s="47">
        <v>0</v>
      </c>
      <c r="AA270" s="47">
        <v>0</v>
      </c>
      <c r="AB270" s="47">
        <v>0</v>
      </c>
      <c r="AC270" s="47">
        <v>0</v>
      </c>
      <c r="AD270" s="47">
        <v>0</v>
      </c>
      <c r="AE270" s="47">
        <v>0</v>
      </c>
      <c r="AF270" s="47">
        <v>0</v>
      </c>
      <c r="AG270" s="47">
        <v>0</v>
      </c>
      <c r="AH270" s="47">
        <v>0</v>
      </c>
      <c r="AI270" s="47">
        <v>0</v>
      </c>
      <c r="AJ270" s="47">
        <v>0.8000000000000057</v>
      </c>
      <c r="AK270" s="47">
        <v>0.8000000000000057</v>
      </c>
      <c r="AL270" s="47">
        <v>0</v>
      </c>
      <c r="AM270" s="47">
        <v>0</v>
      </c>
      <c r="AN270" s="47">
        <v>0</v>
      </c>
      <c r="AO270" s="47">
        <v>0</v>
      </c>
      <c r="AP270" s="47">
        <v>0</v>
      </c>
      <c r="AQ270" s="47">
        <v>0</v>
      </c>
      <c r="AR270" s="47">
        <v>0</v>
      </c>
      <c r="AS270" s="47">
        <v>0</v>
      </c>
      <c r="AT270" s="47">
        <v>0</v>
      </c>
      <c r="AU270" s="47">
        <v>0</v>
      </c>
      <c r="AV270" s="47">
        <v>0</v>
      </c>
      <c r="AW270" s="47">
        <v>0</v>
      </c>
      <c r="AX270" s="47">
        <v>0</v>
      </c>
      <c r="AY270" s="47">
        <v>0</v>
      </c>
      <c r="AZ270" s="47">
        <v>0</v>
      </c>
      <c r="BA270" s="47">
        <v>0</v>
      </c>
      <c r="BB270" s="47">
        <v>0</v>
      </c>
      <c r="BC270" s="47">
        <v>0</v>
      </c>
      <c r="BD270" s="47">
        <v>0</v>
      </c>
      <c r="BE270" s="47">
        <v>0</v>
      </c>
      <c r="BF270" s="47">
        <v>0</v>
      </c>
      <c r="BG270" s="47">
        <v>0</v>
      </c>
      <c r="BH270" s="47">
        <v>0</v>
      </c>
      <c r="BI270" s="47">
        <v>0</v>
      </c>
      <c r="BJ270" s="47">
        <v>0</v>
      </c>
      <c r="BK270" s="47">
        <v>0</v>
      </c>
      <c r="BL270" s="47">
        <v>0</v>
      </c>
      <c r="BM270" s="47">
        <v>0</v>
      </c>
      <c r="BN270" s="47">
        <v>0</v>
      </c>
      <c r="BO270" s="47">
        <v>0</v>
      </c>
      <c r="BP270" s="47">
        <v>0</v>
      </c>
      <c r="BQ270" s="47">
        <v>0</v>
      </c>
      <c r="BR270" s="47">
        <v>0</v>
      </c>
      <c r="BS270" s="47">
        <v>0</v>
      </c>
      <c r="BT270" s="47">
        <v>0</v>
      </c>
      <c r="BU270" s="47">
        <v>0</v>
      </c>
      <c r="BV270" s="47">
        <v>0</v>
      </c>
      <c r="BW270" s="47">
        <v>0</v>
      </c>
      <c r="BX270" s="47">
        <v>0</v>
      </c>
      <c r="BY270" s="47">
        <v>0</v>
      </c>
      <c r="BZ270" s="47">
        <v>0</v>
      </c>
      <c r="CA270" s="47">
        <v>0</v>
      </c>
      <c r="CB270" s="47">
        <v>0</v>
      </c>
      <c r="CC270" s="47">
        <v>0</v>
      </c>
      <c r="CD270" s="47">
        <v>0</v>
      </c>
      <c r="CE270" s="47">
        <v>0</v>
      </c>
      <c r="CF270" s="47">
        <v>0</v>
      </c>
      <c r="CG270" s="47">
        <v>0</v>
      </c>
      <c r="CH270" s="47">
        <v>0</v>
      </c>
      <c r="CI270" s="47">
        <v>0</v>
      </c>
      <c r="CJ270" s="47">
        <v>0</v>
      </c>
      <c r="CK270" s="47">
        <v>0</v>
      </c>
      <c r="CL270" s="47">
        <v>0</v>
      </c>
      <c r="CM270" s="47">
        <v>0</v>
      </c>
      <c r="CN270" s="47">
        <v>0</v>
      </c>
      <c r="CO270" s="47">
        <v>0</v>
      </c>
      <c r="CP270" s="47">
        <v>0</v>
      </c>
      <c r="CQ270" s="47">
        <v>0</v>
      </c>
      <c r="CR270" s="47">
        <v>0</v>
      </c>
      <c r="CS270" s="47">
        <v>0</v>
      </c>
      <c r="CT270" s="47">
        <v>0</v>
      </c>
      <c r="CU270" s="47">
        <v>0</v>
      </c>
      <c r="CV270" s="47">
        <v>0</v>
      </c>
      <c r="CW270" s="47">
        <v>0</v>
      </c>
      <c r="CX270" s="47">
        <v>0</v>
      </c>
      <c r="CY270" s="47">
        <v>0</v>
      </c>
      <c r="CZ270" s="47">
        <v>0</v>
      </c>
      <c r="DA270" s="47">
        <v>0</v>
      </c>
      <c r="DB270" s="47">
        <v>0</v>
      </c>
      <c r="DC270" s="47">
        <v>0</v>
      </c>
      <c r="DD270" s="47">
        <v>0</v>
      </c>
      <c r="DE270" s="47">
        <v>0</v>
      </c>
      <c r="DF270" s="47">
        <v>0</v>
      </c>
      <c r="DG270" s="47">
        <v>0</v>
      </c>
      <c r="DH270" s="47">
        <v>0</v>
      </c>
      <c r="DI270" s="47">
        <v>0</v>
      </c>
      <c r="DJ270" s="47">
        <v>0</v>
      </c>
      <c r="DK270" s="47">
        <v>0</v>
      </c>
      <c r="DL270" s="47">
        <v>0</v>
      </c>
      <c r="DM270" s="47">
        <v>0</v>
      </c>
      <c r="DN270" s="47">
        <v>0</v>
      </c>
      <c r="DO270" s="47">
        <v>0</v>
      </c>
      <c r="DP270" s="47">
        <v>0</v>
      </c>
      <c r="DQ270" s="47">
        <v>0</v>
      </c>
      <c r="DR270" s="47">
        <v>0</v>
      </c>
      <c r="DS270" s="47">
        <v>0</v>
      </c>
      <c r="DT270" s="47">
        <v>0</v>
      </c>
      <c r="DU270" s="47">
        <v>0</v>
      </c>
      <c r="DV270" s="47">
        <v>0</v>
      </c>
      <c r="DW270" s="47">
        <v>0</v>
      </c>
      <c r="DX270" s="47">
        <v>0</v>
      </c>
      <c r="DY270" s="47">
        <v>0</v>
      </c>
      <c r="DZ270" s="47">
        <v>0</v>
      </c>
      <c r="EA270" s="47">
        <v>0</v>
      </c>
      <c r="ZZ270" t="s">
        <v>157</v>
      </c>
    </row>
    <row r="271" spans="1:702" x14ac:dyDescent="0.25">
      <c r="A271" s="47" t="s">
        <v>576</v>
      </c>
      <c r="B271" s="47" t="s">
        <v>153</v>
      </c>
      <c r="C271" s="47" t="s">
        <v>157</v>
      </c>
      <c r="D271" s="47" t="s">
        <v>1170</v>
      </c>
      <c r="E271" s="47" t="s">
        <v>552</v>
      </c>
      <c r="F271" s="47" t="s">
        <v>552</v>
      </c>
      <c r="G271" s="47"/>
      <c r="H271" s="47" t="s">
        <v>406</v>
      </c>
      <c r="I271" s="47" t="s">
        <v>486</v>
      </c>
      <c r="J271" s="47" t="str">
        <f>=IFERROR(VLOOKUP(H271&amp;I271,Table_Fonctions!A:G,6,FALSE),"")</f>
        <v>0</v>
      </c>
      <c r="K271" s="47" t="s">
        <v>1177</v>
      </c>
      <c r="L271" s="47" t="str">
        <f>=IFERROR(VLOOKUP(H271&amp;I271,Table_Fonctions!A:G,7,FALSE),K271)</f>
        <v/>
      </c>
      <c r="M271" s="47" t="str">
        <f>=IF(OR(LEFT(D271, 3)="TJ ", LEFT(D271, 4)="CPH "), "OUI", "NON")</f>
        <v/>
      </c>
      <c r="N271" s="47" t="s">
        <v>487</v>
      </c>
      <c r="O271" s="47"/>
      <c r="P271" s="47">
        <v>0.8894736842105263</v>
      </c>
      <c r="Q271" s="47">
        <v>0.8894736842105263</v>
      </c>
      <c r="R271" s="47" t="s">
        <v>1172</v>
      </c>
      <c r="S271" s="47">
        <f>=ROUND(BQ271-(BR271+BS271),3)</f>
      </c>
      <c r="T271" s="47">
        <f>=ROUND(CK271-(CL271+CM271+CN271+CO271+CP271),3)</f>
      </c>
      <c r="U271" s="47">
        <v>0</v>
      </c>
      <c r="V271" s="47">
        <v>0</v>
      </c>
      <c r="W271" s="47">
        <v>0</v>
      </c>
      <c r="X271" s="47">
        <v>0</v>
      </c>
      <c r="Y271" s="47">
        <v>0</v>
      </c>
      <c r="Z271" s="47">
        <v>0</v>
      </c>
      <c r="AA271" s="47">
        <v>0</v>
      </c>
      <c r="AB271" s="47">
        <v>0</v>
      </c>
      <c r="AC271" s="47">
        <v>0</v>
      </c>
      <c r="AD271" s="47">
        <v>0</v>
      </c>
      <c r="AE271" s="47">
        <v>0</v>
      </c>
      <c r="AF271" s="47">
        <v>0</v>
      </c>
      <c r="AG271" s="47">
        <v>0</v>
      </c>
      <c r="AH271" s="47">
        <v>0</v>
      </c>
      <c r="AI271" s="47">
        <v>0</v>
      </c>
      <c r="AJ271" s="47">
        <v>0</v>
      </c>
      <c r="AK271" s="47">
        <v>0</v>
      </c>
      <c r="AL271" s="47">
        <v>0</v>
      </c>
      <c r="AM271" s="47">
        <v>0</v>
      </c>
      <c r="AN271" s="47">
        <v>0</v>
      </c>
      <c r="AO271" s="47">
        <v>0</v>
      </c>
      <c r="AP271" s="47">
        <v>0</v>
      </c>
      <c r="AQ271" s="47">
        <v>0</v>
      </c>
      <c r="AR271" s="47">
        <v>0</v>
      </c>
      <c r="AS271" s="47">
        <v>0</v>
      </c>
      <c r="AT271" s="47">
        <v>0</v>
      </c>
      <c r="AU271" s="47">
        <v>0</v>
      </c>
      <c r="AV271" s="47">
        <v>0</v>
      </c>
      <c r="AW271" s="47">
        <v>0</v>
      </c>
      <c r="AX271" s="47">
        <v>0</v>
      </c>
      <c r="AY271" s="47">
        <v>0</v>
      </c>
      <c r="AZ271" s="47">
        <v>0</v>
      </c>
      <c r="BA271" s="47">
        <v>0</v>
      </c>
      <c r="BB271" s="47">
        <v>0</v>
      </c>
      <c r="BC271" s="47">
        <v>0</v>
      </c>
      <c r="BD271" s="47">
        <v>0</v>
      </c>
      <c r="BE271" s="47">
        <v>0</v>
      </c>
      <c r="BF271" s="47">
        <v>0</v>
      </c>
      <c r="BG271" s="47">
        <v>0</v>
      </c>
      <c r="BH271" s="47">
        <v>0</v>
      </c>
      <c r="BI271" s="47">
        <v>0</v>
      </c>
      <c r="BJ271" s="47">
        <v>0</v>
      </c>
      <c r="BK271" s="47">
        <v>0</v>
      </c>
      <c r="BL271" s="47">
        <v>0</v>
      </c>
      <c r="BM271" s="47">
        <v>0</v>
      </c>
      <c r="BN271" s="47">
        <v>0</v>
      </c>
      <c r="BO271" s="47">
        <v>0</v>
      </c>
      <c r="BP271" s="47">
        <v>0</v>
      </c>
      <c r="BQ271" s="47">
        <v>0</v>
      </c>
      <c r="BR271" s="47">
        <v>0</v>
      </c>
      <c r="BS271" s="47">
        <v>0</v>
      </c>
      <c r="BT271" s="47">
        <v>0</v>
      </c>
      <c r="BU271" s="47">
        <v>0</v>
      </c>
      <c r="BV271" s="47">
        <v>0</v>
      </c>
      <c r="BW271" s="47">
        <v>0</v>
      </c>
      <c r="BX271" s="47">
        <v>0</v>
      </c>
      <c r="BY271" s="47">
        <v>0</v>
      </c>
      <c r="BZ271" s="47">
        <v>0</v>
      </c>
      <c r="CA271" s="47">
        <v>0</v>
      </c>
      <c r="CB271" s="47">
        <v>0</v>
      </c>
      <c r="CC271" s="47">
        <v>0</v>
      </c>
      <c r="CD271" s="47">
        <v>0</v>
      </c>
      <c r="CE271" s="47">
        <v>0</v>
      </c>
      <c r="CF271" s="47">
        <v>0</v>
      </c>
      <c r="CG271" s="47">
        <v>0</v>
      </c>
      <c r="CH271" s="47">
        <v>0</v>
      </c>
      <c r="CI271" s="47">
        <v>0</v>
      </c>
      <c r="CJ271" s="47">
        <v>0</v>
      </c>
      <c r="CK271" s="47">
        <v>0</v>
      </c>
      <c r="CL271" s="47">
        <v>0</v>
      </c>
      <c r="CM271" s="47">
        <v>0</v>
      </c>
      <c r="CN271" s="47">
        <v>0</v>
      </c>
      <c r="CO271" s="47">
        <v>0</v>
      </c>
      <c r="CP271" s="47">
        <v>0</v>
      </c>
      <c r="CQ271" s="47">
        <v>0</v>
      </c>
      <c r="CR271" s="47">
        <v>0</v>
      </c>
      <c r="CS271" s="47">
        <v>0</v>
      </c>
      <c r="CT271" s="47">
        <v>0</v>
      </c>
      <c r="CU271" s="47">
        <v>0</v>
      </c>
      <c r="CV271" s="47">
        <v>0</v>
      </c>
      <c r="CW271" s="47">
        <v>0</v>
      </c>
      <c r="CX271" s="47">
        <v>0</v>
      </c>
      <c r="CY271" s="47">
        <v>0.8894736842105263</v>
      </c>
      <c r="CZ271" s="47">
        <v>0.8894736842105263</v>
      </c>
      <c r="DA271" s="47">
        <v>0</v>
      </c>
      <c r="DB271" s="47">
        <v>0</v>
      </c>
      <c r="DC271" s="47">
        <v>0</v>
      </c>
      <c r="DD271" s="47">
        <v>0</v>
      </c>
      <c r="DE271" s="47">
        <v>0</v>
      </c>
      <c r="DF271" s="47">
        <v>0</v>
      </c>
      <c r="DG271" s="47">
        <v>0</v>
      </c>
      <c r="DH271" s="47">
        <v>0</v>
      </c>
      <c r="DI271" s="47">
        <v>0</v>
      </c>
      <c r="DJ271" s="47">
        <v>0</v>
      </c>
      <c r="DK271" s="47">
        <v>0</v>
      </c>
      <c r="DL271" s="47">
        <v>0</v>
      </c>
      <c r="DM271" s="47">
        <v>0</v>
      </c>
      <c r="DN271" s="47">
        <v>0</v>
      </c>
      <c r="DO271" s="47">
        <v>0</v>
      </c>
      <c r="DP271" s="47">
        <v>0</v>
      </c>
      <c r="DQ271" s="47">
        <v>0</v>
      </c>
      <c r="DR271" s="47">
        <v>0</v>
      </c>
      <c r="DS271" s="47">
        <v>0</v>
      </c>
      <c r="DT271" s="47">
        <v>0</v>
      </c>
      <c r="DU271" s="47">
        <v>0</v>
      </c>
      <c r="DV271" s="47">
        <v>0</v>
      </c>
      <c r="DW271" s="47">
        <v>0</v>
      </c>
      <c r="DX271" s="47">
        <v>0</v>
      </c>
      <c r="DY271" s="47">
        <v>0</v>
      </c>
      <c r="DZ271" s="47">
        <v>0</v>
      </c>
      <c r="EA271" s="47">
        <v>0</v>
      </c>
      <c r="ZZ271" t="s">
        <v>157</v>
      </c>
    </row>
    <row r="272" spans="1:702" x14ac:dyDescent="0.25">
      <c r="A272" s="47" t="s">
        <v>577</v>
      </c>
      <c r="B272" s="47" t="s">
        <v>153</v>
      </c>
      <c r="C272" s="47" t="s">
        <v>157</v>
      </c>
      <c r="D272" s="47" t="s">
        <v>1170</v>
      </c>
      <c r="E272" s="47" t="s">
        <v>552</v>
      </c>
      <c r="F272" s="47" t="s">
        <v>552</v>
      </c>
      <c r="G272" s="47"/>
      <c r="H272" s="47" t="s">
        <v>406</v>
      </c>
      <c r="I272" s="47" t="s">
        <v>412</v>
      </c>
      <c r="J272" s="47" t="str">
        <f>=IFERROR(VLOOKUP(H272&amp;I272,Table_Fonctions!A:G,6,FALSE),"")</f>
        <v>0</v>
      </c>
      <c r="K272" s="47" t="s">
        <v>1177</v>
      </c>
      <c r="L272" s="47" t="str">
        <f>=IFERROR(VLOOKUP(H272&amp;I272,Table_Fonctions!A:G,7,FALSE),K272)</f>
        <v/>
      </c>
      <c r="M272" s="47" t="str">
        <f>=IF(OR(LEFT(D272, 3)="TJ ", LEFT(D272, 4)="CPH "), "OUI", "NON")</f>
        <v/>
      </c>
      <c r="N272" s="47" t="s">
        <v>578</v>
      </c>
      <c r="O272" s="47"/>
      <c r="P272" s="47">
        <v>1</v>
      </c>
      <c r="Q272" s="47">
        <v>1</v>
      </c>
      <c r="R272" s="47" t="s">
        <v>1172</v>
      </c>
      <c r="S272" s="47">
        <f>=ROUND(BQ272-(BR272+BS272),3)</f>
      </c>
      <c r="T272" s="47">
        <f>=ROUND(CK272-(CL272+CM272+CN272+CO272+CP272),3)</f>
      </c>
      <c r="U272" s="47">
        <v>0</v>
      </c>
      <c r="V272" s="47">
        <v>0</v>
      </c>
      <c r="W272" s="47">
        <v>0</v>
      </c>
      <c r="X272" s="47">
        <v>0</v>
      </c>
      <c r="Y272" s="47">
        <v>0</v>
      </c>
      <c r="Z272" s="47">
        <v>0</v>
      </c>
      <c r="AA272" s="47">
        <v>0</v>
      </c>
      <c r="AB272" s="47">
        <v>0</v>
      </c>
      <c r="AC272" s="47">
        <v>0</v>
      </c>
      <c r="AD272" s="47">
        <v>0</v>
      </c>
      <c r="AE272" s="47">
        <v>0</v>
      </c>
      <c r="AF272" s="47">
        <v>0</v>
      </c>
      <c r="AG272" s="47">
        <v>0</v>
      </c>
      <c r="AH272" s="47">
        <v>0</v>
      </c>
      <c r="AI272" s="47">
        <v>0</v>
      </c>
      <c r="AJ272" s="47">
        <v>1</v>
      </c>
      <c r="AK272" s="47">
        <v>0</v>
      </c>
      <c r="AL272" s="47">
        <v>0</v>
      </c>
      <c r="AM272" s="47">
        <v>0</v>
      </c>
      <c r="AN272" s="47">
        <v>0</v>
      </c>
      <c r="AO272" s="47">
        <v>0</v>
      </c>
      <c r="AP272" s="47">
        <v>0</v>
      </c>
      <c r="AQ272" s="47">
        <v>0</v>
      </c>
      <c r="AR272" s="47">
        <v>0</v>
      </c>
      <c r="AS272" s="47">
        <v>0</v>
      </c>
      <c r="AT272" s="47">
        <v>0</v>
      </c>
      <c r="AU272" s="47">
        <v>0</v>
      </c>
      <c r="AV272" s="47">
        <v>0</v>
      </c>
      <c r="AW272" s="47">
        <v>0</v>
      </c>
      <c r="AX272" s="47">
        <v>0</v>
      </c>
      <c r="AY272" s="47">
        <v>0</v>
      </c>
      <c r="AZ272" s="47">
        <v>0</v>
      </c>
      <c r="BA272" s="47">
        <v>0</v>
      </c>
      <c r="BB272" s="47">
        <v>0</v>
      </c>
      <c r="BC272" s="47">
        <v>0</v>
      </c>
      <c r="BD272" s="47">
        <v>0</v>
      </c>
      <c r="BE272" s="47">
        <v>0</v>
      </c>
      <c r="BF272" s="47">
        <v>0</v>
      </c>
      <c r="BG272" s="47">
        <v>0</v>
      </c>
      <c r="BH272" s="47">
        <v>0</v>
      </c>
      <c r="BI272" s="47">
        <v>0</v>
      </c>
      <c r="BJ272" s="47">
        <v>0</v>
      </c>
      <c r="BK272" s="47">
        <v>0</v>
      </c>
      <c r="BL272" s="47">
        <v>0</v>
      </c>
      <c r="BM272" s="47">
        <v>0</v>
      </c>
      <c r="BN272" s="47">
        <v>0</v>
      </c>
      <c r="BO272" s="47">
        <v>0</v>
      </c>
      <c r="BP272" s="47">
        <v>0</v>
      </c>
      <c r="BQ272" s="47">
        <v>0</v>
      </c>
      <c r="BR272" s="47">
        <v>0</v>
      </c>
      <c r="BS272" s="47">
        <v>0</v>
      </c>
      <c r="BT272" s="47">
        <v>0</v>
      </c>
      <c r="BU272" s="47">
        <v>0</v>
      </c>
      <c r="BV272" s="47">
        <v>0</v>
      </c>
      <c r="BW272" s="47">
        <v>0</v>
      </c>
      <c r="BX272" s="47">
        <v>0</v>
      </c>
      <c r="BY272" s="47">
        <v>0</v>
      </c>
      <c r="BZ272" s="47">
        <v>0</v>
      </c>
      <c r="CA272" s="47">
        <v>0</v>
      </c>
      <c r="CB272" s="47">
        <v>0</v>
      </c>
      <c r="CC272" s="47">
        <v>0</v>
      </c>
      <c r="CD272" s="47">
        <v>0</v>
      </c>
      <c r="CE272" s="47">
        <v>0</v>
      </c>
      <c r="CF272" s="47">
        <v>0</v>
      </c>
      <c r="CG272" s="47">
        <v>0</v>
      </c>
      <c r="CH272" s="47">
        <v>0</v>
      </c>
      <c r="CI272" s="47">
        <v>0</v>
      </c>
      <c r="CJ272" s="47">
        <v>0</v>
      </c>
      <c r="CK272" s="47">
        <v>0</v>
      </c>
      <c r="CL272" s="47">
        <v>0</v>
      </c>
      <c r="CM272" s="47">
        <v>0</v>
      </c>
      <c r="CN272" s="47">
        <v>0</v>
      </c>
      <c r="CO272" s="47">
        <v>0</v>
      </c>
      <c r="CP272" s="47">
        <v>0</v>
      </c>
      <c r="CQ272" s="47">
        <v>0</v>
      </c>
      <c r="CR272" s="47">
        <v>0</v>
      </c>
      <c r="CS272" s="47">
        <v>0</v>
      </c>
      <c r="CT272" s="47">
        <v>0</v>
      </c>
      <c r="CU272" s="47">
        <v>0</v>
      </c>
      <c r="CV272" s="47">
        <v>0</v>
      </c>
      <c r="CW272" s="47">
        <v>0</v>
      </c>
      <c r="CX272" s="47">
        <v>0</v>
      </c>
      <c r="CY272" s="47">
        <v>0</v>
      </c>
      <c r="CZ272" s="47">
        <v>0</v>
      </c>
      <c r="DA272" s="47">
        <v>0</v>
      </c>
      <c r="DB272" s="47">
        <v>0</v>
      </c>
      <c r="DC272" s="47">
        <v>0</v>
      </c>
      <c r="DD272" s="47">
        <v>0</v>
      </c>
      <c r="DE272" s="47">
        <v>0</v>
      </c>
      <c r="DF272" s="47">
        <v>0</v>
      </c>
      <c r="DG272" s="47">
        <v>0</v>
      </c>
      <c r="DH272" s="47">
        <v>0</v>
      </c>
      <c r="DI272" s="47">
        <v>0</v>
      </c>
      <c r="DJ272" s="47">
        <v>0</v>
      </c>
      <c r="DK272" s="47">
        <v>0</v>
      </c>
      <c r="DL272" s="47">
        <v>0</v>
      </c>
      <c r="DM272" s="47">
        <v>0</v>
      </c>
      <c r="DN272" s="47">
        <v>0</v>
      </c>
      <c r="DO272" s="47">
        <v>0</v>
      </c>
      <c r="DP272" s="47">
        <v>0</v>
      </c>
      <c r="DQ272" s="47">
        <v>0</v>
      </c>
      <c r="DR272" s="47">
        <v>0</v>
      </c>
      <c r="DS272" s="47">
        <v>0</v>
      </c>
      <c r="DT272" s="47">
        <v>0</v>
      </c>
      <c r="DU272" s="47">
        <v>0</v>
      </c>
      <c r="DV272" s="47">
        <v>0</v>
      </c>
      <c r="DW272" s="47">
        <v>0</v>
      </c>
      <c r="DX272" s="47">
        <v>0</v>
      </c>
      <c r="DY272" s="47">
        <v>0</v>
      </c>
      <c r="DZ272" s="47">
        <v>0</v>
      </c>
      <c r="EA272" s="47">
        <v>0</v>
      </c>
      <c r="ZZ272" t="s">
        <v>157</v>
      </c>
    </row>
    <row r="273" spans="1:702" x14ac:dyDescent="0.25">
      <c r="A273" s="47" t="s">
        <v>579</v>
      </c>
      <c r="B273" s="47" t="s">
        <v>153</v>
      </c>
      <c r="C273" s="47" t="s">
        <v>157</v>
      </c>
      <c r="D273" s="47" t="s">
        <v>1170</v>
      </c>
      <c r="E273" s="47" t="s">
        <v>552</v>
      </c>
      <c r="F273" s="47" t="s">
        <v>552</v>
      </c>
      <c r="G273" s="47"/>
      <c r="H273" s="47" t="s">
        <v>406</v>
      </c>
      <c r="I273" s="47" t="s">
        <v>412</v>
      </c>
      <c r="J273" s="47" t="str">
        <f>=IFERROR(VLOOKUP(H273&amp;I273,Table_Fonctions!A:G,6,FALSE),"")</f>
        <v>0</v>
      </c>
      <c r="K273" s="47" t="s">
        <v>1177</v>
      </c>
      <c r="L273" s="47" t="str">
        <f>=IFERROR(VLOOKUP(H273&amp;I273,Table_Fonctions!A:G,7,FALSE),K273)</f>
        <v/>
      </c>
      <c r="M273" s="47" t="str">
        <f>=IF(OR(LEFT(D273, 3)="TJ ", LEFT(D273, 4)="CPH "), "OUI", "NON")</f>
        <v/>
      </c>
      <c r="N273" s="47" t="s">
        <v>487</v>
      </c>
      <c r="O273" s="47"/>
      <c r="P273" s="47">
        <v>0.8894736842105263</v>
      </c>
      <c r="Q273" s="47">
        <v>0.8894736842105263</v>
      </c>
      <c r="R273" s="47" t="s">
        <v>1172</v>
      </c>
      <c r="S273" s="47">
        <f>=ROUND(BQ273-(BR273+BS273),3)</f>
      </c>
      <c r="T273" s="47">
        <f>=ROUND(CK273-(CL273+CM273+CN273+CO273+CP273),3)</f>
      </c>
      <c r="U273" s="47">
        <v>0</v>
      </c>
      <c r="V273" s="47">
        <v>0</v>
      </c>
      <c r="W273" s="47">
        <v>0</v>
      </c>
      <c r="X273" s="47">
        <v>0</v>
      </c>
      <c r="Y273" s="47">
        <v>0</v>
      </c>
      <c r="Z273" s="47">
        <v>0</v>
      </c>
      <c r="AA273" s="47">
        <v>0</v>
      </c>
      <c r="AB273" s="47">
        <v>0</v>
      </c>
      <c r="AC273" s="47">
        <v>0</v>
      </c>
      <c r="AD273" s="47">
        <v>0</v>
      </c>
      <c r="AE273" s="47">
        <v>0</v>
      </c>
      <c r="AF273" s="47">
        <v>0</v>
      </c>
      <c r="AG273" s="47">
        <v>0</v>
      </c>
      <c r="AH273" s="47">
        <v>0</v>
      </c>
      <c r="AI273" s="47">
        <v>0</v>
      </c>
      <c r="AJ273" s="47">
        <v>0.7115789473684255</v>
      </c>
      <c r="AK273" s="47">
        <v>0</v>
      </c>
      <c r="AL273" s="47">
        <v>0</v>
      </c>
      <c r="AM273" s="47">
        <v>0</v>
      </c>
      <c r="AN273" s="47">
        <v>0</v>
      </c>
      <c r="AO273" s="47">
        <v>0</v>
      </c>
      <c r="AP273" s="47">
        <v>0</v>
      </c>
      <c r="AQ273" s="47">
        <v>0</v>
      </c>
      <c r="AR273" s="47">
        <v>0</v>
      </c>
      <c r="AS273" s="47">
        <v>0</v>
      </c>
      <c r="AT273" s="47">
        <v>0</v>
      </c>
      <c r="AU273" s="47">
        <v>0</v>
      </c>
      <c r="AV273" s="47">
        <v>0</v>
      </c>
      <c r="AW273" s="47">
        <v>0</v>
      </c>
      <c r="AX273" s="47">
        <v>0</v>
      </c>
      <c r="AY273" s="47">
        <v>0</v>
      </c>
      <c r="AZ273" s="47">
        <v>0</v>
      </c>
      <c r="BA273" s="47">
        <v>0</v>
      </c>
      <c r="BB273" s="47">
        <v>0</v>
      </c>
      <c r="BC273" s="47">
        <v>0</v>
      </c>
      <c r="BD273" s="47">
        <v>0</v>
      </c>
      <c r="BE273" s="47">
        <v>0</v>
      </c>
      <c r="BF273" s="47">
        <v>0</v>
      </c>
      <c r="BG273" s="47">
        <v>0</v>
      </c>
      <c r="BH273" s="47">
        <v>0</v>
      </c>
      <c r="BI273" s="47">
        <v>0</v>
      </c>
      <c r="BJ273" s="47">
        <v>0</v>
      </c>
      <c r="BK273" s="47">
        <v>0</v>
      </c>
      <c r="BL273" s="47">
        <v>0</v>
      </c>
      <c r="BM273" s="47">
        <v>0</v>
      </c>
      <c r="BN273" s="47">
        <v>0</v>
      </c>
      <c r="BO273" s="47">
        <v>0</v>
      </c>
      <c r="BP273" s="47">
        <v>0</v>
      </c>
      <c r="BQ273" s="47">
        <v>0</v>
      </c>
      <c r="BR273" s="47">
        <v>0</v>
      </c>
      <c r="BS273" s="47">
        <v>0</v>
      </c>
      <c r="BT273" s="47">
        <v>0</v>
      </c>
      <c r="BU273" s="47">
        <v>0</v>
      </c>
      <c r="BV273" s="47">
        <v>0</v>
      </c>
      <c r="BW273" s="47">
        <v>0</v>
      </c>
      <c r="BX273" s="47">
        <v>0</v>
      </c>
      <c r="BY273" s="47">
        <v>0</v>
      </c>
      <c r="BZ273" s="47">
        <v>0</v>
      </c>
      <c r="CA273" s="47">
        <v>0</v>
      </c>
      <c r="CB273" s="47">
        <v>0</v>
      </c>
      <c r="CC273" s="47">
        <v>0</v>
      </c>
      <c r="CD273" s="47">
        <v>0</v>
      </c>
      <c r="CE273" s="47">
        <v>0</v>
      </c>
      <c r="CF273" s="47">
        <v>0</v>
      </c>
      <c r="CG273" s="47">
        <v>0</v>
      </c>
      <c r="CH273" s="47">
        <v>0</v>
      </c>
      <c r="CI273" s="47">
        <v>0</v>
      </c>
      <c r="CJ273" s="47">
        <v>0</v>
      </c>
      <c r="CK273" s="47">
        <v>0</v>
      </c>
      <c r="CL273" s="47">
        <v>0</v>
      </c>
      <c r="CM273" s="47">
        <v>0</v>
      </c>
      <c r="CN273" s="47">
        <v>0</v>
      </c>
      <c r="CO273" s="47">
        <v>0</v>
      </c>
      <c r="CP273" s="47">
        <v>0</v>
      </c>
      <c r="CQ273" s="47">
        <v>0</v>
      </c>
      <c r="CR273" s="47">
        <v>0</v>
      </c>
      <c r="CS273" s="47">
        <v>0</v>
      </c>
      <c r="CT273" s="47">
        <v>0</v>
      </c>
      <c r="CU273" s="47">
        <v>0</v>
      </c>
      <c r="CV273" s="47">
        <v>0</v>
      </c>
      <c r="CW273" s="47">
        <v>0</v>
      </c>
      <c r="CX273" s="47">
        <v>0</v>
      </c>
      <c r="CY273" s="47">
        <v>0.17789473684210638</v>
      </c>
      <c r="CZ273" s="47">
        <v>0</v>
      </c>
      <c r="DA273" s="47">
        <v>0</v>
      </c>
      <c r="DB273" s="47">
        <v>0</v>
      </c>
      <c r="DC273" s="47">
        <v>0</v>
      </c>
      <c r="DD273" s="47">
        <v>0</v>
      </c>
      <c r="DE273" s="47">
        <v>0</v>
      </c>
      <c r="DF273" s="47">
        <v>0.17789473684210638</v>
      </c>
      <c r="DG273" s="47">
        <v>0</v>
      </c>
      <c r="DH273" s="47">
        <v>0</v>
      </c>
      <c r="DI273" s="47">
        <v>0</v>
      </c>
      <c r="DJ273" s="47">
        <v>0</v>
      </c>
      <c r="DK273" s="47">
        <v>0</v>
      </c>
      <c r="DL273" s="47">
        <v>0</v>
      </c>
      <c r="DM273" s="47">
        <v>0</v>
      </c>
      <c r="DN273" s="47">
        <v>0</v>
      </c>
      <c r="DO273" s="47">
        <v>0</v>
      </c>
      <c r="DP273" s="47">
        <v>0</v>
      </c>
      <c r="DQ273" s="47">
        <v>0</v>
      </c>
      <c r="DR273" s="47">
        <v>0</v>
      </c>
      <c r="DS273" s="47">
        <v>0</v>
      </c>
      <c r="DT273" s="47">
        <v>0</v>
      </c>
      <c r="DU273" s="47">
        <v>0</v>
      </c>
      <c r="DV273" s="47">
        <v>0</v>
      </c>
      <c r="DW273" s="47">
        <v>0</v>
      </c>
      <c r="DX273" s="47">
        <v>0</v>
      </c>
      <c r="DY273" s="47">
        <v>0</v>
      </c>
      <c r="DZ273" s="47">
        <v>0</v>
      </c>
      <c r="EA273" s="47">
        <v>0</v>
      </c>
      <c r="ZZ273" t="s">
        <v>157</v>
      </c>
    </row>
    <row r="274" spans="1:702" x14ac:dyDescent="0.25">
      <c r="A274" s="47" t="s">
        <v>580</v>
      </c>
      <c r="B274" s="47" t="s">
        <v>153</v>
      </c>
      <c r="C274" s="47" t="s">
        <v>157</v>
      </c>
      <c r="D274" s="47" t="s">
        <v>1170</v>
      </c>
      <c r="E274" s="47" t="s">
        <v>552</v>
      </c>
      <c r="F274" s="47" t="s">
        <v>552</v>
      </c>
      <c r="G274" s="47"/>
      <c r="H274" s="47" t="s">
        <v>406</v>
      </c>
      <c r="I274" s="47" t="s">
        <v>415</v>
      </c>
      <c r="J274" s="47" t="str">
        <f>=IFERROR(VLOOKUP(H274&amp;I274,Table_Fonctions!A:G,6,FALSE),"")</f>
        <v>0</v>
      </c>
      <c r="K274" s="47" t="s">
        <v>1177</v>
      </c>
      <c r="L274" s="47" t="str">
        <f>=IFERROR(VLOOKUP(H274&amp;I274,Table_Fonctions!A:G,7,FALSE),K274)</f>
        <v/>
      </c>
      <c r="M274" s="47" t="str">
        <f>=IF(OR(LEFT(D274, 3)="TJ ", LEFT(D274, 4)="CPH "), "OUI", "NON")</f>
        <v/>
      </c>
      <c r="N274" s="47" t="s">
        <v>560</v>
      </c>
      <c r="O274" s="47"/>
      <c r="P274" s="47">
        <v>1</v>
      </c>
      <c r="Q274" s="47">
        <v>1</v>
      </c>
      <c r="R274" s="47" t="s">
        <v>1172</v>
      </c>
      <c r="S274" s="47">
        <f>=ROUND(BQ274-(BR274+BS274),3)</f>
      </c>
      <c r="T274" s="47">
        <f>=ROUND(CK274-(CL274+CM274+CN274+CO274+CP274),3)</f>
      </c>
      <c r="U274" s="47">
        <v>0</v>
      </c>
      <c r="V274" s="47">
        <v>0</v>
      </c>
      <c r="W274" s="47">
        <v>0</v>
      </c>
      <c r="X274" s="47">
        <v>0</v>
      </c>
      <c r="Y274" s="47">
        <v>0</v>
      </c>
      <c r="Z274" s="47">
        <v>0</v>
      </c>
      <c r="AA274" s="47">
        <v>0</v>
      </c>
      <c r="AB274" s="47">
        <v>0</v>
      </c>
      <c r="AC274" s="47">
        <v>0</v>
      </c>
      <c r="AD274" s="47">
        <v>0</v>
      </c>
      <c r="AE274" s="47">
        <v>0</v>
      </c>
      <c r="AF274" s="47">
        <v>0</v>
      </c>
      <c r="AG274" s="47">
        <v>0</v>
      </c>
      <c r="AH274" s="47">
        <v>0</v>
      </c>
      <c r="AI274" s="47">
        <v>0</v>
      </c>
      <c r="AJ274" s="47">
        <v>1</v>
      </c>
      <c r="AK274" s="47">
        <v>0</v>
      </c>
      <c r="AL274" s="47">
        <v>0</v>
      </c>
      <c r="AM274" s="47">
        <v>0</v>
      </c>
      <c r="AN274" s="47">
        <v>0</v>
      </c>
      <c r="AO274" s="47">
        <v>0</v>
      </c>
      <c r="AP274" s="47">
        <v>0</v>
      </c>
      <c r="AQ274" s="47">
        <v>0</v>
      </c>
      <c r="AR274" s="47">
        <v>0</v>
      </c>
      <c r="AS274" s="47">
        <v>0</v>
      </c>
      <c r="AT274" s="47">
        <v>0</v>
      </c>
      <c r="AU274" s="47">
        <v>0</v>
      </c>
      <c r="AV274" s="47">
        <v>0</v>
      </c>
      <c r="AW274" s="47">
        <v>0</v>
      </c>
      <c r="AX274" s="47">
        <v>0</v>
      </c>
      <c r="AY274" s="47">
        <v>0</v>
      </c>
      <c r="AZ274" s="47">
        <v>0</v>
      </c>
      <c r="BA274" s="47">
        <v>0</v>
      </c>
      <c r="BB274" s="47">
        <v>0</v>
      </c>
      <c r="BC274" s="47">
        <v>0</v>
      </c>
      <c r="BD274" s="47">
        <v>0</v>
      </c>
      <c r="BE274" s="47">
        <v>0</v>
      </c>
      <c r="BF274" s="47">
        <v>0</v>
      </c>
      <c r="BG274" s="47">
        <v>0</v>
      </c>
      <c r="BH274" s="47">
        <v>0</v>
      </c>
      <c r="BI274" s="47">
        <v>0</v>
      </c>
      <c r="BJ274" s="47">
        <v>0</v>
      </c>
      <c r="BK274" s="47">
        <v>0</v>
      </c>
      <c r="BL274" s="47">
        <v>0</v>
      </c>
      <c r="BM274" s="47">
        <v>0</v>
      </c>
      <c r="BN274" s="47">
        <v>0</v>
      </c>
      <c r="BO274" s="47">
        <v>0</v>
      </c>
      <c r="BP274" s="47">
        <v>0</v>
      </c>
      <c r="BQ274" s="47">
        <v>0</v>
      </c>
      <c r="BR274" s="47">
        <v>0</v>
      </c>
      <c r="BS274" s="47">
        <v>0</v>
      </c>
      <c r="BT274" s="47">
        <v>0</v>
      </c>
      <c r="BU274" s="47">
        <v>0</v>
      </c>
      <c r="BV274" s="47">
        <v>0</v>
      </c>
      <c r="BW274" s="47">
        <v>0</v>
      </c>
      <c r="BX274" s="47">
        <v>0</v>
      </c>
      <c r="BY274" s="47">
        <v>0</v>
      </c>
      <c r="BZ274" s="47">
        <v>0</v>
      </c>
      <c r="CA274" s="47">
        <v>0</v>
      </c>
      <c r="CB274" s="47">
        <v>0</v>
      </c>
      <c r="CC274" s="47">
        <v>0</v>
      </c>
      <c r="CD274" s="47">
        <v>0</v>
      </c>
      <c r="CE274" s="47">
        <v>0</v>
      </c>
      <c r="CF274" s="47">
        <v>0</v>
      </c>
      <c r="CG274" s="47">
        <v>0</v>
      </c>
      <c r="CH274" s="47">
        <v>0</v>
      </c>
      <c r="CI274" s="47">
        <v>0</v>
      </c>
      <c r="CJ274" s="47">
        <v>0</v>
      </c>
      <c r="CK274" s="47">
        <v>0</v>
      </c>
      <c r="CL274" s="47">
        <v>0</v>
      </c>
      <c r="CM274" s="47">
        <v>0</v>
      </c>
      <c r="CN274" s="47">
        <v>0</v>
      </c>
      <c r="CO274" s="47">
        <v>0</v>
      </c>
      <c r="CP274" s="47">
        <v>0</v>
      </c>
      <c r="CQ274" s="47">
        <v>0</v>
      </c>
      <c r="CR274" s="47">
        <v>0</v>
      </c>
      <c r="CS274" s="47">
        <v>0</v>
      </c>
      <c r="CT274" s="47">
        <v>0</v>
      </c>
      <c r="CU274" s="47">
        <v>0</v>
      </c>
      <c r="CV274" s="47">
        <v>0</v>
      </c>
      <c r="CW274" s="47">
        <v>0</v>
      </c>
      <c r="CX274" s="47">
        <v>0</v>
      </c>
      <c r="CY274" s="47">
        <v>0</v>
      </c>
      <c r="CZ274" s="47">
        <v>0</v>
      </c>
      <c r="DA274" s="47">
        <v>0</v>
      </c>
      <c r="DB274" s="47">
        <v>0</v>
      </c>
      <c r="DC274" s="47">
        <v>0</v>
      </c>
      <c r="DD274" s="47">
        <v>0</v>
      </c>
      <c r="DE274" s="47">
        <v>0</v>
      </c>
      <c r="DF274" s="47">
        <v>0</v>
      </c>
      <c r="DG274" s="47">
        <v>0</v>
      </c>
      <c r="DH274" s="47">
        <v>0</v>
      </c>
      <c r="DI274" s="47">
        <v>0</v>
      </c>
      <c r="DJ274" s="47">
        <v>0</v>
      </c>
      <c r="DK274" s="47">
        <v>0</v>
      </c>
      <c r="DL274" s="47">
        <v>0</v>
      </c>
      <c r="DM274" s="47">
        <v>0</v>
      </c>
      <c r="DN274" s="47">
        <v>0</v>
      </c>
      <c r="DO274" s="47">
        <v>0</v>
      </c>
      <c r="DP274" s="47">
        <v>0</v>
      </c>
      <c r="DQ274" s="47">
        <v>0</v>
      </c>
      <c r="DR274" s="47">
        <v>0</v>
      </c>
      <c r="DS274" s="47">
        <v>0</v>
      </c>
      <c r="DT274" s="47">
        <v>0</v>
      </c>
      <c r="DU274" s="47">
        <v>0</v>
      </c>
      <c r="DV274" s="47">
        <v>0</v>
      </c>
      <c r="DW274" s="47">
        <v>0</v>
      </c>
      <c r="DX274" s="47">
        <v>0</v>
      </c>
      <c r="DY274" s="47">
        <v>0</v>
      </c>
      <c r="DZ274" s="47">
        <v>0</v>
      </c>
      <c r="EA274" s="47">
        <v>0</v>
      </c>
      <c r="ZZ274" t="s">
        <v>157</v>
      </c>
    </row>
    <row r="275" spans="1:702" x14ac:dyDescent="0.25">
      <c r="A275" s="47" t="s">
        <v>581</v>
      </c>
      <c r="B275" s="47" t="s">
        <v>153</v>
      </c>
      <c r="C275" s="47" t="s">
        <v>157</v>
      </c>
      <c r="D275" s="47" t="s">
        <v>1170</v>
      </c>
      <c r="E275" s="47" t="s">
        <v>552</v>
      </c>
      <c r="F275" s="47" t="s">
        <v>552</v>
      </c>
      <c r="G275" s="47"/>
      <c r="H275" s="47" t="s">
        <v>406</v>
      </c>
      <c r="I275" s="47" t="s">
        <v>412</v>
      </c>
      <c r="J275" s="47" t="str">
        <f>=IFERROR(VLOOKUP(H275&amp;I275,Table_Fonctions!A:G,6,FALSE),"")</f>
        <v>0</v>
      </c>
      <c r="K275" s="47" t="s">
        <v>1177</v>
      </c>
      <c r="L275" s="47" t="str">
        <f>=IFERROR(VLOOKUP(H275&amp;I275,Table_Fonctions!A:G,7,FALSE),K275)</f>
        <v/>
      </c>
      <c r="M275" s="47" t="str">
        <f>=IF(OR(LEFT(D275, 3)="TJ ", LEFT(D275, 4)="CPH "), "OUI", "NON")</f>
        <v/>
      </c>
      <c r="N275" s="47" t="s">
        <v>571</v>
      </c>
      <c r="O275" s="47"/>
      <c r="P275" s="47">
        <v>1</v>
      </c>
      <c r="Q275" s="47">
        <v>1</v>
      </c>
      <c r="R275" s="47" t="s">
        <v>1172</v>
      </c>
      <c r="S275" s="47">
        <f>=ROUND(BQ275-(BR275+BS275),3)</f>
      </c>
      <c r="T275" s="47">
        <f>=ROUND(CK275-(CL275+CM275+CN275+CO275+CP275),3)</f>
      </c>
      <c r="U275" s="47">
        <v>0</v>
      </c>
      <c r="V275" s="47">
        <v>0</v>
      </c>
      <c r="W275" s="47">
        <v>0</v>
      </c>
      <c r="X275" s="47">
        <v>0</v>
      </c>
      <c r="Y275" s="47">
        <v>0</v>
      </c>
      <c r="Z275" s="47">
        <v>0</v>
      </c>
      <c r="AA275" s="47">
        <v>0</v>
      </c>
      <c r="AB275" s="47">
        <v>0</v>
      </c>
      <c r="AC275" s="47">
        <v>0</v>
      </c>
      <c r="AD275" s="47">
        <v>0</v>
      </c>
      <c r="AE275" s="47">
        <v>0</v>
      </c>
      <c r="AF275" s="47">
        <v>0</v>
      </c>
      <c r="AG275" s="47">
        <v>0</v>
      </c>
      <c r="AH275" s="47">
        <v>0</v>
      </c>
      <c r="AI275" s="47">
        <v>0</v>
      </c>
      <c r="AJ275" s="47">
        <v>1</v>
      </c>
      <c r="AK275" s="47">
        <v>0</v>
      </c>
      <c r="AL275" s="47">
        <v>1</v>
      </c>
      <c r="AM275" s="47">
        <v>0</v>
      </c>
      <c r="AN275" s="47">
        <v>0</v>
      </c>
      <c r="AO275" s="47">
        <v>0</v>
      </c>
      <c r="AP275" s="47">
        <v>0</v>
      </c>
      <c r="AQ275" s="47">
        <v>0</v>
      </c>
      <c r="AR275" s="47">
        <v>0</v>
      </c>
      <c r="AS275" s="47">
        <v>0</v>
      </c>
      <c r="AT275" s="47">
        <v>0</v>
      </c>
      <c r="AU275" s="47">
        <v>0</v>
      </c>
      <c r="AV275" s="47">
        <v>0</v>
      </c>
      <c r="AW275" s="47">
        <v>0</v>
      </c>
      <c r="AX275" s="47">
        <v>0</v>
      </c>
      <c r="AY275" s="47">
        <v>0</v>
      </c>
      <c r="AZ275" s="47">
        <v>0</v>
      </c>
      <c r="BA275" s="47">
        <v>0</v>
      </c>
      <c r="BB275" s="47">
        <v>0</v>
      </c>
      <c r="BC275" s="47">
        <v>0</v>
      </c>
      <c r="BD275" s="47">
        <v>0</v>
      </c>
      <c r="BE275" s="47">
        <v>0</v>
      </c>
      <c r="BF275" s="47">
        <v>0</v>
      </c>
      <c r="BG275" s="47">
        <v>0</v>
      </c>
      <c r="BH275" s="47">
        <v>0</v>
      </c>
      <c r="BI275" s="47">
        <v>0</v>
      </c>
      <c r="BJ275" s="47">
        <v>0</v>
      </c>
      <c r="BK275" s="47">
        <v>0</v>
      </c>
      <c r="BL275" s="47">
        <v>0</v>
      </c>
      <c r="BM275" s="47">
        <v>0</v>
      </c>
      <c r="BN275" s="47">
        <v>0</v>
      </c>
      <c r="BO275" s="47">
        <v>0</v>
      </c>
      <c r="BP275" s="47">
        <v>0</v>
      </c>
      <c r="BQ275" s="47">
        <v>0</v>
      </c>
      <c r="BR275" s="47">
        <v>0</v>
      </c>
      <c r="BS275" s="47">
        <v>0</v>
      </c>
      <c r="BT275" s="47">
        <v>0</v>
      </c>
      <c r="BU275" s="47">
        <v>0</v>
      </c>
      <c r="BV275" s="47">
        <v>0</v>
      </c>
      <c r="BW275" s="47">
        <v>0</v>
      </c>
      <c r="BX275" s="47">
        <v>0</v>
      </c>
      <c r="BY275" s="47">
        <v>0</v>
      </c>
      <c r="BZ275" s="47">
        <v>0</v>
      </c>
      <c r="CA275" s="47">
        <v>0</v>
      </c>
      <c r="CB275" s="47">
        <v>0</v>
      </c>
      <c r="CC275" s="47">
        <v>0</v>
      </c>
      <c r="CD275" s="47">
        <v>0</v>
      </c>
      <c r="CE275" s="47">
        <v>0</v>
      </c>
      <c r="CF275" s="47">
        <v>0</v>
      </c>
      <c r="CG275" s="47">
        <v>0</v>
      </c>
      <c r="CH275" s="47">
        <v>0</v>
      </c>
      <c r="CI275" s="47">
        <v>0</v>
      </c>
      <c r="CJ275" s="47">
        <v>0</v>
      </c>
      <c r="CK275" s="47">
        <v>0</v>
      </c>
      <c r="CL275" s="47">
        <v>0</v>
      </c>
      <c r="CM275" s="47">
        <v>0</v>
      </c>
      <c r="CN275" s="47">
        <v>0</v>
      </c>
      <c r="CO275" s="47">
        <v>0</v>
      </c>
      <c r="CP275" s="47">
        <v>0</v>
      </c>
      <c r="CQ275" s="47">
        <v>0</v>
      </c>
      <c r="CR275" s="47">
        <v>0</v>
      </c>
      <c r="CS275" s="47">
        <v>0</v>
      </c>
      <c r="CT275" s="47">
        <v>0</v>
      </c>
      <c r="CU275" s="47">
        <v>0</v>
      </c>
      <c r="CV275" s="47">
        <v>0</v>
      </c>
      <c r="CW275" s="47">
        <v>0</v>
      </c>
      <c r="CX275" s="47">
        <v>0</v>
      </c>
      <c r="CY275" s="47">
        <v>0</v>
      </c>
      <c r="CZ275" s="47">
        <v>0</v>
      </c>
      <c r="DA275" s="47">
        <v>0</v>
      </c>
      <c r="DB275" s="47">
        <v>0</v>
      </c>
      <c r="DC275" s="47">
        <v>0</v>
      </c>
      <c r="DD275" s="47">
        <v>0</v>
      </c>
      <c r="DE275" s="47">
        <v>0</v>
      </c>
      <c r="DF275" s="47">
        <v>0</v>
      </c>
      <c r="DG275" s="47">
        <v>0</v>
      </c>
      <c r="DH275" s="47">
        <v>0</v>
      </c>
      <c r="DI275" s="47">
        <v>0</v>
      </c>
      <c r="DJ275" s="47">
        <v>0</v>
      </c>
      <c r="DK275" s="47">
        <v>0</v>
      </c>
      <c r="DL275" s="47">
        <v>0</v>
      </c>
      <c r="DM275" s="47">
        <v>0</v>
      </c>
      <c r="DN275" s="47">
        <v>0</v>
      </c>
      <c r="DO275" s="47">
        <v>0</v>
      </c>
      <c r="DP275" s="47">
        <v>0</v>
      </c>
      <c r="DQ275" s="47">
        <v>0</v>
      </c>
      <c r="DR275" s="47">
        <v>0</v>
      </c>
      <c r="DS275" s="47">
        <v>0</v>
      </c>
      <c r="DT275" s="47">
        <v>0</v>
      </c>
      <c r="DU275" s="47">
        <v>0</v>
      </c>
      <c r="DV275" s="47">
        <v>0</v>
      </c>
      <c r="DW275" s="47">
        <v>0</v>
      </c>
      <c r="DX275" s="47">
        <v>0</v>
      </c>
      <c r="DY275" s="47">
        <v>0</v>
      </c>
      <c r="DZ275" s="47">
        <v>0</v>
      </c>
      <c r="EA275" s="47">
        <v>0</v>
      </c>
      <c r="ZZ275" t="s">
        <v>157</v>
      </c>
    </row>
    <row r="276" spans="1:702" x14ac:dyDescent="0.25">
      <c r="A276" s="47" t="s">
        <v>582</v>
      </c>
      <c r="B276" s="47" t="s">
        <v>153</v>
      </c>
      <c r="C276" s="47" t="s">
        <v>157</v>
      </c>
      <c r="D276" s="47" t="s">
        <v>1170</v>
      </c>
      <c r="E276" s="47" t="s">
        <v>552</v>
      </c>
      <c r="F276" s="47" t="s">
        <v>552</v>
      </c>
      <c r="G276" s="47"/>
      <c r="H276" s="47" t="s">
        <v>406</v>
      </c>
      <c r="I276" s="47" t="s">
        <v>415</v>
      </c>
      <c r="J276" s="47" t="str">
        <f>=IFERROR(VLOOKUP(H276&amp;I276,Table_Fonctions!A:G,6,FALSE),"")</f>
        <v>0</v>
      </c>
      <c r="K276" s="47" t="s">
        <v>1177</v>
      </c>
      <c r="L276" s="47" t="str">
        <f>=IFERROR(VLOOKUP(H276&amp;I276,Table_Fonctions!A:G,7,FALSE),K276)</f>
        <v/>
      </c>
      <c r="M276" s="47" t="str">
        <f>=IF(OR(LEFT(D276, 3)="TJ ", LEFT(D276, 4)="CPH "), "OUI", "NON")</f>
        <v/>
      </c>
      <c r="N276" s="47" t="s">
        <v>560</v>
      </c>
      <c r="O276" s="47"/>
      <c r="P276" s="47">
        <v>1</v>
      </c>
      <c r="Q276" s="47">
        <v>1</v>
      </c>
      <c r="R276" s="47" t="s">
        <v>1172</v>
      </c>
      <c r="S276" s="47">
        <f>=ROUND(BQ276-(BR276+BS276),3)</f>
      </c>
      <c r="T276" s="47">
        <f>=ROUND(CK276-(CL276+CM276+CN276+CO276+CP276),3)</f>
      </c>
      <c r="U276" s="47">
        <v>0</v>
      </c>
      <c r="V276" s="47">
        <v>0</v>
      </c>
      <c r="W276" s="47">
        <v>0</v>
      </c>
      <c r="X276" s="47">
        <v>0</v>
      </c>
      <c r="Y276" s="47">
        <v>0</v>
      </c>
      <c r="Z276" s="47">
        <v>0</v>
      </c>
      <c r="AA276" s="47">
        <v>0</v>
      </c>
      <c r="AB276" s="47">
        <v>0</v>
      </c>
      <c r="AC276" s="47">
        <v>0</v>
      </c>
      <c r="AD276" s="47">
        <v>0</v>
      </c>
      <c r="AE276" s="47">
        <v>0</v>
      </c>
      <c r="AF276" s="47">
        <v>0</v>
      </c>
      <c r="AG276" s="47">
        <v>0</v>
      </c>
      <c r="AH276" s="47">
        <v>0</v>
      </c>
      <c r="AI276" s="47">
        <v>0</v>
      </c>
      <c r="AJ276" s="47">
        <v>1</v>
      </c>
      <c r="AK276" s="47">
        <v>0</v>
      </c>
      <c r="AL276" s="47">
        <v>1</v>
      </c>
      <c r="AM276" s="47">
        <v>0</v>
      </c>
      <c r="AN276" s="47">
        <v>0</v>
      </c>
      <c r="AO276" s="47">
        <v>0</v>
      </c>
      <c r="AP276" s="47">
        <v>0</v>
      </c>
      <c r="AQ276" s="47">
        <v>0</v>
      </c>
      <c r="AR276" s="47">
        <v>0</v>
      </c>
      <c r="AS276" s="47">
        <v>0</v>
      </c>
      <c r="AT276" s="47">
        <v>0</v>
      </c>
      <c r="AU276" s="47">
        <v>0</v>
      </c>
      <c r="AV276" s="47">
        <v>0</v>
      </c>
      <c r="AW276" s="47">
        <v>0</v>
      </c>
      <c r="AX276" s="47">
        <v>0</v>
      </c>
      <c r="AY276" s="47">
        <v>0</v>
      </c>
      <c r="AZ276" s="47">
        <v>0</v>
      </c>
      <c r="BA276" s="47">
        <v>0</v>
      </c>
      <c r="BB276" s="47">
        <v>0</v>
      </c>
      <c r="BC276" s="47">
        <v>0</v>
      </c>
      <c r="BD276" s="47">
        <v>0</v>
      </c>
      <c r="BE276" s="47">
        <v>0</v>
      </c>
      <c r="BF276" s="47">
        <v>0</v>
      </c>
      <c r="BG276" s="47">
        <v>0</v>
      </c>
      <c r="BH276" s="47">
        <v>0</v>
      </c>
      <c r="BI276" s="47">
        <v>0</v>
      </c>
      <c r="BJ276" s="47">
        <v>0</v>
      </c>
      <c r="BK276" s="47">
        <v>0</v>
      </c>
      <c r="BL276" s="47">
        <v>0</v>
      </c>
      <c r="BM276" s="47">
        <v>0</v>
      </c>
      <c r="BN276" s="47">
        <v>0</v>
      </c>
      <c r="BO276" s="47">
        <v>0</v>
      </c>
      <c r="BP276" s="47">
        <v>0</v>
      </c>
      <c r="BQ276" s="47">
        <v>0</v>
      </c>
      <c r="BR276" s="47">
        <v>0</v>
      </c>
      <c r="BS276" s="47">
        <v>0</v>
      </c>
      <c r="BT276" s="47">
        <v>0</v>
      </c>
      <c r="BU276" s="47">
        <v>0</v>
      </c>
      <c r="BV276" s="47">
        <v>0</v>
      </c>
      <c r="BW276" s="47">
        <v>0</v>
      </c>
      <c r="BX276" s="47">
        <v>0</v>
      </c>
      <c r="BY276" s="47">
        <v>0</v>
      </c>
      <c r="BZ276" s="47">
        <v>0</v>
      </c>
      <c r="CA276" s="47">
        <v>0</v>
      </c>
      <c r="CB276" s="47">
        <v>0</v>
      </c>
      <c r="CC276" s="47">
        <v>0</v>
      </c>
      <c r="CD276" s="47">
        <v>0</v>
      </c>
      <c r="CE276" s="47">
        <v>0</v>
      </c>
      <c r="CF276" s="47">
        <v>0</v>
      </c>
      <c r="CG276" s="47">
        <v>0</v>
      </c>
      <c r="CH276" s="47">
        <v>0</v>
      </c>
      <c r="CI276" s="47">
        <v>0</v>
      </c>
      <c r="CJ276" s="47">
        <v>0</v>
      </c>
      <c r="CK276" s="47">
        <v>0</v>
      </c>
      <c r="CL276" s="47">
        <v>0</v>
      </c>
      <c r="CM276" s="47">
        <v>0</v>
      </c>
      <c r="CN276" s="47">
        <v>0</v>
      </c>
      <c r="CO276" s="47">
        <v>0</v>
      </c>
      <c r="CP276" s="47">
        <v>0</v>
      </c>
      <c r="CQ276" s="47">
        <v>0</v>
      </c>
      <c r="CR276" s="47">
        <v>0</v>
      </c>
      <c r="CS276" s="47">
        <v>0</v>
      </c>
      <c r="CT276" s="47">
        <v>0</v>
      </c>
      <c r="CU276" s="47">
        <v>0</v>
      </c>
      <c r="CV276" s="47">
        <v>0</v>
      </c>
      <c r="CW276" s="47">
        <v>0</v>
      </c>
      <c r="CX276" s="47">
        <v>0</v>
      </c>
      <c r="CY276" s="47">
        <v>0</v>
      </c>
      <c r="CZ276" s="47">
        <v>0</v>
      </c>
      <c r="DA276" s="47">
        <v>0</v>
      </c>
      <c r="DB276" s="47">
        <v>0</v>
      </c>
      <c r="DC276" s="47">
        <v>0</v>
      </c>
      <c r="DD276" s="47">
        <v>0</v>
      </c>
      <c r="DE276" s="47">
        <v>0</v>
      </c>
      <c r="DF276" s="47">
        <v>0</v>
      </c>
      <c r="DG276" s="47">
        <v>0</v>
      </c>
      <c r="DH276" s="47">
        <v>0</v>
      </c>
      <c r="DI276" s="47">
        <v>0</v>
      </c>
      <c r="DJ276" s="47">
        <v>0</v>
      </c>
      <c r="DK276" s="47">
        <v>0</v>
      </c>
      <c r="DL276" s="47">
        <v>0</v>
      </c>
      <c r="DM276" s="47">
        <v>0</v>
      </c>
      <c r="DN276" s="47">
        <v>0</v>
      </c>
      <c r="DO276" s="47">
        <v>0</v>
      </c>
      <c r="DP276" s="47">
        <v>0</v>
      </c>
      <c r="DQ276" s="47">
        <v>0</v>
      </c>
      <c r="DR276" s="47">
        <v>0</v>
      </c>
      <c r="DS276" s="47">
        <v>0</v>
      </c>
      <c r="DT276" s="47">
        <v>0</v>
      </c>
      <c r="DU276" s="47">
        <v>0</v>
      </c>
      <c r="DV276" s="47">
        <v>0</v>
      </c>
      <c r="DW276" s="47">
        <v>0</v>
      </c>
      <c r="DX276" s="47">
        <v>0</v>
      </c>
      <c r="DY276" s="47">
        <v>0</v>
      </c>
      <c r="DZ276" s="47">
        <v>0</v>
      </c>
      <c r="EA276" s="47">
        <v>0</v>
      </c>
      <c r="ZZ276" t="s">
        <v>157</v>
      </c>
    </row>
    <row r="277" spans="1:702" x14ac:dyDescent="0.25">
      <c r="A277" s="47" t="s">
        <v>583</v>
      </c>
      <c r="B277" s="47" t="s">
        <v>153</v>
      </c>
      <c r="C277" s="47" t="s">
        <v>157</v>
      </c>
      <c r="D277" s="47" t="s">
        <v>1170</v>
      </c>
      <c r="E277" s="47" t="s">
        <v>552</v>
      </c>
      <c r="F277" s="47" t="s">
        <v>552</v>
      </c>
      <c r="G277" s="47"/>
      <c r="H277" s="47" t="s">
        <v>406</v>
      </c>
      <c r="I277" s="47" t="s">
        <v>412</v>
      </c>
      <c r="J277" s="47" t="str">
        <f>=IFERROR(VLOOKUP(H277&amp;I277,Table_Fonctions!A:G,6,FALSE),"")</f>
        <v>0</v>
      </c>
      <c r="K277" s="47" t="s">
        <v>1177</v>
      </c>
      <c r="L277" s="47" t="str">
        <f>=IFERROR(VLOOKUP(H277&amp;I277,Table_Fonctions!A:G,7,FALSE),K277)</f>
        <v/>
      </c>
      <c r="M277" s="47" t="str">
        <f>=IF(OR(LEFT(D277, 3)="TJ ", LEFT(D277, 4)="CPH "), "OUI", "NON")</f>
        <v/>
      </c>
      <c r="N277" s="47" t="s">
        <v>434</v>
      </c>
      <c r="O277" s="47"/>
      <c r="P277" s="47">
        <v>0.7078947368421052</v>
      </c>
      <c r="Q277" s="47">
        <v>0.7078947368421052</v>
      </c>
      <c r="R277" s="47" t="s">
        <v>1172</v>
      </c>
      <c r="S277" s="47">
        <f>=ROUND(BQ277-(BR277+BS277),3)</f>
      </c>
      <c r="T277" s="47">
        <f>=ROUND(CK277-(CL277+CM277+CN277+CO277+CP277),3)</f>
      </c>
      <c r="U277" s="47">
        <v>0</v>
      </c>
      <c r="V277" s="47">
        <v>0</v>
      </c>
      <c r="W277" s="47">
        <v>0</v>
      </c>
      <c r="X277" s="47">
        <v>0</v>
      </c>
      <c r="Y277" s="47">
        <v>0</v>
      </c>
      <c r="Z277" s="47">
        <v>0</v>
      </c>
      <c r="AA277" s="47">
        <v>0</v>
      </c>
      <c r="AB277" s="47">
        <v>0</v>
      </c>
      <c r="AC277" s="47">
        <v>0</v>
      </c>
      <c r="AD277" s="47">
        <v>0</v>
      </c>
      <c r="AE277" s="47">
        <v>0</v>
      </c>
      <c r="AF277" s="47">
        <v>0</v>
      </c>
      <c r="AG277" s="47">
        <v>0</v>
      </c>
      <c r="AH277" s="47">
        <v>0</v>
      </c>
      <c r="AI277" s="47">
        <v>0</v>
      </c>
      <c r="AJ277" s="47">
        <v>0.7078947368421052</v>
      </c>
      <c r="AK277" s="47">
        <v>0.7078947368421052</v>
      </c>
      <c r="AL277" s="47">
        <v>0</v>
      </c>
      <c r="AM277" s="47">
        <v>0</v>
      </c>
      <c r="AN277" s="47">
        <v>0</v>
      </c>
      <c r="AO277" s="47">
        <v>0</v>
      </c>
      <c r="AP277" s="47">
        <v>0</v>
      </c>
      <c r="AQ277" s="47">
        <v>0</v>
      </c>
      <c r="AR277" s="47">
        <v>0</v>
      </c>
      <c r="AS277" s="47">
        <v>0</v>
      </c>
      <c r="AT277" s="47">
        <v>0</v>
      </c>
      <c r="AU277" s="47">
        <v>0</v>
      </c>
      <c r="AV277" s="47">
        <v>0</v>
      </c>
      <c r="AW277" s="47">
        <v>0</v>
      </c>
      <c r="AX277" s="47">
        <v>0</v>
      </c>
      <c r="AY277" s="47">
        <v>0</v>
      </c>
      <c r="AZ277" s="47">
        <v>0</v>
      </c>
      <c r="BA277" s="47">
        <v>0</v>
      </c>
      <c r="BB277" s="47">
        <v>0</v>
      </c>
      <c r="BC277" s="47">
        <v>0</v>
      </c>
      <c r="BD277" s="47">
        <v>0</v>
      </c>
      <c r="BE277" s="47">
        <v>0</v>
      </c>
      <c r="BF277" s="47">
        <v>0</v>
      </c>
      <c r="BG277" s="47">
        <v>0</v>
      </c>
      <c r="BH277" s="47">
        <v>0</v>
      </c>
      <c r="BI277" s="47">
        <v>0</v>
      </c>
      <c r="BJ277" s="47">
        <v>0</v>
      </c>
      <c r="BK277" s="47">
        <v>0</v>
      </c>
      <c r="BL277" s="47">
        <v>0</v>
      </c>
      <c r="BM277" s="47">
        <v>0</v>
      </c>
      <c r="BN277" s="47">
        <v>0</v>
      </c>
      <c r="BO277" s="47">
        <v>0</v>
      </c>
      <c r="BP277" s="47">
        <v>0</v>
      </c>
      <c r="BQ277" s="47">
        <v>0</v>
      </c>
      <c r="BR277" s="47">
        <v>0</v>
      </c>
      <c r="BS277" s="47">
        <v>0</v>
      </c>
      <c r="BT277" s="47">
        <v>0</v>
      </c>
      <c r="BU277" s="47">
        <v>0</v>
      </c>
      <c r="BV277" s="47">
        <v>0</v>
      </c>
      <c r="BW277" s="47">
        <v>0</v>
      </c>
      <c r="BX277" s="47">
        <v>0</v>
      </c>
      <c r="BY277" s="47">
        <v>0</v>
      </c>
      <c r="BZ277" s="47">
        <v>0</v>
      </c>
      <c r="CA277" s="47">
        <v>0</v>
      </c>
      <c r="CB277" s="47">
        <v>0</v>
      </c>
      <c r="CC277" s="47">
        <v>0</v>
      </c>
      <c r="CD277" s="47">
        <v>0</v>
      </c>
      <c r="CE277" s="47">
        <v>0</v>
      </c>
      <c r="CF277" s="47">
        <v>0</v>
      </c>
      <c r="CG277" s="47">
        <v>0</v>
      </c>
      <c r="CH277" s="47">
        <v>0</v>
      </c>
      <c r="CI277" s="47">
        <v>0</v>
      </c>
      <c r="CJ277" s="47">
        <v>0</v>
      </c>
      <c r="CK277" s="47">
        <v>0</v>
      </c>
      <c r="CL277" s="47">
        <v>0</v>
      </c>
      <c r="CM277" s="47">
        <v>0</v>
      </c>
      <c r="CN277" s="47">
        <v>0</v>
      </c>
      <c r="CO277" s="47">
        <v>0</v>
      </c>
      <c r="CP277" s="47">
        <v>0</v>
      </c>
      <c r="CQ277" s="47">
        <v>0</v>
      </c>
      <c r="CR277" s="47">
        <v>0</v>
      </c>
      <c r="CS277" s="47">
        <v>0</v>
      </c>
      <c r="CT277" s="47">
        <v>0</v>
      </c>
      <c r="CU277" s="47">
        <v>0</v>
      </c>
      <c r="CV277" s="47">
        <v>0</v>
      </c>
      <c r="CW277" s="47">
        <v>0</v>
      </c>
      <c r="CX277" s="47">
        <v>0</v>
      </c>
      <c r="CY277" s="47">
        <v>0</v>
      </c>
      <c r="CZ277" s="47">
        <v>0</v>
      </c>
      <c r="DA277" s="47">
        <v>0</v>
      </c>
      <c r="DB277" s="47">
        <v>0</v>
      </c>
      <c r="DC277" s="47">
        <v>0</v>
      </c>
      <c r="DD277" s="47">
        <v>0</v>
      </c>
      <c r="DE277" s="47">
        <v>0</v>
      </c>
      <c r="DF277" s="47">
        <v>0</v>
      </c>
      <c r="DG277" s="47">
        <v>0</v>
      </c>
      <c r="DH277" s="47">
        <v>0</v>
      </c>
      <c r="DI277" s="47">
        <v>0</v>
      </c>
      <c r="DJ277" s="47">
        <v>0</v>
      </c>
      <c r="DK277" s="47">
        <v>0</v>
      </c>
      <c r="DL277" s="47">
        <v>0</v>
      </c>
      <c r="DM277" s="47">
        <v>0</v>
      </c>
      <c r="DN277" s="47">
        <v>0</v>
      </c>
      <c r="DO277" s="47">
        <v>0</v>
      </c>
      <c r="DP277" s="47">
        <v>0</v>
      </c>
      <c r="DQ277" s="47">
        <v>0</v>
      </c>
      <c r="DR277" s="47">
        <v>0</v>
      </c>
      <c r="DS277" s="47">
        <v>0</v>
      </c>
      <c r="DT277" s="47">
        <v>0</v>
      </c>
      <c r="DU277" s="47">
        <v>0</v>
      </c>
      <c r="DV277" s="47">
        <v>0</v>
      </c>
      <c r="DW277" s="47">
        <v>0</v>
      </c>
      <c r="DX277" s="47">
        <v>0</v>
      </c>
      <c r="DY277" s="47">
        <v>0</v>
      </c>
      <c r="DZ277" s="47">
        <v>0</v>
      </c>
      <c r="EA277" s="47">
        <v>0</v>
      </c>
      <c r="ZZ277" t="s">
        <v>157</v>
      </c>
    </row>
    <row r="278" spans="1:702" x14ac:dyDescent="0.25">
      <c r="A278" s="47" t="s">
        <v>584</v>
      </c>
      <c r="B278" s="47" t="s">
        <v>153</v>
      </c>
      <c r="C278" s="47" t="s">
        <v>157</v>
      </c>
      <c r="D278" s="47" t="s">
        <v>1170</v>
      </c>
      <c r="E278" s="47" t="s">
        <v>552</v>
      </c>
      <c r="F278" s="47" t="s">
        <v>552</v>
      </c>
      <c r="G278" s="47"/>
      <c r="H278" s="47" t="s">
        <v>406</v>
      </c>
      <c r="I278" s="47" t="s">
        <v>415</v>
      </c>
      <c r="J278" s="47" t="str">
        <f>=IFERROR(VLOOKUP(H278&amp;I278,Table_Fonctions!A:G,6,FALSE),"")</f>
        <v>0</v>
      </c>
      <c r="K278" s="47" t="s">
        <v>1177</v>
      </c>
      <c r="L278" s="47" t="str">
        <f>=IFERROR(VLOOKUP(H278&amp;I278,Table_Fonctions!A:G,7,FALSE),K278)</f>
        <v/>
      </c>
      <c r="M278" s="47" t="str">
        <f>=IF(OR(LEFT(D278, 3)="TJ ", LEFT(D278, 4)="CPH "), "OUI", "NON")</f>
        <v/>
      </c>
      <c r="N278" s="47" t="s">
        <v>560</v>
      </c>
      <c r="O278" s="47"/>
      <c r="P278" s="47">
        <v>1</v>
      </c>
      <c r="Q278" s="47">
        <v>1</v>
      </c>
      <c r="R278" s="47" t="s">
        <v>1172</v>
      </c>
      <c r="S278" s="47">
        <f>=ROUND(BQ278-(BR278+BS278),3)</f>
      </c>
      <c r="T278" s="47">
        <f>=ROUND(CK278-(CL278+CM278+CN278+CO278+CP278),3)</f>
      </c>
      <c r="U278" s="47">
        <v>0</v>
      </c>
      <c r="V278" s="47">
        <v>0</v>
      </c>
      <c r="W278" s="47">
        <v>0</v>
      </c>
      <c r="X278" s="47">
        <v>0</v>
      </c>
      <c r="Y278" s="47">
        <v>0</v>
      </c>
      <c r="Z278" s="47">
        <v>0</v>
      </c>
      <c r="AA278" s="47">
        <v>0</v>
      </c>
      <c r="AB278" s="47">
        <v>0</v>
      </c>
      <c r="AC278" s="47">
        <v>0</v>
      </c>
      <c r="AD278" s="47">
        <v>0</v>
      </c>
      <c r="AE278" s="47">
        <v>0</v>
      </c>
      <c r="AF278" s="47">
        <v>0</v>
      </c>
      <c r="AG278" s="47">
        <v>0</v>
      </c>
      <c r="AH278" s="47">
        <v>0</v>
      </c>
      <c r="AI278" s="47">
        <v>0</v>
      </c>
      <c r="AJ278" s="47">
        <v>1</v>
      </c>
      <c r="AK278" s="47">
        <v>0</v>
      </c>
      <c r="AL278" s="47">
        <v>0</v>
      </c>
      <c r="AM278" s="47">
        <v>0</v>
      </c>
      <c r="AN278" s="47">
        <v>0</v>
      </c>
      <c r="AO278" s="47">
        <v>0</v>
      </c>
      <c r="AP278" s="47">
        <v>1</v>
      </c>
      <c r="AQ278" s="47">
        <v>0</v>
      </c>
      <c r="AR278" s="47">
        <v>0</v>
      </c>
      <c r="AS278" s="47">
        <v>0</v>
      </c>
      <c r="AT278" s="47">
        <v>0</v>
      </c>
      <c r="AU278" s="47">
        <v>0</v>
      </c>
      <c r="AV278" s="47">
        <v>0</v>
      </c>
      <c r="AW278" s="47">
        <v>0</v>
      </c>
      <c r="AX278" s="47">
        <v>0</v>
      </c>
      <c r="AY278" s="47">
        <v>0</v>
      </c>
      <c r="AZ278" s="47">
        <v>0</v>
      </c>
      <c r="BA278" s="47">
        <v>0</v>
      </c>
      <c r="BB278" s="47">
        <v>0</v>
      </c>
      <c r="BC278" s="47">
        <v>0</v>
      </c>
      <c r="BD278" s="47">
        <v>0</v>
      </c>
      <c r="BE278" s="47">
        <v>0</v>
      </c>
      <c r="BF278" s="47">
        <v>0</v>
      </c>
      <c r="BG278" s="47">
        <v>0</v>
      </c>
      <c r="BH278" s="47">
        <v>0</v>
      </c>
      <c r="BI278" s="47">
        <v>0</v>
      </c>
      <c r="BJ278" s="47">
        <v>0</v>
      </c>
      <c r="BK278" s="47">
        <v>0</v>
      </c>
      <c r="BL278" s="47">
        <v>0</v>
      </c>
      <c r="BM278" s="47">
        <v>0</v>
      </c>
      <c r="BN278" s="47">
        <v>0</v>
      </c>
      <c r="BO278" s="47">
        <v>0</v>
      </c>
      <c r="BP278" s="47">
        <v>0</v>
      </c>
      <c r="BQ278" s="47">
        <v>0</v>
      </c>
      <c r="BR278" s="47">
        <v>0</v>
      </c>
      <c r="BS278" s="47">
        <v>0</v>
      </c>
      <c r="BT278" s="47">
        <v>0</v>
      </c>
      <c r="BU278" s="47">
        <v>0</v>
      </c>
      <c r="BV278" s="47">
        <v>0</v>
      </c>
      <c r="BW278" s="47">
        <v>0</v>
      </c>
      <c r="BX278" s="47">
        <v>0</v>
      </c>
      <c r="BY278" s="47">
        <v>0</v>
      </c>
      <c r="BZ278" s="47">
        <v>0</v>
      </c>
      <c r="CA278" s="47">
        <v>0</v>
      </c>
      <c r="CB278" s="47">
        <v>0</v>
      </c>
      <c r="CC278" s="47">
        <v>0</v>
      </c>
      <c r="CD278" s="47">
        <v>0</v>
      </c>
      <c r="CE278" s="47">
        <v>0</v>
      </c>
      <c r="CF278" s="47">
        <v>0</v>
      </c>
      <c r="CG278" s="47">
        <v>0</v>
      </c>
      <c r="CH278" s="47">
        <v>0</v>
      </c>
      <c r="CI278" s="47">
        <v>0</v>
      </c>
      <c r="CJ278" s="47">
        <v>0</v>
      </c>
      <c r="CK278" s="47">
        <v>0</v>
      </c>
      <c r="CL278" s="47">
        <v>0</v>
      </c>
      <c r="CM278" s="47">
        <v>0</v>
      </c>
      <c r="CN278" s="47">
        <v>0</v>
      </c>
      <c r="CO278" s="47">
        <v>0</v>
      </c>
      <c r="CP278" s="47">
        <v>0</v>
      </c>
      <c r="CQ278" s="47">
        <v>0</v>
      </c>
      <c r="CR278" s="47">
        <v>0</v>
      </c>
      <c r="CS278" s="47">
        <v>0</v>
      </c>
      <c r="CT278" s="47">
        <v>0</v>
      </c>
      <c r="CU278" s="47">
        <v>0</v>
      </c>
      <c r="CV278" s="47">
        <v>0</v>
      </c>
      <c r="CW278" s="47">
        <v>0</v>
      </c>
      <c r="CX278" s="47">
        <v>0</v>
      </c>
      <c r="CY278" s="47">
        <v>0</v>
      </c>
      <c r="CZ278" s="47">
        <v>0</v>
      </c>
      <c r="DA278" s="47">
        <v>0</v>
      </c>
      <c r="DB278" s="47">
        <v>0</v>
      </c>
      <c r="DC278" s="47">
        <v>0</v>
      </c>
      <c r="DD278" s="47">
        <v>0</v>
      </c>
      <c r="DE278" s="47">
        <v>0</v>
      </c>
      <c r="DF278" s="47">
        <v>0</v>
      </c>
      <c r="DG278" s="47">
        <v>0</v>
      </c>
      <c r="DH278" s="47">
        <v>0</v>
      </c>
      <c r="DI278" s="47">
        <v>0</v>
      </c>
      <c r="DJ278" s="47">
        <v>0</v>
      </c>
      <c r="DK278" s="47">
        <v>0</v>
      </c>
      <c r="DL278" s="47">
        <v>0</v>
      </c>
      <c r="DM278" s="47">
        <v>0</v>
      </c>
      <c r="DN278" s="47">
        <v>0</v>
      </c>
      <c r="DO278" s="47">
        <v>0</v>
      </c>
      <c r="DP278" s="47">
        <v>0</v>
      </c>
      <c r="DQ278" s="47">
        <v>0</v>
      </c>
      <c r="DR278" s="47">
        <v>0</v>
      </c>
      <c r="DS278" s="47">
        <v>0</v>
      </c>
      <c r="DT278" s="47">
        <v>0</v>
      </c>
      <c r="DU278" s="47">
        <v>0</v>
      </c>
      <c r="DV278" s="47">
        <v>0</v>
      </c>
      <c r="DW278" s="47">
        <v>0</v>
      </c>
      <c r="DX278" s="47">
        <v>0</v>
      </c>
      <c r="DY278" s="47">
        <v>0</v>
      </c>
      <c r="DZ278" s="47">
        <v>0</v>
      </c>
      <c r="EA278" s="47">
        <v>0</v>
      </c>
      <c r="ZZ278" t="s">
        <v>157</v>
      </c>
    </row>
    <row r="279" spans="1:702" x14ac:dyDescent="0.25">
      <c r="A279" s="47" t="s">
        <v>585</v>
      </c>
      <c r="B279" s="47" t="s">
        <v>153</v>
      </c>
      <c r="C279" s="47" t="s">
        <v>157</v>
      </c>
      <c r="D279" s="47" t="s">
        <v>1170</v>
      </c>
      <c r="E279" s="47" t="s">
        <v>552</v>
      </c>
      <c r="F279" s="47" t="s">
        <v>552</v>
      </c>
      <c r="G279" s="47"/>
      <c r="H279" s="47" t="s">
        <v>406</v>
      </c>
      <c r="I279" s="47" t="s">
        <v>412</v>
      </c>
      <c r="J279" s="47" t="str">
        <f>=IFERROR(VLOOKUP(H279&amp;I279,Table_Fonctions!A:G,6,FALSE),"")</f>
        <v>0</v>
      </c>
      <c r="K279" s="47" t="s">
        <v>1177</v>
      </c>
      <c r="L279" s="47" t="str">
        <f>=IFERROR(VLOOKUP(H279&amp;I279,Table_Fonctions!A:G,7,FALSE),K279)</f>
        <v/>
      </c>
      <c r="M279" s="47" t="str">
        <f>=IF(OR(LEFT(D279, 3)="TJ ", LEFT(D279, 4)="CPH "), "OUI", "NON")</f>
        <v/>
      </c>
      <c r="N279" s="47" t="s">
        <v>424</v>
      </c>
      <c r="O279" s="47"/>
      <c r="P279" s="47">
        <v>0.19473684210526315</v>
      </c>
      <c r="Q279" s="47">
        <v>0.19473684210526315</v>
      </c>
      <c r="R279" s="47" t="s">
        <v>1172</v>
      </c>
      <c r="S279" s="47">
        <f>=ROUND(BQ279-(BR279+BS279),3)</f>
      </c>
      <c r="T279" s="47">
        <f>=ROUND(CK279-(CL279+CM279+CN279+CO279+CP279),3)</f>
      </c>
      <c r="U279" s="47">
        <v>0</v>
      </c>
      <c r="V279" s="47">
        <v>0</v>
      </c>
      <c r="W279" s="47">
        <v>0</v>
      </c>
      <c r="X279" s="47">
        <v>0</v>
      </c>
      <c r="Y279" s="47">
        <v>0</v>
      </c>
      <c r="Z279" s="47">
        <v>0</v>
      </c>
      <c r="AA279" s="47">
        <v>0</v>
      </c>
      <c r="AB279" s="47">
        <v>0</v>
      </c>
      <c r="AC279" s="47">
        <v>0</v>
      </c>
      <c r="AD279" s="47">
        <v>0</v>
      </c>
      <c r="AE279" s="47">
        <v>0</v>
      </c>
      <c r="AF279" s="47">
        <v>0</v>
      </c>
      <c r="AG279" s="47">
        <v>0</v>
      </c>
      <c r="AH279" s="47">
        <v>0</v>
      </c>
      <c r="AI279" s="47">
        <v>0</v>
      </c>
      <c r="AJ279" s="47">
        <v>0.19473684210526315</v>
      </c>
      <c r="AK279" s="47">
        <v>0</v>
      </c>
      <c r="AL279" s="47">
        <v>0</v>
      </c>
      <c r="AM279" s="47">
        <v>0</v>
      </c>
      <c r="AN279" s="47">
        <v>0</v>
      </c>
      <c r="AO279" s="47">
        <v>0</v>
      </c>
      <c r="AP279" s="47">
        <v>0</v>
      </c>
      <c r="AQ279" s="47">
        <v>0</v>
      </c>
      <c r="AR279" s="47">
        <v>0.19473684210526315</v>
      </c>
      <c r="AS279" s="47">
        <v>0</v>
      </c>
      <c r="AT279" s="47">
        <v>0</v>
      </c>
      <c r="AU279" s="47">
        <v>0</v>
      </c>
      <c r="AV279" s="47">
        <v>0</v>
      </c>
      <c r="AW279" s="47">
        <v>0</v>
      </c>
      <c r="AX279" s="47">
        <v>0</v>
      </c>
      <c r="AY279" s="47">
        <v>0</v>
      </c>
      <c r="AZ279" s="47">
        <v>0</v>
      </c>
      <c r="BA279" s="47">
        <v>0</v>
      </c>
      <c r="BB279" s="47">
        <v>0</v>
      </c>
      <c r="BC279" s="47">
        <v>0</v>
      </c>
      <c r="BD279" s="47">
        <v>0</v>
      </c>
      <c r="BE279" s="47">
        <v>0</v>
      </c>
      <c r="BF279" s="47">
        <v>0</v>
      </c>
      <c r="BG279" s="47">
        <v>0</v>
      </c>
      <c r="BH279" s="47">
        <v>0</v>
      </c>
      <c r="BI279" s="47">
        <v>0</v>
      </c>
      <c r="BJ279" s="47">
        <v>0</v>
      </c>
      <c r="BK279" s="47">
        <v>0</v>
      </c>
      <c r="BL279" s="47">
        <v>0</v>
      </c>
      <c r="BM279" s="47">
        <v>0</v>
      </c>
      <c r="BN279" s="47">
        <v>0</v>
      </c>
      <c r="BO279" s="47">
        <v>0</v>
      </c>
      <c r="BP279" s="47">
        <v>0</v>
      </c>
      <c r="BQ279" s="47">
        <v>0</v>
      </c>
      <c r="BR279" s="47">
        <v>0</v>
      </c>
      <c r="BS279" s="47">
        <v>0</v>
      </c>
      <c r="BT279" s="47">
        <v>0</v>
      </c>
      <c r="BU279" s="47">
        <v>0</v>
      </c>
      <c r="BV279" s="47">
        <v>0</v>
      </c>
      <c r="BW279" s="47">
        <v>0</v>
      </c>
      <c r="BX279" s="47">
        <v>0</v>
      </c>
      <c r="BY279" s="47">
        <v>0</v>
      </c>
      <c r="BZ279" s="47">
        <v>0</v>
      </c>
      <c r="CA279" s="47">
        <v>0</v>
      </c>
      <c r="CB279" s="47">
        <v>0</v>
      </c>
      <c r="CC279" s="47">
        <v>0</v>
      </c>
      <c r="CD279" s="47">
        <v>0</v>
      </c>
      <c r="CE279" s="47">
        <v>0</v>
      </c>
      <c r="CF279" s="47">
        <v>0</v>
      </c>
      <c r="CG279" s="47">
        <v>0</v>
      </c>
      <c r="CH279" s="47">
        <v>0</v>
      </c>
      <c r="CI279" s="47">
        <v>0</v>
      </c>
      <c r="CJ279" s="47">
        <v>0</v>
      </c>
      <c r="CK279" s="47">
        <v>0</v>
      </c>
      <c r="CL279" s="47">
        <v>0</v>
      </c>
      <c r="CM279" s="47">
        <v>0</v>
      </c>
      <c r="CN279" s="47">
        <v>0</v>
      </c>
      <c r="CO279" s="47">
        <v>0</v>
      </c>
      <c r="CP279" s="47">
        <v>0</v>
      </c>
      <c r="CQ279" s="47">
        <v>0</v>
      </c>
      <c r="CR279" s="47">
        <v>0</v>
      </c>
      <c r="CS279" s="47">
        <v>0</v>
      </c>
      <c r="CT279" s="47">
        <v>0</v>
      </c>
      <c r="CU279" s="47">
        <v>0</v>
      </c>
      <c r="CV279" s="47">
        <v>0</v>
      </c>
      <c r="CW279" s="47">
        <v>0</v>
      </c>
      <c r="CX279" s="47">
        <v>0</v>
      </c>
      <c r="CY279" s="47">
        <v>0</v>
      </c>
      <c r="CZ279" s="47">
        <v>0</v>
      </c>
      <c r="DA279" s="47">
        <v>0</v>
      </c>
      <c r="DB279" s="47">
        <v>0</v>
      </c>
      <c r="DC279" s="47">
        <v>0</v>
      </c>
      <c r="DD279" s="47">
        <v>0</v>
      </c>
      <c r="DE279" s="47">
        <v>0</v>
      </c>
      <c r="DF279" s="47">
        <v>0</v>
      </c>
      <c r="DG279" s="47">
        <v>0</v>
      </c>
      <c r="DH279" s="47">
        <v>0</v>
      </c>
      <c r="DI279" s="47">
        <v>0</v>
      </c>
      <c r="DJ279" s="47">
        <v>0</v>
      </c>
      <c r="DK279" s="47">
        <v>0</v>
      </c>
      <c r="DL279" s="47">
        <v>0</v>
      </c>
      <c r="DM279" s="47">
        <v>0</v>
      </c>
      <c r="DN279" s="47">
        <v>0</v>
      </c>
      <c r="DO279" s="47">
        <v>0</v>
      </c>
      <c r="DP279" s="47">
        <v>0</v>
      </c>
      <c r="DQ279" s="47">
        <v>0</v>
      </c>
      <c r="DR279" s="47">
        <v>0</v>
      </c>
      <c r="DS279" s="47">
        <v>0</v>
      </c>
      <c r="DT279" s="47">
        <v>0</v>
      </c>
      <c r="DU279" s="47">
        <v>0</v>
      </c>
      <c r="DV279" s="47">
        <v>0</v>
      </c>
      <c r="DW279" s="47">
        <v>0</v>
      </c>
      <c r="DX279" s="47">
        <v>0</v>
      </c>
      <c r="DY279" s="47">
        <v>0</v>
      </c>
      <c r="DZ279" s="47">
        <v>0</v>
      </c>
      <c r="EA279" s="47">
        <v>0</v>
      </c>
      <c r="ZZ279" t="s">
        <v>157</v>
      </c>
    </row>
    <row r="280" spans="1:702" x14ac:dyDescent="0.25">
      <c r="A280" s="47" t="s">
        <v>586</v>
      </c>
      <c r="B280" s="47" t="s">
        <v>153</v>
      </c>
      <c r="C280" s="47" t="s">
        <v>157</v>
      </c>
      <c r="D280" s="47" t="s">
        <v>1170</v>
      </c>
      <c r="E280" s="47" t="s">
        <v>552</v>
      </c>
      <c r="F280" s="47" t="s">
        <v>552</v>
      </c>
      <c r="G280" s="47"/>
      <c r="H280" s="47" t="s">
        <v>406</v>
      </c>
      <c r="I280" s="47" t="s">
        <v>486</v>
      </c>
      <c r="J280" s="47" t="str">
        <f>=IFERROR(VLOOKUP(H280&amp;I280,Table_Fonctions!A:G,6,FALSE),"")</f>
        <v>0</v>
      </c>
      <c r="K280" s="47" t="s">
        <v>1177</v>
      </c>
      <c r="L280" s="47" t="str">
        <f>=IFERROR(VLOOKUP(H280&amp;I280,Table_Fonctions!A:G,7,FALSE),K280)</f>
        <v/>
      </c>
      <c r="M280" s="47" t="str">
        <f>=IF(OR(LEFT(D280, 3)="TJ ", LEFT(D280, 4)="CPH "), "OUI", "NON")</f>
        <v/>
      </c>
      <c r="N280" s="47" t="s">
        <v>560</v>
      </c>
      <c r="O280" s="47"/>
      <c r="P280" s="47">
        <v>1</v>
      </c>
      <c r="Q280" s="47">
        <v>1</v>
      </c>
      <c r="R280" s="47" t="s">
        <v>1172</v>
      </c>
      <c r="S280" s="47">
        <f>=ROUND(BQ280-(BR280+BS280),3)</f>
      </c>
      <c r="T280" s="47">
        <f>=ROUND(CK280-(CL280+CM280+CN280+CO280+CP280),3)</f>
      </c>
      <c r="U280" s="47">
        <v>0</v>
      </c>
      <c r="V280" s="47">
        <v>0</v>
      </c>
      <c r="W280" s="47">
        <v>0</v>
      </c>
      <c r="X280" s="47">
        <v>0</v>
      </c>
      <c r="Y280" s="47">
        <v>0</v>
      </c>
      <c r="Z280" s="47">
        <v>0</v>
      </c>
      <c r="AA280" s="47">
        <v>0</v>
      </c>
      <c r="AB280" s="47">
        <v>0</v>
      </c>
      <c r="AC280" s="47">
        <v>0</v>
      </c>
      <c r="AD280" s="47">
        <v>0</v>
      </c>
      <c r="AE280" s="47">
        <v>0</v>
      </c>
      <c r="AF280" s="47">
        <v>0</v>
      </c>
      <c r="AG280" s="47">
        <v>0</v>
      </c>
      <c r="AH280" s="47">
        <v>0</v>
      </c>
      <c r="AI280" s="47">
        <v>0</v>
      </c>
      <c r="AJ280" s="47">
        <v>0</v>
      </c>
      <c r="AK280" s="47">
        <v>0</v>
      </c>
      <c r="AL280" s="47">
        <v>0</v>
      </c>
      <c r="AM280" s="47">
        <v>0</v>
      </c>
      <c r="AN280" s="47">
        <v>0</v>
      </c>
      <c r="AO280" s="47">
        <v>0</v>
      </c>
      <c r="AP280" s="47">
        <v>0</v>
      </c>
      <c r="AQ280" s="47">
        <v>0</v>
      </c>
      <c r="AR280" s="47">
        <v>0</v>
      </c>
      <c r="AS280" s="47">
        <v>0</v>
      </c>
      <c r="AT280" s="47">
        <v>0</v>
      </c>
      <c r="AU280" s="47">
        <v>0</v>
      </c>
      <c r="AV280" s="47">
        <v>0</v>
      </c>
      <c r="AW280" s="47">
        <v>0</v>
      </c>
      <c r="AX280" s="47">
        <v>0</v>
      </c>
      <c r="AY280" s="47">
        <v>0</v>
      </c>
      <c r="AZ280" s="47">
        <v>0</v>
      </c>
      <c r="BA280" s="47">
        <v>0</v>
      </c>
      <c r="BB280" s="47">
        <v>0</v>
      </c>
      <c r="BC280" s="47">
        <v>0</v>
      </c>
      <c r="BD280" s="47">
        <v>0</v>
      </c>
      <c r="BE280" s="47">
        <v>0</v>
      </c>
      <c r="BF280" s="47">
        <v>0</v>
      </c>
      <c r="BG280" s="47">
        <v>0</v>
      </c>
      <c r="BH280" s="47">
        <v>0</v>
      </c>
      <c r="BI280" s="47">
        <v>0</v>
      </c>
      <c r="BJ280" s="47">
        <v>0</v>
      </c>
      <c r="BK280" s="47">
        <v>0</v>
      </c>
      <c r="BL280" s="47">
        <v>0</v>
      </c>
      <c r="BM280" s="47">
        <v>0</v>
      </c>
      <c r="BN280" s="47">
        <v>0</v>
      </c>
      <c r="BO280" s="47">
        <v>0</v>
      </c>
      <c r="BP280" s="47">
        <v>0</v>
      </c>
      <c r="BQ280" s="47">
        <v>0</v>
      </c>
      <c r="BR280" s="47">
        <v>0</v>
      </c>
      <c r="BS280" s="47">
        <v>0</v>
      </c>
      <c r="BT280" s="47">
        <v>0</v>
      </c>
      <c r="BU280" s="47">
        <v>0</v>
      </c>
      <c r="BV280" s="47">
        <v>0</v>
      </c>
      <c r="BW280" s="47">
        <v>0</v>
      </c>
      <c r="BX280" s="47">
        <v>0</v>
      </c>
      <c r="BY280" s="47">
        <v>0</v>
      </c>
      <c r="BZ280" s="47">
        <v>0</v>
      </c>
      <c r="CA280" s="47">
        <v>0</v>
      </c>
      <c r="CB280" s="47">
        <v>0</v>
      </c>
      <c r="CC280" s="47">
        <v>0</v>
      </c>
      <c r="CD280" s="47">
        <v>0</v>
      </c>
      <c r="CE280" s="47">
        <v>0</v>
      </c>
      <c r="CF280" s="47">
        <v>0</v>
      </c>
      <c r="CG280" s="47">
        <v>0</v>
      </c>
      <c r="CH280" s="47">
        <v>0</v>
      </c>
      <c r="CI280" s="47">
        <v>0</v>
      </c>
      <c r="CJ280" s="47">
        <v>0</v>
      </c>
      <c r="CK280" s="47">
        <v>0</v>
      </c>
      <c r="CL280" s="47">
        <v>0</v>
      </c>
      <c r="CM280" s="47">
        <v>0</v>
      </c>
      <c r="CN280" s="47">
        <v>0</v>
      </c>
      <c r="CO280" s="47">
        <v>0</v>
      </c>
      <c r="CP280" s="47">
        <v>0</v>
      </c>
      <c r="CQ280" s="47">
        <v>0</v>
      </c>
      <c r="CR280" s="47">
        <v>0</v>
      </c>
      <c r="CS280" s="47">
        <v>0</v>
      </c>
      <c r="CT280" s="47">
        <v>0</v>
      </c>
      <c r="CU280" s="47">
        <v>0</v>
      </c>
      <c r="CV280" s="47">
        <v>0</v>
      </c>
      <c r="CW280" s="47">
        <v>0</v>
      </c>
      <c r="CX280" s="47">
        <v>0</v>
      </c>
      <c r="CY280" s="47">
        <v>1</v>
      </c>
      <c r="CZ280" s="47">
        <v>0.8000000000000057</v>
      </c>
      <c r="DA280" s="47">
        <v>0</v>
      </c>
      <c r="DB280" s="47">
        <v>0</v>
      </c>
      <c r="DC280" s="47">
        <v>0</v>
      </c>
      <c r="DD280" s="47">
        <v>0</v>
      </c>
      <c r="DE280" s="47">
        <v>0</v>
      </c>
      <c r="DF280" s="47">
        <v>0</v>
      </c>
      <c r="DG280" s="47">
        <v>0.20000000000000143</v>
      </c>
      <c r="DH280" s="47">
        <v>0</v>
      </c>
      <c r="DI280" s="47">
        <v>0</v>
      </c>
      <c r="DJ280" s="47">
        <v>0</v>
      </c>
      <c r="DK280" s="47">
        <v>0</v>
      </c>
      <c r="DL280" s="47">
        <v>0</v>
      </c>
      <c r="DM280" s="47">
        <v>0</v>
      </c>
      <c r="DN280" s="47">
        <v>0</v>
      </c>
      <c r="DO280" s="47">
        <v>0</v>
      </c>
      <c r="DP280" s="47">
        <v>0</v>
      </c>
      <c r="DQ280" s="47">
        <v>0</v>
      </c>
      <c r="DR280" s="47">
        <v>0</v>
      </c>
      <c r="DS280" s="47">
        <v>0</v>
      </c>
      <c r="DT280" s="47">
        <v>0</v>
      </c>
      <c r="DU280" s="47">
        <v>0</v>
      </c>
      <c r="DV280" s="47">
        <v>0</v>
      </c>
      <c r="DW280" s="47">
        <v>0</v>
      </c>
      <c r="DX280" s="47">
        <v>0</v>
      </c>
      <c r="DY280" s="47">
        <v>0</v>
      </c>
      <c r="DZ280" s="47">
        <v>0</v>
      </c>
      <c r="EA280" s="47">
        <v>0</v>
      </c>
      <c r="ZZ280" t="s">
        <v>157</v>
      </c>
    </row>
    <row r="281" spans="1:702" x14ac:dyDescent="0.25">
      <c r="A281" s="47" t="s">
        <v>587</v>
      </c>
      <c r="B281" s="47" t="s">
        <v>153</v>
      </c>
      <c r="C281" s="47" t="s">
        <v>157</v>
      </c>
      <c r="D281" s="47" t="s">
        <v>1170</v>
      </c>
      <c r="E281" s="47" t="s">
        <v>552</v>
      </c>
      <c r="F281" s="47" t="s">
        <v>552</v>
      </c>
      <c r="G281" s="47"/>
      <c r="H281" s="47" t="s">
        <v>406</v>
      </c>
      <c r="I281" s="47" t="s">
        <v>412</v>
      </c>
      <c r="J281" s="47" t="str">
        <f>=IFERROR(VLOOKUP(H281&amp;I281,Table_Fonctions!A:G,6,FALSE),"")</f>
        <v>0</v>
      </c>
      <c r="K281" s="47" t="s">
        <v>1177</v>
      </c>
      <c r="L281" s="47" t="str">
        <f>=IFERROR(VLOOKUP(H281&amp;I281,Table_Fonctions!A:G,7,FALSE),K281)</f>
        <v/>
      </c>
      <c r="M281" s="47" t="str">
        <f>=IF(OR(LEFT(D281, 3)="TJ ", LEFT(D281, 4)="CPH "), "OUI", "NON")</f>
        <v/>
      </c>
      <c r="N281" s="47" t="s">
        <v>560</v>
      </c>
      <c r="O281" s="47"/>
      <c r="P281" s="47">
        <v>1</v>
      </c>
      <c r="Q281" s="47">
        <v>1</v>
      </c>
      <c r="R281" s="47" t="s">
        <v>1172</v>
      </c>
      <c r="S281" s="47">
        <f>=ROUND(BQ281-(BR281+BS281),3)</f>
      </c>
      <c r="T281" s="47">
        <f>=ROUND(CK281-(CL281+CM281+CN281+CO281+CP281),3)</f>
      </c>
      <c r="U281" s="47">
        <v>0</v>
      </c>
      <c r="V281" s="47">
        <v>0</v>
      </c>
      <c r="W281" s="47">
        <v>0</v>
      </c>
      <c r="X281" s="47">
        <v>0</v>
      </c>
      <c r="Y281" s="47">
        <v>0</v>
      </c>
      <c r="Z281" s="47">
        <v>0</v>
      </c>
      <c r="AA281" s="47">
        <v>0</v>
      </c>
      <c r="AB281" s="47">
        <v>0</v>
      </c>
      <c r="AC281" s="47">
        <v>0</v>
      </c>
      <c r="AD281" s="47">
        <v>0</v>
      </c>
      <c r="AE281" s="47">
        <v>0</v>
      </c>
      <c r="AF281" s="47">
        <v>0</v>
      </c>
      <c r="AG281" s="47">
        <v>0</v>
      </c>
      <c r="AH281" s="47">
        <v>0</v>
      </c>
      <c r="AI281" s="47">
        <v>0</v>
      </c>
      <c r="AJ281" s="47">
        <v>0</v>
      </c>
      <c r="AK281" s="47">
        <v>0</v>
      </c>
      <c r="AL281" s="47">
        <v>0</v>
      </c>
      <c r="AM281" s="47">
        <v>0</v>
      </c>
      <c r="AN281" s="47">
        <v>0</v>
      </c>
      <c r="AO281" s="47">
        <v>0</v>
      </c>
      <c r="AP281" s="47">
        <v>0</v>
      </c>
      <c r="AQ281" s="47">
        <v>0</v>
      </c>
      <c r="AR281" s="47">
        <v>0</v>
      </c>
      <c r="AS281" s="47">
        <v>0</v>
      </c>
      <c r="AT281" s="47">
        <v>0</v>
      </c>
      <c r="AU281" s="47">
        <v>0</v>
      </c>
      <c r="AV281" s="47">
        <v>0</v>
      </c>
      <c r="AW281" s="47">
        <v>0</v>
      </c>
      <c r="AX281" s="47">
        <v>0</v>
      </c>
      <c r="AY281" s="47">
        <v>0</v>
      </c>
      <c r="AZ281" s="47">
        <v>0</v>
      </c>
      <c r="BA281" s="47">
        <v>0</v>
      </c>
      <c r="BB281" s="47">
        <v>0</v>
      </c>
      <c r="BC281" s="47">
        <v>0</v>
      </c>
      <c r="BD281" s="47">
        <v>0</v>
      </c>
      <c r="BE281" s="47">
        <v>0</v>
      </c>
      <c r="BF281" s="47">
        <v>0</v>
      </c>
      <c r="BG281" s="47">
        <v>0</v>
      </c>
      <c r="BH281" s="47">
        <v>0</v>
      </c>
      <c r="BI281" s="47">
        <v>0</v>
      </c>
      <c r="BJ281" s="47">
        <v>0</v>
      </c>
      <c r="BK281" s="47">
        <v>0</v>
      </c>
      <c r="BL281" s="47">
        <v>0</v>
      </c>
      <c r="BM281" s="47">
        <v>0</v>
      </c>
      <c r="BN281" s="47">
        <v>0</v>
      </c>
      <c r="BO281" s="47">
        <v>0</v>
      </c>
      <c r="BP281" s="47">
        <v>0</v>
      </c>
      <c r="BQ281" s="47">
        <v>0</v>
      </c>
      <c r="BR281" s="47">
        <v>0</v>
      </c>
      <c r="BS281" s="47">
        <v>0</v>
      </c>
      <c r="BT281" s="47">
        <v>0</v>
      </c>
      <c r="BU281" s="47">
        <v>0</v>
      </c>
      <c r="BV281" s="47">
        <v>0</v>
      </c>
      <c r="BW281" s="47">
        <v>0</v>
      </c>
      <c r="BX281" s="47">
        <v>0</v>
      </c>
      <c r="BY281" s="47">
        <v>0</v>
      </c>
      <c r="BZ281" s="47">
        <v>0</v>
      </c>
      <c r="CA281" s="47">
        <v>0</v>
      </c>
      <c r="CB281" s="47">
        <v>0</v>
      </c>
      <c r="CC281" s="47">
        <v>0</v>
      </c>
      <c r="CD281" s="47">
        <v>0</v>
      </c>
      <c r="CE281" s="47">
        <v>0</v>
      </c>
      <c r="CF281" s="47">
        <v>0</v>
      </c>
      <c r="CG281" s="47">
        <v>0</v>
      </c>
      <c r="CH281" s="47">
        <v>0</v>
      </c>
      <c r="CI281" s="47">
        <v>0</v>
      </c>
      <c r="CJ281" s="47">
        <v>0</v>
      </c>
      <c r="CK281" s="47">
        <v>0</v>
      </c>
      <c r="CL281" s="47">
        <v>0</v>
      </c>
      <c r="CM281" s="47">
        <v>0</v>
      </c>
      <c r="CN281" s="47">
        <v>0</v>
      </c>
      <c r="CO281" s="47">
        <v>0</v>
      </c>
      <c r="CP281" s="47">
        <v>0</v>
      </c>
      <c r="CQ281" s="47">
        <v>0</v>
      </c>
      <c r="CR281" s="47">
        <v>0</v>
      </c>
      <c r="CS281" s="47">
        <v>0</v>
      </c>
      <c r="CT281" s="47">
        <v>0</v>
      </c>
      <c r="CU281" s="47">
        <v>0</v>
      </c>
      <c r="CV281" s="47">
        <v>0</v>
      </c>
      <c r="CW281" s="47">
        <v>0</v>
      </c>
      <c r="CX281" s="47">
        <v>0</v>
      </c>
      <c r="CY281" s="47">
        <v>1</v>
      </c>
      <c r="CZ281" s="47">
        <v>0</v>
      </c>
      <c r="DA281" s="47">
        <v>0</v>
      </c>
      <c r="DB281" s="47">
        <v>0</v>
      </c>
      <c r="DC281" s="47">
        <v>0</v>
      </c>
      <c r="DD281" s="47">
        <v>0</v>
      </c>
      <c r="DE281" s="47">
        <v>0</v>
      </c>
      <c r="DF281" s="47">
        <v>0</v>
      </c>
      <c r="DG281" s="47">
        <v>1</v>
      </c>
      <c r="DH281" s="47">
        <v>0</v>
      </c>
      <c r="DI281" s="47">
        <v>0</v>
      </c>
      <c r="DJ281" s="47">
        <v>0</v>
      </c>
      <c r="DK281" s="47">
        <v>0</v>
      </c>
      <c r="DL281" s="47">
        <v>0</v>
      </c>
      <c r="DM281" s="47">
        <v>0</v>
      </c>
      <c r="DN281" s="47">
        <v>0</v>
      </c>
      <c r="DO281" s="47">
        <v>0</v>
      </c>
      <c r="DP281" s="47">
        <v>0</v>
      </c>
      <c r="DQ281" s="47">
        <v>0</v>
      </c>
      <c r="DR281" s="47">
        <v>0</v>
      </c>
      <c r="DS281" s="47">
        <v>0</v>
      </c>
      <c r="DT281" s="47">
        <v>0</v>
      </c>
      <c r="DU281" s="47">
        <v>0</v>
      </c>
      <c r="DV281" s="47">
        <v>0</v>
      </c>
      <c r="DW281" s="47">
        <v>0</v>
      </c>
      <c r="DX281" s="47">
        <v>0</v>
      </c>
      <c r="DY281" s="47">
        <v>0</v>
      </c>
      <c r="DZ281" s="47">
        <v>0</v>
      </c>
      <c r="EA281" s="47">
        <v>0</v>
      </c>
      <c r="ZZ281" t="s">
        <v>157</v>
      </c>
    </row>
    <row r="282" spans="1:702" x14ac:dyDescent="0.25">
      <c r="A282" s="47" t="s">
        <v>588</v>
      </c>
      <c r="B282" s="47" t="s">
        <v>153</v>
      </c>
      <c r="C282" s="47" t="s">
        <v>157</v>
      </c>
      <c r="D282" s="47" t="s">
        <v>1170</v>
      </c>
      <c r="E282" s="47" t="s">
        <v>552</v>
      </c>
      <c r="F282" s="47" t="s">
        <v>552</v>
      </c>
      <c r="G282" s="47"/>
      <c r="H282" s="47" t="s">
        <v>406</v>
      </c>
      <c r="I282" s="47" t="s">
        <v>412</v>
      </c>
      <c r="J282" s="47" t="str">
        <f>=IFERROR(VLOOKUP(H282&amp;I282,Table_Fonctions!A:G,6,FALSE),"")</f>
        <v>0</v>
      </c>
      <c r="K282" s="47" t="s">
        <v>1177</v>
      </c>
      <c r="L282" s="47" t="str">
        <f>=IFERROR(VLOOKUP(H282&amp;I282,Table_Fonctions!A:G,7,FALSE),K282)</f>
        <v/>
      </c>
      <c r="M282" s="47" t="str">
        <f>=IF(OR(LEFT(D282, 3)="TJ ", LEFT(D282, 4)="CPH "), "OUI", "NON")</f>
        <v/>
      </c>
      <c r="N282" s="47" t="s">
        <v>487</v>
      </c>
      <c r="O282" s="47"/>
      <c r="P282" s="47">
        <v>0.8894736842105263</v>
      </c>
      <c r="Q282" s="47">
        <v>0.8894736842105263</v>
      </c>
      <c r="R282" s="47" t="s">
        <v>1172</v>
      </c>
      <c r="S282" s="47">
        <f>=ROUND(BQ282-(BR282+BS282),3)</f>
      </c>
      <c r="T282" s="47">
        <f>=ROUND(CK282-(CL282+CM282+CN282+CO282+CP282),3)</f>
      </c>
      <c r="U282" s="47">
        <v>0</v>
      </c>
      <c r="V282" s="47">
        <v>0</v>
      </c>
      <c r="W282" s="47">
        <v>0</v>
      </c>
      <c r="X282" s="47">
        <v>0</v>
      </c>
      <c r="Y282" s="47">
        <v>0</v>
      </c>
      <c r="Z282" s="47">
        <v>0</v>
      </c>
      <c r="AA282" s="47">
        <v>0</v>
      </c>
      <c r="AB282" s="47">
        <v>0</v>
      </c>
      <c r="AC282" s="47">
        <v>0</v>
      </c>
      <c r="AD282" s="47">
        <v>0</v>
      </c>
      <c r="AE282" s="47">
        <v>0</v>
      </c>
      <c r="AF282" s="47">
        <v>0</v>
      </c>
      <c r="AG282" s="47">
        <v>0</v>
      </c>
      <c r="AH282" s="47">
        <v>0</v>
      </c>
      <c r="AI282" s="47">
        <v>0</v>
      </c>
      <c r="AJ282" s="47">
        <v>0</v>
      </c>
      <c r="AK282" s="47">
        <v>0</v>
      </c>
      <c r="AL282" s="47">
        <v>0</v>
      </c>
      <c r="AM282" s="47">
        <v>0</v>
      </c>
      <c r="AN282" s="47">
        <v>0</v>
      </c>
      <c r="AO282" s="47">
        <v>0</v>
      </c>
      <c r="AP282" s="47">
        <v>0</v>
      </c>
      <c r="AQ282" s="47">
        <v>0</v>
      </c>
      <c r="AR282" s="47">
        <v>0</v>
      </c>
      <c r="AS282" s="47">
        <v>0</v>
      </c>
      <c r="AT282" s="47">
        <v>0</v>
      </c>
      <c r="AU282" s="47">
        <v>0</v>
      </c>
      <c r="AV282" s="47">
        <v>0</v>
      </c>
      <c r="AW282" s="47">
        <v>0</v>
      </c>
      <c r="AX282" s="47">
        <v>0</v>
      </c>
      <c r="AY282" s="47">
        <v>0</v>
      </c>
      <c r="AZ282" s="47">
        <v>0</v>
      </c>
      <c r="BA282" s="47">
        <v>0</v>
      </c>
      <c r="BB282" s="47">
        <v>0</v>
      </c>
      <c r="BC282" s="47">
        <v>0</v>
      </c>
      <c r="BD282" s="47">
        <v>0</v>
      </c>
      <c r="BE282" s="47">
        <v>0</v>
      </c>
      <c r="BF282" s="47">
        <v>0</v>
      </c>
      <c r="BG282" s="47">
        <v>0</v>
      </c>
      <c r="BH282" s="47">
        <v>0</v>
      </c>
      <c r="BI282" s="47">
        <v>0</v>
      </c>
      <c r="BJ282" s="47">
        <v>0</v>
      </c>
      <c r="BK282" s="47">
        <v>0</v>
      </c>
      <c r="BL282" s="47">
        <v>0</v>
      </c>
      <c r="BM282" s="47">
        <v>0</v>
      </c>
      <c r="BN282" s="47">
        <v>0</v>
      </c>
      <c r="BO282" s="47">
        <v>0</v>
      </c>
      <c r="BP282" s="47">
        <v>0</v>
      </c>
      <c r="BQ282" s="47">
        <v>0</v>
      </c>
      <c r="BR282" s="47">
        <v>0</v>
      </c>
      <c r="BS282" s="47">
        <v>0</v>
      </c>
      <c r="BT282" s="47">
        <v>0</v>
      </c>
      <c r="BU282" s="47">
        <v>0</v>
      </c>
      <c r="BV282" s="47">
        <v>0</v>
      </c>
      <c r="BW282" s="47">
        <v>0</v>
      </c>
      <c r="BX282" s="47">
        <v>0</v>
      </c>
      <c r="BY282" s="47">
        <v>0</v>
      </c>
      <c r="BZ282" s="47">
        <v>0</v>
      </c>
      <c r="CA282" s="47">
        <v>0</v>
      </c>
      <c r="CB282" s="47">
        <v>0</v>
      </c>
      <c r="CC282" s="47">
        <v>0</v>
      </c>
      <c r="CD282" s="47">
        <v>0</v>
      </c>
      <c r="CE282" s="47">
        <v>0</v>
      </c>
      <c r="CF282" s="47">
        <v>0</v>
      </c>
      <c r="CG282" s="47">
        <v>0</v>
      </c>
      <c r="CH282" s="47">
        <v>0</v>
      </c>
      <c r="CI282" s="47">
        <v>0</v>
      </c>
      <c r="CJ282" s="47">
        <v>0</v>
      </c>
      <c r="CK282" s="47">
        <v>0</v>
      </c>
      <c r="CL282" s="47">
        <v>0</v>
      </c>
      <c r="CM282" s="47">
        <v>0</v>
      </c>
      <c r="CN282" s="47">
        <v>0</v>
      </c>
      <c r="CO282" s="47">
        <v>0</v>
      </c>
      <c r="CP282" s="47">
        <v>0</v>
      </c>
      <c r="CQ282" s="47">
        <v>0</v>
      </c>
      <c r="CR282" s="47">
        <v>0</v>
      </c>
      <c r="CS282" s="47">
        <v>0</v>
      </c>
      <c r="CT282" s="47">
        <v>0</v>
      </c>
      <c r="CU282" s="47">
        <v>0</v>
      </c>
      <c r="CV282" s="47">
        <v>0</v>
      </c>
      <c r="CW282" s="47">
        <v>0</v>
      </c>
      <c r="CX282" s="47">
        <v>0</v>
      </c>
      <c r="CY282" s="47">
        <v>0.8894736842105263</v>
      </c>
      <c r="CZ282" s="47">
        <v>0</v>
      </c>
      <c r="DA282" s="47">
        <v>0</v>
      </c>
      <c r="DB282" s="47">
        <v>0</v>
      </c>
      <c r="DC282" s="47">
        <v>0</v>
      </c>
      <c r="DD282" s="47">
        <v>0</v>
      </c>
      <c r="DE282" s="47">
        <v>0</v>
      </c>
      <c r="DF282" s="47">
        <v>0</v>
      </c>
      <c r="DG282" s="47">
        <v>0.8894736842105263</v>
      </c>
      <c r="DH282" s="47">
        <v>0</v>
      </c>
      <c r="DI282" s="47">
        <v>0</v>
      </c>
      <c r="DJ282" s="47">
        <v>0</v>
      </c>
      <c r="DK282" s="47">
        <v>0</v>
      </c>
      <c r="DL282" s="47">
        <v>0</v>
      </c>
      <c r="DM282" s="47">
        <v>0</v>
      </c>
      <c r="DN282" s="47">
        <v>0</v>
      </c>
      <c r="DO282" s="47">
        <v>0</v>
      </c>
      <c r="DP282" s="47">
        <v>0</v>
      </c>
      <c r="DQ282" s="47">
        <v>0</v>
      </c>
      <c r="DR282" s="47">
        <v>0</v>
      </c>
      <c r="DS282" s="47">
        <v>0</v>
      </c>
      <c r="DT282" s="47">
        <v>0</v>
      </c>
      <c r="DU282" s="47">
        <v>0</v>
      </c>
      <c r="DV282" s="47">
        <v>0</v>
      </c>
      <c r="DW282" s="47">
        <v>0</v>
      </c>
      <c r="DX282" s="47">
        <v>0</v>
      </c>
      <c r="DY282" s="47">
        <v>0</v>
      </c>
      <c r="DZ282" s="47">
        <v>0</v>
      </c>
      <c r="EA282" s="47">
        <v>0</v>
      </c>
      <c r="ZZ282" t="s">
        <v>157</v>
      </c>
    </row>
    <row r="283" spans="1:702" x14ac:dyDescent="0.25">
      <c r="A283" s="47" t="s">
        <v>589</v>
      </c>
      <c r="B283" s="47" t="s">
        <v>153</v>
      </c>
      <c r="C283" s="47" t="s">
        <v>157</v>
      </c>
      <c r="D283" s="47" t="s">
        <v>1170</v>
      </c>
      <c r="E283" s="47" t="s">
        <v>552</v>
      </c>
      <c r="F283" s="47" t="s">
        <v>552</v>
      </c>
      <c r="G283" s="47"/>
      <c r="H283" s="47" t="s">
        <v>406</v>
      </c>
      <c r="I283" s="47" t="s">
        <v>415</v>
      </c>
      <c r="J283" s="47" t="str">
        <f>=IFERROR(VLOOKUP(H283&amp;I283,Table_Fonctions!A:G,6,FALSE),"")</f>
        <v>0</v>
      </c>
      <c r="K283" s="47" t="s">
        <v>1177</v>
      </c>
      <c r="L283" s="47" t="str">
        <f>=IFERROR(VLOOKUP(H283&amp;I283,Table_Fonctions!A:G,7,FALSE),K283)</f>
        <v/>
      </c>
      <c r="M283" s="47" t="str">
        <f>=IF(OR(LEFT(D283, 3)="TJ ", LEFT(D283, 4)="CPH "), "OUI", "NON")</f>
        <v/>
      </c>
      <c r="N283" s="47" t="s">
        <v>560</v>
      </c>
      <c r="O283" s="47"/>
      <c r="P283" s="47">
        <v>1</v>
      </c>
      <c r="Q283" s="47">
        <v>1</v>
      </c>
      <c r="R283" s="47" t="s">
        <v>1172</v>
      </c>
      <c r="S283" s="47">
        <f>=ROUND(BQ283-(BR283+BS283),3)</f>
      </c>
      <c r="T283" s="47">
        <f>=ROUND(CK283-(CL283+CM283+CN283+CO283+CP283),3)</f>
      </c>
      <c r="U283" s="47">
        <v>0</v>
      </c>
      <c r="V283" s="47">
        <v>0</v>
      </c>
      <c r="W283" s="47">
        <v>0</v>
      </c>
      <c r="X283" s="47">
        <v>0</v>
      </c>
      <c r="Y283" s="47">
        <v>0</v>
      </c>
      <c r="Z283" s="47">
        <v>0</v>
      </c>
      <c r="AA283" s="47">
        <v>0</v>
      </c>
      <c r="AB283" s="47">
        <v>0</v>
      </c>
      <c r="AC283" s="47">
        <v>0</v>
      </c>
      <c r="AD283" s="47">
        <v>0</v>
      </c>
      <c r="AE283" s="47">
        <v>0</v>
      </c>
      <c r="AF283" s="47">
        <v>0</v>
      </c>
      <c r="AG283" s="47">
        <v>0</v>
      </c>
      <c r="AH283" s="47">
        <v>0</v>
      </c>
      <c r="AI283" s="47">
        <v>0</v>
      </c>
      <c r="AJ283" s="47">
        <v>0</v>
      </c>
      <c r="AK283" s="47">
        <v>0</v>
      </c>
      <c r="AL283" s="47">
        <v>0</v>
      </c>
      <c r="AM283" s="47">
        <v>0</v>
      </c>
      <c r="AN283" s="47">
        <v>0</v>
      </c>
      <c r="AO283" s="47">
        <v>0</v>
      </c>
      <c r="AP283" s="47">
        <v>0</v>
      </c>
      <c r="AQ283" s="47">
        <v>0</v>
      </c>
      <c r="AR283" s="47">
        <v>0</v>
      </c>
      <c r="AS283" s="47">
        <v>0</v>
      </c>
      <c r="AT283" s="47">
        <v>0</v>
      </c>
      <c r="AU283" s="47">
        <v>0</v>
      </c>
      <c r="AV283" s="47">
        <v>0</v>
      </c>
      <c r="AW283" s="47">
        <v>0</v>
      </c>
      <c r="AX283" s="47">
        <v>0</v>
      </c>
      <c r="AY283" s="47">
        <v>0</v>
      </c>
      <c r="AZ283" s="47">
        <v>0</v>
      </c>
      <c r="BA283" s="47">
        <v>0</v>
      </c>
      <c r="BB283" s="47">
        <v>0</v>
      </c>
      <c r="BC283" s="47">
        <v>0</v>
      </c>
      <c r="BD283" s="47">
        <v>0</v>
      </c>
      <c r="BE283" s="47">
        <v>0</v>
      </c>
      <c r="BF283" s="47">
        <v>0</v>
      </c>
      <c r="BG283" s="47">
        <v>0</v>
      </c>
      <c r="BH283" s="47">
        <v>0</v>
      </c>
      <c r="BI283" s="47">
        <v>0</v>
      </c>
      <c r="BJ283" s="47">
        <v>0</v>
      </c>
      <c r="BK283" s="47">
        <v>0</v>
      </c>
      <c r="BL283" s="47">
        <v>0</v>
      </c>
      <c r="BM283" s="47">
        <v>0</v>
      </c>
      <c r="BN283" s="47">
        <v>0</v>
      </c>
      <c r="BO283" s="47">
        <v>0</v>
      </c>
      <c r="BP283" s="47">
        <v>0</v>
      </c>
      <c r="BQ283" s="47">
        <v>0</v>
      </c>
      <c r="BR283" s="47">
        <v>0</v>
      </c>
      <c r="BS283" s="47">
        <v>0</v>
      </c>
      <c r="BT283" s="47">
        <v>0</v>
      </c>
      <c r="BU283" s="47">
        <v>0</v>
      </c>
      <c r="BV283" s="47">
        <v>0</v>
      </c>
      <c r="BW283" s="47">
        <v>0</v>
      </c>
      <c r="BX283" s="47">
        <v>0</v>
      </c>
      <c r="BY283" s="47">
        <v>0</v>
      </c>
      <c r="BZ283" s="47">
        <v>0</v>
      </c>
      <c r="CA283" s="47">
        <v>0</v>
      </c>
      <c r="CB283" s="47">
        <v>0</v>
      </c>
      <c r="CC283" s="47">
        <v>0</v>
      </c>
      <c r="CD283" s="47">
        <v>0</v>
      </c>
      <c r="CE283" s="47">
        <v>0</v>
      </c>
      <c r="CF283" s="47">
        <v>0</v>
      </c>
      <c r="CG283" s="47">
        <v>0</v>
      </c>
      <c r="CH283" s="47">
        <v>0</v>
      </c>
      <c r="CI283" s="47">
        <v>0</v>
      </c>
      <c r="CJ283" s="47">
        <v>0</v>
      </c>
      <c r="CK283" s="47">
        <v>0</v>
      </c>
      <c r="CL283" s="47">
        <v>0</v>
      </c>
      <c r="CM283" s="47">
        <v>0</v>
      </c>
      <c r="CN283" s="47">
        <v>0</v>
      </c>
      <c r="CO283" s="47">
        <v>0</v>
      </c>
      <c r="CP283" s="47">
        <v>0</v>
      </c>
      <c r="CQ283" s="47">
        <v>0</v>
      </c>
      <c r="CR283" s="47">
        <v>0</v>
      </c>
      <c r="CS283" s="47">
        <v>0</v>
      </c>
      <c r="CT283" s="47">
        <v>0</v>
      </c>
      <c r="CU283" s="47">
        <v>0</v>
      </c>
      <c r="CV283" s="47">
        <v>0</v>
      </c>
      <c r="CW283" s="47">
        <v>0</v>
      </c>
      <c r="CX283" s="47">
        <v>0</v>
      </c>
      <c r="CY283" s="47">
        <v>1</v>
      </c>
      <c r="CZ283" s="47">
        <v>0</v>
      </c>
      <c r="DA283" s="47">
        <v>0</v>
      </c>
      <c r="DB283" s="47">
        <v>0</v>
      </c>
      <c r="DC283" s="47">
        <v>0</v>
      </c>
      <c r="DD283" s="47">
        <v>0</v>
      </c>
      <c r="DE283" s="47">
        <v>0</v>
      </c>
      <c r="DF283" s="47">
        <v>0</v>
      </c>
      <c r="DG283" s="47">
        <v>1</v>
      </c>
      <c r="DH283" s="47">
        <v>0</v>
      </c>
      <c r="DI283" s="47">
        <v>0</v>
      </c>
      <c r="DJ283" s="47">
        <v>0</v>
      </c>
      <c r="DK283" s="47">
        <v>0</v>
      </c>
      <c r="DL283" s="47">
        <v>0</v>
      </c>
      <c r="DM283" s="47">
        <v>0</v>
      </c>
      <c r="DN283" s="47">
        <v>0</v>
      </c>
      <c r="DO283" s="47">
        <v>0</v>
      </c>
      <c r="DP283" s="47">
        <v>0</v>
      </c>
      <c r="DQ283" s="47">
        <v>0</v>
      </c>
      <c r="DR283" s="47">
        <v>0</v>
      </c>
      <c r="DS283" s="47">
        <v>0</v>
      </c>
      <c r="DT283" s="47">
        <v>0</v>
      </c>
      <c r="DU283" s="47">
        <v>0</v>
      </c>
      <c r="DV283" s="47">
        <v>0</v>
      </c>
      <c r="DW283" s="47">
        <v>0</v>
      </c>
      <c r="DX283" s="47">
        <v>0</v>
      </c>
      <c r="DY283" s="47">
        <v>0</v>
      </c>
      <c r="DZ283" s="47">
        <v>0</v>
      </c>
      <c r="EA283" s="47">
        <v>0</v>
      </c>
      <c r="ZZ283" t="s">
        <v>157</v>
      </c>
    </row>
    <row r="284" spans="1:702" x14ac:dyDescent="0.25">
      <c r="A284" s="47" t="s">
        <v>590</v>
      </c>
      <c r="B284" s="47" t="s">
        <v>153</v>
      </c>
      <c r="C284" s="47" t="s">
        <v>157</v>
      </c>
      <c r="D284" s="47" t="s">
        <v>1170</v>
      </c>
      <c r="E284" s="47" t="s">
        <v>552</v>
      </c>
      <c r="F284" s="47" t="s">
        <v>552</v>
      </c>
      <c r="G284" s="47"/>
      <c r="H284" s="47" t="s">
        <v>406</v>
      </c>
      <c r="I284" s="47" t="s">
        <v>412</v>
      </c>
      <c r="J284" s="47" t="str">
        <f>=IFERROR(VLOOKUP(H284&amp;I284,Table_Fonctions!A:G,6,FALSE),"")</f>
        <v>0</v>
      </c>
      <c r="K284" s="47" t="s">
        <v>1177</v>
      </c>
      <c r="L284" s="47" t="str">
        <f>=IFERROR(VLOOKUP(H284&amp;I284,Table_Fonctions!A:G,7,FALSE),K284)</f>
        <v/>
      </c>
      <c r="M284" s="47" t="str">
        <f>=IF(OR(LEFT(D284, 3)="TJ ", LEFT(D284, 4)="CPH "), "OUI", "NON")</f>
        <v/>
      </c>
      <c r="N284" s="47" t="s">
        <v>560</v>
      </c>
      <c r="O284" s="47"/>
      <c r="P284" s="47">
        <v>1</v>
      </c>
      <c r="Q284" s="47">
        <v>1</v>
      </c>
      <c r="R284" s="47" t="s">
        <v>1172</v>
      </c>
      <c r="S284" s="47">
        <f>=ROUND(BQ284-(BR284+BS284),3)</f>
      </c>
      <c r="T284" s="47">
        <f>=ROUND(CK284-(CL284+CM284+CN284+CO284+CP284),3)</f>
      </c>
      <c r="U284" s="47">
        <v>0</v>
      </c>
      <c r="V284" s="47">
        <v>0</v>
      </c>
      <c r="W284" s="47">
        <v>0</v>
      </c>
      <c r="X284" s="47">
        <v>0</v>
      </c>
      <c r="Y284" s="47">
        <v>0</v>
      </c>
      <c r="Z284" s="47">
        <v>0</v>
      </c>
      <c r="AA284" s="47">
        <v>0</v>
      </c>
      <c r="AB284" s="47">
        <v>0</v>
      </c>
      <c r="AC284" s="47">
        <v>0</v>
      </c>
      <c r="AD284" s="47">
        <v>0</v>
      </c>
      <c r="AE284" s="47">
        <v>0</v>
      </c>
      <c r="AF284" s="47">
        <v>0</v>
      </c>
      <c r="AG284" s="47">
        <v>0</v>
      </c>
      <c r="AH284" s="47">
        <v>0</v>
      </c>
      <c r="AI284" s="47">
        <v>0</v>
      </c>
      <c r="AJ284" s="47">
        <v>0</v>
      </c>
      <c r="AK284" s="47">
        <v>0</v>
      </c>
      <c r="AL284" s="47">
        <v>0</v>
      </c>
      <c r="AM284" s="47">
        <v>0</v>
      </c>
      <c r="AN284" s="47">
        <v>0</v>
      </c>
      <c r="AO284" s="47">
        <v>0</v>
      </c>
      <c r="AP284" s="47">
        <v>0</v>
      </c>
      <c r="AQ284" s="47">
        <v>0</v>
      </c>
      <c r="AR284" s="47">
        <v>0</v>
      </c>
      <c r="AS284" s="47">
        <v>0</v>
      </c>
      <c r="AT284" s="47">
        <v>0</v>
      </c>
      <c r="AU284" s="47">
        <v>0</v>
      </c>
      <c r="AV284" s="47">
        <v>0</v>
      </c>
      <c r="AW284" s="47">
        <v>0</v>
      </c>
      <c r="AX284" s="47">
        <v>0</v>
      </c>
      <c r="AY284" s="47">
        <v>0</v>
      </c>
      <c r="AZ284" s="47">
        <v>0</v>
      </c>
      <c r="BA284" s="47">
        <v>0</v>
      </c>
      <c r="BB284" s="47">
        <v>0</v>
      </c>
      <c r="BC284" s="47">
        <v>0</v>
      </c>
      <c r="BD284" s="47">
        <v>0</v>
      </c>
      <c r="BE284" s="47">
        <v>0</v>
      </c>
      <c r="BF284" s="47">
        <v>0</v>
      </c>
      <c r="BG284" s="47">
        <v>0</v>
      </c>
      <c r="BH284" s="47">
        <v>0</v>
      </c>
      <c r="BI284" s="47">
        <v>0</v>
      </c>
      <c r="BJ284" s="47">
        <v>0</v>
      </c>
      <c r="BK284" s="47">
        <v>0</v>
      </c>
      <c r="BL284" s="47">
        <v>0</v>
      </c>
      <c r="BM284" s="47">
        <v>0</v>
      </c>
      <c r="BN284" s="47">
        <v>0</v>
      </c>
      <c r="BO284" s="47">
        <v>0</v>
      </c>
      <c r="BP284" s="47">
        <v>0</v>
      </c>
      <c r="BQ284" s="47">
        <v>0</v>
      </c>
      <c r="BR284" s="47">
        <v>0</v>
      </c>
      <c r="BS284" s="47">
        <v>0</v>
      </c>
      <c r="BT284" s="47">
        <v>0</v>
      </c>
      <c r="BU284" s="47">
        <v>0</v>
      </c>
      <c r="BV284" s="47">
        <v>0</v>
      </c>
      <c r="BW284" s="47">
        <v>0</v>
      </c>
      <c r="BX284" s="47">
        <v>0</v>
      </c>
      <c r="BY284" s="47">
        <v>0</v>
      </c>
      <c r="BZ284" s="47">
        <v>0</v>
      </c>
      <c r="CA284" s="47">
        <v>0</v>
      </c>
      <c r="CB284" s="47">
        <v>0</v>
      </c>
      <c r="CC284" s="47">
        <v>0</v>
      </c>
      <c r="CD284" s="47">
        <v>0</v>
      </c>
      <c r="CE284" s="47">
        <v>0</v>
      </c>
      <c r="CF284" s="47">
        <v>0</v>
      </c>
      <c r="CG284" s="47">
        <v>0</v>
      </c>
      <c r="CH284" s="47">
        <v>0</v>
      </c>
      <c r="CI284" s="47">
        <v>0</v>
      </c>
      <c r="CJ284" s="47">
        <v>0</v>
      </c>
      <c r="CK284" s="47">
        <v>0</v>
      </c>
      <c r="CL284" s="47">
        <v>0</v>
      </c>
      <c r="CM284" s="47">
        <v>0</v>
      </c>
      <c r="CN284" s="47">
        <v>0</v>
      </c>
      <c r="CO284" s="47">
        <v>0</v>
      </c>
      <c r="CP284" s="47">
        <v>0</v>
      </c>
      <c r="CQ284" s="47">
        <v>0</v>
      </c>
      <c r="CR284" s="47">
        <v>0</v>
      </c>
      <c r="CS284" s="47">
        <v>0</v>
      </c>
      <c r="CT284" s="47">
        <v>0</v>
      </c>
      <c r="CU284" s="47">
        <v>0</v>
      </c>
      <c r="CV284" s="47">
        <v>0</v>
      </c>
      <c r="CW284" s="47">
        <v>0</v>
      </c>
      <c r="CX284" s="47">
        <v>0</v>
      </c>
      <c r="CY284" s="47">
        <v>1</v>
      </c>
      <c r="CZ284" s="47">
        <v>0</v>
      </c>
      <c r="DA284" s="47">
        <v>0</v>
      </c>
      <c r="DB284" s="47">
        <v>0</v>
      </c>
      <c r="DC284" s="47">
        <v>0</v>
      </c>
      <c r="DD284" s="47">
        <v>0</v>
      </c>
      <c r="DE284" s="47">
        <v>0</v>
      </c>
      <c r="DF284" s="47">
        <v>0</v>
      </c>
      <c r="DG284" s="47">
        <v>1</v>
      </c>
      <c r="DH284" s="47">
        <v>0</v>
      </c>
      <c r="DI284" s="47">
        <v>0</v>
      </c>
      <c r="DJ284" s="47">
        <v>0</v>
      </c>
      <c r="DK284" s="47">
        <v>0</v>
      </c>
      <c r="DL284" s="47">
        <v>0</v>
      </c>
      <c r="DM284" s="47">
        <v>0</v>
      </c>
      <c r="DN284" s="47">
        <v>0</v>
      </c>
      <c r="DO284" s="47">
        <v>0</v>
      </c>
      <c r="DP284" s="47">
        <v>0</v>
      </c>
      <c r="DQ284" s="47">
        <v>0</v>
      </c>
      <c r="DR284" s="47">
        <v>0</v>
      </c>
      <c r="DS284" s="47">
        <v>0</v>
      </c>
      <c r="DT284" s="47">
        <v>0</v>
      </c>
      <c r="DU284" s="47">
        <v>0</v>
      </c>
      <c r="DV284" s="47">
        <v>0</v>
      </c>
      <c r="DW284" s="47">
        <v>0</v>
      </c>
      <c r="DX284" s="47">
        <v>0</v>
      </c>
      <c r="DY284" s="47">
        <v>0</v>
      </c>
      <c r="DZ284" s="47">
        <v>0</v>
      </c>
      <c r="EA284" s="47">
        <v>0</v>
      </c>
      <c r="ZZ284" t="s">
        <v>157</v>
      </c>
    </row>
    <row r="285" spans="1:702" x14ac:dyDescent="0.25">
      <c r="A285" s="47" t="s">
        <v>591</v>
      </c>
      <c r="B285" s="47" t="s">
        <v>153</v>
      </c>
      <c r="C285" s="47" t="s">
        <v>157</v>
      </c>
      <c r="D285" s="47" t="s">
        <v>1170</v>
      </c>
      <c r="E285" s="47" t="s">
        <v>552</v>
      </c>
      <c r="F285" s="47" t="s">
        <v>552</v>
      </c>
      <c r="G285" s="47"/>
      <c r="H285" s="47" t="s">
        <v>406</v>
      </c>
      <c r="I285" s="47" t="s">
        <v>412</v>
      </c>
      <c r="J285" s="47" t="str">
        <f>=IFERROR(VLOOKUP(H285&amp;I285,Table_Fonctions!A:G,6,FALSE),"")</f>
        <v>0</v>
      </c>
      <c r="K285" s="47" t="s">
        <v>1177</v>
      </c>
      <c r="L285" s="47" t="str">
        <f>=IFERROR(VLOOKUP(H285&amp;I285,Table_Fonctions!A:G,7,FALSE),K285)</f>
        <v/>
      </c>
      <c r="M285" s="47" t="str">
        <f>=IF(OR(LEFT(D285, 3)="TJ ", LEFT(D285, 4)="CPH "), "OUI", "NON")</f>
        <v/>
      </c>
      <c r="N285" s="47" t="s">
        <v>431</v>
      </c>
      <c r="O285" s="47"/>
      <c r="P285" s="47">
        <v>0.007894736842105263</v>
      </c>
      <c r="Q285" s="47">
        <v>0.007894736842105263</v>
      </c>
      <c r="R285" s="47" t="s">
        <v>1172</v>
      </c>
      <c r="S285" s="47">
        <f>=ROUND(BQ285-(BR285+BS285),3)</f>
      </c>
      <c r="T285" s="47">
        <f>=ROUND(CK285-(CL285+CM285+CN285+CO285+CP285),3)</f>
      </c>
      <c r="U285" s="47">
        <v>0</v>
      </c>
      <c r="V285" s="47">
        <v>0</v>
      </c>
      <c r="W285" s="47">
        <v>0</v>
      </c>
      <c r="X285" s="47">
        <v>0</v>
      </c>
      <c r="Y285" s="47">
        <v>0</v>
      </c>
      <c r="Z285" s="47">
        <v>0</v>
      </c>
      <c r="AA285" s="47">
        <v>0</v>
      </c>
      <c r="AB285" s="47">
        <v>0</v>
      </c>
      <c r="AC285" s="47">
        <v>0</v>
      </c>
      <c r="AD285" s="47">
        <v>0</v>
      </c>
      <c r="AE285" s="47">
        <v>0</v>
      </c>
      <c r="AF285" s="47">
        <v>0</v>
      </c>
      <c r="AG285" s="47">
        <v>0</v>
      </c>
      <c r="AH285" s="47">
        <v>0</v>
      </c>
      <c r="AI285" s="47">
        <v>0</v>
      </c>
      <c r="AJ285" s="47">
        <v>0</v>
      </c>
      <c r="AK285" s="47">
        <v>0</v>
      </c>
      <c r="AL285" s="47">
        <v>0</v>
      </c>
      <c r="AM285" s="47">
        <v>0</v>
      </c>
      <c r="AN285" s="47">
        <v>0</v>
      </c>
      <c r="AO285" s="47">
        <v>0</v>
      </c>
      <c r="AP285" s="47">
        <v>0</v>
      </c>
      <c r="AQ285" s="47">
        <v>0</v>
      </c>
      <c r="AR285" s="47">
        <v>0</v>
      </c>
      <c r="AS285" s="47">
        <v>0</v>
      </c>
      <c r="AT285" s="47">
        <v>0</v>
      </c>
      <c r="AU285" s="47">
        <v>0</v>
      </c>
      <c r="AV285" s="47">
        <v>0</v>
      </c>
      <c r="AW285" s="47">
        <v>0</v>
      </c>
      <c r="AX285" s="47">
        <v>0</v>
      </c>
      <c r="AY285" s="47">
        <v>0</v>
      </c>
      <c r="AZ285" s="47">
        <v>0</v>
      </c>
      <c r="BA285" s="47">
        <v>0</v>
      </c>
      <c r="BB285" s="47">
        <v>0</v>
      </c>
      <c r="BC285" s="47">
        <v>0</v>
      </c>
      <c r="BD285" s="47">
        <v>0</v>
      </c>
      <c r="BE285" s="47">
        <v>0</v>
      </c>
      <c r="BF285" s="47">
        <v>0</v>
      </c>
      <c r="BG285" s="47">
        <v>0</v>
      </c>
      <c r="BH285" s="47">
        <v>0</v>
      </c>
      <c r="BI285" s="47">
        <v>0</v>
      </c>
      <c r="BJ285" s="47">
        <v>0</v>
      </c>
      <c r="BK285" s="47">
        <v>0</v>
      </c>
      <c r="BL285" s="47">
        <v>0</v>
      </c>
      <c r="BM285" s="47">
        <v>0</v>
      </c>
      <c r="BN285" s="47">
        <v>0</v>
      </c>
      <c r="BO285" s="47">
        <v>0</v>
      </c>
      <c r="BP285" s="47">
        <v>0</v>
      </c>
      <c r="BQ285" s="47">
        <v>0</v>
      </c>
      <c r="BR285" s="47">
        <v>0</v>
      </c>
      <c r="BS285" s="47">
        <v>0</v>
      </c>
      <c r="BT285" s="47">
        <v>0</v>
      </c>
      <c r="BU285" s="47">
        <v>0</v>
      </c>
      <c r="BV285" s="47">
        <v>0</v>
      </c>
      <c r="BW285" s="47">
        <v>0</v>
      </c>
      <c r="BX285" s="47">
        <v>0</v>
      </c>
      <c r="BY285" s="47">
        <v>0</v>
      </c>
      <c r="BZ285" s="47">
        <v>0</v>
      </c>
      <c r="CA285" s="47">
        <v>0</v>
      </c>
      <c r="CB285" s="47">
        <v>0</v>
      </c>
      <c r="CC285" s="47">
        <v>0</v>
      </c>
      <c r="CD285" s="47">
        <v>0</v>
      </c>
      <c r="CE285" s="47">
        <v>0</v>
      </c>
      <c r="CF285" s="47">
        <v>0</v>
      </c>
      <c r="CG285" s="47">
        <v>0</v>
      </c>
      <c r="CH285" s="47">
        <v>0</v>
      </c>
      <c r="CI285" s="47">
        <v>0</v>
      </c>
      <c r="CJ285" s="47">
        <v>0</v>
      </c>
      <c r="CK285" s="47">
        <v>0</v>
      </c>
      <c r="CL285" s="47">
        <v>0</v>
      </c>
      <c r="CM285" s="47">
        <v>0</v>
      </c>
      <c r="CN285" s="47">
        <v>0</v>
      </c>
      <c r="CO285" s="47">
        <v>0</v>
      </c>
      <c r="CP285" s="47">
        <v>0</v>
      </c>
      <c r="CQ285" s="47">
        <v>0</v>
      </c>
      <c r="CR285" s="47">
        <v>0</v>
      </c>
      <c r="CS285" s="47">
        <v>0</v>
      </c>
      <c r="CT285" s="47">
        <v>0</v>
      </c>
      <c r="CU285" s="47">
        <v>0</v>
      </c>
      <c r="CV285" s="47">
        <v>0</v>
      </c>
      <c r="CW285" s="47">
        <v>0</v>
      </c>
      <c r="CX285" s="47">
        <v>0</v>
      </c>
      <c r="CY285" s="47">
        <v>0.007894736842105263</v>
      </c>
      <c r="CZ285" s="47">
        <v>0</v>
      </c>
      <c r="DA285" s="47">
        <v>0</v>
      </c>
      <c r="DB285" s="47">
        <v>0</v>
      </c>
      <c r="DC285" s="47">
        <v>0</v>
      </c>
      <c r="DD285" s="47">
        <v>0</v>
      </c>
      <c r="DE285" s="47">
        <v>0</v>
      </c>
      <c r="DF285" s="47">
        <v>0</v>
      </c>
      <c r="DG285" s="47">
        <v>0.007894736842105263</v>
      </c>
      <c r="DH285" s="47">
        <v>0</v>
      </c>
      <c r="DI285" s="47">
        <v>0</v>
      </c>
      <c r="DJ285" s="47">
        <v>0</v>
      </c>
      <c r="DK285" s="47">
        <v>0</v>
      </c>
      <c r="DL285" s="47">
        <v>0</v>
      </c>
      <c r="DM285" s="47">
        <v>0</v>
      </c>
      <c r="DN285" s="47">
        <v>0</v>
      </c>
      <c r="DO285" s="47">
        <v>0</v>
      </c>
      <c r="DP285" s="47">
        <v>0</v>
      </c>
      <c r="DQ285" s="47">
        <v>0</v>
      </c>
      <c r="DR285" s="47">
        <v>0</v>
      </c>
      <c r="DS285" s="47">
        <v>0</v>
      </c>
      <c r="DT285" s="47">
        <v>0</v>
      </c>
      <c r="DU285" s="47">
        <v>0</v>
      </c>
      <c r="DV285" s="47">
        <v>0</v>
      </c>
      <c r="DW285" s="47">
        <v>0</v>
      </c>
      <c r="DX285" s="47">
        <v>0</v>
      </c>
      <c r="DY285" s="47">
        <v>0</v>
      </c>
      <c r="DZ285" s="47">
        <v>0</v>
      </c>
      <c r="EA285" s="47">
        <v>0</v>
      </c>
      <c r="ZZ285" t="s">
        <v>157</v>
      </c>
    </row>
    <row r="286" spans="1:702" x14ac:dyDescent="0.25">
      <c r="A286" s="47" t="s">
        <v>592</v>
      </c>
      <c r="B286" s="47" t="s">
        <v>153</v>
      </c>
      <c r="C286" s="47" t="s">
        <v>157</v>
      </c>
      <c r="D286" s="47" t="s">
        <v>1170</v>
      </c>
      <c r="E286" s="47" t="s">
        <v>552</v>
      </c>
      <c r="F286" s="47" t="s">
        <v>552</v>
      </c>
      <c r="G286" s="47"/>
      <c r="H286" s="47" t="s">
        <v>406</v>
      </c>
      <c r="I286" s="47" t="s">
        <v>415</v>
      </c>
      <c r="J286" s="47" t="str">
        <f>=IFERROR(VLOOKUP(H286&amp;I286,Table_Fonctions!A:G,6,FALSE),"")</f>
        <v>0</v>
      </c>
      <c r="K286" s="47" t="s">
        <v>1177</v>
      </c>
      <c r="L286" s="47" t="str">
        <f>=IFERROR(VLOOKUP(H286&amp;I286,Table_Fonctions!A:G,7,FALSE),K286)</f>
        <v/>
      </c>
      <c r="M286" s="47" t="str">
        <f>=IF(OR(LEFT(D286, 3)="TJ ", LEFT(D286, 4)="CPH "), "OUI", "NON")</f>
        <v/>
      </c>
      <c r="N286" s="47" t="s">
        <v>363</v>
      </c>
      <c r="O286" s="47"/>
      <c r="P286" s="47">
        <v>1</v>
      </c>
      <c r="Q286" s="47">
        <v>1</v>
      </c>
      <c r="R286" s="47" t="s">
        <v>1172</v>
      </c>
      <c r="S286" s="47">
        <f>=ROUND(BQ286-(BR286+BS286),3)</f>
      </c>
      <c r="T286" s="47">
        <f>=ROUND(CK286-(CL286+CM286+CN286+CO286+CP286),3)</f>
      </c>
      <c r="U286" s="47">
        <v>0</v>
      </c>
      <c r="V286" s="47">
        <v>0</v>
      </c>
      <c r="W286" s="47">
        <v>0</v>
      </c>
      <c r="X286" s="47">
        <v>0</v>
      </c>
      <c r="Y286" s="47">
        <v>0</v>
      </c>
      <c r="Z286" s="47">
        <v>0</v>
      </c>
      <c r="AA286" s="47">
        <v>0</v>
      </c>
      <c r="AB286" s="47">
        <v>0</v>
      </c>
      <c r="AC286" s="47">
        <v>0</v>
      </c>
      <c r="AD286" s="47">
        <v>0</v>
      </c>
      <c r="AE286" s="47">
        <v>0</v>
      </c>
      <c r="AF286" s="47">
        <v>0</v>
      </c>
      <c r="AG286" s="47">
        <v>0</v>
      </c>
      <c r="AH286" s="47">
        <v>0</v>
      </c>
      <c r="AI286" s="47">
        <v>0</v>
      </c>
      <c r="AJ286" s="47">
        <v>0</v>
      </c>
      <c r="AK286" s="47">
        <v>0</v>
      </c>
      <c r="AL286" s="47">
        <v>0</v>
      </c>
      <c r="AM286" s="47">
        <v>0</v>
      </c>
      <c r="AN286" s="47">
        <v>0</v>
      </c>
      <c r="AO286" s="47">
        <v>0</v>
      </c>
      <c r="AP286" s="47">
        <v>0</v>
      </c>
      <c r="AQ286" s="47">
        <v>0</v>
      </c>
      <c r="AR286" s="47">
        <v>0</v>
      </c>
      <c r="AS286" s="47">
        <v>0</v>
      </c>
      <c r="AT286" s="47">
        <v>0</v>
      </c>
      <c r="AU286" s="47">
        <v>0</v>
      </c>
      <c r="AV286" s="47">
        <v>0</v>
      </c>
      <c r="AW286" s="47">
        <v>0</v>
      </c>
      <c r="AX286" s="47">
        <v>0</v>
      </c>
      <c r="AY286" s="47">
        <v>0</v>
      </c>
      <c r="AZ286" s="47">
        <v>0</v>
      </c>
      <c r="BA286" s="47">
        <v>0</v>
      </c>
      <c r="BB286" s="47">
        <v>0</v>
      </c>
      <c r="BC286" s="47">
        <v>0</v>
      </c>
      <c r="BD286" s="47">
        <v>0</v>
      </c>
      <c r="BE286" s="47">
        <v>0</v>
      </c>
      <c r="BF286" s="47">
        <v>0</v>
      </c>
      <c r="BG286" s="47">
        <v>0</v>
      </c>
      <c r="BH286" s="47">
        <v>0</v>
      </c>
      <c r="BI286" s="47">
        <v>0</v>
      </c>
      <c r="BJ286" s="47">
        <v>0</v>
      </c>
      <c r="BK286" s="47">
        <v>0</v>
      </c>
      <c r="BL286" s="47">
        <v>0</v>
      </c>
      <c r="BM286" s="47">
        <v>0</v>
      </c>
      <c r="BN286" s="47">
        <v>0</v>
      </c>
      <c r="BO286" s="47">
        <v>0</v>
      </c>
      <c r="BP286" s="47">
        <v>0</v>
      </c>
      <c r="BQ286" s="47">
        <v>0</v>
      </c>
      <c r="BR286" s="47">
        <v>0</v>
      </c>
      <c r="BS286" s="47">
        <v>0</v>
      </c>
      <c r="BT286" s="47">
        <v>0</v>
      </c>
      <c r="BU286" s="47">
        <v>0</v>
      </c>
      <c r="BV286" s="47">
        <v>0</v>
      </c>
      <c r="BW286" s="47">
        <v>0</v>
      </c>
      <c r="BX286" s="47">
        <v>0</v>
      </c>
      <c r="BY286" s="47">
        <v>0</v>
      </c>
      <c r="BZ286" s="47">
        <v>0</v>
      </c>
      <c r="CA286" s="47">
        <v>0</v>
      </c>
      <c r="CB286" s="47">
        <v>0</v>
      </c>
      <c r="CC286" s="47">
        <v>0</v>
      </c>
      <c r="CD286" s="47">
        <v>0</v>
      </c>
      <c r="CE286" s="47">
        <v>0</v>
      </c>
      <c r="CF286" s="47">
        <v>0</v>
      </c>
      <c r="CG286" s="47">
        <v>0</v>
      </c>
      <c r="CH286" s="47">
        <v>0</v>
      </c>
      <c r="CI286" s="47">
        <v>0</v>
      </c>
      <c r="CJ286" s="47">
        <v>0</v>
      </c>
      <c r="CK286" s="47">
        <v>0</v>
      </c>
      <c r="CL286" s="47">
        <v>0</v>
      </c>
      <c r="CM286" s="47">
        <v>0</v>
      </c>
      <c r="CN286" s="47">
        <v>0</v>
      </c>
      <c r="CO286" s="47">
        <v>0</v>
      </c>
      <c r="CP286" s="47">
        <v>0</v>
      </c>
      <c r="CQ286" s="47">
        <v>0</v>
      </c>
      <c r="CR286" s="47">
        <v>0</v>
      </c>
      <c r="CS286" s="47">
        <v>0</v>
      </c>
      <c r="CT286" s="47">
        <v>0</v>
      </c>
      <c r="CU286" s="47">
        <v>0</v>
      </c>
      <c r="CV286" s="47">
        <v>0</v>
      </c>
      <c r="CW286" s="47">
        <v>0</v>
      </c>
      <c r="CX286" s="47">
        <v>0</v>
      </c>
      <c r="CY286" s="47">
        <v>1</v>
      </c>
      <c r="CZ286" s="47">
        <v>0</v>
      </c>
      <c r="DA286" s="47">
        <v>0</v>
      </c>
      <c r="DB286" s="47">
        <v>0</v>
      </c>
      <c r="DC286" s="47">
        <v>0</v>
      </c>
      <c r="DD286" s="47">
        <v>0</v>
      </c>
      <c r="DE286" s="47">
        <v>0</v>
      </c>
      <c r="DF286" s="47">
        <v>0</v>
      </c>
      <c r="DG286" s="47">
        <v>1</v>
      </c>
      <c r="DH286" s="47">
        <v>0</v>
      </c>
      <c r="DI286" s="47">
        <v>0</v>
      </c>
      <c r="DJ286" s="47">
        <v>0</v>
      </c>
      <c r="DK286" s="47">
        <v>0</v>
      </c>
      <c r="DL286" s="47">
        <v>0</v>
      </c>
      <c r="DM286" s="47">
        <v>0</v>
      </c>
      <c r="DN286" s="47">
        <v>0</v>
      </c>
      <c r="DO286" s="47">
        <v>0</v>
      </c>
      <c r="DP286" s="47">
        <v>0</v>
      </c>
      <c r="DQ286" s="47">
        <v>0</v>
      </c>
      <c r="DR286" s="47">
        <v>0</v>
      </c>
      <c r="DS286" s="47">
        <v>0</v>
      </c>
      <c r="DT286" s="47">
        <v>0</v>
      </c>
      <c r="DU286" s="47">
        <v>0</v>
      </c>
      <c r="DV286" s="47">
        <v>0</v>
      </c>
      <c r="DW286" s="47">
        <v>0</v>
      </c>
      <c r="DX286" s="47">
        <v>0</v>
      </c>
      <c r="DY286" s="47">
        <v>0</v>
      </c>
      <c r="DZ286" s="47">
        <v>0</v>
      </c>
      <c r="EA286" s="47">
        <v>0</v>
      </c>
      <c r="ZZ286" t="s">
        <v>157</v>
      </c>
    </row>
    <row r="287" spans="1:702" x14ac:dyDescent="0.25">
      <c r="A287" s="47" t="s">
        <v>593</v>
      </c>
      <c r="B287" s="47" t="s">
        <v>153</v>
      </c>
      <c r="C287" s="47" t="s">
        <v>157</v>
      </c>
      <c r="D287" s="47" t="s">
        <v>1170</v>
      </c>
      <c r="E287" s="47" t="s">
        <v>552</v>
      </c>
      <c r="F287" s="47" t="s">
        <v>552</v>
      </c>
      <c r="G287" s="47"/>
      <c r="H287" s="47" t="s">
        <v>406</v>
      </c>
      <c r="I287" s="47" t="s">
        <v>412</v>
      </c>
      <c r="J287" s="47" t="str">
        <f>=IFERROR(VLOOKUP(H287&amp;I287,Table_Fonctions!A:G,6,FALSE),"")</f>
        <v>0</v>
      </c>
      <c r="K287" s="47" t="s">
        <v>1177</v>
      </c>
      <c r="L287" s="47" t="str">
        <f>=IFERROR(VLOOKUP(H287&amp;I287,Table_Fonctions!A:G,7,FALSE),K287)</f>
        <v/>
      </c>
      <c r="M287" s="47" t="str">
        <f>=IF(OR(LEFT(D287, 3)="TJ ", LEFT(D287, 4)="CPH "), "OUI", "NON")</f>
        <v/>
      </c>
      <c r="N287" s="47" t="s">
        <v>545</v>
      </c>
      <c r="O287" s="47"/>
      <c r="P287" s="47">
        <v>0.2</v>
      </c>
      <c r="Q287" s="47">
        <v>0.2</v>
      </c>
      <c r="R287" s="47" t="s">
        <v>1172</v>
      </c>
      <c r="S287" s="47">
        <f>=ROUND(BQ287-(BR287+BS287),3)</f>
      </c>
      <c r="T287" s="47">
        <f>=ROUND(CK287-(CL287+CM287+CN287+CO287+CP287),3)</f>
      </c>
      <c r="U287" s="47">
        <v>0</v>
      </c>
      <c r="V287" s="47">
        <v>0</v>
      </c>
      <c r="W287" s="47">
        <v>0</v>
      </c>
      <c r="X287" s="47">
        <v>0</v>
      </c>
      <c r="Y287" s="47">
        <v>0</v>
      </c>
      <c r="Z287" s="47">
        <v>0</v>
      </c>
      <c r="AA287" s="47">
        <v>0</v>
      </c>
      <c r="AB287" s="47">
        <v>0</v>
      </c>
      <c r="AC287" s="47">
        <v>0</v>
      </c>
      <c r="AD287" s="47">
        <v>0</v>
      </c>
      <c r="AE287" s="47">
        <v>0</v>
      </c>
      <c r="AF287" s="47">
        <v>0</v>
      </c>
      <c r="AG287" s="47">
        <v>0</v>
      </c>
      <c r="AH287" s="47">
        <v>0</v>
      </c>
      <c r="AI287" s="47">
        <v>0</v>
      </c>
      <c r="AJ287" s="47">
        <v>0</v>
      </c>
      <c r="AK287" s="47">
        <v>0</v>
      </c>
      <c r="AL287" s="47">
        <v>0</v>
      </c>
      <c r="AM287" s="47">
        <v>0</v>
      </c>
      <c r="AN287" s="47">
        <v>0</v>
      </c>
      <c r="AO287" s="47">
        <v>0</v>
      </c>
      <c r="AP287" s="47">
        <v>0</v>
      </c>
      <c r="AQ287" s="47">
        <v>0</v>
      </c>
      <c r="AR287" s="47">
        <v>0</v>
      </c>
      <c r="AS287" s="47">
        <v>0</v>
      </c>
      <c r="AT287" s="47">
        <v>0</v>
      </c>
      <c r="AU287" s="47">
        <v>0</v>
      </c>
      <c r="AV287" s="47">
        <v>0</v>
      </c>
      <c r="AW287" s="47">
        <v>0</v>
      </c>
      <c r="AX287" s="47">
        <v>0</v>
      </c>
      <c r="AY287" s="47">
        <v>0</v>
      </c>
      <c r="AZ287" s="47">
        <v>0</v>
      </c>
      <c r="BA287" s="47">
        <v>0</v>
      </c>
      <c r="BB287" s="47">
        <v>0</v>
      </c>
      <c r="BC287" s="47">
        <v>0</v>
      </c>
      <c r="BD287" s="47">
        <v>0</v>
      </c>
      <c r="BE287" s="47">
        <v>0</v>
      </c>
      <c r="BF287" s="47">
        <v>0</v>
      </c>
      <c r="BG287" s="47">
        <v>0</v>
      </c>
      <c r="BH287" s="47">
        <v>0</v>
      </c>
      <c r="BI287" s="47">
        <v>0</v>
      </c>
      <c r="BJ287" s="47">
        <v>0</v>
      </c>
      <c r="BK287" s="47">
        <v>0</v>
      </c>
      <c r="BL287" s="47">
        <v>0</v>
      </c>
      <c r="BM287" s="47">
        <v>0</v>
      </c>
      <c r="BN287" s="47">
        <v>0</v>
      </c>
      <c r="BO287" s="47">
        <v>0</v>
      </c>
      <c r="BP287" s="47">
        <v>0</v>
      </c>
      <c r="BQ287" s="47">
        <v>0</v>
      </c>
      <c r="BR287" s="47">
        <v>0</v>
      </c>
      <c r="BS287" s="47">
        <v>0</v>
      </c>
      <c r="BT287" s="47">
        <v>0</v>
      </c>
      <c r="BU287" s="47">
        <v>0</v>
      </c>
      <c r="BV287" s="47">
        <v>0</v>
      </c>
      <c r="BW287" s="47">
        <v>0</v>
      </c>
      <c r="BX287" s="47">
        <v>0</v>
      </c>
      <c r="BY287" s="47">
        <v>0</v>
      </c>
      <c r="BZ287" s="47">
        <v>0</v>
      </c>
      <c r="CA287" s="47">
        <v>0</v>
      </c>
      <c r="CB287" s="47">
        <v>0</v>
      </c>
      <c r="CC287" s="47">
        <v>0</v>
      </c>
      <c r="CD287" s="47">
        <v>0</v>
      </c>
      <c r="CE287" s="47">
        <v>0</v>
      </c>
      <c r="CF287" s="47">
        <v>0</v>
      </c>
      <c r="CG287" s="47">
        <v>0</v>
      </c>
      <c r="CH287" s="47">
        <v>0</v>
      </c>
      <c r="CI287" s="47">
        <v>0</v>
      </c>
      <c r="CJ287" s="47">
        <v>0</v>
      </c>
      <c r="CK287" s="47">
        <v>0</v>
      </c>
      <c r="CL287" s="47">
        <v>0</v>
      </c>
      <c r="CM287" s="47">
        <v>0</v>
      </c>
      <c r="CN287" s="47">
        <v>0</v>
      </c>
      <c r="CO287" s="47">
        <v>0</v>
      </c>
      <c r="CP287" s="47">
        <v>0</v>
      </c>
      <c r="CQ287" s="47">
        <v>0</v>
      </c>
      <c r="CR287" s="47">
        <v>0</v>
      </c>
      <c r="CS287" s="47">
        <v>0</v>
      </c>
      <c r="CT287" s="47">
        <v>0</v>
      </c>
      <c r="CU287" s="47">
        <v>0</v>
      </c>
      <c r="CV287" s="47">
        <v>0</v>
      </c>
      <c r="CW287" s="47">
        <v>0</v>
      </c>
      <c r="CX287" s="47">
        <v>0</v>
      </c>
      <c r="CY287" s="47">
        <v>0.2</v>
      </c>
      <c r="CZ287" s="47">
        <v>0</v>
      </c>
      <c r="DA287" s="47">
        <v>0</v>
      </c>
      <c r="DB287" s="47">
        <v>0</v>
      </c>
      <c r="DC287" s="47">
        <v>0</v>
      </c>
      <c r="DD287" s="47">
        <v>0</v>
      </c>
      <c r="DE287" s="47">
        <v>0</v>
      </c>
      <c r="DF287" s="47">
        <v>0</v>
      </c>
      <c r="DG287" s="47">
        <v>0.2</v>
      </c>
      <c r="DH287" s="47">
        <v>0</v>
      </c>
      <c r="DI287" s="47">
        <v>0</v>
      </c>
      <c r="DJ287" s="47">
        <v>0</v>
      </c>
      <c r="DK287" s="47">
        <v>0</v>
      </c>
      <c r="DL287" s="47">
        <v>0</v>
      </c>
      <c r="DM287" s="47">
        <v>0</v>
      </c>
      <c r="DN287" s="47">
        <v>0</v>
      </c>
      <c r="DO287" s="47">
        <v>0</v>
      </c>
      <c r="DP287" s="47">
        <v>0</v>
      </c>
      <c r="DQ287" s="47">
        <v>0</v>
      </c>
      <c r="DR287" s="47">
        <v>0</v>
      </c>
      <c r="DS287" s="47">
        <v>0</v>
      </c>
      <c r="DT287" s="47">
        <v>0</v>
      </c>
      <c r="DU287" s="47">
        <v>0</v>
      </c>
      <c r="DV287" s="47">
        <v>0</v>
      </c>
      <c r="DW287" s="47">
        <v>0</v>
      </c>
      <c r="DX287" s="47">
        <v>0</v>
      </c>
      <c r="DY287" s="47">
        <v>0</v>
      </c>
      <c r="DZ287" s="47">
        <v>0</v>
      </c>
      <c r="EA287" s="47">
        <v>0</v>
      </c>
      <c r="ZZ287" t="s">
        <v>157</v>
      </c>
    </row>
    <row r="288" spans="1:702" x14ac:dyDescent="0.25">
      <c r="A288" s="47" t="s">
        <v>594</v>
      </c>
      <c r="B288" s="47" t="s">
        <v>153</v>
      </c>
      <c r="C288" s="47" t="s">
        <v>157</v>
      </c>
      <c r="D288" s="47" t="s">
        <v>1170</v>
      </c>
      <c r="E288" s="47" t="s">
        <v>552</v>
      </c>
      <c r="F288" s="47" t="s">
        <v>552</v>
      </c>
      <c r="G288" s="47"/>
      <c r="H288" s="47" t="s">
        <v>406</v>
      </c>
      <c r="I288" s="47" t="s">
        <v>415</v>
      </c>
      <c r="J288" s="47" t="str">
        <f>=IFERROR(VLOOKUP(H288&amp;I288,Table_Fonctions!A:G,6,FALSE),"")</f>
        <v>0</v>
      </c>
      <c r="K288" s="47" t="s">
        <v>1177</v>
      </c>
      <c r="L288" s="47" t="str">
        <f>=IFERROR(VLOOKUP(H288&amp;I288,Table_Fonctions!A:G,7,FALSE),K288)</f>
        <v/>
      </c>
      <c r="M288" s="47" t="str">
        <f>=IF(OR(LEFT(D288, 3)="TJ ", LEFT(D288, 4)="CPH "), "OUI", "NON")</f>
        <v/>
      </c>
      <c r="N288" s="47" t="s">
        <v>560</v>
      </c>
      <c r="O288" s="47"/>
      <c r="P288" s="47">
        <v>1</v>
      </c>
      <c r="Q288" s="47">
        <v>1</v>
      </c>
      <c r="R288" s="47" t="s">
        <v>1172</v>
      </c>
      <c r="S288" s="47">
        <f>=ROUND(BQ288-(BR288+BS288),3)</f>
      </c>
      <c r="T288" s="47">
        <f>=ROUND(CK288-(CL288+CM288+CN288+CO288+CP288),3)</f>
      </c>
      <c r="U288" s="47">
        <v>0</v>
      </c>
      <c r="V288" s="47">
        <v>0</v>
      </c>
      <c r="W288" s="47">
        <v>0</v>
      </c>
      <c r="X288" s="47">
        <v>0</v>
      </c>
      <c r="Y288" s="47">
        <v>0</v>
      </c>
      <c r="Z288" s="47">
        <v>0</v>
      </c>
      <c r="AA288" s="47">
        <v>0</v>
      </c>
      <c r="AB288" s="47">
        <v>0</v>
      </c>
      <c r="AC288" s="47">
        <v>0</v>
      </c>
      <c r="AD288" s="47">
        <v>0</v>
      </c>
      <c r="AE288" s="47">
        <v>0</v>
      </c>
      <c r="AF288" s="47">
        <v>0</v>
      </c>
      <c r="AG288" s="47">
        <v>0</v>
      </c>
      <c r="AH288" s="47">
        <v>0</v>
      </c>
      <c r="AI288" s="47">
        <v>0</v>
      </c>
      <c r="AJ288" s="47">
        <v>0</v>
      </c>
      <c r="AK288" s="47">
        <v>0</v>
      </c>
      <c r="AL288" s="47">
        <v>0</v>
      </c>
      <c r="AM288" s="47">
        <v>0</v>
      </c>
      <c r="AN288" s="47">
        <v>0</v>
      </c>
      <c r="AO288" s="47">
        <v>0</v>
      </c>
      <c r="AP288" s="47">
        <v>0</v>
      </c>
      <c r="AQ288" s="47">
        <v>0</v>
      </c>
      <c r="AR288" s="47">
        <v>0</v>
      </c>
      <c r="AS288" s="47">
        <v>0</v>
      </c>
      <c r="AT288" s="47">
        <v>0</v>
      </c>
      <c r="AU288" s="47">
        <v>0</v>
      </c>
      <c r="AV288" s="47">
        <v>0</v>
      </c>
      <c r="AW288" s="47">
        <v>0</v>
      </c>
      <c r="AX288" s="47">
        <v>0</v>
      </c>
      <c r="AY288" s="47">
        <v>0</v>
      </c>
      <c r="AZ288" s="47">
        <v>0</v>
      </c>
      <c r="BA288" s="47">
        <v>0</v>
      </c>
      <c r="BB288" s="47">
        <v>0</v>
      </c>
      <c r="BC288" s="47">
        <v>0</v>
      </c>
      <c r="BD288" s="47">
        <v>0</v>
      </c>
      <c r="BE288" s="47">
        <v>0</v>
      </c>
      <c r="BF288" s="47">
        <v>0</v>
      </c>
      <c r="BG288" s="47">
        <v>0</v>
      </c>
      <c r="BH288" s="47">
        <v>0</v>
      </c>
      <c r="BI288" s="47">
        <v>0</v>
      </c>
      <c r="BJ288" s="47">
        <v>0</v>
      </c>
      <c r="BK288" s="47">
        <v>0</v>
      </c>
      <c r="BL288" s="47">
        <v>0</v>
      </c>
      <c r="BM288" s="47">
        <v>0</v>
      </c>
      <c r="BN288" s="47">
        <v>0</v>
      </c>
      <c r="BO288" s="47">
        <v>0</v>
      </c>
      <c r="BP288" s="47">
        <v>0</v>
      </c>
      <c r="BQ288" s="47">
        <v>0</v>
      </c>
      <c r="BR288" s="47">
        <v>0</v>
      </c>
      <c r="BS288" s="47">
        <v>0</v>
      </c>
      <c r="BT288" s="47">
        <v>0</v>
      </c>
      <c r="BU288" s="47">
        <v>0</v>
      </c>
      <c r="BV288" s="47">
        <v>0</v>
      </c>
      <c r="BW288" s="47">
        <v>0</v>
      </c>
      <c r="BX288" s="47">
        <v>0</v>
      </c>
      <c r="BY288" s="47">
        <v>0</v>
      </c>
      <c r="BZ288" s="47">
        <v>0</v>
      </c>
      <c r="CA288" s="47">
        <v>0</v>
      </c>
      <c r="CB288" s="47">
        <v>0</v>
      </c>
      <c r="CC288" s="47">
        <v>0</v>
      </c>
      <c r="CD288" s="47">
        <v>0</v>
      </c>
      <c r="CE288" s="47">
        <v>0</v>
      </c>
      <c r="CF288" s="47">
        <v>0</v>
      </c>
      <c r="CG288" s="47">
        <v>0</v>
      </c>
      <c r="CH288" s="47">
        <v>0</v>
      </c>
      <c r="CI288" s="47">
        <v>0</v>
      </c>
      <c r="CJ288" s="47">
        <v>0</v>
      </c>
      <c r="CK288" s="47">
        <v>0</v>
      </c>
      <c r="CL288" s="47">
        <v>0</v>
      </c>
      <c r="CM288" s="47">
        <v>0</v>
      </c>
      <c r="CN288" s="47">
        <v>0</v>
      </c>
      <c r="CO288" s="47">
        <v>0</v>
      </c>
      <c r="CP288" s="47">
        <v>0</v>
      </c>
      <c r="CQ288" s="47">
        <v>0</v>
      </c>
      <c r="CR288" s="47">
        <v>0</v>
      </c>
      <c r="CS288" s="47">
        <v>0</v>
      </c>
      <c r="CT288" s="47">
        <v>0</v>
      </c>
      <c r="CU288" s="47">
        <v>0</v>
      </c>
      <c r="CV288" s="47">
        <v>0</v>
      </c>
      <c r="CW288" s="47">
        <v>0</v>
      </c>
      <c r="CX288" s="47">
        <v>0</v>
      </c>
      <c r="CY288" s="47">
        <v>1</v>
      </c>
      <c r="CZ288" s="47">
        <v>0</v>
      </c>
      <c r="DA288" s="47">
        <v>0</v>
      </c>
      <c r="DB288" s="47">
        <v>0</v>
      </c>
      <c r="DC288" s="47">
        <v>0</v>
      </c>
      <c r="DD288" s="47">
        <v>0</v>
      </c>
      <c r="DE288" s="47">
        <v>0</v>
      </c>
      <c r="DF288" s="47">
        <v>0</v>
      </c>
      <c r="DG288" s="47">
        <v>1</v>
      </c>
      <c r="DH288" s="47">
        <v>0</v>
      </c>
      <c r="DI288" s="47">
        <v>0</v>
      </c>
      <c r="DJ288" s="47">
        <v>0</v>
      </c>
      <c r="DK288" s="47">
        <v>0</v>
      </c>
      <c r="DL288" s="47">
        <v>0</v>
      </c>
      <c r="DM288" s="47">
        <v>0</v>
      </c>
      <c r="DN288" s="47">
        <v>0</v>
      </c>
      <c r="DO288" s="47">
        <v>0</v>
      </c>
      <c r="DP288" s="47">
        <v>0</v>
      </c>
      <c r="DQ288" s="47">
        <v>0</v>
      </c>
      <c r="DR288" s="47">
        <v>0</v>
      </c>
      <c r="DS288" s="47">
        <v>0</v>
      </c>
      <c r="DT288" s="47">
        <v>0</v>
      </c>
      <c r="DU288" s="47">
        <v>0</v>
      </c>
      <c r="DV288" s="47">
        <v>0</v>
      </c>
      <c r="DW288" s="47">
        <v>0</v>
      </c>
      <c r="DX288" s="47">
        <v>0</v>
      </c>
      <c r="DY288" s="47">
        <v>0</v>
      </c>
      <c r="DZ288" s="47">
        <v>0</v>
      </c>
      <c r="EA288" s="47">
        <v>0</v>
      </c>
      <c r="ZZ288" t="s">
        <v>157</v>
      </c>
    </row>
    <row r="289" spans="1:702" x14ac:dyDescent="0.25">
      <c r="A289" s="47" t="s">
        <v>595</v>
      </c>
      <c r="B289" s="47" t="s">
        <v>153</v>
      </c>
      <c r="C289" s="47" t="s">
        <v>157</v>
      </c>
      <c r="D289" s="47" t="s">
        <v>1170</v>
      </c>
      <c r="E289" s="47" t="s">
        <v>552</v>
      </c>
      <c r="F289" s="47" t="s">
        <v>552</v>
      </c>
      <c r="G289" s="47"/>
      <c r="H289" s="47" t="s">
        <v>406</v>
      </c>
      <c r="I289" s="47" t="s">
        <v>412</v>
      </c>
      <c r="J289" s="47" t="str">
        <f>=IFERROR(VLOOKUP(H289&amp;I289,Table_Fonctions!A:G,6,FALSE),"")</f>
        <v>0</v>
      </c>
      <c r="K289" s="47" t="s">
        <v>1177</v>
      </c>
      <c r="L289" s="47" t="str">
        <f>=IFERROR(VLOOKUP(H289&amp;I289,Table_Fonctions!A:G,7,FALSE),K289)</f>
        <v/>
      </c>
      <c r="M289" s="47" t="str">
        <f>=IF(OR(LEFT(D289, 3)="TJ ", LEFT(D289, 4)="CPH "), "OUI", "NON")</f>
        <v/>
      </c>
      <c r="N289" s="47" t="s">
        <v>434</v>
      </c>
      <c r="O289" s="47"/>
      <c r="P289" s="47">
        <v>0.7078947368421052</v>
      </c>
      <c r="Q289" s="47">
        <v>0.7078947368421052</v>
      </c>
      <c r="R289" s="47" t="s">
        <v>1172</v>
      </c>
      <c r="S289" s="47">
        <f>=ROUND(BQ289-(BR289+BS289),3)</f>
      </c>
      <c r="T289" s="47">
        <f>=ROUND(CK289-(CL289+CM289+CN289+CO289+CP289),3)</f>
      </c>
      <c r="U289" s="47">
        <v>0</v>
      </c>
      <c r="V289" s="47">
        <v>0</v>
      </c>
      <c r="W289" s="47">
        <v>0</v>
      </c>
      <c r="X289" s="47">
        <v>0</v>
      </c>
      <c r="Y289" s="47">
        <v>0</v>
      </c>
      <c r="Z289" s="47">
        <v>0</v>
      </c>
      <c r="AA289" s="47">
        <v>0</v>
      </c>
      <c r="AB289" s="47">
        <v>0</v>
      </c>
      <c r="AC289" s="47">
        <v>0</v>
      </c>
      <c r="AD289" s="47">
        <v>0</v>
      </c>
      <c r="AE289" s="47">
        <v>0</v>
      </c>
      <c r="AF289" s="47">
        <v>0</v>
      </c>
      <c r="AG289" s="47">
        <v>0</v>
      </c>
      <c r="AH289" s="47">
        <v>0</v>
      </c>
      <c r="AI289" s="47">
        <v>0</v>
      </c>
      <c r="AJ289" s="47">
        <v>0</v>
      </c>
      <c r="AK289" s="47">
        <v>0</v>
      </c>
      <c r="AL289" s="47">
        <v>0</v>
      </c>
      <c r="AM289" s="47">
        <v>0</v>
      </c>
      <c r="AN289" s="47">
        <v>0</v>
      </c>
      <c r="AO289" s="47">
        <v>0</v>
      </c>
      <c r="AP289" s="47">
        <v>0</v>
      </c>
      <c r="AQ289" s="47">
        <v>0</v>
      </c>
      <c r="AR289" s="47">
        <v>0</v>
      </c>
      <c r="AS289" s="47">
        <v>0</v>
      </c>
      <c r="AT289" s="47">
        <v>0</v>
      </c>
      <c r="AU289" s="47">
        <v>0</v>
      </c>
      <c r="AV289" s="47">
        <v>0</v>
      </c>
      <c r="AW289" s="47">
        <v>0</v>
      </c>
      <c r="AX289" s="47">
        <v>0</v>
      </c>
      <c r="AY289" s="47">
        <v>0</v>
      </c>
      <c r="AZ289" s="47">
        <v>0</v>
      </c>
      <c r="BA289" s="47">
        <v>0</v>
      </c>
      <c r="BB289" s="47">
        <v>0</v>
      </c>
      <c r="BC289" s="47">
        <v>0</v>
      </c>
      <c r="BD289" s="47">
        <v>0</v>
      </c>
      <c r="BE289" s="47">
        <v>0</v>
      </c>
      <c r="BF289" s="47">
        <v>0</v>
      </c>
      <c r="BG289" s="47">
        <v>0</v>
      </c>
      <c r="BH289" s="47">
        <v>0</v>
      </c>
      <c r="BI289" s="47">
        <v>0</v>
      </c>
      <c r="BJ289" s="47">
        <v>0</v>
      </c>
      <c r="BK289" s="47">
        <v>0</v>
      </c>
      <c r="BL289" s="47">
        <v>0</v>
      </c>
      <c r="BM289" s="47">
        <v>0</v>
      </c>
      <c r="BN289" s="47">
        <v>0</v>
      </c>
      <c r="BO289" s="47">
        <v>0</v>
      </c>
      <c r="BP289" s="47">
        <v>0</v>
      </c>
      <c r="BQ289" s="47">
        <v>0</v>
      </c>
      <c r="BR289" s="47">
        <v>0</v>
      </c>
      <c r="BS289" s="47">
        <v>0</v>
      </c>
      <c r="BT289" s="47">
        <v>0</v>
      </c>
      <c r="BU289" s="47">
        <v>0</v>
      </c>
      <c r="BV289" s="47">
        <v>0</v>
      </c>
      <c r="BW289" s="47">
        <v>0</v>
      </c>
      <c r="BX289" s="47">
        <v>0</v>
      </c>
      <c r="BY289" s="47">
        <v>0</v>
      </c>
      <c r="BZ289" s="47">
        <v>0</v>
      </c>
      <c r="CA289" s="47">
        <v>0</v>
      </c>
      <c r="CB289" s="47">
        <v>0</v>
      </c>
      <c r="CC289" s="47">
        <v>0</v>
      </c>
      <c r="CD289" s="47">
        <v>0</v>
      </c>
      <c r="CE289" s="47">
        <v>0</v>
      </c>
      <c r="CF289" s="47">
        <v>0</v>
      </c>
      <c r="CG289" s="47">
        <v>0</v>
      </c>
      <c r="CH289" s="47">
        <v>0</v>
      </c>
      <c r="CI289" s="47">
        <v>0</v>
      </c>
      <c r="CJ289" s="47">
        <v>0</v>
      </c>
      <c r="CK289" s="47">
        <v>0</v>
      </c>
      <c r="CL289" s="47">
        <v>0</v>
      </c>
      <c r="CM289" s="47">
        <v>0</v>
      </c>
      <c r="CN289" s="47">
        <v>0</v>
      </c>
      <c r="CO289" s="47">
        <v>0</v>
      </c>
      <c r="CP289" s="47">
        <v>0</v>
      </c>
      <c r="CQ289" s="47">
        <v>0</v>
      </c>
      <c r="CR289" s="47">
        <v>0</v>
      </c>
      <c r="CS289" s="47">
        <v>0</v>
      </c>
      <c r="CT289" s="47">
        <v>0</v>
      </c>
      <c r="CU289" s="47">
        <v>0</v>
      </c>
      <c r="CV289" s="47">
        <v>0</v>
      </c>
      <c r="CW289" s="47">
        <v>0</v>
      </c>
      <c r="CX289" s="47">
        <v>0</v>
      </c>
      <c r="CY289" s="47">
        <v>0.7078947368421052</v>
      </c>
      <c r="CZ289" s="47">
        <v>0</v>
      </c>
      <c r="DA289" s="47">
        <v>0</v>
      </c>
      <c r="DB289" s="47">
        <v>0</v>
      </c>
      <c r="DC289" s="47">
        <v>0</v>
      </c>
      <c r="DD289" s="47">
        <v>0</v>
      </c>
      <c r="DE289" s="47">
        <v>0</v>
      </c>
      <c r="DF289" s="47">
        <v>0</v>
      </c>
      <c r="DG289" s="47">
        <v>0.7078947368421052</v>
      </c>
      <c r="DH289" s="47">
        <v>0</v>
      </c>
      <c r="DI289" s="47">
        <v>0</v>
      </c>
      <c r="DJ289" s="47">
        <v>0</v>
      </c>
      <c r="DK289" s="47">
        <v>0</v>
      </c>
      <c r="DL289" s="47">
        <v>0</v>
      </c>
      <c r="DM289" s="47">
        <v>0</v>
      </c>
      <c r="DN289" s="47">
        <v>0</v>
      </c>
      <c r="DO289" s="47">
        <v>0</v>
      </c>
      <c r="DP289" s="47">
        <v>0</v>
      </c>
      <c r="DQ289" s="47">
        <v>0</v>
      </c>
      <c r="DR289" s="47">
        <v>0</v>
      </c>
      <c r="DS289" s="47">
        <v>0</v>
      </c>
      <c r="DT289" s="47">
        <v>0</v>
      </c>
      <c r="DU289" s="47">
        <v>0</v>
      </c>
      <c r="DV289" s="47">
        <v>0</v>
      </c>
      <c r="DW289" s="47">
        <v>0</v>
      </c>
      <c r="DX289" s="47">
        <v>0</v>
      </c>
      <c r="DY289" s="47">
        <v>0</v>
      </c>
      <c r="DZ289" s="47">
        <v>0</v>
      </c>
      <c r="EA289" s="47">
        <v>0</v>
      </c>
      <c r="ZZ289" t="s">
        <v>157</v>
      </c>
    </row>
    <row r="290" spans="1:702" x14ac:dyDescent="0.25">
      <c r="A290" s="47" t="s">
        <v>596</v>
      </c>
      <c r="B290" s="47" t="s">
        <v>153</v>
      </c>
      <c r="C290" s="47" t="s">
        <v>157</v>
      </c>
      <c r="D290" s="47" t="s">
        <v>1170</v>
      </c>
      <c r="E290" s="47" t="s">
        <v>552</v>
      </c>
      <c r="F290" s="47" t="s">
        <v>552</v>
      </c>
      <c r="G290" s="47"/>
      <c r="H290" s="47" t="s">
        <v>406</v>
      </c>
      <c r="I290" s="47" t="s">
        <v>412</v>
      </c>
      <c r="J290" s="47" t="str">
        <f>=IFERROR(VLOOKUP(H290&amp;I290,Table_Fonctions!A:G,6,FALSE),"")</f>
        <v>0</v>
      </c>
      <c r="K290" s="47" t="s">
        <v>1177</v>
      </c>
      <c r="L290" s="47" t="str">
        <f>=IFERROR(VLOOKUP(H290&amp;I290,Table_Fonctions!A:G,7,FALSE),K290)</f>
        <v/>
      </c>
      <c r="M290" s="47" t="str">
        <f>=IF(OR(LEFT(D290, 3)="TJ ", LEFT(D290, 4)="CPH "), "OUI", "NON")</f>
        <v/>
      </c>
      <c r="N290" s="47" t="s">
        <v>560</v>
      </c>
      <c r="O290" s="47"/>
      <c r="P290" s="47">
        <v>1</v>
      </c>
      <c r="Q290" s="47">
        <v>1</v>
      </c>
      <c r="R290" s="47" t="s">
        <v>1172</v>
      </c>
      <c r="S290" s="47">
        <f>=ROUND(BQ290-(BR290+BS290),3)</f>
      </c>
      <c r="T290" s="47">
        <f>=ROUND(CK290-(CL290+CM290+CN290+CO290+CP290),3)</f>
      </c>
      <c r="U290" s="47">
        <v>0</v>
      </c>
      <c r="V290" s="47">
        <v>0</v>
      </c>
      <c r="W290" s="47">
        <v>0</v>
      </c>
      <c r="X290" s="47">
        <v>0</v>
      </c>
      <c r="Y290" s="47">
        <v>0</v>
      </c>
      <c r="Z290" s="47">
        <v>0</v>
      </c>
      <c r="AA290" s="47">
        <v>0</v>
      </c>
      <c r="AB290" s="47">
        <v>0</v>
      </c>
      <c r="AC290" s="47">
        <v>0</v>
      </c>
      <c r="AD290" s="47">
        <v>0</v>
      </c>
      <c r="AE290" s="47">
        <v>0</v>
      </c>
      <c r="AF290" s="47">
        <v>0</v>
      </c>
      <c r="AG290" s="47">
        <v>0</v>
      </c>
      <c r="AH290" s="47">
        <v>0</v>
      </c>
      <c r="AI290" s="47">
        <v>0</v>
      </c>
      <c r="AJ290" s="47">
        <v>0</v>
      </c>
      <c r="AK290" s="47">
        <v>0</v>
      </c>
      <c r="AL290" s="47">
        <v>0</v>
      </c>
      <c r="AM290" s="47">
        <v>0</v>
      </c>
      <c r="AN290" s="47">
        <v>0</v>
      </c>
      <c r="AO290" s="47">
        <v>0</v>
      </c>
      <c r="AP290" s="47">
        <v>0</v>
      </c>
      <c r="AQ290" s="47">
        <v>0</v>
      </c>
      <c r="AR290" s="47">
        <v>0</v>
      </c>
      <c r="AS290" s="47">
        <v>0</v>
      </c>
      <c r="AT290" s="47">
        <v>0</v>
      </c>
      <c r="AU290" s="47">
        <v>0</v>
      </c>
      <c r="AV290" s="47">
        <v>0</v>
      </c>
      <c r="AW290" s="47">
        <v>0</v>
      </c>
      <c r="AX290" s="47">
        <v>0</v>
      </c>
      <c r="AY290" s="47">
        <v>0</v>
      </c>
      <c r="AZ290" s="47">
        <v>0</v>
      </c>
      <c r="BA290" s="47">
        <v>0</v>
      </c>
      <c r="BB290" s="47">
        <v>0</v>
      </c>
      <c r="BC290" s="47">
        <v>0</v>
      </c>
      <c r="BD290" s="47">
        <v>0</v>
      </c>
      <c r="BE290" s="47">
        <v>0</v>
      </c>
      <c r="BF290" s="47">
        <v>0</v>
      </c>
      <c r="BG290" s="47">
        <v>0</v>
      </c>
      <c r="BH290" s="47">
        <v>0</v>
      </c>
      <c r="BI290" s="47">
        <v>0</v>
      </c>
      <c r="BJ290" s="47">
        <v>0</v>
      </c>
      <c r="BK290" s="47">
        <v>0</v>
      </c>
      <c r="BL290" s="47">
        <v>0</v>
      </c>
      <c r="BM290" s="47">
        <v>0</v>
      </c>
      <c r="BN290" s="47">
        <v>0</v>
      </c>
      <c r="BO290" s="47">
        <v>0</v>
      </c>
      <c r="BP290" s="47">
        <v>0</v>
      </c>
      <c r="BQ290" s="47">
        <v>0</v>
      </c>
      <c r="BR290" s="47">
        <v>0</v>
      </c>
      <c r="BS290" s="47">
        <v>0</v>
      </c>
      <c r="BT290" s="47">
        <v>0</v>
      </c>
      <c r="BU290" s="47">
        <v>0</v>
      </c>
      <c r="BV290" s="47">
        <v>0</v>
      </c>
      <c r="BW290" s="47">
        <v>0</v>
      </c>
      <c r="BX290" s="47">
        <v>0</v>
      </c>
      <c r="BY290" s="47">
        <v>0</v>
      </c>
      <c r="BZ290" s="47">
        <v>0</v>
      </c>
      <c r="CA290" s="47">
        <v>0</v>
      </c>
      <c r="CB290" s="47">
        <v>0</v>
      </c>
      <c r="CC290" s="47">
        <v>0</v>
      </c>
      <c r="CD290" s="47">
        <v>0</v>
      </c>
      <c r="CE290" s="47">
        <v>0</v>
      </c>
      <c r="CF290" s="47">
        <v>0</v>
      </c>
      <c r="CG290" s="47">
        <v>0</v>
      </c>
      <c r="CH290" s="47">
        <v>0</v>
      </c>
      <c r="CI290" s="47">
        <v>0</v>
      </c>
      <c r="CJ290" s="47">
        <v>0</v>
      </c>
      <c r="CK290" s="47">
        <v>0</v>
      </c>
      <c r="CL290" s="47">
        <v>0</v>
      </c>
      <c r="CM290" s="47">
        <v>0</v>
      </c>
      <c r="CN290" s="47">
        <v>0</v>
      </c>
      <c r="CO290" s="47">
        <v>0</v>
      </c>
      <c r="CP290" s="47">
        <v>0</v>
      </c>
      <c r="CQ290" s="47">
        <v>0</v>
      </c>
      <c r="CR290" s="47">
        <v>0</v>
      </c>
      <c r="CS290" s="47">
        <v>0</v>
      </c>
      <c r="CT290" s="47">
        <v>0</v>
      </c>
      <c r="CU290" s="47">
        <v>0</v>
      </c>
      <c r="CV290" s="47">
        <v>0</v>
      </c>
      <c r="CW290" s="47">
        <v>0</v>
      </c>
      <c r="CX290" s="47">
        <v>0</v>
      </c>
      <c r="CY290" s="47">
        <v>1</v>
      </c>
      <c r="CZ290" s="47">
        <v>0</v>
      </c>
      <c r="DA290" s="47">
        <v>0</v>
      </c>
      <c r="DB290" s="47">
        <v>0</v>
      </c>
      <c r="DC290" s="47">
        <v>0</v>
      </c>
      <c r="DD290" s="47">
        <v>0</v>
      </c>
      <c r="DE290" s="47">
        <v>0</v>
      </c>
      <c r="DF290" s="47">
        <v>0</v>
      </c>
      <c r="DG290" s="47">
        <v>1</v>
      </c>
      <c r="DH290" s="47">
        <v>0</v>
      </c>
      <c r="DI290" s="47">
        <v>0</v>
      </c>
      <c r="DJ290" s="47">
        <v>0</v>
      </c>
      <c r="DK290" s="47">
        <v>0</v>
      </c>
      <c r="DL290" s="47">
        <v>0</v>
      </c>
      <c r="DM290" s="47">
        <v>0</v>
      </c>
      <c r="DN290" s="47">
        <v>0</v>
      </c>
      <c r="DO290" s="47">
        <v>0</v>
      </c>
      <c r="DP290" s="47">
        <v>0</v>
      </c>
      <c r="DQ290" s="47">
        <v>0</v>
      </c>
      <c r="DR290" s="47">
        <v>0</v>
      </c>
      <c r="DS290" s="47">
        <v>0</v>
      </c>
      <c r="DT290" s="47">
        <v>0</v>
      </c>
      <c r="DU290" s="47">
        <v>0</v>
      </c>
      <c r="DV290" s="47">
        <v>0</v>
      </c>
      <c r="DW290" s="47">
        <v>0</v>
      </c>
      <c r="DX290" s="47">
        <v>0</v>
      </c>
      <c r="DY290" s="47">
        <v>0</v>
      </c>
      <c r="DZ290" s="47">
        <v>0</v>
      </c>
      <c r="EA290" s="47">
        <v>0</v>
      </c>
      <c r="ZZ290" t="s">
        <v>157</v>
      </c>
    </row>
    <row r="291" spans="1:702" x14ac:dyDescent="0.25">
      <c r="A291" s="47" t="s">
        <v>597</v>
      </c>
      <c r="B291" s="47" t="s">
        <v>153</v>
      </c>
      <c r="C291" s="47" t="s">
        <v>157</v>
      </c>
      <c r="D291" s="47" t="s">
        <v>1170</v>
      </c>
      <c r="E291" s="47" t="s">
        <v>552</v>
      </c>
      <c r="F291" s="47" t="s">
        <v>552</v>
      </c>
      <c r="G291" s="47"/>
      <c r="H291" s="47" t="s">
        <v>406</v>
      </c>
      <c r="I291" s="47" t="s">
        <v>415</v>
      </c>
      <c r="J291" s="47" t="str">
        <f>=IFERROR(VLOOKUP(H291&amp;I291,Table_Fonctions!A:G,6,FALSE),"")</f>
        <v>0</v>
      </c>
      <c r="K291" s="47" t="s">
        <v>1177</v>
      </c>
      <c r="L291" s="47" t="str">
        <f>=IFERROR(VLOOKUP(H291&amp;I291,Table_Fonctions!A:G,7,FALSE),K291)</f>
        <v/>
      </c>
      <c r="M291" s="47" t="str">
        <f>=IF(OR(LEFT(D291, 3)="TJ ", LEFT(D291, 4)="CPH "), "OUI", "NON")</f>
        <v/>
      </c>
      <c r="N291" s="47" t="s">
        <v>560</v>
      </c>
      <c r="O291" s="47"/>
      <c r="P291" s="47">
        <v>0.8000000000000057</v>
      </c>
      <c r="Q291" s="47">
        <v>0.8000000000000057</v>
      </c>
      <c r="R291" s="47" t="s">
        <v>1172</v>
      </c>
      <c r="S291" s="47">
        <f>=ROUND(BQ291-(BR291+BS291),3)</f>
      </c>
      <c r="T291" s="47">
        <f>=ROUND(CK291-(CL291+CM291+CN291+CO291+CP291),3)</f>
      </c>
      <c r="U291" s="47">
        <v>0</v>
      </c>
      <c r="V291" s="47">
        <v>0</v>
      </c>
      <c r="W291" s="47">
        <v>0</v>
      </c>
      <c r="X291" s="47">
        <v>0</v>
      </c>
      <c r="Y291" s="47">
        <v>0</v>
      </c>
      <c r="Z291" s="47">
        <v>0</v>
      </c>
      <c r="AA291" s="47">
        <v>0</v>
      </c>
      <c r="AB291" s="47">
        <v>0</v>
      </c>
      <c r="AC291" s="47">
        <v>0</v>
      </c>
      <c r="AD291" s="47">
        <v>0</v>
      </c>
      <c r="AE291" s="47">
        <v>0</v>
      </c>
      <c r="AF291" s="47">
        <v>0</v>
      </c>
      <c r="AG291" s="47">
        <v>0</v>
      </c>
      <c r="AH291" s="47">
        <v>0</v>
      </c>
      <c r="AI291" s="47">
        <v>0</v>
      </c>
      <c r="AJ291" s="47">
        <v>0</v>
      </c>
      <c r="AK291" s="47">
        <v>0</v>
      </c>
      <c r="AL291" s="47">
        <v>0</v>
      </c>
      <c r="AM291" s="47">
        <v>0</v>
      </c>
      <c r="AN291" s="47">
        <v>0</v>
      </c>
      <c r="AO291" s="47">
        <v>0</v>
      </c>
      <c r="AP291" s="47">
        <v>0</v>
      </c>
      <c r="AQ291" s="47">
        <v>0</v>
      </c>
      <c r="AR291" s="47">
        <v>0</v>
      </c>
      <c r="AS291" s="47">
        <v>0</v>
      </c>
      <c r="AT291" s="47">
        <v>0</v>
      </c>
      <c r="AU291" s="47">
        <v>0</v>
      </c>
      <c r="AV291" s="47">
        <v>0</v>
      </c>
      <c r="AW291" s="47">
        <v>0</v>
      </c>
      <c r="AX291" s="47">
        <v>0</v>
      </c>
      <c r="AY291" s="47">
        <v>0</v>
      </c>
      <c r="AZ291" s="47">
        <v>0</v>
      </c>
      <c r="BA291" s="47">
        <v>0</v>
      </c>
      <c r="BB291" s="47">
        <v>0</v>
      </c>
      <c r="BC291" s="47">
        <v>0</v>
      </c>
      <c r="BD291" s="47">
        <v>0</v>
      </c>
      <c r="BE291" s="47">
        <v>0</v>
      </c>
      <c r="BF291" s="47">
        <v>0</v>
      </c>
      <c r="BG291" s="47">
        <v>0</v>
      </c>
      <c r="BH291" s="47">
        <v>0</v>
      </c>
      <c r="BI291" s="47">
        <v>0</v>
      </c>
      <c r="BJ291" s="47">
        <v>0</v>
      </c>
      <c r="BK291" s="47">
        <v>0</v>
      </c>
      <c r="BL291" s="47">
        <v>0</v>
      </c>
      <c r="BM291" s="47">
        <v>0</v>
      </c>
      <c r="BN291" s="47">
        <v>0</v>
      </c>
      <c r="BO291" s="47">
        <v>0</v>
      </c>
      <c r="BP291" s="47">
        <v>0</v>
      </c>
      <c r="BQ291" s="47">
        <v>0</v>
      </c>
      <c r="BR291" s="47">
        <v>0</v>
      </c>
      <c r="BS291" s="47">
        <v>0</v>
      </c>
      <c r="BT291" s="47">
        <v>0</v>
      </c>
      <c r="BU291" s="47">
        <v>0</v>
      </c>
      <c r="BV291" s="47">
        <v>0</v>
      </c>
      <c r="BW291" s="47">
        <v>0</v>
      </c>
      <c r="BX291" s="47">
        <v>0</v>
      </c>
      <c r="BY291" s="47">
        <v>0</v>
      </c>
      <c r="BZ291" s="47">
        <v>0</v>
      </c>
      <c r="CA291" s="47">
        <v>0</v>
      </c>
      <c r="CB291" s="47">
        <v>0</v>
      </c>
      <c r="CC291" s="47">
        <v>0</v>
      </c>
      <c r="CD291" s="47">
        <v>0</v>
      </c>
      <c r="CE291" s="47">
        <v>0</v>
      </c>
      <c r="CF291" s="47">
        <v>0</v>
      </c>
      <c r="CG291" s="47">
        <v>0</v>
      </c>
      <c r="CH291" s="47">
        <v>0</v>
      </c>
      <c r="CI291" s="47">
        <v>0</v>
      </c>
      <c r="CJ291" s="47">
        <v>0</v>
      </c>
      <c r="CK291" s="47">
        <v>0</v>
      </c>
      <c r="CL291" s="47">
        <v>0</v>
      </c>
      <c r="CM291" s="47">
        <v>0</v>
      </c>
      <c r="CN291" s="47">
        <v>0</v>
      </c>
      <c r="CO291" s="47">
        <v>0</v>
      </c>
      <c r="CP291" s="47">
        <v>0</v>
      </c>
      <c r="CQ291" s="47">
        <v>0</v>
      </c>
      <c r="CR291" s="47">
        <v>0</v>
      </c>
      <c r="CS291" s="47">
        <v>0</v>
      </c>
      <c r="CT291" s="47">
        <v>0</v>
      </c>
      <c r="CU291" s="47">
        <v>0</v>
      </c>
      <c r="CV291" s="47">
        <v>0</v>
      </c>
      <c r="CW291" s="47">
        <v>0</v>
      </c>
      <c r="CX291" s="47">
        <v>0</v>
      </c>
      <c r="CY291" s="47">
        <v>0.8000000000000057</v>
      </c>
      <c r="CZ291" s="47">
        <v>0</v>
      </c>
      <c r="DA291" s="47">
        <v>0</v>
      </c>
      <c r="DB291" s="47">
        <v>0</v>
      </c>
      <c r="DC291" s="47">
        <v>0</v>
      </c>
      <c r="DD291" s="47">
        <v>0</v>
      </c>
      <c r="DE291" s="47">
        <v>0</v>
      </c>
      <c r="DF291" s="47">
        <v>0</v>
      </c>
      <c r="DG291" s="47">
        <v>0.8000000000000057</v>
      </c>
      <c r="DH291" s="47">
        <v>0</v>
      </c>
      <c r="DI291" s="47">
        <v>0</v>
      </c>
      <c r="DJ291" s="47">
        <v>0</v>
      </c>
      <c r="DK291" s="47">
        <v>0</v>
      </c>
      <c r="DL291" s="47">
        <v>0</v>
      </c>
      <c r="DM291" s="47">
        <v>0</v>
      </c>
      <c r="DN291" s="47">
        <v>0</v>
      </c>
      <c r="DO291" s="47">
        <v>0</v>
      </c>
      <c r="DP291" s="47">
        <v>0</v>
      </c>
      <c r="DQ291" s="47">
        <v>0</v>
      </c>
      <c r="DR291" s="47">
        <v>0</v>
      </c>
      <c r="DS291" s="47">
        <v>0</v>
      </c>
      <c r="DT291" s="47">
        <v>0</v>
      </c>
      <c r="DU291" s="47">
        <v>0</v>
      </c>
      <c r="DV291" s="47">
        <v>0</v>
      </c>
      <c r="DW291" s="47">
        <v>0</v>
      </c>
      <c r="DX291" s="47">
        <v>0</v>
      </c>
      <c r="DY291" s="47">
        <v>0</v>
      </c>
      <c r="DZ291" s="47">
        <v>0</v>
      </c>
      <c r="EA291" s="47">
        <v>0</v>
      </c>
      <c r="ZZ291" t="s">
        <v>157</v>
      </c>
    </row>
    <row r="292" spans="1:702" x14ac:dyDescent="0.25">
      <c r="A292" s="47" t="s">
        <v>598</v>
      </c>
      <c r="B292" s="47" t="s">
        <v>153</v>
      </c>
      <c r="C292" s="47" t="s">
        <v>157</v>
      </c>
      <c r="D292" s="47" t="s">
        <v>1170</v>
      </c>
      <c r="E292" s="47" t="s">
        <v>552</v>
      </c>
      <c r="F292" s="47" t="s">
        <v>552</v>
      </c>
      <c r="G292" s="47"/>
      <c r="H292" s="47" t="s">
        <v>406</v>
      </c>
      <c r="I292" s="47" t="s">
        <v>412</v>
      </c>
      <c r="J292" s="47" t="str">
        <f>=IFERROR(VLOOKUP(H292&amp;I292,Table_Fonctions!A:G,6,FALSE),"")</f>
        <v>0</v>
      </c>
      <c r="K292" s="47" t="s">
        <v>1177</v>
      </c>
      <c r="L292" s="47" t="str">
        <f>=IFERROR(VLOOKUP(H292&amp;I292,Table_Fonctions!A:G,7,FALSE),K292)</f>
        <v/>
      </c>
      <c r="M292" s="47" t="str">
        <f>=IF(OR(LEFT(D292, 3)="TJ ", LEFT(D292, 4)="CPH "), "OUI", "NON")</f>
        <v/>
      </c>
      <c r="N292" s="47" t="s">
        <v>239</v>
      </c>
      <c r="O292" s="47"/>
      <c r="P292" s="47">
        <v>0.5421052631578948</v>
      </c>
      <c r="Q292" s="47">
        <v>0.5421052631578948</v>
      </c>
      <c r="R292" s="47" t="s">
        <v>1172</v>
      </c>
      <c r="S292" s="47">
        <f>=ROUND(BQ292-(BR292+BS292),3)</f>
      </c>
      <c r="T292" s="47">
        <f>=ROUND(CK292-(CL292+CM292+CN292+CO292+CP292),3)</f>
      </c>
      <c r="U292" s="47">
        <v>0</v>
      </c>
      <c r="V292" s="47">
        <v>0</v>
      </c>
      <c r="W292" s="47">
        <v>0</v>
      </c>
      <c r="X292" s="47">
        <v>0</v>
      </c>
      <c r="Y292" s="47">
        <v>0</v>
      </c>
      <c r="Z292" s="47">
        <v>0</v>
      </c>
      <c r="AA292" s="47">
        <v>0</v>
      </c>
      <c r="AB292" s="47">
        <v>0</v>
      </c>
      <c r="AC292" s="47">
        <v>0</v>
      </c>
      <c r="AD292" s="47">
        <v>0</v>
      </c>
      <c r="AE292" s="47">
        <v>0</v>
      </c>
      <c r="AF292" s="47">
        <v>0</v>
      </c>
      <c r="AG292" s="47">
        <v>0</v>
      </c>
      <c r="AH292" s="47">
        <v>0</v>
      </c>
      <c r="AI292" s="47">
        <v>0</v>
      </c>
      <c r="AJ292" s="47">
        <v>0.5421052631578948</v>
      </c>
      <c r="AK292" s="47">
        <v>0.5421052631578948</v>
      </c>
      <c r="AL292" s="47">
        <v>0</v>
      </c>
      <c r="AM292" s="47">
        <v>0</v>
      </c>
      <c r="AN292" s="47">
        <v>0</v>
      </c>
      <c r="AO292" s="47">
        <v>0</v>
      </c>
      <c r="AP292" s="47">
        <v>0</v>
      </c>
      <c r="AQ292" s="47">
        <v>0</v>
      </c>
      <c r="AR292" s="47">
        <v>0</v>
      </c>
      <c r="AS292" s="47">
        <v>0</v>
      </c>
      <c r="AT292" s="47">
        <v>0</v>
      </c>
      <c r="AU292" s="47">
        <v>0</v>
      </c>
      <c r="AV292" s="47">
        <v>0</v>
      </c>
      <c r="AW292" s="47">
        <v>0</v>
      </c>
      <c r="AX292" s="47">
        <v>0</v>
      </c>
      <c r="AY292" s="47">
        <v>0</v>
      </c>
      <c r="AZ292" s="47">
        <v>0</v>
      </c>
      <c r="BA292" s="47">
        <v>0</v>
      </c>
      <c r="BB292" s="47">
        <v>0</v>
      </c>
      <c r="BC292" s="47">
        <v>0</v>
      </c>
      <c r="BD292" s="47">
        <v>0</v>
      </c>
      <c r="BE292" s="47">
        <v>0</v>
      </c>
      <c r="BF292" s="47">
        <v>0</v>
      </c>
      <c r="BG292" s="47">
        <v>0</v>
      </c>
      <c r="BH292" s="47">
        <v>0</v>
      </c>
      <c r="BI292" s="47">
        <v>0</v>
      </c>
      <c r="BJ292" s="47">
        <v>0</v>
      </c>
      <c r="BK292" s="47">
        <v>0</v>
      </c>
      <c r="BL292" s="47">
        <v>0</v>
      </c>
      <c r="BM292" s="47">
        <v>0</v>
      </c>
      <c r="BN292" s="47">
        <v>0</v>
      </c>
      <c r="BO292" s="47">
        <v>0</v>
      </c>
      <c r="BP292" s="47">
        <v>0</v>
      </c>
      <c r="BQ292" s="47">
        <v>0</v>
      </c>
      <c r="BR292" s="47">
        <v>0</v>
      </c>
      <c r="BS292" s="47">
        <v>0</v>
      </c>
      <c r="BT292" s="47">
        <v>0</v>
      </c>
      <c r="BU292" s="47">
        <v>0</v>
      </c>
      <c r="BV292" s="47">
        <v>0</v>
      </c>
      <c r="BW292" s="47">
        <v>0</v>
      </c>
      <c r="BX292" s="47">
        <v>0</v>
      </c>
      <c r="BY292" s="47">
        <v>0</v>
      </c>
      <c r="BZ292" s="47">
        <v>0</v>
      </c>
      <c r="CA292" s="47">
        <v>0</v>
      </c>
      <c r="CB292" s="47">
        <v>0</v>
      </c>
      <c r="CC292" s="47">
        <v>0</v>
      </c>
      <c r="CD292" s="47">
        <v>0</v>
      </c>
      <c r="CE292" s="47">
        <v>0</v>
      </c>
      <c r="CF292" s="47">
        <v>0</v>
      </c>
      <c r="CG292" s="47">
        <v>0</v>
      </c>
      <c r="CH292" s="47">
        <v>0</v>
      </c>
      <c r="CI292" s="47">
        <v>0</v>
      </c>
      <c r="CJ292" s="47">
        <v>0</v>
      </c>
      <c r="CK292" s="47">
        <v>0</v>
      </c>
      <c r="CL292" s="47">
        <v>0</v>
      </c>
      <c r="CM292" s="47">
        <v>0</v>
      </c>
      <c r="CN292" s="47">
        <v>0</v>
      </c>
      <c r="CO292" s="47">
        <v>0</v>
      </c>
      <c r="CP292" s="47">
        <v>0</v>
      </c>
      <c r="CQ292" s="47">
        <v>0</v>
      </c>
      <c r="CR292" s="47">
        <v>0</v>
      </c>
      <c r="CS292" s="47">
        <v>0</v>
      </c>
      <c r="CT292" s="47">
        <v>0</v>
      </c>
      <c r="CU292" s="47">
        <v>0</v>
      </c>
      <c r="CV292" s="47">
        <v>0</v>
      </c>
      <c r="CW292" s="47">
        <v>0</v>
      </c>
      <c r="CX292" s="47">
        <v>0</v>
      </c>
      <c r="CY292" s="47">
        <v>0</v>
      </c>
      <c r="CZ292" s="47">
        <v>0</v>
      </c>
      <c r="DA292" s="47">
        <v>0</v>
      </c>
      <c r="DB292" s="47">
        <v>0</v>
      </c>
      <c r="DC292" s="47">
        <v>0</v>
      </c>
      <c r="DD292" s="47">
        <v>0</v>
      </c>
      <c r="DE292" s="47">
        <v>0</v>
      </c>
      <c r="DF292" s="47">
        <v>0</v>
      </c>
      <c r="DG292" s="47">
        <v>0</v>
      </c>
      <c r="DH292" s="47">
        <v>0</v>
      </c>
      <c r="DI292" s="47">
        <v>0</v>
      </c>
      <c r="DJ292" s="47">
        <v>0</v>
      </c>
      <c r="DK292" s="47">
        <v>0</v>
      </c>
      <c r="DL292" s="47">
        <v>0</v>
      </c>
      <c r="DM292" s="47">
        <v>0</v>
      </c>
      <c r="DN292" s="47">
        <v>0</v>
      </c>
      <c r="DO292" s="47">
        <v>0</v>
      </c>
      <c r="DP292" s="47">
        <v>0</v>
      </c>
      <c r="DQ292" s="47">
        <v>0</v>
      </c>
      <c r="DR292" s="47">
        <v>0</v>
      </c>
      <c r="DS292" s="47">
        <v>0</v>
      </c>
      <c r="DT292" s="47">
        <v>0</v>
      </c>
      <c r="DU292" s="47">
        <v>0</v>
      </c>
      <c r="DV292" s="47">
        <v>0</v>
      </c>
      <c r="DW292" s="47">
        <v>0</v>
      </c>
      <c r="DX292" s="47">
        <v>0</v>
      </c>
      <c r="DY292" s="47">
        <v>0</v>
      </c>
      <c r="DZ292" s="47">
        <v>0</v>
      </c>
      <c r="EA292" s="47">
        <v>0</v>
      </c>
      <c r="ZZ292" t="s">
        <v>157</v>
      </c>
    </row>
    <row r="293" spans="1:702" x14ac:dyDescent="0.25">
      <c r="A293" s="47" t="s">
        <v>599</v>
      </c>
      <c r="B293" s="47" t="s">
        <v>153</v>
      </c>
      <c r="C293" s="47" t="s">
        <v>157</v>
      </c>
      <c r="D293" s="47" t="s">
        <v>1170</v>
      </c>
      <c r="E293" s="47" t="s">
        <v>552</v>
      </c>
      <c r="F293" s="47" t="s">
        <v>552</v>
      </c>
      <c r="G293" s="47"/>
      <c r="H293" s="47" t="s">
        <v>406</v>
      </c>
      <c r="I293" s="47" t="s">
        <v>415</v>
      </c>
      <c r="J293" s="47" t="str">
        <f>=IFERROR(VLOOKUP(H293&amp;I293,Table_Fonctions!A:G,6,FALSE),"")</f>
        <v>0</v>
      </c>
      <c r="K293" s="47" t="s">
        <v>1177</v>
      </c>
      <c r="L293" s="47" t="str">
        <f>=IFERROR(VLOOKUP(H293&amp;I293,Table_Fonctions!A:G,7,FALSE),K293)</f>
        <v/>
      </c>
      <c r="M293" s="47" t="str">
        <f>=IF(OR(LEFT(D293, 3)="TJ ", LEFT(D293, 4)="CPH "), "OUI", "NON")</f>
        <v/>
      </c>
      <c r="N293" s="47" t="s">
        <v>560</v>
      </c>
      <c r="O293" s="47"/>
      <c r="P293" s="47">
        <v>0.8000000000000057</v>
      </c>
      <c r="Q293" s="47">
        <v>0.8000000000000057</v>
      </c>
      <c r="R293" s="47" t="s">
        <v>1172</v>
      </c>
      <c r="S293" s="47">
        <f>=ROUND(BQ293-(BR293+BS293),3)</f>
      </c>
      <c r="T293" s="47">
        <f>=ROUND(CK293-(CL293+CM293+CN293+CO293+CP293),3)</f>
      </c>
      <c r="U293" s="47">
        <v>0</v>
      </c>
      <c r="V293" s="47">
        <v>0</v>
      </c>
      <c r="W293" s="47">
        <v>0</v>
      </c>
      <c r="X293" s="47">
        <v>0</v>
      </c>
      <c r="Y293" s="47">
        <v>0</v>
      </c>
      <c r="Z293" s="47">
        <v>0</v>
      </c>
      <c r="AA293" s="47">
        <v>0</v>
      </c>
      <c r="AB293" s="47">
        <v>0</v>
      </c>
      <c r="AC293" s="47">
        <v>0</v>
      </c>
      <c r="AD293" s="47">
        <v>0</v>
      </c>
      <c r="AE293" s="47">
        <v>0</v>
      </c>
      <c r="AF293" s="47">
        <v>0</v>
      </c>
      <c r="AG293" s="47">
        <v>0</v>
      </c>
      <c r="AH293" s="47">
        <v>0</v>
      </c>
      <c r="AI293" s="47">
        <v>0</v>
      </c>
      <c r="AJ293" s="47">
        <v>0.8000000000000057</v>
      </c>
      <c r="AK293" s="47">
        <v>0</v>
      </c>
      <c r="AL293" s="47">
        <v>0</v>
      </c>
      <c r="AM293" s="47">
        <v>0</v>
      </c>
      <c r="AN293" s="47">
        <v>0</v>
      </c>
      <c r="AO293" s="47">
        <v>0.8000000000000057</v>
      </c>
      <c r="AP293" s="47">
        <v>0</v>
      </c>
      <c r="AQ293" s="47">
        <v>0</v>
      </c>
      <c r="AR293" s="47">
        <v>0</v>
      </c>
      <c r="AS293" s="47">
        <v>0</v>
      </c>
      <c r="AT293" s="47">
        <v>0</v>
      </c>
      <c r="AU293" s="47">
        <v>0</v>
      </c>
      <c r="AV293" s="47">
        <v>0</v>
      </c>
      <c r="AW293" s="47">
        <v>0</v>
      </c>
      <c r="AX293" s="47">
        <v>0</v>
      </c>
      <c r="AY293" s="47">
        <v>0</v>
      </c>
      <c r="AZ293" s="47">
        <v>0</v>
      </c>
      <c r="BA293" s="47">
        <v>0</v>
      </c>
      <c r="BB293" s="47">
        <v>0</v>
      </c>
      <c r="BC293" s="47">
        <v>0</v>
      </c>
      <c r="BD293" s="47">
        <v>0</v>
      </c>
      <c r="BE293" s="47">
        <v>0</v>
      </c>
      <c r="BF293" s="47">
        <v>0</v>
      </c>
      <c r="BG293" s="47">
        <v>0</v>
      </c>
      <c r="BH293" s="47">
        <v>0</v>
      </c>
      <c r="BI293" s="47">
        <v>0</v>
      </c>
      <c r="BJ293" s="47">
        <v>0</v>
      </c>
      <c r="BK293" s="47">
        <v>0</v>
      </c>
      <c r="BL293" s="47">
        <v>0</v>
      </c>
      <c r="BM293" s="47">
        <v>0</v>
      </c>
      <c r="BN293" s="47">
        <v>0</v>
      </c>
      <c r="BO293" s="47">
        <v>0</v>
      </c>
      <c r="BP293" s="47">
        <v>0</v>
      </c>
      <c r="BQ293" s="47">
        <v>0</v>
      </c>
      <c r="BR293" s="47">
        <v>0</v>
      </c>
      <c r="BS293" s="47">
        <v>0</v>
      </c>
      <c r="BT293" s="47">
        <v>0</v>
      </c>
      <c r="BU293" s="47">
        <v>0</v>
      </c>
      <c r="BV293" s="47">
        <v>0</v>
      </c>
      <c r="BW293" s="47">
        <v>0</v>
      </c>
      <c r="BX293" s="47">
        <v>0</v>
      </c>
      <c r="BY293" s="47">
        <v>0</v>
      </c>
      <c r="BZ293" s="47">
        <v>0</v>
      </c>
      <c r="CA293" s="47">
        <v>0</v>
      </c>
      <c r="CB293" s="47">
        <v>0</v>
      </c>
      <c r="CC293" s="47">
        <v>0</v>
      </c>
      <c r="CD293" s="47">
        <v>0</v>
      </c>
      <c r="CE293" s="47">
        <v>0</v>
      </c>
      <c r="CF293" s="47">
        <v>0</v>
      </c>
      <c r="CG293" s="47">
        <v>0</v>
      </c>
      <c r="CH293" s="47">
        <v>0</v>
      </c>
      <c r="CI293" s="47">
        <v>0</v>
      </c>
      <c r="CJ293" s="47">
        <v>0</v>
      </c>
      <c r="CK293" s="47">
        <v>0</v>
      </c>
      <c r="CL293" s="47">
        <v>0</v>
      </c>
      <c r="CM293" s="47">
        <v>0</v>
      </c>
      <c r="CN293" s="47">
        <v>0</v>
      </c>
      <c r="CO293" s="47">
        <v>0</v>
      </c>
      <c r="CP293" s="47">
        <v>0</v>
      </c>
      <c r="CQ293" s="47">
        <v>0</v>
      </c>
      <c r="CR293" s="47">
        <v>0</v>
      </c>
      <c r="CS293" s="47">
        <v>0</v>
      </c>
      <c r="CT293" s="47">
        <v>0</v>
      </c>
      <c r="CU293" s="47">
        <v>0</v>
      </c>
      <c r="CV293" s="47">
        <v>0</v>
      </c>
      <c r="CW293" s="47">
        <v>0</v>
      </c>
      <c r="CX293" s="47">
        <v>0</v>
      </c>
      <c r="CY293" s="47">
        <v>0</v>
      </c>
      <c r="CZ293" s="47">
        <v>0</v>
      </c>
      <c r="DA293" s="47">
        <v>0</v>
      </c>
      <c r="DB293" s="47">
        <v>0</v>
      </c>
      <c r="DC293" s="47">
        <v>0</v>
      </c>
      <c r="DD293" s="47">
        <v>0</v>
      </c>
      <c r="DE293" s="47">
        <v>0</v>
      </c>
      <c r="DF293" s="47">
        <v>0</v>
      </c>
      <c r="DG293" s="47">
        <v>0</v>
      </c>
      <c r="DH293" s="47">
        <v>0</v>
      </c>
      <c r="DI293" s="47">
        <v>0</v>
      </c>
      <c r="DJ293" s="47">
        <v>0</v>
      </c>
      <c r="DK293" s="47">
        <v>0</v>
      </c>
      <c r="DL293" s="47">
        <v>0</v>
      </c>
      <c r="DM293" s="47">
        <v>0</v>
      </c>
      <c r="DN293" s="47">
        <v>0</v>
      </c>
      <c r="DO293" s="47">
        <v>0</v>
      </c>
      <c r="DP293" s="47">
        <v>0</v>
      </c>
      <c r="DQ293" s="47">
        <v>0</v>
      </c>
      <c r="DR293" s="47">
        <v>0</v>
      </c>
      <c r="DS293" s="47">
        <v>0</v>
      </c>
      <c r="DT293" s="47">
        <v>0</v>
      </c>
      <c r="DU293" s="47">
        <v>0</v>
      </c>
      <c r="DV293" s="47">
        <v>0</v>
      </c>
      <c r="DW293" s="47">
        <v>0</v>
      </c>
      <c r="DX293" s="47">
        <v>0</v>
      </c>
      <c r="DY293" s="47">
        <v>0</v>
      </c>
      <c r="DZ293" s="47">
        <v>0</v>
      </c>
      <c r="EA293" s="47">
        <v>0</v>
      </c>
      <c r="ZZ293" t="s">
        <v>157</v>
      </c>
    </row>
    <row r="294" spans="1:702" x14ac:dyDescent="0.25">
      <c r="A294" s="47" t="s">
        <v>600</v>
      </c>
      <c r="B294" s="47" t="s">
        <v>153</v>
      </c>
      <c r="C294" s="47" t="s">
        <v>157</v>
      </c>
      <c r="D294" s="47" t="s">
        <v>1170</v>
      </c>
      <c r="E294" s="47" t="s">
        <v>552</v>
      </c>
      <c r="F294" s="47" t="s">
        <v>552</v>
      </c>
      <c r="G294" s="47"/>
      <c r="H294" s="47" t="s">
        <v>406</v>
      </c>
      <c r="I294" s="47" t="s">
        <v>428</v>
      </c>
      <c r="J294" s="47" t="str">
        <f>=IFERROR(VLOOKUP(H294&amp;I294,Table_Fonctions!A:G,6,FALSE),"")</f>
        <v>0</v>
      </c>
      <c r="K294" s="47" t="s">
        <v>1178</v>
      </c>
      <c r="L294" s="47" t="str">
        <f>=IFERROR(VLOOKUP(H294&amp;I294,Table_Fonctions!A:G,7,FALSE),K294)</f>
        <v/>
      </c>
      <c r="M294" s="47" t="str">
        <f>=IF(OR(LEFT(D294, 3)="TJ ", LEFT(D294, 4)="CPH "), "OUI", "NON")</f>
        <v/>
      </c>
      <c r="N294" s="47" t="s">
        <v>490</v>
      </c>
      <c r="O294" s="47"/>
      <c r="P294" s="47">
        <v>0.31842105263157894</v>
      </c>
      <c r="Q294" s="47">
        <v>0.31842105263157894</v>
      </c>
      <c r="R294" s="47" t="s">
        <v>1172</v>
      </c>
      <c r="S294" s="47">
        <f>=ROUND(BQ294-(BR294+BS294),3)</f>
      </c>
      <c r="T294" s="47">
        <f>=ROUND(CK294-(CL294+CM294+CN294+CO294+CP294),3)</f>
      </c>
      <c r="U294" s="47">
        <v>0</v>
      </c>
      <c r="V294" s="47">
        <v>0</v>
      </c>
      <c r="W294" s="47">
        <v>0</v>
      </c>
      <c r="X294" s="47">
        <v>0</v>
      </c>
      <c r="Y294" s="47">
        <v>0</v>
      </c>
      <c r="Z294" s="47">
        <v>0</v>
      </c>
      <c r="AA294" s="47">
        <v>0</v>
      </c>
      <c r="AB294" s="47">
        <v>0</v>
      </c>
      <c r="AC294" s="47">
        <v>0</v>
      </c>
      <c r="AD294" s="47">
        <v>0</v>
      </c>
      <c r="AE294" s="47">
        <v>0</v>
      </c>
      <c r="AF294" s="47">
        <v>0</v>
      </c>
      <c r="AG294" s="47">
        <v>0</v>
      </c>
      <c r="AH294" s="47">
        <v>0</v>
      </c>
      <c r="AI294" s="47">
        <v>0</v>
      </c>
      <c r="AJ294" s="47">
        <v>0.31842105263157894</v>
      </c>
      <c r="AK294" s="47">
        <v>0</v>
      </c>
      <c r="AL294" s="47">
        <v>0</v>
      </c>
      <c r="AM294" s="47">
        <v>0</v>
      </c>
      <c r="AN294" s="47">
        <v>0</v>
      </c>
      <c r="AO294" s="47">
        <v>0</v>
      </c>
      <c r="AP294" s="47">
        <v>0</v>
      </c>
      <c r="AQ294" s="47">
        <v>0</v>
      </c>
      <c r="AR294" s="47">
        <v>0</v>
      </c>
      <c r="AS294" s="47">
        <v>0</v>
      </c>
      <c r="AT294" s="47">
        <v>0</v>
      </c>
      <c r="AU294" s="47">
        <v>0</v>
      </c>
      <c r="AV294" s="47">
        <v>0</v>
      </c>
      <c r="AW294" s="47">
        <v>0</v>
      </c>
      <c r="AX294" s="47">
        <v>0</v>
      </c>
      <c r="AY294" s="47">
        <v>0</v>
      </c>
      <c r="AZ294" s="47">
        <v>0</v>
      </c>
      <c r="BA294" s="47">
        <v>0</v>
      </c>
      <c r="BB294" s="47">
        <v>0</v>
      </c>
      <c r="BC294" s="47">
        <v>0</v>
      </c>
      <c r="BD294" s="47">
        <v>0</v>
      </c>
      <c r="BE294" s="47">
        <v>0</v>
      </c>
      <c r="BF294" s="47">
        <v>0</v>
      </c>
      <c r="BG294" s="47">
        <v>0</v>
      </c>
      <c r="BH294" s="47">
        <v>0</v>
      </c>
      <c r="BI294" s="47">
        <v>0</v>
      </c>
      <c r="BJ294" s="47">
        <v>0</v>
      </c>
      <c r="BK294" s="47">
        <v>0</v>
      </c>
      <c r="BL294" s="47">
        <v>0</v>
      </c>
      <c r="BM294" s="47">
        <v>0</v>
      </c>
      <c r="BN294" s="47">
        <v>0</v>
      </c>
      <c r="BO294" s="47">
        <v>0</v>
      </c>
      <c r="BP294" s="47">
        <v>0</v>
      </c>
      <c r="BQ294" s="47">
        <v>0</v>
      </c>
      <c r="BR294" s="47">
        <v>0</v>
      </c>
      <c r="BS294" s="47">
        <v>0</v>
      </c>
      <c r="BT294" s="47">
        <v>0</v>
      </c>
      <c r="BU294" s="47">
        <v>0</v>
      </c>
      <c r="BV294" s="47">
        <v>0</v>
      </c>
      <c r="BW294" s="47">
        <v>0</v>
      </c>
      <c r="BX294" s="47">
        <v>0</v>
      </c>
      <c r="BY294" s="47">
        <v>0</v>
      </c>
      <c r="BZ294" s="47">
        <v>0</v>
      </c>
      <c r="CA294" s="47">
        <v>0</v>
      </c>
      <c r="CB294" s="47">
        <v>0</v>
      </c>
      <c r="CC294" s="47">
        <v>0</v>
      </c>
      <c r="CD294" s="47">
        <v>0</v>
      </c>
      <c r="CE294" s="47">
        <v>0</v>
      </c>
      <c r="CF294" s="47">
        <v>0</v>
      </c>
      <c r="CG294" s="47">
        <v>0</v>
      </c>
      <c r="CH294" s="47">
        <v>0</v>
      </c>
      <c r="CI294" s="47">
        <v>0</v>
      </c>
      <c r="CJ294" s="47">
        <v>0</v>
      </c>
      <c r="CK294" s="47">
        <v>0</v>
      </c>
      <c r="CL294" s="47">
        <v>0</v>
      </c>
      <c r="CM294" s="47">
        <v>0</v>
      </c>
      <c r="CN294" s="47">
        <v>0</v>
      </c>
      <c r="CO294" s="47">
        <v>0</v>
      </c>
      <c r="CP294" s="47">
        <v>0</v>
      </c>
      <c r="CQ294" s="47">
        <v>0</v>
      </c>
      <c r="CR294" s="47">
        <v>0</v>
      </c>
      <c r="CS294" s="47">
        <v>0</v>
      </c>
      <c r="CT294" s="47">
        <v>0</v>
      </c>
      <c r="CU294" s="47">
        <v>0</v>
      </c>
      <c r="CV294" s="47">
        <v>0</v>
      </c>
      <c r="CW294" s="47">
        <v>0</v>
      </c>
      <c r="CX294" s="47">
        <v>0</v>
      </c>
      <c r="CY294" s="47">
        <v>0</v>
      </c>
      <c r="CZ294" s="47">
        <v>0</v>
      </c>
      <c r="DA294" s="47">
        <v>0</v>
      </c>
      <c r="DB294" s="47">
        <v>0</v>
      </c>
      <c r="DC294" s="47">
        <v>0</v>
      </c>
      <c r="DD294" s="47">
        <v>0</v>
      </c>
      <c r="DE294" s="47">
        <v>0</v>
      </c>
      <c r="DF294" s="47">
        <v>0</v>
      </c>
      <c r="DG294" s="47">
        <v>0</v>
      </c>
      <c r="DH294" s="47">
        <v>0</v>
      </c>
      <c r="DI294" s="47">
        <v>0</v>
      </c>
      <c r="DJ294" s="47">
        <v>0</v>
      </c>
      <c r="DK294" s="47">
        <v>0</v>
      </c>
      <c r="DL294" s="47">
        <v>0</v>
      </c>
      <c r="DM294" s="47">
        <v>0</v>
      </c>
      <c r="DN294" s="47">
        <v>0</v>
      </c>
      <c r="DO294" s="47">
        <v>0</v>
      </c>
      <c r="DP294" s="47">
        <v>0</v>
      </c>
      <c r="DQ294" s="47">
        <v>0</v>
      </c>
      <c r="DR294" s="47">
        <v>0</v>
      </c>
      <c r="DS294" s="47">
        <v>0</v>
      </c>
      <c r="DT294" s="47">
        <v>0</v>
      </c>
      <c r="DU294" s="47">
        <v>0</v>
      </c>
      <c r="DV294" s="47">
        <v>0</v>
      </c>
      <c r="DW294" s="47">
        <v>0</v>
      </c>
      <c r="DX294" s="47">
        <v>0</v>
      </c>
      <c r="DY294" s="47">
        <v>0</v>
      </c>
      <c r="DZ294" s="47">
        <v>0</v>
      </c>
      <c r="EA294" s="47">
        <v>0</v>
      </c>
      <c r="ZZ294" t="s">
        <v>157</v>
      </c>
    </row>
    <row r="295" spans="1:702" x14ac:dyDescent="0.25">
      <c r="A295" s="47" t="s">
        <v>601</v>
      </c>
      <c r="B295" s="47" t="s">
        <v>153</v>
      </c>
      <c r="C295" s="47" t="s">
        <v>157</v>
      </c>
      <c r="D295" s="47" t="s">
        <v>1170</v>
      </c>
      <c r="E295" s="47" t="s">
        <v>552</v>
      </c>
      <c r="F295" s="47" t="s">
        <v>552</v>
      </c>
      <c r="G295" s="47"/>
      <c r="H295" s="47" t="s">
        <v>406</v>
      </c>
      <c r="I295" s="47" t="s">
        <v>486</v>
      </c>
      <c r="J295" s="47" t="str">
        <f>=IFERROR(VLOOKUP(H295&amp;I295,Table_Fonctions!A:G,6,FALSE),"")</f>
        <v>0</v>
      </c>
      <c r="K295" s="47" t="s">
        <v>1177</v>
      </c>
      <c r="L295" s="47" t="str">
        <f>=IFERROR(VLOOKUP(H295&amp;I295,Table_Fonctions!A:G,7,FALSE),K295)</f>
        <v/>
      </c>
      <c r="M295" s="47" t="str">
        <f>=IF(OR(LEFT(D295, 3)="TJ ", LEFT(D295, 4)="CPH "), "OUI", "NON")</f>
        <v/>
      </c>
      <c r="N295" s="47" t="s">
        <v>487</v>
      </c>
      <c r="O295" s="47"/>
      <c r="P295" s="47">
        <v>0.8894736842105263</v>
      </c>
      <c r="Q295" s="47">
        <v>0.8894736842105263</v>
      </c>
      <c r="R295" s="47" t="s">
        <v>1172</v>
      </c>
      <c r="S295" s="47">
        <f>=ROUND(BQ295-(BR295+BS295),3)</f>
      </c>
      <c r="T295" s="47">
        <f>=ROUND(CK295-(CL295+CM295+CN295+CO295+CP295),3)</f>
      </c>
      <c r="U295" s="47">
        <v>0</v>
      </c>
      <c r="V295" s="47">
        <v>0</v>
      </c>
      <c r="W295" s="47">
        <v>0</v>
      </c>
      <c r="X295" s="47">
        <v>0</v>
      </c>
      <c r="Y295" s="47">
        <v>0</v>
      </c>
      <c r="Z295" s="47">
        <v>0</v>
      </c>
      <c r="AA295" s="47">
        <v>0</v>
      </c>
      <c r="AB295" s="47">
        <v>0</v>
      </c>
      <c r="AC295" s="47">
        <v>0</v>
      </c>
      <c r="AD295" s="47">
        <v>0</v>
      </c>
      <c r="AE295" s="47">
        <v>0</v>
      </c>
      <c r="AF295" s="47">
        <v>0</v>
      </c>
      <c r="AG295" s="47">
        <v>0</v>
      </c>
      <c r="AH295" s="47">
        <v>0</v>
      </c>
      <c r="AI295" s="47">
        <v>0</v>
      </c>
      <c r="AJ295" s="47">
        <v>0</v>
      </c>
      <c r="AK295" s="47">
        <v>0</v>
      </c>
      <c r="AL295" s="47">
        <v>0</v>
      </c>
      <c r="AM295" s="47">
        <v>0</v>
      </c>
      <c r="AN295" s="47">
        <v>0</v>
      </c>
      <c r="AO295" s="47">
        <v>0</v>
      </c>
      <c r="AP295" s="47">
        <v>0</v>
      </c>
      <c r="AQ295" s="47">
        <v>0</v>
      </c>
      <c r="AR295" s="47">
        <v>0</v>
      </c>
      <c r="AS295" s="47">
        <v>0</v>
      </c>
      <c r="AT295" s="47">
        <v>0</v>
      </c>
      <c r="AU295" s="47">
        <v>0</v>
      </c>
      <c r="AV295" s="47">
        <v>0</v>
      </c>
      <c r="AW295" s="47">
        <v>0</v>
      </c>
      <c r="AX295" s="47">
        <v>0</v>
      </c>
      <c r="AY295" s="47">
        <v>0</v>
      </c>
      <c r="AZ295" s="47">
        <v>0</v>
      </c>
      <c r="BA295" s="47">
        <v>0</v>
      </c>
      <c r="BB295" s="47">
        <v>0</v>
      </c>
      <c r="BC295" s="47">
        <v>0</v>
      </c>
      <c r="BD295" s="47">
        <v>0</v>
      </c>
      <c r="BE295" s="47">
        <v>0</v>
      </c>
      <c r="BF295" s="47">
        <v>0</v>
      </c>
      <c r="BG295" s="47">
        <v>0</v>
      </c>
      <c r="BH295" s="47">
        <v>0</v>
      </c>
      <c r="BI295" s="47">
        <v>0</v>
      </c>
      <c r="BJ295" s="47">
        <v>0</v>
      </c>
      <c r="BK295" s="47">
        <v>0</v>
      </c>
      <c r="BL295" s="47">
        <v>0</v>
      </c>
      <c r="BM295" s="47">
        <v>0</v>
      </c>
      <c r="BN295" s="47">
        <v>0</v>
      </c>
      <c r="BO295" s="47">
        <v>0</v>
      </c>
      <c r="BP295" s="47">
        <v>0</v>
      </c>
      <c r="BQ295" s="47">
        <v>0</v>
      </c>
      <c r="BR295" s="47">
        <v>0</v>
      </c>
      <c r="BS295" s="47">
        <v>0</v>
      </c>
      <c r="BT295" s="47">
        <v>0</v>
      </c>
      <c r="BU295" s="47">
        <v>0</v>
      </c>
      <c r="BV295" s="47">
        <v>0</v>
      </c>
      <c r="BW295" s="47">
        <v>0</v>
      </c>
      <c r="BX295" s="47">
        <v>0</v>
      </c>
      <c r="BY295" s="47">
        <v>0</v>
      </c>
      <c r="BZ295" s="47">
        <v>0</v>
      </c>
      <c r="CA295" s="47">
        <v>0</v>
      </c>
      <c r="CB295" s="47">
        <v>0</v>
      </c>
      <c r="CC295" s="47">
        <v>0</v>
      </c>
      <c r="CD295" s="47">
        <v>0</v>
      </c>
      <c r="CE295" s="47">
        <v>0</v>
      </c>
      <c r="CF295" s="47">
        <v>0</v>
      </c>
      <c r="CG295" s="47">
        <v>0</v>
      </c>
      <c r="CH295" s="47">
        <v>0</v>
      </c>
      <c r="CI295" s="47">
        <v>0</v>
      </c>
      <c r="CJ295" s="47">
        <v>0</v>
      </c>
      <c r="CK295" s="47">
        <v>0</v>
      </c>
      <c r="CL295" s="47">
        <v>0</v>
      </c>
      <c r="CM295" s="47">
        <v>0</v>
      </c>
      <c r="CN295" s="47">
        <v>0</v>
      </c>
      <c r="CO295" s="47">
        <v>0</v>
      </c>
      <c r="CP295" s="47">
        <v>0</v>
      </c>
      <c r="CQ295" s="47">
        <v>0</v>
      </c>
      <c r="CR295" s="47">
        <v>0</v>
      </c>
      <c r="CS295" s="47">
        <v>0</v>
      </c>
      <c r="CT295" s="47">
        <v>0</v>
      </c>
      <c r="CU295" s="47">
        <v>0</v>
      </c>
      <c r="CV295" s="47">
        <v>0</v>
      </c>
      <c r="CW295" s="47">
        <v>0</v>
      </c>
      <c r="CX295" s="47">
        <v>0</v>
      </c>
      <c r="CY295" s="47">
        <v>0.8894736842105263</v>
      </c>
      <c r="CZ295" s="47">
        <v>0.8894736842105263</v>
      </c>
      <c r="DA295" s="47">
        <v>0</v>
      </c>
      <c r="DB295" s="47">
        <v>0</v>
      </c>
      <c r="DC295" s="47">
        <v>0</v>
      </c>
      <c r="DD295" s="47">
        <v>0</v>
      </c>
      <c r="DE295" s="47">
        <v>0</v>
      </c>
      <c r="DF295" s="47">
        <v>0</v>
      </c>
      <c r="DG295" s="47">
        <v>0</v>
      </c>
      <c r="DH295" s="47">
        <v>0</v>
      </c>
      <c r="DI295" s="47">
        <v>0</v>
      </c>
      <c r="DJ295" s="47">
        <v>0</v>
      </c>
      <c r="DK295" s="47">
        <v>0</v>
      </c>
      <c r="DL295" s="47">
        <v>0</v>
      </c>
      <c r="DM295" s="47">
        <v>0</v>
      </c>
      <c r="DN295" s="47">
        <v>0</v>
      </c>
      <c r="DO295" s="47">
        <v>0</v>
      </c>
      <c r="DP295" s="47">
        <v>0</v>
      </c>
      <c r="DQ295" s="47">
        <v>0</v>
      </c>
      <c r="DR295" s="47">
        <v>0</v>
      </c>
      <c r="DS295" s="47">
        <v>0</v>
      </c>
      <c r="DT295" s="47">
        <v>0</v>
      </c>
      <c r="DU295" s="47">
        <v>0</v>
      </c>
      <c r="DV295" s="47">
        <v>0</v>
      </c>
      <c r="DW295" s="47">
        <v>0</v>
      </c>
      <c r="DX295" s="47">
        <v>0</v>
      </c>
      <c r="DY295" s="47">
        <v>0</v>
      </c>
      <c r="DZ295" s="47">
        <v>0</v>
      </c>
      <c r="EA295" s="47">
        <v>0</v>
      </c>
      <c r="ZZ295" t="s">
        <v>157</v>
      </c>
    </row>
    <row r="296" spans="1:702" x14ac:dyDescent="0.25">
      <c r="A296" s="47" t="s">
        <v>602</v>
      </c>
      <c r="B296" s="47" t="s">
        <v>153</v>
      </c>
      <c r="C296" s="47" t="s">
        <v>157</v>
      </c>
      <c r="D296" s="47" t="s">
        <v>1170</v>
      </c>
      <c r="E296" s="47" t="s">
        <v>552</v>
      </c>
      <c r="F296" s="47" t="s">
        <v>552</v>
      </c>
      <c r="G296" s="47"/>
      <c r="H296" s="47" t="s">
        <v>406</v>
      </c>
      <c r="I296" s="47" t="s">
        <v>412</v>
      </c>
      <c r="J296" s="47" t="str">
        <f>=IFERROR(VLOOKUP(H296&amp;I296,Table_Fonctions!A:G,6,FALSE),"")</f>
        <v>0</v>
      </c>
      <c r="K296" s="47" t="s">
        <v>1177</v>
      </c>
      <c r="L296" s="47" t="str">
        <f>=IFERROR(VLOOKUP(H296&amp;I296,Table_Fonctions!A:G,7,FALSE),K296)</f>
        <v/>
      </c>
      <c r="M296" s="47" t="str">
        <f>=IF(OR(LEFT(D296, 3)="TJ ", LEFT(D296, 4)="CPH "), "OUI", "NON")</f>
        <v/>
      </c>
      <c r="N296" s="47" t="s">
        <v>603</v>
      </c>
      <c r="O296" s="47"/>
      <c r="P296" s="47">
        <v>1</v>
      </c>
      <c r="Q296" s="47">
        <v>1</v>
      </c>
      <c r="R296" s="47" t="s">
        <v>1172</v>
      </c>
      <c r="S296" s="47">
        <f>=ROUND(BQ296-(BR296+BS296),3)</f>
      </c>
      <c r="T296" s="47">
        <f>=ROUND(CK296-(CL296+CM296+CN296+CO296+CP296),3)</f>
      </c>
      <c r="U296" s="47">
        <v>0</v>
      </c>
      <c r="V296" s="47">
        <v>0</v>
      </c>
      <c r="W296" s="47">
        <v>0</v>
      </c>
      <c r="X296" s="47">
        <v>0</v>
      </c>
      <c r="Y296" s="47">
        <v>0</v>
      </c>
      <c r="Z296" s="47">
        <v>0</v>
      </c>
      <c r="AA296" s="47">
        <v>0</v>
      </c>
      <c r="AB296" s="47">
        <v>0</v>
      </c>
      <c r="AC296" s="47">
        <v>0</v>
      </c>
      <c r="AD296" s="47">
        <v>0</v>
      </c>
      <c r="AE296" s="47">
        <v>0</v>
      </c>
      <c r="AF296" s="47">
        <v>0</v>
      </c>
      <c r="AG296" s="47">
        <v>0</v>
      </c>
      <c r="AH296" s="47">
        <v>0</v>
      </c>
      <c r="AI296" s="47">
        <v>0</v>
      </c>
      <c r="AJ296" s="47">
        <v>1</v>
      </c>
      <c r="AK296" s="47">
        <v>1</v>
      </c>
      <c r="AL296" s="47">
        <v>0</v>
      </c>
      <c r="AM296" s="47">
        <v>0</v>
      </c>
      <c r="AN296" s="47">
        <v>0</v>
      </c>
      <c r="AO296" s="47">
        <v>0</v>
      </c>
      <c r="AP296" s="47">
        <v>0</v>
      </c>
      <c r="AQ296" s="47">
        <v>0</v>
      </c>
      <c r="AR296" s="47">
        <v>0</v>
      </c>
      <c r="AS296" s="47">
        <v>0</v>
      </c>
      <c r="AT296" s="47">
        <v>0</v>
      </c>
      <c r="AU296" s="47">
        <v>0</v>
      </c>
      <c r="AV296" s="47">
        <v>0</v>
      </c>
      <c r="AW296" s="47">
        <v>0</v>
      </c>
      <c r="AX296" s="47">
        <v>0</v>
      </c>
      <c r="AY296" s="47">
        <v>0</v>
      </c>
      <c r="AZ296" s="47">
        <v>0</v>
      </c>
      <c r="BA296" s="47">
        <v>0</v>
      </c>
      <c r="BB296" s="47">
        <v>0</v>
      </c>
      <c r="BC296" s="47">
        <v>0</v>
      </c>
      <c r="BD296" s="47">
        <v>0</v>
      </c>
      <c r="BE296" s="47">
        <v>0</v>
      </c>
      <c r="BF296" s="47">
        <v>0</v>
      </c>
      <c r="BG296" s="47">
        <v>0</v>
      </c>
      <c r="BH296" s="47">
        <v>0</v>
      </c>
      <c r="BI296" s="47">
        <v>0</v>
      </c>
      <c r="BJ296" s="47">
        <v>0</v>
      </c>
      <c r="BK296" s="47">
        <v>0</v>
      </c>
      <c r="BL296" s="47">
        <v>0</v>
      </c>
      <c r="BM296" s="47">
        <v>0</v>
      </c>
      <c r="BN296" s="47">
        <v>0</v>
      </c>
      <c r="BO296" s="47">
        <v>0</v>
      </c>
      <c r="BP296" s="47">
        <v>0</v>
      </c>
      <c r="BQ296" s="47">
        <v>0</v>
      </c>
      <c r="BR296" s="47">
        <v>0</v>
      </c>
      <c r="BS296" s="47">
        <v>0</v>
      </c>
      <c r="BT296" s="47">
        <v>0</v>
      </c>
      <c r="BU296" s="47">
        <v>0</v>
      </c>
      <c r="BV296" s="47">
        <v>0</v>
      </c>
      <c r="BW296" s="47">
        <v>0</v>
      </c>
      <c r="BX296" s="47">
        <v>0</v>
      </c>
      <c r="BY296" s="47">
        <v>0</v>
      </c>
      <c r="BZ296" s="47">
        <v>0</v>
      </c>
      <c r="CA296" s="47">
        <v>0</v>
      </c>
      <c r="CB296" s="47">
        <v>0</v>
      </c>
      <c r="CC296" s="47">
        <v>0</v>
      </c>
      <c r="CD296" s="47">
        <v>0</v>
      </c>
      <c r="CE296" s="47">
        <v>0</v>
      </c>
      <c r="CF296" s="47">
        <v>0</v>
      </c>
      <c r="CG296" s="47">
        <v>0</v>
      </c>
      <c r="CH296" s="47">
        <v>0</v>
      </c>
      <c r="CI296" s="47">
        <v>0</v>
      </c>
      <c r="CJ296" s="47">
        <v>0</v>
      </c>
      <c r="CK296" s="47">
        <v>0</v>
      </c>
      <c r="CL296" s="47">
        <v>0</v>
      </c>
      <c r="CM296" s="47">
        <v>0</v>
      </c>
      <c r="CN296" s="47">
        <v>0</v>
      </c>
      <c r="CO296" s="47">
        <v>0</v>
      </c>
      <c r="CP296" s="47">
        <v>0</v>
      </c>
      <c r="CQ296" s="47">
        <v>0</v>
      </c>
      <c r="CR296" s="47">
        <v>0</v>
      </c>
      <c r="CS296" s="47">
        <v>0</v>
      </c>
      <c r="CT296" s="47">
        <v>0</v>
      </c>
      <c r="CU296" s="47">
        <v>0</v>
      </c>
      <c r="CV296" s="47">
        <v>0</v>
      </c>
      <c r="CW296" s="47">
        <v>0</v>
      </c>
      <c r="CX296" s="47">
        <v>0</v>
      </c>
      <c r="CY296" s="47">
        <v>0</v>
      </c>
      <c r="CZ296" s="47">
        <v>0</v>
      </c>
      <c r="DA296" s="47">
        <v>0</v>
      </c>
      <c r="DB296" s="47">
        <v>0</v>
      </c>
      <c r="DC296" s="47">
        <v>0</v>
      </c>
      <c r="DD296" s="47">
        <v>0</v>
      </c>
      <c r="DE296" s="47">
        <v>0</v>
      </c>
      <c r="DF296" s="47">
        <v>0</v>
      </c>
      <c r="DG296" s="47">
        <v>0</v>
      </c>
      <c r="DH296" s="47">
        <v>0</v>
      </c>
      <c r="DI296" s="47">
        <v>0</v>
      </c>
      <c r="DJ296" s="47">
        <v>0</v>
      </c>
      <c r="DK296" s="47">
        <v>0</v>
      </c>
      <c r="DL296" s="47">
        <v>0</v>
      </c>
      <c r="DM296" s="47">
        <v>0</v>
      </c>
      <c r="DN296" s="47">
        <v>0</v>
      </c>
      <c r="DO296" s="47">
        <v>0</v>
      </c>
      <c r="DP296" s="47">
        <v>0</v>
      </c>
      <c r="DQ296" s="47">
        <v>0</v>
      </c>
      <c r="DR296" s="47">
        <v>0</v>
      </c>
      <c r="DS296" s="47">
        <v>0</v>
      </c>
      <c r="DT296" s="47">
        <v>0</v>
      </c>
      <c r="DU296" s="47">
        <v>0</v>
      </c>
      <c r="DV296" s="47">
        <v>0</v>
      </c>
      <c r="DW296" s="47">
        <v>0</v>
      </c>
      <c r="DX296" s="47">
        <v>0</v>
      </c>
      <c r="DY296" s="47">
        <v>0</v>
      </c>
      <c r="DZ296" s="47">
        <v>0</v>
      </c>
      <c r="EA296" s="47">
        <v>0</v>
      </c>
      <c r="ZZ296" t="s">
        <v>157</v>
      </c>
    </row>
    <row r="297" spans="1:702" x14ac:dyDescent="0.25">
      <c r="A297" s="47" t="s">
        <v>604</v>
      </c>
      <c r="B297" s="47" t="s">
        <v>153</v>
      </c>
      <c r="C297" s="47" t="s">
        <v>157</v>
      </c>
      <c r="D297" s="47" t="s">
        <v>1170</v>
      </c>
      <c r="E297" s="47" t="s">
        <v>552</v>
      </c>
      <c r="F297" s="47" t="s">
        <v>552</v>
      </c>
      <c r="G297" s="47"/>
      <c r="H297" s="47" t="s">
        <v>406</v>
      </c>
      <c r="I297" s="47" t="s">
        <v>412</v>
      </c>
      <c r="J297" s="47" t="str">
        <f>=IFERROR(VLOOKUP(H297&amp;I297,Table_Fonctions!A:G,6,FALSE),"")</f>
        <v>0</v>
      </c>
      <c r="K297" s="47" t="s">
        <v>1177</v>
      </c>
      <c r="L297" s="47" t="str">
        <f>=IFERROR(VLOOKUP(H297&amp;I297,Table_Fonctions!A:G,7,FALSE),K297)</f>
        <v/>
      </c>
      <c r="M297" s="47" t="str">
        <f>=IF(OR(LEFT(D297, 3)="TJ ", LEFT(D297, 4)="CPH "), "OUI", "NON")</f>
        <v/>
      </c>
      <c r="N297" s="47" t="s">
        <v>571</v>
      </c>
      <c r="O297" s="47"/>
      <c r="P297" s="47">
        <v>1</v>
      </c>
      <c r="Q297" s="47">
        <v>1</v>
      </c>
      <c r="R297" s="47" t="s">
        <v>1172</v>
      </c>
      <c r="S297" s="47">
        <f>=ROUND(BQ297-(BR297+BS297),3)</f>
      </c>
      <c r="T297" s="47">
        <f>=ROUND(CK297-(CL297+CM297+CN297+CO297+CP297),3)</f>
      </c>
      <c r="U297" s="47">
        <v>0</v>
      </c>
      <c r="V297" s="47">
        <v>0</v>
      </c>
      <c r="W297" s="47">
        <v>0</v>
      </c>
      <c r="X297" s="47">
        <v>0</v>
      </c>
      <c r="Y297" s="47">
        <v>0</v>
      </c>
      <c r="Z297" s="47">
        <v>0</v>
      </c>
      <c r="AA297" s="47">
        <v>0</v>
      </c>
      <c r="AB297" s="47">
        <v>0</v>
      </c>
      <c r="AC297" s="47">
        <v>0</v>
      </c>
      <c r="AD297" s="47">
        <v>0</v>
      </c>
      <c r="AE297" s="47">
        <v>0</v>
      </c>
      <c r="AF297" s="47">
        <v>0</v>
      </c>
      <c r="AG297" s="47">
        <v>0</v>
      </c>
      <c r="AH297" s="47">
        <v>0</v>
      </c>
      <c r="AI297" s="47">
        <v>0</v>
      </c>
      <c r="AJ297" s="47">
        <v>1</v>
      </c>
      <c r="AK297" s="47">
        <v>1</v>
      </c>
      <c r="AL297" s="47">
        <v>0</v>
      </c>
      <c r="AM297" s="47">
        <v>0</v>
      </c>
      <c r="AN297" s="47">
        <v>0</v>
      </c>
      <c r="AO297" s="47">
        <v>0</v>
      </c>
      <c r="AP297" s="47">
        <v>0</v>
      </c>
      <c r="AQ297" s="47">
        <v>0</v>
      </c>
      <c r="AR297" s="47">
        <v>0</v>
      </c>
      <c r="AS297" s="47">
        <v>0</v>
      </c>
      <c r="AT297" s="47">
        <v>0</v>
      </c>
      <c r="AU297" s="47">
        <v>0</v>
      </c>
      <c r="AV297" s="47">
        <v>0</v>
      </c>
      <c r="AW297" s="47">
        <v>0</v>
      </c>
      <c r="AX297" s="47">
        <v>0</v>
      </c>
      <c r="AY297" s="47">
        <v>0</v>
      </c>
      <c r="AZ297" s="47">
        <v>0</v>
      </c>
      <c r="BA297" s="47">
        <v>0</v>
      </c>
      <c r="BB297" s="47">
        <v>0</v>
      </c>
      <c r="BC297" s="47">
        <v>0</v>
      </c>
      <c r="BD297" s="47">
        <v>0</v>
      </c>
      <c r="BE297" s="47">
        <v>0</v>
      </c>
      <c r="BF297" s="47">
        <v>0</v>
      </c>
      <c r="BG297" s="47">
        <v>0</v>
      </c>
      <c r="BH297" s="47">
        <v>0</v>
      </c>
      <c r="BI297" s="47">
        <v>0</v>
      </c>
      <c r="BJ297" s="47">
        <v>0</v>
      </c>
      <c r="BK297" s="47">
        <v>0</v>
      </c>
      <c r="BL297" s="47">
        <v>0</v>
      </c>
      <c r="BM297" s="47">
        <v>0</v>
      </c>
      <c r="BN297" s="47">
        <v>0</v>
      </c>
      <c r="BO297" s="47">
        <v>0</v>
      </c>
      <c r="BP297" s="47">
        <v>0</v>
      </c>
      <c r="BQ297" s="47">
        <v>0</v>
      </c>
      <c r="BR297" s="47">
        <v>0</v>
      </c>
      <c r="BS297" s="47">
        <v>0</v>
      </c>
      <c r="BT297" s="47">
        <v>0</v>
      </c>
      <c r="BU297" s="47">
        <v>0</v>
      </c>
      <c r="BV297" s="47">
        <v>0</v>
      </c>
      <c r="BW297" s="47">
        <v>0</v>
      </c>
      <c r="BX297" s="47">
        <v>0</v>
      </c>
      <c r="BY297" s="47">
        <v>0</v>
      </c>
      <c r="BZ297" s="47">
        <v>0</v>
      </c>
      <c r="CA297" s="47">
        <v>0</v>
      </c>
      <c r="CB297" s="47">
        <v>0</v>
      </c>
      <c r="CC297" s="47">
        <v>0</v>
      </c>
      <c r="CD297" s="47">
        <v>0</v>
      </c>
      <c r="CE297" s="47">
        <v>0</v>
      </c>
      <c r="CF297" s="47">
        <v>0</v>
      </c>
      <c r="CG297" s="47">
        <v>0</v>
      </c>
      <c r="CH297" s="47">
        <v>0</v>
      </c>
      <c r="CI297" s="47">
        <v>0</v>
      </c>
      <c r="CJ297" s="47">
        <v>0</v>
      </c>
      <c r="CK297" s="47">
        <v>0</v>
      </c>
      <c r="CL297" s="47">
        <v>0</v>
      </c>
      <c r="CM297" s="47">
        <v>0</v>
      </c>
      <c r="CN297" s="47">
        <v>0</v>
      </c>
      <c r="CO297" s="47">
        <v>0</v>
      </c>
      <c r="CP297" s="47">
        <v>0</v>
      </c>
      <c r="CQ297" s="47">
        <v>0</v>
      </c>
      <c r="CR297" s="47">
        <v>0</v>
      </c>
      <c r="CS297" s="47">
        <v>0</v>
      </c>
      <c r="CT297" s="47">
        <v>0</v>
      </c>
      <c r="CU297" s="47">
        <v>0</v>
      </c>
      <c r="CV297" s="47">
        <v>0</v>
      </c>
      <c r="CW297" s="47">
        <v>0</v>
      </c>
      <c r="CX297" s="47">
        <v>0</v>
      </c>
      <c r="CY297" s="47">
        <v>0</v>
      </c>
      <c r="CZ297" s="47">
        <v>0</v>
      </c>
      <c r="DA297" s="47">
        <v>0</v>
      </c>
      <c r="DB297" s="47">
        <v>0</v>
      </c>
      <c r="DC297" s="47">
        <v>0</v>
      </c>
      <c r="DD297" s="47">
        <v>0</v>
      </c>
      <c r="DE297" s="47">
        <v>0</v>
      </c>
      <c r="DF297" s="47">
        <v>0</v>
      </c>
      <c r="DG297" s="47">
        <v>0</v>
      </c>
      <c r="DH297" s="47">
        <v>0</v>
      </c>
      <c r="DI297" s="47">
        <v>0</v>
      </c>
      <c r="DJ297" s="47">
        <v>0</v>
      </c>
      <c r="DK297" s="47">
        <v>0</v>
      </c>
      <c r="DL297" s="47">
        <v>0</v>
      </c>
      <c r="DM297" s="47">
        <v>0</v>
      </c>
      <c r="DN297" s="47">
        <v>0</v>
      </c>
      <c r="DO297" s="47">
        <v>0</v>
      </c>
      <c r="DP297" s="47">
        <v>0</v>
      </c>
      <c r="DQ297" s="47">
        <v>0</v>
      </c>
      <c r="DR297" s="47">
        <v>0</v>
      </c>
      <c r="DS297" s="47">
        <v>0</v>
      </c>
      <c r="DT297" s="47">
        <v>0</v>
      </c>
      <c r="DU297" s="47">
        <v>0</v>
      </c>
      <c r="DV297" s="47">
        <v>0</v>
      </c>
      <c r="DW297" s="47">
        <v>0</v>
      </c>
      <c r="DX297" s="47">
        <v>0</v>
      </c>
      <c r="DY297" s="47">
        <v>0</v>
      </c>
      <c r="DZ297" s="47">
        <v>0</v>
      </c>
      <c r="EA297" s="47">
        <v>0</v>
      </c>
      <c r="ZZ297" t="s">
        <v>157</v>
      </c>
    </row>
    <row r="298" spans="1:702" x14ac:dyDescent="0.25">
      <c r="A298" s="47" t="s">
        <v>605</v>
      </c>
      <c r="B298" s="47" t="s">
        <v>153</v>
      </c>
      <c r="C298" s="47" t="s">
        <v>157</v>
      </c>
      <c r="D298" s="47" t="s">
        <v>1170</v>
      </c>
      <c r="E298" s="47" t="s">
        <v>552</v>
      </c>
      <c r="F298" s="47" t="s">
        <v>552</v>
      </c>
      <c r="G298" s="47"/>
      <c r="H298" s="47" t="s">
        <v>406</v>
      </c>
      <c r="I298" s="47" t="s">
        <v>415</v>
      </c>
      <c r="J298" s="47" t="str">
        <f>=IFERROR(VLOOKUP(H298&amp;I298,Table_Fonctions!A:G,6,FALSE),"")</f>
        <v>0</v>
      </c>
      <c r="K298" s="47" t="s">
        <v>1177</v>
      </c>
      <c r="L298" s="47" t="str">
        <f>=IFERROR(VLOOKUP(H298&amp;I298,Table_Fonctions!A:G,7,FALSE),K298)</f>
        <v/>
      </c>
      <c r="M298" s="47" t="str">
        <f>=IF(OR(LEFT(D298, 3)="TJ ", LEFT(D298, 4)="CPH "), "OUI", "NON")</f>
        <v/>
      </c>
      <c r="N298" s="47" t="s">
        <v>606</v>
      </c>
      <c r="O298" s="47"/>
      <c r="P298" s="47">
        <v>1</v>
      </c>
      <c r="Q298" s="47">
        <v>1</v>
      </c>
      <c r="R298" s="47" t="s">
        <v>1172</v>
      </c>
      <c r="S298" s="47">
        <f>=ROUND(BQ298-(BR298+BS298),3)</f>
      </c>
      <c r="T298" s="47">
        <f>=ROUND(CK298-(CL298+CM298+CN298+CO298+CP298),3)</f>
      </c>
      <c r="U298" s="47">
        <v>0</v>
      </c>
      <c r="V298" s="47">
        <v>0</v>
      </c>
      <c r="W298" s="47">
        <v>0</v>
      </c>
      <c r="X298" s="47">
        <v>0</v>
      </c>
      <c r="Y298" s="47">
        <v>0</v>
      </c>
      <c r="Z298" s="47">
        <v>0</v>
      </c>
      <c r="AA298" s="47">
        <v>0</v>
      </c>
      <c r="AB298" s="47">
        <v>0</v>
      </c>
      <c r="AC298" s="47">
        <v>0</v>
      </c>
      <c r="AD298" s="47">
        <v>0</v>
      </c>
      <c r="AE298" s="47">
        <v>0</v>
      </c>
      <c r="AF298" s="47">
        <v>0</v>
      </c>
      <c r="AG298" s="47">
        <v>0</v>
      </c>
      <c r="AH298" s="47">
        <v>0</v>
      </c>
      <c r="AI298" s="47">
        <v>0</v>
      </c>
      <c r="AJ298" s="47">
        <v>1</v>
      </c>
      <c r="AK298" s="47">
        <v>1</v>
      </c>
      <c r="AL298" s="47">
        <v>0</v>
      </c>
      <c r="AM298" s="47">
        <v>0</v>
      </c>
      <c r="AN298" s="47">
        <v>0</v>
      </c>
      <c r="AO298" s="47">
        <v>0</v>
      </c>
      <c r="AP298" s="47">
        <v>0</v>
      </c>
      <c r="AQ298" s="47">
        <v>0</v>
      </c>
      <c r="AR298" s="47">
        <v>0</v>
      </c>
      <c r="AS298" s="47">
        <v>0</v>
      </c>
      <c r="AT298" s="47">
        <v>0</v>
      </c>
      <c r="AU298" s="47">
        <v>0</v>
      </c>
      <c r="AV298" s="47">
        <v>0</v>
      </c>
      <c r="AW298" s="47">
        <v>0</v>
      </c>
      <c r="AX298" s="47">
        <v>0</v>
      </c>
      <c r="AY298" s="47">
        <v>0</v>
      </c>
      <c r="AZ298" s="47">
        <v>0</v>
      </c>
      <c r="BA298" s="47">
        <v>0</v>
      </c>
      <c r="BB298" s="47">
        <v>0</v>
      </c>
      <c r="BC298" s="47">
        <v>0</v>
      </c>
      <c r="BD298" s="47">
        <v>0</v>
      </c>
      <c r="BE298" s="47">
        <v>0</v>
      </c>
      <c r="BF298" s="47">
        <v>0</v>
      </c>
      <c r="BG298" s="47">
        <v>0</v>
      </c>
      <c r="BH298" s="47">
        <v>0</v>
      </c>
      <c r="BI298" s="47">
        <v>0</v>
      </c>
      <c r="BJ298" s="47">
        <v>0</v>
      </c>
      <c r="BK298" s="47">
        <v>0</v>
      </c>
      <c r="BL298" s="47">
        <v>0</v>
      </c>
      <c r="BM298" s="47">
        <v>0</v>
      </c>
      <c r="BN298" s="47">
        <v>0</v>
      </c>
      <c r="BO298" s="47">
        <v>0</v>
      </c>
      <c r="BP298" s="47">
        <v>0</v>
      </c>
      <c r="BQ298" s="47">
        <v>0</v>
      </c>
      <c r="BR298" s="47">
        <v>0</v>
      </c>
      <c r="BS298" s="47">
        <v>0</v>
      </c>
      <c r="BT298" s="47">
        <v>0</v>
      </c>
      <c r="BU298" s="47">
        <v>0</v>
      </c>
      <c r="BV298" s="47">
        <v>0</v>
      </c>
      <c r="BW298" s="47">
        <v>0</v>
      </c>
      <c r="BX298" s="47">
        <v>0</v>
      </c>
      <c r="BY298" s="47">
        <v>0</v>
      </c>
      <c r="BZ298" s="47">
        <v>0</v>
      </c>
      <c r="CA298" s="47">
        <v>0</v>
      </c>
      <c r="CB298" s="47">
        <v>0</v>
      </c>
      <c r="CC298" s="47">
        <v>0</v>
      </c>
      <c r="CD298" s="47">
        <v>0</v>
      </c>
      <c r="CE298" s="47">
        <v>0</v>
      </c>
      <c r="CF298" s="47">
        <v>0</v>
      </c>
      <c r="CG298" s="47">
        <v>0</v>
      </c>
      <c r="CH298" s="47">
        <v>0</v>
      </c>
      <c r="CI298" s="47">
        <v>0</v>
      </c>
      <c r="CJ298" s="47">
        <v>0</v>
      </c>
      <c r="CK298" s="47">
        <v>0</v>
      </c>
      <c r="CL298" s="47">
        <v>0</v>
      </c>
      <c r="CM298" s="47">
        <v>0</v>
      </c>
      <c r="CN298" s="47">
        <v>0</v>
      </c>
      <c r="CO298" s="47">
        <v>0</v>
      </c>
      <c r="CP298" s="47">
        <v>0</v>
      </c>
      <c r="CQ298" s="47">
        <v>0</v>
      </c>
      <c r="CR298" s="47">
        <v>0</v>
      </c>
      <c r="CS298" s="47">
        <v>0</v>
      </c>
      <c r="CT298" s="47">
        <v>0</v>
      </c>
      <c r="CU298" s="47">
        <v>0</v>
      </c>
      <c r="CV298" s="47">
        <v>0</v>
      </c>
      <c r="CW298" s="47">
        <v>0</v>
      </c>
      <c r="CX298" s="47">
        <v>0</v>
      </c>
      <c r="CY298" s="47">
        <v>0</v>
      </c>
      <c r="CZ298" s="47">
        <v>0</v>
      </c>
      <c r="DA298" s="47">
        <v>0</v>
      </c>
      <c r="DB298" s="47">
        <v>0</v>
      </c>
      <c r="DC298" s="47">
        <v>0</v>
      </c>
      <c r="DD298" s="47">
        <v>0</v>
      </c>
      <c r="DE298" s="47">
        <v>0</v>
      </c>
      <c r="DF298" s="47">
        <v>0</v>
      </c>
      <c r="DG298" s="47">
        <v>0</v>
      </c>
      <c r="DH298" s="47">
        <v>0</v>
      </c>
      <c r="DI298" s="47">
        <v>0</v>
      </c>
      <c r="DJ298" s="47">
        <v>0</v>
      </c>
      <c r="DK298" s="47">
        <v>0</v>
      </c>
      <c r="DL298" s="47">
        <v>0</v>
      </c>
      <c r="DM298" s="47">
        <v>0</v>
      </c>
      <c r="DN298" s="47">
        <v>0</v>
      </c>
      <c r="DO298" s="47">
        <v>0</v>
      </c>
      <c r="DP298" s="47">
        <v>0</v>
      </c>
      <c r="DQ298" s="47">
        <v>0</v>
      </c>
      <c r="DR298" s="47">
        <v>0</v>
      </c>
      <c r="DS298" s="47">
        <v>0</v>
      </c>
      <c r="DT298" s="47">
        <v>0</v>
      </c>
      <c r="DU298" s="47">
        <v>0</v>
      </c>
      <c r="DV298" s="47">
        <v>0</v>
      </c>
      <c r="DW298" s="47">
        <v>0</v>
      </c>
      <c r="DX298" s="47">
        <v>0</v>
      </c>
      <c r="DY298" s="47">
        <v>0</v>
      </c>
      <c r="DZ298" s="47">
        <v>0</v>
      </c>
      <c r="EA298" s="47">
        <v>0</v>
      </c>
      <c r="ZZ298" t="s">
        <v>157</v>
      </c>
    </row>
    <row r="299" spans="1:702" x14ac:dyDescent="0.25">
      <c r="A299" s="47" t="s">
        <v>607</v>
      </c>
      <c r="B299" s="47" t="s">
        <v>153</v>
      </c>
      <c r="C299" s="47" t="s">
        <v>157</v>
      </c>
      <c r="D299" s="47" t="s">
        <v>1170</v>
      </c>
      <c r="E299" s="47" t="s">
        <v>552</v>
      </c>
      <c r="F299" s="47" t="s">
        <v>552</v>
      </c>
      <c r="G299" s="47"/>
      <c r="H299" s="47" t="s">
        <v>406</v>
      </c>
      <c r="I299" s="47" t="s">
        <v>412</v>
      </c>
      <c r="J299" s="47" t="str">
        <f>=IFERROR(VLOOKUP(H299&amp;I299,Table_Fonctions!A:G,6,FALSE),"")</f>
        <v>0</v>
      </c>
      <c r="K299" s="47" t="s">
        <v>1177</v>
      </c>
      <c r="L299" s="47" t="str">
        <f>=IFERROR(VLOOKUP(H299&amp;I299,Table_Fonctions!A:G,7,FALSE),K299)</f>
        <v/>
      </c>
      <c r="M299" s="47" t="str">
        <f>=IF(OR(LEFT(D299, 3)="TJ ", LEFT(D299, 4)="CPH "), "OUI", "NON")</f>
        <v/>
      </c>
      <c r="N299" s="47" t="s">
        <v>424</v>
      </c>
      <c r="O299" s="47"/>
      <c r="P299" s="47">
        <v>0.19473684210526315</v>
      </c>
      <c r="Q299" s="47">
        <v>0.19473684210526315</v>
      </c>
      <c r="R299" s="47" t="s">
        <v>1172</v>
      </c>
      <c r="S299" s="47">
        <f>=ROUND(BQ299-(BR299+BS299),3)</f>
      </c>
      <c r="T299" s="47">
        <f>=ROUND(CK299-(CL299+CM299+CN299+CO299+CP299),3)</f>
      </c>
      <c r="U299" s="47">
        <v>0</v>
      </c>
      <c r="V299" s="47">
        <v>0</v>
      </c>
      <c r="W299" s="47">
        <v>0</v>
      </c>
      <c r="X299" s="47">
        <v>0</v>
      </c>
      <c r="Y299" s="47">
        <v>0</v>
      </c>
      <c r="Z299" s="47">
        <v>0</v>
      </c>
      <c r="AA299" s="47">
        <v>0</v>
      </c>
      <c r="AB299" s="47">
        <v>0</v>
      </c>
      <c r="AC299" s="47">
        <v>0</v>
      </c>
      <c r="AD299" s="47">
        <v>0</v>
      </c>
      <c r="AE299" s="47">
        <v>0</v>
      </c>
      <c r="AF299" s="47">
        <v>0</v>
      </c>
      <c r="AG299" s="47">
        <v>0</v>
      </c>
      <c r="AH299" s="47">
        <v>0</v>
      </c>
      <c r="AI299" s="47">
        <v>0</v>
      </c>
      <c r="AJ299" s="47">
        <v>0.19473684210526315</v>
      </c>
      <c r="AK299" s="47">
        <v>0</v>
      </c>
      <c r="AL299" s="47">
        <v>0</v>
      </c>
      <c r="AM299" s="47">
        <v>0</v>
      </c>
      <c r="AN299" s="47">
        <v>0</v>
      </c>
      <c r="AO299" s="47">
        <v>0</v>
      </c>
      <c r="AP299" s="47">
        <v>0.19473684210526315</v>
      </c>
      <c r="AQ299" s="47">
        <v>0</v>
      </c>
      <c r="AR299" s="47">
        <v>0</v>
      </c>
      <c r="AS299" s="47">
        <v>0</v>
      </c>
      <c r="AT299" s="47">
        <v>0</v>
      </c>
      <c r="AU299" s="47">
        <v>0</v>
      </c>
      <c r="AV299" s="47">
        <v>0</v>
      </c>
      <c r="AW299" s="47">
        <v>0</v>
      </c>
      <c r="AX299" s="47">
        <v>0</v>
      </c>
      <c r="AY299" s="47">
        <v>0</v>
      </c>
      <c r="AZ299" s="47">
        <v>0</v>
      </c>
      <c r="BA299" s="47">
        <v>0</v>
      </c>
      <c r="BB299" s="47">
        <v>0</v>
      </c>
      <c r="BC299" s="47">
        <v>0</v>
      </c>
      <c r="BD299" s="47">
        <v>0</v>
      </c>
      <c r="BE299" s="47">
        <v>0</v>
      </c>
      <c r="BF299" s="47">
        <v>0</v>
      </c>
      <c r="BG299" s="47">
        <v>0</v>
      </c>
      <c r="BH299" s="47">
        <v>0</v>
      </c>
      <c r="BI299" s="47">
        <v>0</v>
      </c>
      <c r="BJ299" s="47">
        <v>0</v>
      </c>
      <c r="BK299" s="47">
        <v>0</v>
      </c>
      <c r="BL299" s="47">
        <v>0</v>
      </c>
      <c r="BM299" s="47">
        <v>0</v>
      </c>
      <c r="BN299" s="47">
        <v>0</v>
      </c>
      <c r="BO299" s="47">
        <v>0</v>
      </c>
      <c r="BP299" s="47">
        <v>0</v>
      </c>
      <c r="BQ299" s="47">
        <v>0</v>
      </c>
      <c r="BR299" s="47">
        <v>0</v>
      </c>
      <c r="BS299" s="47">
        <v>0</v>
      </c>
      <c r="BT299" s="47">
        <v>0</v>
      </c>
      <c r="BU299" s="47">
        <v>0</v>
      </c>
      <c r="BV299" s="47">
        <v>0</v>
      </c>
      <c r="BW299" s="47">
        <v>0</v>
      </c>
      <c r="BX299" s="47">
        <v>0</v>
      </c>
      <c r="BY299" s="47">
        <v>0</v>
      </c>
      <c r="BZ299" s="47">
        <v>0</v>
      </c>
      <c r="CA299" s="47">
        <v>0</v>
      </c>
      <c r="CB299" s="47">
        <v>0</v>
      </c>
      <c r="CC299" s="47">
        <v>0</v>
      </c>
      <c r="CD299" s="47">
        <v>0</v>
      </c>
      <c r="CE299" s="47">
        <v>0</v>
      </c>
      <c r="CF299" s="47">
        <v>0</v>
      </c>
      <c r="CG299" s="47">
        <v>0</v>
      </c>
      <c r="CH299" s="47">
        <v>0</v>
      </c>
      <c r="CI299" s="47">
        <v>0</v>
      </c>
      <c r="CJ299" s="47">
        <v>0</v>
      </c>
      <c r="CK299" s="47">
        <v>0</v>
      </c>
      <c r="CL299" s="47">
        <v>0</v>
      </c>
      <c r="CM299" s="47">
        <v>0</v>
      </c>
      <c r="CN299" s="47">
        <v>0</v>
      </c>
      <c r="CO299" s="47">
        <v>0</v>
      </c>
      <c r="CP299" s="47">
        <v>0</v>
      </c>
      <c r="CQ299" s="47">
        <v>0</v>
      </c>
      <c r="CR299" s="47">
        <v>0</v>
      </c>
      <c r="CS299" s="47">
        <v>0</v>
      </c>
      <c r="CT299" s="47">
        <v>0</v>
      </c>
      <c r="CU299" s="47">
        <v>0</v>
      </c>
      <c r="CV299" s="47">
        <v>0</v>
      </c>
      <c r="CW299" s="47">
        <v>0</v>
      </c>
      <c r="CX299" s="47">
        <v>0</v>
      </c>
      <c r="CY299" s="47">
        <v>0</v>
      </c>
      <c r="CZ299" s="47">
        <v>0</v>
      </c>
      <c r="DA299" s="47">
        <v>0</v>
      </c>
      <c r="DB299" s="47">
        <v>0</v>
      </c>
      <c r="DC299" s="47">
        <v>0</v>
      </c>
      <c r="DD299" s="47">
        <v>0</v>
      </c>
      <c r="DE299" s="47">
        <v>0</v>
      </c>
      <c r="DF299" s="47">
        <v>0</v>
      </c>
      <c r="DG299" s="47">
        <v>0</v>
      </c>
      <c r="DH299" s="47">
        <v>0</v>
      </c>
      <c r="DI299" s="47">
        <v>0</v>
      </c>
      <c r="DJ299" s="47">
        <v>0</v>
      </c>
      <c r="DK299" s="47">
        <v>0</v>
      </c>
      <c r="DL299" s="47">
        <v>0</v>
      </c>
      <c r="DM299" s="47">
        <v>0</v>
      </c>
      <c r="DN299" s="47">
        <v>0</v>
      </c>
      <c r="DO299" s="47">
        <v>0</v>
      </c>
      <c r="DP299" s="47">
        <v>0</v>
      </c>
      <c r="DQ299" s="47">
        <v>0</v>
      </c>
      <c r="DR299" s="47">
        <v>0</v>
      </c>
      <c r="DS299" s="47">
        <v>0</v>
      </c>
      <c r="DT299" s="47">
        <v>0</v>
      </c>
      <c r="DU299" s="47">
        <v>0</v>
      </c>
      <c r="DV299" s="47">
        <v>0</v>
      </c>
      <c r="DW299" s="47">
        <v>0</v>
      </c>
      <c r="DX299" s="47">
        <v>0</v>
      </c>
      <c r="DY299" s="47">
        <v>0</v>
      </c>
      <c r="DZ299" s="47">
        <v>0</v>
      </c>
      <c r="EA299" s="47">
        <v>0</v>
      </c>
      <c r="ZZ299" t="s">
        <v>157</v>
      </c>
    </row>
    <row r="300" spans="1:702" x14ac:dyDescent="0.25">
      <c r="A300" s="47" t="s">
        <v>608</v>
      </c>
      <c r="B300" s="47" t="s">
        <v>153</v>
      </c>
      <c r="C300" s="47" t="s">
        <v>157</v>
      </c>
      <c r="D300" s="47" t="s">
        <v>1170</v>
      </c>
      <c r="E300" s="47" t="s">
        <v>552</v>
      </c>
      <c r="F300" s="47" t="s">
        <v>552</v>
      </c>
      <c r="G300" s="47"/>
      <c r="H300" s="47" t="s">
        <v>406</v>
      </c>
      <c r="I300" s="47" t="s">
        <v>415</v>
      </c>
      <c r="J300" s="47" t="str">
        <f>=IFERROR(VLOOKUP(H300&amp;I300,Table_Fonctions!A:G,6,FALSE),"")</f>
        <v>0</v>
      </c>
      <c r="K300" s="47" t="s">
        <v>1177</v>
      </c>
      <c r="L300" s="47" t="str">
        <f>=IFERROR(VLOOKUP(H300&amp;I300,Table_Fonctions!A:G,7,FALSE),K300)</f>
        <v/>
      </c>
      <c r="M300" s="47" t="str">
        <f>=IF(OR(LEFT(D300, 3)="TJ ", LEFT(D300, 4)="CPH "), "OUI", "NON")</f>
        <v/>
      </c>
      <c r="N300" s="47" t="s">
        <v>560</v>
      </c>
      <c r="O300" s="47"/>
      <c r="P300" s="47">
        <v>1</v>
      </c>
      <c r="Q300" s="47">
        <v>1</v>
      </c>
      <c r="R300" s="47" t="s">
        <v>1172</v>
      </c>
      <c r="S300" s="47">
        <f>=ROUND(BQ300-(BR300+BS300),3)</f>
      </c>
      <c r="T300" s="47">
        <f>=ROUND(CK300-(CL300+CM300+CN300+CO300+CP300),3)</f>
      </c>
      <c r="U300" s="47">
        <v>0</v>
      </c>
      <c r="V300" s="47">
        <v>0</v>
      </c>
      <c r="W300" s="47">
        <v>0</v>
      </c>
      <c r="X300" s="47">
        <v>0</v>
      </c>
      <c r="Y300" s="47">
        <v>0</v>
      </c>
      <c r="Z300" s="47">
        <v>0</v>
      </c>
      <c r="AA300" s="47">
        <v>0</v>
      </c>
      <c r="AB300" s="47">
        <v>0</v>
      </c>
      <c r="AC300" s="47">
        <v>0</v>
      </c>
      <c r="AD300" s="47">
        <v>0</v>
      </c>
      <c r="AE300" s="47">
        <v>0</v>
      </c>
      <c r="AF300" s="47">
        <v>0</v>
      </c>
      <c r="AG300" s="47">
        <v>0</v>
      </c>
      <c r="AH300" s="47">
        <v>0</v>
      </c>
      <c r="AI300" s="47">
        <v>0</v>
      </c>
      <c r="AJ300" s="47">
        <v>0.5999999999999962</v>
      </c>
      <c r="AK300" s="47">
        <v>0</v>
      </c>
      <c r="AL300" s="47">
        <v>0</v>
      </c>
      <c r="AM300" s="47">
        <v>0</v>
      </c>
      <c r="AN300" s="47">
        <v>0</v>
      </c>
      <c r="AO300" s="47">
        <v>0.2999999999999981</v>
      </c>
      <c r="AP300" s="47">
        <v>0</v>
      </c>
      <c r="AQ300" s="47">
        <v>0</v>
      </c>
      <c r="AR300" s="47">
        <v>0.2999999999999981</v>
      </c>
      <c r="AS300" s="47">
        <v>0</v>
      </c>
      <c r="AT300" s="47">
        <v>0</v>
      </c>
      <c r="AU300" s="47">
        <v>0</v>
      </c>
      <c r="AV300" s="47">
        <v>0</v>
      </c>
      <c r="AW300" s="47">
        <v>0</v>
      </c>
      <c r="AX300" s="47">
        <v>0</v>
      </c>
      <c r="AY300" s="47">
        <v>0</v>
      </c>
      <c r="AZ300" s="47">
        <v>0</v>
      </c>
      <c r="BA300" s="47">
        <v>0</v>
      </c>
      <c r="BB300" s="47">
        <v>0</v>
      </c>
      <c r="BC300" s="47">
        <v>0</v>
      </c>
      <c r="BD300" s="47">
        <v>0</v>
      </c>
      <c r="BE300" s="47">
        <v>0</v>
      </c>
      <c r="BF300" s="47">
        <v>0</v>
      </c>
      <c r="BG300" s="47">
        <v>0</v>
      </c>
      <c r="BH300" s="47">
        <v>0</v>
      </c>
      <c r="BI300" s="47">
        <v>0</v>
      </c>
      <c r="BJ300" s="47">
        <v>0</v>
      </c>
      <c r="BK300" s="47">
        <v>0</v>
      </c>
      <c r="BL300" s="47">
        <v>0</v>
      </c>
      <c r="BM300" s="47">
        <v>0</v>
      </c>
      <c r="BN300" s="47">
        <v>0</v>
      </c>
      <c r="BO300" s="47">
        <v>0</v>
      </c>
      <c r="BP300" s="47">
        <v>0</v>
      </c>
      <c r="BQ300" s="47">
        <v>0</v>
      </c>
      <c r="BR300" s="47">
        <v>0</v>
      </c>
      <c r="BS300" s="47">
        <v>0</v>
      </c>
      <c r="BT300" s="47">
        <v>0</v>
      </c>
      <c r="BU300" s="47">
        <v>0</v>
      </c>
      <c r="BV300" s="47">
        <v>0</v>
      </c>
      <c r="BW300" s="47">
        <v>0</v>
      </c>
      <c r="BX300" s="47">
        <v>0</v>
      </c>
      <c r="BY300" s="47">
        <v>0</v>
      </c>
      <c r="BZ300" s="47">
        <v>0</v>
      </c>
      <c r="CA300" s="47">
        <v>0</v>
      </c>
      <c r="CB300" s="47">
        <v>0</v>
      </c>
      <c r="CC300" s="47">
        <v>0</v>
      </c>
      <c r="CD300" s="47">
        <v>0</v>
      </c>
      <c r="CE300" s="47">
        <v>0</v>
      </c>
      <c r="CF300" s="47">
        <v>0</v>
      </c>
      <c r="CG300" s="47">
        <v>0</v>
      </c>
      <c r="CH300" s="47">
        <v>0</v>
      </c>
      <c r="CI300" s="47">
        <v>0</v>
      </c>
      <c r="CJ300" s="47">
        <v>0</v>
      </c>
      <c r="CK300" s="47">
        <v>0</v>
      </c>
      <c r="CL300" s="47">
        <v>0</v>
      </c>
      <c r="CM300" s="47">
        <v>0</v>
      </c>
      <c r="CN300" s="47">
        <v>0</v>
      </c>
      <c r="CO300" s="47">
        <v>0</v>
      </c>
      <c r="CP300" s="47">
        <v>0</v>
      </c>
      <c r="CQ300" s="47">
        <v>0</v>
      </c>
      <c r="CR300" s="47">
        <v>0</v>
      </c>
      <c r="CS300" s="47">
        <v>0</v>
      </c>
      <c r="CT300" s="47">
        <v>0</v>
      </c>
      <c r="CU300" s="47">
        <v>0</v>
      </c>
      <c r="CV300" s="47">
        <v>0</v>
      </c>
      <c r="CW300" s="47">
        <v>0</v>
      </c>
      <c r="CX300" s="47">
        <v>0</v>
      </c>
      <c r="CY300" s="47">
        <v>0.40000000000000285</v>
      </c>
      <c r="CZ300" s="47">
        <v>0.10000000000000071</v>
      </c>
      <c r="DA300" s="47">
        <v>0</v>
      </c>
      <c r="DB300" s="47">
        <v>0</v>
      </c>
      <c r="DC300" s="47">
        <v>0</v>
      </c>
      <c r="DD300" s="47">
        <v>0</v>
      </c>
      <c r="DE300" s="47">
        <v>0</v>
      </c>
      <c r="DF300" s="47">
        <v>0.2999999999999981</v>
      </c>
      <c r="DG300" s="47">
        <v>0</v>
      </c>
      <c r="DH300" s="47">
        <v>0</v>
      </c>
      <c r="DI300" s="47">
        <v>0</v>
      </c>
      <c r="DJ300" s="47">
        <v>0</v>
      </c>
      <c r="DK300" s="47">
        <v>0</v>
      </c>
      <c r="DL300" s="47">
        <v>0</v>
      </c>
      <c r="DM300" s="47">
        <v>0</v>
      </c>
      <c r="DN300" s="47">
        <v>0</v>
      </c>
      <c r="DO300" s="47">
        <v>0</v>
      </c>
      <c r="DP300" s="47">
        <v>0</v>
      </c>
      <c r="DQ300" s="47">
        <v>0</v>
      </c>
      <c r="DR300" s="47">
        <v>0</v>
      </c>
      <c r="DS300" s="47">
        <v>0</v>
      </c>
      <c r="DT300" s="47">
        <v>0</v>
      </c>
      <c r="DU300" s="47">
        <v>0</v>
      </c>
      <c r="DV300" s="47">
        <v>0</v>
      </c>
      <c r="DW300" s="47">
        <v>0</v>
      </c>
      <c r="DX300" s="47">
        <v>0</v>
      </c>
      <c r="DY300" s="47">
        <v>0</v>
      </c>
      <c r="DZ300" s="47">
        <v>0</v>
      </c>
      <c r="EA300" s="47">
        <v>0</v>
      </c>
      <c r="ZZ300" t="s">
        <v>157</v>
      </c>
    </row>
    <row r="301" spans="1:702" x14ac:dyDescent="0.25">
      <c r="A301" s="47" t="s">
        <v>609</v>
      </c>
      <c r="B301" s="47" t="s">
        <v>153</v>
      </c>
      <c r="C301" s="47" t="s">
        <v>157</v>
      </c>
      <c r="D301" s="47" t="s">
        <v>1170</v>
      </c>
      <c r="E301" s="47" t="s">
        <v>552</v>
      </c>
      <c r="F301" s="47" t="s">
        <v>552</v>
      </c>
      <c r="G301" s="47"/>
      <c r="H301" s="47" t="s">
        <v>406</v>
      </c>
      <c r="I301" s="47" t="s">
        <v>412</v>
      </c>
      <c r="J301" s="47" t="str">
        <f>=IFERROR(VLOOKUP(H301&amp;I301,Table_Fonctions!A:G,6,FALSE),"")</f>
        <v>0</v>
      </c>
      <c r="K301" s="47" t="s">
        <v>1177</v>
      </c>
      <c r="L301" s="47" t="str">
        <f>=IFERROR(VLOOKUP(H301&amp;I301,Table_Fonctions!A:G,7,FALSE),K301)</f>
        <v/>
      </c>
      <c r="M301" s="47" t="str">
        <f>=IF(OR(LEFT(D301, 3)="TJ ", LEFT(D301, 4)="CPH "), "OUI", "NON")</f>
        <v/>
      </c>
      <c r="N301" s="47" t="s">
        <v>560</v>
      </c>
      <c r="O301" s="47"/>
      <c r="P301" s="47">
        <v>1</v>
      </c>
      <c r="Q301" s="47">
        <v>1</v>
      </c>
      <c r="R301" s="47" t="s">
        <v>1172</v>
      </c>
      <c r="S301" s="47">
        <f>=ROUND(BQ301-(BR301+BS301),3)</f>
      </c>
      <c r="T301" s="47">
        <f>=ROUND(CK301-(CL301+CM301+CN301+CO301+CP301),3)</f>
      </c>
      <c r="U301" s="47">
        <v>0</v>
      </c>
      <c r="V301" s="47">
        <v>0</v>
      </c>
      <c r="W301" s="47">
        <v>0</v>
      </c>
      <c r="X301" s="47">
        <v>0</v>
      </c>
      <c r="Y301" s="47">
        <v>0</v>
      </c>
      <c r="Z301" s="47">
        <v>0</v>
      </c>
      <c r="AA301" s="47">
        <v>0</v>
      </c>
      <c r="AB301" s="47">
        <v>0</v>
      </c>
      <c r="AC301" s="47">
        <v>0</v>
      </c>
      <c r="AD301" s="47">
        <v>0</v>
      </c>
      <c r="AE301" s="47">
        <v>0</v>
      </c>
      <c r="AF301" s="47">
        <v>0</v>
      </c>
      <c r="AG301" s="47">
        <v>0</v>
      </c>
      <c r="AH301" s="47">
        <v>0</v>
      </c>
      <c r="AI301" s="47">
        <v>0</v>
      </c>
      <c r="AJ301" s="47">
        <v>1</v>
      </c>
      <c r="AK301" s="47">
        <v>0</v>
      </c>
      <c r="AL301" s="47">
        <v>0</v>
      </c>
      <c r="AM301" s="47">
        <v>0</v>
      </c>
      <c r="AN301" s="47">
        <v>0</v>
      </c>
      <c r="AO301" s="47">
        <v>0</v>
      </c>
      <c r="AP301" s="47">
        <v>0</v>
      </c>
      <c r="AQ301" s="47">
        <v>0</v>
      </c>
      <c r="AR301" s="47">
        <v>0</v>
      </c>
      <c r="AS301" s="47">
        <v>0</v>
      </c>
      <c r="AT301" s="47">
        <v>0</v>
      </c>
      <c r="AU301" s="47">
        <v>0</v>
      </c>
      <c r="AV301" s="47">
        <v>0</v>
      </c>
      <c r="AW301" s="47">
        <v>0</v>
      </c>
      <c r="AX301" s="47">
        <v>0</v>
      </c>
      <c r="AY301" s="47">
        <v>0</v>
      </c>
      <c r="AZ301" s="47">
        <v>0</v>
      </c>
      <c r="BA301" s="47">
        <v>0</v>
      </c>
      <c r="BB301" s="47">
        <v>0</v>
      </c>
      <c r="BC301" s="47">
        <v>0</v>
      </c>
      <c r="BD301" s="47">
        <v>0</v>
      </c>
      <c r="BE301" s="47">
        <v>0</v>
      </c>
      <c r="BF301" s="47">
        <v>0</v>
      </c>
      <c r="BG301" s="47">
        <v>0</v>
      </c>
      <c r="BH301" s="47">
        <v>0</v>
      </c>
      <c r="BI301" s="47">
        <v>0</v>
      </c>
      <c r="BJ301" s="47">
        <v>0</v>
      </c>
      <c r="BK301" s="47">
        <v>0</v>
      </c>
      <c r="BL301" s="47">
        <v>0</v>
      </c>
      <c r="BM301" s="47">
        <v>0</v>
      </c>
      <c r="BN301" s="47">
        <v>0</v>
      </c>
      <c r="BO301" s="47">
        <v>0</v>
      </c>
      <c r="BP301" s="47">
        <v>0</v>
      </c>
      <c r="BQ301" s="47">
        <v>0</v>
      </c>
      <c r="BR301" s="47">
        <v>0</v>
      </c>
      <c r="BS301" s="47">
        <v>0</v>
      </c>
      <c r="BT301" s="47">
        <v>0</v>
      </c>
      <c r="BU301" s="47">
        <v>0</v>
      </c>
      <c r="BV301" s="47">
        <v>0</v>
      </c>
      <c r="BW301" s="47">
        <v>0</v>
      </c>
      <c r="BX301" s="47">
        <v>0</v>
      </c>
      <c r="BY301" s="47">
        <v>0</v>
      </c>
      <c r="BZ301" s="47">
        <v>0</v>
      </c>
      <c r="CA301" s="47">
        <v>0</v>
      </c>
      <c r="CB301" s="47">
        <v>0</v>
      </c>
      <c r="CC301" s="47">
        <v>0</v>
      </c>
      <c r="CD301" s="47">
        <v>0</v>
      </c>
      <c r="CE301" s="47">
        <v>0</v>
      </c>
      <c r="CF301" s="47">
        <v>0</v>
      </c>
      <c r="CG301" s="47">
        <v>0</v>
      </c>
      <c r="CH301" s="47">
        <v>0</v>
      </c>
      <c r="CI301" s="47">
        <v>0</v>
      </c>
      <c r="CJ301" s="47">
        <v>0</v>
      </c>
      <c r="CK301" s="47">
        <v>0</v>
      </c>
      <c r="CL301" s="47">
        <v>0</v>
      </c>
      <c r="CM301" s="47">
        <v>0</v>
      </c>
      <c r="CN301" s="47">
        <v>0</v>
      </c>
      <c r="CO301" s="47">
        <v>0</v>
      </c>
      <c r="CP301" s="47">
        <v>0</v>
      </c>
      <c r="CQ301" s="47">
        <v>0</v>
      </c>
      <c r="CR301" s="47">
        <v>0</v>
      </c>
      <c r="CS301" s="47">
        <v>0</v>
      </c>
      <c r="CT301" s="47">
        <v>0</v>
      </c>
      <c r="CU301" s="47">
        <v>0</v>
      </c>
      <c r="CV301" s="47">
        <v>0</v>
      </c>
      <c r="CW301" s="47">
        <v>0</v>
      </c>
      <c r="CX301" s="47">
        <v>0</v>
      </c>
      <c r="CY301" s="47">
        <v>0</v>
      </c>
      <c r="CZ301" s="47">
        <v>0</v>
      </c>
      <c r="DA301" s="47">
        <v>0</v>
      </c>
      <c r="DB301" s="47">
        <v>0</v>
      </c>
      <c r="DC301" s="47">
        <v>0</v>
      </c>
      <c r="DD301" s="47">
        <v>0</v>
      </c>
      <c r="DE301" s="47">
        <v>0</v>
      </c>
      <c r="DF301" s="47">
        <v>0</v>
      </c>
      <c r="DG301" s="47">
        <v>0</v>
      </c>
      <c r="DH301" s="47">
        <v>0</v>
      </c>
      <c r="DI301" s="47">
        <v>0</v>
      </c>
      <c r="DJ301" s="47">
        <v>0</v>
      </c>
      <c r="DK301" s="47">
        <v>0</v>
      </c>
      <c r="DL301" s="47">
        <v>0</v>
      </c>
      <c r="DM301" s="47">
        <v>0</v>
      </c>
      <c r="DN301" s="47">
        <v>0</v>
      </c>
      <c r="DO301" s="47">
        <v>0</v>
      </c>
      <c r="DP301" s="47">
        <v>0</v>
      </c>
      <c r="DQ301" s="47">
        <v>0</v>
      </c>
      <c r="DR301" s="47">
        <v>0</v>
      </c>
      <c r="DS301" s="47">
        <v>0</v>
      </c>
      <c r="DT301" s="47">
        <v>0</v>
      </c>
      <c r="DU301" s="47">
        <v>0</v>
      </c>
      <c r="DV301" s="47">
        <v>0</v>
      </c>
      <c r="DW301" s="47">
        <v>0</v>
      </c>
      <c r="DX301" s="47">
        <v>0</v>
      </c>
      <c r="DY301" s="47">
        <v>0</v>
      </c>
      <c r="DZ301" s="47">
        <v>0</v>
      </c>
      <c r="EA301" s="47">
        <v>0</v>
      </c>
      <c r="ZZ301" t="s">
        <v>157</v>
      </c>
    </row>
    <row r="302" spans="1:702" x14ac:dyDescent="0.25">
      <c r="A302" s="47" t="s">
        <v>610</v>
      </c>
      <c r="B302" s="47" t="s">
        <v>153</v>
      </c>
      <c r="C302" s="47" t="s">
        <v>157</v>
      </c>
      <c r="D302" s="47" t="s">
        <v>1170</v>
      </c>
      <c r="E302" s="47" t="s">
        <v>552</v>
      </c>
      <c r="F302" s="47" t="s">
        <v>552</v>
      </c>
      <c r="G302" s="47"/>
      <c r="H302" s="47" t="s">
        <v>406</v>
      </c>
      <c r="I302" s="47" t="s">
        <v>415</v>
      </c>
      <c r="J302" s="47" t="str">
        <f>=IFERROR(VLOOKUP(H302&amp;I302,Table_Fonctions!A:G,6,FALSE),"")</f>
        <v>0</v>
      </c>
      <c r="K302" s="47" t="s">
        <v>1177</v>
      </c>
      <c r="L302" s="47" t="str">
        <f>=IFERROR(VLOOKUP(H302&amp;I302,Table_Fonctions!A:G,7,FALSE),K302)</f>
        <v/>
      </c>
      <c r="M302" s="47" t="str">
        <f>=IF(OR(LEFT(D302, 3)="TJ ", LEFT(D302, 4)="CPH "), "OUI", "NON")</f>
        <v/>
      </c>
      <c r="N302" s="47" t="s">
        <v>560</v>
      </c>
      <c r="O302" s="47"/>
      <c r="P302" s="47">
        <v>0.8000000000000057</v>
      </c>
      <c r="Q302" s="47">
        <v>0.8000000000000057</v>
      </c>
      <c r="R302" s="47" t="s">
        <v>1172</v>
      </c>
      <c r="S302" s="47">
        <f>=ROUND(BQ302-(BR302+BS302),3)</f>
      </c>
      <c r="T302" s="47">
        <f>=ROUND(CK302-(CL302+CM302+CN302+CO302+CP302),3)</f>
      </c>
      <c r="U302" s="47">
        <v>0</v>
      </c>
      <c r="V302" s="47">
        <v>0</v>
      </c>
      <c r="W302" s="47">
        <v>0</v>
      </c>
      <c r="X302" s="47">
        <v>0</v>
      </c>
      <c r="Y302" s="47">
        <v>0</v>
      </c>
      <c r="Z302" s="47">
        <v>0</v>
      </c>
      <c r="AA302" s="47">
        <v>0</v>
      </c>
      <c r="AB302" s="47">
        <v>0</v>
      </c>
      <c r="AC302" s="47">
        <v>0</v>
      </c>
      <c r="AD302" s="47">
        <v>0</v>
      </c>
      <c r="AE302" s="47">
        <v>0</v>
      </c>
      <c r="AF302" s="47">
        <v>0</v>
      </c>
      <c r="AG302" s="47">
        <v>0</v>
      </c>
      <c r="AH302" s="47">
        <v>0</v>
      </c>
      <c r="AI302" s="47">
        <v>0</v>
      </c>
      <c r="AJ302" s="47">
        <v>0.8000000000000057</v>
      </c>
      <c r="AK302" s="47">
        <v>0</v>
      </c>
      <c r="AL302" s="47">
        <v>0</v>
      </c>
      <c r="AM302" s="47">
        <v>0</v>
      </c>
      <c r="AN302" s="47">
        <v>0</v>
      </c>
      <c r="AO302" s="47">
        <v>0</v>
      </c>
      <c r="AP302" s="47">
        <v>0</v>
      </c>
      <c r="AQ302" s="47">
        <v>0</v>
      </c>
      <c r="AR302" s="47">
        <v>0</v>
      </c>
      <c r="AS302" s="47">
        <v>0</v>
      </c>
      <c r="AT302" s="47">
        <v>0</v>
      </c>
      <c r="AU302" s="47">
        <v>0</v>
      </c>
      <c r="AV302" s="47">
        <v>0</v>
      </c>
      <c r="AW302" s="47">
        <v>0</v>
      </c>
      <c r="AX302" s="47">
        <v>0</v>
      </c>
      <c r="AY302" s="47">
        <v>0</v>
      </c>
      <c r="AZ302" s="47">
        <v>0</v>
      </c>
      <c r="BA302" s="47">
        <v>0</v>
      </c>
      <c r="BB302" s="47">
        <v>0</v>
      </c>
      <c r="BC302" s="47">
        <v>0</v>
      </c>
      <c r="BD302" s="47">
        <v>0</v>
      </c>
      <c r="BE302" s="47">
        <v>0</v>
      </c>
      <c r="BF302" s="47">
        <v>0</v>
      </c>
      <c r="BG302" s="47">
        <v>0</v>
      </c>
      <c r="BH302" s="47">
        <v>0</v>
      </c>
      <c r="BI302" s="47">
        <v>0</v>
      </c>
      <c r="BJ302" s="47">
        <v>0</v>
      </c>
      <c r="BK302" s="47">
        <v>0</v>
      </c>
      <c r="BL302" s="47">
        <v>0</v>
      </c>
      <c r="BM302" s="47">
        <v>0</v>
      </c>
      <c r="BN302" s="47">
        <v>0</v>
      </c>
      <c r="BO302" s="47">
        <v>0</v>
      </c>
      <c r="BP302" s="47">
        <v>0</v>
      </c>
      <c r="BQ302" s="47">
        <v>0</v>
      </c>
      <c r="BR302" s="47">
        <v>0</v>
      </c>
      <c r="BS302" s="47">
        <v>0</v>
      </c>
      <c r="BT302" s="47">
        <v>0</v>
      </c>
      <c r="BU302" s="47">
        <v>0</v>
      </c>
      <c r="BV302" s="47">
        <v>0</v>
      </c>
      <c r="BW302" s="47">
        <v>0</v>
      </c>
      <c r="BX302" s="47">
        <v>0</v>
      </c>
      <c r="BY302" s="47">
        <v>0</v>
      </c>
      <c r="BZ302" s="47">
        <v>0</v>
      </c>
      <c r="CA302" s="47">
        <v>0</v>
      </c>
      <c r="CB302" s="47">
        <v>0</v>
      </c>
      <c r="CC302" s="47">
        <v>0</v>
      </c>
      <c r="CD302" s="47">
        <v>0</v>
      </c>
      <c r="CE302" s="47">
        <v>0</v>
      </c>
      <c r="CF302" s="47">
        <v>0</v>
      </c>
      <c r="CG302" s="47">
        <v>0</v>
      </c>
      <c r="CH302" s="47">
        <v>0</v>
      </c>
      <c r="CI302" s="47">
        <v>0</v>
      </c>
      <c r="CJ302" s="47">
        <v>0</v>
      </c>
      <c r="CK302" s="47">
        <v>0</v>
      </c>
      <c r="CL302" s="47">
        <v>0</v>
      </c>
      <c r="CM302" s="47">
        <v>0</v>
      </c>
      <c r="CN302" s="47">
        <v>0</v>
      </c>
      <c r="CO302" s="47">
        <v>0</v>
      </c>
      <c r="CP302" s="47">
        <v>0</v>
      </c>
      <c r="CQ302" s="47">
        <v>0</v>
      </c>
      <c r="CR302" s="47">
        <v>0</v>
      </c>
      <c r="CS302" s="47">
        <v>0</v>
      </c>
      <c r="CT302" s="47">
        <v>0</v>
      </c>
      <c r="CU302" s="47">
        <v>0</v>
      </c>
      <c r="CV302" s="47">
        <v>0</v>
      </c>
      <c r="CW302" s="47">
        <v>0</v>
      </c>
      <c r="CX302" s="47">
        <v>0</v>
      </c>
      <c r="CY302" s="47">
        <v>0</v>
      </c>
      <c r="CZ302" s="47">
        <v>0</v>
      </c>
      <c r="DA302" s="47">
        <v>0</v>
      </c>
      <c r="DB302" s="47">
        <v>0</v>
      </c>
      <c r="DC302" s="47">
        <v>0</v>
      </c>
      <c r="DD302" s="47">
        <v>0</v>
      </c>
      <c r="DE302" s="47">
        <v>0</v>
      </c>
      <c r="DF302" s="47">
        <v>0</v>
      </c>
      <c r="DG302" s="47">
        <v>0</v>
      </c>
      <c r="DH302" s="47">
        <v>0</v>
      </c>
      <c r="DI302" s="47">
        <v>0</v>
      </c>
      <c r="DJ302" s="47">
        <v>0</v>
      </c>
      <c r="DK302" s="47">
        <v>0</v>
      </c>
      <c r="DL302" s="47">
        <v>0</v>
      </c>
      <c r="DM302" s="47">
        <v>0</v>
      </c>
      <c r="DN302" s="47">
        <v>0</v>
      </c>
      <c r="DO302" s="47">
        <v>0</v>
      </c>
      <c r="DP302" s="47">
        <v>0</v>
      </c>
      <c r="DQ302" s="47">
        <v>0</v>
      </c>
      <c r="DR302" s="47">
        <v>0</v>
      </c>
      <c r="DS302" s="47">
        <v>0</v>
      </c>
      <c r="DT302" s="47">
        <v>0</v>
      </c>
      <c r="DU302" s="47">
        <v>0</v>
      </c>
      <c r="DV302" s="47">
        <v>0</v>
      </c>
      <c r="DW302" s="47">
        <v>0</v>
      </c>
      <c r="DX302" s="47">
        <v>0</v>
      </c>
      <c r="DY302" s="47">
        <v>0</v>
      </c>
      <c r="DZ302" s="47">
        <v>0</v>
      </c>
      <c r="EA302" s="47">
        <v>0</v>
      </c>
      <c r="ZZ302" t="s">
        <v>157</v>
      </c>
    </row>
    <row r="303" spans="1:702" x14ac:dyDescent="0.25">
      <c r="A303" s="47" t="s">
        <v>611</v>
      </c>
      <c r="B303" s="47" t="s">
        <v>153</v>
      </c>
      <c r="C303" s="47" t="s">
        <v>157</v>
      </c>
      <c r="D303" s="47" t="s">
        <v>1170</v>
      </c>
      <c r="E303" s="47" t="s">
        <v>552</v>
      </c>
      <c r="F303" s="47" t="s">
        <v>552</v>
      </c>
      <c r="G303" s="47"/>
      <c r="H303" s="47" t="s">
        <v>406</v>
      </c>
      <c r="I303" s="47" t="s">
        <v>455</v>
      </c>
      <c r="J303" s="47" t="str">
        <f>=IFERROR(VLOOKUP(H303&amp;I303,Table_Fonctions!A:G,6,FALSE),"")</f>
        <v>0</v>
      </c>
      <c r="K303" s="47" t="s">
        <v>1178</v>
      </c>
      <c r="L303" s="47" t="str">
        <f>=IFERROR(VLOOKUP(H303&amp;I303,Table_Fonctions!A:G,7,FALSE),K303)</f>
        <v/>
      </c>
      <c r="M303" s="47" t="str">
        <f>=IF(OR(LEFT(D303, 3)="TJ ", LEFT(D303, 4)="CPH "), "OUI", "NON")</f>
        <v/>
      </c>
      <c r="N303" s="47" t="s">
        <v>545</v>
      </c>
      <c r="O303" s="47"/>
      <c r="P303" s="47">
        <v>0.2</v>
      </c>
      <c r="Q303" s="47">
        <v>0.2</v>
      </c>
      <c r="R303" s="47" t="s">
        <v>1172</v>
      </c>
      <c r="S303" s="47">
        <f>=ROUND(BQ303-(BR303+BS303),3)</f>
      </c>
      <c r="T303" s="47">
        <f>=ROUND(CK303-(CL303+CM303+CN303+CO303+CP303),3)</f>
      </c>
      <c r="U303" s="47">
        <v>0</v>
      </c>
      <c r="V303" s="47">
        <v>0</v>
      </c>
      <c r="W303" s="47">
        <v>0</v>
      </c>
      <c r="X303" s="47">
        <v>0</v>
      </c>
      <c r="Y303" s="47">
        <v>0</v>
      </c>
      <c r="Z303" s="47">
        <v>0</v>
      </c>
      <c r="AA303" s="47">
        <v>0</v>
      </c>
      <c r="AB303" s="47">
        <v>0</v>
      </c>
      <c r="AC303" s="47">
        <v>0</v>
      </c>
      <c r="AD303" s="47">
        <v>0</v>
      </c>
      <c r="AE303" s="47">
        <v>0</v>
      </c>
      <c r="AF303" s="47">
        <v>0</v>
      </c>
      <c r="AG303" s="47">
        <v>0</v>
      </c>
      <c r="AH303" s="47">
        <v>0</v>
      </c>
      <c r="AI303" s="47">
        <v>0</v>
      </c>
      <c r="AJ303" s="47">
        <v>0.2</v>
      </c>
      <c r="AK303" s="47">
        <v>0</v>
      </c>
      <c r="AL303" s="47">
        <v>0</v>
      </c>
      <c r="AM303" s="47">
        <v>0</v>
      </c>
      <c r="AN303" s="47">
        <v>0</v>
      </c>
      <c r="AO303" s="47">
        <v>0</v>
      </c>
      <c r="AP303" s="47">
        <v>0</v>
      </c>
      <c r="AQ303" s="47">
        <v>0</v>
      </c>
      <c r="AR303" s="47">
        <v>0</v>
      </c>
      <c r="AS303" s="47">
        <v>0</v>
      </c>
      <c r="AT303" s="47">
        <v>0</v>
      </c>
      <c r="AU303" s="47">
        <v>0</v>
      </c>
      <c r="AV303" s="47">
        <v>0</v>
      </c>
      <c r="AW303" s="47">
        <v>0</v>
      </c>
      <c r="AX303" s="47">
        <v>0</v>
      </c>
      <c r="AY303" s="47">
        <v>0</v>
      </c>
      <c r="AZ303" s="47">
        <v>0</v>
      </c>
      <c r="BA303" s="47">
        <v>0</v>
      </c>
      <c r="BB303" s="47">
        <v>0</v>
      </c>
      <c r="BC303" s="47">
        <v>0</v>
      </c>
      <c r="BD303" s="47">
        <v>0</v>
      </c>
      <c r="BE303" s="47">
        <v>0</v>
      </c>
      <c r="BF303" s="47">
        <v>0</v>
      </c>
      <c r="BG303" s="47">
        <v>0</v>
      </c>
      <c r="BH303" s="47">
        <v>0</v>
      </c>
      <c r="BI303" s="47">
        <v>0</v>
      </c>
      <c r="BJ303" s="47">
        <v>0</v>
      </c>
      <c r="BK303" s="47">
        <v>0</v>
      </c>
      <c r="BL303" s="47">
        <v>0</v>
      </c>
      <c r="BM303" s="47">
        <v>0</v>
      </c>
      <c r="BN303" s="47">
        <v>0</v>
      </c>
      <c r="BO303" s="47">
        <v>0</v>
      </c>
      <c r="BP303" s="47">
        <v>0</v>
      </c>
      <c r="BQ303" s="47">
        <v>0</v>
      </c>
      <c r="BR303" s="47">
        <v>0</v>
      </c>
      <c r="BS303" s="47">
        <v>0</v>
      </c>
      <c r="BT303" s="47">
        <v>0</v>
      </c>
      <c r="BU303" s="47">
        <v>0</v>
      </c>
      <c r="BV303" s="47">
        <v>0</v>
      </c>
      <c r="BW303" s="47">
        <v>0</v>
      </c>
      <c r="BX303" s="47">
        <v>0</v>
      </c>
      <c r="BY303" s="47">
        <v>0</v>
      </c>
      <c r="BZ303" s="47">
        <v>0</v>
      </c>
      <c r="CA303" s="47">
        <v>0</v>
      </c>
      <c r="CB303" s="47">
        <v>0</v>
      </c>
      <c r="CC303" s="47">
        <v>0</v>
      </c>
      <c r="CD303" s="47">
        <v>0</v>
      </c>
      <c r="CE303" s="47">
        <v>0</v>
      </c>
      <c r="CF303" s="47">
        <v>0</v>
      </c>
      <c r="CG303" s="47">
        <v>0</v>
      </c>
      <c r="CH303" s="47">
        <v>0</v>
      </c>
      <c r="CI303" s="47">
        <v>0</v>
      </c>
      <c r="CJ303" s="47">
        <v>0</v>
      </c>
      <c r="CK303" s="47">
        <v>0</v>
      </c>
      <c r="CL303" s="47">
        <v>0</v>
      </c>
      <c r="CM303" s="47">
        <v>0</v>
      </c>
      <c r="CN303" s="47">
        <v>0</v>
      </c>
      <c r="CO303" s="47">
        <v>0</v>
      </c>
      <c r="CP303" s="47">
        <v>0</v>
      </c>
      <c r="CQ303" s="47">
        <v>0</v>
      </c>
      <c r="CR303" s="47">
        <v>0</v>
      </c>
      <c r="CS303" s="47">
        <v>0</v>
      </c>
      <c r="CT303" s="47">
        <v>0</v>
      </c>
      <c r="CU303" s="47">
        <v>0</v>
      </c>
      <c r="CV303" s="47">
        <v>0</v>
      </c>
      <c r="CW303" s="47">
        <v>0</v>
      </c>
      <c r="CX303" s="47">
        <v>0</v>
      </c>
      <c r="CY303" s="47">
        <v>0</v>
      </c>
      <c r="CZ303" s="47">
        <v>0</v>
      </c>
      <c r="DA303" s="47">
        <v>0</v>
      </c>
      <c r="DB303" s="47">
        <v>0</v>
      </c>
      <c r="DC303" s="47">
        <v>0</v>
      </c>
      <c r="DD303" s="47">
        <v>0</v>
      </c>
      <c r="DE303" s="47">
        <v>0</v>
      </c>
      <c r="DF303" s="47">
        <v>0</v>
      </c>
      <c r="DG303" s="47">
        <v>0</v>
      </c>
      <c r="DH303" s="47">
        <v>0</v>
      </c>
      <c r="DI303" s="47">
        <v>0</v>
      </c>
      <c r="DJ303" s="47">
        <v>0</v>
      </c>
      <c r="DK303" s="47">
        <v>0</v>
      </c>
      <c r="DL303" s="47">
        <v>0</v>
      </c>
      <c r="DM303" s="47">
        <v>0</v>
      </c>
      <c r="DN303" s="47">
        <v>0</v>
      </c>
      <c r="DO303" s="47">
        <v>0</v>
      </c>
      <c r="DP303" s="47">
        <v>0</v>
      </c>
      <c r="DQ303" s="47">
        <v>0</v>
      </c>
      <c r="DR303" s="47">
        <v>0</v>
      </c>
      <c r="DS303" s="47">
        <v>0</v>
      </c>
      <c r="DT303" s="47">
        <v>0</v>
      </c>
      <c r="DU303" s="47">
        <v>0</v>
      </c>
      <c r="DV303" s="47">
        <v>0</v>
      </c>
      <c r="DW303" s="47">
        <v>0</v>
      </c>
      <c r="DX303" s="47">
        <v>0</v>
      </c>
      <c r="DY303" s="47">
        <v>0</v>
      </c>
      <c r="DZ303" s="47">
        <v>0</v>
      </c>
      <c r="EA303" s="47">
        <v>0</v>
      </c>
      <c r="ZZ303" t="s">
        <v>157</v>
      </c>
    </row>
    <row r="304" spans="1:702" x14ac:dyDescent="0.25">
      <c r="A304" s="47" t="s">
        <v>612</v>
      </c>
      <c r="B304" s="47" t="s">
        <v>153</v>
      </c>
      <c r="C304" s="47" t="s">
        <v>157</v>
      </c>
      <c r="D304" s="47" t="s">
        <v>1170</v>
      </c>
      <c r="E304" s="47" t="s">
        <v>552</v>
      </c>
      <c r="F304" s="47" t="s">
        <v>552</v>
      </c>
      <c r="G304" s="47"/>
      <c r="H304" s="47" t="s">
        <v>406</v>
      </c>
      <c r="I304" s="47" t="s">
        <v>613</v>
      </c>
      <c r="J304" s="47" t="str">
        <f>=IFERROR(VLOOKUP(H304&amp;I304,Table_Fonctions!A:G,6,FALSE),"")</f>
        <v>0</v>
      </c>
      <c r="K304" s="47" t="s">
        <v>1178</v>
      </c>
      <c r="L304" s="47" t="str">
        <f>=IFERROR(VLOOKUP(H304&amp;I304,Table_Fonctions!A:G,7,FALSE),K304)</f>
        <v/>
      </c>
      <c r="M304" s="47" t="str">
        <f>=IF(OR(LEFT(D304, 3)="TJ ", LEFT(D304, 4)="CPH "), "OUI", "NON")</f>
        <v/>
      </c>
      <c r="N304" s="47" t="s">
        <v>363</v>
      </c>
      <c r="O304" s="47"/>
      <c r="P304" s="47">
        <v>1</v>
      </c>
      <c r="Q304" s="47">
        <v>1</v>
      </c>
      <c r="R304" s="47" t="s">
        <v>1172</v>
      </c>
      <c r="S304" s="47">
        <f>=ROUND(BQ304-(BR304+BS304),3)</f>
      </c>
      <c r="T304" s="47">
        <f>=ROUND(CK304-(CL304+CM304+CN304+CO304+CP304),3)</f>
      </c>
      <c r="U304" s="47">
        <v>0</v>
      </c>
      <c r="V304" s="47">
        <v>0</v>
      </c>
      <c r="W304" s="47">
        <v>0</v>
      </c>
      <c r="X304" s="47">
        <v>0</v>
      </c>
      <c r="Y304" s="47">
        <v>0</v>
      </c>
      <c r="Z304" s="47">
        <v>0</v>
      </c>
      <c r="AA304" s="47">
        <v>0</v>
      </c>
      <c r="AB304" s="47">
        <v>0</v>
      </c>
      <c r="AC304" s="47">
        <v>0</v>
      </c>
      <c r="AD304" s="47">
        <v>0</v>
      </c>
      <c r="AE304" s="47">
        <v>0</v>
      </c>
      <c r="AF304" s="47">
        <v>0</v>
      </c>
      <c r="AG304" s="47">
        <v>0</v>
      </c>
      <c r="AH304" s="47">
        <v>0</v>
      </c>
      <c r="AI304" s="47">
        <v>0</v>
      </c>
      <c r="AJ304" s="47">
        <v>0</v>
      </c>
      <c r="AK304" s="47">
        <v>0</v>
      </c>
      <c r="AL304" s="47">
        <v>0</v>
      </c>
      <c r="AM304" s="47">
        <v>0</v>
      </c>
      <c r="AN304" s="47">
        <v>0</v>
      </c>
      <c r="AO304" s="47">
        <v>0</v>
      </c>
      <c r="AP304" s="47">
        <v>0</v>
      </c>
      <c r="AQ304" s="47">
        <v>0</v>
      </c>
      <c r="AR304" s="47">
        <v>0</v>
      </c>
      <c r="AS304" s="47">
        <v>0</v>
      </c>
      <c r="AT304" s="47">
        <v>0</v>
      </c>
      <c r="AU304" s="47">
        <v>0</v>
      </c>
      <c r="AV304" s="47">
        <v>0</v>
      </c>
      <c r="AW304" s="47">
        <v>0</v>
      </c>
      <c r="AX304" s="47">
        <v>0</v>
      </c>
      <c r="AY304" s="47">
        <v>0</v>
      </c>
      <c r="AZ304" s="47">
        <v>0</v>
      </c>
      <c r="BA304" s="47">
        <v>0</v>
      </c>
      <c r="BB304" s="47">
        <v>0</v>
      </c>
      <c r="BC304" s="47">
        <v>0</v>
      </c>
      <c r="BD304" s="47">
        <v>0</v>
      </c>
      <c r="BE304" s="47">
        <v>0</v>
      </c>
      <c r="BF304" s="47">
        <v>0</v>
      </c>
      <c r="BG304" s="47">
        <v>0</v>
      </c>
      <c r="BH304" s="47">
        <v>0</v>
      </c>
      <c r="BI304" s="47">
        <v>0</v>
      </c>
      <c r="BJ304" s="47">
        <v>0</v>
      </c>
      <c r="BK304" s="47">
        <v>0</v>
      </c>
      <c r="BL304" s="47">
        <v>0</v>
      </c>
      <c r="BM304" s="47">
        <v>0</v>
      </c>
      <c r="BN304" s="47">
        <v>0</v>
      </c>
      <c r="BO304" s="47">
        <v>0</v>
      </c>
      <c r="BP304" s="47">
        <v>0</v>
      </c>
      <c r="BQ304" s="47">
        <v>0</v>
      </c>
      <c r="BR304" s="47">
        <v>0</v>
      </c>
      <c r="BS304" s="47">
        <v>0</v>
      </c>
      <c r="BT304" s="47">
        <v>0</v>
      </c>
      <c r="BU304" s="47">
        <v>0</v>
      </c>
      <c r="BV304" s="47">
        <v>0</v>
      </c>
      <c r="BW304" s="47">
        <v>0</v>
      </c>
      <c r="BX304" s="47">
        <v>0</v>
      </c>
      <c r="BY304" s="47">
        <v>0</v>
      </c>
      <c r="BZ304" s="47">
        <v>0</v>
      </c>
      <c r="CA304" s="47">
        <v>0</v>
      </c>
      <c r="CB304" s="47">
        <v>0</v>
      </c>
      <c r="CC304" s="47">
        <v>0</v>
      </c>
      <c r="CD304" s="47">
        <v>0</v>
      </c>
      <c r="CE304" s="47">
        <v>0</v>
      </c>
      <c r="CF304" s="47">
        <v>0</v>
      </c>
      <c r="CG304" s="47">
        <v>0</v>
      </c>
      <c r="CH304" s="47">
        <v>0</v>
      </c>
      <c r="CI304" s="47">
        <v>0</v>
      </c>
      <c r="CJ304" s="47">
        <v>0</v>
      </c>
      <c r="CK304" s="47">
        <v>0</v>
      </c>
      <c r="CL304" s="47">
        <v>0</v>
      </c>
      <c r="CM304" s="47">
        <v>0</v>
      </c>
      <c r="CN304" s="47">
        <v>0</v>
      </c>
      <c r="CO304" s="47">
        <v>0</v>
      </c>
      <c r="CP304" s="47">
        <v>0</v>
      </c>
      <c r="CQ304" s="47">
        <v>0</v>
      </c>
      <c r="CR304" s="47">
        <v>0</v>
      </c>
      <c r="CS304" s="47">
        <v>0</v>
      </c>
      <c r="CT304" s="47">
        <v>0</v>
      </c>
      <c r="CU304" s="47">
        <v>0</v>
      </c>
      <c r="CV304" s="47">
        <v>0</v>
      </c>
      <c r="CW304" s="47">
        <v>0</v>
      </c>
      <c r="CX304" s="47">
        <v>0</v>
      </c>
      <c r="CY304" s="47">
        <v>1</v>
      </c>
      <c r="CZ304" s="47">
        <v>0</v>
      </c>
      <c r="DA304" s="47">
        <v>0</v>
      </c>
      <c r="DB304" s="47">
        <v>0</v>
      </c>
      <c r="DC304" s="47">
        <v>0</v>
      </c>
      <c r="DD304" s="47">
        <v>0</v>
      </c>
      <c r="DE304" s="47">
        <v>1</v>
      </c>
      <c r="DF304" s="47">
        <v>0</v>
      </c>
      <c r="DG304" s="47">
        <v>0</v>
      </c>
      <c r="DH304" s="47">
        <v>0</v>
      </c>
      <c r="DI304" s="47">
        <v>0</v>
      </c>
      <c r="DJ304" s="47">
        <v>0</v>
      </c>
      <c r="DK304" s="47">
        <v>0</v>
      </c>
      <c r="DL304" s="47">
        <v>0</v>
      </c>
      <c r="DM304" s="47">
        <v>0</v>
      </c>
      <c r="DN304" s="47">
        <v>0</v>
      </c>
      <c r="DO304" s="47">
        <v>0</v>
      </c>
      <c r="DP304" s="47">
        <v>0</v>
      </c>
      <c r="DQ304" s="47">
        <v>0</v>
      </c>
      <c r="DR304" s="47">
        <v>0</v>
      </c>
      <c r="DS304" s="47">
        <v>0</v>
      </c>
      <c r="DT304" s="47">
        <v>0</v>
      </c>
      <c r="DU304" s="47">
        <v>0</v>
      </c>
      <c r="DV304" s="47">
        <v>0</v>
      </c>
      <c r="DW304" s="47">
        <v>0</v>
      </c>
      <c r="DX304" s="47">
        <v>0</v>
      </c>
      <c r="DY304" s="47">
        <v>0</v>
      </c>
      <c r="DZ304" s="47">
        <v>0</v>
      </c>
      <c r="EA304" s="47">
        <v>0</v>
      </c>
      <c r="ZZ304" t="s">
        <v>157</v>
      </c>
    </row>
    <row r="305" spans="1:702" x14ac:dyDescent="0.25">
      <c r="A305" s="47" t="s">
        <v>614</v>
      </c>
      <c r="B305" s="47" t="s">
        <v>153</v>
      </c>
      <c r="C305" s="47" t="s">
        <v>157</v>
      </c>
      <c r="D305" s="47" t="s">
        <v>1170</v>
      </c>
      <c r="E305" s="47" t="s">
        <v>552</v>
      </c>
      <c r="F305" s="47" t="s">
        <v>552</v>
      </c>
      <c r="G305" s="47"/>
      <c r="H305" s="47" t="s">
        <v>406</v>
      </c>
      <c r="I305" s="47" t="s">
        <v>486</v>
      </c>
      <c r="J305" s="47" t="str">
        <f>=IFERROR(VLOOKUP(H305&amp;I305,Table_Fonctions!A:G,6,FALSE),"")</f>
        <v>0</v>
      </c>
      <c r="K305" s="47" t="s">
        <v>1177</v>
      </c>
      <c r="L305" s="47" t="str">
        <f>=IFERROR(VLOOKUP(H305&amp;I305,Table_Fonctions!A:G,7,FALSE),K305)</f>
        <v/>
      </c>
      <c r="M305" s="47" t="str">
        <f>=IF(OR(LEFT(D305, 3)="TJ ", LEFT(D305, 4)="CPH "), "OUI", "NON")</f>
        <v/>
      </c>
      <c r="N305" s="47" t="s">
        <v>515</v>
      </c>
      <c r="O305" s="47"/>
      <c r="P305" s="47">
        <v>0.3078947368421053</v>
      </c>
      <c r="Q305" s="47">
        <v>0.3078947368421053</v>
      </c>
      <c r="R305" s="47" t="s">
        <v>1172</v>
      </c>
      <c r="S305" s="47">
        <f>=ROUND(BQ305-(BR305+BS305),3)</f>
      </c>
      <c r="T305" s="47">
        <f>=ROUND(CK305-(CL305+CM305+CN305+CO305+CP305),3)</f>
      </c>
      <c r="U305" s="47">
        <v>0</v>
      </c>
      <c r="V305" s="47">
        <v>0</v>
      </c>
      <c r="W305" s="47">
        <v>0</v>
      </c>
      <c r="X305" s="47">
        <v>0</v>
      </c>
      <c r="Y305" s="47">
        <v>0</v>
      </c>
      <c r="Z305" s="47">
        <v>0</v>
      </c>
      <c r="AA305" s="47">
        <v>0</v>
      </c>
      <c r="AB305" s="47">
        <v>0</v>
      </c>
      <c r="AC305" s="47">
        <v>0</v>
      </c>
      <c r="AD305" s="47">
        <v>0</v>
      </c>
      <c r="AE305" s="47">
        <v>0</v>
      </c>
      <c r="AF305" s="47">
        <v>0</v>
      </c>
      <c r="AG305" s="47">
        <v>0</v>
      </c>
      <c r="AH305" s="47">
        <v>0</v>
      </c>
      <c r="AI305" s="47">
        <v>0</v>
      </c>
      <c r="AJ305" s="47">
        <v>0</v>
      </c>
      <c r="AK305" s="47">
        <v>0</v>
      </c>
      <c r="AL305" s="47">
        <v>0</v>
      </c>
      <c r="AM305" s="47">
        <v>0</v>
      </c>
      <c r="AN305" s="47">
        <v>0</v>
      </c>
      <c r="AO305" s="47">
        <v>0</v>
      </c>
      <c r="AP305" s="47">
        <v>0</v>
      </c>
      <c r="AQ305" s="47">
        <v>0</v>
      </c>
      <c r="AR305" s="47">
        <v>0</v>
      </c>
      <c r="AS305" s="47">
        <v>0</v>
      </c>
      <c r="AT305" s="47">
        <v>0</v>
      </c>
      <c r="AU305" s="47">
        <v>0</v>
      </c>
      <c r="AV305" s="47">
        <v>0</v>
      </c>
      <c r="AW305" s="47">
        <v>0</v>
      </c>
      <c r="AX305" s="47">
        <v>0</v>
      </c>
      <c r="AY305" s="47">
        <v>0</v>
      </c>
      <c r="AZ305" s="47">
        <v>0</v>
      </c>
      <c r="BA305" s="47">
        <v>0</v>
      </c>
      <c r="BB305" s="47">
        <v>0</v>
      </c>
      <c r="BC305" s="47">
        <v>0</v>
      </c>
      <c r="BD305" s="47">
        <v>0</v>
      </c>
      <c r="BE305" s="47">
        <v>0</v>
      </c>
      <c r="BF305" s="47">
        <v>0</v>
      </c>
      <c r="BG305" s="47">
        <v>0</v>
      </c>
      <c r="BH305" s="47">
        <v>0</v>
      </c>
      <c r="BI305" s="47">
        <v>0</v>
      </c>
      <c r="BJ305" s="47">
        <v>0</v>
      </c>
      <c r="BK305" s="47">
        <v>0</v>
      </c>
      <c r="BL305" s="47">
        <v>0</v>
      </c>
      <c r="BM305" s="47">
        <v>0</v>
      </c>
      <c r="BN305" s="47">
        <v>0</v>
      </c>
      <c r="BO305" s="47">
        <v>0</v>
      </c>
      <c r="BP305" s="47">
        <v>0</v>
      </c>
      <c r="BQ305" s="47">
        <v>0</v>
      </c>
      <c r="BR305" s="47">
        <v>0</v>
      </c>
      <c r="BS305" s="47">
        <v>0</v>
      </c>
      <c r="BT305" s="47">
        <v>0</v>
      </c>
      <c r="BU305" s="47">
        <v>0</v>
      </c>
      <c r="BV305" s="47">
        <v>0</v>
      </c>
      <c r="BW305" s="47">
        <v>0</v>
      </c>
      <c r="BX305" s="47">
        <v>0</v>
      </c>
      <c r="BY305" s="47">
        <v>0</v>
      </c>
      <c r="BZ305" s="47">
        <v>0</v>
      </c>
      <c r="CA305" s="47">
        <v>0</v>
      </c>
      <c r="CB305" s="47">
        <v>0</v>
      </c>
      <c r="CC305" s="47">
        <v>0</v>
      </c>
      <c r="CD305" s="47">
        <v>0</v>
      </c>
      <c r="CE305" s="47">
        <v>0</v>
      </c>
      <c r="CF305" s="47">
        <v>0</v>
      </c>
      <c r="CG305" s="47">
        <v>0</v>
      </c>
      <c r="CH305" s="47">
        <v>0</v>
      </c>
      <c r="CI305" s="47">
        <v>0</v>
      </c>
      <c r="CJ305" s="47">
        <v>0</v>
      </c>
      <c r="CK305" s="47">
        <v>0</v>
      </c>
      <c r="CL305" s="47">
        <v>0</v>
      </c>
      <c r="CM305" s="47">
        <v>0</v>
      </c>
      <c r="CN305" s="47">
        <v>0</v>
      </c>
      <c r="CO305" s="47">
        <v>0</v>
      </c>
      <c r="CP305" s="47">
        <v>0</v>
      </c>
      <c r="CQ305" s="47">
        <v>0</v>
      </c>
      <c r="CR305" s="47">
        <v>0</v>
      </c>
      <c r="CS305" s="47">
        <v>0</v>
      </c>
      <c r="CT305" s="47">
        <v>0</v>
      </c>
      <c r="CU305" s="47">
        <v>0</v>
      </c>
      <c r="CV305" s="47">
        <v>0</v>
      </c>
      <c r="CW305" s="47">
        <v>0</v>
      </c>
      <c r="CX305" s="47">
        <v>0</v>
      </c>
      <c r="CY305" s="47">
        <v>0.3078947368421053</v>
      </c>
      <c r="CZ305" s="47">
        <v>0.3078947368421053</v>
      </c>
      <c r="DA305" s="47">
        <v>0</v>
      </c>
      <c r="DB305" s="47">
        <v>0</v>
      </c>
      <c r="DC305" s="47">
        <v>0</v>
      </c>
      <c r="DD305" s="47">
        <v>0</v>
      </c>
      <c r="DE305" s="47">
        <v>0</v>
      </c>
      <c r="DF305" s="47">
        <v>0</v>
      </c>
      <c r="DG305" s="47">
        <v>0</v>
      </c>
      <c r="DH305" s="47">
        <v>0</v>
      </c>
      <c r="DI305" s="47">
        <v>0</v>
      </c>
      <c r="DJ305" s="47">
        <v>0</v>
      </c>
      <c r="DK305" s="47">
        <v>0</v>
      </c>
      <c r="DL305" s="47">
        <v>0</v>
      </c>
      <c r="DM305" s="47">
        <v>0</v>
      </c>
      <c r="DN305" s="47">
        <v>0</v>
      </c>
      <c r="DO305" s="47">
        <v>0</v>
      </c>
      <c r="DP305" s="47">
        <v>0</v>
      </c>
      <c r="DQ305" s="47">
        <v>0</v>
      </c>
      <c r="DR305" s="47">
        <v>0</v>
      </c>
      <c r="DS305" s="47">
        <v>0</v>
      </c>
      <c r="DT305" s="47">
        <v>0</v>
      </c>
      <c r="DU305" s="47">
        <v>0</v>
      </c>
      <c r="DV305" s="47">
        <v>0</v>
      </c>
      <c r="DW305" s="47">
        <v>0</v>
      </c>
      <c r="DX305" s="47">
        <v>0</v>
      </c>
      <c r="DY305" s="47">
        <v>0</v>
      </c>
      <c r="DZ305" s="47">
        <v>0</v>
      </c>
      <c r="EA305" s="47">
        <v>0</v>
      </c>
      <c r="ZZ305" t="s">
        <v>157</v>
      </c>
    </row>
    <row r="306" spans="1:702" x14ac:dyDescent="0.25">
      <c r="A306" s="47" t="s">
        <v>615</v>
      </c>
      <c r="B306" s="47" t="s">
        <v>153</v>
      </c>
      <c r="C306" s="47" t="s">
        <v>157</v>
      </c>
      <c r="D306" s="47" t="s">
        <v>1170</v>
      </c>
      <c r="E306" s="47" t="s">
        <v>552</v>
      </c>
      <c r="F306" s="47" t="s">
        <v>552</v>
      </c>
      <c r="G306" s="47"/>
      <c r="H306" s="47" t="s">
        <v>406</v>
      </c>
      <c r="I306" s="47" t="s">
        <v>412</v>
      </c>
      <c r="J306" s="47" t="str">
        <f>=IFERROR(VLOOKUP(H306&amp;I306,Table_Fonctions!A:G,6,FALSE),"")</f>
        <v>0</v>
      </c>
      <c r="K306" s="47" t="s">
        <v>1177</v>
      </c>
      <c r="L306" s="47" t="str">
        <f>=IFERROR(VLOOKUP(H306&amp;I306,Table_Fonctions!A:G,7,FALSE),K306)</f>
        <v/>
      </c>
      <c r="M306" s="47" t="str">
        <f>=IF(OR(LEFT(D306, 3)="TJ ", LEFT(D306, 4)="CPH "), "OUI", "NON")</f>
        <v/>
      </c>
      <c r="N306" s="47" t="s">
        <v>253</v>
      </c>
      <c r="O306" s="47"/>
      <c r="P306" s="47">
        <v>0.8000000000000057</v>
      </c>
      <c r="Q306" s="47">
        <v>0.8000000000000057</v>
      </c>
      <c r="R306" s="47" t="s">
        <v>1172</v>
      </c>
      <c r="S306" s="47">
        <f>=ROUND(BQ306-(BR306+BS306),3)</f>
      </c>
      <c r="T306" s="47">
        <f>=ROUND(CK306-(CL306+CM306+CN306+CO306+CP306),3)</f>
      </c>
      <c r="U306" s="47">
        <v>0</v>
      </c>
      <c r="V306" s="47">
        <v>0</v>
      </c>
      <c r="W306" s="47">
        <v>0</v>
      </c>
      <c r="X306" s="47">
        <v>0</v>
      </c>
      <c r="Y306" s="47">
        <v>0</v>
      </c>
      <c r="Z306" s="47">
        <v>0</v>
      </c>
      <c r="AA306" s="47">
        <v>0</v>
      </c>
      <c r="AB306" s="47">
        <v>0</v>
      </c>
      <c r="AC306" s="47">
        <v>0</v>
      </c>
      <c r="AD306" s="47">
        <v>0</v>
      </c>
      <c r="AE306" s="47">
        <v>0</v>
      </c>
      <c r="AF306" s="47">
        <v>0</v>
      </c>
      <c r="AG306" s="47">
        <v>0</v>
      </c>
      <c r="AH306" s="47">
        <v>0</v>
      </c>
      <c r="AI306" s="47">
        <v>0</v>
      </c>
      <c r="AJ306" s="47">
        <v>0.8000000000000057</v>
      </c>
      <c r="AK306" s="47">
        <v>0</v>
      </c>
      <c r="AL306" s="47">
        <v>0</v>
      </c>
      <c r="AM306" s="47">
        <v>0</v>
      </c>
      <c r="AN306" s="47">
        <v>0</v>
      </c>
      <c r="AO306" s="47">
        <v>0</v>
      </c>
      <c r="AP306" s="47">
        <v>0</v>
      </c>
      <c r="AQ306" s="47">
        <v>0</v>
      </c>
      <c r="AR306" s="47">
        <v>0</v>
      </c>
      <c r="AS306" s="47">
        <v>0</v>
      </c>
      <c r="AT306" s="47">
        <v>0</v>
      </c>
      <c r="AU306" s="47">
        <v>0</v>
      </c>
      <c r="AV306" s="47">
        <v>0</v>
      </c>
      <c r="AW306" s="47">
        <v>0</v>
      </c>
      <c r="AX306" s="47">
        <v>0</v>
      </c>
      <c r="AY306" s="47">
        <v>0</v>
      </c>
      <c r="AZ306" s="47">
        <v>0</v>
      </c>
      <c r="BA306" s="47">
        <v>0</v>
      </c>
      <c r="BB306" s="47">
        <v>0</v>
      </c>
      <c r="BC306" s="47">
        <v>0</v>
      </c>
      <c r="BD306" s="47">
        <v>0</v>
      </c>
      <c r="BE306" s="47">
        <v>0</v>
      </c>
      <c r="BF306" s="47">
        <v>0</v>
      </c>
      <c r="BG306" s="47">
        <v>0</v>
      </c>
      <c r="BH306" s="47">
        <v>0</v>
      </c>
      <c r="BI306" s="47">
        <v>0</v>
      </c>
      <c r="BJ306" s="47">
        <v>0</v>
      </c>
      <c r="BK306" s="47">
        <v>0</v>
      </c>
      <c r="BL306" s="47">
        <v>0</v>
      </c>
      <c r="BM306" s="47">
        <v>0</v>
      </c>
      <c r="BN306" s="47">
        <v>0</v>
      </c>
      <c r="BO306" s="47">
        <v>0</v>
      </c>
      <c r="BP306" s="47">
        <v>0</v>
      </c>
      <c r="BQ306" s="47">
        <v>0</v>
      </c>
      <c r="BR306" s="47">
        <v>0</v>
      </c>
      <c r="BS306" s="47">
        <v>0</v>
      </c>
      <c r="BT306" s="47">
        <v>0</v>
      </c>
      <c r="BU306" s="47">
        <v>0</v>
      </c>
      <c r="BV306" s="47">
        <v>0</v>
      </c>
      <c r="BW306" s="47">
        <v>0</v>
      </c>
      <c r="BX306" s="47">
        <v>0</v>
      </c>
      <c r="BY306" s="47">
        <v>0</v>
      </c>
      <c r="BZ306" s="47">
        <v>0</v>
      </c>
      <c r="CA306" s="47">
        <v>0</v>
      </c>
      <c r="CB306" s="47">
        <v>0</v>
      </c>
      <c r="CC306" s="47">
        <v>0</v>
      </c>
      <c r="CD306" s="47">
        <v>0</v>
      </c>
      <c r="CE306" s="47">
        <v>0</v>
      </c>
      <c r="CF306" s="47">
        <v>0</v>
      </c>
      <c r="CG306" s="47">
        <v>0</v>
      </c>
      <c r="CH306" s="47">
        <v>0</v>
      </c>
      <c r="CI306" s="47">
        <v>0</v>
      </c>
      <c r="CJ306" s="47">
        <v>0</v>
      </c>
      <c r="CK306" s="47">
        <v>0</v>
      </c>
      <c r="CL306" s="47">
        <v>0</v>
      </c>
      <c r="CM306" s="47">
        <v>0</v>
      </c>
      <c r="CN306" s="47">
        <v>0</v>
      </c>
      <c r="CO306" s="47">
        <v>0</v>
      </c>
      <c r="CP306" s="47">
        <v>0</v>
      </c>
      <c r="CQ306" s="47">
        <v>0</v>
      </c>
      <c r="CR306" s="47">
        <v>0</v>
      </c>
      <c r="CS306" s="47">
        <v>0</v>
      </c>
      <c r="CT306" s="47">
        <v>0</v>
      </c>
      <c r="CU306" s="47">
        <v>0</v>
      </c>
      <c r="CV306" s="47">
        <v>0</v>
      </c>
      <c r="CW306" s="47">
        <v>0</v>
      </c>
      <c r="CX306" s="47">
        <v>0</v>
      </c>
      <c r="CY306" s="47">
        <v>0</v>
      </c>
      <c r="CZ306" s="47">
        <v>0</v>
      </c>
      <c r="DA306" s="47">
        <v>0</v>
      </c>
      <c r="DB306" s="47">
        <v>0</v>
      </c>
      <c r="DC306" s="47">
        <v>0</v>
      </c>
      <c r="DD306" s="47">
        <v>0</v>
      </c>
      <c r="DE306" s="47">
        <v>0</v>
      </c>
      <c r="DF306" s="47">
        <v>0</v>
      </c>
      <c r="DG306" s="47">
        <v>0</v>
      </c>
      <c r="DH306" s="47">
        <v>0</v>
      </c>
      <c r="DI306" s="47">
        <v>0</v>
      </c>
      <c r="DJ306" s="47">
        <v>0</v>
      </c>
      <c r="DK306" s="47">
        <v>0</v>
      </c>
      <c r="DL306" s="47">
        <v>0</v>
      </c>
      <c r="DM306" s="47">
        <v>0</v>
      </c>
      <c r="DN306" s="47">
        <v>0</v>
      </c>
      <c r="DO306" s="47">
        <v>0</v>
      </c>
      <c r="DP306" s="47">
        <v>0</v>
      </c>
      <c r="DQ306" s="47">
        <v>0</v>
      </c>
      <c r="DR306" s="47">
        <v>0</v>
      </c>
      <c r="DS306" s="47">
        <v>0</v>
      </c>
      <c r="DT306" s="47">
        <v>0</v>
      </c>
      <c r="DU306" s="47">
        <v>0</v>
      </c>
      <c r="DV306" s="47">
        <v>0</v>
      </c>
      <c r="DW306" s="47">
        <v>0</v>
      </c>
      <c r="DX306" s="47">
        <v>0</v>
      </c>
      <c r="DY306" s="47">
        <v>0</v>
      </c>
      <c r="DZ306" s="47">
        <v>0</v>
      </c>
      <c r="EA306" s="47">
        <v>0</v>
      </c>
      <c r="ZZ306" t="s">
        <v>157</v>
      </c>
    </row>
    <row r="307" spans="1:702" x14ac:dyDescent="0.25">
      <c r="A307" s="47" t="s">
        <v>616</v>
      </c>
      <c r="B307" s="47" t="s">
        <v>153</v>
      </c>
      <c r="C307" s="47" t="s">
        <v>157</v>
      </c>
      <c r="D307" s="47" t="s">
        <v>1170</v>
      </c>
      <c r="E307" s="47" t="s">
        <v>552</v>
      </c>
      <c r="F307" s="47" t="s">
        <v>552</v>
      </c>
      <c r="G307" s="47"/>
      <c r="H307" s="47" t="s">
        <v>406</v>
      </c>
      <c r="I307" s="47" t="s">
        <v>412</v>
      </c>
      <c r="J307" s="47" t="str">
        <f>=IFERROR(VLOOKUP(H307&amp;I307,Table_Fonctions!A:G,6,FALSE),"")</f>
        <v>0</v>
      </c>
      <c r="K307" s="47" t="s">
        <v>1177</v>
      </c>
      <c r="L307" s="47" t="str">
        <f>=IFERROR(VLOOKUP(H307&amp;I307,Table_Fonctions!A:G,7,FALSE),K307)</f>
        <v/>
      </c>
      <c r="M307" s="47" t="str">
        <f>=IF(OR(LEFT(D307, 3)="TJ ", LEFT(D307, 4)="CPH "), "OUI", "NON")</f>
        <v/>
      </c>
      <c r="N307" s="47" t="s">
        <v>617</v>
      </c>
      <c r="O307" s="47"/>
      <c r="P307" s="47">
        <v>1</v>
      </c>
      <c r="Q307" s="47">
        <v>1</v>
      </c>
      <c r="R307" s="47" t="s">
        <v>1172</v>
      </c>
      <c r="S307" s="47">
        <f>=ROUND(BQ307-(BR307+BS307),3)</f>
      </c>
      <c r="T307" s="47">
        <f>=ROUND(CK307-(CL307+CM307+CN307+CO307+CP307),3)</f>
      </c>
      <c r="U307" s="47">
        <v>0</v>
      </c>
      <c r="V307" s="47">
        <v>0</v>
      </c>
      <c r="W307" s="47">
        <v>0</v>
      </c>
      <c r="X307" s="47">
        <v>0</v>
      </c>
      <c r="Y307" s="47">
        <v>0</v>
      </c>
      <c r="Z307" s="47">
        <v>0</v>
      </c>
      <c r="AA307" s="47">
        <v>0</v>
      </c>
      <c r="AB307" s="47">
        <v>0</v>
      </c>
      <c r="AC307" s="47">
        <v>0</v>
      </c>
      <c r="AD307" s="47">
        <v>0</v>
      </c>
      <c r="AE307" s="47">
        <v>0</v>
      </c>
      <c r="AF307" s="47">
        <v>0</v>
      </c>
      <c r="AG307" s="47">
        <v>0</v>
      </c>
      <c r="AH307" s="47">
        <v>0</v>
      </c>
      <c r="AI307" s="47">
        <v>0</v>
      </c>
      <c r="AJ307" s="47">
        <v>1</v>
      </c>
      <c r="AK307" s="47">
        <v>0</v>
      </c>
      <c r="AL307" s="47">
        <v>0</v>
      </c>
      <c r="AM307" s="47">
        <v>0</v>
      </c>
      <c r="AN307" s="47">
        <v>0</v>
      </c>
      <c r="AO307" s="47">
        <v>0</v>
      </c>
      <c r="AP307" s="47">
        <v>0</v>
      </c>
      <c r="AQ307" s="47">
        <v>0</v>
      </c>
      <c r="AR307" s="47">
        <v>0</v>
      </c>
      <c r="AS307" s="47">
        <v>0</v>
      </c>
      <c r="AT307" s="47">
        <v>0</v>
      </c>
      <c r="AU307" s="47">
        <v>0</v>
      </c>
      <c r="AV307" s="47">
        <v>0</v>
      </c>
      <c r="AW307" s="47">
        <v>0</v>
      </c>
      <c r="AX307" s="47">
        <v>0</v>
      </c>
      <c r="AY307" s="47">
        <v>0</v>
      </c>
      <c r="AZ307" s="47">
        <v>0</v>
      </c>
      <c r="BA307" s="47">
        <v>0</v>
      </c>
      <c r="BB307" s="47">
        <v>0</v>
      </c>
      <c r="BC307" s="47">
        <v>0</v>
      </c>
      <c r="BD307" s="47">
        <v>0</v>
      </c>
      <c r="BE307" s="47">
        <v>0</v>
      </c>
      <c r="BF307" s="47">
        <v>0</v>
      </c>
      <c r="BG307" s="47">
        <v>0</v>
      </c>
      <c r="BH307" s="47">
        <v>0</v>
      </c>
      <c r="BI307" s="47">
        <v>0</v>
      </c>
      <c r="BJ307" s="47">
        <v>0</v>
      </c>
      <c r="BK307" s="47">
        <v>0</v>
      </c>
      <c r="BL307" s="47">
        <v>0</v>
      </c>
      <c r="BM307" s="47">
        <v>0</v>
      </c>
      <c r="BN307" s="47">
        <v>0</v>
      </c>
      <c r="BO307" s="47">
        <v>0</v>
      </c>
      <c r="BP307" s="47">
        <v>0</v>
      </c>
      <c r="BQ307" s="47">
        <v>0</v>
      </c>
      <c r="BR307" s="47">
        <v>0</v>
      </c>
      <c r="BS307" s="47">
        <v>0</v>
      </c>
      <c r="BT307" s="47">
        <v>0</v>
      </c>
      <c r="BU307" s="47">
        <v>0</v>
      </c>
      <c r="BV307" s="47">
        <v>0</v>
      </c>
      <c r="BW307" s="47">
        <v>0</v>
      </c>
      <c r="BX307" s="47">
        <v>0</v>
      </c>
      <c r="BY307" s="47">
        <v>0</v>
      </c>
      <c r="BZ307" s="47">
        <v>0</v>
      </c>
      <c r="CA307" s="47">
        <v>0</v>
      </c>
      <c r="CB307" s="47">
        <v>0</v>
      </c>
      <c r="CC307" s="47">
        <v>0</v>
      </c>
      <c r="CD307" s="47">
        <v>0</v>
      </c>
      <c r="CE307" s="47">
        <v>0</v>
      </c>
      <c r="CF307" s="47">
        <v>0</v>
      </c>
      <c r="CG307" s="47">
        <v>0</v>
      </c>
      <c r="CH307" s="47">
        <v>0</v>
      </c>
      <c r="CI307" s="47">
        <v>0</v>
      </c>
      <c r="CJ307" s="47">
        <v>0</v>
      </c>
      <c r="CK307" s="47">
        <v>0</v>
      </c>
      <c r="CL307" s="47">
        <v>0</v>
      </c>
      <c r="CM307" s="47">
        <v>0</v>
      </c>
      <c r="CN307" s="47">
        <v>0</v>
      </c>
      <c r="CO307" s="47">
        <v>0</v>
      </c>
      <c r="CP307" s="47">
        <v>0</v>
      </c>
      <c r="CQ307" s="47">
        <v>0</v>
      </c>
      <c r="CR307" s="47">
        <v>0</v>
      </c>
      <c r="CS307" s="47">
        <v>0</v>
      </c>
      <c r="CT307" s="47">
        <v>0</v>
      </c>
      <c r="CU307" s="47">
        <v>0</v>
      </c>
      <c r="CV307" s="47">
        <v>0</v>
      </c>
      <c r="CW307" s="47">
        <v>0</v>
      </c>
      <c r="CX307" s="47">
        <v>0</v>
      </c>
      <c r="CY307" s="47">
        <v>0</v>
      </c>
      <c r="CZ307" s="47">
        <v>0</v>
      </c>
      <c r="DA307" s="47">
        <v>0</v>
      </c>
      <c r="DB307" s="47">
        <v>0</v>
      </c>
      <c r="DC307" s="47">
        <v>0</v>
      </c>
      <c r="DD307" s="47">
        <v>0</v>
      </c>
      <c r="DE307" s="47">
        <v>0</v>
      </c>
      <c r="DF307" s="47">
        <v>0</v>
      </c>
      <c r="DG307" s="47">
        <v>0</v>
      </c>
      <c r="DH307" s="47">
        <v>0</v>
      </c>
      <c r="DI307" s="47">
        <v>0</v>
      </c>
      <c r="DJ307" s="47">
        <v>0</v>
      </c>
      <c r="DK307" s="47">
        <v>0</v>
      </c>
      <c r="DL307" s="47">
        <v>0</v>
      </c>
      <c r="DM307" s="47">
        <v>0</v>
      </c>
      <c r="DN307" s="47">
        <v>0</v>
      </c>
      <c r="DO307" s="47">
        <v>0</v>
      </c>
      <c r="DP307" s="47">
        <v>0</v>
      </c>
      <c r="DQ307" s="47">
        <v>0</v>
      </c>
      <c r="DR307" s="47">
        <v>0</v>
      </c>
      <c r="DS307" s="47">
        <v>0</v>
      </c>
      <c r="DT307" s="47">
        <v>0</v>
      </c>
      <c r="DU307" s="47">
        <v>0</v>
      </c>
      <c r="DV307" s="47">
        <v>0</v>
      </c>
      <c r="DW307" s="47">
        <v>0</v>
      </c>
      <c r="DX307" s="47">
        <v>0</v>
      </c>
      <c r="DY307" s="47">
        <v>0</v>
      </c>
      <c r="DZ307" s="47">
        <v>0</v>
      </c>
      <c r="EA307" s="47">
        <v>0</v>
      </c>
      <c r="ZZ307" t="s">
        <v>157</v>
      </c>
    </row>
    <row r="308" spans="1:702" x14ac:dyDescent="0.25">
      <c r="A308" s="47" t="s">
        <v>618</v>
      </c>
      <c r="B308" s="47" t="s">
        <v>153</v>
      </c>
      <c r="C308" s="47" t="s">
        <v>157</v>
      </c>
      <c r="D308" s="47" t="s">
        <v>1170</v>
      </c>
      <c r="E308" s="47" t="s">
        <v>552</v>
      </c>
      <c r="F308" s="47" t="s">
        <v>552</v>
      </c>
      <c r="G308" s="47"/>
      <c r="H308" s="47" t="s">
        <v>406</v>
      </c>
      <c r="I308" s="47" t="s">
        <v>415</v>
      </c>
      <c r="J308" s="47" t="str">
        <f>=IFERROR(VLOOKUP(H308&amp;I308,Table_Fonctions!A:G,6,FALSE),"")</f>
        <v>0</v>
      </c>
      <c r="K308" s="47" t="s">
        <v>1177</v>
      </c>
      <c r="L308" s="47" t="str">
        <f>=IFERROR(VLOOKUP(H308&amp;I308,Table_Fonctions!A:G,7,FALSE),K308)</f>
        <v/>
      </c>
      <c r="M308" s="47" t="str">
        <f>=IF(OR(LEFT(D308, 3)="TJ ", LEFT(D308, 4)="CPH "), "OUI", "NON")</f>
        <v/>
      </c>
      <c r="N308" s="47" t="s">
        <v>619</v>
      </c>
      <c r="O308" s="47"/>
      <c r="P308" s="47">
        <v>1</v>
      </c>
      <c r="Q308" s="47">
        <v>1</v>
      </c>
      <c r="R308" s="47" t="s">
        <v>1172</v>
      </c>
      <c r="S308" s="47">
        <f>=ROUND(BQ308-(BR308+BS308),3)</f>
      </c>
      <c r="T308" s="47">
        <f>=ROUND(CK308-(CL308+CM308+CN308+CO308+CP308),3)</f>
      </c>
      <c r="U308" s="47">
        <v>0</v>
      </c>
      <c r="V308" s="47">
        <v>0</v>
      </c>
      <c r="W308" s="47">
        <v>0</v>
      </c>
      <c r="X308" s="47">
        <v>0</v>
      </c>
      <c r="Y308" s="47">
        <v>0</v>
      </c>
      <c r="Z308" s="47">
        <v>0</v>
      </c>
      <c r="AA308" s="47">
        <v>0</v>
      </c>
      <c r="AB308" s="47">
        <v>0</v>
      </c>
      <c r="AC308" s="47">
        <v>0</v>
      </c>
      <c r="AD308" s="47">
        <v>0</v>
      </c>
      <c r="AE308" s="47">
        <v>0</v>
      </c>
      <c r="AF308" s="47">
        <v>0</v>
      </c>
      <c r="AG308" s="47">
        <v>0</v>
      </c>
      <c r="AH308" s="47">
        <v>0</v>
      </c>
      <c r="AI308" s="47">
        <v>0</v>
      </c>
      <c r="AJ308" s="47">
        <v>0.5999999999999962</v>
      </c>
      <c r="AK308" s="47">
        <v>0</v>
      </c>
      <c r="AL308" s="47">
        <v>0</v>
      </c>
      <c r="AM308" s="47">
        <v>0</v>
      </c>
      <c r="AN308" s="47">
        <v>0</v>
      </c>
      <c r="AO308" s="47">
        <v>0.40000000000000285</v>
      </c>
      <c r="AP308" s="47">
        <v>0.20000000000000143</v>
      </c>
      <c r="AQ308" s="47">
        <v>0</v>
      </c>
      <c r="AR308" s="47">
        <v>0</v>
      </c>
      <c r="AS308" s="47">
        <v>0</v>
      </c>
      <c r="AT308" s="47">
        <v>0</v>
      </c>
      <c r="AU308" s="47">
        <v>0</v>
      </c>
      <c r="AV308" s="47">
        <v>0</v>
      </c>
      <c r="AW308" s="47">
        <v>0</v>
      </c>
      <c r="AX308" s="47">
        <v>0</v>
      </c>
      <c r="AY308" s="47">
        <v>0</v>
      </c>
      <c r="AZ308" s="47">
        <v>0</v>
      </c>
      <c r="BA308" s="47">
        <v>0</v>
      </c>
      <c r="BB308" s="47">
        <v>0</v>
      </c>
      <c r="BC308" s="47">
        <v>0</v>
      </c>
      <c r="BD308" s="47">
        <v>0</v>
      </c>
      <c r="BE308" s="47">
        <v>0</v>
      </c>
      <c r="BF308" s="47">
        <v>0</v>
      </c>
      <c r="BG308" s="47">
        <v>0</v>
      </c>
      <c r="BH308" s="47">
        <v>0</v>
      </c>
      <c r="BI308" s="47">
        <v>0</v>
      </c>
      <c r="BJ308" s="47">
        <v>0</v>
      </c>
      <c r="BK308" s="47">
        <v>0</v>
      </c>
      <c r="BL308" s="47">
        <v>0</v>
      </c>
      <c r="BM308" s="47">
        <v>0</v>
      </c>
      <c r="BN308" s="47">
        <v>0</v>
      </c>
      <c r="BO308" s="47">
        <v>0</v>
      </c>
      <c r="BP308" s="47">
        <v>0</v>
      </c>
      <c r="BQ308" s="47">
        <v>0</v>
      </c>
      <c r="BR308" s="47">
        <v>0</v>
      </c>
      <c r="BS308" s="47">
        <v>0</v>
      </c>
      <c r="BT308" s="47">
        <v>0</v>
      </c>
      <c r="BU308" s="47">
        <v>0</v>
      </c>
      <c r="BV308" s="47">
        <v>0</v>
      </c>
      <c r="BW308" s="47">
        <v>0</v>
      </c>
      <c r="BX308" s="47">
        <v>0</v>
      </c>
      <c r="BY308" s="47">
        <v>0</v>
      </c>
      <c r="BZ308" s="47">
        <v>0</v>
      </c>
      <c r="CA308" s="47">
        <v>0</v>
      </c>
      <c r="CB308" s="47">
        <v>0</v>
      </c>
      <c r="CC308" s="47">
        <v>0</v>
      </c>
      <c r="CD308" s="47">
        <v>0</v>
      </c>
      <c r="CE308" s="47">
        <v>0</v>
      </c>
      <c r="CF308" s="47">
        <v>0</v>
      </c>
      <c r="CG308" s="47">
        <v>0</v>
      </c>
      <c r="CH308" s="47">
        <v>0</v>
      </c>
      <c r="CI308" s="47">
        <v>0</v>
      </c>
      <c r="CJ308" s="47">
        <v>0</v>
      </c>
      <c r="CK308" s="47">
        <v>0</v>
      </c>
      <c r="CL308" s="47">
        <v>0</v>
      </c>
      <c r="CM308" s="47">
        <v>0</v>
      </c>
      <c r="CN308" s="47">
        <v>0</v>
      </c>
      <c r="CO308" s="47">
        <v>0</v>
      </c>
      <c r="CP308" s="47">
        <v>0</v>
      </c>
      <c r="CQ308" s="47">
        <v>0</v>
      </c>
      <c r="CR308" s="47">
        <v>0</v>
      </c>
      <c r="CS308" s="47">
        <v>0</v>
      </c>
      <c r="CT308" s="47">
        <v>0</v>
      </c>
      <c r="CU308" s="47">
        <v>0</v>
      </c>
      <c r="CV308" s="47">
        <v>0</v>
      </c>
      <c r="CW308" s="47">
        <v>0</v>
      </c>
      <c r="CX308" s="47">
        <v>0</v>
      </c>
      <c r="CY308" s="47">
        <v>0.40000000000000285</v>
      </c>
      <c r="CZ308" s="47">
        <v>0</v>
      </c>
      <c r="DA308" s="47">
        <v>0</v>
      </c>
      <c r="DB308" s="47">
        <v>0</v>
      </c>
      <c r="DC308" s="47">
        <v>0</v>
      </c>
      <c r="DD308" s="47">
        <v>0</v>
      </c>
      <c r="DE308" s="47">
        <v>0.40000000000000285</v>
      </c>
      <c r="DF308" s="47">
        <v>0</v>
      </c>
      <c r="DG308" s="47">
        <v>0</v>
      </c>
      <c r="DH308" s="47">
        <v>0</v>
      </c>
      <c r="DI308" s="47">
        <v>0</v>
      </c>
      <c r="DJ308" s="47">
        <v>0</v>
      </c>
      <c r="DK308" s="47">
        <v>0</v>
      </c>
      <c r="DL308" s="47">
        <v>0</v>
      </c>
      <c r="DM308" s="47">
        <v>0</v>
      </c>
      <c r="DN308" s="47">
        <v>0</v>
      </c>
      <c r="DO308" s="47">
        <v>0</v>
      </c>
      <c r="DP308" s="47">
        <v>0</v>
      </c>
      <c r="DQ308" s="47">
        <v>0</v>
      </c>
      <c r="DR308" s="47">
        <v>0</v>
      </c>
      <c r="DS308" s="47">
        <v>0</v>
      </c>
      <c r="DT308" s="47">
        <v>0</v>
      </c>
      <c r="DU308" s="47">
        <v>0</v>
      </c>
      <c r="DV308" s="47">
        <v>0</v>
      </c>
      <c r="DW308" s="47">
        <v>0</v>
      </c>
      <c r="DX308" s="47">
        <v>0</v>
      </c>
      <c r="DY308" s="47">
        <v>0</v>
      </c>
      <c r="DZ308" s="47">
        <v>0</v>
      </c>
      <c r="EA308" s="47">
        <v>0</v>
      </c>
      <c r="ZZ308" t="s">
        <v>157</v>
      </c>
    </row>
    <row r="309" spans="1:702" x14ac:dyDescent="0.25">
      <c r="A309" s="47" t="s">
        <v>620</v>
      </c>
      <c r="B309" s="47" t="s">
        <v>153</v>
      </c>
      <c r="C309" s="47" t="s">
        <v>157</v>
      </c>
      <c r="D309" s="47" t="s">
        <v>1170</v>
      </c>
      <c r="E309" s="47" t="s">
        <v>552</v>
      </c>
      <c r="F309" s="47" t="s">
        <v>552</v>
      </c>
      <c r="G309" s="47"/>
      <c r="H309" s="47" t="s">
        <v>406</v>
      </c>
      <c r="I309" s="47" t="s">
        <v>415</v>
      </c>
      <c r="J309" s="47" t="str">
        <f>=IFERROR(VLOOKUP(H309&amp;I309,Table_Fonctions!A:G,6,FALSE),"")</f>
        <v>0</v>
      </c>
      <c r="K309" s="47" t="s">
        <v>1177</v>
      </c>
      <c r="L309" s="47" t="str">
        <f>=IFERROR(VLOOKUP(H309&amp;I309,Table_Fonctions!A:G,7,FALSE),K309)</f>
        <v/>
      </c>
      <c r="M309" s="47" t="str">
        <f>=IF(OR(LEFT(D309, 3)="TJ ", LEFT(D309, 4)="CPH "), "OUI", "NON")</f>
        <v/>
      </c>
      <c r="N309" s="47" t="s">
        <v>560</v>
      </c>
      <c r="O309" s="47"/>
      <c r="P309" s="47">
        <v>0.8000000000000057</v>
      </c>
      <c r="Q309" s="47">
        <v>0.8000000000000057</v>
      </c>
      <c r="R309" s="47" t="s">
        <v>1172</v>
      </c>
      <c r="S309" s="47">
        <f>=ROUND(BQ309-(BR309+BS309),3)</f>
      </c>
      <c r="T309" s="47">
        <f>=ROUND(CK309-(CL309+CM309+CN309+CO309+CP309),3)</f>
      </c>
      <c r="U309" s="47">
        <v>0</v>
      </c>
      <c r="V309" s="47">
        <v>0</v>
      </c>
      <c r="W309" s="47">
        <v>0</v>
      </c>
      <c r="X309" s="47">
        <v>0</v>
      </c>
      <c r="Y309" s="47">
        <v>0</v>
      </c>
      <c r="Z309" s="47">
        <v>0</v>
      </c>
      <c r="AA309" s="47">
        <v>0</v>
      </c>
      <c r="AB309" s="47">
        <v>0</v>
      </c>
      <c r="AC309" s="47">
        <v>0</v>
      </c>
      <c r="AD309" s="47">
        <v>0</v>
      </c>
      <c r="AE309" s="47">
        <v>0</v>
      </c>
      <c r="AF309" s="47">
        <v>0</v>
      </c>
      <c r="AG309" s="47">
        <v>0</v>
      </c>
      <c r="AH309" s="47">
        <v>0</v>
      </c>
      <c r="AI309" s="47">
        <v>0</v>
      </c>
      <c r="AJ309" s="47">
        <v>0.8000000000000057</v>
      </c>
      <c r="AK309" s="47">
        <v>0</v>
      </c>
      <c r="AL309" s="47">
        <v>0</v>
      </c>
      <c r="AM309" s="47">
        <v>0</v>
      </c>
      <c r="AN309" s="47">
        <v>0</v>
      </c>
      <c r="AO309" s="47">
        <v>0</v>
      </c>
      <c r="AP309" s="47">
        <v>0.8000000000000057</v>
      </c>
      <c r="AQ309" s="47">
        <v>0</v>
      </c>
      <c r="AR309" s="47">
        <v>0</v>
      </c>
      <c r="AS309" s="47">
        <v>0</v>
      </c>
      <c r="AT309" s="47">
        <v>0</v>
      </c>
      <c r="AU309" s="47">
        <v>0</v>
      </c>
      <c r="AV309" s="47">
        <v>0</v>
      </c>
      <c r="AW309" s="47">
        <v>0</v>
      </c>
      <c r="AX309" s="47">
        <v>0</v>
      </c>
      <c r="AY309" s="47">
        <v>0</v>
      </c>
      <c r="AZ309" s="47">
        <v>0</v>
      </c>
      <c r="BA309" s="47">
        <v>0</v>
      </c>
      <c r="BB309" s="47">
        <v>0</v>
      </c>
      <c r="BC309" s="47">
        <v>0</v>
      </c>
      <c r="BD309" s="47">
        <v>0</v>
      </c>
      <c r="BE309" s="47">
        <v>0</v>
      </c>
      <c r="BF309" s="47">
        <v>0</v>
      </c>
      <c r="BG309" s="47">
        <v>0</v>
      </c>
      <c r="BH309" s="47">
        <v>0</v>
      </c>
      <c r="BI309" s="47">
        <v>0</v>
      </c>
      <c r="BJ309" s="47">
        <v>0</v>
      </c>
      <c r="BK309" s="47">
        <v>0</v>
      </c>
      <c r="BL309" s="47">
        <v>0</v>
      </c>
      <c r="BM309" s="47">
        <v>0</v>
      </c>
      <c r="BN309" s="47">
        <v>0</v>
      </c>
      <c r="BO309" s="47">
        <v>0</v>
      </c>
      <c r="BP309" s="47">
        <v>0</v>
      </c>
      <c r="BQ309" s="47">
        <v>0</v>
      </c>
      <c r="BR309" s="47">
        <v>0</v>
      </c>
      <c r="BS309" s="47">
        <v>0</v>
      </c>
      <c r="BT309" s="47">
        <v>0</v>
      </c>
      <c r="BU309" s="47">
        <v>0</v>
      </c>
      <c r="BV309" s="47">
        <v>0</v>
      </c>
      <c r="BW309" s="47">
        <v>0</v>
      </c>
      <c r="BX309" s="47">
        <v>0</v>
      </c>
      <c r="BY309" s="47">
        <v>0</v>
      </c>
      <c r="BZ309" s="47">
        <v>0</v>
      </c>
      <c r="CA309" s="47">
        <v>0</v>
      </c>
      <c r="CB309" s="47">
        <v>0</v>
      </c>
      <c r="CC309" s="47">
        <v>0</v>
      </c>
      <c r="CD309" s="47">
        <v>0</v>
      </c>
      <c r="CE309" s="47">
        <v>0</v>
      </c>
      <c r="CF309" s="47">
        <v>0</v>
      </c>
      <c r="CG309" s="47">
        <v>0</v>
      </c>
      <c r="CH309" s="47">
        <v>0</v>
      </c>
      <c r="CI309" s="47">
        <v>0</v>
      </c>
      <c r="CJ309" s="47">
        <v>0</v>
      </c>
      <c r="CK309" s="47">
        <v>0</v>
      </c>
      <c r="CL309" s="47">
        <v>0</v>
      </c>
      <c r="CM309" s="47">
        <v>0</v>
      </c>
      <c r="CN309" s="47">
        <v>0</v>
      </c>
      <c r="CO309" s="47">
        <v>0</v>
      </c>
      <c r="CP309" s="47">
        <v>0</v>
      </c>
      <c r="CQ309" s="47">
        <v>0</v>
      </c>
      <c r="CR309" s="47">
        <v>0</v>
      </c>
      <c r="CS309" s="47">
        <v>0</v>
      </c>
      <c r="CT309" s="47">
        <v>0</v>
      </c>
      <c r="CU309" s="47">
        <v>0</v>
      </c>
      <c r="CV309" s="47">
        <v>0</v>
      </c>
      <c r="CW309" s="47">
        <v>0</v>
      </c>
      <c r="CX309" s="47">
        <v>0</v>
      </c>
      <c r="CY309" s="47">
        <v>0</v>
      </c>
      <c r="CZ309" s="47">
        <v>0</v>
      </c>
      <c r="DA309" s="47">
        <v>0</v>
      </c>
      <c r="DB309" s="47">
        <v>0</v>
      </c>
      <c r="DC309" s="47">
        <v>0</v>
      </c>
      <c r="DD309" s="47">
        <v>0</v>
      </c>
      <c r="DE309" s="47">
        <v>0</v>
      </c>
      <c r="DF309" s="47">
        <v>0</v>
      </c>
      <c r="DG309" s="47">
        <v>0</v>
      </c>
      <c r="DH309" s="47">
        <v>0</v>
      </c>
      <c r="DI309" s="47">
        <v>0</v>
      </c>
      <c r="DJ309" s="47">
        <v>0</v>
      </c>
      <c r="DK309" s="47">
        <v>0</v>
      </c>
      <c r="DL309" s="47">
        <v>0</v>
      </c>
      <c r="DM309" s="47">
        <v>0</v>
      </c>
      <c r="DN309" s="47">
        <v>0</v>
      </c>
      <c r="DO309" s="47">
        <v>0</v>
      </c>
      <c r="DP309" s="47">
        <v>0</v>
      </c>
      <c r="DQ309" s="47">
        <v>0</v>
      </c>
      <c r="DR309" s="47">
        <v>0</v>
      </c>
      <c r="DS309" s="47">
        <v>0</v>
      </c>
      <c r="DT309" s="47">
        <v>0</v>
      </c>
      <c r="DU309" s="47">
        <v>0</v>
      </c>
      <c r="DV309" s="47">
        <v>0</v>
      </c>
      <c r="DW309" s="47">
        <v>0</v>
      </c>
      <c r="DX309" s="47">
        <v>0</v>
      </c>
      <c r="DY309" s="47">
        <v>0</v>
      </c>
      <c r="DZ309" s="47">
        <v>0</v>
      </c>
      <c r="EA309" s="47">
        <v>0</v>
      </c>
      <c r="ZZ309" t="s">
        <v>157</v>
      </c>
    </row>
    <row r="310" spans="1:702" x14ac:dyDescent="0.25">
      <c r="A310" s="47" t="s">
        <v>621</v>
      </c>
      <c r="B310" s="47" t="s">
        <v>153</v>
      </c>
      <c r="C310" s="47" t="s">
        <v>157</v>
      </c>
      <c r="D310" s="47" t="s">
        <v>1170</v>
      </c>
      <c r="E310" s="47" t="s">
        <v>552</v>
      </c>
      <c r="F310" s="47" t="s">
        <v>552</v>
      </c>
      <c r="G310" s="47"/>
      <c r="H310" s="47" t="s">
        <v>406</v>
      </c>
      <c r="I310" s="47" t="s">
        <v>412</v>
      </c>
      <c r="J310" s="47" t="str">
        <f>=IFERROR(VLOOKUP(H310&amp;I310,Table_Fonctions!A:G,6,FALSE),"")</f>
        <v>0</v>
      </c>
      <c r="K310" s="47" t="s">
        <v>1177</v>
      </c>
      <c r="L310" s="47" t="str">
        <f>=IFERROR(VLOOKUP(H310&amp;I310,Table_Fonctions!A:G,7,FALSE),K310)</f>
        <v/>
      </c>
      <c r="M310" s="47" t="str">
        <f>=IF(OR(LEFT(D310, 3)="TJ ", LEFT(D310, 4)="CPH "), "OUI", "NON")</f>
        <v/>
      </c>
      <c r="N310" s="47" t="s">
        <v>571</v>
      </c>
      <c r="O310" s="47"/>
      <c r="P310" s="47">
        <v>1</v>
      </c>
      <c r="Q310" s="47">
        <v>1</v>
      </c>
      <c r="R310" s="47" t="s">
        <v>1172</v>
      </c>
      <c r="S310" s="47">
        <f>=ROUND(BQ310-(BR310+BS310),3)</f>
      </c>
      <c r="T310" s="47">
        <f>=ROUND(CK310-(CL310+CM310+CN310+CO310+CP310),3)</f>
      </c>
      <c r="U310" s="47">
        <v>0</v>
      </c>
      <c r="V310" s="47">
        <v>0</v>
      </c>
      <c r="W310" s="47">
        <v>0</v>
      </c>
      <c r="X310" s="47">
        <v>0</v>
      </c>
      <c r="Y310" s="47">
        <v>0</v>
      </c>
      <c r="Z310" s="47">
        <v>0</v>
      </c>
      <c r="AA310" s="47">
        <v>0</v>
      </c>
      <c r="AB310" s="47">
        <v>0</v>
      </c>
      <c r="AC310" s="47">
        <v>0</v>
      </c>
      <c r="AD310" s="47">
        <v>0</v>
      </c>
      <c r="AE310" s="47">
        <v>0</v>
      </c>
      <c r="AF310" s="47">
        <v>0</v>
      </c>
      <c r="AG310" s="47">
        <v>0</v>
      </c>
      <c r="AH310" s="47">
        <v>0</v>
      </c>
      <c r="AI310" s="47">
        <v>0</v>
      </c>
      <c r="AJ310" s="47">
        <v>0.9499999999999934</v>
      </c>
      <c r="AK310" s="47">
        <v>0.9499999999999934</v>
      </c>
      <c r="AL310" s="47">
        <v>0</v>
      </c>
      <c r="AM310" s="47">
        <v>0</v>
      </c>
      <c r="AN310" s="47">
        <v>0</v>
      </c>
      <c r="AO310" s="47">
        <v>0</v>
      </c>
      <c r="AP310" s="47">
        <v>0</v>
      </c>
      <c r="AQ310" s="47">
        <v>0</v>
      </c>
      <c r="AR310" s="47">
        <v>0</v>
      </c>
      <c r="AS310" s="47">
        <v>0</v>
      </c>
      <c r="AT310" s="47">
        <v>0</v>
      </c>
      <c r="AU310" s="47">
        <v>0</v>
      </c>
      <c r="AV310" s="47">
        <v>0</v>
      </c>
      <c r="AW310" s="47">
        <v>0</v>
      </c>
      <c r="AX310" s="47">
        <v>0</v>
      </c>
      <c r="AY310" s="47">
        <v>0</v>
      </c>
      <c r="AZ310" s="47">
        <v>0</v>
      </c>
      <c r="BA310" s="47">
        <v>0</v>
      </c>
      <c r="BB310" s="47">
        <v>0</v>
      </c>
      <c r="BC310" s="47">
        <v>0</v>
      </c>
      <c r="BD310" s="47">
        <v>0</v>
      </c>
      <c r="BE310" s="47">
        <v>0</v>
      </c>
      <c r="BF310" s="47">
        <v>0</v>
      </c>
      <c r="BG310" s="47">
        <v>0</v>
      </c>
      <c r="BH310" s="47">
        <v>0</v>
      </c>
      <c r="BI310" s="47">
        <v>0</v>
      </c>
      <c r="BJ310" s="47">
        <v>0</v>
      </c>
      <c r="BK310" s="47">
        <v>0</v>
      </c>
      <c r="BL310" s="47">
        <v>0</v>
      </c>
      <c r="BM310" s="47">
        <v>0</v>
      </c>
      <c r="BN310" s="47">
        <v>0</v>
      </c>
      <c r="BO310" s="47">
        <v>0</v>
      </c>
      <c r="BP310" s="47">
        <v>0</v>
      </c>
      <c r="BQ310" s="47">
        <v>0</v>
      </c>
      <c r="BR310" s="47">
        <v>0</v>
      </c>
      <c r="BS310" s="47">
        <v>0</v>
      </c>
      <c r="BT310" s="47">
        <v>0</v>
      </c>
      <c r="BU310" s="47">
        <v>0</v>
      </c>
      <c r="BV310" s="47">
        <v>0</v>
      </c>
      <c r="BW310" s="47">
        <v>0</v>
      </c>
      <c r="BX310" s="47">
        <v>0</v>
      </c>
      <c r="BY310" s="47">
        <v>0</v>
      </c>
      <c r="BZ310" s="47">
        <v>0</v>
      </c>
      <c r="CA310" s="47">
        <v>0</v>
      </c>
      <c r="CB310" s="47">
        <v>0</v>
      </c>
      <c r="CC310" s="47">
        <v>0</v>
      </c>
      <c r="CD310" s="47">
        <v>0</v>
      </c>
      <c r="CE310" s="47">
        <v>0</v>
      </c>
      <c r="CF310" s="47">
        <v>0</v>
      </c>
      <c r="CG310" s="47">
        <v>0</v>
      </c>
      <c r="CH310" s="47">
        <v>0</v>
      </c>
      <c r="CI310" s="47">
        <v>0</v>
      </c>
      <c r="CJ310" s="47">
        <v>0</v>
      </c>
      <c r="CK310" s="47">
        <v>0</v>
      </c>
      <c r="CL310" s="47">
        <v>0</v>
      </c>
      <c r="CM310" s="47">
        <v>0</v>
      </c>
      <c r="CN310" s="47">
        <v>0</v>
      </c>
      <c r="CO310" s="47">
        <v>0</v>
      </c>
      <c r="CP310" s="47">
        <v>0</v>
      </c>
      <c r="CQ310" s="47">
        <v>0</v>
      </c>
      <c r="CR310" s="47">
        <v>0</v>
      </c>
      <c r="CS310" s="47">
        <v>0</v>
      </c>
      <c r="CT310" s="47">
        <v>0</v>
      </c>
      <c r="CU310" s="47">
        <v>0</v>
      </c>
      <c r="CV310" s="47">
        <v>0</v>
      </c>
      <c r="CW310" s="47">
        <v>0</v>
      </c>
      <c r="CX310" s="47">
        <v>0</v>
      </c>
      <c r="CY310" s="47">
        <v>0.05000000000000036</v>
      </c>
      <c r="CZ310" s="47">
        <v>0</v>
      </c>
      <c r="DA310" s="47">
        <v>0</v>
      </c>
      <c r="DB310" s="47">
        <v>0</v>
      </c>
      <c r="DC310" s="47">
        <v>0</v>
      </c>
      <c r="DD310" s="47">
        <v>0</v>
      </c>
      <c r="DE310" s="47">
        <v>0</v>
      </c>
      <c r="DF310" s="47">
        <v>0.05000000000000036</v>
      </c>
      <c r="DG310" s="47">
        <v>0</v>
      </c>
      <c r="DH310" s="47">
        <v>0</v>
      </c>
      <c r="DI310" s="47">
        <v>0</v>
      </c>
      <c r="DJ310" s="47">
        <v>0</v>
      </c>
      <c r="DK310" s="47">
        <v>0</v>
      </c>
      <c r="DL310" s="47">
        <v>0</v>
      </c>
      <c r="DM310" s="47">
        <v>0</v>
      </c>
      <c r="DN310" s="47">
        <v>0</v>
      </c>
      <c r="DO310" s="47">
        <v>0</v>
      </c>
      <c r="DP310" s="47">
        <v>0</v>
      </c>
      <c r="DQ310" s="47">
        <v>0</v>
      </c>
      <c r="DR310" s="47">
        <v>0</v>
      </c>
      <c r="DS310" s="47">
        <v>0</v>
      </c>
      <c r="DT310" s="47">
        <v>0</v>
      </c>
      <c r="DU310" s="47">
        <v>0</v>
      </c>
      <c r="DV310" s="47">
        <v>0</v>
      </c>
      <c r="DW310" s="47">
        <v>0</v>
      </c>
      <c r="DX310" s="47">
        <v>0</v>
      </c>
      <c r="DY310" s="47">
        <v>0</v>
      </c>
      <c r="DZ310" s="47">
        <v>0</v>
      </c>
      <c r="EA310" s="47">
        <v>0</v>
      </c>
      <c r="ZZ310" t="s">
        <v>157</v>
      </c>
    </row>
    <row r="311" spans="1:702" x14ac:dyDescent="0.25">
      <c r="A311" s="47" t="s">
        <v>622</v>
      </c>
      <c r="B311" s="47" t="s">
        <v>153</v>
      </c>
      <c r="C311" s="47" t="s">
        <v>157</v>
      </c>
      <c r="D311" s="47" t="s">
        <v>1170</v>
      </c>
      <c r="E311" s="47" t="s">
        <v>552</v>
      </c>
      <c r="F311" s="47" t="s">
        <v>552</v>
      </c>
      <c r="G311" s="47"/>
      <c r="H311" s="47" t="s">
        <v>406</v>
      </c>
      <c r="I311" s="47" t="s">
        <v>412</v>
      </c>
      <c r="J311" s="47" t="str">
        <f>=IFERROR(VLOOKUP(H311&amp;I311,Table_Fonctions!A:G,6,FALSE),"")</f>
        <v>0</v>
      </c>
      <c r="K311" s="47" t="s">
        <v>1177</v>
      </c>
      <c r="L311" s="47" t="str">
        <f>=IFERROR(VLOOKUP(H311&amp;I311,Table_Fonctions!A:G,7,FALSE),K311)</f>
        <v/>
      </c>
      <c r="M311" s="47" t="str">
        <f>=IF(OR(LEFT(D311, 3)="TJ ", LEFT(D311, 4)="CPH "), "OUI", "NON")</f>
        <v/>
      </c>
      <c r="N311" s="47" t="s">
        <v>560</v>
      </c>
      <c r="O311" s="47"/>
      <c r="P311" s="47">
        <v>1</v>
      </c>
      <c r="Q311" s="47">
        <v>1</v>
      </c>
      <c r="R311" s="47" t="s">
        <v>1172</v>
      </c>
      <c r="S311" s="47">
        <f>=ROUND(BQ311-(BR311+BS311),3)</f>
      </c>
      <c r="T311" s="47">
        <f>=ROUND(CK311-(CL311+CM311+CN311+CO311+CP311),3)</f>
      </c>
      <c r="U311" s="47">
        <v>0</v>
      </c>
      <c r="V311" s="47">
        <v>0</v>
      </c>
      <c r="W311" s="47">
        <v>0</v>
      </c>
      <c r="X311" s="47">
        <v>0</v>
      </c>
      <c r="Y311" s="47">
        <v>0</v>
      </c>
      <c r="Z311" s="47">
        <v>0</v>
      </c>
      <c r="AA311" s="47">
        <v>0</v>
      </c>
      <c r="AB311" s="47">
        <v>0</v>
      </c>
      <c r="AC311" s="47">
        <v>0</v>
      </c>
      <c r="AD311" s="47">
        <v>0</v>
      </c>
      <c r="AE311" s="47">
        <v>0</v>
      </c>
      <c r="AF311" s="47">
        <v>0</v>
      </c>
      <c r="AG311" s="47">
        <v>0</v>
      </c>
      <c r="AH311" s="47">
        <v>0</v>
      </c>
      <c r="AI311" s="47">
        <v>0</v>
      </c>
      <c r="AJ311" s="47">
        <v>1</v>
      </c>
      <c r="AK311" s="47">
        <v>1</v>
      </c>
      <c r="AL311" s="47">
        <v>0</v>
      </c>
      <c r="AM311" s="47">
        <v>0</v>
      </c>
      <c r="AN311" s="47">
        <v>0</v>
      </c>
      <c r="AO311" s="47">
        <v>0</v>
      </c>
      <c r="AP311" s="47">
        <v>0</v>
      </c>
      <c r="AQ311" s="47">
        <v>0</v>
      </c>
      <c r="AR311" s="47">
        <v>0</v>
      </c>
      <c r="AS311" s="47">
        <v>0</v>
      </c>
      <c r="AT311" s="47">
        <v>0</v>
      </c>
      <c r="AU311" s="47">
        <v>0</v>
      </c>
      <c r="AV311" s="47">
        <v>0</v>
      </c>
      <c r="AW311" s="47">
        <v>0</v>
      </c>
      <c r="AX311" s="47">
        <v>0</v>
      </c>
      <c r="AY311" s="47">
        <v>0</v>
      </c>
      <c r="AZ311" s="47">
        <v>0</v>
      </c>
      <c r="BA311" s="47">
        <v>0</v>
      </c>
      <c r="BB311" s="47">
        <v>0</v>
      </c>
      <c r="BC311" s="47">
        <v>0</v>
      </c>
      <c r="BD311" s="47">
        <v>0</v>
      </c>
      <c r="BE311" s="47">
        <v>0</v>
      </c>
      <c r="BF311" s="47">
        <v>0</v>
      </c>
      <c r="BG311" s="47">
        <v>0</v>
      </c>
      <c r="BH311" s="47">
        <v>0</v>
      </c>
      <c r="BI311" s="47">
        <v>0</v>
      </c>
      <c r="BJ311" s="47">
        <v>0</v>
      </c>
      <c r="BK311" s="47">
        <v>0</v>
      </c>
      <c r="BL311" s="47">
        <v>0</v>
      </c>
      <c r="BM311" s="47">
        <v>0</v>
      </c>
      <c r="BN311" s="47">
        <v>0</v>
      </c>
      <c r="BO311" s="47">
        <v>0</v>
      </c>
      <c r="BP311" s="47">
        <v>0</v>
      </c>
      <c r="BQ311" s="47">
        <v>0</v>
      </c>
      <c r="BR311" s="47">
        <v>0</v>
      </c>
      <c r="BS311" s="47">
        <v>0</v>
      </c>
      <c r="BT311" s="47">
        <v>0</v>
      </c>
      <c r="BU311" s="47">
        <v>0</v>
      </c>
      <c r="BV311" s="47">
        <v>0</v>
      </c>
      <c r="BW311" s="47">
        <v>0</v>
      </c>
      <c r="BX311" s="47">
        <v>0</v>
      </c>
      <c r="BY311" s="47">
        <v>0</v>
      </c>
      <c r="BZ311" s="47">
        <v>0</v>
      </c>
      <c r="CA311" s="47">
        <v>0</v>
      </c>
      <c r="CB311" s="47">
        <v>0</v>
      </c>
      <c r="CC311" s="47">
        <v>0</v>
      </c>
      <c r="CD311" s="47">
        <v>0</v>
      </c>
      <c r="CE311" s="47">
        <v>0</v>
      </c>
      <c r="CF311" s="47">
        <v>0</v>
      </c>
      <c r="CG311" s="47">
        <v>0</v>
      </c>
      <c r="CH311" s="47">
        <v>0</v>
      </c>
      <c r="CI311" s="47">
        <v>0</v>
      </c>
      <c r="CJ311" s="47">
        <v>0</v>
      </c>
      <c r="CK311" s="47">
        <v>0</v>
      </c>
      <c r="CL311" s="47">
        <v>0</v>
      </c>
      <c r="CM311" s="47">
        <v>0</v>
      </c>
      <c r="CN311" s="47">
        <v>0</v>
      </c>
      <c r="CO311" s="47">
        <v>0</v>
      </c>
      <c r="CP311" s="47">
        <v>0</v>
      </c>
      <c r="CQ311" s="47">
        <v>0</v>
      </c>
      <c r="CR311" s="47">
        <v>0</v>
      </c>
      <c r="CS311" s="47">
        <v>0</v>
      </c>
      <c r="CT311" s="47">
        <v>0</v>
      </c>
      <c r="CU311" s="47">
        <v>0</v>
      </c>
      <c r="CV311" s="47">
        <v>0</v>
      </c>
      <c r="CW311" s="47">
        <v>0</v>
      </c>
      <c r="CX311" s="47">
        <v>0</v>
      </c>
      <c r="CY311" s="47">
        <v>0</v>
      </c>
      <c r="CZ311" s="47">
        <v>0</v>
      </c>
      <c r="DA311" s="47">
        <v>0</v>
      </c>
      <c r="DB311" s="47">
        <v>0</v>
      </c>
      <c r="DC311" s="47">
        <v>0</v>
      </c>
      <c r="DD311" s="47">
        <v>0</v>
      </c>
      <c r="DE311" s="47">
        <v>0</v>
      </c>
      <c r="DF311" s="47">
        <v>0</v>
      </c>
      <c r="DG311" s="47">
        <v>0</v>
      </c>
      <c r="DH311" s="47">
        <v>0</v>
      </c>
      <c r="DI311" s="47">
        <v>0</v>
      </c>
      <c r="DJ311" s="47">
        <v>0</v>
      </c>
      <c r="DK311" s="47">
        <v>0</v>
      </c>
      <c r="DL311" s="47">
        <v>0</v>
      </c>
      <c r="DM311" s="47">
        <v>0</v>
      </c>
      <c r="DN311" s="47">
        <v>0</v>
      </c>
      <c r="DO311" s="47">
        <v>0</v>
      </c>
      <c r="DP311" s="47">
        <v>0</v>
      </c>
      <c r="DQ311" s="47">
        <v>0</v>
      </c>
      <c r="DR311" s="47">
        <v>0</v>
      </c>
      <c r="DS311" s="47">
        <v>0</v>
      </c>
      <c r="DT311" s="47">
        <v>0</v>
      </c>
      <c r="DU311" s="47">
        <v>0</v>
      </c>
      <c r="DV311" s="47">
        <v>0</v>
      </c>
      <c r="DW311" s="47">
        <v>0</v>
      </c>
      <c r="DX311" s="47">
        <v>0</v>
      </c>
      <c r="DY311" s="47">
        <v>0</v>
      </c>
      <c r="DZ311" s="47">
        <v>0</v>
      </c>
      <c r="EA311" s="47">
        <v>0</v>
      </c>
      <c r="ZZ311" t="s">
        <v>157</v>
      </c>
    </row>
    <row r="312" spans="1:702" x14ac:dyDescent="0.25">
      <c r="A312" s="47" t="s">
        <v>623</v>
      </c>
      <c r="B312" s="47" t="s">
        <v>153</v>
      </c>
      <c r="C312" s="47" t="s">
        <v>157</v>
      </c>
      <c r="D312" s="47" t="s">
        <v>1170</v>
      </c>
      <c r="E312" s="47" t="s">
        <v>552</v>
      </c>
      <c r="F312" s="47" t="s">
        <v>552</v>
      </c>
      <c r="G312" s="47"/>
      <c r="H312" s="47" t="s">
        <v>406</v>
      </c>
      <c r="I312" s="47" t="s">
        <v>415</v>
      </c>
      <c r="J312" s="47" t="str">
        <f>=IFERROR(VLOOKUP(H312&amp;I312,Table_Fonctions!A:G,6,FALSE),"")</f>
        <v>0</v>
      </c>
      <c r="K312" s="47" t="s">
        <v>1177</v>
      </c>
      <c r="L312" s="47" t="str">
        <f>=IFERROR(VLOOKUP(H312&amp;I312,Table_Fonctions!A:G,7,FALSE),K312)</f>
        <v/>
      </c>
      <c r="M312" s="47" t="str">
        <f>=IF(OR(LEFT(D312, 3)="TJ ", LEFT(D312, 4)="CPH "), "OUI", "NON")</f>
        <v/>
      </c>
      <c r="N312" s="47" t="s">
        <v>239</v>
      </c>
      <c r="O312" s="47"/>
      <c r="P312" s="47">
        <v>0.5421052631578948</v>
      </c>
      <c r="Q312" s="47">
        <v>0.5421052631578948</v>
      </c>
      <c r="R312" s="47" t="s">
        <v>1172</v>
      </c>
      <c r="S312" s="47">
        <f>=ROUND(BQ312-(BR312+BS312),3)</f>
      </c>
      <c r="T312" s="47">
        <f>=ROUND(CK312-(CL312+CM312+CN312+CO312+CP312),3)</f>
      </c>
      <c r="U312" s="47">
        <v>0</v>
      </c>
      <c r="V312" s="47">
        <v>0</v>
      </c>
      <c r="W312" s="47">
        <v>0</v>
      </c>
      <c r="X312" s="47">
        <v>0</v>
      </c>
      <c r="Y312" s="47">
        <v>0</v>
      </c>
      <c r="Z312" s="47">
        <v>0</v>
      </c>
      <c r="AA312" s="47">
        <v>0</v>
      </c>
      <c r="AB312" s="47">
        <v>0</v>
      </c>
      <c r="AC312" s="47">
        <v>0</v>
      </c>
      <c r="AD312" s="47">
        <v>0</v>
      </c>
      <c r="AE312" s="47">
        <v>0</v>
      </c>
      <c r="AF312" s="47">
        <v>0</v>
      </c>
      <c r="AG312" s="47">
        <v>0</v>
      </c>
      <c r="AH312" s="47">
        <v>0</v>
      </c>
      <c r="AI312" s="47">
        <v>0</v>
      </c>
      <c r="AJ312" s="47">
        <v>0.5421052631578948</v>
      </c>
      <c r="AK312" s="47">
        <v>0.5421052631578948</v>
      </c>
      <c r="AL312" s="47">
        <v>0</v>
      </c>
      <c r="AM312" s="47">
        <v>0</v>
      </c>
      <c r="AN312" s="47">
        <v>0</v>
      </c>
      <c r="AO312" s="47">
        <v>0</v>
      </c>
      <c r="AP312" s="47">
        <v>0</v>
      </c>
      <c r="AQ312" s="47">
        <v>0</v>
      </c>
      <c r="AR312" s="47">
        <v>0</v>
      </c>
      <c r="AS312" s="47">
        <v>0</v>
      </c>
      <c r="AT312" s="47">
        <v>0</v>
      </c>
      <c r="AU312" s="47">
        <v>0</v>
      </c>
      <c r="AV312" s="47">
        <v>0</v>
      </c>
      <c r="AW312" s="47">
        <v>0</v>
      </c>
      <c r="AX312" s="47">
        <v>0</v>
      </c>
      <c r="AY312" s="47">
        <v>0</v>
      </c>
      <c r="AZ312" s="47">
        <v>0</v>
      </c>
      <c r="BA312" s="47">
        <v>0</v>
      </c>
      <c r="BB312" s="47">
        <v>0</v>
      </c>
      <c r="BC312" s="47">
        <v>0</v>
      </c>
      <c r="BD312" s="47">
        <v>0</v>
      </c>
      <c r="BE312" s="47">
        <v>0</v>
      </c>
      <c r="BF312" s="47">
        <v>0</v>
      </c>
      <c r="BG312" s="47">
        <v>0</v>
      </c>
      <c r="BH312" s="47">
        <v>0</v>
      </c>
      <c r="BI312" s="47">
        <v>0</v>
      </c>
      <c r="BJ312" s="47">
        <v>0</v>
      </c>
      <c r="BK312" s="47">
        <v>0</v>
      </c>
      <c r="BL312" s="47">
        <v>0</v>
      </c>
      <c r="BM312" s="47">
        <v>0</v>
      </c>
      <c r="BN312" s="47">
        <v>0</v>
      </c>
      <c r="BO312" s="47">
        <v>0</v>
      </c>
      <c r="BP312" s="47">
        <v>0</v>
      </c>
      <c r="BQ312" s="47">
        <v>0</v>
      </c>
      <c r="BR312" s="47">
        <v>0</v>
      </c>
      <c r="BS312" s="47">
        <v>0</v>
      </c>
      <c r="BT312" s="47">
        <v>0</v>
      </c>
      <c r="BU312" s="47">
        <v>0</v>
      </c>
      <c r="BV312" s="47">
        <v>0</v>
      </c>
      <c r="BW312" s="47">
        <v>0</v>
      </c>
      <c r="BX312" s="47">
        <v>0</v>
      </c>
      <c r="BY312" s="47">
        <v>0</v>
      </c>
      <c r="BZ312" s="47">
        <v>0</v>
      </c>
      <c r="CA312" s="47">
        <v>0</v>
      </c>
      <c r="CB312" s="47">
        <v>0</v>
      </c>
      <c r="CC312" s="47">
        <v>0</v>
      </c>
      <c r="CD312" s="47">
        <v>0</v>
      </c>
      <c r="CE312" s="47">
        <v>0</v>
      </c>
      <c r="CF312" s="47">
        <v>0</v>
      </c>
      <c r="CG312" s="47">
        <v>0</v>
      </c>
      <c r="CH312" s="47">
        <v>0</v>
      </c>
      <c r="CI312" s="47">
        <v>0</v>
      </c>
      <c r="CJ312" s="47">
        <v>0</v>
      </c>
      <c r="CK312" s="47">
        <v>0</v>
      </c>
      <c r="CL312" s="47">
        <v>0</v>
      </c>
      <c r="CM312" s="47">
        <v>0</v>
      </c>
      <c r="CN312" s="47">
        <v>0</v>
      </c>
      <c r="CO312" s="47">
        <v>0</v>
      </c>
      <c r="CP312" s="47">
        <v>0</v>
      </c>
      <c r="CQ312" s="47">
        <v>0</v>
      </c>
      <c r="CR312" s="47">
        <v>0</v>
      </c>
      <c r="CS312" s="47">
        <v>0</v>
      </c>
      <c r="CT312" s="47">
        <v>0</v>
      </c>
      <c r="CU312" s="47">
        <v>0</v>
      </c>
      <c r="CV312" s="47">
        <v>0</v>
      </c>
      <c r="CW312" s="47">
        <v>0</v>
      </c>
      <c r="CX312" s="47">
        <v>0</v>
      </c>
      <c r="CY312" s="47">
        <v>0</v>
      </c>
      <c r="CZ312" s="47">
        <v>0</v>
      </c>
      <c r="DA312" s="47">
        <v>0</v>
      </c>
      <c r="DB312" s="47">
        <v>0</v>
      </c>
      <c r="DC312" s="47">
        <v>0</v>
      </c>
      <c r="DD312" s="47">
        <v>0</v>
      </c>
      <c r="DE312" s="47">
        <v>0</v>
      </c>
      <c r="DF312" s="47">
        <v>0</v>
      </c>
      <c r="DG312" s="47">
        <v>0</v>
      </c>
      <c r="DH312" s="47">
        <v>0</v>
      </c>
      <c r="DI312" s="47">
        <v>0</v>
      </c>
      <c r="DJ312" s="47">
        <v>0</v>
      </c>
      <c r="DK312" s="47">
        <v>0</v>
      </c>
      <c r="DL312" s="47">
        <v>0</v>
      </c>
      <c r="DM312" s="47">
        <v>0</v>
      </c>
      <c r="DN312" s="47">
        <v>0</v>
      </c>
      <c r="DO312" s="47">
        <v>0</v>
      </c>
      <c r="DP312" s="47">
        <v>0</v>
      </c>
      <c r="DQ312" s="47">
        <v>0</v>
      </c>
      <c r="DR312" s="47">
        <v>0</v>
      </c>
      <c r="DS312" s="47">
        <v>0</v>
      </c>
      <c r="DT312" s="47">
        <v>0</v>
      </c>
      <c r="DU312" s="47">
        <v>0</v>
      </c>
      <c r="DV312" s="47">
        <v>0</v>
      </c>
      <c r="DW312" s="47">
        <v>0</v>
      </c>
      <c r="DX312" s="47">
        <v>0</v>
      </c>
      <c r="DY312" s="47">
        <v>0</v>
      </c>
      <c r="DZ312" s="47">
        <v>0</v>
      </c>
      <c r="EA312" s="47">
        <v>0</v>
      </c>
      <c r="ZZ312" t="s">
        <v>157</v>
      </c>
    </row>
    <row r="313" spans="1:702" x14ac:dyDescent="0.25">
      <c r="A313" s="47" t="s">
        <v>624</v>
      </c>
      <c r="B313" s="47" t="s">
        <v>153</v>
      </c>
      <c r="C313" s="47" t="s">
        <v>157</v>
      </c>
      <c r="D313" s="47" t="s">
        <v>1170</v>
      </c>
      <c r="E313" s="47" t="s">
        <v>552</v>
      </c>
      <c r="F313" s="47" t="s">
        <v>552</v>
      </c>
      <c r="G313" s="47"/>
      <c r="H313" s="47" t="s">
        <v>406</v>
      </c>
      <c r="I313" s="47" t="s">
        <v>486</v>
      </c>
      <c r="J313" s="47" t="str">
        <f>=IFERROR(VLOOKUP(H313&amp;I313,Table_Fonctions!A:G,6,FALSE),"")</f>
        <v>0</v>
      </c>
      <c r="K313" s="47" t="s">
        <v>1177</v>
      </c>
      <c r="L313" s="47" t="str">
        <f>=IFERROR(VLOOKUP(H313&amp;I313,Table_Fonctions!A:G,7,FALSE),K313)</f>
        <v/>
      </c>
      <c r="M313" s="47" t="str">
        <f>=IF(OR(LEFT(D313, 3)="TJ ", LEFT(D313, 4)="CPH "), "OUI", "NON")</f>
        <v/>
      </c>
      <c r="N313" s="47" t="s">
        <v>487</v>
      </c>
      <c r="O313" s="47"/>
      <c r="P313" s="47">
        <v>0.8894736842105263</v>
      </c>
      <c r="Q313" s="47">
        <v>0.8894736842105263</v>
      </c>
      <c r="R313" s="47" t="s">
        <v>1172</v>
      </c>
      <c r="S313" s="47">
        <f>=ROUND(BQ313-(BR313+BS313),3)</f>
      </c>
      <c r="T313" s="47">
        <f>=ROUND(CK313-(CL313+CM313+CN313+CO313+CP313),3)</f>
      </c>
      <c r="U313" s="47">
        <v>0</v>
      </c>
      <c r="V313" s="47">
        <v>0</v>
      </c>
      <c r="W313" s="47">
        <v>0</v>
      </c>
      <c r="X313" s="47">
        <v>0</v>
      </c>
      <c r="Y313" s="47">
        <v>0</v>
      </c>
      <c r="Z313" s="47">
        <v>0</v>
      </c>
      <c r="AA313" s="47">
        <v>0</v>
      </c>
      <c r="AB313" s="47">
        <v>0</v>
      </c>
      <c r="AC313" s="47">
        <v>0</v>
      </c>
      <c r="AD313" s="47">
        <v>0</v>
      </c>
      <c r="AE313" s="47">
        <v>0</v>
      </c>
      <c r="AF313" s="47">
        <v>0</v>
      </c>
      <c r="AG313" s="47">
        <v>0</v>
      </c>
      <c r="AH313" s="47">
        <v>0</v>
      </c>
      <c r="AI313" s="47">
        <v>0</v>
      </c>
      <c r="AJ313" s="47">
        <v>0</v>
      </c>
      <c r="AK313" s="47">
        <v>0</v>
      </c>
      <c r="AL313" s="47">
        <v>0</v>
      </c>
      <c r="AM313" s="47">
        <v>0</v>
      </c>
      <c r="AN313" s="47">
        <v>0</v>
      </c>
      <c r="AO313" s="47">
        <v>0</v>
      </c>
      <c r="AP313" s="47">
        <v>0</v>
      </c>
      <c r="AQ313" s="47">
        <v>0</v>
      </c>
      <c r="AR313" s="47">
        <v>0</v>
      </c>
      <c r="AS313" s="47">
        <v>0</v>
      </c>
      <c r="AT313" s="47">
        <v>0</v>
      </c>
      <c r="AU313" s="47">
        <v>0</v>
      </c>
      <c r="AV313" s="47">
        <v>0</v>
      </c>
      <c r="AW313" s="47">
        <v>0</v>
      </c>
      <c r="AX313" s="47">
        <v>0</v>
      </c>
      <c r="AY313" s="47">
        <v>0</v>
      </c>
      <c r="AZ313" s="47">
        <v>0</v>
      </c>
      <c r="BA313" s="47">
        <v>0</v>
      </c>
      <c r="BB313" s="47">
        <v>0</v>
      </c>
      <c r="BC313" s="47">
        <v>0</v>
      </c>
      <c r="BD313" s="47">
        <v>0</v>
      </c>
      <c r="BE313" s="47">
        <v>0</v>
      </c>
      <c r="BF313" s="47">
        <v>0</v>
      </c>
      <c r="BG313" s="47">
        <v>0</v>
      </c>
      <c r="BH313" s="47">
        <v>0</v>
      </c>
      <c r="BI313" s="47">
        <v>0</v>
      </c>
      <c r="BJ313" s="47">
        <v>0</v>
      </c>
      <c r="BK313" s="47">
        <v>0</v>
      </c>
      <c r="BL313" s="47">
        <v>0</v>
      </c>
      <c r="BM313" s="47">
        <v>0</v>
      </c>
      <c r="BN313" s="47">
        <v>0</v>
      </c>
      <c r="BO313" s="47">
        <v>0</v>
      </c>
      <c r="BP313" s="47">
        <v>0</v>
      </c>
      <c r="BQ313" s="47">
        <v>0</v>
      </c>
      <c r="BR313" s="47">
        <v>0</v>
      </c>
      <c r="BS313" s="47">
        <v>0</v>
      </c>
      <c r="BT313" s="47">
        <v>0</v>
      </c>
      <c r="BU313" s="47">
        <v>0</v>
      </c>
      <c r="BV313" s="47">
        <v>0</v>
      </c>
      <c r="BW313" s="47">
        <v>0</v>
      </c>
      <c r="BX313" s="47">
        <v>0</v>
      </c>
      <c r="BY313" s="47">
        <v>0</v>
      </c>
      <c r="BZ313" s="47">
        <v>0</v>
      </c>
      <c r="CA313" s="47">
        <v>0</v>
      </c>
      <c r="CB313" s="47">
        <v>0</v>
      </c>
      <c r="CC313" s="47">
        <v>0</v>
      </c>
      <c r="CD313" s="47">
        <v>0</v>
      </c>
      <c r="CE313" s="47">
        <v>0</v>
      </c>
      <c r="CF313" s="47">
        <v>0</v>
      </c>
      <c r="CG313" s="47">
        <v>0</v>
      </c>
      <c r="CH313" s="47">
        <v>0</v>
      </c>
      <c r="CI313" s="47">
        <v>0</v>
      </c>
      <c r="CJ313" s="47">
        <v>0</v>
      </c>
      <c r="CK313" s="47">
        <v>0</v>
      </c>
      <c r="CL313" s="47">
        <v>0</v>
      </c>
      <c r="CM313" s="47">
        <v>0</v>
      </c>
      <c r="CN313" s="47">
        <v>0</v>
      </c>
      <c r="CO313" s="47">
        <v>0</v>
      </c>
      <c r="CP313" s="47">
        <v>0</v>
      </c>
      <c r="CQ313" s="47">
        <v>0</v>
      </c>
      <c r="CR313" s="47">
        <v>0</v>
      </c>
      <c r="CS313" s="47">
        <v>0</v>
      </c>
      <c r="CT313" s="47">
        <v>0</v>
      </c>
      <c r="CU313" s="47">
        <v>0</v>
      </c>
      <c r="CV313" s="47">
        <v>0</v>
      </c>
      <c r="CW313" s="47">
        <v>0</v>
      </c>
      <c r="CX313" s="47">
        <v>0</v>
      </c>
      <c r="CY313" s="47">
        <v>0.8894736842105263</v>
      </c>
      <c r="CZ313" s="47">
        <v>0.8894736842105263</v>
      </c>
      <c r="DA313" s="47">
        <v>0</v>
      </c>
      <c r="DB313" s="47">
        <v>0</v>
      </c>
      <c r="DC313" s="47">
        <v>0</v>
      </c>
      <c r="DD313" s="47">
        <v>0</v>
      </c>
      <c r="DE313" s="47">
        <v>0</v>
      </c>
      <c r="DF313" s="47">
        <v>0</v>
      </c>
      <c r="DG313" s="47">
        <v>0</v>
      </c>
      <c r="DH313" s="47">
        <v>0</v>
      </c>
      <c r="DI313" s="47">
        <v>0</v>
      </c>
      <c r="DJ313" s="47">
        <v>0</v>
      </c>
      <c r="DK313" s="47">
        <v>0</v>
      </c>
      <c r="DL313" s="47">
        <v>0</v>
      </c>
      <c r="DM313" s="47">
        <v>0</v>
      </c>
      <c r="DN313" s="47">
        <v>0</v>
      </c>
      <c r="DO313" s="47">
        <v>0</v>
      </c>
      <c r="DP313" s="47">
        <v>0</v>
      </c>
      <c r="DQ313" s="47">
        <v>0</v>
      </c>
      <c r="DR313" s="47">
        <v>0</v>
      </c>
      <c r="DS313" s="47">
        <v>0</v>
      </c>
      <c r="DT313" s="47">
        <v>0</v>
      </c>
      <c r="DU313" s="47">
        <v>0</v>
      </c>
      <c r="DV313" s="47">
        <v>0</v>
      </c>
      <c r="DW313" s="47">
        <v>0</v>
      </c>
      <c r="DX313" s="47">
        <v>0</v>
      </c>
      <c r="DY313" s="47">
        <v>0</v>
      </c>
      <c r="DZ313" s="47">
        <v>0</v>
      </c>
      <c r="EA313" s="47">
        <v>0</v>
      </c>
      <c r="ZZ313" t="s">
        <v>157</v>
      </c>
    </row>
    <row r="314" spans="1:702" x14ac:dyDescent="0.25">
      <c r="A314" s="47" t="s">
        <v>625</v>
      </c>
      <c r="B314" s="47" t="s">
        <v>153</v>
      </c>
      <c r="C314" s="47" t="s">
        <v>157</v>
      </c>
      <c r="D314" s="47" t="s">
        <v>1170</v>
      </c>
      <c r="E314" s="47" t="s">
        <v>552</v>
      </c>
      <c r="F314" s="47" t="s">
        <v>552</v>
      </c>
      <c r="G314" s="47"/>
      <c r="H314" s="47" t="s">
        <v>406</v>
      </c>
      <c r="I314" s="47" t="s">
        <v>412</v>
      </c>
      <c r="J314" s="47" t="str">
        <f>=IFERROR(VLOOKUP(H314&amp;I314,Table_Fonctions!A:G,6,FALSE),"")</f>
        <v>0</v>
      </c>
      <c r="K314" s="47" t="s">
        <v>1177</v>
      </c>
      <c r="L314" s="47" t="str">
        <f>=IFERROR(VLOOKUP(H314&amp;I314,Table_Fonctions!A:G,7,FALSE),K314)</f>
        <v/>
      </c>
      <c r="M314" s="47" t="str">
        <f>=IF(OR(LEFT(D314, 3)="TJ ", LEFT(D314, 4)="CPH "), "OUI", "NON")</f>
        <v/>
      </c>
      <c r="N314" s="47" t="s">
        <v>560</v>
      </c>
      <c r="O314" s="47"/>
      <c r="P314" s="47">
        <v>0.8000000000000057</v>
      </c>
      <c r="Q314" s="47">
        <v>0.8000000000000057</v>
      </c>
      <c r="R314" s="47" t="s">
        <v>1172</v>
      </c>
      <c r="S314" s="47">
        <f>=ROUND(BQ314-(BR314+BS314),3)</f>
      </c>
      <c r="T314" s="47">
        <f>=ROUND(CK314-(CL314+CM314+CN314+CO314+CP314),3)</f>
      </c>
      <c r="U314" s="47">
        <v>0</v>
      </c>
      <c r="V314" s="47">
        <v>0</v>
      </c>
      <c r="W314" s="47">
        <v>0</v>
      </c>
      <c r="X314" s="47">
        <v>0</v>
      </c>
      <c r="Y314" s="47">
        <v>0</v>
      </c>
      <c r="Z314" s="47">
        <v>0</v>
      </c>
      <c r="AA314" s="47">
        <v>0</v>
      </c>
      <c r="AB314" s="47">
        <v>0</v>
      </c>
      <c r="AC314" s="47">
        <v>0</v>
      </c>
      <c r="AD314" s="47">
        <v>0</v>
      </c>
      <c r="AE314" s="47">
        <v>0</v>
      </c>
      <c r="AF314" s="47">
        <v>0</v>
      </c>
      <c r="AG314" s="47">
        <v>0</v>
      </c>
      <c r="AH314" s="47">
        <v>0</v>
      </c>
      <c r="AI314" s="47">
        <v>0</v>
      </c>
      <c r="AJ314" s="47">
        <v>0.40000000000000285</v>
      </c>
      <c r="AK314" s="47">
        <v>0.40000000000000285</v>
      </c>
      <c r="AL314" s="47">
        <v>0</v>
      </c>
      <c r="AM314" s="47">
        <v>0</v>
      </c>
      <c r="AN314" s="47">
        <v>0</v>
      </c>
      <c r="AO314" s="47">
        <v>0</v>
      </c>
      <c r="AP314" s="47">
        <v>0</v>
      </c>
      <c r="AQ314" s="47">
        <v>0</v>
      </c>
      <c r="AR314" s="47">
        <v>0</v>
      </c>
      <c r="AS314" s="47">
        <v>0</v>
      </c>
      <c r="AT314" s="47">
        <v>0</v>
      </c>
      <c r="AU314" s="47">
        <v>0</v>
      </c>
      <c r="AV314" s="47">
        <v>0</v>
      </c>
      <c r="AW314" s="47">
        <v>0</v>
      </c>
      <c r="AX314" s="47">
        <v>0</v>
      </c>
      <c r="AY314" s="47">
        <v>0</v>
      </c>
      <c r="AZ314" s="47">
        <v>0</v>
      </c>
      <c r="BA314" s="47">
        <v>0</v>
      </c>
      <c r="BB314" s="47">
        <v>0</v>
      </c>
      <c r="BC314" s="47">
        <v>0</v>
      </c>
      <c r="BD314" s="47">
        <v>0</v>
      </c>
      <c r="BE314" s="47">
        <v>0</v>
      </c>
      <c r="BF314" s="47">
        <v>0</v>
      </c>
      <c r="BG314" s="47">
        <v>0</v>
      </c>
      <c r="BH314" s="47">
        <v>0</v>
      </c>
      <c r="BI314" s="47">
        <v>0</v>
      </c>
      <c r="BJ314" s="47">
        <v>0</v>
      </c>
      <c r="BK314" s="47">
        <v>0</v>
      </c>
      <c r="BL314" s="47">
        <v>0</v>
      </c>
      <c r="BM314" s="47">
        <v>0</v>
      </c>
      <c r="BN314" s="47">
        <v>0</v>
      </c>
      <c r="BO314" s="47">
        <v>0</v>
      </c>
      <c r="BP314" s="47">
        <v>0</v>
      </c>
      <c r="BQ314" s="47">
        <v>0</v>
      </c>
      <c r="BR314" s="47">
        <v>0</v>
      </c>
      <c r="BS314" s="47">
        <v>0</v>
      </c>
      <c r="BT314" s="47">
        <v>0</v>
      </c>
      <c r="BU314" s="47">
        <v>0</v>
      </c>
      <c r="BV314" s="47">
        <v>0</v>
      </c>
      <c r="BW314" s="47">
        <v>0</v>
      </c>
      <c r="BX314" s="47">
        <v>0</v>
      </c>
      <c r="BY314" s="47">
        <v>0</v>
      </c>
      <c r="BZ314" s="47">
        <v>0</v>
      </c>
      <c r="CA314" s="47">
        <v>0</v>
      </c>
      <c r="CB314" s="47">
        <v>0</v>
      </c>
      <c r="CC314" s="47">
        <v>0</v>
      </c>
      <c r="CD314" s="47">
        <v>0</v>
      </c>
      <c r="CE314" s="47">
        <v>0</v>
      </c>
      <c r="CF314" s="47">
        <v>0</v>
      </c>
      <c r="CG314" s="47">
        <v>0</v>
      </c>
      <c r="CH314" s="47">
        <v>0</v>
      </c>
      <c r="CI314" s="47">
        <v>0</v>
      </c>
      <c r="CJ314" s="47">
        <v>0</v>
      </c>
      <c r="CK314" s="47">
        <v>0</v>
      </c>
      <c r="CL314" s="47">
        <v>0</v>
      </c>
      <c r="CM314" s="47">
        <v>0</v>
      </c>
      <c r="CN314" s="47">
        <v>0</v>
      </c>
      <c r="CO314" s="47">
        <v>0</v>
      </c>
      <c r="CP314" s="47">
        <v>0</v>
      </c>
      <c r="CQ314" s="47">
        <v>0</v>
      </c>
      <c r="CR314" s="47">
        <v>0</v>
      </c>
      <c r="CS314" s="47">
        <v>0</v>
      </c>
      <c r="CT314" s="47">
        <v>0</v>
      </c>
      <c r="CU314" s="47">
        <v>0</v>
      </c>
      <c r="CV314" s="47">
        <v>0</v>
      </c>
      <c r="CW314" s="47">
        <v>0</v>
      </c>
      <c r="CX314" s="47">
        <v>0</v>
      </c>
      <c r="CY314" s="47">
        <v>0.40000000000000285</v>
      </c>
      <c r="CZ314" s="47">
        <v>0</v>
      </c>
      <c r="DA314" s="47">
        <v>0</v>
      </c>
      <c r="DB314" s="47">
        <v>0</v>
      </c>
      <c r="DC314" s="47">
        <v>0</v>
      </c>
      <c r="DD314" s="47">
        <v>0</v>
      </c>
      <c r="DE314" s="47">
        <v>0</v>
      </c>
      <c r="DF314" s="47">
        <v>0.40000000000000285</v>
      </c>
      <c r="DG314" s="47">
        <v>0</v>
      </c>
      <c r="DH314" s="47">
        <v>0</v>
      </c>
      <c r="DI314" s="47">
        <v>0</v>
      </c>
      <c r="DJ314" s="47">
        <v>0</v>
      </c>
      <c r="DK314" s="47">
        <v>0</v>
      </c>
      <c r="DL314" s="47">
        <v>0</v>
      </c>
      <c r="DM314" s="47">
        <v>0</v>
      </c>
      <c r="DN314" s="47">
        <v>0</v>
      </c>
      <c r="DO314" s="47">
        <v>0</v>
      </c>
      <c r="DP314" s="47">
        <v>0</v>
      </c>
      <c r="DQ314" s="47">
        <v>0</v>
      </c>
      <c r="DR314" s="47">
        <v>0</v>
      </c>
      <c r="DS314" s="47">
        <v>0</v>
      </c>
      <c r="DT314" s="47">
        <v>0</v>
      </c>
      <c r="DU314" s="47">
        <v>0</v>
      </c>
      <c r="DV314" s="47">
        <v>0</v>
      </c>
      <c r="DW314" s="47">
        <v>0</v>
      </c>
      <c r="DX314" s="47">
        <v>0</v>
      </c>
      <c r="DY314" s="47">
        <v>0</v>
      </c>
      <c r="DZ314" s="47">
        <v>0</v>
      </c>
      <c r="EA314" s="47">
        <v>0</v>
      </c>
      <c r="ZZ314" t="s">
        <v>157</v>
      </c>
    </row>
    <row r="315" spans="1:702" x14ac:dyDescent="0.25">
      <c r="A315" s="47" t="s">
        <v>626</v>
      </c>
      <c r="B315" s="47" t="s">
        <v>153</v>
      </c>
      <c r="C315" s="47" t="s">
        <v>157</v>
      </c>
      <c r="D315" s="47" t="s">
        <v>1170</v>
      </c>
      <c r="E315" s="47" t="s">
        <v>552</v>
      </c>
      <c r="F315" s="47" t="s">
        <v>552</v>
      </c>
      <c r="G315" s="47"/>
      <c r="H315" s="47" t="s">
        <v>406</v>
      </c>
      <c r="I315" s="47" t="s">
        <v>412</v>
      </c>
      <c r="J315" s="47" t="str">
        <f>=IFERROR(VLOOKUP(H315&amp;I315,Table_Fonctions!A:G,6,FALSE),"")</f>
        <v>0</v>
      </c>
      <c r="K315" s="47" t="s">
        <v>1177</v>
      </c>
      <c r="L315" s="47" t="str">
        <f>=IFERROR(VLOOKUP(H315&amp;I315,Table_Fonctions!A:G,7,FALSE),K315)</f>
        <v/>
      </c>
      <c r="M315" s="47" t="str">
        <f>=IF(OR(LEFT(D315, 3)="TJ ", LEFT(D315, 4)="CPH "), "OUI", "NON")</f>
        <v/>
      </c>
      <c r="N315" s="47" t="s">
        <v>253</v>
      </c>
      <c r="O315" s="47"/>
      <c r="P315" s="47">
        <v>0.9842105263157894</v>
      </c>
      <c r="Q315" s="47">
        <v>0.9842105263157894</v>
      </c>
      <c r="R315" s="47" t="s">
        <v>1172</v>
      </c>
      <c r="S315" s="47">
        <f>=ROUND(BQ315-(BR315+BS315),3)</f>
      </c>
      <c r="T315" s="47">
        <f>=ROUND(CK315-(CL315+CM315+CN315+CO315+CP315),3)</f>
      </c>
      <c r="U315" s="47">
        <v>0</v>
      </c>
      <c r="V315" s="47">
        <v>0</v>
      </c>
      <c r="W315" s="47">
        <v>0</v>
      </c>
      <c r="X315" s="47">
        <v>0</v>
      </c>
      <c r="Y315" s="47">
        <v>0</v>
      </c>
      <c r="Z315" s="47">
        <v>0</v>
      </c>
      <c r="AA315" s="47">
        <v>0</v>
      </c>
      <c r="AB315" s="47">
        <v>0</v>
      </c>
      <c r="AC315" s="47">
        <v>0</v>
      </c>
      <c r="AD315" s="47">
        <v>0</v>
      </c>
      <c r="AE315" s="47">
        <v>0</v>
      </c>
      <c r="AF315" s="47">
        <v>0</v>
      </c>
      <c r="AG315" s="47">
        <v>0</v>
      </c>
      <c r="AH315" s="47">
        <v>0</v>
      </c>
      <c r="AI315" s="47">
        <v>0</v>
      </c>
      <c r="AJ315" s="47">
        <v>0.9842105263157894</v>
      </c>
      <c r="AK315" s="47">
        <v>0</v>
      </c>
      <c r="AL315" s="47">
        <v>0</v>
      </c>
      <c r="AM315" s="47">
        <v>0</v>
      </c>
      <c r="AN315" s="47">
        <v>0</v>
      </c>
      <c r="AO315" s="47">
        <v>0.9842105263157894</v>
      </c>
      <c r="AP315" s="47">
        <v>0</v>
      </c>
      <c r="AQ315" s="47">
        <v>0</v>
      </c>
      <c r="AR315" s="47">
        <v>0</v>
      </c>
      <c r="AS315" s="47">
        <v>0</v>
      </c>
      <c r="AT315" s="47">
        <v>0</v>
      </c>
      <c r="AU315" s="47">
        <v>0</v>
      </c>
      <c r="AV315" s="47">
        <v>0</v>
      </c>
      <c r="AW315" s="47">
        <v>0</v>
      </c>
      <c r="AX315" s="47">
        <v>0</v>
      </c>
      <c r="AY315" s="47">
        <v>0</v>
      </c>
      <c r="AZ315" s="47">
        <v>0</v>
      </c>
      <c r="BA315" s="47">
        <v>0</v>
      </c>
      <c r="BB315" s="47">
        <v>0</v>
      </c>
      <c r="BC315" s="47">
        <v>0</v>
      </c>
      <c r="BD315" s="47">
        <v>0</v>
      </c>
      <c r="BE315" s="47">
        <v>0</v>
      </c>
      <c r="BF315" s="47">
        <v>0</v>
      </c>
      <c r="BG315" s="47">
        <v>0</v>
      </c>
      <c r="BH315" s="47">
        <v>0</v>
      </c>
      <c r="BI315" s="47">
        <v>0</v>
      </c>
      <c r="BJ315" s="47">
        <v>0</v>
      </c>
      <c r="BK315" s="47">
        <v>0</v>
      </c>
      <c r="BL315" s="47">
        <v>0</v>
      </c>
      <c r="BM315" s="47">
        <v>0</v>
      </c>
      <c r="BN315" s="47">
        <v>0</v>
      </c>
      <c r="BO315" s="47">
        <v>0</v>
      </c>
      <c r="BP315" s="47">
        <v>0</v>
      </c>
      <c r="BQ315" s="47">
        <v>0</v>
      </c>
      <c r="BR315" s="47">
        <v>0</v>
      </c>
      <c r="BS315" s="47">
        <v>0</v>
      </c>
      <c r="BT315" s="47">
        <v>0</v>
      </c>
      <c r="BU315" s="47">
        <v>0</v>
      </c>
      <c r="BV315" s="47">
        <v>0</v>
      </c>
      <c r="BW315" s="47">
        <v>0</v>
      </c>
      <c r="BX315" s="47">
        <v>0</v>
      </c>
      <c r="BY315" s="47">
        <v>0</v>
      </c>
      <c r="BZ315" s="47">
        <v>0</v>
      </c>
      <c r="CA315" s="47">
        <v>0</v>
      </c>
      <c r="CB315" s="47">
        <v>0</v>
      </c>
      <c r="CC315" s="47">
        <v>0</v>
      </c>
      <c r="CD315" s="47">
        <v>0</v>
      </c>
      <c r="CE315" s="47">
        <v>0</v>
      </c>
      <c r="CF315" s="47">
        <v>0</v>
      </c>
      <c r="CG315" s="47">
        <v>0</v>
      </c>
      <c r="CH315" s="47">
        <v>0</v>
      </c>
      <c r="CI315" s="47">
        <v>0</v>
      </c>
      <c r="CJ315" s="47">
        <v>0</v>
      </c>
      <c r="CK315" s="47">
        <v>0</v>
      </c>
      <c r="CL315" s="47">
        <v>0</v>
      </c>
      <c r="CM315" s="47">
        <v>0</v>
      </c>
      <c r="CN315" s="47">
        <v>0</v>
      </c>
      <c r="CO315" s="47">
        <v>0</v>
      </c>
      <c r="CP315" s="47">
        <v>0</v>
      </c>
      <c r="CQ315" s="47">
        <v>0</v>
      </c>
      <c r="CR315" s="47">
        <v>0</v>
      </c>
      <c r="CS315" s="47">
        <v>0</v>
      </c>
      <c r="CT315" s="47">
        <v>0</v>
      </c>
      <c r="CU315" s="47">
        <v>0</v>
      </c>
      <c r="CV315" s="47">
        <v>0</v>
      </c>
      <c r="CW315" s="47">
        <v>0</v>
      </c>
      <c r="CX315" s="47">
        <v>0</v>
      </c>
      <c r="CY315" s="47">
        <v>0</v>
      </c>
      <c r="CZ315" s="47">
        <v>0</v>
      </c>
      <c r="DA315" s="47">
        <v>0</v>
      </c>
      <c r="DB315" s="47">
        <v>0</v>
      </c>
      <c r="DC315" s="47">
        <v>0</v>
      </c>
      <c r="DD315" s="47">
        <v>0</v>
      </c>
      <c r="DE315" s="47">
        <v>0</v>
      </c>
      <c r="DF315" s="47">
        <v>0</v>
      </c>
      <c r="DG315" s="47">
        <v>0</v>
      </c>
      <c r="DH315" s="47">
        <v>0</v>
      </c>
      <c r="DI315" s="47">
        <v>0</v>
      </c>
      <c r="DJ315" s="47">
        <v>0</v>
      </c>
      <c r="DK315" s="47">
        <v>0.015789473684210527</v>
      </c>
      <c r="DL315" s="47">
        <v>0</v>
      </c>
      <c r="DM315" s="47">
        <v>0.015789473684210527</v>
      </c>
      <c r="DN315" s="47">
        <v>0</v>
      </c>
      <c r="DO315" s="47">
        <v>0</v>
      </c>
      <c r="DP315" s="47">
        <v>0</v>
      </c>
      <c r="DQ315" s="47">
        <v>0</v>
      </c>
      <c r="DR315" s="47">
        <v>0</v>
      </c>
      <c r="DS315" s="47">
        <v>0</v>
      </c>
      <c r="DT315" s="47">
        <v>0</v>
      </c>
      <c r="DU315" s="47">
        <v>0</v>
      </c>
      <c r="DV315" s="47">
        <v>0</v>
      </c>
      <c r="DW315" s="47">
        <v>0</v>
      </c>
      <c r="DX315" s="47">
        <v>0</v>
      </c>
      <c r="DY315" s="47">
        <v>0</v>
      </c>
      <c r="DZ315" s="47">
        <v>0</v>
      </c>
      <c r="EA315" s="47">
        <v>0</v>
      </c>
      <c r="ZZ315" t="s">
        <v>157</v>
      </c>
    </row>
    <row r="316" spans="1:702" x14ac:dyDescent="0.25">
      <c r="A316" s="47" t="s">
        <v>627</v>
      </c>
      <c r="B316" s="47" t="s">
        <v>153</v>
      </c>
      <c r="C316" s="47" t="s">
        <v>157</v>
      </c>
      <c r="D316" s="47" t="s">
        <v>1170</v>
      </c>
      <c r="E316" s="47" t="s">
        <v>552</v>
      </c>
      <c r="F316" s="47" t="s">
        <v>552</v>
      </c>
      <c r="G316" s="47"/>
      <c r="H316" s="47" t="s">
        <v>406</v>
      </c>
      <c r="I316" s="47" t="s">
        <v>415</v>
      </c>
      <c r="J316" s="47" t="str">
        <f>=IFERROR(VLOOKUP(H316&amp;I316,Table_Fonctions!A:G,6,FALSE),"")</f>
        <v>0</v>
      </c>
      <c r="K316" s="47" t="s">
        <v>1177</v>
      </c>
      <c r="L316" s="47" t="str">
        <f>=IFERROR(VLOOKUP(H316&amp;I316,Table_Fonctions!A:G,7,FALSE),K316)</f>
        <v/>
      </c>
      <c r="M316" s="47" t="str">
        <f>=IF(OR(LEFT(D316, 3)="TJ ", LEFT(D316, 4)="CPH "), "OUI", "NON")</f>
        <v/>
      </c>
      <c r="N316" s="47" t="s">
        <v>560</v>
      </c>
      <c r="O316" s="47"/>
      <c r="P316" s="47">
        <v>1</v>
      </c>
      <c r="Q316" s="47">
        <v>1</v>
      </c>
      <c r="R316" s="47" t="s">
        <v>1172</v>
      </c>
      <c r="S316" s="47">
        <f>=ROUND(BQ316-(BR316+BS316),3)</f>
      </c>
      <c r="T316" s="47">
        <f>=ROUND(CK316-(CL316+CM316+CN316+CO316+CP316),3)</f>
      </c>
      <c r="U316" s="47">
        <v>0</v>
      </c>
      <c r="V316" s="47">
        <v>0</v>
      </c>
      <c r="W316" s="47">
        <v>0</v>
      </c>
      <c r="X316" s="47">
        <v>0</v>
      </c>
      <c r="Y316" s="47">
        <v>0</v>
      </c>
      <c r="Z316" s="47">
        <v>0</v>
      </c>
      <c r="AA316" s="47">
        <v>0</v>
      </c>
      <c r="AB316" s="47">
        <v>0</v>
      </c>
      <c r="AC316" s="47">
        <v>0</v>
      </c>
      <c r="AD316" s="47">
        <v>0</v>
      </c>
      <c r="AE316" s="47">
        <v>0</v>
      </c>
      <c r="AF316" s="47">
        <v>0</v>
      </c>
      <c r="AG316" s="47">
        <v>0</v>
      </c>
      <c r="AH316" s="47">
        <v>0</v>
      </c>
      <c r="AI316" s="47">
        <v>0</v>
      </c>
      <c r="AJ316" s="47">
        <v>1</v>
      </c>
      <c r="AK316" s="47">
        <v>0</v>
      </c>
      <c r="AL316" s="47">
        <v>0</v>
      </c>
      <c r="AM316" s="47">
        <v>0</v>
      </c>
      <c r="AN316" s="47">
        <v>0</v>
      </c>
      <c r="AO316" s="47">
        <v>0.5</v>
      </c>
      <c r="AP316" s="47">
        <v>0</v>
      </c>
      <c r="AQ316" s="47">
        <v>0</v>
      </c>
      <c r="AR316" s="47">
        <v>0.5</v>
      </c>
      <c r="AS316" s="47">
        <v>0</v>
      </c>
      <c r="AT316" s="47">
        <v>0</v>
      </c>
      <c r="AU316" s="47">
        <v>0</v>
      </c>
      <c r="AV316" s="47">
        <v>0</v>
      </c>
      <c r="AW316" s="47">
        <v>0</v>
      </c>
      <c r="AX316" s="47">
        <v>0</v>
      </c>
      <c r="AY316" s="47">
        <v>0</v>
      </c>
      <c r="AZ316" s="47">
        <v>0</v>
      </c>
      <c r="BA316" s="47">
        <v>0</v>
      </c>
      <c r="BB316" s="47">
        <v>0</v>
      </c>
      <c r="BC316" s="47">
        <v>0</v>
      </c>
      <c r="BD316" s="47">
        <v>0</v>
      </c>
      <c r="BE316" s="47">
        <v>0</v>
      </c>
      <c r="BF316" s="47">
        <v>0</v>
      </c>
      <c r="BG316" s="47">
        <v>0</v>
      </c>
      <c r="BH316" s="47">
        <v>0</v>
      </c>
      <c r="BI316" s="47">
        <v>0</v>
      </c>
      <c r="BJ316" s="47">
        <v>0</v>
      </c>
      <c r="BK316" s="47">
        <v>0</v>
      </c>
      <c r="BL316" s="47">
        <v>0</v>
      </c>
      <c r="BM316" s="47">
        <v>0</v>
      </c>
      <c r="BN316" s="47">
        <v>0</v>
      </c>
      <c r="BO316" s="47">
        <v>0</v>
      </c>
      <c r="BP316" s="47">
        <v>0</v>
      </c>
      <c r="BQ316" s="47">
        <v>0</v>
      </c>
      <c r="BR316" s="47">
        <v>0</v>
      </c>
      <c r="BS316" s="47">
        <v>0</v>
      </c>
      <c r="BT316" s="47">
        <v>0</v>
      </c>
      <c r="BU316" s="47">
        <v>0</v>
      </c>
      <c r="BV316" s="47">
        <v>0</v>
      </c>
      <c r="BW316" s="47">
        <v>0</v>
      </c>
      <c r="BX316" s="47">
        <v>0</v>
      </c>
      <c r="BY316" s="47">
        <v>0</v>
      </c>
      <c r="BZ316" s="47">
        <v>0</v>
      </c>
      <c r="CA316" s="47">
        <v>0</v>
      </c>
      <c r="CB316" s="47">
        <v>0</v>
      </c>
      <c r="CC316" s="47">
        <v>0</v>
      </c>
      <c r="CD316" s="47">
        <v>0</v>
      </c>
      <c r="CE316" s="47">
        <v>0</v>
      </c>
      <c r="CF316" s="47">
        <v>0</v>
      </c>
      <c r="CG316" s="47">
        <v>0</v>
      </c>
      <c r="CH316" s="47">
        <v>0</v>
      </c>
      <c r="CI316" s="47">
        <v>0</v>
      </c>
      <c r="CJ316" s="47">
        <v>0</v>
      </c>
      <c r="CK316" s="47">
        <v>0</v>
      </c>
      <c r="CL316" s="47">
        <v>0</v>
      </c>
      <c r="CM316" s="47">
        <v>0</v>
      </c>
      <c r="CN316" s="47">
        <v>0</v>
      </c>
      <c r="CO316" s="47">
        <v>0</v>
      </c>
      <c r="CP316" s="47">
        <v>0</v>
      </c>
      <c r="CQ316" s="47">
        <v>0</v>
      </c>
      <c r="CR316" s="47">
        <v>0</v>
      </c>
      <c r="CS316" s="47">
        <v>0</v>
      </c>
      <c r="CT316" s="47">
        <v>0</v>
      </c>
      <c r="CU316" s="47">
        <v>0</v>
      </c>
      <c r="CV316" s="47">
        <v>0</v>
      </c>
      <c r="CW316" s="47">
        <v>0</v>
      </c>
      <c r="CX316" s="47">
        <v>0</v>
      </c>
      <c r="CY316" s="47">
        <v>0</v>
      </c>
      <c r="CZ316" s="47">
        <v>0</v>
      </c>
      <c r="DA316" s="47">
        <v>0</v>
      </c>
      <c r="DB316" s="47">
        <v>0</v>
      </c>
      <c r="DC316" s="47">
        <v>0</v>
      </c>
      <c r="DD316" s="47">
        <v>0</v>
      </c>
      <c r="DE316" s="47">
        <v>0</v>
      </c>
      <c r="DF316" s="47">
        <v>0</v>
      </c>
      <c r="DG316" s="47">
        <v>0</v>
      </c>
      <c r="DH316" s="47">
        <v>0</v>
      </c>
      <c r="DI316" s="47">
        <v>0</v>
      </c>
      <c r="DJ316" s="47">
        <v>0</v>
      </c>
      <c r="DK316" s="47">
        <v>0</v>
      </c>
      <c r="DL316" s="47">
        <v>0</v>
      </c>
      <c r="DM316" s="47">
        <v>0</v>
      </c>
      <c r="DN316" s="47">
        <v>0</v>
      </c>
      <c r="DO316" s="47">
        <v>0</v>
      </c>
      <c r="DP316" s="47">
        <v>0</v>
      </c>
      <c r="DQ316" s="47">
        <v>0</v>
      </c>
      <c r="DR316" s="47">
        <v>0</v>
      </c>
      <c r="DS316" s="47">
        <v>0</v>
      </c>
      <c r="DT316" s="47">
        <v>0</v>
      </c>
      <c r="DU316" s="47">
        <v>0</v>
      </c>
      <c r="DV316" s="47">
        <v>0</v>
      </c>
      <c r="DW316" s="47">
        <v>0</v>
      </c>
      <c r="DX316" s="47">
        <v>0</v>
      </c>
      <c r="DY316" s="47">
        <v>0</v>
      </c>
      <c r="DZ316" s="47">
        <v>0</v>
      </c>
      <c r="EA316" s="47">
        <v>0</v>
      </c>
      <c r="ZZ316" t="s">
        <v>157</v>
      </c>
    </row>
    <row r="317" spans="1:702" x14ac:dyDescent="0.25">
      <c r="A317" s="47" t="s">
        <v>628</v>
      </c>
      <c r="B317" s="47" t="s">
        <v>153</v>
      </c>
      <c r="C317" s="47" t="s">
        <v>157</v>
      </c>
      <c r="D317" s="47" t="s">
        <v>1170</v>
      </c>
      <c r="E317" s="47" t="s">
        <v>552</v>
      </c>
      <c r="F317" s="47" t="s">
        <v>552</v>
      </c>
      <c r="G317" s="47"/>
      <c r="H317" s="47" t="s">
        <v>406</v>
      </c>
      <c r="I317" s="47" t="s">
        <v>412</v>
      </c>
      <c r="J317" s="47" t="str">
        <f>=IFERROR(VLOOKUP(H317&amp;I317,Table_Fonctions!A:G,6,FALSE),"")</f>
        <v>0</v>
      </c>
      <c r="K317" s="47" t="s">
        <v>1177</v>
      </c>
      <c r="L317" s="47" t="str">
        <f>=IFERROR(VLOOKUP(H317&amp;I317,Table_Fonctions!A:G,7,FALSE),K317)</f>
        <v/>
      </c>
      <c r="M317" s="47" t="str">
        <f>=IF(OR(LEFT(D317, 3)="TJ ", LEFT(D317, 4)="CPH "), "OUI", "NON")</f>
        <v/>
      </c>
      <c r="N317" s="47" t="s">
        <v>363</v>
      </c>
      <c r="O317" s="47"/>
      <c r="P317" s="47">
        <v>0.8000000000000057</v>
      </c>
      <c r="Q317" s="47">
        <v>0.8000000000000057</v>
      </c>
      <c r="R317" s="47" t="s">
        <v>1172</v>
      </c>
      <c r="S317" s="47">
        <f>=ROUND(BQ317-(BR317+BS317),3)</f>
      </c>
      <c r="T317" s="47">
        <f>=ROUND(CK317-(CL317+CM317+CN317+CO317+CP317),3)</f>
      </c>
      <c r="U317" s="47">
        <v>0</v>
      </c>
      <c r="V317" s="47">
        <v>0</v>
      </c>
      <c r="W317" s="47">
        <v>0</v>
      </c>
      <c r="X317" s="47">
        <v>0</v>
      </c>
      <c r="Y317" s="47">
        <v>0</v>
      </c>
      <c r="Z317" s="47">
        <v>0</v>
      </c>
      <c r="AA317" s="47">
        <v>0</v>
      </c>
      <c r="AB317" s="47">
        <v>0</v>
      </c>
      <c r="AC317" s="47">
        <v>0</v>
      </c>
      <c r="AD317" s="47">
        <v>0</v>
      </c>
      <c r="AE317" s="47">
        <v>0</v>
      </c>
      <c r="AF317" s="47">
        <v>0</v>
      </c>
      <c r="AG317" s="47">
        <v>0</v>
      </c>
      <c r="AH317" s="47">
        <v>0</v>
      </c>
      <c r="AI317" s="47">
        <v>0</v>
      </c>
      <c r="AJ317" s="47">
        <v>0.8000000000000057</v>
      </c>
      <c r="AK317" s="47">
        <v>0</v>
      </c>
      <c r="AL317" s="47">
        <v>0.8000000000000057</v>
      </c>
      <c r="AM317" s="47">
        <v>0</v>
      </c>
      <c r="AN317" s="47">
        <v>0</v>
      </c>
      <c r="AO317" s="47">
        <v>0</v>
      </c>
      <c r="AP317" s="47">
        <v>0</v>
      </c>
      <c r="AQ317" s="47">
        <v>0</v>
      </c>
      <c r="AR317" s="47">
        <v>0</v>
      </c>
      <c r="AS317" s="47">
        <v>0</v>
      </c>
      <c r="AT317" s="47">
        <v>0</v>
      </c>
      <c r="AU317" s="47">
        <v>0</v>
      </c>
      <c r="AV317" s="47">
        <v>0</v>
      </c>
      <c r="AW317" s="47">
        <v>0</v>
      </c>
      <c r="AX317" s="47">
        <v>0</v>
      </c>
      <c r="AY317" s="47">
        <v>0</v>
      </c>
      <c r="AZ317" s="47">
        <v>0</v>
      </c>
      <c r="BA317" s="47">
        <v>0</v>
      </c>
      <c r="BB317" s="47">
        <v>0</v>
      </c>
      <c r="BC317" s="47">
        <v>0</v>
      </c>
      <c r="BD317" s="47">
        <v>0</v>
      </c>
      <c r="BE317" s="47">
        <v>0</v>
      </c>
      <c r="BF317" s="47">
        <v>0</v>
      </c>
      <c r="BG317" s="47">
        <v>0</v>
      </c>
      <c r="BH317" s="47">
        <v>0</v>
      </c>
      <c r="BI317" s="47">
        <v>0</v>
      </c>
      <c r="BJ317" s="47">
        <v>0</v>
      </c>
      <c r="BK317" s="47">
        <v>0</v>
      </c>
      <c r="BL317" s="47">
        <v>0</v>
      </c>
      <c r="BM317" s="47">
        <v>0</v>
      </c>
      <c r="BN317" s="47">
        <v>0</v>
      </c>
      <c r="BO317" s="47">
        <v>0</v>
      </c>
      <c r="BP317" s="47">
        <v>0</v>
      </c>
      <c r="BQ317" s="47">
        <v>0</v>
      </c>
      <c r="BR317" s="47">
        <v>0</v>
      </c>
      <c r="BS317" s="47">
        <v>0</v>
      </c>
      <c r="BT317" s="47">
        <v>0</v>
      </c>
      <c r="BU317" s="47">
        <v>0</v>
      </c>
      <c r="BV317" s="47">
        <v>0</v>
      </c>
      <c r="BW317" s="47">
        <v>0</v>
      </c>
      <c r="BX317" s="47">
        <v>0</v>
      </c>
      <c r="BY317" s="47">
        <v>0</v>
      </c>
      <c r="BZ317" s="47">
        <v>0</v>
      </c>
      <c r="CA317" s="47">
        <v>0</v>
      </c>
      <c r="CB317" s="47">
        <v>0</v>
      </c>
      <c r="CC317" s="47">
        <v>0</v>
      </c>
      <c r="CD317" s="47">
        <v>0</v>
      </c>
      <c r="CE317" s="47">
        <v>0</v>
      </c>
      <c r="CF317" s="47">
        <v>0</v>
      </c>
      <c r="CG317" s="47">
        <v>0</v>
      </c>
      <c r="CH317" s="47">
        <v>0</v>
      </c>
      <c r="CI317" s="47">
        <v>0</v>
      </c>
      <c r="CJ317" s="47">
        <v>0</v>
      </c>
      <c r="CK317" s="47">
        <v>0</v>
      </c>
      <c r="CL317" s="47">
        <v>0</v>
      </c>
      <c r="CM317" s="47">
        <v>0</v>
      </c>
      <c r="CN317" s="47">
        <v>0</v>
      </c>
      <c r="CO317" s="47">
        <v>0</v>
      </c>
      <c r="CP317" s="47">
        <v>0</v>
      </c>
      <c r="CQ317" s="47">
        <v>0</v>
      </c>
      <c r="CR317" s="47">
        <v>0</v>
      </c>
      <c r="CS317" s="47">
        <v>0</v>
      </c>
      <c r="CT317" s="47">
        <v>0</v>
      </c>
      <c r="CU317" s="47">
        <v>0</v>
      </c>
      <c r="CV317" s="47">
        <v>0</v>
      </c>
      <c r="CW317" s="47">
        <v>0</v>
      </c>
      <c r="CX317" s="47">
        <v>0</v>
      </c>
      <c r="CY317" s="47">
        <v>0</v>
      </c>
      <c r="CZ317" s="47">
        <v>0</v>
      </c>
      <c r="DA317" s="47">
        <v>0</v>
      </c>
      <c r="DB317" s="47">
        <v>0</v>
      </c>
      <c r="DC317" s="47">
        <v>0</v>
      </c>
      <c r="DD317" s="47">
        <v>0</v>
      </c>
      <c r="DE317" s="47">
        <v>0</v>
      </c>
      <c r="DF317" s="47">
        <v>0</v>
      </c>
      <c r="DG317" s="47">
        <v>0</v>
      </c>
      <c r="DH317" s="47">
        <v>0</v>
      </c>
      <c r="DI317" s="47">
        <v>0</v>
      </c>
      <c r="DJ317" s="47">
        <v>0</v>
      </c>
      <c r="DK317" s="47">
        <v>0</v>
      </c>
      <c r="DL317" s="47">
        <v>0</v>
      </c>
      <c r="DM317" s="47">
        <v>0</v>
      </c>
      <c r="DN317" s="47">
        <v>0</v>
      </c>
      <c r="DO317" s="47">
        <v>0</v>
      </c>
      <c r="DP317" s="47">
        <v>0</v>
      </c>
      <c r="DQ317" s="47">
        <v>0</v>
      </c>
      <c r="DR317" s="47">
        <v>0</v>
      </c>
      <c r="DS317" s="47">
        <v>0</v>
      </c>
      <c r="DT317" s="47">
        <v>0</v>
      </c>
      <c r="DU317" s="47">
        <v>0</v>
      </c>
      <c r="DV317" s="47">
        <v>0</v>
      </c>
      <c r="DW317" s="47">
        <v>0</v>
      </c>
      <c r="DX317" s="47">
        <v>0</v>
      </c>
      <c r="DY317" s="47">
        <v>0</v>
      </c>
      <c r="DZ317" s="47">
        <v>0</v>
      </c>
      <c r="EA317" s="47">
        <v>0</v>
      </c>
      <c r="ZZ317" t="s">
        <v>157</v>
      </c>
    </row>
    <row r="318" spans="1:702" x14ac:dyDescent="0.25">
      <c r="A318" s="47" t="s">
        <v>629</v>
      </c>
      <c r="B318" s="47" t="s">
        <v>153</v>
      </c>
      <c r="C318" s="47" t="s">
        <v>157</v>
      </c>
      <c r="D318" s="47" t="s">
        <v>1170</v>
      </c>
      <c r="E318" s="47" t="s">
        <v>552</v>
      </c>
      <c r="F318" s="47" t="s">
        <v>552</v>
      </c>
      <c r="G318" s="47"/>
      <c r="H318" s="47" t="s">
        <v>406</v>
      </c>
      <c r="I318" s="47" t="s">
        <v>412</v>
      </c>
      <c r="J318" s="47" t="str">
        <f>=IFERROR(VLOOKUP(H318&amp;I318,Table_Fonctions!A:G,6,FALSE),"")</f>
        <v>0</v>
      </c>
      <c r="K318" s="47" t="s">
        <v>1177</v>
      </c>
      <c r="L318" s="47" t="str">
        <f>=IFERROR(VLOOKUP(H318&amp;I318,Table_Fonctions!A:G,7,FALSE),K318)</f>
        <v/>
      </c>
      <c r="M318" s="47" t="str">
        <f>=IF(OR(LEFT(D318, 3)="TJ ", LEFT(D318, 4)="CPH "), "OUI", "NON")</f>
        <v/>
      </c>
      <c r="N318" s="47" t="s">
        <v>434</v>
      </c>
      <c r="O318" s="47"/>
      <c r="P318" s="47">
        <v>0.7078947368421052</v>
      </c>
      <c r="Q318" s="47">
        <v>0.7078947368421052</v>
      </c>
      <c r="R318" s="47" t="s">
        <v>1172</v>
      </c>
      <c r="S318" s="47">
        <f>=ROUND(BQ318-(BR318+BS318),3)</f>
      </c>
      <c r="T318" s="47">
        <f>=ROUND(CK318-(CL318+CM318+CN318+CO318+CP318),3)</f>
      </c>
      <c r="U318" s="47">
        <v>0</v>
      </c>
      <c r="V318" s="47">
        <v>0</v>
      </c>
      <c r="W318" s="47">
        <v>0</v>
      </c>
      <c r="X318" s="47">
        <v>0</v>
      </c>
      <c r="Y318" s="47">
        <v>0</v>
      </c>
      <c r="Z318" s="47">
        <v>0</v>
      </c>
      <c r="AA318" s="47">
        <v>0</v>
      </c>
      <c r="AB318" s="47">
        <v>0</v>
      </c>
      <c r="AC318" s="47">
        <v>0</v>
      </c>
      <c r="AD318" s="47">
        <v>0</v>
      </c>
      <c r="AE318" s="47">
        <v>0</v>
      </c>
      <c r="AF318" s="47">
        <v>0</v>
      </c>
      <c r="AG318" s="47">
        <v>0</v>
      </c>
      <c r="AH318" s="47">
        <v>0</v>
      </c>
      <c r="AI318" s="47">
        <v>0</v>
      </c>
      <c r="AJ318" s="47">
        <v>0.7078947368421052</v>
      </c>
      <c r="AK318" s="47">
        <v>0.7078947368421052</v>
      </c>
      <c r="AL318" s="47">
        <v>0</v>
      </c>
      <c r="AM318" s="47">
        <v>0</v>
      </c>
      <c r="AN318" s="47">
        <v>0</v>
      </c>
      <c r="AO318" s="47">
        <v>0</v>
      </c>
      <c r="AP318" s="47">
        <v>0</v>
      </c>
      <c r="AQ318" s="47">
        <v>0</v>
      </c>
      <c r="AR318" s="47">
        <v>0</v>
      </c>
      <c r="AS318" s="47">
        <v>0</v>
      </c>
      <c r="AT318" s="47">
        <v>0</v>
      </c>
      <c r="AU318" s="47">
        <v>0</v>
      </c>
      <c r="AV318" s="47">
        <v>0</v>
      </c>
      <c r="AW318" s="47">
        <v>0</v>
      </c>
      <c r="AX318" s="47">
        <v>0</v>
      </c>
      <c r="AY318" s="47">
        <v>0</v>
      </c>
      <c r="AZ318" s="47">
        <v>0</v>
      </c>
      <c r="BA318" s="47">
        <v>0</v>
      </c>
      <c r="BB318" s="47">
        <v>0</v>
      </c>
      <c r="BC318" s="47">
        <v>0</v>
      </c>
      <c r="BD318" s="47">
        <v>0</v>
      </c>
      <c r="BE318" s="47">
        <v>0</v>
      </c>
      <c r="BF318" s="47">
        <v>0</v>
      </c>
      <c r="BG318" s="47">
        <v>0</v>
      </c>
      <c r="BH318" s="47">
        <v>0</v>
      </c>
      <c r="BI318" s="47">
        <v>0</v>
      </c>
      <c r="BJ318" s="47">
        <v>0</v>
      </c>
      <c r="BK318" s="47">
        <v>0</v>
      </c>
      <c r="BL318" s="47">
        <v>0</v>
      </c>
      <c r="BM318" s="47">
        <v>0</v>
      </c>
      <c r="BN318" s="47">
        <v>0</v>
      </c>
      <c r="BO318" s="47">
        <v>0</v>
      </c>
      <c r="BP318" s="47">
        <v>0</v>
      </c>
      <c r="BQ318" s="47">
        <v>0</v>
      </c>
      <c r="BR318" s="47">
        <v>0</v>
      </c>
      <c r="BS318" s="47">
        <v>0</v>
      </c>
      <c r="BT318" s="47">
        <v>0</v>
      </c>
      <c r="BU318" s="47">
        <v>0</v>
      </c>
      <c r="BV318" s="47">
        <v>0</v>
      </c>
      <c r="BW318" s="47">
        <v>0</v>
      </c>
      <c r="BX318" s="47">
        <v>0</v>
      </c>
      <c r="BY318" s="47">
        <v>0</v>
      </c>
      <c r="BZ318" s="47">
        <v>0</v>
      </c>
      <c r="CA318" s="47">
        <v>0</v>
      </c>
      <c r="CB318" s="47">
        <v>0</v>
      </c>
      <c r="CC318" s="47">
        <v>0</v>
      </c>
      <c r="CD318" s="47">
        <v>0</v>
      </c>
      <c r="CE318" s="47">
        <v>0</v>
      </c>
      <c r="CF318" s="47">
        <v>0</v>
      </c>
      <c r="CG318" s="47">
        <v>0</v>
      </c>
      <c r="CH318" s="47">
        <v>0</v>
      </c>
      <c r="CI318" s="47">
        <v>0</v>
      </c>
      <c r="CJ318" s="47">
        <v>0</v>
      </c>
      <c r="CK318" s="47">
        <v>0</v>
      </c>
      <c r="CL318" s="47">
        <v>0</v>
      </c>
      <c r="CM318" s="47">
        <v>0</v>
      </c>
      <c r="CN318" s="47">
        <v>0</v>
      </c>
      <c r="CO318" s="47">
        <v>0</v>
      </c>
      <c r="CP318" s="47">
        <v>0</v>
      </c>
      <c r="CQ318" s="47">
        <v>0</v>
      </c>
      <c r="CR318" s="47">
        <v>0</v>
      </c>
      <c r="CS318" s="47">
        <v>0</v>
      </c>
      <c r="CT318" s="47">
        <v>0</v>
      </c>
      <c r="CU318" s="47">
        <v>0</v>
      </c>
      <c r="CV318" s="47">
        <v>0</v>
      </c>
      <c r="CW318" s="47">
        <v>0</v>
      </c>
      <c r="CX318" s="47">
        <v>0</v>
      </c>
      <c r="CY318" s="47">
        <v>0</v>
      </c>
      <c r="CZ318" s="47">
        <v>0</v>
      </c>
      <c r="DA318" s="47">
        <v>0</v>
      </c>
      <c r="DB318" s="47">
        <v>0</v>
      </c>
      <c r="DC318" s="47">
        <v>0</v>
      </c>
      <c r="DD318" s="47">
        <v>0</v>
      </c>
      <c r="DE318" s="47">
        <v>0</v>
      </c>
      <c r="DF318" s="47">
        <v>0</v>
      </c>
      <c r="DG318" s="47">
        <v>0</v>
      </c>
      <c r="DH318" s="47">
        <v>0</v>
      </c>
      <c r="DI318" s="47">
        <v>0</v>
      </c>
      <c r="DJ318" s="47">
        <v>0</v>
      </c>
      <c r="DK318" s="47">
        <v>0</v>
      </c>
      <c r="DL318" s="47">
        <v>0</v>
      </c>
      <c r="DM318" s="47">
        <v>0</v>
      </c>
      <c r="DN318" s="47">
        <v>0</v>
      </c>
      <c r="DO318" s="47">
        <v>0</v>
      </c>
      <c r="DP318" s="47">
        <v>0</v>
      </c>
      <c r="DQ318" s="47">
        <v>0</v>
      </c>
      <c r="DR318" s="47">
        <v>0</v>
      </c>
      <c r="DS318" s="47">
        <v>0</v>
      </c>
      <c r="DT318" s="47">
        <v>0</v>
      </c>
      <c r="DU318" s="47">
        <v>0</v>
      </c>
      <c r="DV318" s="47">
        <v>0</v>
      </c>
      <c r="DW318" s="47">
        <v>0</v>
      </c>
      <c r="DX318" s="47">
        <v>0</v>
      </c>
      <c r="DY318" s="47">
        <v>0</v>
      </c>
      <c r="DZ318" s="47">
        <v>0</v>
      </c>
      <c r="EA318" s="47">
        <v>0</v>
      </c>
      <c r="ZZ318" t="s">
        <v>157</v>
      </c>
    </row>
    <row r="319" spans="1:702" x14ac:dyDescent="0.25">
      <c r="A319" s="47" t="s">
        <v>630</v>
      </c>
      <c r="B319" s="47" t="s">
        <v>153</v>
      </c>
      <c r="C319" s="47" t="s">
        <v>157</v>
      </c>
      <c r="D319" s="47" t="s">
        <v>1170</v>
      </c>
      <c r="E319" s="47" t="s">
        <v>552</v>
      </c>
      <c r="F319" s="47" t="s">
        <v>552</v>
      </c>
      <c r="G319" s="47"/>
      <c r="H319" s="47" t="s">
        <v>406</v>
      </c>
      <c r="I319" s="47" t="s">
        <v>412</v>
      </c>
      <c r="J319" s="47" t="str">
        <f>=IFERROR(VLOOKUP(H319&amp;I319,Table_Fonctions!A:G,6,FALSE),"")</f>
        <v>0</v>
      </c>
      <c r="K319" s="47" t="s">
        <v>1177</v>
      </c>
      <c r="L319" s="47" t="str">
        <f>=IFERROR(VLOOKUP(H319&amp;I319,Table_Fonctions!A:G,7,FALSE),K319)</f>
        <v/>
      </c>
      <c r="M319" s="47" t="str">
        <f>=IF(OR(LEFT(D319, 3)="TJ ", LEFT(D319, 4)="CPH "), "OUI", "NON")</f>
        <v/>
      </c>
      <c r="N319" s="47" t="s">
        <v>560</v>
      </c>
      <c r="O319" s="47"/>
      <c r="P319" s="47">
        <v>1</v>
      </c>
      <c r="Q319" s="47">
        <v>1</v>
      </c>
      <c r="R319" s="47" t="s">
        <v>1172</v>
      </c>
      <c r="S319" s="47">
        <f>=ROUND(BQ319-(BR319+BS319),3)</f>
      </c>
      <c r="T319" s="47">
        <f>=ROUND(CK319-(CL319+CM319+CN319+CO319+CP319),3)</f>
      </c>
      <c r="U319" s="47">
        <v>0</v>
      </c>
      <c r="V319" s="47">
        <v>0</v>
      </c>
      <c r="W319" s="47">
        <v>0</v>
      </c>
      <c r="X319" s="47">
        <v>0</v>
      </c>
      <c r="Y319" s="47">
        <v>0</v>
      </c>
      <c r="Z319" s="47">
        <v>0</v>
      </c>
      <c r="AA319" s="47">
        <v>0</v>
      </c>
      <c r="AB319" s="47">
        <v>0</v>
      </c>
      <c r="AC319" s="47">
        <v>0</v>
      </c>
      <c r="AD319" s="47">
        <v>0</v>
      </c>
      <c r="AE319" s="47">
        <v>0</v>
      </c>
      <c r="AF319" s="47">
        <v>0</v>
      </c>
      <c r="AG319" s="47">
        <v>0</v>
      </c>
      <c r="AH319" s="47">
        <v>0</v>
      </c>
      <c r="AI319" s="47">
        <v>0</v>
      </c>
      <c r="AJ319" s="47">
        <v>1</v>
      </c>
      <c r="AK319" s="47">
        <v>1</v>
      </c>
      <c r="AL319" s="47">
        <v>0</v>
      </c>
      <c r="AM319" s="47">
        <v>0</v>
      </c>
      <c r="AN319" s="47">
        <v>0</v>
      </c>
      <c r="AO319" s="47">
        <v>0</v>
      </c>
      <c r="AP319" s="47">
        <v>0</v>
      </c>
      <c r="AQ319" s="47">
        <v>0</v>
      </c>
      <c r="AR319" s="47">
        <v>0</v>
      </c>
      <c r="AS319" s="47">
        <v>0</v>
      </c>
      <c r="AT319" s="47">
        <v>0</v>
      </c>
      <c r="AU319" s="47">
        <v>0</v>
      </c>
      <c r="AV319" s="47">
        <v>0</v>
      </c>
      <c r="AW319" s="47">
        <v>0</v>
      </c>
      <c r="AX319" s="47">
        <v>0</v>
      </c>
      <c r="AY319" s="47">
        <v>0</v>
      </c>
      <c r="AZ319" s="47">
        <v>0</v>
      </c>
      <c r="BA319" s="47">
        <v>0</v>
      </c>
      <c r="BB319" s="47">
        <v>0</v>
      </c>
      <c r="BC319" s="47">
        <v>0</v>
      </c>
      <c r="BD319" s="47">
        <v>0</v>
      </c>
      <c r="BE319" s="47">
        <v>0</v>
      </c>
      <c r="BF319" s="47">
        <v>0</v>
      </c>
      <c r="BG319" s="47">
        <v>0</v>
      </c>
      <c r="BH319" s="47">
        <v>0</v>
      </c>
      <c r="BI319" s="47">
        <v>0</v>
      </c>
      <c r="BJ319" s="47">
        <v>0</v>
      </c>
      <c r="BK319" s="47">
        <v>0</v>
      </c>
      <c r="BL319" s="47">
        <v>0</v>
      </c>
      <c r="BM319" s="47">
        <v>0</v>
      </c>
      <c r="BN319" s="47">
        <v>0</v>
      </c>
      <c r="BO319" s="47">
        <v>0</v>
      </c>
      <c r="BP319" s="47">
        <v>0</v>
      </c>
      <c r="BQ319" s="47">
        <v>0</v>
      </c>
      <c r="BR319" s="47">
        <v>0</v>
      </c>
      <c r="BS319" s="47">
        <v>0</v>
      </c>
      <c r="BT319" s="47">
        <v>0</v>
      </c>
      <c r="BU319" s="47">
        <v>0</v>
      </c>
      <c r="BV319" s="47">
        <v>0</v>
      </c>
      <c r="BW319" s="47">
        <v>0</v>
      </c>
      <c r="BX319" s="47">
        <v>0</v>
      </c>
      <c r="BY319" s="47">
        <v>0</v>
      </c>
      <c r="BZ319" s="47">
        <v>0</v>
      </c>
      <c r="CA319" s="47">
        <v>0</v>
      </c>
      <c r="CB319" s="47">
        <v>0</v>
      </c>
      <c r="CC319" s="47">
        <v>0</v>
      </c>
      <c r="CD319" s="47">
        <v>0</v>
      </c>
      <c r="CE319" s="47">
        <v>0</v>
      </c>
      <c r="CF319" s="47">
        <v>0</v>
      </c>
      <c r="CG319" s="47">
        <v>0</v>
      </c>
      <c r="CH319" s="47">
        <v>0</v>
      </c>
      <c r="CI319" s="47">
        <v>0</v>
      </c>
      <c r="CJ319" s="47">
        <v>0</v>
      </c>
      <c r="CK319" s="47">
        <v>0</v>
      </c>
      <c r="CL319" s="47">
        <v>0</v>
      </c>
      <c r="CM319" s="47">
        <v>0</v>
      </c>
      <c r="CN319" s="47">
        <v>0</v>
      </c>
      <c r="CO319" s="47">
        <v>0</v>
      </c>
      <c r="CP319" s="47">
        <v>0</v>
      </c>
      <c r="CQ319" s="47">
        <v>0</v>
      </c>
      <c r="CR319" s="47">
        <v>0</v>
      </c>
      <c r="CS319" s="47">
        <v>0</v>
      </c>
      <c r="CT319" s="47">
        <v>0</v>
      </c>
      <c r="CU319" s="47">
        <v>0</v>
      </c>
      <c r="CV319" s="47">
        <v>0</v>
      </c>
      <c r="CW319" s="47">
        <v>0</v>
      </c>
      <c r="CX319" s="47">
        <v>0</v>
      </c>
      <c r="CY319" s="47">
        <v>0</v>
      </c>
      <c r="CZ319" s="47">
        <v>0</v>
      </c>
      <c r="DA319" s="47">
        <v>0</v>
      </c>
      <c r="DB319" s="47">
        <v>0</v>
      </c>
      <c r="DC319" s="47">
        <v>0</v>
      </c>
      <c r="DD319" s="47">
        <v>0</v>
      </c>
      <c r="DE319" s="47">
        <v>0</v>
      </c>
      <c r="DF319" s="47">
        <v>0</v>
      </c>
      <c r="DG319" s="47">
        <v>0</v>
      </c>
      <c r="DH319" s="47">
        <v>0</v>
      </c>
      <c r="DI319" s="47">
        <v>0</v>
      </c>
      <c r="DJ319" s="47">
        <v>0</v>
      </c>
      <c r="DK319" s="47">
        <v>0</v>
      </c>
      <c r="DL319" s="47">
        <v>0</v>
      </c>
      <c r="DM319" s="47">
        <v>0</v>
      </c>
      <c r="DN319" s="47">
        <v>0</v>
      </c>
      <c r="DO319" s="47">
        <v>0</v>
      </c>
      <c r="DP319" s="47">
        <v>0</v>
      </c>
      <c r="DQ319" s="47">
        <v>0</v>
      </c>
      <c r="DR319" s="47">
        <v>0</v>
      </c>
      <c r="DS319" s="47">
        <v>0</v>
      </c>
      <c r="DT319" s="47">
        <v>0</v>
      </c>
      <c r="DU319" s="47">
        <v>0</v>
      </c>
      <c r="DV319" s="47">
        <v>0</v>
      </c>
      <c r="DW319" s="47">
        <v>0</v>
      </c>
      <c r="DX319" s="47">
        <v>0</v>
      </c>
      <c r="DY319" s="47">
        <v>0</v>
      </c>
      <c r="DZ319" s="47">
        <v>0</v>
      </c>
      <c r="EA319" s="47">
        <v>0</v>
      </c>
      <c r="ZZ319" t="s">
        <v>157</v>
      </c>
    </row>
    <row r="320" spans="1:702" x14ac:dyDescent="0.25">
      <c r="A320" s="47" t="s">
        <v>631</v>
      </c>
      <c r="B320" s="47" t="s">
        <v>153</v>
      </c>
      <c r="C320" s="47" t="s">
        <v>157</v>
      </c>
      <c r="D320" s="47" t="s">
        <v>1170</v>
      </c>
      <c r="E320" s="47" t="s">
        <v>552</v>
      </c>
      <c r="F320" s="47" t="s">
        <v>552</v>
      </c>
      <c r="G320" s="47"/>
      <c r="H320" s="47" t="s">
        <v>406</v>
      </c>
      <c r="I320" s="47" t="s">
        <v>415</v>
      </c>
      <c r="J320" s="47" t="str">
        <f>=IFERROR(VLOOKUP(H320&amp;I320,Table_Fonctions!A:G,6,FALSE),"")</f>
        <v>0</v>
      </c>
      <c r="K320" s="47" t="s">
        <v>1177</v>
      </c>
      <c r="L320" s="47" t="str">
        <f>=IFERROR(VLOOKUP(H320&amp;I320,Table_Fonctions!A:G,7,FALSE),K320)</f>
        <v/>
      </c>
      <c r="M320" s="47" t="str">
        <f>=IF(OR(LEFT(D320, 3)="TJ ", LEFT(D320, 4)="CPH "), "OUI", "NON")</f>
        <v/>
      </c>
      <c r="N320" s="47" t="s">
        <v>253</v>
      </c>
      <c r="O320" s="47"/>
      <c r="P320" s="47">
        <v>0.8000000000000057</v>
      </c>
      <c r="Q320" s="47">
        <v>0.8000000000000057</v>
      </c>
      <c r="R320" s="47" t="s">
        <v>1172</v>
      </c>
      <c r="S320" s="47">
        <f>=ROUND(BQ320-(BR320+BS320),3)</f>
      </c>
      <c r="T320" s="47">
        <f>=ROUND(CK320-(CL320+CM320+CN320+CO320+CP320),3)</f>
      </c>
      <c r="U320" s="47">
        <v>0</v>
      </c>
      <c r="V320" s="47">
        <v>0</v>
      </c>
      <c r="W320" s="47">
        <v>0</v>
      </c>
      <c r="X320" s="47">
        <v>0</v>
      </c>
      <c r="Y320" s="47">
        <v>0</v>
      </c>
      <c r="Z320" s="47">
        <v>0</v>
      </c>
      <c r="AA320" s="47">
        <v>0</v>
      </c>
      <c r="AB320" s="47">
        <v>0</v>
      </c>
      <c r="AC320" s="47">
        <v>0</v>
      </c>
      <c r="AD320" s="47">
        <v>0</v>
      </c>
      <c r="AE320" s="47">
        <v>0</v>
      </c>
      <c r="AF320" s="47">
        <v>0</v>
      </c>
      <c r="AG320" s="47">
        <v>0</v>
      </c>
      <c r="AH320" s="47">
        <v>0</v>
      </c>
      <c r="AI320" s="47">
        <v>0</v>
      </c>
      <c r="AJ320" s="47">
        <v>0.8000000000000057</v>
      </c>
      <c r="AK320" s="47">
        <v>0.8000000000000057</v>
      </c>
      <c r="AL320" s="47">
        <v>0</v>
      </c>
      <c r="AM320" s="47">
        <v>0</v>
      </c>
      <c r="AN320" s="47">
        <v>0</v>
      </c>
      <c r="AO320" s="47">
        <v>0</v>
      </c>
      <c r="AP320" s="47">
        <v>0</v>
      </c>
      <c r="AQ320" s="47">
        <v>0</v>
      </c>
      <c r="AR320" s="47">
        <v>0</v>
      </c>
      <c r="AS320" s="47">
        <v>0</v>
      </c>
      <c r="AT320" s="47">
        <v>0</v>
      </c>
      <c r="AU320" s="47">
        <v>0</v>
      </c>
      <c r="AV320" s="47">
        <v>0</v>
      </c>
      <c r="AW320" s="47">
        <v>0</v>
      </c>
      <c r="AX320" s="47">
        <v>0</v>
      </c>
      <c r="AY320" s="47">
        <v>0</v>
      </c>
      <c r="AZ320" s="47">
        <v>0</v>
      </c>
      <c r="BA320" s="47">
        <v>0</v>
      </c>
      <c r="BB320" s="47">
        <v>0</v>
      </c>
      <c r="BC320" s="47">
        <v>0</v>
      </c>
      <c r="BD320" s="47">
        <v>0</v>
      </c>
      <c r="BE320" s="47">
        <v>0</v>
      </c>
      <c r="BF320" s="47">
        <v>0</v>
      </c>
      <c r="BG320" s="47">
        <v>0</v>
      </c>
      <c r="BH320" s="47">
        <v>0</v>
      </c>
      <c r="BI320" s="47">
        <v>0</v>
      </c>
      <c r="BJ320" s="47">
        <v>0</v>
      </c>
      <c r="BK320" s="47">
        <v>0</v>
      </c>
      <c r="BL320" s="47">
        <v>0</v>
      </c>
      <c r="BM320" s="47">
        <v>0</v>
      </c>
      <c r="BN320" s="47">
        <v>0</v>
      </c>
      <c r="BO320" s="47">
        <v>0</v>
      </c>
      <c r="BP320" s="47">
        <v>0</v>
      </c>
      <c r="BQ320" s="47">
        <v>0</v>
      </c>
      <c r="BR320" s="47">
        <v>0</v>
      </c>
      <c r="BS320" s="47">
        <v>0</v>
      </c>
      <c r="BT320" s="47">
        <v>0</v>
      </c>
      <c r="BU320" s="47">
        <v>0</v>
      </c>
      <c r="BV320" s="47">
        <v>0</v>
      </c>
      <c r="BW320" s="47">
        <v>0</v>
      </c>
      <c r="BX320" s="47">
        <v>0</v>
      </c>
      <c r="BY320" s="47">
        <v>0</v>
      </c>
      <c r="BZ320" s="47">
        <v>0</v>
      </c>
      <c r="CA320" s="47">
        <v>0</v>
      </c>
      <c r="CB320" s="47">
        <v>0</v>
      </c>
      <c r="CC320" s="47">
        <v>0</v>
      </c>
      <c r="CD320" s="47">
        <v>0</v>
      </c>
      <c r="CE320" s="47">
        <v>0</v>
      </c>
      <c r="CF320" s="47">
        <v>0</v>
      </c>
      <c r="CG320" s="47">
        <v>0</v>
      </c>
      <c r="CH320" s="47">
        <v>0</v>
      </c>
      <c r="CI320" s="47">
        <v>0</v>
      </c>
      <c r="CJ320" s="47">
        <v>0</v>
      </c>
      <c r="CK320" s="47">
        <v>0</v>
      </c>
      <c r="CL320" s="47">
        <v>0</v>
      </c>
      <c r="CM320" s="47">
        <v>0</v>
      </c>
      <c r="CN320" s="47">
        <v>0</v>
      </c>
      <c r="CO320" s="47">
        <v>0</v>
      </c>
      <c r="CP320" s="47">
        <v>0</v>
      </c>
      <c r="CQ320" s="47">
        <v>0</v>
      </c>
      <c r="CR320" s="47">
        <v>0</v>
      </c>
      <c r="CS320" s="47">
        <v>0</v>
      </c>
      <c r="CT320" s="47">
        <v>0</v>
      </c>
      <c r="CU320" s="47">
        <v>0</v>
      </c>
      <c r="CV320" s="47">
        <v>0</v>
      </c>
      <c r="CW320" s="47">
        <v>0</v>
      </c>
      <c r="CX320" s="47">
        <v>0</v>
      </c>
      <c r="CY320" s="47">
        <v>0</v>
      </c>
      <c r="CZ320" s="47">
        <v>0</v>
      </c>
      <c r="DA320" s="47">
        <v>0</v>
      </c>
      <c r="DB320" s="47">
        <v>0</v>
      </c>
      <c r="DC320" s="47">
        <v>0</v>
      </c>
      <c r="DD320" s="47">
        <v>0</v>
      </c>
      <c r="DE320" s="47">
        <v>0</v>
      </c>
      <c r="DF320" s="47">
        <v>0</v>
      </c>
      <c r="DG320" s="47">
        <v>0</v>
      </c>
      <c r="DH320" s="47">
        <v>0</v>
      </c>
      <c r="DI320" s="47">
        <v>0</v>
      </c>
      <c r="DJ320" s="47">
        <v>0</v>
      </c>
      <c r="DK320" s="47">
        <v>0</v>
      </c>
      <c r="DL320" s="47">
        <v>0</v>
      </c>
      <c r="DM320" s="47">
        <v>0</v>
      </c>
      <c r="DN320" s="47">
        <v>0</v>
      </c>
      <c r="DO320" s="47">
        <v>0</v>
      </c>
      <c r="DP320" s="47">
        <v>0</v>
      </c>
      <c r="DQ320" s="47">
        <v>0</v>
      </c>
      <c r="DR320" s="47">
        <v>0</v>
      </c>
      <c r="DS320" s="47">
        <v>0</v>
      </c>
      <c r="DT320" s="47">
        <v>0</v>
      </c>
      <c r="DU320" s="47">
        <v>0</v>
      </c>
      <c r="DV320" s="47">
        <v>0</v>
      </c>
      <c r="DW320" s="47">
        <v>0</v>
      </c>
      <c r="DX320" s="47">
        <v>0</v>
      </c>
      <c r="DY320" s="47">
        <v>0</v>
      </c>
      <c r="DZ320" s="47">
        <v>0</v>
      </c>
      <c r="EA320" s="47">
        <v>0</v>
      </c>
      <c r="ZZ320" t="s">
        <v>157</v>
      </c>
    </row>
    <row r="321" spans="1:702" x14ac:dyDescent="0.25">
      <c r="A321" s="47" t="s">
        <v>632</v>
      </c>
      <c r="B321" s="47" t="s">
        <v>153</v>
      </c>
      <c r="C321" s="47" t="s">
        <v>157</v>
      </c>
      <c r="D321" s="47" t="s">
        <v>1170</v>
      </c>
      <c r="E321" s="47" t="s">
        <v>552</v>
      </c>
      <c r="F321" s="47" t="s">
        <v>552</v>
      </c>
      <c r="G321" s="47"/>
      <c r="H321" s="47" t="s">
        <v>406</v>
      </c>
      <c r="I321" s="47" t="s">
        <v>415</v>
      </c>
      <c r="J321" s="47" t="str">
        <f>=IFERROR(VLOOKUP(H321&amp;I321,Table_Fonctions!A:G,6,FALSE),"")</f>
        <v>0</v>
      </c>
      <c r="K321" s="47" t="s">
        <v>1177</v>
      </c>
      <c r="L321" s="47" t="str">
        <f>=IFERROR(VLOOKUP(H321&amp;I321,Table_Fonctions!A:G,7,FALSE),K321)</f>
        <v/>
      </c>
      <c r="M321" s="47" t="str">
        <f>=IF(OR(LEFT(D321, 3)="TJ ", LEFT(D321, 4)="CPH "), "OUI", "NON")</f>
        <v/>
      </c>
      <c r="N321" s="47" t="s">
        <v>560</v>
      </c>
      <c r="O321" s="47"/>
      <c r="P321" s="47">
        <v>1</v>
      </c>
      <c r="Q321" s="47">
        <v>1</v>
      </c>
      <c r="R321" s="47" t="s">
        <v>1172</v>
      </c>
      <c r="S321" s="47">
        <f>=ROUND(BQ321-(BR321+BS321),3)</f>
      </c>
      <c r="T321" s="47">
        <f>=ROUND(CK321-(CL321+CM321+CN321+CO321+CP321),3)</f>
      </c>
      <c r="U321" s="47">
        <v>0</v>
      </c>
      <c r="V321" s="47">
        <v>0</v>
      </c>
      <c r="W321" s="47">
        <v>0</v>
      </c>
      <c r="X321" s="47">
        <v>0</v>
      </c>
      <c r="Y321" s="47">
        <v>0</v>
      </c>
      <c r="Z321" s="47">
        <v>0</v>
      </c>
      <c r="AA321" s="47">
        <v>0</v>
      </c>
      <c r="AB321" s="47">
        <v>0</v>
      </c>
      <c r="AC321" s="47">
        <v>0</v>
      </c>
      <c r="AD321" s="47">
        <v>0</v>
      </c>
      <c r="AE321" s="47">
        <v>0</v>
      </c>
      <c r="AF321" s="47">
        <v>0</v>
      </c>
      <c r="AG321" s="47">
        <v>0</v>
      </c>
      <c r="AH321" s="47">
        <v>0</v>
      </c>
      <c r="AI321" s="47">
        <v>0</v>
      </c>
      <c r="AJ321" s="47">
        <v>1</v>
      </c>
      <c r="AK321" s="47">
        <v>0</v>
      </c>
      <c r="AL321" s="47">
        <v>0</v>
      </c>
      <c r="AM321" s="47">
        <v>0</v>
      </c>
      <c r="AN321" s="47">
        <v>0</v>
      </c>
      <c r="AO321" s="47">
        <v>0</v>
      </c>
      <c r="AP321" s="47">
        <v>0</v>
      </c>
      <c r="AQ321" s="47">
        <v>0</v>
      </c>
      <c r="AR321" s="47">
        <v>1</v>
      </c>
      <c r="AS321" s="47">
        <v>0</v>
      </c>
      <c r="AT321" s="47">
        <v>0</v>
      </c>
      <c r="AU321" s="47">
        <v>0</v>
      </c>
      <c r="AV321" s="47">
        <v>0</v>
      </c>
      <c r="AW321" s="47">
        <v>0</v>
      </c>
      <c r="AX321" s="47">
        <v>0</v>
      </c>
      <c r="AY321" s="47">
        <v>0</v>
      </c>
      <c r="AZ321" s="47">
        <v>0</v>
      </c>
      <c r="BA321" s="47">
        <v>0</v>
      </c>
      <c r="BB321" s="47">
        <v>0</v>
      </c>
      <c r="BC321" s="47">
        <v>0</v>
      </c>
      <c r="BD321" s="47">
        <v>0</v>
      </c>
      <c r="BE321" s="47">
        <v>0</v>
      </c>
      <c r="BF321" s="47">
        <v>0</v>
      </c>
      <c r="BG321" s="47">
        <v>0</v>
      </c>
      <c r="BH321" s="47">
        <v>0</v>
      </c>
      <c r="BI321" s="47">
        <v>0</v>
      </c>
      <c r="BJ321" s="47">
        <v>0</v>
      </c>
      <c r="BK321" s="47">
        <v>0</v>
      </c>
      <c r="BL321" s="47">
        <v>0</v>
      </c>
      <c r="BM321" s="47">
        <v>0</v>
      </c>
      <c r="BN321" s="47">
        <v>0</v>
      </c>
      <c r="BO321" s="47">
        <v>0</v>
      </c>
      <c r="BP321" s="47">
        <v>0</v>
      </c>
      <c r="BQ321" s="47">
        <v>0</v>
      </c>
      <c r="BR321" s="47">
        <v>0</v>
      </c>
      <c r="BS321" s="47">
        <v>0</v>
      </c>
      <c r="BT321" s="47">
        <v>0</v>
      </c>
      <c r="BU321" s="47">
        <v>0</v>
      </c>
      <c r="BV321" s="47">
        <v>0</v>
      </c>
      <c r="BW321" s="47">
        <v>0</v>
      </c>
      <c r="BX321" s="47">
        <v>0</v>
      </c>
      <c r="BY321" s="47">
        <v>0</v>
      </c>
      <c r="BZ321" s="47">
        <v>0</v>
      </c>
      <c r="CA321" s="47">
        <v>0</v>
      </c>
      <c r="CB321" s="47">
        <v>0</v>
      </c>
      <c r="CC321" s="47">
        <v>0</v>
      </c>
      <c r="CD321" s="47">
        <v>0</v>
      </c>
      <c r="CE321" s="47">
        <v>0</v>
      </c>
      <c r="CF321" s="47">
        <v>0</v>
      </c>
      <c r="CG321" s="47">
        <v>0</v>
      </c>
      <c r="CH321" s="47">
        <v>0</v>
      </c>
      <c r="CI321" s="47">
        <v>0</v>
      </c>
      <c r="CJ321" s="47">
        <v>0</v>
      </c>
      <c r="CK321" s="47">
        <v>0</v>
      </c>
      <c r="CL321" s="47">
        <v>0</v>
      </c>
      <c r="CM321" s="47">
        <v>0</v>
      </c>
      <c r="CN321" s="47">
        <v>0</v>
      </c>
      <c r="CO321" s="47">
        <v>0</v>
      </c>
      <c r="CP321" s="47">
        <v>0</v>
      </c>
      <c r="CQ321" s="47">
        <v>0</v>
      </c>
      <c r="CR321" s="47">
        <v>0</v>
      </c>
      <c r="CS321" s="47">
        <v>0</v>
      </c>
      <c r="CT321" s="47">
        <v>0</v>
      </c>
      <c r="CU321" s="47">
        <v>0</v>
      </c>
      <c r="CV321" s="47">
        <v>0</v>
      </c>
      <c r="CW321" s="47">
        <v>0</v>
      </c>
      <c r="CX321" s="47">
        <v>0</v>
      </c>
      <c r="CY321" s="47">
        <v>0</v>
      </c>
      <c r="CZ321" s="47">
        <v>0</v>
      </c>
      <c r="DA321" s="47">
        <v>0</v>
      </c>
      <c r="DB321" s="47">
        <v>0</v>
      </c>
      <c r="DC321" s="47">
        <v>0</v>
      </c>
      <c r="DD321" s="47">
        <v>0</v>
      </c>
      <c r="DE321" s="47">
        <v>0</v>
      </c>
      <c r="DF321" s="47">
        <v>0</v>
      </c>
      <c r="DG321" s="47">
        <v>0</v>
      </c>
      <c r="DH321" s="47">
        <v>0</v>
      </c>
      <c r="DI321" s="47">
        <v>0</v>
      </c>
      <c r="DJ321" s="47">
        <v>0</v>
      </c>
      <c r="DK321" s="47">
        <v>0</v>
      </c>
      <c r="DL321" s="47">
        <v>0</v>
      </c>
      <c r="DM321" s="47">
        <v>0</v>
      </c>
      <c r="DN321" s="47">
        <v>0</v>
      </c>
      <c r="DO321" s="47">
        <v>0</v>
      </c>
      <c r="DP321" s="47">
        <v>0</v>
      </c>
      <c r="DQ321" s="47">
        <v>0</v>
      </c>
      <c r="DR321" s="47">
        <v>0</v>
      </c>
      <c r="DS321" s="47">
        <v>0</v>
      </c>
      <c r="DT321" s="47">
        <v>0</v>
      </c>
      <c r="DU321" s="47">
        <v>0</v>
      </c>
      <c r="DV321" s="47">
        <v>0</v>
      </c>
      <c r="DW321" s="47">
        <v>0</v>
      </c>
      <c r="DX321" s="47">
        <v>0</v>
      </c>
      <c r="DY321" s="47">
        <v>0</v>
      </c>
      <c r="DZ321" s="47">
        <v>0</v>
      </c>
      <c r="EA321" s="47">
        <v>0</v>
      </c>
      <c r="ZZ321" t="s">
        <v>157</v>
      </c>
    </row>
    <row r="322" spans="1:702" x14ac:dyDescent="0.25">
      <c r="A322" s="47" t="s">
        <v>633</v>
      </c>
      <c r="B322" s="47" t="s">
        <v>153</v>
      </c>
      <c r="C322" s="47" t="s">
        <v>157</v>
      </c>
      <c r="D322" s="47" t="s">
        <v>1170</v>
      </c>
      <c r="E322" s="47" t="s">
        <v>552</v>
      </c>
      <c r="F322" s="47" t="s">
        <v>552</v>
      </c>
      <c r="G322" s="47"/>
      <c r="H322" s="47" t="s">
        <v>406</v>
      </c>
      <c r="I322" s="47" t="s">
        <v>412</v>
      </c>
      <c r="J322" s="47" t="str">
        <f>=IFERROR(VLOOKUP(H322&amp;I322,Table_Fonctions!A:G,6,FALSE),"")</f>
        <v>0</v>
      </c>
      <c r="K322" s="47" t="s">
        <v>1177</v>
      </c>
      <c r="L322" s="47" t="str">
        <f>=IFERROR(VLOOKUP(H322&amp;I322,Table_Fonctions!A:G,7,FALSE),K322)</f>
        <v/>
      </c>
      <c r="M322" s="47" t="str">
        <f>=IF(OR(LEFT(D322, 3)="TJ ", LEFT(D322, 4)="CPH "), "OUI", "NON")</f>
        <v/>
      </c>
      <c r="N322" s="47" t="s">
        <v>560</v>
      </c>
      <c r="O322" s="47"/>
      <c r="P322" s="47">
        <v>0.8000000000000057</v>
      </c>
      <c r="Q322" s="47">
        <v>0.8000000000000057</v>
      </c>
      <c r="R322" s="47" t="s">
        <v>1172</v>
      </c>
      <c r="S322" s="47">
        <f>=ROUND(BQ322-(BR322+BS322),3)</f>
      </c>
      <c r="T322" s="47">
        <f>=ROUND(CK322-(CL322+CM322+CN322+CO322+CP322),3)</f>
      </c>
      <c r="U322" s="47">
        <v>0</v>
      </c>
      <c r="V322" s="47">
        <v>0</v>
      </c>
      <c r="W322" s="47">
        <v>0</v>
      </c>
      <c r="X322" s="47">
        <v>0</v>
      </c>
      <c r="Y322" s="47">
        <v>0</v>
      </c>
      <c r="Z322" s="47">
        <v>0</v>
      </c>
      <c r="AA322" s="47">
        <v>0</v>
      </c>
      <c r="AB322" s="47">
        <v>0</v>
      </c>
      <c r="AC322" s="47">
        <v>0</v>
      </c>
      <c r="AD322" s="47">
        <v>0</v>
      </c>
      <c r="AE322" s="47">
        <v>0</v>
      </c>
      <c r="AF322" s="47">
        <v>0</v>
      </c>
      <c r="AG322" s="47">
        <v>0</v>
      </c>
      <c r="AH322" s="47">
        <v>0</v>
      </c>
      <c r="AI322" s="47">
        <v>0</v>
      </c>
      <c r="AJ322" s="47">
        <v>0.8000000000000057</v>
      </c>
      <c r="AK322" s="47">
        <v>0</v>
      </c>
      <c r="AL322" s="47">
        <v>0</v>
      </c>
      <c r="AM322" s="47">
        <v>0</v>
      </c>
      <c r="AN322" s="47">
        <v>0</v>
      </c>
      <c r="AO322" s="47">
        <v>0</v>
      </c>
      <c r="AP322" s="47">
        <v>0</v>
      </c>
      <c r="AQ322" s="47">
        <v>0</v>
      </c>
      <c r="AR322" s="47">
        <v>0</v>
      </c>
      <c r="AS322" s="47">
        <v>0</v>
      </c>
      <c r="AT322" s="47">
        <v>0</v>
      </c>
      <c r="AU322" s="47">
        <v>0</v>
      </c>
      <c r="AV322" s="47">
        <v>0</v>
      </c>
      <c r="AW322" s="47">
        <v>0</v>
      </c>
      <c r="AX322" s="47">
        <v>0</v>
      </c>
      <c r="AY322" s="47">
        <v>0</v>
      </c>
      <c r="AZ322" s="47">
        <v>0</v>
      </c>
      <c r="BA322" s="47">
        <v>0</v>
      </c>
      <c r="BB322" s="47">
        <v>0</v>
      </c>
      <c r="BC322" s="47">
        <v>0</v>
      </c>
      <c r="BD322" s="47">
        <v>0</v>
      </c>
      <c r="BE322" s="47">
        <v>0</v>
      </c>
      <c r="BF322" s="47">
        <v>0</v>
      </c>
      <c r="BG322" s="47">
        <v>0</v>
      </c>
      <c r="BH322" s="47">
        <v>0</v>
      </c>
      <c r="BI322" s="47">
        <v>0</v>
      </c>
      <c r="BJ322" s="47">
        <v>0</v>
      </c>
      <c r="BK322" s="47">
        <v>0</v>
      </c>
      <c r="BL322" s="47">
        <v>0</v>
      </c>
      <c r="BM322" s="47">
        <v>0</v>
      </c>
      <c r="BN322" s="47">
        <v>0</v>
      </c>
      <c r="BO322" s="47">
        <v>0</v>
      </c>
      <c r="BP322" s="47">
        <v>0</v>
      </c>
      <c r="BQ322" s="47">
        <v>0</v>
      </c>
      <c r="BR322" s="47">
        <v>0</v>
      </c>
      <c r="BS322" s="47">
        <v>0</v>
      </c>
      <c r="BT322" s="47">
        <v>0</v>
      </c>
      <c r="BU322" s="47">
        <v>0</v>
      </c>
      <c r="BV322" s="47">
        <v>0</v>
      </c>
      <c r="BW322" s="47">
        <v>0</v>
      </c>
      <c r="BX322" s="47">
        <v>0</v>
      </c>
      <c r="BY322" s="47">
        <v>0</v>
      </c>
      <c r="BZ322" s="47">
        <v>0</v>
      </c>
      <c r="CA322" s="47">
        <v>0</v>
      </c>
      <c r="CB322" s="47">
        <v>0</v>
      </c>
      <c r="CC322" s="47">
        <v>0</v>
      </c>
      <c r="CD322" s="47">
        <v>0</v>
      </c>
      <c r="CE322" s="47">
        <v>0</v>
      </c>
      <c r="CF322" s="47">
        <v>0</v>
      </c>
      <c r="CG322" s="47">
        <v>0</v>
      </c>
      <c r="CH322" s="47">
        <v>0</v>
      </c>
      <c r="CI322" s="47">
        <v>0</v>
      </c>
      <c r="CJ322" s="47">
        <v>0</v>
      </c>
      <c r="CK322" s="47">
        <v>0</v>
      </c>
      <c r="CL322" s="47">
        <v>0</v>
      </c>
      <c r="CM322" s="47">
        <v>0</v>
      </c>
      <c r="CN322" s="47">
        <v>0</v>
      </c>
      <c r="CO322" s="47">
        <v>0</v>
      </c>
      <c r="CP322" s="47">
        <v>0</v>
      </c>
      <c r="CQ322" s="47">
        <v>0</v>
      </c>
      <c r="CR322" s="47">
        <v>0</v>
      </c>
      <c r="CS322" s="47">
        <v>0</v>
      </c>
      <c r="CT322" s="47">
        <v>0</v>
      </c>
      <c r="CU322" s="47">
        <v>0</v>
      </c>
      <c r="CV322" s="47">
        <v>0</v>
      </c>
      <c r="CW322" s="47">
        <v>0</v>
      </c>
      <c r="CX322" s="47">
        <v>0</v>
      </c>
      <c r="CY322" s="47">
        <v>0</v>
      </c>
      <c r="CZ322" s="47">
        <v>0</v>
      </c>
      <c r="DA322" s="47">
        <v>0</v>
      </c>
      <c r="DB322" s="47">
        <v>0</v>
      </c>
      <c r="DC322" s="47">
        <v>0</v>
      </c>
      <c r="DD322" s="47">
        <v>0</v>
      </c>
      <c r="DE322" s="47">
        <v>0</v>
      </c>
      <c r="DF322" s="47">
        <v>0</v>
      </c>
      <c r="DG322" s="47">
        <v>0</v>
      </c>
      <c r="DH322" s="47">
        <v>0</v>
      </c>
      <c r="DI322" s="47">
        <v>0</v>
      </c>
      <c r="DJ322" s="47">
        <v>0</v>
      </c>
      <c r="DK322" s="47">
        <v>0</v>
      </c>
      <c r="DL322" s="47">
        <v>0</v>
      </c>
      <c r="DM322" s="47">
        <v>0</v>
      </c>
      <c r="DN322" s="47">
        <v>0</v>
      </c>
      <c r="DO322" s="47">
        <v>0</v>
      </c>
      <c r="DP322" s="47">
        <v>0</v>
      </c>
      <c r="DQ322" s="47">
        <v>0</v>
      </c>
      <c r="DR322" s="47">
        <v>0</v>
      </c>
      <c r="DS322" s="47">
        <v>0</v>
      </c>
      <c r="DT322" s="47">
        <v>0</v>
      </c>
      <c r="DU322" s="47">
        <v>0</v>
      </c>
      <c r="DV322" s="47">
        <v>0</v>
      </c>
      <c r="DW322" s="47">
        <v>0</v>
      </c>
      <c r="DX322" s="47">
        <v>0</v>
      </c>
      <c r="DY322" s="47">
        <v>0</v>
      </c>
      <c r="DZ322" s="47">
        <v>0</v>
      </c>
      <c r="EA322" s="47">
        <v>0</v>
      </c>
      <c r="ZZ322" t="s">
        <v>157</v>
      </c>
    </row>
    <row r="323" spans="1:702" x14ac:dyDescent="0.25">
      <c r="A323" s="47" t="s">
        <v>634</v>
      </c>
      <c r="B323" s="47" t="s">
        <v>153</v>
      </c>
      <c r="C323" s="47" t="s">
        <v>157</v>
      </c>
      <c r="D323" s="47" t="s">
        <v>1170</v>
      </c>
      <c r="E323" s="47" t="s">
        <v>552</v>
      </c>
      <c r="F323" s="47" t="s">
        <v>552</v>
      </c>
      <c r="G323" s="47"/>
      <c r="H323" s="47" t="s">
        <v>406</v>
      </c>
      <c r="I323" s="47" t="s">
        <v>415</v>
      </c>
      <c r="J323" s="47" t="str">
        <f>=IFERROR(VLOOKUP(H323&amp;I323,Table_Fonctions!A:G,6,FALSE),"")</f>
        <v>0</v>
      </c>
      <c r="K323" s="47" t="s">
        <v>1177</v>
      </c>
      <c r="L323" s="47" t="str">
        <f>=IFERROR(VLOOKUP(H323&amp;I323,Table_Fonctions!A:G,7,FALSE),K323)</f>
        <v/>
      </c>
      <c r="M323" s="47" t="str">
        <f>=IF(OR(LEFT(D323, 3)="TJ ", LEFT(D323, 4)="CPH "), "OUI", "NON")</f>
        <v/>
      </c>
      <c r="N323" s="47" t="s">
        <v>560</v>
      </c>
      <c r="O323" s="47"/>
      <c r="P323" s="47">
        <v>0.5999999999999962</v>
      </c>
      <c r="Q323" s="47">
        <v>0.5999999999999962</v>
      </c>
      <c r="R323" s="47" t="s">
        <v>1172</v>
      </c>
      <c r="S323" s="47">
        <f>=ROUND(BQ323-(BR323+BS323),3)</f>
      </c>
      <c r="T323" s="47">
        <f>=ROUND(CK323-(CL323+CM323+CN323+CO323+CP323),3)</f>
      </c>
      <c r="U323" s="47">
        <v>0</v>
      </c>
      <c r="V323" s="47">
        <v>0</v>
      </c>
      <c r="W323" s="47">
        <v>0</v>
      </c>
      <c r="X323" s="47">
        <v>0</v>
      </c>
      <c r="Y323" s="47">
        <v>0</v>
      </c>
      <c r="Z323" s="47">
        <v>0</v>
      </c>
      <c r="AA323" s="47">
        <v>0</v>
      </c>
      <c r="AB323" s="47">
        <v>0</v>
      </c>
      <c r="AC323" s="47">
        <v>0</v>
      </c>
      <c r="AD323" s="47">
        <v>0</v>
      </c>
      <c r="AE323" s="47">
        <v>0</v>
      </c>
      <c r="AF323" s="47">
        <v>0</v>
      </c>
      <c r="AG323" s="47">
        <v>0</v>
      </c>
      <c r="AH323" s="47">
        <v>0</v>
      </c>
      <c r="AI323" s="47">
        <v>0</v>
      </c>
      <c r="AJ323" s="47">
        <v>0.5999999999999962</v>
      </c>
      <c r="AK323" s="47">
        <v>0</v>
      </c>
      <c r="AL323" s="47">
        <v>0</v>
      </c>
      <c r="AM323" s="47">
        <v>0</v>
      </c>
      <c r="AN323" s="47">
        <v>0</v>
      </c>
      <c r="AO323" s="47">
        <v>0</v>
      </c>
      <c r="AP323" s="47">
        <v>0</v>
      </c>
      <c r="AQ323" s="47">
        <v>0</v>
      </c>
      <c r="AR323" s="47">
        <v>0</v>
      </c>
      <c r="AS323" s="47">
        <v>0</v>
      </c>
      <c r="AT323" s="47">
        <v>0</v>
      </c>
      <c r="AU323" s="47">
        <v>0</v>
      </c>
      <c r="AV323" s="47">
        <v>0</v>
      </c>
      <c r="AW323" s="47">
        <v>0</v>
      </c>
      <c r="AX323" s="47">
        <v>0</v>
      </c>
      <c r="AY323" s="47">
        <v>0</v>
      </c>
      <c r="AZ323" s="47">
        <v>0</v>
      </c>
      <c r="BA323" s="47">
        <v>0</v>
      </c>
      <c r="BB323" s="47">
        <v>0</v>
      </c>
      <c r="BC323" s="47">
        <v>0</v>
      </c>
      <c r="BD323" s="47">
        <v>0</v>
      </c>
      <c r="BE323" s="47">
        <v>0</v>
      </c>
      <c r="BF323" s="47">
        <v>0</v>
      </c>
      <c r="BG323" s="47">
        <v>0</v>
      </c>
      <c r="BH323" s="47">
        <v>0</v>
      </c>
      <c r="BI323" s="47">
        <v>0</v>
      </c>
      <c r="BJ323" s="47">
        <v>0</v>
      </c>
      <c r="BK323" s="47">
        <v>0</v>
      </c>
      <c r="BL323" s="47">
        <v>0</v>
      </c>
      <c r="BM323" s="47">
        <v>0</v>
      </c>
      <c r="BN323" s="47">
        <v>0</v>
      </c>
      <c r="BO323" s="47">
        <v>0</v>
      </c>
      <c r="BP323" s="47">
        <v>0</v>
      </c>
      <c r="BQ323" s="47">
        <v>0</v>
      </c>
      <c r="BR323" s="47">
        <v>0</v>
      </c>
      <c r="BS323" s="47">
        <v>0</v>
      </c>
      <c r="BT323" s="47">
        <v>0</v>
      </c>
      <c r="BU323" s="47">
        <v>0</v>
      </c>
      <c r="BV323" s="47">
        <v>0</v>
      </c>
      <c r="BW323" s="47">
        <v>0</v>
      </c>
      <c r="BX323" s="47">
        <v>0</v>
      </c>
      <c r="BY323" s="47">
        <v>0</v>
      </c>
      <c r="BZ323" s="47">
        <v>0</v>
      </c>
      <c r="CA323" s="47">
        <v>0</v>
      </c>
      <c r="CB323" s="47">
        <v>0</v>
      </c>
      <c r="CC323" s="47">
        <v>0</v>
      </c>
      <c r="CD323" s="47">
        <v>0</v>
      </c>
      <c r="CE323" s="47">
        <v>0</v>
      </c>
      <c r="CF323" s="47">
        <v>0</v>
      </c>
      <c r="CG323" s="47">
        <v>0</v>
      </c>
      <c r="CH323" s="47">
        <v>0</v>
      </c>
      <c r="CI323" s="47">
        <v>0</v>
      </c>
      <c r="CJ323" s="47">
        <v>0</v>
      </c>
      <c r="CK323" s="47">
        <v>0</v>
      </c>
      <c r="CL323" s="47">
        <v>0</v>
      </c>
      <c r="CM323" s="47">
        <v>0</v>
      </c>
      <c r="CN323" s="47">
        <v>0</v>
      </c>
      <c r="CO323" s="47">
        <v>0</v>
      </c>
      <c r="CP323" s="47">
        <v>0</v>
      </c>
      <c r="CQ323" s="47">
        <v>0</v>
      </c>
      <c r="CR323" s="47">
        <v>0</v>
      </c>
      <c r="CS323" s="47">
        <v>0</v>
      </c>
      <c r="CT323" s="47">
        <v>0</v>
      </c>
      <c r="CU323" s="47">
        <v>0</v>
      </c>
      <c r="CV323" s="47">
        <v>0</v>
      </c>
      <c r="CW323" s="47">
        <v>0</v>
      </c>
      <c r="CX323" s="47">
        <v>0</v>
      </c>
      <c r="CY323" s="47">
        <v>0</v>
      </c>
      <c r="CZ323" s="47">
        <v>0</v>
      </c>
      <c r="DA323" s="47">
        <v>0</v>
      </c>
      <c r="DB323" s="47">
        <v>0</v>
      </c>
      <c r="DC323" s="47">
        <v>0</v>
      </c>
      <c r="DD323" s="47">
        <v>0</v>
      </c>
      <c r="DE323" s="47">
        <v>0</v>
      </c>
      <c r="DF323" s="47">
        <v>0</v>
      </c>
      <c r="DG323" s="47">
        <v>0</v>
      </c>
      <c r="DH323" s="47">
        <v>0</v>
      </c>
      <c r="DI323" s="47">
        <v>0</v>
      </c>
      <c r="DJ323" s="47">
        <v>0</v>
      </c>
      <c r="DK323" s="47">
        <v>0</v>
      </c>
      <c r="DL323" s="47">
        <v>0</v>
      </c>
      <c r="DM323" s="47">
        <v>0</v>
      </c>
      <c r="DN323" s="47">
        <v>0</v>
      </c>
      <c r="DO323" s="47">
        <v>0</v>
      </c>
      <c r="DP323" s="47">
        <v>0</v>
      </c>
      <c r="DQ323" s="47">
        <v>0</v>
      </c>
      <c r="DR323" s="47">
        <v>0</v>
      </c>
      <c r="DS323" s="47">
        <v>0</v>
      </c>
      <c r="DT323" s="47">
        <v>0</v>
      </c>
      <c r="DU323" s="47">
        <v>0</v>
      </c>
      <c r="DV323" s="47">
        <v>0</v>
      </c>
      <c r="DW323" s="47">
        <v>0</v>
      </c>
      <c r="DX323" s="47">
        <v>0</v>
      </c>
      <c r="DY323" s="47">
        <v>0</v>
      </c>
      <c r="DZ323" s="47">
        <v>0</v>
      </c>
      <c r="EA323" s="47">
        <v>0</v>
      </c>
      <c r="ZZ323" t="s">
        <v>157</v>
      </c>
    </row>
    <row r="324" spans="1:702" x14ac:dyDescent="0.25">
      <c r="A324" s="47" t="s">
        <v>635</v>
      </c>
      <c r="B324" s="47" t="s">
        <v>153</v>
      </c>
      <c r="C324" s="47" t="s">
        <v>157</v>
      </c>
      <c r="D324" s="47" t="s">
        <v>1170</v>
      </c>
      <c r="E324" s="47" t="s">
        <v>552</v>
      </c>
      <c r="F324" s="47" t="s">
        <v>552</v>
      </c>
      <c r="G324" s="47"/>
      <c r="H324" s="47" t="s">
        <v>406</v>
      </c>
      <c r="I324" s="47" t="s">
        <v>412</v>
      </c>
      <c r="J324" s="47" t="str">
        <f>=IFERROR(VLOOKUP(H324&amp;I324,Table_Fonctions!A:G,6,FALSE),"")</f>
        <v>0</v>
      </c>
      <c r="K324" s="47" t="s">
        <v>1177</v>
      </c>
      <c r="L324" s="47" t="str">
        <f>=IFERROR(VLOOKUP(H324&amp;I324,Table_Fonctions!A:G,7,FALSE),K324)</f>
        <v/>
      </c>
      <c r="M324" s="47" t="str">
        <f>=IF(OR(LEFT(D324, 3)="TJ ", LEFT(D324, 4)="CPH "), "OUI", "NON")</f>
        <v/>
      </c>
      <c r="N324" s="47" t="s">
        <v>239</v>
      </c>
      <c r="O324" s="47"/>
      <c r="P324" s="47">
        <v>0.32894736842105265</v>
      </c>
      <c r="Q324" s="47">
        <v>0.32894736842105265</v>
      </c>
      <c r="R324" s="47" t="s">
        <v>1172</v>
      </c>
      <c r="S324" s="47">
        <f>=ROUND(BQ324-(BR324+BS324),3)</f>
      </c>
      <c r="T324" s="47">
        <f>=ROUND(CK324-(CL324+CM324+CN324+CO324+CP324),3)</f>
      </c>
      <c r="U324" s="47">
        <v>0</v>
      </c>
      <c r="V324" s="47">
        <v>0</v>
      </c>
      <c r="W324" s="47">
        <v>0</v>
      </c>
      <c r="X324" s="47">
        <v>0</v>
      </c>
      <c r="Y324" s="47">
        <v>0</v>
      </c>
      <c r="Z324" s="47">
        <v>0</v>
      </c>
      <c r="AA324" s="47">
        <v>0</v>
      </c>
      <c r="AB324" s="47">
        <v>0</v>
      </c>
      <c r="AC324" s="47">
        <v>0</v>
      </c>
      <c r="AD324" s="47">
        <v>0</v>
      </c>
      <c r="AE324" s="47">
        <v>0</v>
      </c>
      <c r="AF324" s="47">
        <v>0</v>
      </c>
      <c r="AG324" s="47">
        <v>0</v>
      </c>
      <c r="AH324" s="47">
        <v>0</v>
      </c>
      <c r="AI324" s="47">
        <v>0</v>
      </c>
      <c r="AJ324" s="47">
        <v>0.32894736842105265</v>
      </c>
      <c r="AK324" s="47">
        <v>0</v>
      </c>
      <c r="AL324" s="47">
        <v>0</v>
      </c>
      <c r="AM324" s="47">
        <v>0</v>
      </c>
      <c r="AN324" s="47">
        <v>0</v>
      </c>
      <c r="AO324" s="47">
        <v>0</v>
      </c>
      <c r="AP324" s="47">
        <v>0</v>
      </c>
      <c r="AQ324" s="47">
        <v>0</v>
      </c>
      <c r="AR324" s="47">
        <v>0</v>
      </c>
      <c r="AS324" s="47">
        <v>0</v>
      </c>
      <c r="AT324" s="47">
        <v>0</v>
      </c>
      <c r="AU324" s="47">
        <v>0</v>
      </c>
      <c r="AV324" s="47">
        <v>0</v>
      </c>
      <c r="AW324" s="47">
        <v>0</v>
      </c>
      <c r="AX324" s="47">
        <v>0</v>
      </c>
      <c r="AY324" s="47">
        <v>0</v>
      </c>
      <c r="AZ324" s="47">
        <v>0</v>
      </c>
      <c r="BA324" s="47">
        <v>0</v>
      </c>
      <c r="BB324" s="47">
        <v>0</v>
      </c>
      <c r="BC324" s="47">
        <v>0</v>
      </c>
      <c r="BD324" s="47">
        <v>0</v>
      </c>
      <c r="BE324" s="47">
        <v>0</v>
      </c>
      <c r="BF324" s="47">
        <v>0</v>
      </c>
      <c r="BG324" s="47">
        <v>0</v>
      </c>
      <c r="BH324" s="47">
        <v>0</v>
      </c>
      <c r="BI324" s="47">
        <v>0</v>
      </c>
      <c r="BJ324" s="47">
        <v>0</v>
      </c>
      <c r="BK324" s="47">
        <v>0</v>
      </c>
      <c r="BL324" s="47">
        <v>0</v>
      </c>
      <c r="BM324" s="47">
        <v>0</v>
      </c>
      <c r="BN324" s="47">
        <v>0</v>
      </c>
      <c r="BO324" s="47">
        <v>0</v>
      </c>
      <c r="BP324" s="47">
        <v>0</v>
      </c>
      <c r="BQ324" s="47">
        <v>0</v>
      </c>
      <c r="BR324" s="47">
        <v>0</v>
      </c>
      <c r="BS324" s="47">
        <v>0</v>
      </c>
      <c r="BT324" s="47">
        <v>0</v>
      </c>
      <c r="BU324" s="47">
        <v>0</v>
      </c>
      <c r="BV324" s="47">
        <v>0</v>
      </c>
      <c r="BW324" s="47">
        <v>0</v>
      </c>
      <c r="BX324" s="47">
        <v>0</v>
      </c>
      <c r="BY324" s="47">
        <v>0</v>
      </c>
      <c r="BZ324" s="47">
        <v>0</v>
      </c>
      <c r="CA324" s="47">
        <v>0</v>
      </c>
      <c r="CB324" s="47">
        <v>0</v>
      </c>
      <c r="CC324" s="47">
        <v>0</v>
      </c>
      <c r="CD324" s="47">
        <v>0</v>
      </c>
      <c r="CE324" s="47">
        <v>0</v>
      </c>
      <c r="CF324" s="47">
        <v>0</v>
      </c>
      <c r="CG324" s="47">
        <v>0</v>
      </c>
      <c r="CH324" s="47">
        <v>0</v>
      </c>
      <c r="CI324" s="47">
        <v>0</v>
      </c>
      <c r="CJ324" s="47">
        <v>0</v>
      </c>
      <c r="CK324" s="47">
        <v>0</v>
      </c>
      <c r="CL324" s="47">
        <v>0</v>
      </c>
      <c r="CM324" s="47">
        <v>0</v>
      </c>
      <c r="CN324" s="47">
        <v>0</v>
      </c>
      <c r="CO324" s="47">
        <v>0</v>
      </c>
      <c r="CP324" s="47">
        <v>0</v>
      </c>
      <c r="CQ324" s="47">
        <v>0</v>
      </c>
      <c r="CR324" s="47">
        <v>0</v>
      </c>
      <c r="CS324" s="47">
        <v>0</v>
      </c>
      <c r="CT324" s="47">
        <v>0</v>
      </c>
      <c r="CU324" s="47">
        <v>0</v>
      </c>
      <c r="CV324" s="47">
        <v>0</v>
      </c>
      <c r="CW324" s="47">
        <v>0</v>
      </c>
      <c r="CX324" s="47">
        <v>0</v>
      </c>
      <c r="CY324" s="47">
        <v>0</v>
      </c>
      <c r="CZ324" s="47">
        <v>0</v>
      </c>
      <c r="DA324" s="47">
        <v>0</v>
      </c>
      <c r="DB324" s="47">
        <v>0</v>
      </c>
      <c r="DC324" s="47">
        <v>0</v>
      </c>
      <c r="DD324" s="47">
        <v>0</v>
      </c>
      <c r="DE324" s="47">
        <v>0</v>
      </c>
      <c r="DF324" s="47">
        <v>0</v>
      </c>
      <c r="DG324" s="47">
        <v>0</v>
      </c>
      <c r="DH324" s="47">
        <v>0</v>
      </c>
      <c r="DI324" s="47">
        <v>0</v>
      </c>
      <c r="DJ324" s="47">
        <v>0</v>
      </c>
      <c r="DK324" s="47">
        <v>0.2131578947368421</v>
      </c>
      <c r="DL324" s="47">
        <v>0.2131578947368421</v>
      </c>
      <c r="DM324" s="47">
        <v>0</v>
      </c>
      <c r="DN324" s="47">
        <v>0</v>
      </c>
      <c r="DO324" s="47">
        <v>0</v>
      </c>
      <c r="DP324" s="47">
        <v>0</v>
      </c>
      <c r="DQ324" s="47">
        <v>0</v>
      </c>
      <c r="DR324" s="47">
        <v>0</v>
      </c>
      <c r="DS324" s="47">
        <v>0</v>
      </c>
      <c r="DT324" s="47">
        <v>0</v>
      </c>
      <c r="DU324" s="47">
        <v>0</v>
      </c>
      <c r="DV324" s="47">
        <v>0</v>
      </c>
      <c r="DW324" s="47">
        <v>0</v>
      </c>
      <c r="DX324" s="47">
        <v>0</v>
      </c>
      <c r="DY324" s="47">
        <v>0</v>
      </c>
      <c r="DZ324" s="47">
        <v>0</v>
      </c>
      <c r="EA324" s="47">
        <v>0</v>
      </c>
      <c r="ZZ324" t="s">
        <v>157</v>
      </c>
    </row>
    <row r="325" spans="1:702" x14ac:dyDescent="0.25">
      <c r="A325" s="47" t="s">
        <v>636</v>
      </c>
      <c r="B325" s="47" t="s">
        <v>153</v>
      </c>
      <c r="C325" s="47" t="s">
        <v>157</v>
      </c>
      <c r="D325" s="47" t="s">
        <v>1170</v>
      </c>
      <c r="E325" s="47" t="s">
        <v>552</v>
      </c>
      <c r="F325" s="47" t="s">
        <v>552</v>
      </c>
      <c r="G325" s="47"/>
      <c r="H325" s="47" t="s">
        <v>406</v>
      </c>
      <c r="I325" s="47" t="s">
        <v>412</v>
      </c>
      <c r="J325" s="47" t="str">
        <f>=IFERROR(VLOOKUP(H325&amp;I325,Table_Fonctions!A:G,6,FALSE),"")</f>
        <v>0</v>
      </c>
      <c r="K325" s="47" t="s">
        <v>1177</v>
      </c>
      <c r="L325" s="47" t="str">
        <f>=IFERROR(VLOOKUP(H325&amp;I325,Table_Fonctions!A:G,7,FALSE),K325)</f>
        <v/>
      </c>
      <c r="M325" s="47" t="str">
        <f>=IF(OR(LEFT(D325, 3)="TJ ", LEFT(D325, 4)="CPH "), "OUI", "NON")</f>
        <v/>
      </c>
      <c r="N325" s="47" t="s">
        <v>363</v>
      </c>
      <c r="O325" s="47"/>
      <c r="P325" s="47">
        <v>0.843421052631579</v>
      </c>
      <c r="Q325" s="47">
        <v>0.843421052631579</v>
      </c>
      <c r="R325" s="47" t="s">
        <v>1172</v>
      </c>
      <c r="S325" s="47">
        <f>=ROUND(BQ325-(BR325+BS325),3)</f>
      </c>
      <c r="T325" s="47">
        <f>=ROUND(CK325-(CL325+CM325+CN325+CO325+CP325),3)</f>
      </c>
      <c r="U325" s="47">
        <v>0</v>
      </c>
      <c r="V325" s="47">
        <v>0</v>
      </c>
      <c r="W325" s="47">
        <v>0</v>
      </c>
      <c r="X325" s="47">
        <v>0</v>
      </c>
      <c r="Y325" s="47">
        <v>0</v>
      </c>
      <c r="Z325" s="47">
        <v>0</v>
      </c>
      <c r="AA325" s="47">
        <v>0</v>
      </c>
      <c r="AB325" s="47">
        <v>0</v>
      </c>
      <c r="AC325" s="47">
        <v>0</v>
      </c>
      <c r="AD325" s="47">
        <v>0</v>
      </c>
      <c r="AE325" s="47">
        <v>0</v>
      </c>
      <c r="AF325" s="47">
        <v>0</v>
      </c>
      <c r="AG325" s="47">
        <v>0</v>
      </c>
      <c r="AH325" s="47">
        <v>0</v>
      </c>
      <c r="AI325" s="47">
        <v>0</v>
      </c>
      <c r="AJ325" s="47">
        <v>0.843421052631579</v>
      </c>
      <c r="AK325" s="47">
        <v>0</v>
      </c>
      <c r="AL325" s="47">
        <v>0</v>
      </c>
      <c r="AM325" s="47">
        <v>0</v>
      </c>
      <c r="AN325" s="47">
        <v>0</v>
      </c>
      <c r="AO325" s="47">
        <v>0</v>
      </c>
      <c r="AP325" s="47">
        <v>0.843421052631579</v>
      </c>
      <c r="AQ325" s="47">
        <v>0</v>
      </c>
      <c r="AR325" s="47">
        <v>0</v>
      </c>
      <c r="AS325" s="47">
        <v>0</v>
      </c>
      <c r="AT325" s="47">
        <v>0</v>
      </c>
      <c r="AU325" s="47">
        <v>0</v>
      </c>
      <c r="AV325" s="47">
        <v>0</v>
      </c>
      <c r="AW325" s="47">
        <v>0</v>
      </c>
      <c r="AX325" s="47">
        <v>0</v>
      </c>
      <c r="AY325" s="47">
        <v>0</v>
      </c>
      <c r="AZ325" s="47">
        <v>0</v>
      </c>
      <c r="BA325" s="47">
        <v>0</v>
      </c>
      <c r="BB325" s="47">
        <v>0</v>
      </c>
      <c r="BC325" s="47">
        <v>0</v>
      </c>
      <c r="BD325" s="47">
        <v>0</v>
      </c>
      <c r="BE325" s="47">
        <v>0</v>
      </c>
      <c r="BF325" s="47">
        <v>0</v>
      </c>
      <c r="BG325" s="47">
        <v>0</v>
      </c>
      <c r="BH325" s="47">
        <v>0</v>
      </c>
      <c r="BI325" s="47">
        <v>0</v>
      </c>
      <c r="BJ325" s="47">
        <v>0</v>
      </c>
      <c r="BK325" s="47">
        <v>0</v>
      </c>
      <c r="BL325" s="47">
        <v>0</v>
      </c>
      <c r="BM325" s="47">
        <v>0</v>
      </c>
      <c r="BN325" s="47">
        <v>0</v>
      </c>
      <c r="BO325" s="47">
        <v>0</v>
      </c>
      <c r="BP325" s="47">
        <v>0</v>
      </c>
      <c r="BQ325" s="47">
        <v>0</v>
      </c>
      <c r="BR325" s="47">
        <v>0</v>
      </c>
      <c r="BS325" s="47">
        <v>0</v>
      </c>
      <c r="BT325" s="47">
        <v>0</v>
      </c>
      <c r="BU325" s="47">
        <v>0</v>
      </c>
      <c r="BV325" s="47">
        <v>0</v>
      </c>
      <c r="BW325" s="47">
        <v>0</v>
      </c>
      <c r="BX325" s="47">
        <v>0</v>
      </c>
      <c r="BY325" s="47">
        <v>0</v>
      </c>
      <c r="BZ325" s="47">
        <v>0</v>
      </c>
      <c r="CA325" s="47">
        <v>0</v>
      </c>
      <c r="CB325" s="47">
        <v>0</v>
      </c>
      <c r="CC325" s="47">
        <v>0</v>
      </c>
      <c r="CD325" s="47">
        <v>0</v>
      </c>
      <c r="CE325" s="47">
        <v>0</v>
      </c>
      <c r="CF325" s="47">
        <v>0</v>
      </c>
      <c r="CG325" s="47">
        <v>0</v>
      </c>
      <c r="CH325" s="47">
        <v>0</v>
      </c>
      <c r="CI325" s="47">
        <v>0</v>
      </c>
      <c r="CJ325" s="47">
        <v>0</v>
      </c>
      <c r="CK325" s="47">
        <v>0</v>
      </c>
      <c r="CL325" s="47">
        <v>0</v>
      </c>
      <c r="CM325" s="47">
        <v>0</v>
      </c>
      <c r="CN325" s="47">
        <v>0</v>
      </c>
      <c r="CO325" s="47">
        <v>0</v>
      </c>
      <c r="CP325" s="47">
        <v>0</v>
      </c>
      <c r="CQ325" s="47">
        <v>0</v>
      </c>
      <c r="CR325" s="47">
        <v>0</v>
      </c>
      <c r="CS325" s="47">
        <v>0</v>
      </c>
      <c r="CT325" s="47">
        <v>0</v>
      </c>
      <c r="CU325" s="47">
        <v>0</v>
      </c>
      <c r="CV325" s="47">
        <v>0</v>
      </c>
      <c r="CW325" s="47">
        <v>0</v>
      </c>
      <c r="CX325" s="47">
        <v>0</v>
      </c>
      <c r="CY325" s="47">
        <v>0</v>
      </c>
      <c r="CZ325" s="47">
        <v>0</v>
      </c>
      <c r="DA325" s="47">
        <v>0</v>
      </c>
      <c r="DB325" s="47">
        <v>0</v>
      </c>
      <c r="DC325" s="47">
        <v>0</v>
      </c>
      <c r="DD325" s="47">
        <v>0</v>
      </c>
      <c r="DE325" s="47">
        <v>0</v>
      </c>
      <c r="DF325" s="47">
        <v>0</v>
      </c>
      <c r="DG325" s="47">
        <v>0</v>
      </c>
      <c r="DH325" s="47">
        <v>0</v>
      </c>
      <c r="DI325" s="47">
        <v>0</v>
      </c>
      <c r="DJ325" s="47">
        <v>0</v>
      </c>
      <c r="DK325" s="47">
        <v>0.15657894736842104</v>
      </c>
      <c r="DL325" s="47">
        <v>0</v>
      </c>
      <c r="DM325" s="47">
        <v>0</v>
      </c>
      <c r="DN325" s="47">
        <v>0</v>
      </c>
      <c r="DO325" s="47">
        <v>0.15657894736842104</v>
      </c>
      <c r="DP325" s="47">
        <v>0</v>
      </c>
      <c r="DQ325" s="47">
        <v>0</v>
      </c>
      <c r="DR325" s="47">
        <v>0</v>
      </c>
      <c r="DS325" s="47">
        <v>0</v>
      </c>
      <c r="DT325" s="47">
        <v>0</v>
      </c>
      <c r="DU325" s="47">
        <v>0</v>
      </c>
      <c r="DV325" s="47">
        <v>0</v>
      </c>
      <c r="DW325" s="47">
        <v>0</v>
      </c>
      <c r="DX325" s="47">
        <v>0</v>
      </c>
      <c r="DY325" s="47">
        <v>0</v>
      </c>
      <c r="DZ325" s="47">
        <v>0</v>
      </c>
      <c r="EA325" s="47">
        <v>0</v>
      </c>
      <c r="ZZ325" t="s">
        <v>157</v>
      </c>
    </row>
    <row r="326" spans="1:702" x14ac:dyDescent="0.25">
      <c r="A326" s="47" t="s">
        <v>637</v>
      </c>
      <c r="B326" s="47" t="s">
        <v>153</v>
      </c>
      <c r="C326" s="47" t="s">
        <v>157</v>
      </c>
      <c r="D326" s="47" t="s">
        <v>1170</v>
      </c>
      <c r="E326" s="47" t="s">
        <v>552</v>
      </c>
      <c r="F326" s="47" t="s">
        <v>552</v>
      </c>
      <c r="G326" s="47"/>
      <c r="H326" s="47" t="s">
        <v>406</v>
      </c>
      <c r="I326" s="47" t="s">
        <v>428</v>
      </c>
      <c r="J326" s="47" t="str">
        <f>=IFERROR(VLOOKUP(H326&amp;I326,Table_Fonctions!A:G,6,FALSE),"")</f>
        <v>0</v>
      </c>
      <c r="K326" s="47" t="s">
        <v>1178</v>
      </c>
      <c r="L326" s="47" t="str">
        <f>=IFERROR(VLOOKUP(H326&amp;I326,Table_Fonctions!A:G,7,FALSE),K326)</f>
        <v/>
      </c>
      <c r="M326" s="47" t="str">
        <f>=IF(OR(LEFT(D326, 3)="TJ ", LEFT(D326, 4)="CPH "), "OUI", "NON")</f>
        <v/>
      </c>
      <c r="N326" s="47" t="s">
        <v>490</v>
      </c>
      <c r="O326" s="47"/>
      <c r="P326" s="47">
        <v>0.31842105263157894</v>
      </c>
      <c r="Q326" s="47">
        <v>0</v>
      </c>
      <c r="R326" s="47">
        <v>0.31842105263157894</v>
      </c>
      <c r="S326" s="47">
        <f>=ROUND(BQ326-(BR326+BS326),3)</f>
      </c>
      <c r="T326" s="47">
        <f>=ROUND(CK326-(CL326+CM326+CN326+CO326+CP326),3)</f>
      </c>
      <c r="U326" s="47">
        <v>0</v>
      </c>
      <c r="V326" s="47">
        <v>0</v>
      </c>
      <c r="W326" s="47">
        <v>0</v>
      </c>
      <c r="X326" s="47">
        <v>0</v>
      </c>
      <c r="Y326" s="47">
        <v>0</v>
      </c>
      <c r="Z326" s="47">
        <v>0</v>
      </c>
      <c r="AA326" s="47">
        <v>0</v>
      </c>
      <c r="AB326" s="47">
        <v>0</v>
      </c>
      <c r="AC326" s="47">
        <v>0</v>
      </c>
      <c r="AD326" s="47">
        <v>0</v>
      </c>
      <c r="AE326" s="47">
        <v>0</v>
      </c>
      <c r="AF326" s="47">
        <v>0</v>
      </c>
      <c r="AG326" s="47">
        <v>0</v>
      </c>
      <c r="AH326" s="47">
        <v>0</v>
      </c>
      <c r="AI326" s="47">
        <v>0</v>
      </c>
      <c r="AJ326" s="47">
        <v>0</v>
      </c>
      <c r="AK326" s="47">
        <v>0</v>
      </c>
      <c r="AL326" s="47">
        <v>0</v>
      </c>
      <c r="AM326" s="47">
        <v>0</v>
      </c>
      <c r="AN326" s="47">
        <v>0</v>
      </c>
      <c r="AO326" s="47">
        <v>0</v>
      </c>
      <c r="AP326" s="47">
        <v>0</v>
      </c>
      <c r="AQ326" s="47">
        <v>0</v>
      </c>
      <c r="AR326" s="47">
        <v>0</v>
      </c>
      <c r="AS326" s="47">
        <v>0</v>
      </c>
      <c r="AT326" s="47">
        <v>0</v>
      </c>
      <c r="AU326" s="47">
        <v>0</v>
      </c>
      <c r="AV326" s="47">
        <v>0</v>
      </c>
      <c r="AW326" s="47">
        <v>0</v>
      </c>
      <c r="AX326" s="47">
        <v>0</v>
      </c>
      <c r="AY326" s="47">
        <v>0</v>
      </c>
      <c r="AZ326" s="47">
        <v>0</v>
      </c>
      <c r="BA326" s="47">
        <v>0</v>
      </c>
      <c r="BB326" s="47">
        <v>0</v>
      </c>
      <c r="BC326" s="47">
        <v>0</v>
      </c>
      <c r="BD326" s="47">
        <v>0</v>
      </c>
      <c r="BE326" s="47">
        <v>0</v>
      </c>
      <c r="BF326" s="47">
        <v>0</v>
      </c>
      <c r="BG326" s="47">
        <v>0</v>
      </c>
      <c r="BH326" s="47">
        <v>0</v>
      </c>
      <c r="BI326" s="47">
        <v>0</v>
      </c>
      <c r="BJ326" s="47">
        <v>0</v>
      </c>
      <c r="BK326" s="47">
        <v>0</v>
      </c>
      <c r="BL326" s="47">
        <v>0</v>
      </c>
      <c r="BM326" s="47">
        <v>0</v>
      </c>
      <c r="BN326" s="47">
        <v>0</v>
      </c>
      <c r="BO326" s="47">
        <v>0</v>
      </c>
      <c r="BP326" s="47">
        <v>0</v>
      </c>
      <c r="BQ326" s="47">
        <v>0</v>
      </c>
      <c r="BR326" s="47">
        <v>0</v>
      </c>
      <c r="BS326" s="47">
        <v>0</v>
      </c>
      <c r="BT326" s="47">
        <v>0</v>
      </c>
      <c r="BU326" s="47">
        <v>0</v>
      </c>
      <c r="BV326" s="47">
        <v>0</v>
      </c>
      <c r="BW326" s="47">
        <v>0</v>
      </c>
      <c r="BX326" s="47">
        <v>0</v>
      </c>
      <c r="BY326" s="47">
        <v>0</v>
      </c>
      <c r="BZ326" s="47">
        <v>0</v>
      </c>
      <c r="CA326" s="47">
        <v>0</v>
      </c>
      <c r="CB326" s="47">
        <v>0</v>
      </c>
      <c r="CC326" s="47">
        <v>0</v>
      </c>
      <c r="CD326" s="47">
        <v>0</v>
      </c>
      <c r="CE326" s="47">
        <v>0</v>
      </c>
      <c r="CF326" s="47">
        <v>0</v>
      </c>
      <c r="CG326" s="47">
        <v>0</v>
      </c>
      <c r="CH326" s="47">
        <v>0</v>
      </c>
      <c r="CI326" s="47">
        <v>0</v>
      </c>
      <c r="CJ326" s="47">
        <v>0</v>
      </c>
      <c r="CK326" s="47">
        <v>0</v>
      </c>
      <c r="CL326" s="47">
        <v>0</v>
      </c>
      <c r="CM326" s="47">
        <v>0</v>
      </c>
      <c r="CN326" s="47">
        <v>0</v>
      </c>
      <c r="CO326" s="47">
        <v>0</v>
      </c>
      <c r="CP326" s="47">
        <v>0</v>
      </c>
      <c r="CQ326" s="47">
        <v>0</v>
      </c>
      <c r="CR326" s="47">
        <v>0</v>
      </c>
      <c r="CS326" s="47">
        <v>0</v>
      </c>
      <c r="CT326" s="47">
        <v>0</v>
      </c>
      <c r="CU326" s="47">
        <v>0</v>
      </c>
      <c r="CV326" s="47">
        <v>0</v>
      </c>
      <c r="CW326" s="47">
        <v>0</v>
      </c>
      <c r="CX326" s="47">
        <v>0</v>
      </c>
      <c r="CY326" s="47">
        <v>0</v>
      </c>
      <c r="CZ326" s="47">
        <v>0</v>
      </c>
      <c r="DA326" s="47">
        <v>0</v>
      </c>
      <c r="DB326" s="47">
        <v>0</v>
      </c>
      <c r="DC326" s="47">
        <v>0</v>
      </c>
      <c r="DD326" s="47">
        <v>0</v>
      </c>
      <c r="DE326" s="47">
        <v>0</v>
      </c>
      <c r="DF326" s="47">
        <v>0</v>
      </c>
      <c r="DG326" s="47">
        <v>0</v>
      </c>
      <c r="DH326" s="47">
        <v>0</v>
      </c>
      <c r="DI326" s="47">
        <v>0</v>
      </c>
      <c r="DJ326" s="47">
        <v>0</v>
      </c>
      <c r="DK326" s="47">
        <v>0</v>
      </c>
      <c r="DL326" s="47">
        <v>0</v>
      </c>
      <c r="DM326" s="47">
        <v>0</v>
      </c>
      <c r="DN326" s="47">
        <v>0</v>
      </c>
      <c r="DO326" s="47">
        <v>0</v>
      </c>
      <c r="DP326" s="47">
        <v>0</v>
      </c>
      <c r="DQ326" s="47">
        <v>0</v>
      </c>
      <c r="DR326" s="47">
        <v>0</v>
      </c>
      <c r="DS326" s="47">
        <v>0</v>
      </c>
      <c r="DT326" s="47">
        <v>0</v>
      </c>
      <c r="DU326" s="47">
        <v>0</v>
      </c>
      <c r="DV326" s="47">
        <v>0</v>
      </c>
      <c r="DW326" s="47">
        <v>0</v>
      </c>
      <c r="DX326" s="47">
        <v>0</v>
      </c>
      <c r="DY326" s="47">
        <v>0</v>
      </c>
      <c r="DZ326" s="47">
        <v>0</v>
      </c>
      <c r="EA326" s="47">
        <v>0</v>
      </c>
      <c r="ZZ326" t="s">
        <v>157</v>
      </c>
    </row>
    <row r="327" spans="1:702" x14ac:dyDescent="0.25">
      <c r="A327" s="47" t="s">
        <v>638</v>
      </c>
      <c r="B327" s="47" t="s">
        <v>153</v>
      </c>
      <c r="C327" s="47" t="s">
        <v>157</v>
      </c>
      <c r="D327" s="47" t="s">
        <v>1170</v>
      </c>
      <c r="E327" s="47" t="s">
        <v>639</v>
      </c>
      <c r="F327" s="47" t="s">
        <v>639</v>
      </c>
      <c r="G327" s="47"/>
      <c r="H327" s="47" t="s">
        <v>406</v>
      </c>
      <c r="I327" s="47" t="s">
        <v>415</v>
      </c>
      <c r="J327" s="47" t="str">
        <f>=IFERROR(VLOOKUP(H327&amp;I327,Table_Fonctions!A:G,6,FALSE),"")</f>
        <v>0</v>
      </c>
      <c r="K327" s="47" t="s">
        <v>1177</v>
      </c>
      <c r="L327" s="47" t="str">
        <f>=IFERROR(VLOOKUP(H327&amp;I327,Table_Fonctions!A:G,7,FALSE),K327)</f>
        <v/>
      </c>
      <c r="M327" s="47" t="str">
        <f>=IF(OR(LEFT(D327, 3)="TJ ", LEFT(D327, 4)="CPH "), "OUI", "NON")</f>
        <v/>
      </c>
      <c r="N327" s="47" t="s">
        <v>558</v>
      </c>
      <c r="O327" s="47"/>
      <c r="P327" s="47">
        <v>0.02631578947368421</v>
      </c>
      <c r="Q327" s="47">
        <v>0.02631578947368421</v>
      </c>
      <c r="R327" s="47" t="s">
        <v>1172</v>
      </c>
      <c r="S327" s="47">
        <f>=ROUND(BQ327-(BR327+BS327),3)</f>
      </c>
      <c r="T327" s="47">
        <f>=ROUND(CK327-(CL327+CM327+CN327+CO327+CP327),3)</f>
      </c>
      <c r="U327" s="47">
        <v>0</v>
      </c>
      <c r="V327" s="47">
        <v>0</v>
      </c>
      <c r="W327" s="47">
        <v>0</v>
      </c>
      <c r="X327" s="47">
        <v>0</v>
      </c>
      <c r="Y327" s="47">
        <v>0</v>
      </c>
      <c r="Z327" s="47">
        <v>0</v>
      </c>
      <c r="AA327" s="47">
        <v>0</v>
      </c>
      <c r="AB327" s="47">
        <v>0</v>
      </c>
      <c r="AC327" s="47">
        <v>0</v>
      </c>
      <c r="AD327" s="47">
        <v>0</v>
      </c>
      <c r="AE327" s="47">
        <v>0</v>
      </c>
      <c r="AF327" s="47">
        <v>0</v>
      </c>
      <c r="AG327" s="47">
        <v>0</v>
      </c>
      <c r="AH327" s="47">
        <v>0</v>
      </c>
      <c r="AI327" s="47">
        <v>0</v>
      </c>
      <c r="AJ327" s="47">
        <v>0.02631578947368421</v>
      </c>
      <c r="AK327" s="47">
        <v>0</v>
      </c>
      <c r="AL327" s="47">
        <v>0</v>
      </c>
      <c r="AM327" s="47">
        <v>0</v>
      </c>
      <c r="AN327" s="47">
        <v>0</v>
      </c>
      <c r="AO327" s="47">
        <v>0</v>
      </c>
      <c r="AP327" s="47">
        <v>0.02631578947368421</v>
      </c>
      <c r="AQ327" s="47">
        <v>0</v>
      </c>
      <c r="AR327" s="47">
        <v>0</v>
      </c>
      <c r="AS327" s="47">
        <v>0</v>
      </c>
      <c r="AT327" s="47">
        <v>0</v>
      </c>
      <c r="AU327" s="47">
        <v>0</v>
      </c>
      <c r="AV327" s="47">
        <v>0</v>
      </c>
      <c r="AW327" s="47">
        <v>0</v>
      </c>
      <c r="AX327" s="47">
        <v>0</v>
      </c>
      <c r="AY327" s="47">
        <v>0</v>
      </c>
      <c r="AZ327" s="47">
        <v>0</v>
      </c>
      <c r="BA327" s="47">
        <v>0</v>
      </c>
      <c r="BB327" s="47">
        <v>0</v>
      </c>
      <c r="BC327" s="47">
        <v>0</v>
      </c>
      <c r="BD327" s="47">
        <v>0</v>
      </c>
      <c r="BE327" s="47">
        <v>0</v>
      </c>
      <c r="BF327" s="47">
        <v>0</v>
      </c>
      <c r="BG327" s="47">
        <v>0</v>
      </c>
      <c r="BH327" s="47">
        <v>0</v>
      </c>
      <c r="BI327" s="47">
        <v>0</v>
      </c>
      <c r="BJ327" s="47">
        <v>0</v>
      </c>
      <c r="BK327" s="47">
        <v>0</v>
      </c>
      <c r="BL327" s="47">
        <v>0</v>
      </c>
      <c r="BM327" s="47">
        <v>0</v>
      </c>
      <c r="BN327" s="47">
        <v>0</v>
      </c>
      <c r="BO327" s="47">
        <v>0</v>
      </c>
      <c r="BP327" s="47">
        <v>0</v>
      </c>
      <c r="BQ327" s="47">
        <v>0</v>
      </c>
      <c r="BR327" s="47">
        <v>0</v>
      </c>
      <c r="BS327" s="47">
        <v>0</v>
      </c>
      <c r="BT327" s="47">
        <v>0</v>
      </c>
      <c r="BU327" s="47">
        <v>0</v>
      </c>
      <c r="BV327" s="47">
        <v>0</v>
      </c>
      <c r="BW327" s="47">
        <v>0</v>
      </c>
      <c r="BX327" s="47">
        <v>0</v>
      </c>
      <c r="BY327" s="47">
        <v>0</v>
      </c>
      <c r="BZ327" s="47">
        <v>0</v>
      </c>
      <c r="CA327" s="47">
        <v>0</v>
      </c>
      <c r="CB327" s="47">
        <v>0</v>
      </c>
      <c r="CC327" s="47">
        <v>0</v>
      </c>
      <c r="CD327" s="47">
        <v>0</v>
      </c>
      <c r="CE327" s="47">
        <v>0</v>
      </c>
      <c r="CF327" s="47">
        <v>0</v>
      </c>
      <c r="CG327" s="47">
        <v>0</v>
      </c>
      <c r="CH327" s="47">
        <v>0</v>
      </c>
      <c r="CI327" s="47">
        <v>0</v>
      </c>
      <c r="CJ327" s="47">
        <v>0</v>
      </c>
      <c r="CK327" s="47">
        <v>0</v>
      </c>
      <c r="CL327" s="47">
        <v>0</v>
      </c>
      <c r="CM327" s="47">
        <v>0</v>
      </c>
      <c r="CN327" s="47">
        <v>0</v>
      </c>
      <c r="CO327" s="47">
        <v>0</v>
      </c>
      <c r="CP327" s="47">
        <v>0</v>
      </c>
      <c r="CQ327" s="47">
        <v>0</v>
      </c>
      <c r="CR327" s="47">
        <v>0</v>
      </c>
      <c r="CS327" s="47">
        <v>0</v>
      </c>
      <c r="CT327" s="47">
        <v>0</v>
      </c>
      <c r="CU327" s="47">
        <v>0</v>
      </c>
      <c r="CV327" s="47">
        <v>0</v>
      </c>
      <c r="CW327" s="47">
        <v>0</v>
      </c>
      <c r="CX327" s="47">
        <v>0</v>
      </c>
      <c r="CY327" s="47">
        <v>0</v>
      </c>
      <c r="CZ327" s="47">
        <v>0</v>
      </c>
      <c r="DA327" s="47">
        <v>0</v>
      </c>
      <c r="DB327" s="47">
        <v>0</v>
      </c>
      <c r="DC327" s="47">
        <v>0</v>
      </c>
      <c r="DD327" s="47">
        <v>0</v>
      </c>
      <c r="DE327" s="47">
        <v>0</v>
      </c>
      <c r="DF327" s="47">
        <v>0</v>
      </c>
      <c r="DG327" s="47">
        <v>0</v>
      </c>
      <c r="DH327" s="47">
        <v>0</v>
      </c>
      <c r="DI327" s="47">
        <v>0</v>
      </c>
      <c r="DJ327" s="47">
        <v>0</v>
      </c>
      <c r="DK327" s="47">
        <v>0</v>
      </c>
      <c r="DL327" s="47">
        <v>0</v>
      </c>
      <c r="DM327" s="47">
        <v>0</v>
      </c>
      <c r="DN327" s="47">
        <v>0</v>
      </c>
      <c r="DO327" s="47">
        <v>0</v>
      </c>
      <c r="DP327" s="47">
        <v>0</v>
      </c>
      <c r="DQ327" s="47">
        <v>0</v>
      </c>
      <c r="DR327" s="47">
        <v>0</v>
      </c>
      <c r="DS327" s="47">
        <v>0</v>
      </c>
      <c r="DT327" s="47">
        <v>0</v>
      </c>
      <c r="DU327" s="47">
        <v>0</v>
      </c>
      <c r="DV327" s="47">
        <v>0</v>
      </c>
      <c r="DW327" s="47">
        <v>0</v>
      </c>
      <c r="DX327" s="47">
        <v>0</v>
      </c>
      <c r="DY327" s="47">
        <v>0</v>
      </c>
      <c r="DZ327" s="47">
        <v>0</v>
      </c>
      <c r="EA327" s="47">
        <v>0</v>
      </c>
      <c r="ZZ327" t="s">
        <v>157</v>
      </c>
    </row>
    <row r="328" spans="1:702" x14ac:dyDescent="0.25">
      <c r="A328" s="47" t="s">
        <v>640</v>
      </c>
      <c r="B328" s="47" t="s">
        <v>153</v>
      </c>
      <c r="C328" s="47" t="s">
        <v>157</v>
      </c>
      <c r="D328" s="47" t="s">
        <v>1170</v>
      </c>
      <c r="E328" s="47" t="s">
        <v>639</v>
      </c>
      <c r="F328" s="47" t="s">
        <v>639</v>
      </c>
      <c r="G328" s="47"/>
      <c r="H328" s="47" t="s">
        <v>406</v>
      </c>
      <c r="I328" s="47" t="s">
        <v>412</v>
      </c>
      <c r="J328" s="47" t="str">
        <f>=IFERROR(VLOOKUP(H328&amp;I328,Table_Fonctions!A:G,6,FALSE),"")</f>
        <v>0</v>
      </c>
      <c r="K328" s="47" t="s">
        <v>1177</v>
      </c>
      <c r="L328" s="47" t="str">
        <f>=IFERROR(VLOOKUP(H328&amp;I328,Table_Fonctions!A:G,7,FALSE),K328)</f>
        <v/>
      </c>
      <c r="M328" s="47" t="str">
        <f>=IF(OR(LEFT(D328, 3)="TJ ", LEFT(D328, 4)="CPH "), "OUI", "NON")</f>
        <v/>
      </c>
      <c r="N328" s="47" t="s">
        <v>560</v>
      </c>
      <c r="O328" s="47"/>
      <c r="P328" s="47">
        <v>1</v>
      </c>
      <c r="Q328" s="47">
        <v>1</v>
      </c>
      <c r="R328" s="47" t="s">
        <v>1172</v>
      </c>
      <c r="S328" s="47">
        <f>=ROUND(BQ328-(BR328+BS328),3)</f>
      </c>
      <c r="T328" s="47">
        <f>=ROUND(CK328-(CL328+CM328+CN328+CO328+CP328),3)</f>
      </c>
      <c r="U328" s="47">
        <v>0</v>
      </c>
      <c r="V328" s="47">
        <v>0</v>
      </c>
      <c r="W328" s="47">
        <v>0</v>
      </c>
      <c r="X328" s="47">
        <v>0</v>
      </c>
      <c r="Y328" s="47">
        <v>0</v>
      </c>
      <c r="Z328" s="47">
        <v>0</v>
      </c>
      <c r="AA328" s="47">
        <v>0</v>
      </c>
      <c r="AB328" s="47">
        <v>0</v>
      </c>
      <c r="AC328" s="47">
        <v>0</v>
      </c>
      <c r="AD328" s="47">
        <v>0</v>
      </c>
      <c r="AE328" s="47">
        <v>0</v>
      </c>
      <c r="AF328" s="47">
        <v>0</v>
      </c>
      <c r="AG328" s="47">
        <v>0</v>
      </c>
      <c r="AH328" s="47">
        <v>0</v>
      </c>
      <c r="AI328" s="47">
        <v>0</v>
      </c>
      <c r="AJ328" s="47">
        <v>1</v>
      </c>
      <c r="AK328" s="47">
        <v>0</v>
      </c>
      <c r="AL328" s="47">
        <v>0</v>
      </c>
      <c r="AM328" s="47">
        <v>0</v>
      </c>
      <c r="AN328" s="47">
        <v>0</v>
      </c>
      <c r="AO328" s="47">
        <v>0</v>
      </c>
      <c r="AP328" s="47">
        <v>0.40000000000000285</v>
      </c>
      <c r="AQ328" s="47">
        <v>0</v>
      </c>
      <c r="AR328" s="47">
        <v>0.5999999999999962</v>
      </c>
      <c r="AS328" s="47">
        <v>0</v>
      </c>
      <c r="AT328" s="47">
        <v>0</v>
      </c>
      <c r="AU328" s="47">
        <v>0</v>
      </c>
      <c r="AV328" s="47">
        <v>0</v>
      </c>
      <c r="AW328" s="47">
        <v>0</v>
      </c>
      <c r="AX328" s="47">
        <v>0</v>
      </c>
      <c r="AY328" s="47">
        <v>0</v>
      </c>
      <c r="AZ328" s="47">
        <v>0</v>
      </c>
      <c r="BA328" s="47">
        <v>0</v>
      </c>
      <c r="BB328" s="47">
        <v>0</v>
      </c>
      <c r="BC328" s="47">
        <v>0</v>
      </c>
      <c r="BD328" s="47">
        <v>0</v>
      </c>
      <c r="BE328" s="47">
        <v>0</v>
      </c>
      <c r="BF328" s="47">
        <v>0</v>
      </c>
      <c r="BG328" s="47">
        <v>0</v>
      </c>
      <c r="BH328" s="47">
        <v>0</v>
      </c>
      <c r="BI328" s="47">
        <v>0</v>
      </c>
      <c r="BJ328" s="47">
        <v>0</v>
      </c>
      <c r="BK328" s="47">
        <v>0</v>
      </c>
      <c r="BL328" s="47">
        <v>0</v>
      </c>
      <c r="BM328" s="47">
        <v>0</v>
      </c>
      <c r="BN328" s="47">
        <v>0</v>
      </c>
      <c r="BO328" s="47">
        <v>0</v>
      </c>
      <c r="BP328" s="47">
        <v>0</v>
      </c>
      <c r="BQ328" s="47">
        <v>0</v>
      </c>
      <c r="BR328" s="47">
        <v>0</v>
      </c>
      <c r="BS328" s="47">
        <v>0</v>
      </c>
      <c r="BT328" s="47">
        <v>0</v>
      </c>
      <c r="BU328" s="47">
        <v>0</v>
      </c>
      <c r="BV328" s="47">
        <v>0</v>
      </c>
      <c r="BW328" s="47">
        <v>0</v>
      </c>
      <c r="BX328" s="47">
        <v>0</v>
      </c>
      <c r="BY328" s="47">
        <v>0</v>
      </c>
      <c r="BZ328" s="47">
        <v>0</v>
      </c>
      <c r="CA328" s="47">
        <v>0</v>
      </c>
      <c r="CB328" s="47">
        <v>0</v>
      </c>
      <c r="CC328" s="47">
        <v>0</v>
      </c>
      <c r="CD328" s="47">
        <v>0</v>
      </c>
      <c r="CE328" s="47">
        <v>0</v>
      </c>
      <c r="CF328" s="47">
        <v>0</v>
      </c>
      <c r="CG328" s="47">
        <v>0</v>
      </c>
      <c r="CH328" s="47">
        <v>0</v>
      </c>
      <c r="CI328" s="47">
        <v>0</v>
      </c>
      <c r="CJ328" s="47">
        <v>0</v>
      </c>
      <c r="CK328" s="47">
        <v>0</v>
      </c>
      <c r="CL328" s="47">
        <v>0</v>
      </c>
      <c r="CM328" s="47">
        <v>0</v>
      </c>
      <c r="CN328" s="47">
        <v>0</v>
      </c>
      <c r="CO328" s="47">
        <v>0</v>
      </c>
      <c r="CP328" s="47">
        <v>0</v>
      </c>
      <c r="CQ328" s="47">
        <v>0</v>
      </c>
      <c r="CR328" s="47">
        <v>0</v>
      </c>
      <c r="CS328" s="47">
        <v>0</v>
      </c>
      <c r="CT328" s="47">
        <v>0</v>
      </c>
      <c r="CU328" s="47">
        <v>0</v>
      </c>
      <c r="CV328" s="47">
        <v>0</v>
      </c>
      <c r="CW328" s="47">
        <v>0</v>
      </c>
      <c r="CX328" s="47">
        <v>0</v>
      </c>
      <c r="CY328" s="47">
        <v>0</v>
      </c>
      <c r="CZ328" s="47">
        <v>0</v>
      </c>
      <c r="DA328" s="47">
        <v>0</v>
      </c>
      <c r="DB328" s="47">
        <v>0</v>
      </c>
      <c r="DC328" s="47">
        <v>0</v>
      </c>
      <c r="DD328" s="47">
        <v>0</v>
      </c>
      <c r="DE328" s="47">
        <v>0</v>
      </c>
      <c r="DF328" s="47">
        <v>0</v>
      </c>
      <c r="DG328" s="47">
        <v>0</v>
      </c>
      <c r="DH328" s="47">
        <v>0</v>
      </c>
      <c r="DI328" s="47">
        <v>0</v>
      </c>
      <c r="DJ328" s="47">
        <v>0</v>
      </c>
      <c r="DK328" s="47">
        <v>0</v>
      </c>
      <c r="DL328" s="47">
        <v>0</v>
      </c>
      <c r="DM328" s="47">
        <v>0</v>
      </c>
      <c r="DN328" s="47">
        <v>0</v>
      </c>
      <c r="DO328" s="47">
        <v>0</v>
      </c>
      <c r="DP328" s="47">
        <v>0</v>
      </c>
      <c r="DQ328" s="47">
        <v>0</v>
      </c>
      <c r="DR328" s="47">
        <v>0</v>
      </c>
      <c r="DS328" s="47">
        <v>0</v>
      </c>
      <c r="DT328" s="47">
        <v>0</v>
      </c>
      <c r="DU328" s="47">
        <v>0</v>
      </c>
      <c r="DV328" s="47">
        <v>0</v>
      </c>
      <c r="DW328" s="47">
        <v>0</v>
      </c>
      <c r="DX328" s="47">
        <v>0</v>
      </c>
      <c r="DY328" s="47">
        <v>0</v>
      </c>
      <c r="DZ328" s="47">
        <v>0</v>
      </c>
      <c r="EA328" s="47">
        <v>0</v>
      </c>
      <c r="ZZ328" t="s">
        <v>157</v>
      </c>
    </row>
    <row r="329" spans="1:702" x14ac:dyDescent="0.25">
      <c r="A329" s="47" t="s">
        <v>641</v>
      </c>
      <c r="B329" s="47" t="s">
        <v>153</v>
      </c>
      <c r="C329" s="47" t="s">
        <v>157</v>
      </c>
      <c r="D329" s="47" t="s">
        <v>1170</v>
      </c>
      <c r="E329" s="47" t="s">
        <v>639</v>
      </c>
      <c r="F329" s="47" t="s">
        <v>639</v>
      </c>
      <c r="G329" s="47"/>
      <c r="H329" s="47" t="s">
        <v>406</v>
      </c>
      <c r="I329" s="47" t="s">
        <v>428</v>
      </c>
      <c r="J329" s="47" t="str">
        <f>=IFERROR(VLOOKUP(H329&amp;I329,Table_Fonctions!A:G,6,FALSE),"")</f>
        <v>0</v>
      </c>
      <c r="K329" s="47" t="s">
        <v>1178</v>
      </c>
      <c r="L329" s="47" t="str">
        <f>=IFERROR(VLOOKUP(H329&amp;I329,Table_Fonctions!A:G,7,FALSE),K329)</f>
        <v/>
      </c>
      <c r="M329" s="47" t="str">
        <f>=IF(OR(LEFT(D329, 3)="TJ ", LEFT(D329, 4)="CPH "), "OUI", "NON")</f>
        <v/>
      </c>
      <c r="N329" s="47" t="s">
        <v>180</v>
      </c>
      <c r="O329" s="47"/>
      <c r="P329" s="47">
        <v>0.3157894736842105</v>
      </c>
      <c r="Q329" s="47">
        <v>0.3157894736842105</v>
      </c>
      <c r="R329" s="47" t="s">
        <v>1172</v>
      </c>
      <c r="S329" s="47">
        <f>=ROUND(BQ329-(BR329+BS329),3)</f>
      </c>
      <c r="T329" s="47">
        <f>=ROUND(CK329-(CL329+CM329+CN329+CO329+CP329),3)</f>
      </c>
      <c r="U329" s="47">
        <v>0</v>
      </c>
      <c r="V329" s="47">
        <v>0</v>
      </c>
      <c r="W329" s="47">
        <v>0</v>
      </c>
      <c r="X329" s="47">
        <v>0</v>
      </c>
      <c r="Y329" s="47">
        <v>0</v>
      </c>
      <c r="Z329" s="47">
        <v>0</v>
      </c>
      <c r="AA329" s="47">
        <v>0</v>
      </c>
      <c r="AB329" s="47">
        <v>0</v>
      </c>
      <c r="AC329" s="47">
        <v>0</v>
      </c>
      <c r="AD329" s="47">
        <v>0</v>
      </c>
      <c r="AE329" s="47">
        <v>0</v>
      </c>
      <c r="AF329" s="47">
        <v>0</v>
      </c>
      <c r="AG329" s="47">
        <v>0</v>
      </c>
      <c r="AH329" s="47">
        <v>0</v>
      </c>
      <c r="AI329" s="47">
        <v>0</v>
      </c>
      <c r="AJ329" s="47">
        <v>0.06315789473684197</v>
      </c>
      <c r="AK329" s="47">
        <v>0.06315789473684197</v>
      </c>
      <c r="AL329" s="47">
        <v>0</v>
      </c>
      <c r="AM329" s="47">
        <v>0</v>
      </c>
      <c r="AN329" s="47">
        <v>0</v>
      </c>
      <c r="AO329" s="47">
        <v>0</v>
      </c>
      <c r="AP329" s="47">
        <v>0</v>
      </c>
      <c r="AQ329" s="47">
        <v>0</v>
      </c>
      <c r="AR329" s="47">
        <v>0</v>
      </c>
      <c r="AS329" s="47">
        <v>0</v>
      </c>
      <c r="AT329" s="47">
        <v>0</v>
      </c>
      <c r="AU329" s="47">
        <v>0</v>
      </c>
      <c r="AV329" s="47">
        <v>0</v>
      </c>
      <c r="AW329" s="47">
        <v>0</v>
      </c>
      <c r="AX329" s="47">
        <v>0</v>
      </c>
      <c r="AY329" s="47">
        <v>0</v>
      </c>
      <c r="AZ329" s="47">
        <v>0</v>
      </c>
      <c r="BA329" s="47">
        <v>0</v>
      </c>
      <c r="BB329" s="47">
        <v>0</v>
      </c>
      <c r="BC329" s="47">
        <v>0</v>
      </c>
      <c r="BD329" s="47">
        <v>0</v>
      </c>
      <c r="BE329" s="47">
        <v>0</v>
      </c>
      <c r="BF329" s="47">
        <v>0</v>
      </c>
      <c r="BG329" s="47">
        <v>0</v>
      </c>
      <c r="BH329" s="47">
        <v>0</v>
      </c>
      <c r="BI329" s="47">
        <v>0</v>
      </c>
      <c r="BJ329" s="47">
        <v>0</v>
      </c>
      <c r="BK329" s="47">
        <v>0</v>
      </c>
      <c r="BL329" s="47">
        <v>0</v>
      </c>
      <c r="BM329" s="47">
        <v>0</v>
      </c>
      <c r="BN329" s="47">
        <v>0</v>
      </c>
      <c r="BO329" s="47">
        <v>0</v>
      </c>
      <c r="BP329" s="47">
        <v>0</v>
      </c>
      <c r="BQ329" s="47">
        <v>0</v>
      </c>
      <c r="BR329" s="47">
        <v>0</v>
      </c>
      <c r="BS329" s="47">
        <v>0</v>
      </c>
      <c r="BT329" s="47">
        <v>0</v>
      </c>
      <c r="BU329" s="47">
        <v>0</v>
      </c>
      <c r="BV329" s="47">
        <v>0</v>
      </c>
      <c r="BW329" s="47">
        <v>0</v>
      </c>
      <c r="BX329" s="47">
        <v>0</v>
      </c>
      <c r="BY329" s="47">
        <v>0</v>
      </c>
      <c r="BZ329" s="47">
        <v>0</v>
      </c>
      <c r="CA329" s="47">
        <v>0</v>
      </c>
      <c r="CB329" s="47">
        <v>0</v>
      </c>
      <c r="CC329" s="47">
        <v>0</v>
      </c>
      <c r="CD329" s="47">
        <v>0</v>
      </c>
      <c r="CE329" s="47">
        <v>0</v>
      </c>
      <c r="CF329" s="47">
        <v>0</v>
      </c>
      <c r="CG329" s="47">
        <v>0</v>
      </c>
      <c r="CH329" s="47">
        <v>0</v>
      </c>
      <c r="CI329" s="47">
        <v>0</v>
      </c>
      <c r="CJ329" s="47">
        <v>0</v>
      </c>
      <c r="CK329" s="47">
        <v>0</v>
      </c>
      <c r="CL329" s="47">
        <v>0</v>
      </c>
      <c r="CM329" s="47">
        <v>0</v>
      </c>
      <c r="CN329" s="47">
        <v>0</v>
      </c>
      <c r="CO329" s="47">
        <v>0</v>
      </c>
      <c r="CP329" s="47">
        <v>0</v>
      </c>
      <c r="CQ329" s="47">
        <v>0</v>
      </c>
      <c r="CR329" s="47">
        <v>0</v>
      </c>
      <c r="CS329" s="47">
        <v>0</v>
      </c>
      <c r="CT329" s="47">
        <v>0</v>
      </c>
      <c r="CU329" s="47">
        <v>0</v>
      </c>
      <c r="CV329" s="47">
        <v>0</v>
      </c>
      <c r="CW329" s="47">
        <v>0</v>
      </c>
      <c r="CX329" s="47">
        <v>0</v>
      </c>
      <c r="CY329" s="47">
        <v>0.2526315789473679</v>
      </c>
      <c r="CZ329" s="47">
        <v>0</v>
      </c>
      <c r="DA329" s="47">
        <v>0</v>
      </c>
      <c r="DB329" s="47">
        <v>0</v>
      </c>
      <c r="DC329" s="47">
        <v>0</v>
      </c>
      <c r="DD329" s="47">
        <v>0</v>
      </c>
      <c r="DE329" s="47">
        <v>0.2526315789473679</v>
      </c>
      <c r="DF329" s="47">
        <v>0</v>
      </c>
      <c r="DG329" s="47">
        <v>0</v>
      </c>
      <c r="DH329" s="47">
        <v>0</v>
      </c>
      <c r="DI329" s="47">
        <v>0</v>
      </c>
      <c r="DJ329" s="47">
        <v>0</v>
      </c>
      <c r="DK329" s="47">
        <v>0</v>
      </c>
      <c r="DL329" s="47">
        <v>0</v>
      </c>
      <c r="DM329" s="47">
        <v>0</v>
      </c>
      <c r="DN329" s="47">
        <v>0</v>
      </c>
      <c r="DO329" s="47">
        <v>0</v>
      </c>
      <c r="DP329" s="47">
        <v>0</v>
      </c>
      <c r="DQ329" s="47">
        <v>0</v>
      </c>
      <c r="DR329" s="47">
        <v>0</v>
      </c>
      <c r="DS329" s="47">
        <v>0</v>
      </c>
      <c r="DT329" s="47">
        <v>0</v>
      </c>
      <c r="DU329" s="47">
        <v>0</v>
      </c>
      <c r="DV329" s="47">
        <v>0</v>
      </c>
      <c r="DW329" s="47">
        <v>0</v>
      </c>
      <c r="DX329" s="47">
        <v>0</v>
      </c>
      <c r="DY329" s="47">
        <v>0</v>
      </c>
      <c r="DZ329" s="47">
        <v>0</v>
      </c>
      <c r="EA329" s="47">
        <v>0</v>
      </c>
      <c r="ZZ329" t="s">
        <v>157</v>
      </c>
    </row>
    <row r="330" spans="1:702" x14ac:dyDescent="0.25">
      <c r="A330" s="47" t="s">
        <v>642</v>
      </c>
      <c r="B330" s="47" t="s">
        <v>153</v>
      </c>
      <c r="C330" s="47" t="s">
        <v>157</v>
      </c>
      <c r="D330" s="47" t="s">
        <v>1170</v>
      </c>
      <c r="E330" s="47" t="s">
        <v>643</v>
      </c>
      <c r="F330" s="47" t="s">
        <v>643</v>
      </c>
      <c r="G330" s="47"/>
      <c r="H330" s="47" t="s">
        <v>406</v>
      </c>
      <c r="I330" s="47" t="s">
        <v>486</v>
      </c>
      <c r="J330" s="47" t="str">
        <f>=IFERROR(VLOOKUP(H330&amp;I330,Table_Fonctions!A:G,6,FALSE),"")</f>
        <v>0</v>
      </c>
      <c r="K330" s="47" t="s">
        <v>1177</v>
      </c>
      <c r="L330" s="47" t="str">
        <f>=IFERROR(VLOOKUP(H330&amp;I330,Table_Fonctions!A:G,7,FALSE),K330)</f>
        <v/>
      </c>
      <c r="M330" s="47" t="str">
        <f>=IF(OR(LEFT(D330, 3)="TJ ", LEFT(D330, 4)="CPH "), "OUI", "NON")</f>
        <v/>
      </c>
      <c r="N330" s="47" t="s">
        <v>644</v>
      </c>
      <c r="O330" s="47" t="s">
        <v>335</v>
      </c>
      <c r="P330" s="47">
        <v>0.05789473684210526</v>
      </c>
      <c r="Q330" s="47">
        <v>0.05789473684210526</v>
      </c>
      <c r="R330" s="47" t="s">
        <v>1172</v>
      </c>
      <c r="S330" s="47">
        <f>=ROUND(BQ330-(BR330+BS330),3)</f>
      </c>
      <c r="T330" s="47">
        <f>=ROUND(CK330-(CL330+CM330+CN330+CO330+CP330),3)</f>
      </c>
      <c r="U330" s="47">
        <v>0</v>
      </c>
      <c r="V330" s="47">
        <v>0</v>
      </c>
      <c r="W330" s="47">
        <v>0</v>
      </c>
      <c r="X330" s="47">
        <v>0</v>
      </c>
      <c r="Y330" s="47">
        <v>0</v>
      </c>
      <c r="Z330" s="47">
        <v>0</v>
      </c>
      <c r="AA330" s="47">
        <v>0</v>
      </c>
      <c r="AB330" s="47">
        <v>0</v>
      </c>
      <c r="AC330" s="47">
        <v>0</v>
      </c>
      <c r="AD330" s="47">
        <v>0</v>
      </c>
      <c r="AE330" s="47">
        <v>0</v>
      </c>
      <c r="AF330" s="47">
        <v>0</v>
      </c>
      <c r="AG330" s="47">
        <v>0</v>
      </c>
      <c r="AH330" s="47">
        <v>0</v>
      </c>
      <c r="AI330" s="47">
        <v>0</v>
      </c>
      <c r="AJ330" s="47">
        <v>0</v>
      </c>
      <c r="AK330" s="47">
        <v>0</v>
      </c>
      <c r="AL330" s="47">
        <v>0</v>
      </c>
      <c r="AM330" s="47">
        <v>0</v>
      </c>
      <c r="AN330" s="47">
        <v>0</v>
      </c>
      <c r="AO330" s="47">
        <v>0</v>
      </c>
      <c r="AP330" s="47">
        <v>0</v>
      </c>
      <c r="AQ330" s="47">
        <v>0</v>
      </c>
      <c r="AR330" s="47">
        <v>0</v>
      </c>
      <c r="AS330" s="47">
        <v>0</v>
      </c>
      <c r="AT330" s="47">
        <v>0</v>
      </c>
      <c r="AU330" s="47">
        <v>0</v>
      </c>
      <c r="AV330" s="47">
        <v>0</v>
      </c>
      <c r="AW330" s="47">
        <v>0</v>
      </c>
      <c r="AX330" s="47">
        <v>0</v>
      </c>
      <c r="AY330" s="47">
        <v>0</v>
      </c>
      <c r="AZ330" s="47">
        <v>0</v>
      </c>
      <c r="BA330" s="47">
        <v>0</v>
      </c>
      <c r="BB330" s="47">
        <v>0</v>
      </c>
      <c r="BC330" s="47">
        <v>0</v>
      </c>
      <c r="BD330" s="47">
        <v>0</v>
      </c>
      <c r="BE330" s="47">
        <v>0</v>
      </c>
      <c r="BF330" s="47">
        <v>0</v>
      </c>
      <c r="BG330" s="47">
        <v>0</v>
      </c>
      <c r="BH330" s="47">
        <v>0</v>
      </c>
      <c r="BI330" s="47">
        <v>0</v>
      </c>
      <c r="BJ330" s="47">
        <v>0</v>
      </c>
      <c r="BK330" s="47">
        <v>0</v>
      </c>
      <c r="BL330" s="47">
        <v>0</v>
      </c>
      <c r="BM330" s="47">
        <v>0</v>
      </c>
      <c r="BN330" s="47">
        <v>0</v>
      </c>
      <c r="BO330" s="47">
        <v>0</v>
      </c>
      <c r="BP330" s="47">
        <v>0</v>
      </c>
      <c r="BQ330" s="47">
        <v>0</v>
      </c>
      <c r="BR330" s="47">
        <v>0</v>
      </c>
      <c r="BS330" s="47">
        <v>0</v>
      </c>
      <c r="BT330" s="47">
        <v>0</v>
      </c>
      <c r="BU330" s="47">
        <v>0</v>
      </c>
      <c r="BV330" s="47">
        <v>0</v>
      </c>
      <c r="BW330" s="47">
        <v>0</v>
      </c>
      <c r="BX330" s="47">
        <v>0</v>
      </c>
      <c r="BY330" s="47">
        <v>0</v>
      </c>
      <c r="BZ330" s="47">
        <v>0</v>
      </c>
      <c r="CA330" s="47">
        <v>0</v>
      </c>
      <c r="CB330" s="47">
        <v>0</v>
      </c>
      <c r="CC330" s="47">
        <v>0</v>
      </c>
      <c r="CD330" s="47">
        <v>0</v>
      </c>
      <c r="CE330" s="47">
        <v>0</v>
      </c>
      <c r="CF330" s="47">
        <v>0</v>
      </c>
      <c r="CG330" s="47">
        <v>0</v>
      </c>
      <c r="CH330" s="47">
        <v>0</v>
      </c>
      <c r="CI330" s="47">
        <v>0</v>
      </c>
      <c r="CJ330" s="47">
        <v>0</v>
      </c>
      <c r="CK330" s="47">
        <v>0</v>
      </c>
      <c r="CL330" s="47">
        <v>0</v>
      </c>
      <c r="CM330" s="47">
        <v>0</v>
      </c>
      <c r="CN330" s="47">
        <v>0</v>
      </c>
      <c r="CO330" s="47">
        <v>0</v>
      </c>
      <c r="CP330" s="47">
        <v>0</v>
      </c>
      <c r="CQ330" s="47">
        <v>0</v>
      </c>
      <c r="CR330" s="47">
        <v>0</v>
      </c>
      <c r="CS330" s="47">
        <v>0</v>
      </c>
      <c r="CT330" s="47">
        <v>0</v>
      </c>
      <c r="CU330" s="47">
        <v>0</v>
      </c>
      <c r="CV330" s="47">
        <v>0</v>
      </c>
      <c r="CW330" s="47">
        <v>0</v>
      </c>
      <c r="CX330" s="47">
        <v>0</v>
      </c>
      <c r="CY330" s="47">
        <v>0.05789473684210526</v>
      </c>
      <c r="CZ330" s="47">
        <v>0</v>
      </c>
      <c r="DA330" s="47">
        <v>0</v>
      </c>
      <c r="DB330" s="47">
        <v>0</v>
      </c>
      <c r="DC330" s="47">
        <v>0</v>
      </c>
      <c r="DD330" s="47">
        <v>0</v>
      </c>
      <c r="DE330" s="47">
        <v>0.05789473684210526</v>
      </c>
      <c r="DF330" s="47">
        <v>0</v>
      </c>
      <c r="DG330" s="47">
        <v>0</v>
      </c>
      <c r="DH330" s="47">
        <v>0</v>
      </c>
      <c r="DI330" s="47">
        <v>0</v>
      </c>
      <c r="DJ330" s="47">
        <v>0</v>
      </c>
      <c r="DK330" s="47">
        <v>0</v>
      </c>
      <c r="DL330" s="47">
        <v>0</v>
      </c>
      <c r="DM330" s="47">
        <v>0</v>
      </c>
      <c r="DN330" s="47">
        <v>0</v>
      </c>
      <c r="DO330" s="47">
        <v>0</v>
      </c>
      <c r="DP330" s="47">
        <v>0</v>
      </c>
      <c r="DQ330" s="47">
        <v>0</v>
      </c>
      <c r="DR330" s="47">
        <v>0</v>
      </c>
      <c r="DS330" s="47">
        <v>0</v>
      </c>
      <c r="DT330" s="47">
        <v>0</v>
      </c>
      <c r="DU330" s="47">
        <v>0</v>
      </c>
      <c r="DV330" s="47">
        <v>0</v>
      </c>
      <c r="DW330" s="47">
        <v>0</v>
      </c>
      <c r="DX330" s="47">
        <v>0</v>
      </c>
      <c r="DY330" s="47">
        <v>0</v>
      </c>
      <c r="DZ330" s="47">
        <v>0</v>
      </c>
      <c r="EA330" s="47">
        <v>0</v>
      </c>
      <c r="ZZ330" t="s">
        <v>157</v>
      </c>
    </row>
    <row r="331" spans="1:702" x14ac:dyDescent="0.25">
      <c r="A331" s="47" t="s">
        <v>645</v>
      </c>
      <c r="B331" s="47" t="s">
        <v>153</v>
      </c>
      <c r="C331" s="47" t="s">
        <v>157</v>
      </c>
      <c r="D331" s="47" t="s">
        <v>1170</v>
      </c>
      <c r="E331" s="47" t="s">
        <v>643</v>
      </c>
      <c r="F331" s="47" t="s">
        <v>643</v>
      </c>
      <c r="G331" s="47"/>
      <c r="H331" s="47" t="s">
        <v>406</v>
      </c>
      <c r="I331" s="47" t="s">
        <v>412</v>
      </c>
      <c r="J331" s="47" t="str">
        <f>=IFERROR(VLOOKUP(H331&amp;I331,Table_Fonctions!A:G,6,FALSE),"")</f>
        <v>0</v>
      </c>
      <c r="K331" s="47" t="s">
        <v>1177</v>
      </c>
      <c r="L331" s="47" t="str">
        <f>=IFERROR(VLOOKUP(H331&amp;I331,Table_Fonctions!A:G,7,FALSE),K331)</f>
        <v/>
      </c>
      <c r="M331" s="47" t="str">
        <f>=IF(OR(LEFT(D331, 3)="TJ ", LEFT(D331, 4)="CPH "), "OUI", "NON")</f>
        <v/>
      </c>
      <c r="N331" s="47" t="s">
        <v>646</v>
      </c>
      <c r="O331" s="47"/>
      <c r="P331" s="47">
        <v>1</v>
      </c>
      <c r="Q331" s="47">
        <v>1</v>
      </c>
      <c r="R331" s="47" t="s">
        <v>1172</v>
      </c>
      <c r="S331" s="47">
        <f>=ROUND(BQ331-(BR331+BS331),3)</f>
      </c>
      <c r="T331" s="47">
        <f>=ROUND(CK331-(CL331+CM331+CN331+CO331+CP331),3)</f>
      </c>
      <c r="U331" s="47">
        <v>0</v>
      </c>
      <c r="V331" s="47">
        <v>0</v>
      </c>
      <c r="W331" s="47">
        <v>0</v>
      </c>
      <c r="X331" s="47">
        <v>0</v>
      </c>
      <c r="Y331" s="47">
        <v>0</v>
      </c>
      <c r="Z331" s="47">
        <v>0</v>
      </c>
      <c r="AA331" s="47">
        <v>0</v>
      </c>
      <c r="AB331" s="47">
        <v>0</v>
      </c>
      <c r="AC331" s="47">
        <v>0</v>
      </c>
      <c r="AD331" s="47">
        <v>0</v>
      </c>
      <c r="AE331" s="47">
        <v>0</v>
      </c>
      <c r="AF331" s="47">
        <v>0</v>
      </c>
      <c r="AG331" s="47">
        <v>0</v>
      </c>
      <c r="AH331" s="47">
        <v>0</v>
      </c>
      <c r="AI331" s="47">
        <v>0</v>
      </c>
      <c r="AJ331" s="47">
        <v>0</v>
      </c>
      <c r="AK331" s="47">
        <v>0</v>
      </c>
      <c r="AL331" s="47">
        <v>0</v>
      </c>
      <c r="AM331" s="47">
        <v>0</v>
      </c>
      <c r="AN331" s="47">
        <v>0</v>
      </c>
      <c r="AO331" s="47">
        <v>0</v>
      </c>
      <c r="AP331" s="47">
        <v>0</v>
      </c>
      <c r="AQ331" s="47">
        <v>0</v>
      </c>
      <c r="AR331" s="47">
        <v>0</v>
      </c>
      <c r="AS331" s="47">
        <v>0</v>
      </c>
      <c r="AT331" s="47">
        <v>0</v>
      </c>
      <c r="AU331" s="47">
        <v>0</v>
      </c>
      <c r="AV331" s="47">
        <v>0</v>
      </c>
      <c r="AW331" s="47">
        <v>0</v>
      </c>
      <c r="AX331" s="47">
        <v>0</v>
      </c>
      <c r="AY331" s="47">
        <v>0</v>
      </c>
      <c r="AZ331" s="47">
        <v>0</v>
      </c>
      <c r="BA331" s="47">
        <v>0</v>
      </c>
      <c r="BB331" s="47">
        <v>0</v>
      </c>
      <c r="BC331" s="47">
        <v>0</v>
      </c>
      <c r="BD331" s="47">
        <v>0</v>
      </c>
      <c r="BE331" s="47">
        <v>0</v>
      </c>
      <c r="BF331" s="47">
        <v>0</v>
      </c>
      <c r="BG331" s="47">
        <v>0</v>
      </c>
      <c r="BH331" s="47">
        <v>0</v>
      </c>
      <c r="BI331" s="47">
        <v>0</v>
      </c>
      <c r="BJ331" s="47">
        <v>0</v>
      </c>
      <c r="BK331" s="47">
        <v>0</v>
      </c>
      <c r="BL331" s="47">
        <v>0</v>
      </c>
      <c r="BM331" s="47">
        <v>0</v>
      </c>
      <c r="BN331" s="47">
        <v>0</v>
      </c>
      <c r="BO331" s="47">
        <v>0</v>
      </c>
      <c r="BP331" s="47">
        <v>0</v>
      </c>
      <c r="BQ331" s="47">
        <v>1</v>
      </c>
      <c r="BR331" s="47">
        <v>1</v>
      </c>
      <c r="BS331" s="47">
        <v>0</v>
      </c>
      <c r="BT331" s="47">
        <v>0</v>
      </c>
      <c r="BU331" s="47">
        <v>0</v>
      </c>
      <c r="BV331" s="47">
        <v>0</v>
      </c>
      <c r="BW331" s="47">
        <v>0</v>
      </c>
      <c r="BX331" s="47">
        <v>0</v>
      </c>
      <c r="BY331" s="47">
        <v>0</v>
      </c>
      <c r="BZ331" s="47">
        <v>0</v>
      </c>
      <c r="CA331" s="47">
        <v>0</v>
      </c>
      <c r="CB331" s="47">
        <v>0</v>
      </c>
      <c r="CC331" s="47">
        <v>0</v>
      </c>
      <c r="CD331" s="47">
        <v>0</v>
      </c>
      <c r="CE331" s="47">
        <v>0</v>
      </c>
      <c r="CF331" s="47">
        <v>0</v>
      </c>
      <c r="CG331" s="47">
        <v>0</v>
      </c>
      <c r="CH331" s="47">
        <v>0</v>
      </c>
      <c r="CI331" s="47">
        <v>0</v>
      </c>
      <c r="CJ331" s="47">
        <v>0</v>
      </c>
      <c r="CK331" s="47">
        <v>0</v>
      </c>
      <c r="CL331" s="47">
        <v>0</v>
      </c>
      <c r="CM331" s="47">
        <v>0</v>
      </c>
      <c r="CN331" s="47">
        <v>0</v>
      </c>
      <c r="CO331" s="47">
        <v>0</v>
      </c>
      <c r="CP331" s="47">
        <v>0</v>
      </c>
      <c r="CQ331" s="47">
        <v>0</v>
      </c>
      <c r="CR331" s="47">
        <v>0</v>
      </c>
      <c r="CS331" s="47">
        <v>0</v>
      </c>
      <c r="CT331" s="47">
        <v>0</v>
      </c>
      <c r="CU331" s="47">
        <v>0</v>
      </c>
      <c r="CV331" s="47">
        <v>0</v>
      </c>
      <c r="CW331" s="47">
        <v>0</v>
      </c>
      <c r="CX331" s="47">
        <v>0</v>
      </c>
      <c r="CY331" s="47">
        <v>0</v>
      </c>
      <c r="CZ331" s="47">
        <v>0</v>
      </c>
      <c r="DA331" s="47">
        <v>0</v>
      </c>
      <c r="DB331" s="47">
        <v>0</v>
      </c>
      <c r="DC331" s="47">
        <v>0</v>
      </c>
      <c r="DD331" s="47">
        <v>0</v>
      </c>
      <c r="DE331" s="47">
        <v>0</v>
      </c>
      <c r="DF331" s="47">
        <v>0</v>
      </c>
      <c r="DG331" s="47">
        <v>0</v>
      </c>
      <c r="DH331" s="47">
        <v>0</v>
      </c>
      <c r="DI331" s="47">
        <v>0</v>
      </c>
      <c r="DJ331" s="47">
        <v>0</v>
      </c>
      <c r="DK331" s="47">
        <v>0</v>
      </c>
      <c r="DL331" s="47">
        <v>0</v>
      </c>
      <c r="DM331" s="47">
        <v>0</v>
      </c>
      <c r="DN331" s="47">
        <v>0</v>
      </c>
      <c r="DO331" s="47">
        <v>0</v>
      </c>
      <c r="DP331" s="47">
        <v>0</v>
      </c>
      <c r="DQ331" s="47">
        <v>0</v>
      </c>
      <c r="DR331" s="47">
        <v>0</v>
      </c>
      <c r="DS331" s="47">
        <v>0</v>
      </c>
      <c r="DT331" s="47">
        <v>0</v>
      </c>
      <c r="DU331" s="47">
        <v>0</v>
      </c>
      <c r="DV331" s="47">
        <v>0</v>
      </c>
      <c r="DW331" s="47">
        <v>0</v>
      </c>
      <c r="DX331" s="47">
        <v>0</v>
      </c>
      <c r="DY331" s="47">
        <v>0</v>
      </c>
      <c r="DZ331" s="47">
        <v>0</v>
      </c>
      <c r="EA331" s="47">
        <v>0</v>
      </c>
      <c r="ZZ331" t="s">
        <v>157</v>
      </c>
    </row>
    <row r="332" spans="1:702" x14ac:dyDescent="0.25">
      <c r="A332" s="47" t="s">
        <v>647</v>
      </c>
      <c r="B332" s="47" t="s">
        <v>153</v>
      </c>
      <c r="C332" s="47" t="s">
        <v>157</v>
      </c>
      <c r="D332" s="47" t="s">
        <v>1170</v>
      </c>
      <c r="E332" s="47" t="s">
        <v>643</v>
      </c>
      <c r="F332" s="47" t="s">
        <v>643</v>
      </c>
      <c r="G332" s="47"/>
      <c r="H332" s="47" t="s">
        <v>406</v>
      </c>
      <c r="I332" s="47" t="s">
        <v>412</v>
      </c>
      <c r="J332" s="47" t="str">
        <f>=IFERROR(VLOOKUP(H332&amp;I332,Table_Fonctions!A:G,6,FALSE),"")</f>
        <v>0</v>
      </c>
      <c r="K332" s="47" t="s">
        <v>1177</v>
      </c>
      <c r="L332" s="47" t="str">
        <f>=IFERROR(VLOOKUP(H332&amp;I332,Table_Fonctions!A:G,7,FALSE),K332)</f>
        <v/>
      </c>
      <c r="M332" s="47" t="str">
        <f>=IF(OR(LEFT(D332, 3)="TJ ", LEFT(D332, 4)="CPH "), "OUI", "NON")</f>
        <v/>
      </c>
      <c r="N332" s="47" t="s">
        <v>648</v>
      </c>
      <c r="O332" s="47" t="s">
        <v>164</v>
      </c>
      <c r="P332" s="47">
        <v>0.45789473684210524</v>
      </c>
      <c r="Q332" s="47">
        <v>0.45789473684210524</v>
      </c>
      <c r="R332" s="47" t="s">
        <v>1172</v>
      </c>
      <c r="S332" s="47">
        <f>=ROUND(BQ332-(BR332+BS332),3)</f>
      </c>
      <c r="T332" s="47">
        <f>=ROUND(CK332-(CL332+CM332+CN332+CO332+CP332),3)</f>
      </c>
      <c r="U332" s="47">
        <v>0.45789473684210524</v>
      </c>
      <c r="V332" s="47">
        <v>0</v>
      </c>
      <c r="W332" s="47">
        <v>0.45789473684210524</v>
      </c>
      <c r="X332" s="47">
        <v>0</v>
      </c>
      <c r="Y332" s="47">
        <v>0</v>
      </c>
      <c r="Z332" s="47">
        <v>0</v>
      </c>
      <c r="AA332" s="47">
        <v>0</v>
      </c>
      <c r="AB332" s="47">
        <v>0</v>
      </c>
      <c r="AC332" s="47">
        <v>0</v>
      </c>
      <c r="AD332" s="47">
        <v>0</v>
      </c>
      <c r="AE332" s="47">
        <v>0</v>
      </c>
      <c r="AF332" s="47">
        <v>0</v>
      </c>
      <c r="AG332" s="47">
        <v>0</v>
      </c>
      <c r="AH332" s="47">
        <v>0</v>
      </c>
      <c r="AI332" s="47">
        <v>0</v>
      </c>
      <c r="AJ332" s="47">
        <v>0</v>
      </c>
      <c r="AK332" s="47">
        <v>0</v>
      </c>
      <c r="AL332" s="47">
        <v>0</v>
      </c>
      <c r="AM332" s="47">
        <v>0</v>
      </c>
      <c r="AN332" s="47">
        <v>0</v>
      </c>
      <c r="AO332" s="47">
        <v>0</v>
      </c>
      <c r="AP332" s="47">
        <v>0</v>
      </c>
      <c r="AQ332" s="47">
        <v>0</v>
      </c>
      <c r="AR332" s="47">
        <v>0</v>
      </c>
      <c r="AS332" s="47">
        <v>0</v>
      </c>
      <c r="AT332" s="47">
        <v>0</v>
      </c>
      <c r="AU332" s="47">
        <v>0</v>
      </c>
      <c r="AV332" s="47">
        <v>0</v>
      </c>
      <c r="AW332" s="47">
        <v>0</v>
      </c>
      <c r="AX332" s="47">
        <v>0</v>
      </c>
      <c r="AY332" s="47">
        <v>0</v>
      </c>
      <c r="AZ332" s="47">
        <v>0</v>
      </c>
      <c r="BA332" s="47">
        <v>0</v>
      </c>
      <c r="BB332" s="47">
        <v>0</v>
      </c>
      <c r="BC332" s="47">
        <v>0</v>
      </c>
      <c r="BD332" s="47">
        <v>0</v>
      </c>
      <c r="BE332" s="47">
        <v>0</v>
      </c>
      <c r="BF332" s="47">
        <v>0</v>
      </c>
      <c r="BG332" s="47">
        <v>0</v>
      </c>
      <c r="BH332" s="47">
        <v>0</v>
      </c>
      <c r="BI332" s="47">
        <v>0</v>
      </c>
      <c r="BJ332" s="47">
        <v>0</v>
      </c>
      <c r="BK332" s="47">
        <v>0</v>
      </c>
      <c r="BL332" s="47">
        <v>0</v>
      </c>
      <c r="BM332" s="47">
        <v>0</v>
      </c>
      <c r="BN332" s="47">
        <v>0</v>
      </c>
      <c r="BO332" s="47">
        <v>0</v>
      </c>
      <c r="BP332" s="47">
        <v>0</v>
      </c>
      <c r="BQ332" s="47">
        <v>0</v>
      </c>
      <c r="BR332" s="47">
        <v>0</v>
      </c>
      <c r="BS332" s="47">
        <v>0</v>
      </c>
      <c r="BT332" s="47">
        <v>0</v>
      </c>
      <c r="BU332" s="47">
        <v>0</v>
      </c>
      <c r="BV332" s="47">
        <v>0</v>
      </c>
      <c r="BW332" s="47">
        <v>0</v>
      </c>
      <c r="BX332" s="47">
        <v>0</v>
      </c>
      <c r="BY332" s="47">
        <v>0</v>
      </c>
      <c r="BZ332" s="47">
        <v>0</v>
      </c>
      <c r="CA332" s="47">
        <v>0</v>
      </c>
      <c r="CB332" s="47">
        <v>0</v>
      </c>
      <c r="CC332" s="47">
        <v>0</v>
      </c>
      <c r="CD332" s="47">
        <v>0</v>
      </c>
      <c r="CE332" s="47">
        <v>0</v>
      </c>
      <c r="CF332" s="47">
        <v>0</v>
      </c>
      <c r="CG332" s="47">
        <v>0</v>
      </c>
      <c r="CH332" s="47">
        <v>0</v>
      </c>
      <c r="CI332" s="47">
        <v>0</v>
      </c>
      <c r="CJ332" s="47">
        <v>0</v>
      </c>
      <c r="CK332" s="47">
        <v>0</v>
      </c>
      <c r="CL332" s="47">
        <v>0</v>
      </c>
      <c r="CM332" s="47">
        <v>0</v>
      </c>
      <c r="CN332" s="47">
        <v>0</v>
      </c>
      <c r="CO332" s="47">
        <v>0</v>
      </c>
      <c r="CP332" s="47">
        <v>0</v>
      </c>
      <c r="CQ332" s="47">
        <v>0</v>
      </c>
      <c r="CR332" s="47">
        <v>0</v>
      </c>
      <c r="CS332" s="47">
        <v>0</v>
      </c>
      <c r="CT332" s="47">
        <v>0</v>
      </c>
      <c r="CU332" s="47">
        <v>0</v>
      </c>
      <c r="CV332" s="47">
        <v>0</v>
      </c>
      <c r="CW332" s="47">
        <v>0</v>
      </c>
      <c r="CX332" s="47">
        <v>0</v>
      </c>
      <c r="CY332" s="47">
        <v>0</v>
      </c>
      <c r="CZ332" s="47">
        <v>0</v>
      </c>
      <c r="DA332" s="47">
        <v>0</v>
      </c>
      <c r="DB332" s="47">
        <v>0</v>
      </c>
      <c r="DC332" s="47">
        <v>0</v>
      </c>
      <c r="DD332" s="47">
        <v>0</v>
      </c>
      <c r="DE332" s="47">
        <v>0</v>
      </c>
      <c r="DF332" s="47">
        <v>0</v>
      </c>
      <c r="DG332" s="47">
        <v>0</v>
      </c>
      <c r="DH332" s="47">
        <v>0</v>
      </c>
      <c r="DI332" s="47">
        <v>0</v>
      </c>
      <c r="DJ332" s="47">
        <v>0</v>
      </c>
      <c r="DK332" s="47">
        <v>0</v>
      </c>
      <c r="DL332" s="47">
        <v>0</v>
      </c>
      <c r="DM332" s="47">
        <v>0</v>
      </c>
      <c r="DN332" s="47">
        <v>0</v>
      </c>
      <c r="DO332" s="47">
        <v>0</v>
      </c>
      <c r="DP332" s="47">
        <v>0</v>
      </c>
      <c r="DQ332" s="47">
        <v>0</v>
      </c>
      <c r="DR332" s="47">
        <v>0</v>
      </c>
      <c r="DS332" s="47">
        <v>0</v>
      </c>
      <c r="DT332" s="47">
        <v>0</v>
      </c>
      <c r="DU332" s="47">
        <v>0</v>
      </c>
      <c r="DV332" s="47">
        <v>0</v>
      </c>
      <c r="DW332" s="47">
        <v>0</v>
      </c>
      <c r="DX332" s="47">
        <v>0</v>
      </c>
      <c r="DY332" s="47">
        <v>0</v>
      </c>
      <c r="DZ332" s="47">
        <v>0</v>
      </c>
      <c r="EA332" s="47">
        <v>0</v>
      </c>
      <c r="ZZ332" t="s">
        <v>157</v>
      </c>
    </row>
    <row r="333" spans="1:702" x14ac:dyDescent="0.25">
      <c r="A333" s="47" t="s">
        <v>649</v>
      </c>
      <c r="B333" s="47" t="s">
        <v>153</v>
      </c>
      <c r="C333" s="47" t="s">
        <v>157</v>
      </c>
      <c r="D333" s="47" t="s">
        <v>1170</v>
      </c>
      <c r="E333" s="47" t="s">
        <v>650</v>
      </c>
      <c r="F333" s="47" t="s">
        <v>650</v>
      </c>
      <c r="G333" s="47"/>
      <c r="H333" s="47" t="s">
        <v>406</v>
      </c>
      <c r="I333" s="47" t="s">
        <v>415</v>
      </c>
      <c r="J333" s="47" t="str">
        <f>=IFERROR(VLOOKUP(H333&amp;I333,Table_Fonctions!A:G,6,FALSE),"")</f>
        <v>0</v>
      </c>
      <c r="K333" s="47" t="s">
        <v>1177</v>
      </c>
      <c r="L333" s="47" t="str">
        <f>=IFERROR(VLOOKUP(H333&amp;I333,Table_Fonctions!A:G,7,FALSE),K333)</f>
        <v/>
      </c>
      <c r="M333" s="47" t="str">
        <f>=IF(OR(LEFT(D333, 3)="TJ ", LEFT(D333, 4)="CPH "), "OUI", "NON")</f>
        <v/>
      </c>
      <c r="N333" s="47" t="s">
        <v>651</v>
      </c>
      <c r="O333" s="47"/>
      <c r="P333" s="47">
        <v>0.9289473684210526</v>
      </c>
      <c r="Q333" s="47">
        <v>0.9289473684210526</v>
      </c>
      <c r="R333" s="47" t="s">
        <v>1172</v>
      </c>
      <c r="S333" s="47">
        <f>=ROUND(BQ333-(BR333+BS333),3)</f>
      </c>
      <c r="T333" s="47">
        <f>=ROUND(CK333-(CL333+CM333+CN333+CO333+CP333),3)</f>
      </c>
      <c r="U333" s="47">
        <v>0.9289473684210526</v>
      </c>
      <c r="V333" s="47">
        <v>0</v>
      </c>
      <c r="W333" s="47">
        <v>0.9289473684210526</v>
      </c>
      <c r="X333" s="47">
        <v>0</v>
      </c>
      <c r="Y333" s="47">
        <v>0</v>
      </c>
      <c r="Z333" s="47">
        <v>0</v>
      </c>
      <c r="AA333" s="47">
        <v>0</v>
      </c>
      <c r="AB333" s="47">
        <v>0</v>
      </c>
      <c r="AC333" s="47">
        <v>0</v>
      </c>
      <c r="AD333" s="47">
        <v>0</v>
      </c>
      <c r="AE333" s="47">
        <v>0</v>
      </c>
      <c r="AF333" s="47">
        <v>0</v>
      </c>
      <c r="AG333" s="47">
        <v>0</v>
      </c>
      <c r="AH333" s="47">
        <v>0</v>
      </c>
      <c r="AI333" s="47">
        <v>0</v>
      </c>
      <c r="AJ333" s="47">
        <v>0</v>
      </c>
      <c r="AK333" s="47">
        <v>0</v>
      </c>
      <c r="AL333" s="47">
        <v>0</v>
      </c>
      <c r="AM333" s="47">
        <v>0</v>
      </c>
      <c r="AN333" s="47">
        <v>0</v>
      </c>
      <c r="AO333" s="47">
        <v>0</v>
      </c>
      <c r="AP333" s="47">
        <v>0</v>
      </c>
      <c r="AQ333" s="47">
        <v>0</v>
      </c>
      <c r="AR333" s="47">
        <v>0</v>
      </c>
      <c r="AS333" s="47">
        <v>0</v>
      </c>
      <c r="AT333" s="47">
        <v>0</v>
      </c>
      <c r="AU333" s="47">
        <v>0</v>
      </c>
      <c r="AV333" s="47">
        <v>0</v>
      </c>
      <c r="AW333" s="47">
        <v>0</v>
      </c>
      <c r="AX333" s="47">
        <v>0</v>
      </c>
      <c r="AY333" s="47">
        <v>0</v>
      </c>
      <c r="AZ333" s="47">
        <v>0</v>
      </c>
      <c r="BA333" s="47">
        <v>0</v>
      </c>
      <c r="BB333" s="47">
        <v>0</v>
      </c>
      <c r="BC333" s="47">
        <v>0</v>
      </c>
      <c r="BD333" s="47">
        <v>0</v>
      </c>
      <c r="BE333" s="47">
        <v>0</v>
      </c>
      <c r="BF333" s="47">
        <v>0</v>
      </c>
      <c r="BG333" s="47">
        <v>0</v>
      </c>
      <c r="BH333" s="47">
        <v>0</v>
      </c>
      <c r="BI333" s="47">
        <v>0</v>
      </c>
      <c r="BJ333" s="47">
        <v>0</v>
      </c>
      <c r="BK333" s="47">
        <v>0</v>
      </c>
      <c r="BL333" s="47">
        <v>0</v>
      </c>
      <c r="BM333" s="47">
        <v>0</v>
      </c>
      <c r="BN333" s="47">
        <v>0</v>
      </c>
      <c r="BO333" s="47">
        <v>0</v>
      </c>
      <c r="BP333" s="47">
        <v>0</v>
      </c>
      <c r="BQ333" s="47">
        <v>0</v>
      </c>
      <c r="BR333" s="47">
        <v>0</v>
      </c>
      <c r="BS333" s="47">
        <v>0</v>
      </c>
      <c r="BT333" s="47">
        <v>0</v>
      </c>
      <c r="BU333" s="47">
        <v>0</v>
      </c>
      <c r="BV333" s="47">
        <v>0</v>
      </c>
      <c r="BW333" s="47">
        <v>0</v>
      </c>
      <c r="BX333" s="47">
        <v>0</v>
      </c>
      <c r="BY333" s="47">
        <v>0</v>
      </c>
      <c r="BZ333" s="47">
        <v>0</v>
      </c>
      <c r="CA333" s="47">
        <v>0</v>
      </c>
      <c r="CB333" s="47">
        <v>0</v>
      </c>
      <c r="CC333" s="47">
        <v>0</v>
      </c>
      <c r="CD333" s="47">
        <v>0</v>
      </c>
      <c r="CE333" s="47">
        <v>0</v>
      </c>
      <c r="CF333" s="47">
        <v>0</v>
      </c>
      <c r="CG333" s="47">
        <v>0</v>
      </c>
      <c r="CH333" s="47">
        <v>0</v>
      </c>
      <c r="CI333" s="47">
        <v>0</v>
      </c>
      <c r="CJ333" s="47">
        <v>0</v>
      </c>
      <c r="CK333" s="47">
        <v>0</v>
      </c>
      <c r="CL333" s="47">
        <v>0</v>
      </c>
      <c r="CM333" s="47">
        <v>0</v>
      </c>
      <c r="CN333" s="47">
        <v>0</v>
      </c>
      <c r="CO333" s="47">
        <v>0</v>
      </c>
      <c r="CP333" s="47">
        <v>0</v>
      </c>
      <c r="CQ333" s="47">
        <v>0</v>
      </c>
      <c r="CR333" s="47">
        <v>0</v>
      </c>
      <c r="CS333" s="47">
        <v>0</v>
      </c>
      <c r="CT333" s="47">
        <v>0</v>
      </c>
      <c r="CU333" s="47">
        <v>0</v>
      </c>
      <c r="CV333" s="47">
        <v>0</v>
      </c>
      <c r="CW333" s="47">
        <v>0</v>
      </c>
      <c r="CX333" s="47">
        <v>0</v>
      </c>
      <c r="CY333" s="47">
        <v>0</v>
      </c>
      <c r="CZ333" s="47">
        <v>0</v>
      </c>
      <c r="DA333" s="47">
        <v>0</v>
      </c>
      <c r="DB333" s="47">
        <v>0</v>
      </c>
      <c r="DC333" s="47">
        <v>0</v>
      </c>
      <c r="DD333" s="47">
        <v>0</v>
      </c>
      <c r="DE333" s="47">
        <v>0</v>
      </c>
      <c r="DF333" s="47">
        <v>0</v>
      </c>
      <c r="DG333" s="47">
        <v>0</v>
      </c>
      <c r="DH333" s="47">
        <v>0</v>
      </c>
      <c r="DI333" s="47">
        <v>0</v>
      </c>
      <c r="DJ333" s="47">
        <v>0</v>
      </c>
      <c r="DK333" s="47">
        <v>0.07105263157894737</v>
      </c>
      <c r="DL333" s="47">
        <v>0</v>
      </c>
      <c r="DM333" s="47">
        <v>0</v>
      </c>
      <c r="DN333" s="47">
        <v>0</v>
      </c>
      <c r="DO333" s="47">
        <v>0.07105263157894737</v>
      </c>
      <c r="DP333" s="47">
        <v>0</v>
      </c>
      <c r="DQ333" s="47">
        <v>0</v>
      </c>
      <c r="DR333" s="47">
        <v>0</v>
      </c>
      <c r="DS333" s="47">
        <v>0</v>
      </c>
      <c r="DT333" s="47">
        <v>0</v>
      </c>
      <c r="DU333" s="47">
        <v>0</v>
      </c>
      <c r="DV333" s="47">
        <v>0</v>
      </c>
      <c r="DW333" s="47">
        <v>0</v>
      </c>
      <c r="DX333" s="47">
        <v>0</v>
      </c>
      <c r="DY333" s="47">
        <v>0</v>
      </c>
      <c r="DZ333" s="47">
        <v>0</v>
      </c>
      <c r="EA333" s="47">
        <v>0</v>
      </c>
      <c r="ZZ333" t="s">
        <v>157</v>
      </c>
    </row>
    <row r="334" spans="1:702" x14ac:dyDescent="0.25">
      <c r="A334" s="47" t="s">
        <v>652</v>
      </c>
      <c r="B334" s="47" t="s">
        <v>153</v>
      </c>
      <c r="C334" s="47" t="s">
        <v>157</v>
      </c>
      <c r="D334" s="47" t="s">
        <v>1170</v>
      </c>
      <c r="E334" s="47" t="s">
        <v>650</v>
      </c>
      <c r="F334" s="47" t="s">
        <v>650</v>
      </c>
      <c r="G334" s="47"/>
      <c r="H334" s="47" t="s">
        <v>406</v>
      </c>
      <c r="I334" s="47" t="s">
        <v>412</v>
      </c>
      <c r="J334" s="47" t="str">
        <f>=IFERROR(VLOOKUP(H334&amp;I334,Table_Fonctions!A:G,6,FALSE),"")</f>
        <v>0</v>
      </c>
      <c r="K334" s="47" t="s">
        <v>1177</v>
      </c>
      <c r="L334" s="47" t="str">
        <f>=IFERROR(VLOOKUP(H334&amp;I334,Table_Fonctions!A:G,7,FALSE),K334)</f>
        <v/>
      </c>
      <c r="M334" s="47" t="str">
        <f>=IF(OR(LEFT(D334, 3)="TJ ", LEFT(D334, 4)="CPH "), "OUI", "NON")</f>
        <v/>
      </c>
      <c r="N334" s="47" t="s">
        <v>617</v>
      </c>
      <c r="O334" s="47"/>
      <c r="P334" s="47">
        <v>1</v>
      </c>
      <c r="Q334" s="47">
        <v>1</v>
      </c>
      <c r="R334" s="47" t="s">
        <v>1172</v>
      </c>
      <c r="S334" s="47">
        <f>=ROUND(BQ334-(BR334+BS334),3)</f>
      </c>
      <c r="T334" s="47">
        <f>=ROUND(CK334-(CL334+CM334+CN334+CO334+CP334),3)</f>
      </c>
      <c r="U334" s="47">
        <v>0</v>
      </c>
      <c r="V334" s="47">
        <v>0</v>
      </c>
      <c r="W334" s="47">
        <v>0</v>
      </c>
      <c r="X334" s="47">
        <v>0</v>
      </c>
      <c r="Y334" s="47">
        <v>0</v>
      </c>
      <c r="Z334" s="47">
        <v>0</v>
      </c>
      <c r="AA334" s="47">
        <v>0</v>
      </c>
      <c r="AB334" s="47">
        <v>0</v>
      </c>
      <c r="AC334" s="47">
        <v>0</v>
      </c>
      <c r="AD334" s="47">
        <v>0</v>
      </c>
      <c r="AE334" s="47">
        <v>0</v>
      </c>
      <c r="AF334" s="47">
        <v>0</v>
      </c>
      <c r="AG334" s="47">
        <v>0</v>
      </c>
      <c r="AH334" s="47">
        <v>0</v>
      </c>
      <c r="AI334" s="47">
        <v>0</v>
      </c>
      <c r="AJ334" s="47">
        <v>0</v>
      </c>
      <c r="AK334" s="47">
        <v>0</v>
      </c>
      <c r="AL334" s="47">
        <v>0</v>
      </c>
      <c r="AM334" s="47">
        <v>0</v>
      </c>
      <c r="AN334" s="47">
        <v>0</v>
      </c>
      <c r="AO334" s="47">
        <v>0</v>
      </c>
      <c r="AP334" s="47">
        <v>0</v>
      </c>
      <c r="AQ334" s="47">
        <v>0</v>
      </c>
      <c r="AR334" s="47">
        <v>0</v>
      </c>
      <c r="AS334" s="47">
        <v>1</v>
      </c>
      <c r="AT334" s="47">
        <v>1</v>
      </c>
      <c r="AU334" s="47">
        <v>0</v>
      </c>
      <c r="AV334" s="47">
        <v>0</v>
      </c>
      <c r="AW334" s="47">
        <v>0</v>
      </c>
      <c r="AX334" s="47">
        <v>0</v>
      </c>
      <c r="AY334" s="47">
        <v>0</v>
      </c>
      <c r="AZ334" s="47">
        <v>0</v>
      </c>
      <c r="BA334" s="47">
        <v>0</v>
      </c>
      <c r="BB334" s="47">
        <v>0</v>
      </c>
      <c r="BC334" s="47">
        <v>0</v>
      </c>
      <c r="BD334" s="47">
        <v>0</v>
      </c>
      <c r="BE334" s="47">
        <v>0</v>
      </c>
      <c r="BF334" s="47">
        <v>0</v>
      </c>
      <c r="BG334" s="47">
        <v>0</v>
      </c>
      <c r="BH334" s="47">
        <v>0</v>
      </c>
      <c r="BI334" s="47">
        <v>0</v>
      </c>
      <c r="BJ334" s="47">
        <v>0</v>
      </c>
      <c r="BK334" s="47">
        <v>0</v>
      </c>
      <c r="BL334" s="47">
        <v>0</v>
      </c>
      <c r="BM334" s="47">
        <v>0</v>
      </c>
      <c r="BN334" s="47">
        <v>0</v>
      </c>
      <c r="BO334" s="47">
        <v>0</v>
      </c>
      <c r="BP334" s="47">
        <v>0</v>
      </c>
      <c r="BQ334" s="47">
        <v>0</v>
      </c>
      <c r="BR334" s="47">
        <v>0</v>
      </c>
      <c r="BS334" s="47">
        <v>0</v>
      </c>
      <c r="BT334" s="47">
        <v>0</v>
      </c>
      <c r="BU334" s="47">
        <v>0</v>
      </c>
      <c r="BV334" s="47">
        <v>0</v>
      </c>
      <c r="BW334" s="47">
        <v>0</v>
      </c>
      <c r="BX334" s="47">
        <v>0</v>
      </c>
      <c r="BY334" s="47">
        <v>0</v>
      </c>
      <c r="BZ334" s="47">
        <v>0</v>
      </c>
      <c r="CA334" s="47">
        <v>0</v>
      </c>
      <c r="CB334" s="47">
        <v>0</v>
      </c>
      <c r="CC334" s="47">
        <v>0</v>
      </c>
      <c r="CD334" s="47">
        <v>0</v>
      </c>
      <c r="CE334" s="47">
        <v>0</v>
      </c>
      <c r="CF334" s="47">
        <v>0</v>
      </c>
      <c r="CG334" s="47">
        <v>0</v>
      </c>
      <c r="CH334" s="47">
        <v>0</v>
      </c>
      <c r="CI334" s="47">
        <v>0</v>
      </c>
      <c r="CJ334" s="47">
        <v>0</v>
      </c>
      <c r="CK334" s="47">
        <v>0</v>
      </c>
      <c r="CL334" s="47">
        <v>0</v>
      </c>
      <c r="CM334" s="47">
        <v>0</v>
      </c>
      <c r="CN334" s="47">
        <v>0</v>
      </c>
      <c r="CO334" s="47">
        <v>0</v>
      </c>
      <c r="CP334" s="47">
        <v>0</v>
      </c>
      <c r="CQ334" s="47">
        <v>0</v>
      </c>
      <c r="CR334" s="47">
        <v>0</v>
      </c>
      <c r="CS334" s="47">
        <v>0</v>
      </c>
      <c r="CT334" s="47">
        <v>0</v>
      </c>
      <c r="CU334" s="47">
        <v>0</v>
      </c>
      <c r="CV334" s="47">
        <v>0</v>
      </c>
      <c r="CW334" s="47">
        <v>0</v>
      </c>
      <c r="CX334" s="47">
        <v>0</v>
      </c>
      <c r="CY334" s="47">
        <v>0</v>
      </c>
      <c r="CZ334" s="47">
        <v>0</v>
      </c>
      <c r="DA334" s="47">
        <v>0</v>
      </c>
      <c r="DB334" s="47">
        <v>0</v>
      </c>
      <c r="DC334" s="47">
        <v>0</v>
      </c>
      <c r="DD334" s="47">
        <v>0</v>
      </c>
      <c r="DE334" s="47">
        <v>0</v>
      </c>
      <c r="DF334" s="47">
        <v>0</v>
      </c>
      <c r="DG334" s="47">
        <v>0</v>
      </c>
      <c r="DH334" s="47">
        <v>0</v>
      </c>
      <c r="DI334" s="47">
        <v>0</v>
      </c>
      <c r="DJ334" s="47">
        <v>0</v>
      </c>
      <c r="DK334" s="47">
        <v>0</v>
      </c>
      <c r="DL334" s="47">
        <v>0</v>
      </c>
      <c r="DM334" s="47">
        <v>0</v>
      </c>
      <c r="DN334" s="47">
        <v>0</v>
      </c>
      <c r="DO334" s="47">
        <v>0</v>
      </c>
      <c r="DP334" s="47">
        <v>0</v>
      </c>
      <c r="DQ334" s="47">
        <v>0</v>
      </c>
      <c r="DR334" s="47">
        <v>0</v>
      </c>
      <c r="DS334" s="47">
        <v>0</v>
      </c>
      <c r="DT334" s="47">
        <v>0</v>
      </c>
      <c r="DU334" s="47">
        <v>0</v>
      </c>
      <c r="DV334" s="47">
        <v>0</v>
      </c>
      <c r="DW334" s="47">
        <v>0</v>
      </c>
      <c r="DX334" s="47">
        <v>0</v>
      </c>
      <c r="DY334" s="47">
        <v>0</v>
      </c>
      <c r="DZ334" s="47">
        <v>0</v>
      </c>
      <c r="EA334" s="47">
        <v>0</v>
      </c>
      <c r="ZZ334" t="s">
        <v>157</v>
      </c>
    </row>
    <row r="335" spans="1:702" x14ac:dyDescent="0.25">
      <c r="A335" s="47" t="s">
        <v>653</v>
      </c>
      <c r="B335" s="47" t="s">
        <v>153</v>
      </c>
      <c r="C335" s="47" t="s">
        <v>157</v>
      </c>
      <c r="D335" s="47" t="s">
        <v>1170</v>
      </c>
      <c r="E335" s="47" t="s">
        <v>650</v>
      </c>
      <c r="F335" s="47" t="s">
        <v>650</v>
      </c>
      <c r="G335" s="47"/>
      <c r="H335" s="47" t="s">
        <v>406</v>
      </c>
      <c r="I335" s="47" t="s">
        <v>529</v>
      </c>
      <c r="J335" s="47" t="str">
        <f>=IFERROR(VLOOKUP(H335&amp;I335,Table_Fonctions!A:G,6,FALSE),"")</f>
        <v>0</v>
      </c>
      <c r="K335" s="47" t="s">
        <v>1177</v>
      </c>
      <c r="L335" s="47" t="str">
        <f>=IFERROR(VLOOKUP(H335&amp;I335,Table_Fonctions!A:G,7,FALSE),K335)</f>
        <v/>
      </c>
      <c r="M335" s="47" t="str">
        <f>=IF(OR(LEFT(D335, 3)="TJ ", LEFT(D335, 4)="CPH "), "OUI", "NON")</f>
        <v/>
      </c>
      <c r="N335" s="47" t="s">
        <v>619</v>
      </c>
      <c r="O335" s="47"/>
      <c r="P335" s="47">
        <v>0.2868421052631579</v>
      </c>
      <c r="Q335" s="47">
        <v>0</v>
      </c>
      <c r="R335" s="47">
        <v>0.2868421052631579</v>
      </c>
      <c r="S335" s="47">
        <f>=ROUND(BQ335-(BR335+BS335),3)</f>
      </c>
      <c r="T335" s="47">
        <f>=ROUND(CK335-(CL335+CM335+CN335+CO335+CP335),3)</f>
      </c>
      <c r="U335" s="47">
        <v>0</v>
      </c>
      <c r="V335" s="47">
        <v>0</v>
      </c>
      <c r="W335" s="47">
        <v>0</v>
      </c>
      <c r="X335" s="47">
        <v>0</v>
      </c>
      <c r="Y335" s="47">
        <v>0</v>
      </c>
      <c r="Z335" s="47">
        <v>0</v>
      </c>
      <c r="AA335" s="47">
        <v>0</v>
      </c>
      <c r="AB335" s="47">
        <v>0</v>
      </c>
      <c r="AC335" s="47">
        <v>0</v>
      </c>
      <c r="AD335" s="47">
        <v>0</v>
      </c>
      <c r="AE335" s="47">
        <v>0</v>
      </c>
      <c r="AF335" s="47">
        <v>0</v>
      </c>
      <c r="AG335" s="47">
        <v>0</v>
      </c>
      <c r="AH335" s="47">
        <v>0</v>
      </c>
      <c r="AI335" s="47">
        <v>0</v>
      </c>
      <c r="AJ335" s="47">
        <v>0</v>
      </c>
      <c r="AK335" s="47">
        <v>0</v>
      </c>
      <c r="AL335" s="47">
        <v>0</v>
      </c>
      <c r="AM335" s="47">
        <v>0</v>
      </c>
      <c r="AN335" s="47">
        <v>0</v>
      </c>
      <c r="AO335" s="47">
        <v>0</v>
      </c>
      <c r="AP335" s="47">
        <v>0</v>
      </c>
      <c r="AQ335" s="47">
        <v>0</v>
      </c>
      <c r="AR335" s="47">
        <v>0</v>
      </c>
      <c r="AS335" s="47">
        <v>0</v>
      </c>
      <c r="AT335" s="47">
        <v>0</v>
      </c>
      <c r="AU335" s="47">
        <v>0</v>
      </c>
      <c r="AV335" s="47">
        <v>0</v>
      </c>
      <c r="AW335" s="47">
        <v>0</v>
      </c>
      <c r="AX335" s="47">
        <v>0</v>
      </c>
      <c r="AY335" s="47">
        <v>0</v>
      </c>
      <c r="AZ335" s="47">
        <v>0</v>
      </c>
      <c r="BA335" s="47">
        <v>0</v>
      </c>
      <c r="BB335" s="47">
        <v>0</v>
      </c>
      <c r="BC335" s="47">
        <v>0</v>
      </c>
      <c r="BD335" s="47">
        <v>0</v>
      </c>
      <c r="BE335" s="47">
        <v>0</v>
      </c>
      <c r="BF335" s="47">
        <v>0</v>
      </c>
      <c r="BG335" s="47">
        <v>0</v>
      </c>
      <c r="BH335" s="47">
        <v>0</v>
      </c>
      <c r="BI335" s="47">
        <v>0</v>
      </c>
      <c r="BJ335" s="47">
        <v>0</v>
      </c>
      <c r="BK335" s="47">
        <v>0</v>
      </c>
      <c r="BL335" s="47">
        <v>0</v>
      </c>
      <c r="BM335" s="47">
        <v>0</v>
      </c>
      <c r="BN335" s="47">
        <v>0</v>
      </c>
      <c r="BO335" s="47">
        <v>0</v>
      </c>
      <c r="BP335" s="47">
        <v>0</v>
      </c>
      <c r="BQ335" s="47">
        <v>0</v>
      </c>
      <c r="BR335" s="47">
        <v>0</v>
      </c>
      <c r="BS335" s="47">
        <v>0</v>
      </c>
      <c r="BT335" s="47">
        <v>0</v>
      </c>
      <c r="BU335" s="47">
        <v>0</v>
      </c>
      <c r="BV335" s="47">
        <v>0</v>
      </c>
      <c r="BW335" s="47">
        <v>0</v>
      </c>
      <c r="BX335" s="47">
        <v>0</v>
      </c>
      <c r="BY335" s="47">
        <v>0</v>
      </c>
      <c r="BZ335" s="47">
        <v>0</v>
      </c>
      <c r="CA335" s="47">
        <v>0</v>
      </c>
      <c r="CB335" s="47">
        <v>0</v>
      </c>
      <c r="CC335" s="47">
        <v>0</v>
      </c>
      <c r="CD335" s="47">
        <v>0</v>
      </c>
      <c r="CE335" s="47">
        <v>0</v>
      </c>
      <c r="CF335" s="47">
        <v>0</v>
      </c>
      <c r="CG335" s="47">
        <v>0</v>
      </c>
      <c r="CH335" s="47">
        <v>0</v>
      </c>
      <c r="CI335" s="47">
        <v>0</v>
      </c>
      <c r="CJ335" s="47">
        <v>0</v>
      </c>
      <c r="CK335" s="47">
        <v>0</v>
      </c>
      <c r="CL335" s="47">
        <v>0</v>
      </c>
      <c r="CM335" s="47">
        <v>0</v>
      </c>
      <c r="CN335" s="47">
        <v>0</v>
      </c>
      <c r="CO335" s="47">
        <v>0</v>
      </c>
      <c r="CP335" s="47">
        <v>0</v>
      </c>
      <c r="CQ335" s="47">
        <v>0</v>
      </c>
      <c r="CR335" s="47">
        <v>0</v>
      </c>
      <c r="CS335" s="47">
        <v>0</v>
      </c>
      <c r="CT335" s="47">
        <v>0</v>
      </c>
      <c r="CU335" s="47">
        <v>0</v>
      </c>
      <c r="CV335" s="47">
        <v>0</v>
      </c>
      <c r="CW335" s="47">
        <v>0</v>
      </c>
      <c r="CX335" s="47">
        <v>0</v>
      </c>
      <c r="CY335" s="47">
        <v>0</v>
      </c>
      <c r="CZ335" s="47">
        <v>0</v>
      </c>
      <c r="DA335" s="47">
        <v>0</v>
      </c>
      <c r="DB335" s="47">
        <v>0</v>
      </c>
      <c r="DC335" s="47">
        <v>0</v>
      </c>
      <c r="DD335" s="47">
        <v>0</v>
      </c>
      <c r="DE335" s="47">
        <v>0</v>
      </c>
      <c r="DF335" s="47">
        <v>0</v>
      </c>
      <c r="DG335" s="47">
        <v>0</v>
      </c>
      <c r="DH335" s="47">
        <v>0</v>
      </c>
      <c r="DI335" s="47">
        <v>0</v>
      </c>
      <c r="DJ335" s="47">
        <v>0</v>
      </c>
      <c r="DK335" s="47">
        <v>0.7131578947368422</v>
      </c>
      <c r="DL335" s="47">
        <v>0.3447368421052632</v>
      </c>
      <c r="DM335" s="47">
        <v>0</v>
      </c>
      <c r="DN335" s="47">
        <v>0</v>
      </c>
      <c r="DO335" s="47">
        <v>0</v>
      </c>
      <c r="DP335" s="47">
        <v>0</v>
      </c>
      <c r="DQ335" s="47">
        <v>0</v>
      </c>
      <c r="DR335" s="47">
        <v>0</v>
      </c>
      <c r="DS335" s="47">
        <v>0</v>
      </c>
      <c r="DT335" s="47">
        <v>0.368421052631579</v>
      </c>
      <c r="DU335" s="47">
        <v>0</v>
      </c>
      <c r="DV335" s="47">
        <v>0</v>
      </c>
      <c r="DW335" s="47">
        <v>0</v>
      </c>
      <c r="DX335" s="47">
        <v>0</v>
      </c>
      <c r="DY335" s="47">
        <v>0</v>
      </c>
      <c r="DZ335" s="47">
        <v>0</v>
      </c>
      <c r="EA335" s="47">
        <v>0</v>
      </c>
      <c r="ZZ335" t="s">
        <v>157</v>
      </c>
    </row>
    <row r="336" spans="1:702" x14ac:dyDescent="0.25">
      <c r="A336" s="47" t="s">
        <v>654</v>
      </c>
      <c r="B336" s="47" t="s">
        <v>153</v>
      </c>
      <c r="C336" s="47" t="s">
        <v>157</v>
      </c>
      <c r="D336" s="47" t="s">
        <v>1170</v>
      </c>
      <c r="E336" s="47" t="s">
        <v>650</v>
      </c>
      <c r="F336" s="47" t="s">
        <v>650</v>
      </c>
      <c r="G336" s="47"/>
      <c r="H336" s="47" t="s">
        <v>406</v>
      </c>
      <c r="I336" s="47" t="s">
        <v>412</v>
      </c>
      <c r="J336" s="47" t="str">
        <f>=IFERROR(VLOOKUP(H336&amp;I336,Table_Fonctions!A:G,6,FALSE),"")</f>
        <v>0</v>
      </c>
      <c r="K336" s="47" t="s">
        <v>1177</v>
      </c>
      <c r="L336" s="47" t="str">
        <f>=IFERROR(VLOOKUP(H336&amp;I336,Table_Fonctions!A:G,7,FALSE),K336)</f>
        <v/>
      </c>
      <c r="M336" s="47" t="str">
        <f>=IF(OR(LEFT(D336, 3)="TJ ", LEFT(D336, 4)="CPH "), "OUI", "NON")</f>
        <v/>
      </c>
      <c r="N336" s="47" t="s">
        <v>603</v>
      </c>
      <c r="O336" s="47" t="s">
        <v>655</v>
      </c>
      <c r="P336" s="47">
        <v>0.28421052631578947</v>
      </c>
      <c r="Q336" s="47">
        <v>0.28421052631578947</v>
      </c>
      <c r="R336" s="47" t="s">
        <v>1172</v>
      </c>
      <c r="S336" s="47">
        <f>=ROUND(BQ336-(BR336+BS336),3)</f>
      </c>
      <c r="T336" s="47">
        <f>=ROUND(CK336-(CL336+CM336+CN336+CO336+CP336),3)</f>
      </c>
      <c r="U336" s="47">
        <v>0</v>
      </c>
      <c r="V336" s="47">
        <v>0</v>
      </c>
      <c r="W336" s="47">
        <v>0</v>
      </c>
      <c r="X336" s="47">
        <v>0</v>
      </c>
      <c r="Y336" s="47">
        <v>0</v>
      </c>
      <c r="Z336" s="47">
        <v>0</v>
      </c>
      <c r="AA336" s="47">
        <v>0</v>
      </c>
      <c r="AB336" s="47">
        <v>0</v>
      </c>
      <c r="AC336" s="47">
        <v>0</v>
      </c>
      <c r="AD336" s="47">
        <v>0</v>
      </c>
      <c r="AE336" s="47">
        <v>0</v>
      </c>
      <c r="AF336" s="47">
        <v>0</v>
      </c>
      <c r="AG336" s="47">
        <v>0</v>
      </c>
      <c r="AH336" s="47">
        <v>0</v>
      </c>
      <c r="AI336" s="47">
        <v>0</v>
      </c>
      <c r="AJ336" s="47">
        <v>0</v>
      </c>
      <c r="AK336" s="47">
        <v>0</v>
      </c>
      <c r="AL336" s="47">
        <v>0</v>
      </c>
      <c r="AM336" s="47">
        <v>0</v>
      </c>
      <c r="AN336" s="47">
        <v>0</v>
      </c>
      <c r="AO336" s="47">
        <v>0</v>
      </c>
      <c r="AP336" s="47">
        <v>0</v>
      </c>
      <c r="AQ336" s="47">
        <v>0</v>
      </c>
      <c r="AR336" s="47">
        <v>0</v>
      </c>
      <c r="AS336" s="47">
        <v>0</v>
      </c>
      <c r="AT336" s="47">
        <v>0</v>
      </c>
      <c r="AU336" s="47">
        <v>0</v>
      </c>
      <c r="AV336" s="47">
        <v>0</v>
      </c>
      <c r="AW336" s="47">
        <v>0</v>
      </c>
      <c r="AX336" s="47">
        <v>0</v>
      </c>
      <c r="AY336" s="47">
        <v>0</v>
      </c>
      <c r="AZ336" s="47">
        <v>0</v>
      </c>
      <c r="BA336" s="47">
        <v>0</v>
      </c>
      <c r="BB336" s="47">
        <v>0</v>
      </c>
      <c r="BC336" s="47">
        <v>0</v>
      </c>
      <c r="BD336" s="47">
        <v>0</v>
      </c>
      <c r="BE336" s="47">
        <v>0</v>
      </c>
      <c r="BF336" s="47">
        <v>0</v>
      </c>
      <c r="BG336" s="47">
        <v>0</v>
      </c>
      <c r="BH336" s="47">
        <v>0</v>
      </c>
      <c r="BI336" s="47">
        <v>0</v>
      </c>
      <c r="BJ336" s="47">
        <v>0</v>
      </c>
      <c r="BK336" s="47">
        <v>0</v>
      </c>
      <c r="BL336" s="47">
        <v>0</v>
      </c>
      <c r="BM336" s="47">
        <v>0</v>
      </c>
      <c r="BN336" s="47">
        <v>0</v>
      </c>
      <c r="BO336" s="47">
        <v>0</v>
      </c>
      <c r="BP336" s="47">
        <v>0</v>
      </c>
      <c r="BQ336" s="47">
        <v>0</v>
      </c>
      <c r="BR336" s="47">
        <v>0</v>
      </c>
      <c r="BS336" s="47">
        <v>0</v>
      </c>
      <c r="BT336" s="47">
        <v>0</v>
      </c>
      <c r="BU336" s="47">
        <v>0</v>
      </c>
      <c r="BV336" s="47">
        <v>0</v>
      </c>
      <c r="BW336" s="47">
        <v>0</v>
      </c>
      <c r="BX336" s="47">
        <v>0</v>
      </c>
      <c r="BY336" s="47">
        <v>0</v>
      </c>
      <c r="BZ336" s="47">
        <v>0</v>
      </c>
      <c r="CA336" s="47">
        <v>0</v>
      </c>
      <c r="CB336" s="47">
        <v>0</v>
      </c>
      <c r="CC336" s="47">
        <v>0</v>
      </c>
      <c r="CD336" s="47">
        <v>0</v>
      </c>
      <c r="CE336" s="47">
        <v>0</v>
      </c>
      <c r="CF336" s="47">
        <v>0</v>
      </c>
      <c r="CG336" s="47">
        <v>0</v>
      </c>
      <c r="CH336" s="47">
        <v>0</v>
      </c>
      <c r="CI336" s="47">
        <v>0</v>
      </c>
      <c r="CJ336" s="47">
        <v>0</v>
      </c>
      <c r="CK336" s="47">
        <v>0</v>
      </c>
      <c r="CL336" s="47">
        <v>0</v>
      </c>
      <c r="CM336" s="47">
        <v>0</v>
      </c>
      <c r="CN336" s="47">
        <v>0</v>
      </c>
      <c r="CO336" s="47">
        <v>0</v>
      </c>
      <c r="CP336" s="47">
        <v>0</v>
      </c>
      <c r="CQ336" s="47">
        <v>0</v>
      </c>
      <c r="CR336" s="47">
        <v>0</v>
      </c>
      <c r="CS336" s="47">
        <v>0</v>
      </c>
      <c r="CT336" s="47">
        <v>0</v>
      </c>
      <c r="CU336" s="47">
        <v>0</v>
      </c>
      <c r="CV336" s="47">
        <v>0</v>
      </c>
      <c r="CW336" s="47">
        <v>0</v>
      </c>
      <c r="CX336" s="47">
        <v>0</v>
      </c>
      <c r="CY336" s="47">
        <v>0.28421052631578947</v>
      </c>
      <c r="CZ336" s="47">
        <v>0</v>
      </c>
      <c r="DA336" s="47">
        <v>0</v>
      </c>
      <c r="DB336" s="47">
        <v>0</v>
      </c>
      <c r="DC336" s="47">
        <v>0</v>
      </c>
      <c r="DD336" s="47">
        <v>0</v>
      </c>
      <c r="DE336" s="47">
        <v>0</v>
      </c>
      <c r="DF336" s="47">
        <v>0</v>
      </c>
      <c r="DG336" s="47">
        <v>0.28421052631578947</v>
      </c>
      <c r="DH336" s="47">
        <v>0</v>
      </c>
      <c r="DI336" s="47">
        <v>0</v>
      </c>
      <c r="DJ336" s="47">
        <v>0</v>
      </c>
      <c r="DK336" s="47">
        <v>0</v>
      </c>
      <c r="DL336" s="47">
        <v>0</v>
      </c>
      <c r="DM336" s="47">
        <v>0</v>
      </c>
      <c r="DN336" s="47">
        <v>0</v>
      </c>
      <c r="DO336" s="47">
        <v>0</v>
      </c>
      <c r="DP336" s="47">
        <v>0</v>
      </c>
      <c r="DQ336" s="47">
        <v>0</v>
      </c>
      <c r="DR336" s="47">
        <v>0</v>
      </c>
      <c r="DS336" s="47">
        <v>0</v>
      </c>
      <c r="DT336" s="47">
        <v>0</v>
      </c>
      <c r="DU336" s="47">
        <v>0</v>
      </c>
      <c r="DV336" s="47">
        <v>0</v>
      </c>
      <c r="DW336" s="47">
        <v>0</v>
      </c>
      <c r="DX336" s="47">
        <v>0</v>
      </c>
      <c r="DY336" s="47">
        <v>0</v>
      </c>
      <c r="DZ336" s="47">
        <v>0</v>
      </c>
      <c r="EA336" s="47">
        <v>0</v>
      </c>
      <c r="ZZ336" t="s">
        <v>157</v>
      </c>
    </row>
    <row r="337" spans="1:702" x14ac:dyDescent="0.25">
      <c r="A337" s="47" t="s">
        <v>656</v>
      </c>
      <c r="B337" s="47" t="s">
        <v>153</v>
      </c>
      <c r="C337" s="47" t="s">
        <v>157</v>
      </c>
      <c r="D337" s="47" t="s">
        <v>1170</v>
      </c>
      <c r="E337" s="47" t="s">
        <v>650</v>
      </c>
      <c r="F337" s="47" t="s">
        <v>650</v>
      </c>
      <c r="G337" s="47"/>
      <c r="H337" s="47" t="s">
        <v>406</v>
      </c>
      <c r="I337" s="47" t="s">
        <v>412</v>
      </c>
      <c r="J337" s="47" t="str">
        <f>=IFERROR(VLOOKUP(H337&amp;I337,Table_Fonctions!A:G,6,FALSE),"")</f>
        <v>0</v>
      </c>
      <c r="K337" s="47" t="s">
        <v>1177</v>
      </c>
      <c r="L337" s="47" t="str">
        <f>=IFERROR(VLOOKUP(H337&amp;I337,Table_Fonctions!A:G,7,FALSE),K337)</f>
        <v/>
      </c>
      <c r="M337" s="47" t="str">
        <f>=IF(OR(LEFT(D337, 3)="TJ ", LEFT(D337, 4)="CPH "), "OUI", "NON")</f>
        <v/>
      </c>
      <c r="N337" s="47" t="s">
        <v>603</v>
      </c>
      <c r="O337" s="47" t="s">
        <v>657</v>
      </c>
      <c r="P337" s="47">
        <v>1</v>
      </c>
      <c r="Q337" s="47">
        <v>1</v>
      </c>
      <c r="R337" s="47" t="s">
        <v>1172</v>
      </c>
      <c r="S337" s="47">
        <f>=ROUND(BQ337-(BR337+BS337),3)</f>
      </c>
      <c r="T337" s="47">
        <f>=ROUND(CK337-(CL337+CM337+CN337+CO337+CP337),3)</f>
      </c>
      <c r="U337" s="47">
        <v>0</v>
      </c>
      <c r="V337" s="47">
        <v>0</v>
      </c>
      <c r="W337" s="47">
        <v>0</v>
      </c>
      <c r="X337" s="47">
        <v>0</v>
      </c>
      <c r="Y337" s="47">
        <v>0</v>
      </c>
      <c r="Z337" s="47">
        <v>0</v>
      </c>
      <c r="AA337" s="47">
        <v>0</v>
      </c>
      <c r="AB337" s="47">
        <v>0</v>
      </c>
      <c r="AC337" s="47">
        <v>0</v>
      </c>
      <c r="AD337" s="47">
        <v>0</v>
      </c>
      <c r="AE337" s="47">
        <v>0</v>
      </c>
      <c r="AF337" s="47">
        <v>0</v>
      </c>
      <c r="AG337" s="47">
        <v>0</v>
      </c>
      <c r="AH337" s="47">
        <v>0</v>
      </c>
      <c r="AI337" s="47">
        <v>0</v>
      </c>
      <c r="AJ337" s="47">
        <v>0</v>
      </c>
      <c r="AK337" s="47">
        <v>0</v>
      </c>
      <c r="AL337" s="47">
        <v>0</v>
      </c>
      <c r="AM337" s="47">
        <v>0</v>
      </c>
      <c r="AN337" s="47">
        <v>0</v>
      </c>
      <c r="AO337" s="47">
        <v>0</v>
      </c>
      <c r="AP337" s="47">
        <v>0</v>
      </c>
      <c r="AQ337" s="47">
        <v>0</v>
      </c>
      <c r="AR337" s="47">
        <v>0</v>
      </c>
      <c r="AS337" s="47">
        <v>0</v>
      </c>
      <c r="AT337" s="47">
        <v>0</v>
      </c>
      <c r="AU337" s="47">
        <v>0</v>
      </c>
      <c r="AV337" s="47">
        <v>0</v>
      </c>
      <c r="AW337" s="47">
        <v>0</v>
      </c>
      <c r="AX337" s="47">
        <v>0</v>
      </c>
      <c r="AY337" s="47">
        <v>0</v>
      </c>
      <c r="AZ337" s="47">
        <v>0</v>
      </c>
      <c r="BA337" s="47">
        <v>0</v>
      </c>
      <c r="BB337" s="47">
        <v>0</v>
      </c>
      <c r="BC337" s="47">
        <v>0</v>
      </c>
      <c r="BD337" s="47">
        <v>0</v>
      </c>
      <c r="BE337" s="47">
        <v>0</v>
      </c>
      <c r="BF337" s="47">
        <v>0</v>
      </c>
      <c r="BG337" s="47">
        <v>0</v>
      </c>
      <c r="BH337" s="47">
        <v>0</v>
      </c>
      <c r="BI337" s="47">
        <v>0</v>
      </c>
      <c r="BJ337" s="47">
        <v>0</v>
      </c>
      <c r="BK337" s="47">
        <v>0</v>
      </c>
      <c r="BL337" s="47">
        <v>0</v>
      </c>
      <c r="BM337" s="47">
        <v>0</v>
      </c>
      <c r="BN337" s="47">
        <v>0</v>
      </c>
      <c r="BO337" s="47">
        <v>0</v>
      </c>
      <c r="BP337" s="47">
        <v>0</v>
      </c>
      <c r="BQ337" s="47">
        <v>0</v>
      </c>
      <c r="BR337" s="47">
        <v>0</v>
      </c>
      <c r="BS337" s="47">
        <v>0</v>
      </c>
      <c r="BT337" s="47">
        <v>1</v>
      </c>
      <c r="BU337" s="47">
        <v>0</v>
      </c>
      <c r="BV337" s="47">
        <v>0</v>
      </c>
      <c r="BW337" s="47">
        <v>0</v>
      </c>
      <c r="BX337" s="47">
        <v>0</v>
      </c>
      <c r="BY337" s="47">
        <v>0</v>
      </c>
      <c r="BZ337" s="47">
        <v>0</v>
      </c>
      <c r="CA337" s="47">
        <v>0</v>
      </c>
      <c r="CB337" s="47">
        <v>0</v>
      </c>
      <c r="CC337" s="47">
        <v>0</v>
      </c>
      <c r="CD337" s="47">
        <v>0</v>
      </c>
      <c r="CE337" s="47">
        <v>0</v>
      </c>
      <c r="CF337" s="47">
        <v>0</v>
      </c>
      <c r="CG337" s="47">
        <v>0</v>
      </c>
      <c r="CH337" s="47">
        <v>0</v>
      </c>
      <c r="CI337" s="47">
        <v>0</v>
      </c>
      <c r="CJ337" s="47">
        <v>0</v>
      </c>
      <c r="CK337" s="47">
        <v>0</v>
      </c>
      <c r="CL337" s="47">
        <v>0</v>
      </c>
      <c r="CM337" s="47">
        <v>0</v>
      </c>
      <c r="CN337" s="47">
        <v>0</v>
      </c>
      <c r="CO337" s="47">
        <v>0</v>
      </c>
      <c r="CP337" s="47">
        <v>0</v>
      </c>
      <c r="CQ337" s="47">
        <v>0</v>
      </c>
      <c r="CR337" s="47">
        <v>0</v>
      </c>
      <c r="CS337" s="47">
        <v>0</v>
      </c>
      <c r="CT337" s="47">
        <v>0</v>
      </c>
      <c r="CU337" s="47">
        <v>0</v>
      </c>
      <c r="CV337" s="47">
        <v>0</v>
      </c>
      <c r="CW337" s="47">
        <v>0</v>
      </c>
      <c r="CX337" s="47">
        <v>0</v>
      </c>
      <c r="CY337" s="47">
        <v>0</v>
      </c>
      <c r="CZ337" s="47">
        <v>0</v>
      </c>
      <c r="DA337" s="47">
        <v>0</v>
      </c>
      <c r="DB337" s="47">
        <v>0</v>
      </c>
      <c r="DC337" s="47">
        <v>0</v>
      </c>
      <c r="DD337" s="47">
        <v>0</v>
      </c>
      <c r="DE337" s="47">
        <v>0</v>
      </c>
      <c r="DF337" s="47">
        <v>0</v>
      </c>
      <c r="DG337" s="47">
        <v>0</v>
      </c>
      <c r="DH337" s="47">
        <v>0</v>
      </c>
      <c r="DI337" s="47">
        <v>0</v>
      </c>
      <c r="DJ337" s="47">
        <v>0</v>
      </c>
      <c r="DK337" s="47">
        <v>0</v>
      </c>
      <c r="DL337" s="47">
        <v>0</v>
      </c>
      <c r="DM337" s="47">
        <v>0</v>
      </c>
      <c r="DN337" s="47">
        <v>0</v>
      </c>
      <c r="DO337" s="47">
        <v>0</v>
      </c>
      <c r="DP337" s="47">
        <v>0</v>
      </c>
      <c r="DQ337" s="47">
        <v>0</v>
      </c>
      <c r="DR337" s="47">
        <v>0</v>
      </c>
      <c r="DS337" s="47">
        <v>0</v>
      </c>
      <c r="DT337" s="47">
        <v>0</v>
      </c>
      <c r="DU337" s="47">
        <v>0</v>
      </c>
      <c r="DV337" s="47">
        <v>0</v>
      </c>
      <c r="DW337" s="47">
        <v>0</v>
      </c>
      <c r="DX337" s="47">
        <v>0</v>
      </c>
      <c r="DY337" s="47">
        <v>0</v>
      </c>
      <c r="DZ337" s="47">
        <v>0</v>
      </c>
      <c r="EA337" s="47">
        <v>0</v>
      </c>
      <c r="ZZ337" t="s">
        <v>157</v>
      </c>
    </row>
    <row r="338" spans="1:702" x14ac:dyDescent="0.25">
      <c r="A338" s="47" t="s">
        <v>658</v>
      </c>
      <c r="B338" s="47" t="s">
        <v>153</v>
      </c>
      <c r="C338" s="47" t="s">
        <v>157</v>
      </c>
      <c r="D338" s="47" t="s">
        <v>1170</v>
      </c>
      <c r="E338" s="47" t="s">
        <v>650</v>
      </c>
      <c r="F338" s="47" t="s">
        <v>650</v>
      </c>
      <c r="G338" s="47"/>
      <c r="H338" s="47" t="s">
        <v>406</v>
      </c>
      <c r="I338" s="47" t="s">
        <v>412</v>
      </c>
      <c r="J338" s="47" t="str">
        <f>=IFERROR(VLOOKUP(H338&amp;I338,Table_Fonctions!A:G,6,FALSE),"")</f>
        <v>0</v>
      </c>
      <c r="K338" s="47" t="s">
        <v>1177</v>
      </c>
      <c r="L338" s="47" t="str">
        <f>=IFERROR(VLOOKUP(H338&amp;I338,Table_Fonctions!A:G,7,FALSE),K338)</f>
        <v/>
      </c>
      <c r="M338" s="47" t="str">
        <f>=IF(OR(LEFT(D338, 3)="TJ ", LEFT(D338, 4)="CPH "), "OUI", "NON")</f>
        <v/>
      </c>
      <c r="N338" s="47" t="s">
        <v>603</v>
      </c>
      <c r="O338" s="47" t="s">
        <v>655</v>
      </c>
      <c r="P338" s="47">
        <v>0.28421052631578947</v>
      </c>
      <c r="Q338" s="47">
        <v>0.28421052631578947</v>
      </c>
      <c r="R338" s="47" t="s">
        <v>1172</v>
      </c>
      <c r="S338" s="47">
        <f>=ROUND(BQ338-(BR338+BS338),3)</f>
      </c>
      <c r="T338" s="47">
        <f>=ROUND(CK338-(CL338+CM338+CN338+CO338+CP338),3)</f>
      </c>
      <c r="U338" s="47">
        <v>0</v>
      </c>
      <c r="V338" s="47">
        <v>0</v>
      </c>
      <c r="W338" s="47">
        <v>0</v>
      </c>
      <c r="X338" s="47">
        <v>0</v>
      </c>
      <c r="Y338" s="47">
        <v>0</v>
      </c>
      <c r="Z338" s="47">
        <v>0</v>
      </c>
      <c r="AA338" s="47">
        <v>0</v>
      </c>
      <c r="AB338" s="47">
        <v>0</v>
      </c>
      <c r="AC338" s="47">
        <v>0</v>
      </c>
      <c r="AD338" s="47">
        <v>0</v>
      </c>
      <c r="AE338" s="47">
        <v>0</v>
      </c>
      <c r="AF338" s="47">
        <v>0</v>
      </c>
      <c r="AG338" s="47">
        <v>0</v>
      </c>
      <c r="AH338" s="47">
        <v>0</v>
      </c>
      <c r="AI338" s="47">
        <v>0</v>
      </c>
      <c r="AJ338" s="47">
        <v>0</v>
      </c>
      <c r="AK338" s="47">
        <v>0</v>
      </c>
      <c r="AL338" s="47">
        <v>0</v>
      </c>
      <c r="AM338" s="47">
        <v>0</v>
      </c>
      <c r="AN338" s="47">
        <v>0</v>
      </c>
      <c r="AO338" s="47">
        <v>0</v>
      </c>
      <c r="AP338" s="47">
        <v>0</v>
      </c>
      <c r="AQ338" s="47">
        <v>0</v>
      </c>
      <c r="AR338" s="47">
        <v>0</v>
      </c>
      <c r="AS338" s="47">
        <v>0</v>
      </c>
      <c r="AT338" s="47">
        <v>0</v>
      </c>
      <c r="AU338" s="47">
        <v>0</v>
      </c>
      <c r="AV338" s="47">
        <v>0</v>
      </c>
      <c r="AW338" s="47">
        <v>0</v>
      </c>
      <c r="AX338" s="47">
        <v>0</v>
      </c>
      <c r="AY338" s="47">
        <v>0</v>
      </c>
      <c r="AZ338" s="47">
        <v>0</v>
      </c>
      <c r="BA338" s="47">
        <v>0</v>
      </c>
      <c r="BB338" s="47">
        <v>0</v>
      </c>
      <c r="BC338" s="47">
        <v>0</v>
      </c>
      <c r="BD338" s="47">
        <v>0</v>
      </c>
      <c r="BE338" s="47">
        <v>0</v>
      </c>
      <c r="BF338" s="47">
        <v>0</v>
      </c>
      <c r="BG338" s="47">
        <v>0</v>
      </c>
      <c r="BH338" s="47">
        <v>0</v>
      </c>
      <c r="BI338" s="47">
        <v>0</v>
      </c>
      <c r="BJ338" s="47">
        <v>0</v>
      </c>
      <c r="BK338" s="47">
        <v>0</v>
      </c>
      <c r="BL338" s="47">
        <v>0</v>
      </c>
      <c r="BM338" s="47">
        <v>0</v>
      </c>
      <c r="BN338" s="47">
        <v>0</v>
      </c>
      <c r="BO338" s="47">
        <v>0</v>
      </c>
      <c r="BP338" s="47">
        <v>0</v>
      </c>
      <c r="BQ338" s="47">
        <v>0</v>
      </c>
      <c r="BR338" s="47">
        <v>0</v>
      </c>
      <c r="BS338" s="47">
        <v>0</v>
      </c>
      <c r="BT338" s="47">
        <v>0</v>
      </c>
      <c r="BU338" s="47">
        <v>0</v>
      </c>
      <c r="BV338" s="47">
        <v>0</v>
      </c>
      <c r="BW338" s="47">
        <v>0</v>
      </c>
      <c r="BX338" s="47">
        <v>0</v>
      </c>
      <c r="BY338" s="47">
        <v>0</v>
      </c>
      <c r="BZ338" s="47">
        <v>0</v>
      </c>
      <c r="CA338" s="47">
        <v>0</v>
      </c>
      <c r="CB338" s="47">
        <v>0</v>
      </c>
      <c r="CC338" s="47">
        <v>0</v>
      </c>
      <c r="CD338" s="47">
        <v>0</v>
      </c>
      <c r="CE338" s="47">
        <v>0</v>
      </c>
      <c r="CF338" s="47">
        <v>0</v>
      </c>
      <c r="CG338" s="47">
        <v>0</v>
      </c>
      <c r="CH338" s="47">
        <v>0</v>
      </c>
      <c r="CI338" s="47">
        <v>0</v>
      </c>
      <c r="CJ338" s="47">
        <v>0</v>
      </c>
      <c r="CK338" s="47">
        <v>0</v>
      </c>
      <c r="CL338" s="47">
        <v>0</v>
      </c>
      <c r="CM338" s="47">
        <v>0</v>
      </c>
      <c r="CN338" s="47">
        <v>0</v>
      </c>
      <c r="CO338" s="47">
        <v>0</v>
      </c>
      <c r="CP338" s="47">
        <v>0</v>
      </c>
      <c r="CQ338" s="47">
        <v>0</v>
      </c>
      <c r="CR338" s="47">
        <v>0</v>
      </c>
      <c r="CS338" s="47">
        <v>0</v>
      </c>
      <c r="CT338" s="47">
        <v>0</v>
      </c>
      <c r="CU338" s="47">
        <v>0</v>
      </c>
      <c r="CV338" s="47">
        <v>0</v>
      </c>
      <c r="CW338" s="47">
        <v>0</v>
      </c>
      <c r="CX338" s="47">
        <v>0</v>
      </c>
      <c r="CY338" s="47">
        <v>0.28421052631578947</v>
      </c>
      <c r="CZ338" s="47">
        <v>0</v>
      </c>
      <c r="DA338" s="47">
        <v>0</v>
      </c>
      <c r="DB338" s="47">
        <v>0</v>
      </c>
      <c r="DC338" s="47">
        <v>0</v>
      </c>
      <c r="DD338" s="47">
        <v>0</v>
      </c>
      <c r="DE338" s="47">
        <v>0</v>
      </c>
      <c r="DF338" s="47">
        <v>0</v>
      </c>
      <c r="DG338" s="47">
        <v>0</v>
      </c>
      <c r="DH338" s="47">
        <v>0</v>
      </c>
      <c r="DI338" s="47">
        <v>0</v>
      </c>
      <c r="DJ338" s="47">
        <v>0.28421052631578947</v>
      </c>
      <c r="DK338" s="47">
        <v>0</v>
      </c>
      <c r="DL338" s="47">
        <v>0</v>
      </c>
      <c r="DM338" s="47">
        <v>0</v>
      </c>
      <c r="DN338" s="47">
        <v>0</v>
      </c>
      <c r="DO338" s="47">
        <v>0</v>
      </c>
      <c r="DP338" s="47">
        <v>0</v>
      </c>
      <c r="DQ338" s="47">
        <v>0</v>
      </c>
      <c r="DR338" s="47">
        <v>0</v>
      </c>
      <c r="DS338" s="47">
        <v>0</v>
      </c>
      <c r="DT338" s="47">
        <v>0</v>
      </c>
      <c r="DU338" s="47">
        <v>0</v>
      </c>
      <c r="DV338" s="47">
        <v>0</v>
      </c>
      <c r="DW338" s="47">
        <v>0</v>
      </c>
      <c r="DX338" s="47">
        <v>0</v>
      </c>
      <c r="DY338" s="47">
        <v>0</v>
      </c>
      <c r="DZ338" s="47">
        <v>0</v>
      </c>
      <c r="EA338" s="47">
        <v>0</v>
      </c>
      <c r="ZZ338" t="s">
        <v>157</v>
      </c>
    </row>
    <row r="339" spans="1:702" x14ac:dyDescent="0.25">
      <c r="A339" s="47" t="s">
        <v>659</v>
      </c>
      <c r="B339" s="47" t="s">
        <v>153</v>
      </c>
      <c r="C339" s="47" t="s">
        <v>157</v>
      </c>
      <c r="D339" s="47" t="s">
        <v>1170</v>
      </c>
      <c r="E339" s="47" t="s">
        <v>650</v>
      </c>
      <c r="F339" s="47" t="s">
        <v>650</v>
      </c>
      <c r="G339" s="47"/>
      <c r="H339" s="47" t="s">
        <v>406</v>
      </c>
      <c r="I339" s="47" t="s">
        <v>412</v>
      </c>
      <c r="J339" s="47" t="str">
        <f>=IFERROR(VLOOKUP(H339&amp;I339,Table_Fonctions!A:G,6,FALSE),"")</f>
        <v>0</v>
      </c>
      <c r="K339" s="47" t="s">
        <v>1177</v>
      </c>
      <c r="L339" s="47" t="str">
        <f>=IFERROR(VLOOKUP(H339&amp;I339,Table_Fonctions!A:G,7,FALSE),K339)</f>
        <v/>
      </c>
      <c r="M339" s="47" t="str">
        <f>=IF(OR(LEFT(D339, 3)="TJ ", LEFT(D339, 4)="CPH "), "OUI", "NON")</f>
        <v/>
      </c>
      <c r="N339" s="47" t="s">
        <v>660</v>
      </c>
      <c r="O339" s="47"/>
      <c r="P339" s="47">
        <v>1</v>
      </c>
      <c r="Q339" s="47">
        <v>1</v>
      </c>
      <c r="R339" s="47" t="s">
        <v>1172</v>
      </c>
      <c r="S339" s="47">
        <f>=ROUND(BQ339-(BR339+BS339),3)</f>
      </c>
      <c r="T339" s="47">
        <f>=ROUND(CK339-(CL339+CM339+CN339+CO339+CP339),3)</f>
      </c>
      <c r="U339" s="47">
        <v>0</v>
      </c>
      <c r="V339" s="47">
        <v>0</v>
      </c>
      <c r="W339" s="47">
        <v>0</v>
      </c>
      <c r="X339" s="47">
        <v>0</v>
      </c>
      <c r="Y339" s="47">
        <v>0</v>
      </c>
      <c r="Z339" s="47">
        <v>0</v>
      </c>
      <c r="AA339" s="47">
        <v>0</v>
      </c>
      <c r="AB339" s="47">
        <v>0</v>
      </c>
      <c r="AC339" s="47">
        <v>0</v>
      </c>
      <c r="AD339" s="47">
        <v>0</v>
      </c>
      <c r="AE339" s="47">
        <v>0</v>
      </c>
      <c r="AF339" s="47">
        <v>0</v>
      </c>
      <c r="AG339" s="47">
        <v>0</v>
      </c>
      <c r="AH339" s="47">
        <v>0</v>
      </c>
      <c r="AI339" s="47">
        <v>0</v>
      </c>
      <c r="AJ339" s="47">
        <v>0</v>
      </c>
      <c r="AK339" s="47">
        <v>0</v>
      </c>
      <c r="AL339" s="47">
        <v>0</v>
      </c>
      <c r="AM339" s="47">
        <v>0</v>
      </c>
      <c r="AN339" s="47">
        <v>0</v>
      </c>
      <c r="AO339" s="47">
        <v>0</v>
      </c>
      <c r="AP339" s="47">
        <v>0</v>
      </c>
      <c r="AQ339" s="47">
        <v>0</v>
      </c>
      <c r="AR339" s="47">
        <v>0</v>
      </c>
      <c r="AS339" s="47">
        <v>0</v>
      </c>
      <c r="AT339" s="47">
        <v>0</v>
      </c>
      <c r="AU339" s="47">
        <v>0</v>
      </c>
      <c r="AV339" s="47">
        <v>0</v>
      </c>
      <c r="AW339" s="47">
        <v>0</v>
      </c>
      <c r="AX339" s="47">
        <v>0</v>
      </c>
      <c r="AY339" s="47">
        <v>0</v>
      </c>
      <c r="AZ339" s="47">
        <v>0</v>
      </c>
      <c r="BA339" s="47">
        <v>0</v>
      </c>
      <c r="BB339" s="47">
        <v>0</v>
      </c>
      <c r="BC339" s="47">
        <v>0</v>
      </c>
      <c r="BD339" s="47">
        <v>0</v>
      </c>
      <c r="BE339" s="47">
        <v>0</v>
      </c>
      <c r="BF339" s="47">
        <v>0</v>
      </c>
      <c r="BG339" s="47">
        <v>0</v>
      </c>
      <c r="BH339" s="47">
        <v>0</v>
      </c>
      <c r="BI339" s="47">
        <v>0</v>
      </c>
      <c r="BJ339" s="47">
        <v>0</v>
      </c>
      <c r="BK339" s="47">
        <v>0</v>
      </c>
      <c r="BL339" s="47">
        <v>0</v>
      </c>
      <c r="BM339" s="47">
        <v>0.34999999999999754</v>
      </c>
      <c r="BN339" s="47">
        <v>0</v>
      </c>
      <c r="BO339" s="47">
        <v>0.34999999999999754</v>
      </c>
      <c r="BP339" s="47">
        <v>0</v>
      </c>
      <c r="BQ339" s="47">
        <v>0</v>
      </c>
      <c r="BR339" s="47">
        <v>0</v>
      </c>
      <c r="BS339" s="47">
        <v>0</v>
      </c>
      <c r="BT339" s="47">
        <v>0</v>
      </c>
      <c r="BU339" s="47">
        <v>0</v>
      </c>
      <c r="BV339" s="47">
        <v>0</v>
      </c>
      <c r="BW339" s="47">
        <v>0</v>
      </c>
      <c r="BX339" s="47">
        <v>0</v>
      </c>
      <c r="BY339" s="47">
        <v>0</v>
      </c>
      <c r="BZ339" s="47">
        <v>0</v>
      </c>
      <c r="CA339" s="47">
        <v>0</v>
      </c>
      <c r="CB339" s="47">
        <v>0</v>
      </c>
      <c r="CC339" s="47">
        <v>0</v>
      </c>
      <c r="CD339" s="47">
        <v>0</v>
      </c>
      <c r="CE339" s="47">
        <v>0</v>
      </c>
      <c r="CF339" s="47">
        <v>0</v>
      </c>
      <c r="CG339" s="47">
        <v>0</v>
      </c>
      <c r="CH339" s="47">
        <v>0</v>
      </c>
      <c r="CI339" s="47">
        <v>0</v>
      </c>
      <c r="CJ339" s="47">
        <v>0</v>
      </c>
      <c r="CK339" s="47">
        <v>0</v>
      </c>
      <c r="CL339" s="47">
        <v>0</v>
      </c>
      <c r="CM339" s="47">
        <v>0</v>
      </c>
      <c r="CN339" s="47">
        <v>0</v>
      </c>
      <c r="CO339" s="47">
        <v>0</v>
      </c>
      <c r="CP339" s="47">
        <v>0</v>
      </c>
      <c r="CQ339" s="47">
        <v>0</v>
      </c>
      <c r="CR339" s="47">
        <v>0</v>
      </c>
      <c r="CS339" s="47">
        <v>0</v>
      </c>
      <c r="CT339" s="47">
        <v>0</v>
      </c>
      <c r="CU339" s="47">
        <v>0</v>
      </c>
      <c r="CV339" s="47">
        <v>0.650000000000004</v>
      </c>
      <c r="CW339" s="47">
        <v>0</v>
      </c>
      <c r="CX339" s="47">
        <v>0</v>
      </c>
      <c r="CY339" s="47">
        <v>0</v>
      </c>
      <c r="CZ339" s="47">
        <v>0</v>
      </c>
      <c r="DA339" s="47">
        <v>0</v>
      </c>
      <c r="DB339" s="47">
        <v>0</v>
      </c>
      <c r="DC339" s="47">
        <v>0</v>
      </c>
      <c r="DD339" s="47">
        <v>0</v>
      </c>
      <c r="DE339" s="47">
        <v>0</v>
      </c>
      <c r="DF339" s="47">
        <v>0</v>
      </c>
      <c r="DG339" s="47">
        <v>0</v>
      </c>
      <c r="DH339" s="47">
        <v>0</v>
      </c>
      <c r="DI339" s="47">
        <v>0</v>
      </c>
      <c r="DJ339" s="47">
        <v>0</v>
      </c>
      <c r="DK339" s="47">
        <v>0</v>
      </c>
      <c r="DL339" s="47">
        <v>0</v>
      </c>
      <c r="DM339" s="47">
        <v>0</v>
      </c>
      <c r="DN339" s="47">
        <v>0</v>
      </c>
      <c r="DO339" s="47">
        <v>0</v>
      </c>
      <c r="DP339" s="47">
        <v>0</v>
      </c>
      <c r="DQ339" s="47">
        <v>0</v>
      </c>
      <c r="DR339" s="47">
        <v>0</v>
      </c>
      <c r="DS339" s="47">
        <v>0</v>
      </c>
      <c r="DT339" s="47">
        <v>0</v>
      </c>
      <c r="DU339" s="47">
        <v>0</v>
      </c>
      <c r="DV339" s="47">
        <v>0</v>
      </c>
      <c r="DW339" s="47">
        <v>0</v>
      </c>
      <c r="DX339" s="47">
        <v>0</v>
      </c>
      <c r="DY339" s="47">
        <v>0</v>
      </c>
      <c r="DZ339" s="47">
        <v>0</v>
      </c>
      <c r="EA339" s="47">
        <v>0</v>
      </c>
      <c r="ZZ339" t="s">
        <v>157</v>
      </c>
    </row>
    <row r="340" spans="1:702" x14ac:dyDescent="0.25">
      <c r="A340" s="47" t="s">
        <v>661</v>
      </c>
      <c r="B340" s="47" t="s">
        <v>153</v>
      </c>
      <c r="C340" s="47" t="s">
        <v>157</v>
      </c>
      <c r="D340" s="47" t="s">
        <v>1170</v>
      </c>
      <c r="E340" s="47" t="s">
        <v>650</v>
      </c>
      <c r="F340" s="47" t="s">
        <v>650</v>
      </c>
      <c r="G340" s="47"/>
      <c r="H340" s="47" t="s">
        <v>406</v>
      </c>
      <c r="I340" s="47" t="s">
        <v>412</v>
      </c>
      <c r="J340" s="47" t="str">
        <f>=IFERROR(VLOOKUP(H340&amp;I340,Table_Fonctions!A:G,6,FALSE),"")</f>
        <v>0</v>
      </c>
      <c r="K340" s="47" t="s">
        <v>1177</v>
      </c>
      <c r="L340" s="47" t="str">
        <f>=IFERROR(VLOOKUP(H340&amp;I340,Table_Fonctions!A:G,7,FALSE),K340)</f>
        <v/>
      </c>
      <c r="M340" s="47" t="str">
        <f>=IF(OR(LEFT(D340, 3)="TJ ", LEFT(D340, 4)="CPH "), "OUI", "NON")</f>
        <v/>
      </c>
      <c r="N340" s="47" t="s">
        <v>660</v>
      </c>
      <c r="O340" s="47"/>
      <c r="P340" s="47">
        <v>1</v>
      </c>
      <c r="Q340" s="47">
        <v>1</v>
      </c>
      <c r="R340" s="47" t="s">
        <v>1172</v>
      </c>
      <c r="S340" s="47">
        <f>=ROUND(BQ340-(BR340+BS340),3)</f>
      </c>
      <c r="T340" s="47">
        <f>=ROUND(CK340-(CL340+CM340+CN340+CO340+CP340),3)</f>
      </c>
      <c r="U340" s="47">
        <v>0</v>
      </c>
      <c r="V340" s="47">
        <v>0</v>
      </c>
      <c r="W340" s="47">
        <v>0</v>
      </c>
      <c r="X340" s="47">
        <v>0</v>
      </c>
      <c r="Y340" s="47">
        <v>0</v>
      </c>
      <c r="Z340" s="47">
        <v>0</v>
      </c>
      <c r="AA340" s="47">
        <v>0</v>
      </c>
      <c r="AB340" s="47">
        <v>0</v>
      </c>
      <c r="AC340" s="47">
        <v>0</v>
      </c>
      <c r="AD340" s="47">
        <v>0</v>
      </c>
      <c r="AE340" s="47">
        <v>0</v>
      </c>
      <c r="AF340" s="47">
        <v>0</v>
      </c>
      <c r="AG340" s="47">
        <v>0</v>
      </c>
      <c r="AH340" s="47">
        <v>0</v>
      </c>
      <c r="AI340" s="47">
        <v>0</v>
      </c>
      <c r="AJ340" s="47">
        <v>0</v>
      </c>
      <c r="AK340" s="47">
        <v>0</v>
      </c>
      <c r="AL340" s="47">
        <v>0</v>
      </c>
      <c r="AM340" s="47">
        <v>0</v>
      </c>
      <c r="AN340" s="47">
        <v>0</v>
      </c>
      <c r="AO340" s="47">
        <v>0</v>
      </c>
      <c r="AP340" s="47">
        <v>0</v>
      </c>
      <c r="AQ340" s="47">
        <v>0</v>
      </c>
      <c r="AR340" s="47">
        <v>0</v>
      </c>
      <c r="AS340" s="47">
        <v>0</v>
      </c>
      <c r="AT340" s="47">
        <v>0</v>
      </c>
      <c r="AU340" s="47">
        <v>0</v>
      </c>
      <c r="AV340" s="47">
        <v>0</v>
      </c>
      <c r="AW340" s="47">
        <v>0</v>
      </c>
      <c r="AX340" s="47">
        <v>0</v>
      </c>
      <c r="AY340" s="47">
        <v>0</v>
      </c>
      <c r="AZ340" s="47">
        <v>0</v>
      </c>
      <c r="BA340" s="47">
        <v>0</v>
      </c>
      <c r="BB340" s="47">
        <v>0</v>
      </c>
      <c r="BC340" s="47">
        <v>0</v>
      </c>
      <c r="BD340" s="47">
        <v>0</v>
      </c>
      <c r="BE340" s="47">
        <v>0</v>
      </c>
      <c r="BF340" s="47">
        <v>0</v>
      </c>
      <c r="BG340" s="47">
        <v>0</v>
      </c>
      <c r="BH340" s="47">
        <v>0</v>
      </c>
      <c r="BI340" s="47">
        <v>0</v>
      </c>
      <c r="BJ340" s="47">
        <v>0</v>
      </c>
      <c r="BK340" s="47">
        <v>0</v>
      </c>
      <c r="BL340" s="47">
        <v>0</v>
      </c>
      <c r="BM340" s="47">
        <v>0</v>
      </c>
      <c r="BN340" s="47">
        <v>0</v>
      </c>
      <c r="BO340" s="47">
        <v>0</v>
      </c>
      <c r="BP340" s="47">
        <v>0</v>
      </c>
      <c r="BQ340" s="47">
        <v>0.3157894736842105</v>
      </c>
      <c r="BR340" s="47">
        <v>0</v>
      </c>
      <c r="BS340" s="47">
        <v>0</v>
      </c>
      <c r="BT340" s="47">
        <v>0</v>
      </c>
      <c r="BU340" s="47">
        <v>0</v>
      </c>
      <c r="BV340" s="47">
        <v>0</v>
      </c>
      <c r="BW340" s="47">
        <v>0</v>
      </c>
      <c r="BX340" s="47">
        <v>0</v>
      </c>
      <c r="BY340" s="47">
        <v>0</v>
      </c>
      <c r="BZ340" s="47">
        <v>0</v>
      </c>
      <c r="CA340" s="47">
        <v>0</v>
      </c>
      <c r="CB340" s="47">
        <v>0</v>
      </c>
      <c r="CC340" s="47">
        <v>0</v>
      </c>
      <c r="CD340" s="47">
        <v>0</v>
      </c>
      <c r="CE340" s="47">
        <v>0</v>
      </c>
      <c r="CF340" s="47">
        <v>0</v>
      </c>
      <c r="CG340" s="47">
        <v>0</v>
      </c>
      <c r="CH340" s="47">
        <v>0</v>
      </c>
      <c r="CI340" s="47">
        <v>0</v>
      </c>
      <c r="CJ340" s="47">
        <v>0</v>
      </c>
      <c r="CK340" s="47">
        <v>0</v>
      </c>
      <c r="CL340" s="47">
        <v>0</v>
      </c>
      <c r="CM340" s="47">
        <v>0</v>
      </c>
      <c r="CN340" s="47">
        <v>0</v>
      </c>
      <c r="CO340" s="47">
        <v>0</v>
      </c>
      <c r="CP340" s="47">
        <v>0</v>
      </c>
      <c r="CQ340" s="47">
        <v>0</v>
      </c>
      <c r="CR340" s="47">
        <v>0</v>
      </c>
      <c r="CS340" s="47">
        <v>0</v>
      </c>
      <c r="CT340" s="47">
        <v>0</v>
      </c>
      <c r="CU340" s="47">
        <v>0</v>
      </c>
      <c r="CV340" s="47">
        <v>0</v>
      </c>
      <c r="CW340" s="47">
        <v>0</v>
      </c>
      <c r="CX340" s="47">
        <v>0</v>
      </c>
      <c r="CY340" s="47">
        <v>0.6842105263157895</v>
      </c>
      <c r="CZ340" s="47">
        <v>0</v>
      </c>
      <c r="DA340" s="47">
        <v>0</v>
      </c>
      <c r="DB340" s="47">
        <v>0</v>
      </c>
      <c r="DC340" s="47">
        <v>0</v>
      </c>
      <c r="DD340" s="47">
        <v>0</v>
      </c>
      <c r="DE340" s="47">
        <v>0</v>
      </c>
      <c r="DF340" s="47">
        <v>0</v>
      </c>
      <c r="DG340" s="47">
        <v>0</v>
      </c>
      <c r="DH340" s="47">
        <v>0</v>
      </c>
      <c r="DI340" s="47">
        <v>0.6842105263157895</v>
      </c>
      <c r="DJ340" s="47">
        <v>0</v>
      </c>
      <c r="DK340" s="47">
        <v>0</v>
      </c>
      <c r="DL340" s="47">
        <v>0</v>
      </c>
      <c r="DM340" s="47">
        <v>0</v>
      </c>
      <c r="DN340" s="47">
        <v>0</v>
      </c>
      <c r="DO340" s="47">
        <v>0</v>
      </c>
      <c r="DP340" s="47">
        <v>0</v>
      </c>
      <c r="DQ340" s="47">
        <v>0</v>
      </c>
      <c r="DR340" s="47">
        <v>0</v>
      </c>
      <c r="DS340" s="47">
        <v>0</v>
      </c>
      <c r="DT340" s="47">
        <v>0</v>
      </c>
      <c r="DU340" s="47">
        <v>0</v>
      </c>
      <c r="DV340" s="47">
        <v>0</v>
      </c>
      <c r="DW340" s="47">
        <v>0</v>
      </c>
      <c r="DX340" s="47">
        <v>0</v>
      </c>
      <c r="DY340" s="47">
        <v>0</v>
      </c>
      <c r="DZ340" s="47">
        <v>0</v>
      </c>
      <c r="EA340" s="47">
        <v>0</v>
      </c>
      <c r="ZZ340" t="s">
        <v>157</v>
      </c>
    </row>
    <row r="341" spans="1:702" x14ac:dyDescent="0.25">
      <c r="A341" s="47" t="s">
        <v>662</v>
      </c>
      <c r="B341" s="47" t="s">
        <v>153</v>
      </c>
      <c r="C341" s="47" t="s">
        <v>157</v>
      </c>
      <c r="D341" s="47" t="s">
        <v>1170</v>
      </c>
      <c r="E341" s="47" t="s">
        <v>650</v>
      </c>
      <c r="F341" s="47" t="s">
        <v>650</v>
      </c>
      <c r="G341" s="47"/>
      <c r="H341" s="47" t="s">
        <v>406</v>
      </c>
      <c r="I341" s="47" t="s">
        <v>412</v>
      </c>
      <c r="J341" s="47" t="str">
        <f>=IFERROR(VLOOKUP(H341&amp;I341,Table_Fonctions!A:G,6,FALSE),"")</f>
        <v>0</v>
      </c>
      <c r="K341" s="47" t="s">
        <v>1177</v>
      </c>
      <c r="L341" s="47" t="str">
        <f>=IFERROR(VLOOKUP(H341&amp;I341,Table_Fonctions!A:G,7,FALSE),K341)</f>
        <v/>
      </c>
      <c r="M341" s="47" t="str">
        <f>=IF(OR(LEFT(D341, 3)="TJ ", LEFT(D341, 4)="CPH "), "OUI", "NON")</f>
        <v/>
      </c>
      <c r="N341" s="47" t="s">
        <v>617</v>
      </c>
      <c r="O341" s="47"/>
      <c r="P341" s="47">
        <v>1</v>
      </c>
      <c r="Q341" s="47">
        <v>1</v>
      </c>
      <c r="R341" s="47" t="s">
        <v>1172</v>
      </c>
      <c r="S341" s="47">
        <f>=ROUND(BQ341-(BR341+BS341),3)</f>
      </c>
      <c r="T341" s="47">
        <f>=ROUND(CK341-(CL341+CM341+CN341+CO341+CP341),3)</f>
      </c>
      <c r="U341" s="47">
        <v>0</v>
      </c>
      <c r="V341" s="47">
        <v>0</v>
      </c>
      <c r="W341" s="47">
        <v>0</v>
      </c>
      <c r="X341" s="47">
        <v>0</v>
      </c>
      <c r="Y341" s="47">
        <v>0</v>
      </c>
      <c r="Z341" s="47">
        <v>0</v>
      </c>
      <c r="AA341" s="47">
        <v>0</v>
      </c>
      <c r="AB341" s="47">
        <v>0</v>
      </c>
      <c r="AC341" s="47">
        <v>0</v>
      </c>
      <c r="AD341" s="47">
        <v>0</v>
      </c>
      <c r="AE341" s="47">
        <v>0</v>
      </c>
      <c r="AF341" s="47">
        <v>0</v>
      </c>
      <c r="AG341" s="47">
        <v>0</v>
      </c>
      <c r="AH341" s="47">
        <v>0</v>
      </c>
      <c r="AI341" s="47">
        <v>0</v>
      </c>
      <c r="AJ341" s="47">
        <v>0</v>
      </c>
      <c r="AK341" s="47">
        <v>0</v>
      </c>
      <c r="AL341" s="47">
        <v>0</v>
      </c>
      <c r="AM341" s="47">
        <v>0</v>
      </c>
      <c r="AN341" s="47">
        <v>0</v>
      </c>
      <c r="AO341" s="47">
        <v>0</v>
      </c>
      <c r="AP341" s="47">
        <v>0</v>
      </c>
      <c r="AQ341" s="47">
        <v>0</v>
      </c>
      <c r="AR341" s="47">
        <v>0</v>
      </c>
      <c r="AS341" s="47">
        <v>0</v>
      </c>
      <c r="AT341" s="47">
        <v>0</v>
      </c>
      <c r="AU341" s="47">
        <v>0</v>
      </c>
      <c r="AV341" s="47">
        <v>0</v>
      </c>
      <c r="AW341" s="47">
        <v>0</v>
      </c>
      <c r="AX341" s="47">
        <v>0</v>
      </c>
      <c r="AY341" s="47">
        <v>0</v>
      </c>
      <c r="AZ341" s="47">
        <v>0</v>
      </c>
      <c r="BA341" s="47">
        <v>0</v>
      </c>
      <c r="BB341" s="47">
        <v>0</v>
      </c>
      <c r="BC341" s="47">
        <v>0</v>
      </c>
      <c r="BD341" s="47">
        <v>0</v>
      </c>
      <c r="BE341" s="47">
        <v>0</v>
      </c>
      <c r="BF341" s="47">
        <v>0</v>
      </c>
      <c r="BG341" s="47">
        <v>0</v>
      </c>
      <c r="BH341" s="47">
        <v>0</v>
      </c>
      <c r="BI341" s="47">
        <v>0</v>
      </c>
      <c r="BJ341" s="47">
        <v>0</v>
      </c>
      <c r="BK341" s="47">
        <v>0</v>
      </c>
      <c r="BL341" s="47">
        <v>0</v>
      </c>
      <c r="BM341" s="47">
        <v>0</v>
      </c>
      <c r="BN341" s="47">
        <v>0</v>
      </c>
      <c r="BO341" s="47">
        <v>0</v>
      </c>
      <c r="BP341" s="47">
        <v>0</v>
      </c>
      <c r="BQ341" s="47">
        <v>1</v>
      </c>
      <c r="BR341" s="47">
        <v>0</v>
      </c>
      <c r="BS341" s="47">
        <v>0</v>
      </c>
      <c r="BT341" s="47">
        <v>0</v>
      </c>
      <c r="BU341" s="47">
        <v>0</v>
      </c>
      <c r="BV341" s="47">
        <v>0</v>
      </c>
      <c r="BW341" s="47">
        <v>0</v>
      </c>
      <c r="BX341" s="47">
        <v>0</v>
      </c>
      <c r="BY341" s="47">
        <v>0</v>
      </c>
      <c r="BZ341" s="47">
        <v>0</v>
      </c>
      <c r="CA341" s="47">
        <v>0</v>
      </c>
      <c r="CB341" s="47">
        <v>0</v>
      </c>
      <c r="CC341" s="47">
        <v>0</v>
      </c>
      <c r="CD341" s="47">
        <v>0</v>
      </c>
      <c r="CE341" s="47">
        <v>0</v>
      </c>
      <c r="CF341" s="47">
        <v>0</v>
      </c>
      <c r="CG341" s="47">
        <v>0</v>
      </c>
      <c r="CH341" s="47">
        <v>0</v>
      </c>
      <c r="CI341" s="47">
        <v>0</v>
      </c>
      <c r="CJ341" s="47">
        <v>0</v>
      </c>
      <c r="CK341" s="47">
        <v>0</v>
      </c>
      <c r="CL341" s="47">
        <v>0</v>
      </c>
      <c r="CM341" s="47">
        <v>0</v>
      </c>
      <c r="CN341" s="47">
        <v>0</v>
      </c>
      <c r="CO341" s="47">
        <v>0</v>
      </c>
      <c r="CP341" s="47">
        <v>0</v>
      </c>
      <c r="CQ341" s="47">
        <v>0</v>
      </c>
      <c r="CR341" s="47">
        <v>0</v>
      </c>
      <c r="CS341" s="47">
        <v>0</v>
      </c>
      <c r="CT341" s="47">
        <v>0</v>
      </c>
      <c r="CU341" s="47">
        <v>0</v>
      </c>
      <c r="CV341" s="47">
        <v>0</v>
      </c>
      <c r="CW341" s="47">
        <v>0</v>
      </c>
      <c r="CX341" s="47">
        <v>0</v>
      </c>
      <c r="CY341" s="47">
        <v>0</v>
      </c>
      <c r="CZ341" s="47">
        <v>0</v>
      </c>
      <c r="DA341" s="47">
        <v>0</v>
      </c>
      <c r="DB341" s="47">
        <v>0</v>
      </c>
      <c r="DC341" s="47">
        <v>0</v>
      </c>
      <c r="DD341" s="47">
        <v>0</v>
      </c>
      <c r="DE341" s="47">
        <v>0</v>
      </c>
      <c r="DF341" s="47">
        <v>0</v>
      </c>
      <c r="DG341" s="47">
        <v>0</v>
      </c>
      <c r="DH341" s="47">
        <v>0</v>
      </c>
      <c r="DI341" s="47">
        <v>0</v>
      </c>
      <c r="DJ341" s="47">
        <v>0</v>
      </c>
      <c r="DK341" s="47">
        <v>0</v>
      </c>
      <c r="DL341" s="47">
        <v>0</v>
      </c>
      <c r="DM341" s="47">
        <v>0</v>
      </c>
      <c r="DN341" s="47">
        <v>0</v>
      </c>
      <c r="DO341" s="47">
        <v>0</v>
      </c>
      <c r="DP341" s="47">
        <v>0</v>
      </c>
      <c r="DQ341" s="47">
        <v>0</v>
      </c>
      <c r="DR341" s="47">
        <v>0</v>
      </c>
      <c r="DS341" s="47">
        <v>0</v>
      </c>
      <c r="DT341" s="47">
        <v>0</v>
      </c>
      <c r="DU341" s="47">
        <v>0</v>
      </c>
      <c r="DV341" s="47">
        <v>0</v>
      </c>
      <c r="DW341" s="47">
        <v>0</v>
      </c>
      <c r="DX341" s="47">
        <v>0</v>
      </c>
      <c r="DY341" s="47">
        <v>0</v>
      </c>
      <c r="DZ341" s="47">
        <v>0</v>
      </c>
      <c r="EA341" s="47">
        <v>0</v>
      </c>
      <c r="ZZ341" t="s">
        <v>157</v>
      </c>
    </row>
    <row r="342" spans="1:702" x14ac:dyDescent="0.25">
      <c r="A342" s="47" t="s">
        <v>663</v>
      </c>
      <c r="B342" s="47" t="s">
        <v>153</v>
      </c>
      <c r="C342" s="47" t="s">
        <v>157</v>
      </c>
      <c r="D342" s="47" t="s">
        <v>1170</v>
      </c>
      <c r="E342" s="47" t="s">
        <v>650</v>
      </c>
      <c r="F342" s="47" t="s">
        <v>650</v>
      </c>
      <c r="G342" s="47"/>
      <c r="H342" s="47" t="s">
        <v>406</v>
      </c>
      <c r="I342" s="47" t="s">
        <v>415</v>
      </c>
      <c r="J342" s="47" t="str">
        <f>=IFERROR(VLOOKUP(H342&amp;I342,Table_Fonctions!A:G,6,FALSE),"")</f>
        <v>0</v>
      </c>
      <c r="K342" s="47" t="s">
        <v>1177</v>
      </c>
      <c r="L342" s="47" t="str">
        <f>=IFERROR(VLOOKUP(H342&amp;I342,Table_Fonctions!A:G,7,FALSE),K342)</f>
        <v/>
      </c>
      <c r="M342" s="47" t="str">
        <f>=IF(OR(LEFT(D342, 3)="TJ ", LEFT(D342, 4)="CPH "), "OUI", "NON")</f>
        <v/>
      </c>
      <c r="N342" s="47" t="s">
        <v>664</v>
      </c>
      <c r="O342" s="47" t="s">
        <v>239</v>
      </c>
      <c r="P342" s="47">
        <v>0.4605263157894737</v>
      </c>
      <c r="Q342" s="47">
        <v>0.4605263157894737</v>
      </c>
      <c r="R342" s="47" t="s">
        <v>1172</v>
      </c>
      <c r="S342" s="47">
        <f>=ROUND(BQ342-(BR342+BS342),3)</f>
      </c>
      <c r="T342" s="47">
        <f>=ROUND(CK342-(CL342+CM342+CN342+CO342+CP342),3)</f>
      </c>
      <c r="U342" s="47">
        <v>0</v>
      </c>
      <c r="V342" s="47">
        <v>0</v>
      </c>
      <c r="W342" s="47">
        <v>0</v>
      </c>
      <c r="X342" s="47">
        <v>0</v>
      </c>
      <c r="Y342" s="47">
        <v>0</v>
      </c>
      <c r="Z342" s="47">
        <v>0</v>
      </c>
      <c r="AA342" s="47">
        <v>0</v>
      </c>
      <c r="AB342" s="47">
        <v>0</v>
      </c>
      <c r="AC342" s="47">
        <v>0</v>
      </c>
      <c r="AD342" s="47">
        <v>0</v>
      </c>
      <c r="AE342" s="47">
        <v>0</v>
      </c>
      <c r="AF342" s="47">
        <v>0</v>
      </c>
      <c r="AG342" s="47">
        <v>0</v>
      </c>
      <c r="AH342" s="47">
        <v>0</v>
      </c>
      <c r="AI342" s="47">
        <v>0</v>
      </c>
      <c r="AJ342" s="47">
        <v>0</v>
      </c>
      <c r="AK342" s="47">
        <v>0</v>
      </c>
      <c r="AL342" s="47">
        <v>0</v>
      </c>
      <c r="AM342" s="47">
        <v>0</v>
      </c>
      <c r="AN342" s="47">
        <v>0</v>
      </c>
      <c r="AO342" s="47">
        <v>0</v>
      </c>
      <c r="AP342" s="47">
        <v>0</v>
      </c>
      <c r="AQ342" s="47">
        <v>0</v>
      </c>
      <c r="AR342" s="47">
        <v>0</v>
      </c>
      <c r="AS342" s="47">
        <v>0</v>
      </c>
      <c r="AT342" s="47">
        <v>0</v>
      </c>
      <c r="AU342" s="47">
        <v>0</v>
      </c>
      <c r="AV342" s="47">
        <v>0</v>
      </c>
      <c r="AW342" s="47">
        <v>0</v>
      </c>
      <c r="AX342" s="47">
        <v>0</v>
      </c>
      <c r="AY342" s="47">
        <v>0</v>
      </c>
      <c r="AZ342" s="47">
        <v>0</v>
      </c>
      <c r="BA342" s="47">
        <v>0</v>
      </c>
      <c r="BB342" s="47">
        <v>0</v>
      </c>
      <c r="BC342" s="47">
        <v>0</v>
      </c>
      <c r="BD342" s="47">
        <v>0</v>
      </c>
      <c r="BE342" s="47">
        <v>0</v>
      </c>
      <c r="BF342" s="47">
        <v>0</v>
      </c>
      <c r="BG342" s="47">
        <v>0</v>
      </c>
      <c r="BH342" s="47">
        <v>0</v>
      </c>
      <c r="BI342" s="47">
        <v>0</v>
      </c>
      <c r="BJ342" s="47">
        <v>0</v>
      </c>
      <c r="BK342" s="47">
        <v>0</v>
      </c>
      <c r="BL342" s="47">
        <v>0</v>
      </c>
      <c r="BM342" s="47">
        <v>0</v>
      </c>
      <c r="BN342" s="47">
        <v>0</v>
      </c>
      <c r="BO342" s="47">
        <v>0</v>
      </c>
      <c r="BP342" s="47">
        <v>0</v>
      </c>
      <c r="BQ342" s="47">
        <v>0</v>
      </c>
      <c r="BR342" s="47">
        <v>0</v>
      </c>
      <c r="BS342" s="47">
        <v>0</v>
      </c>
      <c r="BT342" s="47">
        <v>0.4605263157894737</v>
      </c>
      <c r="BU342" s="47">
        <v>0</v>
      </c>
      <c r="BV342" s="47">
        <v>0</v>
      </c>
      <c r="BW342" s="47">
        <v>0</v>
      </c>
      <c r="BX342" s="47">
        <v>0</v>
      </c>
      <c r="BY342" s="47">
        <v>0</v>
      </c>
      <c r="BZ342" s="47">
        <v>0</v>
      </c>
      <c r="CA342" s="47">
        <v>0</v>
      </c>
      <c r="CB342" s="47">
        <v>0</v>
      </c>
      <c r="CC342" s="47">
        <v>0</v>
      </c>
      <c r="CD342" s="47">
        <v>0</v>
      </c>
      <c r="CE342" s="47">
        <v>0</v>
      </c>
      <c r="CF342" s="47">
        <v>0</v>
      </c>
      <c r="CG342" s="47">
        <v>0</v>
      </c>
      <c r="CH342" s="47">
        <v>0</v>
      </c>
      <c r="CI342" s="47">
        <v>0</v>
      </c>
      <c r="CJ342" s="47">
        <v>0</v>
      </c>
      <c r="CK342" s="47">
        <v>0</v>
      </c>
      <c r="CL342" s="47">
        <v>0</v>
      </c>
      <c r="CM342" s="47">
        <v>0</v>
      </c>
      <c r="CN342" s="47">
        <v>0</v>
      </c>
      <c r="CO342" s="47">
        <v>0</v>
      </c>
      <c r="CP342" s="47">
        <v>0</v>
      </c>
      <c r="CQ342" s="47">
        <v>0</v>
      </c>
      <c r="CR342" s="47">
        <v>0</v>
      </c>
      <c r="CS342" s="47">
        <v>0</v>
      </c>
      <c r="CT342" s="47">
        <v>0</v>
      </c>
      <c r="CU342" s="47">
        <v>0</v>
      </c>
      <c r="CV342" s="47">
        <v>0</v>
      </c>
      <c r="CW342" s="47">
        <v>0</v>
      </c>
      <c r="CX342" s="47">
        <v>0</v>
      </c>
      <c r="CY342" s="47">
        <v>0</v>
      </c>
      <c r="CZ342" s="47">
        <v>0</v>
      </c>
      <c r="DA342" s="47">
        <v>0</v>
      </c>
      <c r="DB342" s="47">
        <v>0</v>
      </c>
      <c r="DC342" s="47">
        <v>0</v>
      </c>
      <c r="DD342" s="47">
        <v>0</v>
      </c>
      <c r="DE342" s="47">
        <v>0</v>
      </c>
      <c r="DF342" s="47">
        <v>0</v>
      </c>
      <c r="DG342" s="47">
        <v>0</v>
      </c>
      <c r="DH342" s="47">
        <v>0</v>
      </c>
      <c r="DI342" s="47">
        <v>0</v>
      </c>
      <c r="DJ342" s="47">
        <v>0</v>
      </c>
      <c r="DK342" s="47">
        <v>0</v>
      </c>
      <c r="DL342" s="47">
        <v>0</v>
      </c>
      <c r="DM342" s="47">
        <v>0</v>
      </c>
      <c r="DN342" s="47">
        <v>0</v>
      </c>
      <c r="DO342" s="47">
        <v>0</v>
      </c>
      <c r="DP342" s="47">
        <v>0</v>
      </c>
      <c r="DQ342" s="47">
        <v>0</v>
      </c>
      <c r="DR342" s="47">
        <v>0</v>
      </c>
      <c r="DS342" s="47">
        <v>0</v>
      </c>
      <c r="DT342" s="47">
        <v>0</v>
      </c>
      <c r="DU342" s="47">
        <v>0</v>
      </c>
      <c r="DV342" s="47">
        <v>0</v>
      </c>
      <c r="DW342" s="47">
        <v>0</v>
      </c>
      <c r="DX342" s="47">
        <v>0</v>
      </c>
      <c r="DY342" s="47">
        <v>0</v>
      </c>
      <c r="DZ342" s="47">
        <v>0</v>
      </c>
      <c r="EA342" s="47">
        <v>0</v>
      </c>
      <c r="ZZ342" t="s">
        <v>157</v>
      </c>
    </row>
    <row r="343" spans="1:702" x14ac:dyDescent="0.25">
      <c r="A343" s="47" t="s">
        <v>665</v>
      </c>
      <c r="B343" s="47" t="s">
        <v>153</v>
      </c>
      <c r="C343" s="47" t="s">
        <v>157</v>
      </c>
      <c r="D343" s="47" t="s">
        <v>1170</v>
      </c>
      <c r="E343" s="47" t="s">
        <v>666</v>
      </c>
      <c r="F343" s="47" t="s">
        <v>666</v>
      </c>
      <c r="G343" s="47"/>
      <c r="H343" s="47" t="s">
        <v>406</v>
      </c>
      <c r="I343" s="47" t="s">
        <v>415</v>
      </c>
      <c r="J343" s="47" t="str">
        <f>=IFERROR(VLOOKUP(H343&amp;I343,Table_Fonctions!A:G,6,FALSE),"")</f>
        <v>0</v>
      </c>
      <c r="K343" s="47" t="s">
        <v>1177</v>
      </c>
      <c r="L343" s="47" t="str">
        <f>=IFERROR(VLOOKUP(H343&amp;I343,Table_Fonctions!A:G,7,FALSE),K343)</f>
        <v/>
      </c>
      <c r="M343" s="47" t="str">
        <f>=IF(OR(LEFT(D343, 3)="TJ ", LEFT(D343, 4)="CPH "), "OUI", "NON")</f>
        <v/>
      </c>
      <c r="N343" s="47" t="s">
        <v>667</v>
      </c>
      <c r="O343" s="47" t="s">
        <v>164</v>
      </c>
      <c r="P343" s="47">
        <v>0.45789473684210524</v>
      </c>
      <c r="Q343" s="47">
        <v>0.45789473684210524</v>
      </c>
      <c r="R343" s="47" t="s">
        <v>1172</v>
      </c>
      <c r="S343" s="47">
        <f>=ROUND(BQ343-(BR343+BS343),3)</f>
      </c>
      <c r="T343" s="47">
        <f>=ROUND(CK343-(CL343+CM343+CN343+CO343+CP343),3)</f>
      </c>
      <c r="U343" s="47">
        <v>0</v>
      </c>
      <c r="V343" s="47">
        <v>0</v>
      </c>
      <c r="W343" s="47">
        <v>0</v>
      </c>
      <c r="X343" s="47">
        <v>0</v>
      </c>
      <c r="Y343" s="47">
        <v>0</v>
      </c>
      <c r="Z343" s="47">
        <v>0</v>
      </c>
      <c r="AA343" s="47">
        <v>0</v>
      </c>
      <c r="AB343" s="47">
        <v>0</v>
      </c>
      <c r="AC343" s="47">
        <v>0</v>
      </c>
      <c r="AD343" s="47">
        <v>0</v>
      </c>
      <c r="AE343" s="47">
        <v>0</v>
      </c>
      <c r="AF343" s="47">
        <v>0</v>
      </c>
      <c r="AG343" s="47">
        <v>0</v>
      </c>
      <c r="AH343" s="47">
        <v>0</v>
      </c>
      <c r="AI343" s="47">
        <v>0</v>
      </c>
      <c r="AJ343" s="47">
        <v>0</v>
      </c>
      <c r="AK343" s="47">
        <v>0</v>
      </c>
      <c r="AL343" s="47">
        <v>0</v>
      </c>
      <c r="AM343" s="47">
        <v>0</v>
      </c>
      <c r="AN343" s="47">
        <v>0</v>
      </c>
      <c r="AO343" s="47">
        <v>0</v>
      </c>
      <c r="AP343" s="47">
        <v>0</v>
      </c>
      <c r="AQ343" s="47">
        <v>0</v>
      </c>
      <c r="AR343" s="47">
        <v>0</v>
      </c>
      <c r="AS343" s="47">
        <v>0</v>
      </c>
      <c r="AT343" s="47">
        <v>0</v>
      </c>
      <c r="AU343" s="47">
        <v>0</v>
      </c>
      <c r="AV343" s="47">
        <v>0</v>
      </c>
      <c r="AW343" s="47">
        <v>0</v>
      </c>
      <c r="AX343" s="47">
        <v>0</v>
      </c>
      <c r="AY343" s="47">
        <v>0</v>
      </c>
      <c r="AZ343" s="47">
        <v>0</v>
      </c>
      <c r="BA343" s="47">
        <v>0</v>
      </c>
      <c r="BB343" s="47">
        <v>0</v>
      </c>
      <c r="BC343" s="47">
        <v>0</v>
      </c>
      <c r="BD343" s="47">
        <v>0</v>
      </c>
      <c r="BE343" s="47">
        <v>0</v>
      </c>
      <c r="BF343" s="47">
        <v>0</v>
      </c>
      <c r="BG343" s="47">
        <v>0</v>
      </c>
      <c r="BH343" s="47">
        <v>0</v>
      </c>
      <c r="BI343" s="47">
        <v>0</v>
      </c>
      <c r="BJ343" s="47">
        <v>0</v>
      </c>
      <c r="BK343" s="47">
        <v>0</v>
      </c>
      <c r="BL343" s="47">
        <v>0</v>
      </c>
      <c r="BM343" s="47">
        <v>0</v>
      </c>
      <c r="BN343" s="47">
        <v>0</v>
      </c>
      <c r="BO343" s="47">
        <v>0</v>
      </c>
      <c r="BP343" s="47">
        <v>0</v>
      </c>
      <c r="BQ343" s="47">
        <v>0</v>
      </c>
      <c r="BR343" s="47">
        <v>0</v>
      </c>
      <c r="BS343" s="47">
        <v>0</v>
      </c>
      <c r="BT343" s="47">
        <v>0</v>
      </c>
      <c r="BU343" s="47">
        <v>0</v>
      </c>
      <c r="BV343" s="47">
        <v>0</v>
      </c>
      <c r="BW343" s="47">
        <v>0</v>
      </c>
      <c r="BX343" s="47">
        <v>0</v>
      </c>
      <c r="BY343" s="47">
        <v>0</v>
      </c>
      <c r="BZ343" s="47">
        <v>0</v>
      </c>
      <c r="CA343" s="47">
        <v>0</v>
      </c>
      <c r="CB343" s="47">
        <v>0</v>
      </c>
      <c r="CC343" s="47">
        <v>0</v>
      </c>
      <c r="CD343" s="47">
        <v>0</v>
      </c>
      <c r="CE343" s="47">
        <v>0</v>
      </c>
      <c r="CF343" s="47">
        <v>0</v>
      </c>
      <c r="CG343" s="47">
        <v>0</v>
      </c>
      <c r="CH343" s="47">
        <v>0</v>
      </c>
      <c r="CI343" s="47">
        <v>0</v>
      </c>
      <c r="CJ343" s="47">
        <v>0</v>
      </c>
      <c r="CK343" s="47">
        <v>0</v>
      </c>
      <c r="CL343" s="47">
        <v>0</v>
      </c>
      <c r="CM343" s="47">
        <v>0</v>
      </c>
      <c r="CN343" s="47">
        <v>0</v>
      </c>
      <c r="CO343" s="47">
        <v>0</v>
      </c>
      <c r="CP343" s="47">
        <v>0</v>
      </c>
      <c r="CQ343" s="47">
        <v>0</v>
      </c>
      <c r="CR343" s="47">
        <v>0</v>
      </c>
      <c r="CS343" s="47">
        <v>0</v>
      </c>
      <c r="CT343" s="47">
        <v>0</v>
      </c>
      <c r="CU343" s="47">
        <v>0</v>
      </c>
      <c r="CV343" s="47">
        <v>0</v>
      </c>
      <c r="CW343" s="47">
        <v>0</v>
      </c>
      <c r="CX343" s="47">
        <v>0</v>
      </c>
      <c r="CY343" s="47">
        <v>0.45789473684210524</v>
      </c>
      <c r="CZ343" s="47">
        <v>0</v>
      </c>
      <c r="DA343" s="47">
        <v>0</v>
      </c>
      <c r="DB343" s="47">
        <v>0</v>
      </c>
      <c r="DC343" s="47">
        <v>0</v>
      </c>
      <c r="DD343" s="47">
        <v>0</v>
      </c>
      <c r="DE343" s="47">
        <v>0</v>
      </c>
      <c r="DF343" s="47">
        <v>0</v>
      </c>
      <c r="DG343" s="47">
        <v>0</v>
      </c>
      <c r="DH343" s="47">
        <v>0</v>
      </c>
      <c r="DI343" s="47">
        <v>0</v>
      </c>
      <c r="DJ343" s="47">
        <v>0</v>
      </c>
      <c r="DK343" s="47">
        <v>0</v>
      </c>
      <c r="DL343" s="47">
        <v>0</v>
      </c>
      <c r="DM343" s="47">
        <v>0</v>
      </c>
      <c r="DN343" s="47">
        <v>0</v>
      </c>
      <c r="DO343" s="47">
        <v>0</v>
      </c>
      <c r="DP343" s="47">
        <v>0</v>
      </c>
      <c r="DQ343" s="47">
        <v>0</v>
      </c>
      <c r="DR343" s="47">
        <v>0</v>
      </c>
      <c r="DS343" s="47">
        <v>0</v>
      </c>
      <c r="DT343" s="47">
        <v>0</v>
      </c>
      <c r="DU343" s="47">
        <v>0</v>
      </c>
      <c r="DV343" s="47">
        <v>0</v>
      </c>
      <c r="DW343" s="47">
        <v>0</v>
      </c>
      <c r="DX343" s="47">
        <v>0</v>
      </c>
      <c r="DY343" s="47">
        <v>0</v>
      </c>
      <c r="DZ343" s="47">
        <v>0</v>
      </c>
      <c r="EA343" s="47">
        <v>0</v>
      </c>
      <c r="ZZ343" t="s">
        <v>157</v>
      </c>
    </row>
    <row r="344" spans="1:702" x14ac:dyDescent="0.25">
      <c r="A344" s="47" t="s">
        <v>668</v>
      </c>
      <c r="B344" s="47" t="s">
        <v>153</v>
      </c>
      <c r="C344" s="47" t="s">
        <v>157</v>
      </c>
      <c r="D344" s="47" t="s">
        <v>1170</v>
      </c>
      <c r="E344" s="47" t="s">
        <v>666</v>
      </c>
      <c r="F344" s="47" t="s">
        <v>666</v>
      </c>
      <c r="G344" s="47"/>
      <c r="H344" s="47" t="s">
        <v>406</v>
      </c>
      <c r="I344" s="47" t="s">
        <v>412</v>
      </c>
      <c r="J344" s="47" t="str">
        <f>=IFERROR(VLOOKUP(H344&amp;I344,Table_Fonctions!A:G,6,FALSE),"")</f>
        <v>0</v>
      </c>
      <c r="K344" s="47" t="s">
        <v>1177</v>
      </c>
      <c r="L344" s="47" t="str">
        <f>=IFERROR(VLOOKUP(H344&amp;I344,Table_Fonctions!A:G,7,FALSE),K344)</f>
        <v/>
      </c>
      <c r="M344" s="47" t="str">
        <f>=IF(OR(LEFT(D344, 3)="TJ ", LEFT(D344, 4)="CPH "), "OUI", "NON")</f>
        <v/>
      </c>
      <c r="N344" s="47" t="s">
        <v>578</v>
      </c>
      <c r="O344" s="47" t="s">
        <v>669</v>
      </c>
      <c r="P344" s="47">
        <v>0.8</v>
      </c>
      <c r="Q344" s="47">
        <v>0.8</v>
      </c>
      <c r="R344" s="47" t="s">
        <v>1172</v>
      </c>
      <c r="S344" s="47">
        <f>=ROUND(BQ344-(BR344+BS344),3)</f>
      </c>
      <c r="T344" s="47">
        <f>=ROUND(CK344-(CL344+CM344+CN344+CO344+CP344),3)</f>
      </c>
      <c r="U344" s="47">
        <v>0</v>
      </c>
      <c r="V344" s="47">
        <v>0</v>
      </c>
      <c r="W344" s="47">
        <v>0</v>
      </c>
      <c r="X344" s="47">
        <v>0</v>
      </c>
      <c r="Y344" s="47">
        <v>0</v>
      </c>
      <c r="Z344" s="47">
        <v>0</v>
      </c>
      <c r="AA344" s="47">
        <v>0</v>
      </c>
      <c r="AB344" s="47">
        <v>0</v>
      </c>
      <c r="AC344" s="47">
        <v>0</v>
      </c>
      <c r="AD344" s="47">
        <v>0</v>
      </c>
      <c r="AE344" s="47">
        <v>0</v>
      </c>
      <c r="AF344" s="47">
        <v>0</v>
      </c>
      <c r="AG344" s="47">
        <v>0</v>
      </c>
      <c r="AH344" s="47">
        <v>0</v>
      </c>
      <c r="AI344" s="47">
        <v>0</v>
      </c>
      <c r="AJ344" s="47">
        <v>0</v>
      </c>
      <c r="AK344" s="47">
        <v>0</v>
      </c>
      <c r="AL344" s="47">
        <v>0</v>
      </c>
      <c r="AM344" s="47">
        <v>0</v>
      </c>
      <c r="AN344" s="47">
        <v>0</v>
      </c>
      <c r="AO344" s="47">
        <v>0</v>
      </c>
      <c r="AP344" s="47">
        <v>0</v>
      </c>
      <c r="AQ344" s="47">
        <v>0</v>
      </c>
      <c r="AR344" s="47">
        <v>0</v>
      </c>
      <c r="AS344" s="47">
        <v>0</v>
      </c>
      <c r="AT344" s="47">
        <v>0</v>
      </c>
      <c r="AU344" s="47">
        <v>0</v>
      </c>
      <c r="AV344" s="47">
        <v>0</v>
      </c>
      <c r="AW344" s="47">
        <v>0</v>
      </c>
      <c r="AX344" s="47">
        <v>0</v>
      </c>
      <c r="AY344" s="47">
        <v>0</v>
      </c>
      <c r="AZ344" s="47">
        <v>0</v>
      </c>
      <c r="BA344" s="47">
        <v>0</v>
      </c>
      <c r="BB344" s="47">
        <v>0</v>
      </c>
      <c r="BC344" s="47">
        <v>0</v>
      </c>
      <c r="BD344" s="47">
        <v>0</v>
      </c>
      <c r="BE344" s="47">
        <v>0</v>
      </c>
      <c r="BF344" s="47">
        <v>0</v>
      </c>
      <c r="BG344" s="47">
        <v>0</v>
      </c>
      <c r="BH344" s="47">
        <v>0</v>
      </c>
      <c r="BI344" s="47">
        <v>0</v>
      </c>
      <c r="BJ344" s="47">
        <v>0</v>
      </c>
      <c r="BK344" s="47">
        <v>0</v>
      </c>
      <c r="BL344" s="47">
        <v>0</v>
      </c>
      <c r="BM344" s="47">
        <v>0</v>
      </c>
      <c r="BN344" s="47">
        <v>0</v>
      </c>
      <c r="BO344" s="47">
        <v>0</v>
      </c>
      <c r="BP344" s="47">
        <v>0</v>
      </c>
      <c r="BQ344" s="47">
        <v>0</v>
      </c>
      <c r="BR344" s="47">
        <v>0</v>
      </c>
      <c r="BS344" s="47">
        <v>0</v>
      </c>
      <c r="BT344" s="47">
        <v>0.8</v>
      </c>
      <c r="BU344" s="47">
        <v>0</v>
      </c>
      <c r="BV344" s="47">
        <v>0</v>
      </c>
      <c r="BW344" s="47">
        <v>0</v>
      </c>
      <c r="BX344" s="47">
        <v>0</v>
      </c>
      <c r="BY344" s="47">
        <v>0</v>
      </c>
      <c r="BZ344" s="47">
        <v>0</v>
      </c>
      <c r="CA344" s="47">
        <v>0</v>
      </c>
      <c r="CB344" s="47">
        <v>0</v>
      </c>
      <c r="CC344" s="47">
        <v>0</v>
      </c>
      <c r="CD344" s="47">
        <v>0</v>
      </c>
      <c r="CE344" s="47">
        <v>0</v>
      </c>
      <c r="CF344" s="47">
        <v>0</v>
      </c>
      <c r="CG344" s="47">
        <v>0</v>
      </c>
      <c r="CH344" s="47">
        <v>0</v>
      </c>
      <c r="CI344" s="47">
        <v>0</v>
      </c>
      <c r="CJ344" s="47">
        <v>0</v>
      </c>
      <c r="CK344" s="47">
        <v>0</v>
      </c>
      <c r="CL344" s="47">
        <v>0</v>
      </c>
      <c r="CM344" s="47">
        <v>0</v>
      </c>
      <c r="CN344" s="47">
        <v>0</v>
      </c>
      <c r="CO344" s="47">
        <v>0</v>
      </c>
      <c r="CP344" s="47">
        <v>0</v>
      </c>
      <c r="CQ344" s="47">
        <v>0</v>
      </c>
      <c r="CR344" s="47">
        <v>0</v>
      </c>
      <c r="CS344" s="47">
        <v>0</v>
      </c>
      <c r="CT344" s="47">
        <v>0</v>
      </c>
      <c r="CU344" s="47">
        <v>0</v>
      </c>
      <c r="CV344" s="47">
        <v>0</v>
      </c>
      <c r="CW344" s="47">
        <v>0</v>
      </c>
      <c r="CX344" s="47">
        <v>0</v>
      </c>
      <c r="CY344" s="47">
        <v>0</v>
      </c>
      <c r="CZ344" s="47">
        <v>0</v>
      </c>
      <c r="DA344" s="47">
        <v>0</v>
      </c>
      <c r="DB344" s="47">
        <v>0</v>
      </c>
      <c r="DC344" s="47">
        <v>0</v>
      </c>
      <c r="DD344" s="47">
        <v>0</v>
      </c>
      <c r="DE344" s="47">
        <v>0</v>
      </c>
      <c r="DF344" s="47">
        <v>0</v>
      </c>
      <c r="DG344" s="47">
        <v>0</v>
      </c>
      <c r="DH344" s="47">
        <v>0</v>
      </c>
      <c r="DI344" s="47">
        <v>0</v>
      </c>
      <c r="DJ344" s="47">
        <v>0</v>
      </c>
      <c r="DK344" s="47">
        <v>0</v>
      </c>
      <c r="DL344" s="47">
        <v>0</v>
      </c>
      <c r="DM344" s="47">
        <v>0</v>
      </c>
      <c r="DN344" s="47">
        <v>0</v>
      </c>
      <c r="DO344" s="47">
        <v>0</v>
      </c>
      <c r="DP344" s="47">
        <v>0</v>
      </c>
      <c r="DQ344" s="47">
        <v>0</v>
      </c>
      <c r="DR344" s="47">
        <v>0</v>
      </c>
      <c r="DS344" s="47">
        <v>0</v>
      </c>
      <c r="DT344" s="47">
        <v>0</v>
      </c>
      <c r="DU344" s="47">
        <v>0</v>
      </c>
      <c r="DV344" s="47">
        <v>0</v>
      </c>
      <c r="DW344" s="47">
        <v>0</v>
      </c>
      <c r="DX344" s="47">
        <v>0</v>
      </c>
      <c r="DY344" s="47">
        <v>0</v>
      </c>
      <c r="DZ344" s="47">
        <v>0</v>
      </c>
      <c r="EA344" s="47">
        <v>0</v>
      </c>
      <c r="ZZ344" t="s">
        <v>157</v>
      </c>
    </row>
    <row r="345" spans="1:702" x14ac:dyDescent="0.25">
      <c r="A345" s="47" t="s">
        <v>670</v>
      </c>
      <c r="B345" s="47" t="s">
        <v>153</v>
      </c>
      <c r="C345" s="47" t="s">
        <v>157</v>
      </c>
      <c r="D345" s="47" t="s">
        <v>1170</v>
      </c>
      <c r="E345" s="47" t="s">
        <v>666</v>
      </c>
      <c r="F345" s="47" t="s">
        <v>666</v>
      </c>
      <c r="G345" s="47"/>
      <c r="H345" s="47" t="s">
        <v>406</v>
      </c>
      <c r="I345" s="47" t="s">
        <v>529</v>
      </c>
      <c r="J345" s="47" t="str">
        <f>=IFERROR(VLOOKUP(H345&amp;I345,Table_Fonctions!A:G,6,FALSE),"")</f>
        <v>0</v>
      </c>
      <c r="K345" s="47" t="s">
        <v>1177</v>
      </c>
      <c r="L345" s="47" t="str">
        <f>=IFERROR(VLOOKUP(H345&amp;I345,Table_Fonctions!A:G,7,FALSE),K345)</f>
        <v/>
      </c>
      <c r="M345" s="47" t="str">
        <f>=IF(OR(LEFT(D345, 3)="TJ ", LEFT(D345, 4)="CPH "), "OUI", "NON")</f>
        <v/>
      </c>
      <c r="N345" s="47" t="s">
        <v>671</v>
      </c>
      <c r="O345" s="47"/>
      <c r="P345" s="47">
        <v>1</v>
      </c>
      <c r="Q345" s="47">
        <v>1</v>
      </c>
      <c r="R345" s="47" t="s">
        <v>1172</v>
      </c>
      <c r="S345" s="47">
        <f>=ROUND(BQ345-(BR345+BS345),3)</f>
      </c>
      <c r="T345" s="47">
        <f>=ROUND(CK345-(CL345+CM345+CN345+CO345+CP345),3)</f>
      </c>
      <c r="U345" s="47">
        <v>0</v>
      </c>
      <c r="V345" s="47">
        <v>0</v>
      </c>
      <c r="W345" s="47">
        <v>0</v>
      </c>
      <c r="X345" s="47">
        <v>0</v>
      </c>
      <c r="Y345" s="47">
        <v>0</v>
      </c>
      <c r="Z345" s="47">
        <v>0</v>
      </c>
      <c r="AA345" s="47">
        <v>0</v>
      </c>
      <c r="AB345" s="47">
        <v>0</v>
      </c>
      <c r="AC345" s="47">
        <v>0</v>
      </c>
      <c r="AD345" s="47">
        <v>0</v>
      </c>
      <c r="AE345" s="47">
        <v>0</v>
      </c>
      <c r="AF345" s="47">
        <v>0</v>
      </c>
      <c r="AG345" s="47">
        <v>0</v>
      </c>
      <c r="AH345" s="47">
        <v>0</v>
      </c>
      <c r="AI345" s="47">
        <v>0</v>
      </c>
      <c r="AJ345" s="47">
        <v>0</v>
      </c>
      <c r="AK345" s="47">
        <v>0</v>
      </c>
      <c r="AL345" s="47">
        <v>0</v>
      </c>
      <c r="AM345" s="47">
        <v>0</v>
      </c>
      <c r="AN345" s="47">
        <v>0</v>
      </c>
      <c r="AO345" s="47">
        <v>0</v>
      </c>
      <c r="AP345" s="47">
        <v>0</v>
      </c>
      <c r="AQ345" s="47">
        <v>0</v>
      </c>
      <c r="AR345" s="47">
        <v>0</v>
      </c>
      <c r="AS345" s="47">
        <v>0</v>
      </c>
      <c r="AT345" s="47">
        <v>0</v>
      </c>
      <c r="AU345" s="47">
        <v>0</v>
      </c>
      <c r="AV345" s="47">
        <v>0</v>
      </c>
      <c r="AW345" s="47">
        <v>0</v>
      </c>
      <c r="AX345" s="47">
        <v>0</v>
      </c>
      <c r="AY345" s="47">
        <v>0</v>
      </c>
      <c r="AZ345" s="47">
        <v>0</v>
      </c>
      <c r="BA345" s="47">
        <v>0</v>
      </c>
      <c r="BB345" s="47">
        <v>0</v>
      </c>
      <c r="BC345" s="47">
        <v>0</v>
      </c>
      <c r="BD345" s="47">
        <v>0</v>
      </c>
      <c r="BE345" s="47">
        <v>0</v>
      </c>
      <c r="BF345" s="47">
        <v>0</v>
      </c>
      <c r="BG345" s="47">
        <v>0</v>
      </c>
      <c r="BH345" s="47">
        <v>0</v>
      </c>
      <c r="BI345" s="47">
        <v>0</v>
      </c>
      <c r="BJ345" s="47">
        <v>0</v>
      </c>
      <c r="BK345" s="47">
        <v>0</v>
      </c>
      <c r="BL345" s="47">
        <v>0</v>
      </c>
      <c r="BM345" s="47">
        <v>0</v>
      </c>
      <c r="BN345" s="47">
        <v>0</v>
      </c>
      <c r="BO345" s="47">
        <v>0</v>
      </c>
      <c r="BP345" s="47">
        <v>0</v>
      </c>
      <c r="BQ345" s="47">
        <v>0</v>
      </c>
      <c r="BR345" s="47">
        <v>0</v>
      </c>
      <c r="BS345" s="47">
        <v>0</v>
      </c>
      <c r="BT345" s="47">
        <v>1</v>
      </c>
      <c r="BU345" s="47">
        <v>0</v>
      </c>
      <c r="BV345" s="47">
        <v>0</v>
      </c>
      <c r="BW345" s="47">
        <v>0</v>
      </c>
      <c r="BX345" s="47">
        <v>0</v>
      </c>
      <c r="BY345" s="47">
        <v>0</v>
      </c>
      <c r="BZ345" s="47">
        <v>0</v>
      </c>
      <c r="CA345" s="47">
        <v>0</v>
      </c>
      <c r="CB345" s="47">
        <v>0</v>
      </c>
      <c r="CC345" s="47">
        <v>0</v>
      </c>
      <c r="CD345" s="47">
        <v>0</v>
      </c>
      <c r="CE345" s="47">
        <v>0</v>
      </c>
      <c r="CF345" s="47">
        <v>0</v>
      </c>
      <c r="CG345" s="47">
        <v>0</v>
      </c>
      <c r="CH345" s="47">
        <v>0</v>
      </c>
      <c r="CI345" s="47">
        <v>0</v>
      </c>
      <c r="CJ345" s="47">
        <v>0</v>
      </c>
      <c r="CK345" s="47">
        <v>0</v>
      </c>
      <c r="CL345" s="47">
        <v>0</v>
      </c>
      <c r="CM345" s="47">
        <v>0</v>
      </c>
      <c r="CN345" s="47">
        <v>0</v>
      </c>
      <c r="CO345" s="47">
        <v>0</v>
      </c>
      <c r="CP345" s="47">
        <v>0</v>
      </c>
      <c r="CQ345" s="47">
        <v>0</v>
      </c>
      <c r="CR345" s="47">
        <v>0</v>
      </c>
      <c r="CS345" s="47">
        <v>0</v>
      </c>
      <c r="CT345" s="47">
        <v>0</v>
      </c>
      <c r="CU345" s="47">
        <v>0</v>
      </c>
      <c r="CV345" s="47">
        <v>0</v>
      </c>
      <c r="CW345" s="47">
        <v>0</v>
      </c>
      <c r="CX345" s="47">
        <v>0</v>
      </c>
      <c r="CY345" s="47">
        <v>0</v>
      </c>
      <c r="CZ345" s="47">
        <v>0</v>
      </c>
      <c r="DA345" s="47">
        <v>0</v>
      </c>
      <c r="DB345" s="47">
        <v>0</v>
      </c>
      <c r="DC345" s="47">
        <v>0</v>
      </c>
      <c r="DD345" s="47">
        <v>0</v>
      </c>
      <c r="DE345" s="47">
        <v>0</v>
      </c>
      <c r="DF345" s="47">
        <v>0</v>
      </c>
      <c r="DG345" s="47">
        <v>0</v>
      </c>
      <c r="DH345" s="47">
        <v>0</v>
      </c>
      <c r="DI345" s="47">
        <v>0</v>
      </c>
      <c r="DJ345" s="47">
        <v>0</v>
      </c>
      <c r="DK345" s="47">
        <v>0</v>
      </c>
      <c r="DL345" s="47">
        <v>0</v>
      </c>
      <c r="DM345" s="47">
        <v>0</v>
      </c>
      <c r="DN345" s="47">
        <v>0</v>
      </c>
      <c r="DO345" s="47">
        <v>0</v>
      </c>
      <c r="DP345" s="47">
        <v>0</v>
      </c>
      <c r="DQ345" s="47">
        <v>0</v>
      </c>
      <c r="DR345" s="47">
        <v>0</v>
      </c>
      <c r="DS345" s="47">
        <v>0</v>
      </c>
      <c r="DT345" s="47">
        <v>0</v>
      </c>
      <c r="DU345" s="47">
        <v>0</v>
      </c>
      <c r="DV345" s="47">
        <v>0</v>
      </c>
      <c r="DW345" s="47">
        <v>0</v>
      </c>
      <c r="DX345" s="47">
        <v>0</v>
      </c>
      <c r="DY345" s="47">
        <v>0</v>
      </c>
      <c r="DZ345" s="47">
        <v>0</v>
      </c>
      <c r="EA345" s="47">
        <v>0</v>
      </c>
      <c r="ZZ345" t="s">
        <v>157</v>
      </c>
    </row>
    <row r="346" spans="1:702" x14ac:dyDescent="0.25">
      <c r="A346" s="47" t="s">
        <v>672</v>
      </c>
      <c r="B346" s="47" t="s">
        <v>153</v>
      </c>
      <c r="C346" s="47" t="s">
        <v>157</v>
      </c>
      <c r="D346" s="47" t="s">
        <v>1170</v>
      </c>
      <c r="E346" s="47" t="s">
        <v>666</v>
      </c>
      <c r="F346" s="47" t="s">
        <v>666</v>
      </c>
      <c r="G346" s="47"/>
      <c r="H346" s="47" t="s">
        <v>406</v>
      </c>
      <c r="I346" s="47" t="s">
        <v>412</v>
      </c>
      <c r="J346" s="47" t="str">
        <f>=IFERROR(VLOOKUP(H346&amp;I346,Table_Fonctions!A:G,6,FALSE),"")</f>
        <v>0</v>
      </c>
      <c r="K346" s="47" t="s">
        <v>1177</v>
      </c>
      <c r="L346" s="47" t="str">
        <f>=IFERROR(VLOOKUP(H346&amp;I346,Table_Fonctions!A:G,7,FALSE),K346)</f>
        <v/>
      </c>
      <c r="M346" s="47" t="str">
        <f>=IF(OR(LEFT(D346, 3)="TJ ", LEFT(D346, 4)="CPH "), "OUI", "NON")</f>
        <v/>
      </c>
      <c r="N346" s="47" t="s">
        <v>673</v>
      </c>
      <c r="O346" s="47" t="s">
        <v>159</v>
      </c>
      <c r="P346" s="47">
        <v>0.11052631578947368</v>
      </c>
      <c r="Q346" s="47">
        <v>0.11052631578947368</v>
      </c>
      <c r="R346" s="47" t="s">
        <v>1172</v>
      </c>
      <c r="S346" s="47">
        <f>=ROUND(BQ346-(BR346+BS346),3)</f>
      </c>
      <c r="T346" s="47">
        <f>=ROUND(CK346-(CL346+CM346+CN346+CO346+CP346),3)</f>
      </c>
      <c r="U346" s="47">
        <v>0</v>
      </c>
      <c r="V346" s="47">
        <v>0</v>
      </c>
      <c r="W346" s="47">
        <v>0</v>
      </c>
      <c r="X346" s="47">
        <v>0</v>
      </c>
      <c r="Y346" s="47">
        <v>0</v>
      </c>
      <c r="Z346" s="47">
        <v>0</v>
      </c>
      <c r="AA346" s="47">
        <v>0</v>
      </c>
      <c r="AB346" s="47">
        <v>0</v>
      </c>
      <c r="AC346" s="47">
        <v>0</v>
      </c>
      <c r="AD346" s="47">
        <v>0</v>
      </c>
      <c r="AE346" s="47">
        <v>0</v>
      </c>
      <c r="AF346" s="47">
        <v>0</v>
      </c>
      <c r="AG346" s="47">
        <v>0</v>
      </c>
      <c r="AH346" s="47">
        <v>0</v>
      </c>
      <c r="AI346" s="47">
        <v>0</v>
      </c>
      <c r="AJ346" s="47">
        <v>0</v>
      </c>
      <c r="AK346" s="47">
        <v>0</v>
      </c>
      <c r="AL346" s="47">
        <v>0</v>
      </c>
      <c r="AM346" s="47">
        <v>0</v>
      </c>
      <c r="AN346" s="47">
        <v>0</v>
      </c>
      <c r="AO346" s="47">
        <v>0</v>
      </c>
      <c r="AP346" s="47">
        <v>0</v>
      </c>
      <c r="AQ346" s="47">
        <v>0</v>
      </c>
      <c r="AR346" s="47">
        <v>0</v>
      </c>
      <c r="AS346" s="47">
        <v>0</v>
      </c>
      <c r="AT346" s="47">
        <v>0</v>
      </c>
      <c r="AU346" s="47">
        <v>0</v>
      </c>
      <c r="AV346" s="47">
        <v>0</v>
      </c>
      <c r="AW346" s="47">
        <v>0</v>
      </c>
      <c r="AX346" s="47">
        <v>0</v>
      </c>
      <c r="AY346" s="47">
        <v>0</v>
      </c>
      <c r="AZ346" s="47">
        <v>0</v>
      </c>
      <c r="BA346" s="47">
        <v>0</v>
      </c>
      <c r="BB346" s="47">
        <v>0</v>
      </c>
      <c r="BC346" s="47">
        <v>0</v>
      </c>
      <c r="BD346" s="47">
        <v>0</v>
      </c>
      <c r="BE346" s="47">
        <v>0</v>
      </c>
      <c r="BF346" s="47">
        <v>0</v>
      </c>
      <c r="BG346" s="47">
        <v>0</v>
      </c>
      <c r="BH346" s="47">
        <v>0</v>
      </c>
      <c r="BI346" s="47">
        <v>0</v>
      </c>
      <c r="BJ346" s="47">
        <v>0</v>
      </c>
      <c r="BK346" s="47">
        <v>0</v>
      </c>
      <c r="BL346" s="47">
        <v>0</v>
      </c>
      <c r="BM346" s="47">
        <v>0</v>
      </c>
      <c r="BN346" s="47">
        <v>0</v>
      </c>
      <c r="BO346" s="47">
        <v>0</v>
      </c>
      <c r="BP346" s="47">
        <v>0</v>
      </c>
      <c r="BQ346" s="47">
        <v>0.11052631578947368</v>
      </c>
      <c r="BR346" s="47">
        <v>0.11052631578947368</v>
      </c>
      <c r="BS346" s="47">
        <v>0</v>
      </c>
      <c r="BT346" s="47">
        <v>0</v>
      </c>
      <c r="BU346" s="47">
        <v>0</v>
      </c>
      <c r="BV346" s="47">
        <v>0</v>
      </c>
      <c r="BW346" s="47">
        <v>0</v>
      </c>
      <c r="BX346" s="47">
        <v>0</v>
      </c>
      <c r="BY346" s="47">
        <v>0</v>
      </c>
      <c r="BZ346" s="47">
        <v>0</v>
      </c>
      <c r="CA346" s="47">
        <v>0</v>
      </c>
      <c r="CB346" s="47">
        <v>0</v>
      </c>
      <c r="CC346" s="47">
        <v>0</v>
      </c>
      <c r="CD346" s="47">
        <v>0</v>
      </c>
      <c r="CE346" s="47">
        <v>0</v>
      </c>
      <c r="CF346" s="47">
        <v>0</v>
      </c>
      <c r="CG346" s="47">
        <v>0</v>
      </c>
      <c r="CH346" s="47">
        <v>0</v>
      </c>
      <c r="CI346" s="47">
        <v>0</v>
      </c>
      <c r="CJ346" s="47">
        <v>0</v>
      </c>
      <c r="CK346" s="47">
        <v>0</v>
      </c>
      <c r="CL346" s="47">
        <v>0</v>
      </c>
      <c r="CM346" s="47">
        <v>0</v>
      </c>
      <c r="CN346" s="47">
        <v>0</v>
      </c>
      <c r="CO346" s="47">
        <v>0</v>
      </c>
      <c r="CP346" s="47">
        <v>0</v>
      </c>
      <c r="CQ346" s="47">
        <v>0</v>
      </c>
      <c r="CR346" s="47">
        <v>0</v>
      </c>
      <c r="CS346" s="47">
        <v>0</v>
      </c>
      <c r="CT346" s="47">
        <v>0</v>
      </c>
      <c r="CU346" s="47">
        <v>0</v>
      </c>
      <c r="CV346" s="47">
        <v>0</v>
      </c>
      <c r="CW346" s="47">
        <v>0</v>
      </c>
      <c r="CX346" s="47">
        <v>0</v>
      </c>
      <c r="CY346" s="47">
        <v>0</v>
      </c>
      <c r="CZ346" s="47">
        <v>0</v>
      </c>
      <c r="DA346" s="47">
        <v>0</v>
      </c>
      <c r="DB346" s="47">
        <v>0</v>
      </c>
      <c r="DC346" s="47">
        <v>0</v>
      </c>
      <c r="DD346" s="47">
        <v>0</v>
      </c>
      <c r="DE346" s="47">
        <v>0</v>
      </c>
      <c r="DF346" s="47">
        <v>0</v>
      </c>
      <c r="DG346" s="47">
        <v>0</v>
      </c>
      <c r="DH346" s="47">
        <v>0</v>
      </c>
      <c r="DI346" s="47">
        <v>0</v>
      </c>
      <c r="DJ346" s="47">
        <v>0</v>
      </c>
      <c r="DK346" s="47">
        <v>0</v>
      </c>
      <c r="DL346" s="47">
        <v>0</v>
      </c>
      <c r="DM346" s="47">
        <v>0</v>
      </c>
      <c r="DN346" s="47">
        <v>0</v>
      </c>
      <c r="DO346" s="47">
        <v>0</v>
      </c>
      <c r="DP346" s="47">
        <v>0</v>
      </c>
      <c r="DQ346" s="47">
        <v>0</v>
      </c>
      <c r="DR346" s="47">
        <v>0</v>
      </c>
      <c r="DS346" s="47">
        <v>0</v>
      </c>
      <c r="DT346" s="47">
        <v>0</v>
      </c>
      <c r="DU346" s="47">
        <v>0</v>
      </c>
      <c r="DV346" s="47">
        <v>0</v>
      </c>
      <c r="DW346" s="47">
        <v>0</v>
      </c>
      <c r="DX346" s="47">
        <v>0</v>
      </c>
      <c r="DY346" s="47">
        <v>0</v>
      </c>
      <c r="DZ346" s="47">
        <v>0</v>
      </c>
      <c r="EA346" s="47">
        <v>0</v>
      </c>
      <c r="ZZ346" t="s">
        <v>157</v>
      </c>
    </row>
    <row r="347" spans="1:702" x14ac:dyDescent="0.25">
      <c r="A347" s="47" t="s">
        <v>674</v>
      </c>
      <c r="B347" s="47" t="s">
        <v>153</v>
      </c>
      <c r="C347" s="47" t="s">
        <v>157</v>
      </c>
      <c r="D347" s="47" t="s">
        <v>1170</v>
      </c>
      <c r="E347" s="47" t="s">
        <v>666</v>
      </c>
      <c r="F347" s="47" t="s">
        <v>666</v>
      </c>
      <c r="G347" s="47"/>
      <c r="H347" s="47" t="s">
        <v>406</v>
      </c>
      <c r="I347" s="47" t="s">
        <v>415</v>
      </c>
      <c r="J347" s="47" t="str">
        <f>=IFERROR(VLOOKUP(H347&amp;I347,Table_Fonctions!A:G,6,FALSE),"")</f>
        <v>0</v>
      </c>
      <c r="K347" s="47" t="s">
        <v>1177</v>
      </c>
      <c r="L347" s="47" t="str">
        <f>=IFERROR(VLOOKUP(H347&amp;I347,Table_Fonctions!A:G,7,FALSE),K347)</f>
        <v/>
      </c>
      <c r="M347" s="47" t="str">
        <f>=IF(OR(LEFT(D347, 3)="TJ ", LEFT(D347, 4)="CPH "), "OUI", "NON")</f>
        <v/>
      </c>
      <c r="N347" s="47" t="s">
        <v>675</v>
      </c>
      <c r="O347" s="47"/>
      <c r="P347" s="47">
        <v>1</v>
      </c>
      <c r="Q347" s="47">
        <v>1</v>
      </c>
      <c r="R347" s="47" t="s">
        <v>1172</v>
      </c>
      <c r="S347" s="47">
        <f>=ROUND(BQ347-(BR347+BS347),3)</f>
      </c>
      <c r="T347" s="47">
        <f>=ROUND(CK347-(CL347+CM347+CN347+CO347+CP347),3)</f>
      </c>
      <c r="U347" s="47">
        <v>0</v>
      </c>
      <c r="V347" s="47">
        <v>0</v>
      </c>
      <c r="W347" s="47">
        <v>0</v>
      </c>
      <c r="X347" s="47">
        <v>0</v>
      </c>
      <c r="Y347" s="47">
        <v>0</v>
      </c>
      <c r="Z347" s="47">
        <v>0</v>
      </c>
      <c r="AA347" s="47">
        <v>0</v>
      </c>
      <c r="AB347" s="47">
        <v>0</v>
      </c>
      <c r="AC347" s="47">
        <v>0</v>
      </c>
      <c r="AD347" s="47">
        <v>0</v>
      </c>
      <c r="AE347" s="47">
        <v>0</v>
      </c>
      <c r="AF347" s="47">
        <v>0</v>
      </c>
      <c r="AG347" s="47">
        <v>0</v>
      </c>
      <c r="AH347" s="47">
        <v>0</v>
      </c>
      <c r="AI347" s="47">
        <v>0</v>
      </c>
      <c r="AJ347" s="47">
        <v>0</v>
      </c>
      <c r="AK347" s="47">
        <v>0</v>
      </c>
      <c r="AL347" s="47">
        <v>0</v>
      </c>
      <c r="AM347" s="47">
        <v>0</v>
      </c>
      <c r="AN347" s="47">
        <v>0</v>
      </c>
      <c r="AO347" s="47">
        <v>0</v>
      </c>
      <c r="AP347" s="47">
        <v>0</v>
      </c>
      <c r="AQ347" s="47">
        <v>0</v>
      </c>
      <c r="AR347" s="47">
        <v>0</v>
      </c>
      <c r="AS347" s="47">
        <v>0</v>
      </c>
      <c r="AT347" s="47">
        <v>0</v>
      </c>
      <c r="AU347" s="47">
        <v>0</v>
      </c>
      <c r="AV347" s="47">
        <v>0</v>
      </c>
      <c r="AW347" s="47">
        <v>0</v>
      </c>
      <c r="AX347" s="47">
        <v>0</v>
      </c>
      <c r="AY347" s="47">
        <v>0</v>
      </c>
      <c r="AZ347" s="47">
        <v>0</v>
      </c>
      <c r="BA347" s="47">
        <v>0</v>
      </c>
      <c r="BB347" s="47">
        <v>0</v>
      </c>
      <c r="BC347" s="47">
        <v>0</v>
      </c>
      <c r="BD347" s="47">
        <v>0</v>
      </c>
      <c r="BE347" s="47">
        <v>0</v>
      </c>
      <c r="BF347" s="47">
        <v>0</v>
      </c>
      <c r="BG347" s="47">
        <v>0</v>
      </c>
      <c r="BH347" s="47">
        <v>0</v>
      </c>
      <c r="BI347" s="47">
        <v>0</v>
      </c>
      <c r="BJ347" s="47">
        <v>0</v>
      </c>
      <c r="BK347" s="47">
        <v>0</v>
      </c>
      <c r="BL347" s="47">
        <v>0</v>
      </c>
      <c r="BM347" s="47">
        <v>0</v>
      </c>
      <c r="BN347" s="47">
        <v>0</v>
      </c>
      <c r="BO347" s="47">
        <v>0</v>
      </c>
      <c r="BP347" s="47">
        <v>0</v>
      </c>
      <c r="BQ347" s="47">
        <v>0</v>
      </c>
      <c r="BR347" s="47">
        <v>0</v>
      </c>
      <c r="BS347" s="47">
        <v>0</v>
      </c>
      <c r="BT347" s="47">
        <v>0</v>
      </c>
      <c r="BU347" s="47">
        <v>0</v>
      </c>
      <c r="BV347" s="47">
        <v>0</v>
      </c>
      <c r="BW347" s="47">
        <v>0</v>
      </c>
      <c r="BX347" s="47">
        <v>0</v>
      </c>
      <c r="BY347" s="47">
        <v>0</v>
      </c>
      <c r="BZ347" s="47">
        <v>0</v>
      </c>
      <c r="CA347" s="47">
        <v>0</v>
      </c>
      <c r="CB347" s="47">
        <v>0</v>
      </c>
      <c r="CC347" s="47">
        <v>0</v>
      </c>
      <c r="CD347" s="47">
        <v>0</v>
      </c>
      <c r="CE347" s="47">
        <v>0</v>
      </c>
      <c r="CF347" s="47">
        <v>0</v>
      </c>
      <c r="CG347" s="47">
        <v>0</v>
      </c>
      <c r="CH347" s="47">
        <v>0</v>
      </c>
      <c r="CI347" s="47">
        <v>0</v>
      </c>
      <c r="CJ347" s="47">
        <v>0</v>
      </c>
      <c r="CK347" s="47">
        <v>0</v>
      </c>
      <c r="CL347" s="47">
        <v>0</v>
      </c>
      <c r="CM347" s="47">
        <v>0</v>
      </c>
      <c r="CN347" s="47">
        <v>0</v>
      </c>
      <c r="CO347" s="47">
        <v>0</v>
      </c>
      <c r="CP347" s="47">
        <v>0</v>
      </c>
      <c r="CQ347" s="47">
        <v>0</v>
      </c>
      <c r="CR347" s="47">
        <v>0</v>
      </c>
      <c r="CS347" s="47">
        <v>0</v>
      </c>
      <c r="CT347" s="47">
        <v>0</v>
      </c>
      <c r="CU347" s="47">
        <v>0</v>
      </c>
      <c r="CV347" s="47">
        <v>0</v>
      </c>
      <c r="CW347" s="47">
        <v>0</v>
      </c>
      <c r="CX347" s="47">
        <v>0</v>
      </c>
      <c r="CY347" s="47">
        <v>1</v>
      </c>
      <c r="CZ347" s="47">
        <v>0</v>
      </c>
      <c r="DA347" s="47">
        <v>0</v>
      </c>
      <c r="DB347" s="47">
        <v>0</v>
      </c>
      <c r="DC347" s="47">
        <v>0</v>
      </c>
      <c r="DD347" s="47">
        <v>0</v>
      </c>
      <c r="DE347" s="47">
        <v>0</v>
      </c>
      <c r="DF347" s="47">
        <v>0</v>
      </c>
      <c r="DG347" s="47">
        <v>0</v>
      </c>
      <c r="DH347" s="47">
        <v>0</v>
      </c>
      <c r="DI347" s="47">
        <v>1</v>
      </c>
      <c r="DJ347" s="47">
        <v>0</v>
      </c>
      <c r="DK347" s="47">
        <v>0</v>
      </c>
      <c r="DL347" s="47">
        <v>0</v>
      </c>
      <c r="DM347" s="47">
        <v>0</v>
      </c>
      <c r="DN347" s="47">
        <v>0</v>
      </c>
      <c r="DO347" s="47">
        <v>0</v>
      </c>
      <c r="DP347" s="47">
        <v>0</v>
      </c>
      <c r="DQ347" s="47">
        <v>0</v>
      </c>
      <c r="DR347" s="47">
        <v>0</v>
      </c>
      <c r="DS347" s="47">
        <v>0</v>
      </c>
      <c r="DT347" s="47">
        <v>0</v>
      </c>
      <c r="DU347" s="47">
        <v>0</v>
      </c>
      <c r="DV347" s="47">
        <v>0</v>
      </c>
      <c r="DW347" s="47">
        <v>0</v>
      </c>
      <c r="DX347" s="47">
        <v>0</v>
      </c>
      <c r="DY347" s="47">
        <v>0</v>
      </c>
      <c r="DZ347" s="47">
        <v>0</v>
      </c>
      <c r="EA347" s="47">
        <v>0</v>
      </c>
      <c r="ZZ347" t="s">
        <v>157</v>
      </c>
    </row>
    <row r="348" spans="1:702" x14ac:dyDescent="0.25">
      <c r="A348" s="47" t="s">
        <v>676</v>
      </c>
      <c r="B348" s="47" t="s">
        <v>153</v>
      </c>
      <c r="C348" s="47" t="s">
        <v>157</v>
      </c>
      <c r="D348" s="47" t="s">
        <v>1170</v>
      </c>
      <c r="E348" s="47" t="s">
        <v>666</v>
      </c>
      <c r="F348" s="47" t="s">
        <v>666</v>
      </c>
      <c r="G348" s="47"/>
      <c r="H348" s="47" t="s">
        <v>406</v>
      </c>
      <c r="I348" s="47" t="s">
        <v>415</v>
      </c>
      <c r="J348" s="47" t="str">
        <f>=IFERROR(VLOOKUP(H348&amp;I348,Table_Fonctions!A:G,6,FALSE),"")</f>
        <v>0</v>
      </c>
      <c r="K348" s="47" t="s">
        <v>1177</v>
      </c>
      <c r="L348" s="47" t="str">
        <f>=IFERROR(VLOOKUP(H348&amp;I348,Table_Fonctions!A:G,7,FALSE),K348)</f>
        <v/>
      </c>
      <c r="M348" s="47" t="str">
        <f>=IF(OR(LEFT(D348, 3)="TJ ", LEFT(D348, 4)="CPH "), "OUI", "NON")</f>
        <v/>
      </c>
      <c r="N348" s="47" t="s">
        <v>671</v>
      </c>
      <c r="O348" s="47" t="s">
        <v>677</v>
      </c>
      <c r="P348" s="47">
        <v>1</v>
      </c>
      <c r="Q348" s="47">
        <v>1</v>
      </c>
      <c r="R348" s="47" t="s">
        <v>1172</v>
      </c>
      <c r="S348" s="47">
        <f>=ROUND(BQ348-(BR348+BS348),3)</f>
      </c>
      <c r="T348" s="47">
        <f>=ROUND(CK348-(CL348+CM348+CN348+CO348+CP348),3)</f>
      </c>
      <c r="U348" s="47">
        <v>0</v>
      </c>
      <c r="V348" s="47">
        <v>0</v>
      </c>
      <c r="W348" s="47">
        <v>0</v>
      </c>
      <c r="X348" s="47">
        <v>0</v>
      </c>
      <c r="Y348" s="47">
        <v>0</v>
      </c>
      <c r="Z348" s="47">
        <v>0</v>
      </c>
      <c r="AA348" s="47">
        <v>0</v>
      </c>
      <c r="AB348" s="47">
        <v>0</v>
      </c>
      <c r="AC348" s="47">
        <v>0</v>
      </c>
      <c r="AD348" s="47">
        <v>0</v>
      </c>
      <c r="AE348" s="47">
        <v>0</v>
      </c>
      <c r="AF348" s="47">
        <v>0</v>
      </c>
      <c r="AG348" s="47">
        <v>0</v>
      </c>
      <c r="AH348" s="47">
        <v>0</v>
      </c>
      <c r="AI348" s="47">
        <v>0</v>
      </c>
      <c r="AJ348" s="47">
        <v>0</v>
      </c>
      <c r="AK348" s="47">
        <v>0</v>
      </c>
      <c r="AL348" s="47">
        <v>0</v>
      </c>
      <c r="AM348" s="47">
        <v>0</v>
      </c>
      <c r="AN348" s="47">
        <v>0</v>
      </c>
      <c r="AO348" s="47">
        <v>0</v>
      </c>
      <c r="AP348" s="47">
        <v>0</v>
      </c>
      <c r="AQ348" s="47">
        <v>0</v>
      </c>
      <c r="AR348" s="47">
        <v>0</v>
      </c>
      <c r="AS348" s="47">
        <v>0</v>
      </c>
      <c r="AT348" s="47">
        <v>0</v>
      </c>
      <c r="AU348" s="47">
        <v>0</v>
      </c>
      <c r="AV348" s="47">
        <v>0</v>
      </c>
      <c r="AW348" s="47">
        <v>0</v>
      </c>
      <c r="AX348" s="47">
        <v>0</v>
      </c>
      <c r="AY348" s="47">
        <v>0</v>
      </c>
      <c r="AZ348" s="47">
        <v>0</v>
      </c>
      <c r="BA348" s="47">
        <v>0</v>
      </c>
      <c r="BB348" s="47">
        <v>0</v>
      </c>
      <c r="BC348" s="47">
        <v>0</v>
      </c>
      <c r="BD348" s="47">
        <v>0</v>
      </c>
      <c r="BE348" s="47">
        <v>0</v>
      </c>
      <c r="BF348" s="47">
        <v>0</v>
      </c>
      <c r="BG348" s="47">
        <v>0</v>
      </c>
      <c r="BH348" s="47">
        <v>0</v>
      </c>
      <c r="BI348" s="47">
        <v>0</v>
      </c>
      <c r="BJ348" s="47">
        <v>0</v>
      </c>
      <c r="BK348" s="47">
        <v>0</v>
      </c>
      <c r="BL348" s="47">
        <v>0</v>
      </c>
      <c r="BM348" s="47">
        <v>0</v>
      </c>
      <c r="BN348" s="47">
        <v>0</v>
      </c>
      <c r="BO348" s="47">
        <v>0</v>
      </c>
      <c r="BP348" s="47">
        <v>0</v>
      </c>
      <c r="BQ348" s="47">
        <v>0</v>
      </c>
      <c r="BR348" s="47">
        <v>0</v>
      </c>
      <c r="BS348" s="47">
        <v>0</v>
      </c>
      <c r="BT348" s="47">
        <v>0</v>
      </c>
      <c r="BU348" s="47">
        <v>0</v>
      </c>
      <c r="BV348" s="47">
        <v>0</v>
      </c>
      <c r="BW348" s="47">
        <v>0</v>
      </c>
      <c r="BX348" s="47">
        <v>0</v>
      </c>
      <c r="BY348" s="47">
        <v>0</v>
      </c>
      <c r="BZ348" s="47">
        <v>0</v>
      </c>
      <c r="CA348" s="47">
        <v>0</v>
      </c>
      <c r="CB348" s="47">
        <v>0</v>
      </c>
      <c r="CC348" s="47">
        <v>0</v>
      </c>
      <c r="CD348" s="47">
        <v>0</v>
      </c>
      <c r="CE348" s="47">
        <v>0</v>
      </c>
      <c r="CF348" s="47">
        <v>0</v>
      </c>
      <c r="CG348" s="47">
        <v>0</v>
      </c>
      <c r="CH348" s="47">
        <v>0</v>
      </c>
      <c r="CI348" s="47">
        <v>0</v>
      </c>
      <c r="CJ348" s="47">
        <v>0</v>
      </c>
      <c r="CK348" s="47">
        <v>0</v>
      </c>
      <c r="CL348" s="47">
        <v>0</v>
      </c>
      <c r="CM348" s="47">
        <v>0</v>
      </c>
      <c r="CN348" s="47">
        <v>0</v>
      </c>
      <c r="CO348" s="47">
        <v>0</v>
      </c>
      <c r="CP348" s="47">
        <v>0</v>
      </c>
      <c r="CQ348" s="47">
        <v>0</v>
      </c>
      <c r="CR348" s="47">
        <v>0</v>
      </c>
      <c r="CS348" s="47">
        <v>0</v>
      </c>
      <c r="CT348" s="47">
        <v>0</v>
      </c>
      <c r="CU348" s="47">
        <v>0</v>
      </c>
      <c r="CV348" s="47">
        <v>0</v>
      </c>
      <c r="CW348" s="47">
        <v>0</v>
      </c>
      <c r="CX348" s="47">
        <v>0</v>
      </c>
      <c r="CY348" s="47">
        <v>1</v>
      </c>
      <c r="CZ348" s="47">
        <v>0</v>
      </c>
      <c r="DA348" s="47">
        <v>0</v>
      </c>
      <c r="DB348" s="47">
        <v>0</v>
      </c>
      <c r="DC348" s="47">
        <v>0</v>
      </c>
      <c r="DD348" s="47">
        <v>0</v>
      </c>
      <c r="DE348" s="47">
        <v>0</v>
      </c>
      <c r="DF348" s="47">
        <v>0</v>
      </c>
      <c r="DG348" s="47">
        <v>0</v>
      </c>
      <c r="DH348" s="47">
        <v>0</v>
      </c>
      <c r="DI348" s="47">
        <v>1</v>
      </c>
      <c r="DJ348" s="47">
        <v>0</v>
      </c>
      <c r="DK348" s="47">
        <v>0</v>
      </c>
      <c r="DL348" s="47">
        <v>0</v>
      </c>
      <c r="DM348" s="47">
        <v>0</v>
      </c>
      <c r="DN348" s="47">
        <v>0</v>
      </c>
      <c r="DO348" s="47">
        <v>0</v>
      </c>
      <c r="DP348" s="47">
        <v>0</v>
      </c>
      <c r="DQ348" s="47">
        <v>0</v>
      </c>
      <c r="DR348" s="47">
        <v>0</v>
      </c>
      <c r="DS348" s="47">
        <v>0</v>
      </c>
      <c r="DT348" s="47">
        <v>0</v>
      </c>
      <c r="DU348" s="47">
        <v>0</v>
      </c>
      <c r="DV348" s="47">
        <v>0</v>
      </c>
      <c r="DW348" s="47">
        <v>0</v>
      </c>
      <c r="DX348" s="47">
        <v>0</v>
      </c>
      <c r="DY348" s="47">
        <v>0</v>
      </c>
      <c r="DZ348" s="47">
        <v>0</v>
      </c>
      <c r="EA348" s="47">
        <v>0</v>
      </c>
      <c r="ZZ348" t="s">
        <v>157</v>
      </c>
    </row>
    <row r="349" spans="1:702" x14ac:dyDescent="0.25">
      <c r="A349" s="47" t="s">
        <v>678</v>
      </c>
      <c r="B349" s="47" t="s">
        <v>153</v>
      </c>
      <c r="C349" s="47" t="s">
        <v>157</v>
      </c>
      <c r="D349" s="47" t="s">
        <v>1170</v>
      </c>
      <c r="E349" s="47" t="s">
        <v>666</v>
      </c>
      <c r="F349" s="47" t="s">
        <v>666</v>
      </c>
      <c r="G349" s="47"/>
      <c r="H349" s="47" t="s">
        <v>406</v>
      </c>
      <c r="I349" s="47" t="s">
        <v>412</v>
      </c>
      <c r="J349" s="47" t="str">
        <f>=IFERROR(VLOOKUP(H349&amp;I349,Table_Fonctions!A:G,6,FALSE),"")</f>
        <v>0</v>
      </c>
      <c r="K349" s="47" t="s">
        <v>1177</v>
      </c>
      <c r="L349" s="47" t="str">
        <f>=IFERROR(VLOOKUP(H349&amp;I349,Table_Fonctions!A:G,7,FALSE),K349)</f>
        <v/>
      </c>
      <c r="M349" s="47" t="str">
        <f>=IF(OR(LEFT(D349, 3)="TJ ", LEFT(D349, 4)="CPH "), "OUI", "NON")</f>
        <v/>
      </c>
      <c r="N349" s="47" t="s">
        <v>679</v>
      </c>
      <c r="O349" s="47"/>
      <c r="P349" s="47">
        <v>1</v>
      </c>
      <c r="Q349" s="47">
        <v>1</v>
      </c>
      <c r="R349" s="47" t="s">
        <v>1172</v>
      </c>
      <c r="S349" s="47">
        <f>=ROUND(BQ349-(BR349+BS349),3)</f>
      </c>
      <c r="T349" s="47">
        <f>=ROUND(CK349-(CL349+CM349+CN349+CO349+CP349),3)</f>
      </c>
      <c r="U349" s="47">
        <v>0</v>
      </c>
      <c r="V349" s="47">
        <v>0</v>
      </c>
      <c r="W349" s="47">
        <v>0</v>
      </c>
      <c r="X349" s="47">
        <v>0</v>
      </c>
      <c r="Y349" s="47">
        <v>0</v>
      </c>
      <c r="Z349" s="47">
        <v>0</v>
      </c>
      <c r="AA349" s="47">
        <v>0</v>
      </c>
      <c r="AB349" s="47">
        <v>0</v>
      </c>
      <c r="AC349" s="47">
        <v>0</v>
      </c>
      <c r="AD349" s="47">
        <v>0</v>
      </c>
      <c r="AE349" s="47">
        <v>0</v>
      </c>
      <c r="AF349" s="47">
        <v>0</v>
      </c>
      <c r="AG349" s="47">
        <v>0</v>
      </c>
      <c r="AH349" s="47">
        <v>0</v>
      </c>
      <c r="AI349" s="47">
        <v>0</v>
      </c>
      <c r="AJ349" s="47">
        <v>0</v>
      </c>
      <c r="AK349" s="47">
        <v>0</v>
      </c>
      <c r="AL349" s="47">
        <v>0</v>
      </c>
      <c r="AM349" s="47">
        <v>0</v>
      </c>
      <c r="AN349" s="47">
        <v>0</v>
      </c>
      <c r="AO349" s="47">
        <v>0</v>
      </c>
      <c r="AP349" s="47">
        <v>0</v>
      </c>
      <c r="AQ349" s="47">
        <v>0</v>
      </c>
      <c r="AR349" s="47">
        <v>0</v>
      </c>
      <c r="AS349" s="47">
        <v>0.8999999999999974</v>
      </c>
      <c r="AT349" s="47">
        <v>0</v>
      </c>
      <c r="AU349" s="47">
        <v>0</v>
      </c>
      <c r="AV349" s="47">
        <v>0</v>
      </c>
      <c r="AW349" s="47">
        <v>0</v>
      </c>
      <c r="AX349" s="47">
        <v>0</v>
      </c>
      <c r="AY349" s="47">
        <v>0</v>
      </c>
      <c r="AZ349" s="47">
        <v>0</v>
      </c>
      <c r="BA349" s="47">
        <v>0</v>
      </c>
      <c r="BB349" s="47">
        <v>0</v>
      </c>
      <c r="BC349" s="47">
        <v>0</v>
      </c>
      <c r="BD349" s="47">
        <v>0</v>
      </c>
      <c r="BE349" s="47">
        <v>0</v>
      </c>
      <c r="BF349" s="47">
        <v>0</v>
      </c>
      <c r="BG349" s="47">
        <v>0</v>
      </c>
      <c r="BH349" s="47">
        <v>0</v>
      </c>
      <c r="BI349" s="47">
        <v>0</v>
      </c>
      <c r="BJ349" s="47">
        <v>0</v>
      </c>
      <c r="BK349" s="47">
        <v>0</v>
      </c>
      <c r="BL349" s="47">
        <v>0.8999999999999974</v>
      </c>
      <c r="BM349" s="47">
        <v>0</v>
      </c>
      <c r="BN349" s="47">
        <v>0</v>
      </c>
      <c r="BO349" s="47">
        <v>0</v>
      </c>
      <c r="BP349" s="47">
        <v>0</v>
      </c>
      <c r="BQ349" s="47">
        <v>0</v>
      </c>
      <c r="BR349" s="47">
        <v>0</v>
      </c>
      <c r="BS349" s="47">
        <v>0</v>
      </c>
      <c r="BT349" s="47">
        <v>0</v>
      </c>
      <c r="BU349" s="47">
        <v>0</v>
      </c>
      <c r="BV349" s="47">
        <v>0</v>
      </c>
      <c r="BW349" s="47">
        <v>0</v>
      </c>
      <c r="BX349" s="47">
        <v>0</v>
      </c>
      <c r="BY349" s="47">
        <v>0</v>
      </c>
      <c r="BZ349" s="47">
        <v>0</v>
      </c>
      <c r="CA349" s="47">
        <v>0</v>
      </c>
      <c r="CB349" s="47">
        <v>0</v>
      </c>
      <c r="CC349" s="47">
        <v>0</v>
      </c>
      <c r="CD349" s="47">
        <v>0</v>
      </c>
      <c r="CE349" s="47">
        <v>0</v>
      </c>
      <c r="CF349" s="47">
        <v>0</v>
      </c>
      <c r="CG349" s="47">
        <v>0</v>
      </c>
      <c r="CH349" s="47">
        <v>0</v>
      </c>
      <c r="CI349" s="47">
        <v>0</v>
      </c>
      <c r="CJ349" s="47">
        <v>0</v>
      </c>
      <c r="CK349" s="47">
        <v>0</v>
      </c>
      <c r="CL349" s="47">
        <v>0</v>
      </c>
      <c r="CM349" s="47">
        <v>0</v>
      </c>
      <c r="CN349" s="47">
        <v>0</v>
      </c>
      <c r="CO349" s="47">
        <v>0</v>
      </c>
      <c r="CP349" s="47">
        <v>0</v>
      </c>
      <c r="CQ349" s="47">
        <v>0</v>
      </c>
      <c r="CR349" s="47">
        <v>0</v>
      </c>
      <c r="CS349" s="47">
        <v>0</v>
      </c>
      <c r="CT349" s="47">
        <v>0</v>
      </c>
      <c r="CU349" s="47">
        <v>0</v>
      </c>
      <c r="CV349" s="47">
        <v>0</v>
      </c>
      <c r="CW349" s="47">
        <v>0</v>
      </c>
      <c r="CX349" s="47">
        <v>0</v>
      </c>
      <c r="CY349" s="47">
        <v>0.10000000000000071</v>
      </c>
      <c r="CZ349" s="47">
        <v>0</v>
      </c>
      <c r="DA349" s="47">
        <v>0</v>
      </c>
      <c r="DB349" s="47">
        <v>0</v>
      </c>
      <c r="DC349" s="47">
        <v>0</v>
      </c>
      <c r="DD349" s="47">
        <v>0</v>
      </c>
      <c r="DE349" s="47">
        <v>0</v>
      </c>
      <c r="DF349" s="47">
        <v>0.10000000000000071</v>
      </c>
      <c r="DG349" s="47">
        <v>0</v>
      </c>
      <c r="DH349" s="47">
        <v>0</v>
      </c>
      <c r="DI349" s="47">
        <v>0</v>
      </c>
      <c r="DJ349" s="47">
        <v>0</v>
      </c>
      <c r="DK349" s="47">
        <v>0</v>
      </c>
      <c r="DL349" s="47">
        <v>0</v>
      </c>
      <c r="DM349" s="47">
        <v>0</v>
      </c>
      <c r="DN349" s="47">
        <v>0</v>
      </c>
      <c r="DO349" s="47">
        <v>0</v>
      </c>
      <c r="DP349" s="47">
        <v>0</v>
      </c>
      <c r="DQ349" s="47">
        <v>0</v>
      </c>
      <c r="DR349" s="47">
        <v>0</v>
      </c>
      <c r="DS349" s="47">
        <v>0</v>
      </c>
      <c r="DT349" s="47">
        <v>0</v>
      </c>
      <c r="DU349" s="47">
        <v>0</v>
      </c>
      <c r="DV349" s="47">
        <v>0</v>
      </c>
      <c r="DW349" s="47">
        <v>0</v>
      </c>
      <c r="DX349" s="47">
        <v>0</v>
      </c>
      <c r="DY349" s="47">
        <v>0</v>
      </c>
      <c r="DZ349" s="47">
        <v>0</v>
      </c>
      <c r="EA349" s="47">
        <v>0</v>
      </c>
      <c r="ZZ349" t="s">
        <v>157</v>
      </c>
    </row>
    <row r="350" spans="1:702" x14ac:dyDescent="0.25">
      <c r="A350" s="47" t="s">
        <v>680</v>
      </c>
      <c r="B350" s="47" t="s">
        <v>153</v>
      </c>
      <c r="C350" s="47" t="s">
        <v>157</v>
      </c>
      <c r="D350" s="47" t="s">
        <v>1170</v>
      </c>
      <c r="E350" s="47" t="s">
        <v>666</v>
      </c>
      <c r="F350" s="47" t="s">
        <v>666</v>
      </c>
      <c r="G350" s="47"/>
      <c r="H350" s="47" t="s">
        <v>406</v>
      </c>
      <c r="I350" s="47" t="s">
        <v>412</v>
      </c>
      <c r="J350" s="47" t="str">
        <f>=IFERROR(VLOOKUP(H350&amp;I350,Table_Fonctions!A:G,6,FALSE),"")</f>
        <v>0</v>
      </c>
      <c r="K350" s="47" t="s">
        <v>1177</v>
      </c>
      <c r="L350" s="47" t="str">
        <f>=IFERROR(VLOOKUP(H350&amp;I350,Table_Fonctions!A:G,7,FALSE),K350)</f>
        <v/>
      </c>
      <c r="M350" s="47" t="str">
        <f>=IF(OR(LEFT(D350, 3)="TJ ", LEFT(D350, 4)="CPH "), "OUI", "NON")</f>
        <v/>
      </c>
      <c r="N350" s="47" t="s">
        <v>681</v>
      </c>
      <c r="O350" s="47"/>
      <c r="P350" s="47">
        <v>1</v>
      </c>
      <c r="Q350" s="47">
        <v>1</v>
      </c>
      <c r="R350" s="47" t="s">
        <v>1172</v>
      </c>
      <c r="S350" s="47">
        <f>=ROUND(BQ350-(BR350+BS350),3)</f>
      </c>
      <c r="T350" s="47">
        <f>=ROUND(CK350-(CL350+CM350+CN350+CO350+CP350),3)</f>
      </c>
      <c r="U350" s="47">
        <v>0</v>
      </c>
      <c r="V350" s="47">
        <v>0</v>
      </c>
      <c r="W350" s="47">
        <v>0</v>
      </c>
      <c r="X350" s="47">
        <v>0</v>
      </c>
      <c r="Y350" s="47">
        <v>0</v>
      </c>
      <c r="Z350" s="47">
        <v>0</v>
      </c>
      <c r="AA350" s="47">
        <v>0</v>
      </c>
      <c r="AB350" s="47">
        <v>0</v>
      </c>
      <c r="AC350" s="47">
        <v>0</v>
      </c>
      <c r="AD350" s="47">
        <v>0</v>
      </c>
      <c r="AE350" s="47">
        <v>0</v>
      </c>
      <c r="AF350" s="47">
        <v>0</v>
      </c>
      <c r="AG350" s="47">
        <v>0</v>
      </c>
      <c r="AH350" s="47">
        <v>0</v>
      </c>
      <c r="AI350" s="47">
        <v>0</v>
      </c>
      <c r="AJ350" s="47">
        <v>0</v>
      </c>
      <c r="AK350" s="47">
        <v>0</v>
      </c>
      <c r="AL350" s="47">
        <v>0</v>
      </c>
      <c r="AM350" s="47">
        <v>0</v>
      </c>
      <c r="AN350" s="47">
        <v>0</v>
      </c>
      <c r="AO350" s="47">
        <v>0</v>
      </c>
      <c r="AP350" s="47">
        <v>0</v>
      </c>
      <c r="AQ350" s="47">
        <v>0</v>
      </c>
      <c r="AR350" s="47">
        <v>0</v>
      </c>
      <c r="AS350" s="47">
        <v>0</v>
      </c>
      <c r="AT350" s="47">
        <v>0</v>
      </c>
      <c r="AU350" s="47">
        <v>0</v>
      </c>
      <c r="AV350" s="47">
        <v>0</v>
      </c>
      <c r="AW350" s="47">
        <v>0</v>
      </c>
      <c r="AX350" s="47">
        <v>0</v>
      </c>
      <c r="AY350" s="47">
        <v>0</v>
      </c>
      <c r="AZ350" s="47">
        <v>0</v>
      </c>
      <c r="BA350" s="47">
        <v>0</v>
      </c>
      <c r="BB350" s="47">
        <v>0</v>
      </c>
      <c r="BC350" s="47">
        <v>0</v>
      </c>
      <c r="BD350" s="47">
        <v>0</v>
      </c>
      <c r="BE350" s="47">
        <v>0</v>
      </c>
      <c r="BF350" s="47">
        <v>0</v>
      </c>
      <c r="BG350" s="47">
        <v>0</v>
      </c>
      <c r="BH350" s="47">
        <v>0</v>
      </c>
      <c r="BI350" s="47">
        <v>0</v>
      </c>
      <c r="BJ350" s="47">
        <v>0</v>
      </c>
      <c r="BK350" s="47">
        <v>0</v>
      </c>
      <c r="BL350" s="47">
        <v>0</v>
      </c>
      <c r="BM350" s="47">
        <v>0</v>
      </c>
      <c r="BN350" s="47">
        <v>0</v>
      </c>
      <c r="BO350" s="47">
        <v>0</v>
      </c>
      <c r="BP350" s="47">
        <v>0</v>
      </c>
      <c r="BQ350" s="47">
        <v>0</v>
      </c>
      <c r="BR350" s="47">
        <v>0</v>
      </c>
      <c r="BS350" s="47">
        <v>0</v>
      </c>
      <c r="BT350" s="47">
        <v>0</v>
      </c>
      <c r="BU350" s="47">
        <v>0</v>
      </c>
      <c r="BV350" s="47">
        <v>0</v>
      </c>
      <c r="BW350" s="47">
        <v>0</v>
      </c>
      <c r="BX350" s="47">
        <v>0</v>
      </c>
      <c r="BY350" s="47">
        <v>0</v>
      </c>
      <c r="BZ350" s="47">
        <v>0</v>
      </c>
      <c r="CA350" s="47">
        <v>0</v>
      </c>
      <c r="CB350" s="47">
        <v>0</v>
      </c>
      <c r="CC350" s="47">
        <v>0</v>
      </c>
      <c r="CD350" s="47">
        <v>0</v>
      </c>
      <c r="CE350" s="47">
        <v>0</v>
      </c>
      <c r="CF350" s="47">
        <v>0</v>
      </c>
      <c r="CG350" s="47">
        <v>0</v>
      </c>
      <c r="CH350" s="47">
        <v>0</v>
      </c>
      <c r="CI350" s="47">
        <v>0</v>
      </c>
      <c r="CJ350" s="47">
        <v>0</v>
      </c>
      <c r="CK350" s="47">
        <v>0</v>
      </c>
      <c r="CL350" s="47">
        <v>0</v>
      </c>
      <c r="CM350" s="47">
        <v>0</v>
      </c>
      <c r="CN350" s="47">
        <v>0</v>
      </c>
      <c r="CO350" s="47">
        <v>0</v>
      </c>
      <c r="CP350" s="47">
        <v>0</v>
      </c>
      <c r="CQ350" s="47">
        <v>0</v>
      </c>
      <c r="CR350" s="47">
        <v>0</v>
      </c>
      <c r="CS350" s="47">
        <v>0</v>
      </c>
      <c r="CT350" s="47">
        <v>0</v>
      </c>
      <c r="CU350" s="47">
        <v>0</v>
      </c>
      <c r="CV350" s="47">
        <v>0</v>
      </c>
      <c r="CW350" s="47">
        <v>0</v>
      </c>
      <c r="CX350" s="47">
        <v>0</v>
      </c>
      <c r="CY350" s="47">
        <v>1</v>
      </c>
      <c r="CZ350" s="47">
        <v>0</v>
      </c>
      <c r="DA350" s="47">
        <v>0</v>
      </c>
      <c r="DB350" s="47">
        <v>0</v>
      </c>
      <c r="DC350" s="47">
        <v>0</v>
      </c>
      <c r="DD350" s="47">
        <v>0</v>
      </c>
      <c r="DE350" s="47">
        <v>0</v>
      </c>
      <c r="DF350" s="47">
        <v>0</v>
      </c>
      <c r="DG350" s="47">
        <v>0</v>
      </c>
      <c r="DH350" s="47">
        <v>0</v>
      </c>
      <c r="DI350" s="47">
        <v>0</v>
      </c>
      <c r="DJ350" s="47">
        <v>1</v>
      </c>
      <c r="DK350" s="47">
        <v>0</v>
      </c>
      <c r="DL350" s="47">
        <v>0</v>
      </c>
      <c r="DM350" s="47">
        <v>0</v>
      </c>
      <c r="DN350" s="47">
        <v>0</v>
      </c>
      <c r="DO350" s="47">
        <v>0</v>
      </c>
      <c r="DP350" s="47">
        <v>0</v>
      </c>
      <c r="DQ350" s="47">
        <v>0</v>
      </c>
      <c r="DR350" s="47">
        <v>0</v>
      </c>
      <c r="DS350" s="47">
        <v>0</v>
      </c>
      <c r="DT350" s="47">
        <v>0</v>
      </c>
      <c r="DU350" s="47">
        <v>0</v>
      </c>
      <c r="DV350" s="47">
        <v>0</v>
      </c>
      <c r="DW350" s="47">
        <v>0</v>
      </c>
      <c r="DX350" s="47">
        <v>0</v>
      </c>
      <c r="DY350" s="47">
        <v>0</v>
      </c>
      <c r="DZ350" s="47">
        <v>0</v>
      </c>
      <c r="EA350" s="47">
        <v>0</v>
      </c>
      <c r="ZZ350" t="s">
        <v>157</v>
      </c>
    </row>
    <row r="351" spans="1:702" x14ac:dyDescent="0.25">
      <c r="A351" s="47" t="s">
        <v>682</v>
      </c>
      <c r="B351" s="47" t="s">
        <v>153</v>
      </c>
      <c r="C351" s="47" t="s">
        <v>157</v>
      </c>
      <c r="D351" s="47" t="s">
        <v>1170</v>
      </c>
      <c r="E351" s="47" t="s">
        <v>683</v>
      </c>
      <c r="F351" s="47" t="s">
        <v>683</v>
      </c>
      <c r="G351" s="47"/>
      <c r="H351" s="47" t="s">
        <v>406</v>
      </c>
      <c r="I351" s="47" t="s">
        <v>412</v>
      </c>
      <c r="J351" s="47" t="str">
        <f>=IFERROR(VLOOKUP(H351&amp;I351,Table_Fonctions!A:G,6,FALSE),"")</f>
        <v>0</v>
      </c>
      <c r="K351" s="47" t="s">
        <v>1177</v>
      </c>
      <c r="L351" s="47" t="str">
        <f>=IFERROR(VLOOKUP(H351&amp;I351,Table_Fonctions!A:G,7,FALSE),K351)</f>
        <v/>
      </c>
      <c r="M351" s="47" t="str">
        <f>=IF(OR(LEFT(D351, 3)="TJ ", LEFT(D351, 4)="CPH "), "OUI", "NON")</f>
        <v/>
      </c>
      <c r="N351" s="47" t="s">
        <v>684</v>
      </c>
      <c r="O351" s="47"/>
      <c r="P351" s="47">
        <v>1</v>
      </c>
      <c r="Q351" s="47">
        <v>1</v>
      </c>
      <c r="R351" s="47" t="s">
        <v>1172</v>
      </c>
      <c r="S351" s="47">
        <f>=ROUND(BQ351-(BR351+BS351),3)</f>
      </c>
      <c r="T351" s="47">
        <f>=ROUND(CK351-(CL351+CM351+CN351+CO351+CP351),3)</f>
      </c>
      <c r="U351" s="47">
        <v>0</v>
      </c>
      <c r="V351" s="47">
        <v>0</v>
      </c>
      <c r="W351" s="47">
        <v>0</v>
      </c>
      <c r="X351" s="47">
        <v>0</v>
      </c>
      <c r="Y351" s="47">
        <v>0</v>
      </c>
      <c r="Z351" s="47">
        <v>0</v>
      </c>
      <c r="AA351" s="47">
        <v>0</v>
      </c>
      <c r="AB351" s="47">
        <v>0</v>
      </c>
      <c r="AC351" s="47">
        <v>0</v>
      </c>
      <c r="AD351" s="47">
        <v>0</v>
      </c>
      <c r="AE351" s="47">
        <v>0</v>
      </c>
      <c r="AF351" s="47">
        <v>0</v>
      </c>
      <c r="AG351" s="47">
        <v>0</v>
      </c>
      <c r="AH351" s="47">
        <v>0</v>
      </c>
      <c r="AI351" s="47">
        <v>0</v>
      </c>
      <c r="AJ351" s="47">
        <v>0</v>
      </c>
      <c r="AK351" s="47">
        <v>0</v>
      </c>
      <c r="AL351" s="47">
        <v>0</v>
      </c>
      <c r="AM351" s="47">
        <v>0</v>
      </c>
      <c r="AN351" s="47">
        <v>0</v>
      </c>
      <c r="AO351" s="47">
        <v>0</v>
      </c>
      <c r="AP351" s="47">
        <v>0</v>
      </c>
      <c r="AQ351" s="47">
        <v>0</v>
      </c>
      <c r="AR351" s="47">
        <v>0</v>
      </c>
      <c r="AS351" s="47">
        <v>1</v>
      </c>
      <c r="AT351" s="47">
        <v>0</v>
      </c>
      <c r="AU351" s="47">
        <v>0</v>
      </c>
      <c r="AV351" s="47">
        <v>0</v>
      </c>
      <c r="AW351" s="47">
        <v>0</v>
      </c>
      <c r="AX351" s="47">
        <v>0</v>
      </c>
      <c r="AY351" s="47">
        <v>0</v>
      </c>
      <c r="AZ351" s="47">
        <v>0</v>
      </c>
      <c r="BA351" s="47">
        <v>0</v>
      </c>
      <c r="BB351" s="47">
        <v>0</v>
      </c>
      <c r="BC351" s="47">
        <v>0</v>
      </c>
      <c r="BD351" s="47">
        <v>0</v>
      </c>
      <c r="BE351" s="47">
        <v>0</v>
      </c>
      <c r="BF351" s="47">
        <v>0</v>
      </c>
      <c r="BG351" s="47">
        <v>0</v>
      </c>
      <c r="BH351" s="47">
        <v>0</v>
      </c>
      <c r="BI351" s="47">
        <v>0</v>
      </c>
      <c r="BJ351" s="47">
        <v>1</v>
      </c>
      <c r="BK351" s="47">
        <v>0</v>
      </c>
      <c r="BL351" s="47">
        <v>0</v>
      </c>
      <c r="BM351" s="47">
        <v>0</v>
      </c>
      <c r="BN351" s="47">
        <v>0</v>
      </c>
      <c r="BO351" s="47">
        <v>0</v>
      </c>
      <c r="BP351" s="47">
        <v>0</v>
      </c>
      <c r="BQ351" s="47">
        <v>0</v>
      </c>
      <c r="BR351" s="47">
        <v>0</v>
      </c>
      <c r="BS351" s="47">
        <v>0</v>
      </c>
      <c r="BT351" s="47">
        <v>0</v>
      </c>
      <c r="BU351" s="47">
        <v>0</v>
      </c>
      <c r="BV351" s="47">
        <v>0</v>
      </c>
      <c r="BW351" s="47">
        <v>0</v>
      </c>
      <c r="BX351" s="47">
        <v>0</v>
      </c>
      <c r="BY351" s="47">
        <v>0</v>
      </c>
      <c r="BZ351" s="47">
        <v>0</v>
      </c>
      <c r="CA351" s="47">
        <v>0</v>
      </c>
      <c r="CB351" s="47">
        <v>0</v>
      </c>
      <c r="CC351" s="47">
        <v>0</v>
      </c>
      <c r="CD351" s="47">
        <v>0</v>
      </c>
      <c r="CE351" s="47">
        <v>0</v>
      </c>
      <c r="CF351" s="47">
        <v>0</v>
      </c>
      <c r="CG351" s="47">
        <v>0</v>
      </c>
      <c r="CH351" s="47">
        <v>0</v>
      </c>
      <c r="CI351" s="47">
        <v>0</v>
      </c>
      <c r="CJ351" s="47">
        <v>0</v>
      </c>
      <c r="CK351" s="47">
        <v>0</v>
      </c>
      <c r="CL351" s="47">
        <v>0</v>
      </c>
      <c r="CM351" s="47">
        <v>0</v>
      </c>
      <c r="CN351" s="47">
        <v>0</v>
      </c>
      <c r="CO351" s="47">
        <v>0</v>
      </c>
      <c r="CP351" s="47">
        <v>0</v>
      </c>
      <c r="CQ351" s="47">
        <v>0</v>
      </c>
      <c r="CR351" s="47">
        <v>0</v>
      </c>
      <c r="CS351" s="47">
        <v>0</v>
      </c>
      <c r="CT351" s="47">
        <v>0</v>
      </c>
      <c r="CU351" s="47">
        <v>0</v>
      </c>
      <c r="CV351" s="47">
        <v>0</v>
      </c>
      <c r="CW351" s="47">
        <v>0</v>
      </c>
      <c r="CX351" s="47">
        <v>0</v>
      </c>
      <c r="CY351" s="47">
        <v>0</v>
      </c>
      <c r="CZ351" s="47">
        <v>0</v>
      </c>
      <c r="DA351" s="47">
        <v>0</v>
      </c>
      <c r="DB351" s="47">
        <v>0</v>
      </c>
      <c r="DC351" s="47">
        <v>0</v>
      </c>
      <c r="DD351" s="47">
        <v>0</v>
      </c>
      <c r="DE351" s="47">
        <v>0</v>
      </c>
      <c r="DF351" s="47">
        <v>0</v>
      </c>
      <c r="DG351" s="47">
        <v>0</v>
      </c>
      <c r="DH351" s="47">
        <v>0</v>
      </c>
      <c r="DI351" s="47">
        <v>0</v>
      </c>
      <c r="DJ351" s="47">
        <v>0</v>
      </c>
      <c r="DK351" s="47">
        <v>0</v>
      </c>
      <c r="DL351" s="47">
        <v>0</v>
      </c>
      <c r="DM351" s="47">
        <v>0</v>
      </c>
      <c r="DN351" s="47">
        <v>0</v>
      </c>
      <c r="DO351" s="47">
        <v>0</v>
      </c>
      <c r="DP351" s="47">
        <v>0</v>
      </c>
      <c r="DQ351" s="47">
        <v>0</v>
      </c>
      <c r="DR351" s="47">
        <v>0</v>
      </c>
      <c r="DS351" s="47">
        <v>0</v>
      </c>
      <c r="DT351" s="47">
        <v>0</v>
      </c>
      <c r="DU351" s="47">
        <v>0</v>
      </c>
      <c r="DV351" s="47">
        <v>0</v>
      </c>
      <c r="DW351" s="47">
        <v>0</v>
      </c>
      <c r="DX351" s="47">
        <v>0</v>
      </c>
      <c r="DY351" s="47">
        <v>0</v>
      </c>
      <c r="DZ351" s="47">
        <v>0</v>
      </c>
      <c r="EA351" s="47">
        <v>0</v>
      </c>
      <c r="ZZ351" t="s">
        <v>157</v>
      </c>
    </row>
    <row r="352" spans="1:702" x14ac:dyDescent="0.25">
      <c r="A352" s="47" t="s">
        <v>685</v>
      </c>
      <c r="B352" s="47" t="s">
        <v>153</v>
      </c>
      <c r="C352" s="47" t="s">
        <v>157</v>
      </c>
      <c r="D352" s="47" t="s">
        <v>1170</v>
      </c>
      <c r="E352" s="47" t="s">
        <v>683</v>
      </c>
      <c r="F352" s="47" t="s">
        <v>683</v>
      </c>
      <c r="G352" s="47"/>
      <c r="H352" s="47" t="s">
        <v>406</v>
      </c>
      <c r="I352" s="47" t="s">
        <v>412</v>
      </c>
      <c r="J352" s="47" t="str">
        <f>=IFERROR(VLOOKUP(H352&amp;I352,Table_Fonctions!A:G,6,FALSE),"")</f>
        <v>0</v>
      </c>
      <c r="K352" s="47" t="s">
        <v>1177</v>
      </c>
      <c r="L352" s="47" t="str">
        <f>=IFERROR(VLOOKUP(H352&amp;I352,Table_Fonctions!A:G,7,FALSE),K352)</f>
        <v/>
      </c>
      <c r="M352" s="47" t="str">
        <f>=IF(OR(LEFT(D352, 3)="TJ ", LEFT(D352, 4)="CPH "), "OUI", "NON")</f>
        <v/>
      </c>
      <c r="N352" s="47" t="s">
        <v>686</v>
      </c>
      <c r="O352" s="47"/>
      <c r="P352" s="47">
        <v>0.8000000000000057</v>
      </c>
      <c r="Q352" s="47">
        <v>0.8000000000000057</v>
      </c>
      <c r="R352" s="47" t="s">
        <v>1172</v>
      </c>
      <c r="S352" s="47">
        <f>=ROUND(BQ352-(BR352+BS352),3)</f>
      </c>
      <c r="T352" s="47">
        <f>=ROUND(CK352-(CL352+CM352+CN352+CO352+CP352),3)</f>
      </c>
      <c r="U352" s="47">
        <v>0</v>
      </c>
      <c r="V352" s="47">
        <v>0</v>
      </c>
      <c r="W352" s="47">
        <v>0</v>
      </c>
      <c r="X352" s="47">
        <v>0</v>
      </c>
      <c r="Y352" s="47">
        <v>0</v>
      </c>
      <c r="Z352" s="47">
        <v>0</v>
      </c>
      <c r="AA352" s="47">
        <v>0</v>
      </c>
      <c r="AB352" s="47">
        <v>0</v>
      </c>
      <c r="AC352" s="47">
        <v>0</v>
      </c>
      <c r="AD352" s="47">
        <v>0</v>
      </c>
      <c r="AE352" s="47">
        <v>0</v>
      </c>
      <c r="AF352" s="47">
        <v>0</v>
      </c>
      <c r="AG352" s="47">
        <v>0</v>
      </c>
      <c r="AH352" s="47">
        <v>0</v>
      </c>
      <c r="AI352" s="47">
        <v>0</v>
      </c>
      <c r="AJ352" s="47">
        <v>0.03999999999999961</v>
      </c>
      <c r="AK352" s="47">
        <v>0</v>
      </c>
      <c r="AL352" s="47">
        <v>0</v>
      </c>
      <c r="AM352" s="47">
        <v>0</v>
      </c>
      <c r="AN352" s="47">
        <v>0</v>
      </c>
      <c r="AO352" s="47">
        <v>0.03999999999999961</v>
      </c>
      <c r="AP352" s="47">
        <v>0</v>
      </c>
      <c r="AQ352" s="47">
        <v>0</v>
      </c>
      <c r="AR352" s="47">
        <v>0</v>
      </c>
      <c r="AS352" s="47">
        <v>0.759999999999996</v>
      </c>
      <c r="AT352" s="47">
        <v>0.759999999999996</v>
      </c>
      <c r="AU352" s="47">
        <v>0</v>
      </c>
      <c r="AV352" s="47">
        <v>0</v>
      </c>
      <c r="AW352" s="47">
        <v>0</v>
      </c>
      <c r="AX352" s="47">
        <v>0</v>
      </c>
      <c r="AY352" s="47">
        <v>0</v>
      </c>
      <c r="AZ352" s="47">
        <v>0</v>
      </c>
      <c r="BA352" s="47">
        <v>0</v>
      </c>
      <c r="BB352" s="47">
        <v>0</v>
      </c>
      <c r="BC352" s="47">
        <v>0</v>
      </c>
      <c r="BD352" s="47">
        <v>0</v>
      </c>
      <c r="BE352" s="47">
        <v>0</v>
      </c>
      <c r="BF352" s="47">
        <v>0</v>
      </c>
      <c r="BG352" s="47">
        <v>0</v>
      </c>
      <c r="BH352" s="47">
        <v>0</v>
      </c>
      <c r="BI352" s="47">
        <v>0</v>
      </c>
      <c r="BJ352" s="47">
        <v>0</v>
      </c>
      <c r="BK352" s="47">
        <v>0</v>
      </c>
      <c r="BL352" s="47">
        <v>0</v>
      </c>
      <c r="BM352" s="47">
        <v>0</v>
      </c>
      <c r="BN352" s="47">
        <v>0</v>
      </c>
      <c r="BO352" s="47">
        <v>0</v>
      </c>
      <c r="BP352" s="47">
        <v>0</v>
      </c>
      <c r="BQ352" s="47">
        <v>0</v>
      </c>
      <c r="BR352" s="47">
        <v>0</v>
      </c>
      <c r="BS352" s="47">
        <v>0</v>
      </c>
      <c r="BT352" s="47">
        <v>0</v>
      </c>
      <c r="BU352" s="47">
        <v>0</v>
      </c>
      <c r="BV352" s="47">
        <v>0</v>
      </c>
      <c r="BW352" s="47">
        <v>0</v>
      </c>
      <c r="BX352" s="47">
        <v>0</v>
      </c>
      <c r="BY352" s="47">
        <v>0</v>
      </c>
      <c r="BZ352" s="47">
        <v>0</v>
      </c>
      <c r="CA352" s="47">
        <v>0</v>
      </c>
      <c r="CB352" s="47">
        <v>0</v>
      </c>
      <c r="CC352" s="47">
        <v>0</v>
      </c>
      <c r="CD352" s="47">
        <v>0</v>
      </c>
      <c r="CE352" s="47">
        <v>0</v>
      </c>
      <c r="CF352" s="47">
        <v>0</v>
      </c>
      <c r="CG352" s="47">
        <v>0</v>
      </c>
      <c r="CH352" s="47">
        <v>0</v>
      </c>
      <c r="CI352" s="47">
        <v>0</v>
      </c>
      <c r="CJ352" s="47">
        <v>0</v>
      </c>
      <c r="CK352" s="47">
        <v>0</v>
      </c>
      <c r="CL352" s="47">
        <v>0</v>
      </c>
      <c r="CM352" s="47">
        <v>0</v>
      </c>
      <c r="CN352" s="47">
        <v>0</v>
      </c>
      <c r="CO352" s="47">
        <v>0</v>
      </c>
      <c r="CP352" s="47">
        <v>0</v>
      </c>
      <c r="CQ352" s="47">
        <v>0</v>
      </c>
      <c r="CR352" s="47">
        <v>0</v>
      </c>
      <c r="CS352" s="47">
        <v>0</v>
      </c>
      <c r="CT352" s="47">
        <v>0</v>
      </c>
      <c r="CU352" s="47">
        <v>0</v>
      </c>
      <c r="CV352" s="47">
        <v>0</v>
      </c>
      <c r="CW352" s="47">
        <v>0</v>
      </c>
      <c r="CX352" s="47">
        <v>0</v>
      </c>
      <c r="CY352" s="47">
        <v>0</v>
      </c>
      <c r="CZ352" s="47">
        <v>0</v>
      </c>
      <c r="DA352" s="47">
        <v>0</v>
      </c>
      <c r="DB352" s="47">
        <v>0</v>
      </c>
      <c r="DC352" s="47">
        <v>0</v>
      </c>
      <c r="DD352" s="47">
        <v>0</v>
      </c>
      <c r="DE352" s="47">
        <v>0</v>
      </c>
      <c r="DF352" s="47">
        <v>0</v>
      </c>
      <c r="DG352" s="47">
        <v>0</v>
      </c>
      <c r="DH352" s="47">
        <v>0</v>
      </c>
      <c r="DI352" s="47">
        <v>0</v>
      </c>
      <c r="DJ352" s="47">
        <v>0</v>
      </c>
      <c r="DK352" s="47">
        <v>0</v>
      </c>
      <c r="DL352" s="47">
        <v>0</v>
      </c>
      <c r="DM352" s="47">
        <v>0</v>
      </c>
      <c r="DN352" s="47">
        <v>0</v>
      </c>
      <c r="DO352" s="47">
        <v>0</v>
      </c>
      <c r="DP352" s="47">
        <v>0</v>
      </c>
      <c r="DQ352" s="47">
        <v>0</v>
      </c>
      <c r="DR352" s="47">
        <v>0</v>
      </c>
      <c r="DS352" s="47">
        <v>0</v>
      </c>
      <c r="DT352" s="47">
        <v>0</v>
      </c>
      <c r="DU352" s="47">
        <v>0</v>
      </c>
      <c r="DV352" s="47">
        <v>0</v>
      </c>
      <c r="DW352" s="47">
        <v>0</v>
      </c>
      <c r="DX352" s="47">
        <v>0</v>
      </c>
      <c r="DY352" s="47">
        <v>0</v>
      </c>
      <c r="DZ352" s="47">
        <v>0</v>
      </c>
      <c r="EA352" s="47">
        <v>0</v>
      </c>
      <c r="ZZ352" t="s">
        <v>157</v>
      </c>
    </row>
    <row r="353" spans="1:702" x14ac:dyDescent="0.25">
      <c r="A353" s="47" t="s">
        <v>687</v>
      </c>
      <c r="B353" s="47" t="s">
        <v>153</v>
      </c>
      <c r="C353" s="47" t="s">
        <v>157</v>
      </c>
      <c r="D353" s="47" t="s">
        <v>1170</v>
      </c>
      <c r="E353" s="47" t="s">
        <v>683</v>
      </c>
      <c r="F353" s="47" t="s">
        <v>683</v>
      </c>
      <c r="G353" s="47"/>
      <c r="H353" s="47" t="s">
        <v>406</v>
      </c>
      <c r="I353" s="47" t="s">
        <v>412</v>
      </c>
      <c r="J353" s="47" t="str">
        <f>=IFERROR(VLOOKUP(H353&amp;I353,Table_Fonctions!A:G,6,FALSE),"")</f>
        <v>0</v>
      </c>
      <c r="K353" s="47" t="s">
        <v>1177</v>
      </c>
      <c r="L353" s="47" t="str">
        <f>=IFERROR(VLOOKUP(H353&amp;I353,Table_Fonctions!A:G,7,FALSE),K353)</f>
        <v/>
      </c>
      <c r="M353" s="47" t="str">
        <f>=IF(OR(LEFT(D353, 3)="TJ ", LEFT(D353, 4)="CPH "), "OUI", "NON")</f>
        <v/>
      </c>
      <c r="N353" s="47" t="s">
        <v>688</v>
      </c>
      <c r="O353" s="47" t="s">
        <v>409</v>
      </c>
      <c r="P353" s="47">
        <v>0.6842105263157895</v>
      </c>
      <c r="Q353" s="47">
        <v>0.6842105263157895</v>
      </c>
      <c r="R353" s="47" t="s">
        <v>1172</v>
      </c>
      <c r="S353" s="47">
        <f>=ROUND(BQ353-(BR353+BS353),3)</f>
      </c>
      <c r="T353" s="47">
        <f>=ROUND(CK353-(CL353+CM353+CN353+CO353+CP353),3)</f>
      </c>
      <c r="U353" s="47">
        <v>0</v>
      </c>
      <c r="V353" s="47">
        <v>0</v>
      </c>
      <c r="W353" s="47">
        <v>0</v>
      </c>
      <c r="X353" s="47">
        <v>0</v>
      </c>
      <c r="Y353" s="47">
        <v>0</v>
      </c>
      <c r="Z353" s="47">
        <v>0</v>
      </c>
      <c r="AA353" s="47">
        <v>0</v>
      </c>
      <c r="AB353" s="47">
        <v>0</v>
      </c>
      <c r="AC353" s="47">
        <v>0</v>
      </c>
      <c r="AD353" s="47">
        <v>0</v>
      </c>
      <c r="AE353" s="47">
        <v>0</v>
      </c>
      <c r="AF353" s="47">
        <v>0</v>
      </c>
      <c r="AG353" s="47">
        <v>0</v>
      </c>
      <c r="AH353" s="47">
        <v>0</v>
      </c>
      <c r="AI353" s="47">
        <v>0</v>
      </c>
      <c r="AJ353" s="47">
        <v>0</v>
      </c>
      <c r="AK353" s="47">
        <v>0</v>
      </c>
      <c r="AL353" s="47">
        <v>0</v>
      </c>
      <c r="AM353" s="47">
        <v>0</v>
      </c>
      <c r="AN353" s="47">
        <v>0</v>
      </c>
      <c r="AO353" s="47">
        <v>0</v>
      </c>
      <c r="AP353" s="47">
        <v>0</v>
      </c>
      <c r="AQ353" s="47">
        <v>0</v>
      </c>
      <c r="AR353" s="47">
        <v>0</v>
      </c>
      <c r="AS353" s="47">
        <v>0</v>
      </c>
      <c r="AT353" s="47">
        <v>0</v>
      </c>
      <c r="AU353" s="47">
        <v>0</v>
      </c>
      <c r="AV353" s="47">
        <v>0</v>
      </c>
      <c r="AW353" s="47">
        <v>0</v>
      </c>
      <c r="AX353" s="47">
        <v>0</v>
      </c>
      <c r="AY353" s="47">
        <v>0</v>
      </c>
      <c r="AZ353" s="47">
        <v>0</v>
      </c>
      <c r="BA353" s="47">
        <v>0</v>
      </c>
      <c r="BB353" s="47">
        <v>0</v>
      </c>
      <c r="BC353" s="47">
        <v>0</v>
      </c>
      <c r="BD353" s="47">
        <v>0</v>
      </c>
      <c r="BE353" s="47">
        <v>0</v>
      </c>
      <c r="BF353" s="47">
        <v>0</v>
      </c>
      <c r="BG353" s="47">
        <v>0</v>
      </c>
      <c r="BH353" s="47">
        <v>0</v>
      </c>
      <c r="BI353" s="47">
        <v>0</v>
      </c>
      <c r="BJ353" s="47">
        <v>0</v>
      </c>
      <c r="BK353" s="47">
        <v>0</v>
      </c>
      <c r="BL353" s="47">
        <v>0</v>
      </c>
      <c r="BM353" s="47">
        <v>0</v>
      </c>
      <c r="BN353" s="47">
        <v>0</v>
      </c>
      <c r="BO353" s="47">
        <v>0</v>
      </c>
      <c r="BP353" s="47">
        <v>0</v>
      </c>
      <c r="BQ353" s="47">
        <v>0</v>
      </c>
      <c r="BR353" s="47">
        <v>0</v>
      </c>
      <c r="BS353" s="47">
        <v>0</v>
      </c>
      <c r="BT353" s="47">
        <v>0</v>
      </c>
      <c r="BU353" s="47">
        <v>0</v>
      </c>
      <c r="BV353" s="47">
        <v>0</v>
      </c>
      <c r="BW353" s="47">
        <v>0</v>
      </c>
      <c r="BX353" s="47">
        <v>0</v>
      </c>
      <c r="BY353" s="47">
        <v>0</v>
      </c>
      <c r="BZ353" s="47">
        <v>0</v>
      </c>
      <c r="CA353" s="47">
        <v>0</v>
      </c>
      <c r="CB353" s="47">
        <v>0</v>
      </c>
      <c r="CC353" s="47">
        <v>0</v>
      </c>
      <c r="CD353" s="47">
        <v>0</v>
      </c>
      <c r="CE353" s="47">
        <v>0</v>
      </c>
      <c r="CF353" s="47">
        <v>0</v>
      </c>
      <c r="CG353" s="47">
        <v>0</v>
      </c>
      <c r="CH353" s="47">
        <v>0</v>
      </c>
      <c r="CI353" s="47">
        <v>0</v>
      </c>
      <c r="CJ353" s="47">
        <v>0</v>
      </c>
      <c r="CK353" s="47">
        <v>0</v>
      </c>
      <c r="CL353" s="47">
        <v>0</v>
      </c>
      <c r="CM353" s="47">
        <v>0</v>
      </c>
      <c r="CN353" s="47">
        <v>0</v>
      </c>
      <c r="CO353" s="47">
        <v>0</v>
      </c>
      <c r="CP353" s="47">
        <v>0</v>
      </c>
      <c r="CQ353" s="47">
        <v>0</v>
      </c>
      <c r="CR353" s="47">
        <v>0</v>
      </c>
      <c r="CS353" s="47">
        <v>0</v>
      </c>
      <c r="CT353" s="47">
        <v>0</v>
      </c>
      <c r="CU353" s="47">
        <v>0</v>
      </c>
      <c r="CV353" s="47">
        <v>0</v>
      </c>
      <c r="CW353" s="47">
        <v>0</v>
      </c>
      <c r="CX353" s="47">
        <v>0</v>
      </c>
      <c r="CY353" s="47">
        <v>0.6842105263157895</v>
      </c>
      <c r="CZ353" s="47">
        <v>0</v>
      </c>
      <c r="DA353" s="47">
        <v>0</v>
      </c>
      <c r="DB353" s="47">
        <v>0</v>
      </c>
      <c r="DC353" s="47">
        <v>0</v>
      </c>
      <c r="DD353" s="47">
        <v>0</v>
      </c>
      <c r="DE353" s="47">
        <v>0</v>
      </c>
      <c r="DF353" s="47">
        <v>0</v>
      </c>
      <c r="DG353" s="47">
        <v>0.6842105263157895</v>
      </c>
      <c r="DH353" s="47">
        <v>0</v>
      </c>
      <c r="DI353" s="47">
        <v>0</v>
      </c>
      <c r="DJ353" s="47">
        <v>0</v>
      </c>
      <c r="DK353" s="47">
        <v>0</v>
      </c>
      <c r="DL353" s="47">
        <v>0</v>
      </c>
      <c r="DM353" s="47">
        <v>0</v>
      </c>
      <c r="DN353" s="47">
        <v>0</v>
      </c>
      <c r="DO353" s="47">
        <v>0</v>
      </c>
      <c r="DP353" s="47">
        <v>0</v>
      </c>
      <c r="DQ353" s="47">
        <v>0</v>
      </c>
      <c r="DR353" s="47">
        <v>0</v>
      </c>
      <c r="DS353" s="47">
        <v>0</v>
      </c>
      <c r="DT353" s="47">
        <v>0</v>
      </c>
      <c r="DU353" s="47">
        <v>0</v>
      </c>
      <c r="DV353" s="47">
        <v>0</v>
      </c>
      <c r="DW353" s="47">
        <v>0</v>
      </c>
      <c r="DX353" s="47">
        <v>0</v>
      </c>
      <c r="DY353" s="47">
        <v>0</v>
      </c>
      <c r="DZ353" s="47">
        <v>0</v>
      </c>
      <c r="EA353" s="47">
        <v>0</v>
      </c>
      <c r="ZZ353" t="s">
        <v>157</v>
      </c>
    </row>
    <row r="354" spans="1:702" x14ac:dyDescent="0.25">
      <c r="A354" s="47" t="s">
        <v>689</v>
      </c>
      <c r="B354" s="47" t="s">
        <v>153</v>
      </c>
      <c r="C354" s="47" t="s">
        <v>157</v>
      </c>
      <c r="D354" s="47" t="s">
        <v>1170</v>
      </c>
      <c r="E354" s="47" t="s">
        <v>683</v>
      </c>
      <c r="F354" s="47" t="s">
        <v>683</v>
      </c>
      <c r="G354" s="47"/>
      <c r="H354" s="47" t="s">
        <v>406</v>
      </c>
      <c r="I354" s="47" t="s">
        <v>415</v>
      </c>
      <c r="J354" s="47" t="str">
        <f>=IFERROR(VLOOKUP(H354&amp;I354,Table_Fonctions!A:G,6,FALSE),"")</f>
        <v>0</v>
      </c>
      <c r="K354" s="47" t="s">
        <v>1177</v>
      </c>
      <c r="L354" s="47" t="str">
        <f>=IFERROR(VLOOKUP(H354&amp;I354,Table_Fonctions!A:G,7,FALSE),K354)</f>
        <v/>
      </c>
      <c r="M354" s="47" t="str">
        <f>=IF(OR(LEFT(D354, 3)="TJ ", LEFT(D354, 4)="CPH "), "OUI", "NON")</f>
        <v/>
      </c>
      <c r="N354" s="47" t="s">
        <v>690</v>
      </c>
      <c r="O354" s="47" t="s">
        <v>691</v>
      </c>
      <c r="P354" s="47">
        <v>0.8000000000000057</v>
      </c>
      <c r="Q354" s="47">
        <v>0.8000000000000057</v>
      </c>
      <c r="R354" s="47" t="s">
        <v>1172</v>
      </c>
      <c r="S354" s="47">
        <f>=ROUND(BQ354-(BR354+BS354),3)</f>
      </c>
      <c r="T354" s="47">
        <f>=ROUND(CK354-(CL354+CM354+CN354+CO354+CP354),3)</f>
      </c>
      <c r="U354" s="47">
        <v>0</v>
      </c>
      <c r="V354" s="47">
        <v>0</v>
      </c>
      <c r="W354" s="47">
        <v>0</v>
      </c>
      <c r="X354" s="47">
        <v>0</v>
      </c>
      <c r="Y354" s="47">
        <v>0</v>
      </c>
      <c r="Z354" s="47">
        <v>0</v>
      </c>
      <c r="AA354" s="47">
        <v>0</v>
      </c>
      <c r="AB354" s="47">
        <v>0</v>
      </c>
      <c r="AC354" s="47">
        <v>0</v>
      </c>
      <c r="AD354" s="47">
        <v>0</v>
      </c>
      <c r="AE354" s="47">
        <v>0</v>
      </c>
      <c r="AF354" s="47">
        <v>0</v>
      </c>
      <c r="AG354" s="47">
        <v>0</v>
      </c>
      <c r="AH354" s="47">
        <v>0</v>
      </c>
      <c r="AI354" s="47">
        <v>0</v>
      </c>
      <c r="AJ354" s="47">
        <v>0</v>
      </c>
      <c r="AK354" s="47">
        <v>0</v>
      </c>
      <c r="AL354" s="47">
        <v>0</v>
      </c>
      <c r="AM354" s="47">
        <v>0</v>
      </c>
      <c r="AN354" s="47">
        <v>0</v>
      </c>
      <c r="AO354" s="47">
        <v>0</v>
      </c>
      <c r="AP354" s="47">
        <v>0</v>
      </c>
      <c r="AQ354" s="47">
        <v>0</v>
      </c>
      <c r="AR354" s="47">
        <v>0</v>
      </c>
      <c r="AS354" s="47">
        <v>0</v>
      </c>
      <c r="AT354" s="47">
        <v>0</v>
      </c>
      <c r="AU354" s="47">
        <v>0</v>
      </c>
      <c r="AV354" s="47">
        <v>0</v>
      </c>
      <c r="AW354" s="47">
        <v>0</v>
      </c>
      <c r="AX354" s="47">
        <v>0</v>
      </c>
      <c r="AY354" s="47">
        <v>0</v>
      </c>
      <c r="AZ354" s="47">
        <v>0</v>
      </c>
      <c r="BA354" s="47">
        <v>0</v>
      </c>
      <c r="BB354" s="47">
        <v>0</v>
      </c>
      <c r="BC354" s="47">
        <v>0</v>
      </c>
      <c r="BD354" s="47">
        <v>0</v>
      </c>
      <c r="BE354" s="47">
        <v>0</v>
      </c>
      <c r="BF354" s="47">
        <v>0</v>
      </c>
      <c r="BG354" s="47">
        <v>0</v>
      </c>
      <c r="BH354" s="47">
        <v>0</v>
      </c>
      <c r="BI354" s="47">
        <v>0</v>
      </c>
      <c r="BJ354" s="47">
        <v>0</v>
      </c>
      <c r="BK354" s="47">
        <v>0</v>
      </c>
      <c r="BL354" s="47">
        <v>0</v>
      </c>
      <c r="BM354" s="47">
        <v>0</v>
      </c>
      <c r="BN354" s="47">
        <v>0</v>
      </c>
      <c r="BO354" s="47">
        <v>0</v>
      </c>
      <c r="BP354" s="47">
        <v>0</v>
      </c>
      <c r="BQ354" s="47">
        <v>0</v>
      </c>
      <c r="BR354" s="47">
        <v>0</v>
      </c>
      <c r="BS354" s="47">
        <v>0</v>
      </c>
      <c r="BT354" s="47">
        <v>0</v>
      </c>
      <c r="BU354" s="47">
        <v>0</v>
      </c>
      <c r="BV354" s="47">
        <v>0</v>
      </c>
      <c r="BW354" s="47">
        <v>0</v>
      </c>
      <c r="BX354" s="47">
        <v>0</v>
      </c>
      <c r="BY354" s="47">
        <v>0</v>
      </c>
      <c r="BZ354" s="47">
        <v>0</v>
      </c>
      <c r="CA354" s="47">
        <v>0</v>
      </c>
      <c r="CB354" s="47">
        <v>0</v>
      </c>
      <c r="CC354" s="47">
        <v>0</v>
      </c>
      <c r="CD354" s="47">
        <v>0</v>
      </c>
      <c r="CE354" s="47">
        <v>0</v>
      </c>
      <c r="CF354" s="47">
        <v>0</v>
      </c>
      <c r="CG354" s="47">
        <v>0</v>
      </c>
      <c r="CH354" s="47">
        <v>0</v>
      </c>
      <c r="CI354" s="47">
        <v>0</v>
      </c>
      <c r="CJ354" s="47">
        <v>0</v>
      </c>
      <c r="CK354" s="47">
        <v>0</v>
      </c>
      <c r="CL354" s="47">
        <v>0</v>
      </c>
      <c r="CM354" s="47">
        <v>0</v>
      </c>
      <c r="CN354" s="47">
        <v>0</v>
      </c>
      <c r="CO354" s="47">
        <v>0</v>
      </c>
      <c r="CP354" s="47">
        <v>0</v>
      </c>
      <c r="CQ354" s="47">
        <v>0</v>
      </c>
      <c r="CR354" s="47">
        <v>0</v>
      </c>
      <c r="CS354" s="47">
        <v>0</v>
      </c>
      <c r="CT354" s="47">
        <v>0</v>
      </c>
      <c r="CU354" s="47">
        <v>0</v>
      </c>
      <c r="CV354" s="47">
        <v>0</v>
      </c>
      <c r="CW354" s="47">
        <v>0</v>
      </c>
      <c r="CX354" s="47">
        <v>0</v>
      </c>
      <c r="CY354" s="47">
        <v>0.8000000000000057</v>
      </c>
      <c r="CZ354" s="47">
        <v>0.8000000000000057</v>
      </c>
      <c r="DA354" s="47">
        <v>0</v>
      </c>
      <c r="DB354" s="47">
        <v>0</v>
      </c>
      <c r="DC354" s="47">
        <v>0</v>
      </c>
      <c r="DD354" s="47">
        <v>0</v>
      </c>
      <c r="DE354" s="47">
        <v>0</v>
      </c>
      <c r="DF354" s="47">
        <v>0</v>
      </c>
      <c r="DG354" s="47">
        <v>0</v>
      </c>
      <c r="DH354" s="47">
        <v>0</v>
      </c>
      <c r="DI354" s="47">
        <v>0</v>
      </c>
      <c r="DJ354" s="47">
        <v>0</v>
      </c>
      <c r="DK354" s="47">
        <v>0</v>
      </c>
      <c r="DL354" s="47">
        <v>0</v>
      </c>
      <c r="DM354" s="47">
        <v>0</v>
      </c>
      <c r="DN354" s="47">
        <v>0</v>
      </c>
      <c r="DO354" s="47">
        <v>0</v>
      </c>
      <c r="DP354" s="47">
        <v>0</v>
      </c>
      <c r="DQ354" s="47">
        <v>0</v>
      </c>
      <c r="DR354" s="47">
        <v>0</v>
      </c>
      <c r="DS354" s="47">
        <v>0</v>
      </c>
      <c r="DT354" s="47">
        <v>0</v>
      </c>
      <c r="DU354" s="47">
        <v>0</v>
      </c>
      <c r="DV354" s="47">
        <v>0</v>
      </c>
      <c r="DW354" s="47">
        <v>0</v>
      </c>
      <c r="DX354" s="47">
        <v>0</v>
      </c>
      <c r="DY354" s="47">
        <v>0</v>
      </c>
      <c r="DZ354" s="47">
        <v>0</v>
      </c>
      <c r="EA354" s="47">
        <v>0</v>
      </c>
      <c r="ZZ354" t="s">
        <v>157</v>
      </c>
    </row>
    <row r="355" spans="1:702" x14ac:dyDescent="0.25">
      <c r="A355" s="47" t="s">
        <v>692</v>
      </c>
      <c r="B355" s="47" t="s">
        <v>153</v>
      </c>
      <c r="C355" s="47" t="s">
        <v>157</v>
      </c>
      <c r="D355" s="47" t="s">
        <v>1170</v>
      </c>
      <c r="E355" s="47" t="s">
        <v>683</v>
      </c>
      <c r="F355" s="47" t="s">
        <v>683</v>
      </c>
      <c r="G355" s="47"/>
      <c r="H355" s="47" t="s">
        <v>406</v>
      </c>
      <c r="I355" s="47" t="s">
        <v>415</v>
      </c>
      <c r="J355" s="47" t="str">
        <f>=IFERROR(VLOOKUP(H355&amp;I355,Table_Fonctions!A:G,6,FALSE),"")</f>
        <v>0</v>
      </c>
      <c r="K355" s="47" t="s">
        <v>1177</v>
      </c>
      <c r="L355" s="47" t="str">
        <f>=IFERROR(VLOOKUP(H355&amp;I355,Table_Fonctions!A:G,7,FALSE),K355)</f>
        <v/>
      </c>
      <c r="M355" s="47" t="str">
        <f>=IF(OR(LEFT(D355, 3)="TJ ", LEFT(D355, 4)="CPH "), "OUI", "NON")</f>
        <v/>
      </c>
      <c r="N355" s="47" t="s">
        <v>667</v>
      </c>
      <c r="O355" s="47" t="s">
        <v>164</v>
      </c>
      <c r="P355" s="47">
        <v>0.45789473684210524</v>
      </c>
      <c r="Q355" s="47">
        <v>0.45789473684210524</v>
      </c>
      <c r="R355" s="47" t="s">
        <v>1172</v>
      </c>
      <c r="S355" s="47">
        <f>=ROUND(BQ355-(BR355+BS355),3)</f>
      </c>
      <c r="T355" s="47">
        <f>=ROUND(CK355-(CL355+CM355+CN355+CO355+CP355),3)</f>
      </c>
      <c r="U355" s="47">
        <v>0</v>
      </c>
      <c r="V355" s="47">
        <v>0</v>
      </c>
      <c r="W355" s="47">
        <v>0</v>
      </c>
      <c r="X355" s="47">
        <v>0</v>
      </c>
      <c r="Y355" s="47">
        <v>0</v>
      </c>
      <c r="Z355" s="47">
        <v>0</v>
      </c>
      <c r="AA355" s="47">
        <v>0</v>
      </c>
      <c r="AB355" s="47">
        <v>0</v>
      </c>
      <c r="AC355" s="47">
        <v>0</v>
      </c>
      <c r="AD355" s="47">
        <v>0</v>
      </c>
      <c r="AE355" s="47">
        <v>0</v>
      </c>
      <c r="AF355" s="47">
        <v>0</v>
      </c>
      <c r="AG355" s="47">
        <v>0</v>
      </c>
      <c r="AH355" s="47">
        <v>0</v>
      </c>
      <c r="AI355" s="47">
        <v>0</v>
      </c>
      <c r="AJ355" s="47">
        <v>0</v>
      </c>
      <c r="AK355" s="47">
        <v>0</v>
      </c>
      <c r="AL355" s="47">
        <v>0</v>
      </c>
      <c r="AM355" s="47">
        <v>0</v>
      </c>
      <c r="AN355" s="47">
        <v>0</v>
      </c>
      <c r="AO355" s="47">
        <v>0</v>
      </c>
      <c r="AP355" s="47">
        <v>0</v>
      </c>
      <c r="AQ355" s="47">
        <v>0</v>
      </c>
      <c r="AR355" s="47">
        <v>0</v>
      </c>
      <c r="AS355" s="47">
        <v>0</v>
      </c>
      <c r="AT355" s="47">
        <v>0</v>
      </c>
      <c r="AU355" s="47">
        <v>0</v>
      </c>
      <c r="AV355" s="47">
        <v>0</v>
      </c>
      <c r="AW355" s="47">
        <v>0</v>
      </c>
      <c r="AX355" s="47">
        <v>0</v>
      </c>
      <c r="AY355" s="47">
        <v>0</v>
      </c>
      <c r="AZ355" s="47">
        <v>0</v>
      </c>
      <c r="BA355" s="47">
        <v>0</v>
      </c>
      <c r="BB355" s="47">
        <v>0</v>
      </c>
      <c r="BC355" s="47">
        <v>0</v>
      </c>
      <c r="BD355" s="47">
        <v>0</v>
      </c>
      <c r="BE355" s="47">
        <v>0</v>
      </c>
      <c r="BF355" s="47">
        <v>0</v>
      </c>
      <c r="BG355" s="47">
        <v>0</v>
      </c>
      <c r="BH355" s="47">
        <v>0</v>
      </c>
      <c r="BI355" s="47">
        <v>0</v>
      </c>
      <c r="BJ355" s="47">
        <v>0</v>
      </c>
      <c r="BK355" s="47">
        <v>0</v>
      </c>
      <c r="BL355" s="47">
        <v>0</v>
      </c>
      <c r="BM355" s="47">
        <v>0</v>
      </c>
      <c r="BN355" s="47">
        <v>0</v>
      </c>
      <c r="BO355" s="47">
        <v>0</v>
      </c>
      <c r="BP355" s="47">
        <v>0</v>
      </c>
      <c r="BQ355" s="47">
        <v>0</v>
      </c>
      <c r="BR355" s="47">
        <v>0</v>
      </c>
      <c r="BS355" s="47">
        <v>0</v>
      </c>
      <c r="BT355" s="47">
        <v>0.45789473684210524</v>
      </c>
      <c r="BU355" s="47">
        <v>0</v>
      </c>
      <c r="BV355" s="47">
        <v>0</v>
      </c>
      <c r="BW355" s="47">
        <v>0</v>
      </c>
      <c r="BX355" s="47">
        <v>0</v>
      </c>
      <c r="BY355" s="47">
        <v>0</v>
      </c>
      <c r="BZ355" s="47">
        <v>0</v>
      </c>
      <c r="CA355" s="47">
        <v>0</v>
      </c>
      <c r="CB355" s="47">
        <v>0</v>
      </c>
      <c r="CC355" s="47">
        <v>0</v>
      </c>
      <c r="CD355" s="47">
        <v>0</v>
      </c>
      <c r="CE355" s="47">
        <v>0</v>
      </c>
      <c r="CF355" s="47">
        <v>0</v>
      </c>
      <c r="CG355" s="47">
        <v>0</v>
      </c>
      <c r="CH355" s="47">
        <v>0</v>
      </c>
      <c r="CI355" s="47">
        <v>0</v>
      </c>
      <c r="CJ355" s="47">
        <v>0</v>
      </c>
      <c r="CK355" s="47">
        <v>0</v>
      </c>
      <c r="CL355" s="47">
        <v>0</v>
      </c>
      <c r="CM355" s="47">
        <v>0</v>
      </c>
      <c r="CN355" s="47">
        <v>0</v>
      </c>
      <c r="CO355" s="47">
        <v>0</v>
      </c>
      <c r="CP355" s="47">
        <v>0</v>
      </c>
      <c r="CQ355" s="47">
        <v>0</v>
      </c>
      <c r="CR355" s="47">
        <v>0</v>
      </c>
      <c r="CS355" s="47">
        <v>0</v>
      </c>
      <c r="CT355" s="47">
        <v>0</v>
      </c>
      <c r="CU355" s="47">
        <v>0</v>
      </c>
      <c r="CV355" s="47">
        <v>0</v>
      </c>
      <c r="CW355" s="47">
        <v>0</v>
      </c>
      <c r="CX355" s="47">
        <v>0</v>
      </c>
      <c r="CY355" s="47">
        <v>0</v>
      </c>
      <c r="CZ355" s="47">
        <v>0</v>
      </c>
      <c r="DA355" s="47">
        <v>0</v>
      </c>
      <c r="DB355" s="47">
        <v>0</v>
      </c>
      <c r="DC355" s="47">
        <v>0</v>
      </c>
      <c r="DD355" s="47">
        <v>0</v>
      </c>
      <c r="DE355" s="47">
        <v>0</v>
      </c>
      <c r="DF355" s="47">
        <v>0</v>
      </c>
      <c r="DG355" s="47">
        <v>0</v>
      </c>
      <c r="DH355" s="47">
        <v>0</v>
      </c>
      <c r="DI355" s="47">
        <v>0</v>
      </c>
      <c r="DJ355" s="47">
        <v>0</v>
      </c>
      <c r="DK355" s="47">
        <v>0</v>
      </c>
      <c r="DL355" s="47">
        <v>0</v>
      </c>
      <c r="DM355" s="47">
        <v>0</v>
      </c>
      <c r="DN355" s="47">
        <v>0</v>
      </c>
      <c r="DO355" s="47">
        <v>0</v>
      </c>
      <c r="DP355" s="47">
        <v>0</v>
      </c>
      <c r="DQ355" s="47">
        <v>0</v>
      </c>
      <c r="DR355" s="47">
        <v>0</v>
      </c>
      <c r="DS355" s="47">
        <v>0</v>
      </c>
      <c r="DT355" s="47">
        <v>0</v>
      </c>
      <c r="DU355" s="47">
        <v>0</v>
      </c>
      <c r="DV355" s="47">
        <v>0</v>
      </c>
      <c r="DW355" s="47">
        <v>0</v>
      </c>
      <c r="DX355" s="47">
        <v>0</v>
      </c>
      <c r="DY355" s="47">
        <v>0</v>
      </c>
      <c r="DZ355" s="47">
        <v>0</v>
      </c>
      <c r="EA355" s="47">
        <v>0</v>
      </c>
      <c r="ZZ355" t="s">
        <v>157</v>
      </c>
    </row>
    <row r="356" spans="1:702" x14ac:dyDescent="0.25">
      <c r="A356" s="47" t="s">
        <v>693</v>
      </c>
      <c r="B356" s="47" t="s">
        <v>153</v>
      </c>
      <c r="C356" s="47" t="s">
        <v>157</v>
      </c>
      <c r="D356" s="47" t="s">
        <v>1170</v>
      </c>
      <c r="E356" s="47" t="s">
        <v>683</v>
      </c>
      <c r="F356" s="47" t="s">
        <v>683</v>
      </c>
      <c r="G356" s="47"/>
      <c r="H356" s="47" t="s">
        <v>406</v>
      </c>
      <c r="I356" s="47" t="s">
        <v>415</v>
      </c>
      <c r="J356" s="47" t="str">
        <f>=IFERROR(VLOOKUP(H356&amp;I356,Table_Fonctions!A:G,6,FALSE),"")</f>
        <v>0</v>
      </c>
      <c r="K356" s="47" t="s">
        <v>1177</v>
      </c>
      <c r="L356" s="47" t="str">
        <f>=IFERROR(VLOOKUP(H356&amp;I356,Table_Fonctions!A:G,7,FALSE),K356)</f>
        <v/>
      </c>
      <c r="M356" s="47" t="str">
        <f>=IF(OR(LEFT(D356, 3)="TJ ", LEFT(D356, 4)="CPH "), "OUI", "NON")</f>
        <v/>
      </c>
      <c r="N356" s="47" t="s">
        <v>694</v>
      </c>
      <c r="O356" s="47"/>
      <c r="P356" s="47">
        <v>1</v>
      </c>
      <c r="Q356" s="47">
        <v>1</v>
      </c>
      <c r="R356" s="47" t="s">
        <v>1172</v>
      </c>
      <c r="S356" s="47">
        <f>=ROUND(BQ356-(BR356+BS356),3)</f>
      </c>
      <c r="T356" s="47">
        <f>=ROUND(CK356-(CL356+CM356+CN356+CO356+CP356),3)</f>
      </c>
      <c r="U356" s="47">
        <v>0</v>
      </c>
      <c r="V356" s="47">
        <v>0</v>
      </c>
      <c r="W356" s="47">
        <v>0</v>
      </c>
      <c r="X356" s="47">
        <v>0</v>
      </c>
      <c r="Y356" s="47">
        <v>0</v>
      </c>
      <c r="Z356" s="47">
        <v>0</v>
      </c>
      <c r="AA356" s="47">
        <v>0</v>
      </c>
      <c r="AB356" s="47">
        <v>0</v>
      </c>
      <c r="AC356" s="47">
        <v>0</v>
      </c>
      <c r="AD356" s="47">
        <v>0</v>
      </c>
      <c r="AE356" s="47">
        <v>0</v>
      </c>
      <c r="AF356" s="47">
        <v>0</v>
      </c>
      <c r="AG356" s="47">
        <v>0</v>
      </c>
      <c r="AH356" s="47">
        <v>0</v>
      </c>
      <c r="AI356" s="47">
        <v>0</v>
      </c>
      <c r="AJ356" s="47">
        <v>0</v>
      </c>
      <c r="AK356" s="47">
        <v>0</v>
      </c>
      <c r="AL356" s="47">
        <v>0</v>
      </c>
      <c r="AM356" s="47">
        <v>0</v>
      </c>
      <c r="AN356" s="47">
        <v>0</v>
      </c>
      <c r="AO356" s="47">
        <v>0</v>
      </c>
      <c r="AP356" s="47">
        <v>0</v>
      </c>
      <c r="AQ356" s="47">
        <v>0</v>
      </c>
      <c r="AR356" s="47">
        <v>0</v>
      </c>
      <c r="AS356" s="47">
        <v>0</v>
      </c>
      <c r="AT356" s="47">
        <v>0</v>
      </c>
      <c r="AU356" s="47">
        <v>0</v>
      </c>
      <c r="AV356" s="47">
        <v>0</v>
      </c>
      <c r="AW356" s="47">
        <v>0</v>
      </c>
      <c r="AX356" s="47">
        <v>0</v>
      </c>
      <c r="AY356" s="47">
        <v>0</v>
      </c>
      <c r="AZ356" s="47">
        <v>0</v>
      </c>
      <c r="BA356" s="47">
        <v>0</v>
      </c>
      <c r="BB356" s="47">
        <v>0</v>
      </c>
      <c r="BC356" s="47">
        <v>0</v>
      </c>
      <c r="BD356" s="47">
        <v>0</v>
      </c>
      <c r="BE356" s="47">
        <v>0</v>
      </c>
      <c r="BF356" s="47">
        <v>0</v>
      </c>
      <c r="BG356" s="47">
        <v>0</v>
      </c>
      <c r="BH356" s="47">
        <v>0</v>
      </c>
      <c r="BI356" s="47">
        <v>0</v>
      </c>
      <c r="BJ356" s="47">
        <v>0</v>
      </c>
      <c r="BK356" s="47">
        <v>0</v>
      </c>
      <c r="BL356" s="47">
        <v>0</v>
      </c>
      <c r="BM356" s="47">
        <v>0</v>
      </c>
      <c r="BN356" s="47">
        <v>0</v>
      </c>
      <c r="BO356" s="47">
        <v>0</v>
      </c>
      <c r="BP356" s="47">
        <v>0</v>
      </c>
      <c r="BQ356" s="47">
        <v>0</v>
      </c>
      <c r="BR356" s="47">
        <v>0</v>
      </c>
      <c r="BS356" s="47">
        <v>0</v>
      </c>
      <c r="BT356" s="47">
        <v>0</v>
      </c>
      <c r="BU356" s="47">
        <v>0</v>
      </c>
      <c r="BV356" s="47">
        <v>0</v>
      </c>
      <c r="BW356" s="47">
        <v>0</v>
      </c>
      <c r="BX356" s="47">
        <v>0</v>
      </c>
      <c r="BY356" s="47">
        <v>0</v>
      </c>
      <c r="BZ356" s="47">
        <v>0</v>
      </c>
      <c r="CA356" s="47">
        <v>0</v>
      </c>
      <c r="CB356" s="47">
        <v>0</v>
      </c>
      <c r="CC356" s="47">
        <v>0</v>
      </c>
      <c r="CD356" s="47">
        <v>0</v>
      </c>
      <c r="CE356" s="47">
        <v>0</v>
      </c>
      <c r="CF356" s="47">
        <v>0</v>
      </c>
      <c r="CG356" s="47">
        <v>0</v>
      </c>
      <c r="CH356" s="47">
        <v>0</v>
      </c>
      <c r="CI356" s="47">
        <v>0</v>
      </c>
      <c r="CJ356" s="47">
        <v>0</v>
      </c>
      <c r="CK356" s="47">
        <v>1</v>
      </c>
      <c r="CL356" s="47">
        <v>0</v>
      </c>
      <c r="CM356" s="47">
        <v>1</v>
      </c>
      <c r="CN356" s="47">
        <v>0</v>
      </c>
      <c r="CO356" s="47">
        <v>0</v>
      </c>
      <c r="CP356" s="47">
        <v>0</v>
      </c>
      <c r="CQ356" s="47">
        <v>0</v>
      </c>
      <c r="CR356" s="47">
        <v>0</v>
      </c>
      <c r="CS356" s="47">
        <v>0</v>
      </c>
      <c r="CT356" s="47">
        <v>0</v>
      </c>
      <c r="CU356" s="47">
        <v>0</v>
      </c>
      <c r="CV356" s="47">
        <v>0</v>
      </c>
      <c r="CW356" s="47">
        <v>0</v>
      </c>
      <c r="CX356" s="47">
        <v>0</v>
      </c>
      <c r="CY356" s="47">
        <v>0</v>
      </c>
      <c r="CZ356" s="47">
        <v>0</v>
      </c>
      <c r="DA356" s="47">
        <v>0</v>
      </c>
      <c r="DB356" s="47">
        <v>0</v>
      </c>
      <c r="DC356" s="47">
        <v>0</v>
      </c>
      <c r="DD356" s="47">
        <v>0</v>
      </c>
      <c r="DE356" s="47">
        <v>0</v>
      </c>
      <c r="DF356" s="47">
        <v>0</v>
      </c>
      <c r="DG356" s="47">
        <v>0</v>
      </c>
      <c r="DH356" s="47">
        <v>0</v>
      </c>
      <c r="DI356" s="47">
        <v>0</v>
      </c>
      <c r="DJ356" s="47">
        <v>0</v>
      </c>
      <c r="DK356" s="47">
        <v>0</v>
      </c>
      <c r="DL356" s="47">
        <v>0</v>
      </c>
      <c r="DM356" s="47">
        <v>0</v>
      </c>
      <c r="DN356" s="47">
        <v>0</v>
      </c>
      <c r="DO356" s="47">
        <v>0</v>
      </c>
      <c r="DP356" s="47">
        <v>0</v>
      </c>
      <c r="DQ356" s="47">
        <v>0</v>
      </c>
      <c r="DR356" s="47">
        <v>0</v>
      </c>
      <c r="DS356" s="47">
        <v>0</v>
      </c>
      <c r="DT356" s="47">
        <v>0</v>
      </c>
      <c r="DU356" s="47">
        <v>0</v>
      </c>
      <c r="DV356" s="47">
        <v>0</v>
      </c>
      <c r="DW356" s="47">
        <v>0</v>
      </c>
      <c r="DX356" s="47">
        <v>0</v>
      </c>
      <c r="DY356" s="47">
        <v>0</v>
      </c>
      <c r="DZ356" s="47">
        <v>0</v>
      </c>
      <c r="EA356" s="47">
        <v>0</v>
      </c>
      <c r="ZZ356" t="s">
        <v>157</v>
      </c>
    </row>
    <row r="357" spans="1:702" x14ac:dyDescent="0.25">
      <c r="A357" s="47" t="s">
        <v>695</v>
      </c>
      <c r="B357" s="47" t="s">
        <v>153</v>
      </c>
      <c r="C357" s="47" t="s">
        <v>157</v>
      </c>
      <c r="D357" s="47" t="s">
        <v>1170</v>
      </c>
      <c r="E357" s="47" t="s">
        <v>683</v>
      </c>
      <c r="F357" s="47" t="s">
        <v>683</v>
      </c>
      <c r="G357" s="47"/>
      <c r="H357" s="47" t="s">
        <v>406</v>
      </c>
      <c r="I357" s="47" t="s">
        <v>415</v>
      </c>
      <c r="J357" s="47" t="str">
        <f>=IFERROR(VLOOKUP(H357&amp;I357,Table_Fonctions!A:G,6,FALSE),"")</f>
        <v>0</v>
      </c>
      <c r="K357" s="47" t="s">
        <v>1177</v>
      </c>
      <c r="L357" s="47" t="str">
        <f>=IFERROR(VLOOKUP(H357&amp;I357,Table_Fonctions!A:G,7,FALSE),K357)</f>
        <v/>
      </c>
      <c r="M357" s="47" t="str">
        <f>=IF(OR(LEFT(D357, 3)="TJ ", LEFT(D357, 4)="CPH "), "OUI", "NON")</f>
        <v/>
      </c>
      <c r="N357" s="47" t="s">
        <v>619</v>
      </c>
      <c r="O357" s="47"/>
      <c r="P357" s="47">
        <v>1</v>
      </c>
      <c r="Q357" s="47">
        <v>1</v>
      </c>
      <c r="R357" s="47" t="s">
        <v>1172</v>
      </c>
      <c r="S357" s="47">
        <f>=ROUND(BQ357-(BR357+BS357),3)</f>
      </c>
      <c r="T357" s="47">
        <f>=ROUND(CK357-(CL357+CM357+CN357+CO357+CP357),3)</f>
      </c>
      <c r="U357" s="47">
        <v>0</v>
      </c>
      <c r="V357" s="47">
        <v>0</v>
      </c>
      <c r="W357" s="47">
        <v>0</v>
      </c>
      <c r="X357" s="47">
        <v>0</v>
      </c>
      <c r="Y357" s="47">
        <v>0</v>
      </c>
      <c r="Z357" s="47">
        <v>0</v>
      </c>
      <c r="AA357" s="47">
        <v>0</v>
      </c>
      <c r="AB357" s="47">
        <v>0</v>
      </c>
      <c r="AC357" s="47">
        <v>0</v>
      </c>
      <c r="AD357" s="47">
        <v>0</v>
      </c>
      <c r="AE357" s="47">
        <v>0</v>
      </c>
      <c r="AF357" s="47">
        <v>0</v>
      </c>
      <c r="AG357" s="47">
        <v>0</v>
      </c>
      <c r="AH357" s="47">
        <v>0</v>
      </c>
      <c r="AI357" s="47">
        <v>0</v>
      </c>
      <c r="AJ357" s="47">
        <v>0</v>
      </c>
      <c r="AK357" s="47">
        <v>0</v>
      </c>
      <c r="AL357" s="47">
        <v>0</v>
      </c>
      <c r="AM357" s="47">
        <v>0</v>
      </c>
      <c r="AN357" s="47">
        <v>0</v>
      </c>
      <c r="AO357" s="47">
        <v>0</v>
      </c>
      <c r="AP357" s="47">
        <v>0</v>
      </c>
      <c r="AQ357" s="47">
        <v>0</v>
      </c>
      <c r="AR357" s="47">
        <v>0</v>
      </c>
      <c r="AS357" s="47">
        <v>0</v>
      </c>
      <c r="AT357" s="47">
        <v>0</v>
      </c>
      <c r="AU357" s="47">
        <v>0</v>
      </c>
      <c r="AV357" s="47">
        <v>0</v>
      </c>
      <c r="AW357" s="47">
        <v>0</v>
      </c>
      <c r="AX357" s="47">
        <v>0</v>
      </c>
      <c r="AY357" s="47">
        <v>0</v>
      </c>
      <c r="AZ357" s="47">
        <v>0</v>
      </c>
      <c r="BA357" s="47">
        <v>0</v>
      </c>
      <c r="BB357" s="47">
        <v>0</v>
      </c>
      <c r="BC357" s="47">
        <v>0</v>
      </c>
      <c r="BD357" s="47">
        <v>0</v>
      </c>
      <c r="BE357" s="47">
        <v>0</v>
      </c>
      <c r="BF357" s="47">
        <v>0</v>
      </c>
      <c r="BG357" s="47">
        <v>0</v>
      </c>
      <c r="BH357" s="47">
        <v>0</v>
      </c>
      <c r="BI357" s="47">
        <v>0</v>
      </c>
      <c r="BJ357" s="47">
        <v>0</v>
      </c>
      <c r="BK357" s="47">
        <v>0</v>
      </c>
      <c r="BL357" s="47">
        <v>0</v>
      </c>
      <c r="BM357" s="47">
        <v>0</v>
      </c>
      <c r="BN357" s="47">
        <v>0</v>
      </c>
      <c r="BO357" s="47">
        <v>0</v>
      </c>
      <c r="BP357" s="47">
        <v>0</v>
      </c>
      <c r="BQ357" s="47">
        <v>0</v>
      </c>
      <c r="BR357" s="47">
        <v>0</v>
      </c>
      <c r="BS357" s="47">
        <v>0</v>
      </c>
      <c r="BT357" s="47">
        <v>0.3157894736842105</v>
      </c>
      <c r="BU357" s="47">
        <v>0</v>
      </c>
      <c r="BV357" s="47">
        <v>0</v>
      </c>
      <c r="BW357" s="47">
        <v>0</v>
      </c>
      <c r="BX357" s="47">
        <v>0</v>
      </c>
      <c r="BY357" s="47">
        <v>0</v>
      </c>
      <c r="BZ357" s="47">
        <v>0</v>
      </c>
      <c r="CA357" s="47">
        <v>0</v>
      </c>
      <c r="CB357" s="47">
        <v>0</v>
      </c>
      <c r="CC357" s="47">
        <v>0</v>
      </c>
      <c r="CD357" s="47">
        <v>0</v>
      </c>
      <c r="CE357" s="47">
        <v>0</v>
      </c>
      <c r="CF357" s="47">
        <v>0</v>
      </c>
      <c r="CG357" s="47">
        <v>0</v>
      </c>
      <c r="CH357" s="47">
        <v>0</v>
      </c>
      <c r="CI357" s="47">
        <v>0</v>
      </c>
      <c r="CJ357" s="47">
        <v>0</v>
      </c>
      <c r="CK357" s="47">
        <v>0</v>
      </c>
      <c r="CL357" s="47">
        <v>0</v>
      </c>
      <c r="CM357" s="47">
        <v>0</v>
      </c>
      <c r="CN357" s="47">
        <v>0</v>
      </c>
      <c r="CO357" s="47">
        <v>0</v>
      </c>
      <c r="CP357" s="47">
        <v>0</v>
      </c>
      <c r="CQ357" s="47">
        <v>0</v>
      </c>
      <c r="CR357" s="47">
        <v>0</v>
      </c>
      <c r="CS357" s="47">
        <v>0</v>
      </c>
      <c r="CT357" s="47">
        <v>0</v>
      </c>
      <c r="CU357" s="47">
        <v>0</v>
      </c>
      <c r="CV357" s="47">
        <v>0</v>
      </c>
      <c r="CW357" s="47">
        <v>0</v>
      </c>
      <c r="CX357" s="47">
        <v>0</v>
      </c>
      <c r="CY357" s="47">
        <v>0.6842105263157895</v>
      </c>
      <c r="CZ357" s="47">
        <v>0.6842105263157895</v>
      </c>
      <c r="DA357" s="47">
        <v>0</v>
      </c>
      <c r="DB357" s="47">
        <v>0</v>
      </c>
      <c r="DC357" s="47">
        <v>0</v>
      </c>
      <c r="DD357" s="47">
        <v>0</v>
      </c>
      <c r="DE357" s="47">
        <v>0</v>
      </c>
      <c r="DF357" s="47">
        <v>0</v>
      </c>
      <c r="DG357" s="47">
        <v>0</v>
      </c>
      <c r="DH357" s="47">
        <v>0</v>
      </c>
      <c r="DI357" s="47">
        <v>0</v>
      </c>
      <c r="DJ357" s="47">
        <v>0</v>
      </c>
      <c r="DK357" s="47">
        <v>0</v>
      </c>
      <c r="DL357" s="47">
        <v>0</v>
      </c>
      <c r="DM357" s="47">
        <v>0</v>
      </c>
      <c r="DN357" s="47">
        <v>0</v>
      </c>
      <c r="DO357" s="47">
        <v>0</v>
      </c>
      <c r="DP357" s="47">
        <v>0</v>
      </c>
      <c r="DQ357" s="47">
        <v>0</v>
      </c>
      <c r="DR357" s="47">
        <v>0</v>
      </c>
      <c r="DS357" s="47">
        <v>0</v>
      </c>
      <c r="DT357" s="47">
        <v>0</v>
      </c>
      <c r="DU357" s="47">
        <v>0</v>
      </c>
      <c r="DV357" s="47">
        <v>0</v>
      </c>
      <c r="DW357" s="47">
        <v>0</v>
      </c>
      <c r="DX357" s="47">
        <v>0</v>
      </c>
      <c r="DY357" s="47">
        <v>0</v>
      </c>
      <c r="DZ357" s="47">
        <v>0</v>
      </c>
      <c r="EA357" s="47">
        <v>0</v>
      </c>
      <c r="ZZ357" t="s">
        <v>157</v>
      </c>
    </row>
    <row r="358" spans="1:702" x14ac:dyDescent="0.25">
      <c r="A358" s="47" t="s">
        <v>696</v>
      </c>
      <c r="B358" s="47" t="s">
        <v>153</v>
      </c>
      <c r="C358" s="47" t="s">
        <v>157</v>
      </c>
      <c r="D358" s="47" t="s">
        <v>1170</v>
      </c>
      <c r="E358" s="47" t="s">
        <v>683</v>
      </c>
      <c r="F358" s="47" t="s">
        <v>683</v>
      </c>
      <c r="G358" s="47"/>
      <c r="H358" s="47" t="s">
        <v>406</v>
      </c>
      <c r="I358" s="47" t="s">
        <v>412</v>
      </c>
      <c r="J358" s="47" t="str">
        <f>=IFERROR(VLOOKUP(H358&amp;I358,Table_Fonctions!A:G,6,FALSE),"")</f>
        <v>0</v>
      </c>
      <c r="K358" s="47" t="s">
        <v>1177</v>
      </c>
      <c r="L358" s="47" t="str">
        <f>=IFERROR(VLOOKUP(H358&amp;I358,Table_Fonctions!A:G,7,FALSE),K358)</f>
        <v/>
      </c>
      <c r="M358" s="47" t="str">
        <f>=IF(OR(LEFT(D358, 3)="TJ ", LEFT(D358, 4)="CPH "), "OUI", "NON")</f>
        <v/>
      </c>
      <c r="N358" s="47" t="s">
        <v>603</v>
      </c>
      <c r="O358" s="47" t="s">
        <v>164</v>
      </c>
      <c r="P358" s="47">
        <v>0.45789473684210524</v>
      </c>
      <c r="Q358" s="47">
        <v>0</v>
      </c>
      <c r="R358" s="47">
        <v>0.45789473684210524</v>
      </c>
      <c r="S358" s="47">
        <f>=ROUND(BQ358-(BR358+BS358),3)</f>
      </c>
      <c r="T358" s="47">
        <f>=ROUND(CK358-(CL358+CM358+CN358+CO358+CP358),3)</f>
      </c>
      <c r="U358" s="47">
        <v>0</v>
      </c>
      <c r="V358" s="47">
        <v>0</v>
      </c>
      <c r="W358" s="47">
        <v>0</v>
      </c>
      <c r="X358" s="47">
        <v>0</v>
      </c>
      <c r="Y358" s="47">
        <v>0</v>
      </c>
      <c r="Z358" s="47">
        <v>0</v>
      </c>
      <c r="AA358" s="47">
        <v>0</v>
      </c>
      <c r="AB358" s="47">
        <v>0</v>
      </c>
      <c r="AC358" s="47">
        <v>0</v>
      </c>
      <c r="AD358" s="47">
        <v>0</v>
      </c>
      <c r="AE358" s="47">
        <v>0</v>
      </c>
      <c r="AF358" s="47">
        <v>0</v>
      </c>
      <c r="AG358" s="47">
        <v>0</v>
      </c>
      <c r="AH358" s="47">
        <v>0</v>
      </c>
      <c r="AI358" s="47">
        <v>0</v>
      </c>
      <c r="AJ358" s="47">
        <v>0</v>
      </c>
      <c r="AK358" s="47">
        <v>0</v>
      </c>
      <c r="AL358" s="47">
        <v>0</v>
      </c>
      <c r="AM358" s="47">
        <v>0</v>
      </c>
      <c r="AN358" s="47">
        <v>0</v>
      </c>
      <c r="AO358" s="47">
        <v>0</v>
      </c>
      <c r="AP358" s="47">
        <v>0</v>
      </c>
      <c r="AQ358" s="47">
        <v>0</v>
      </c>
      <c r="AR358" s="47">
        <v>0</v>
      </c>
      <c r="AS358" s="47">
        <v>0</v>
      </c>
      <c r="AT358" s="47">
        <v>0</v>
      </c>
      <c r="AU358" s="47">
        <v>0</v>
      </c>
      <c r="AV358" s="47">
        <v>0</v>
      </c>
      <c r="AW358" s="47">
        <v>0</v>
      </c>
      <c r="AX358" s="47">
        <v>0</v>
      </c>
      <c r="AY358" s="47">
        <v>0</v>
      </c>
      <c r="AZ358" s="47">
        <v>0</v>
      </c>
      <c r="BA358" s="47">
        <v>0</v>
      </c>
      <c r="BB358" s="47">
        <v>0</v>
      </c>
      <c r="BC358" s="47">
        <v>0</v>
      </c>
      <c r="BD358" s="47">
        <v>0</v>
      </c>
      <c r="BE358" s="47">
        <v>0</v>
      </c>
      <c r="BF358" s="47">
        <v>0</v>
      </c>
      <c r="BG358" s="47">
        <v>0</v>
      </c>
      <c r="BH358" s="47">
        <v>0</v>
      </c>
      <c r="BI358" s="47">
        <v>0</v>
      </c>
      <c r="BJ358" s="47">
        <v>0</v>
      </c>
      <c r="BK358" s="47">
        <v>0</v>
      </c>
      <c r="BL358" s="47">
        <v>0</v>
      </c>
      <c r="BM358" s="47">
        <v>0</v>
      </c>
      <c r="BN358" s="47">
        <v>0</v>
      </c>
      <c r="BO358" s="47">
        <v>0</v>
      </c>
      <c r="BP358" s="47">
        <v>0</v>
      </c>
      <c r="BQ358" s="47">
        <v>0</v>
      </c>
      <c r="BR358" s="47">
        <v>0</v>
      </c>
      <c r="BS358" s="47">
        <v>0</v>
      </c>
      <c r="BT358" s="47">
        <v>0</v>
      </c>
      <c r="BU358" s="47">
        <v>0</v>
      </c>
      <c r="BV358" s="47">
        <v>0</v>
      </c>
      <c r="BW358" s="47">
        <v>0</v>
      </c>
      <c r="BX358" s="47">
        <v>0</v>
      </c>
      <c r="BY358" s="47">
        <v>0</v>
      </c>
      <c r="BZ358" s="47">
        <v>0</v>
      </c>
      <c r="CA358" s="47">
        <v>0</v>
      </c>
      <c r="CB358" s="47">
        <v>0</v>
      </c>
      <c r="CC358" s="47">
        <v>0</v>
      </c>
      <c r="CD358" s="47">
        <v>0</v>
      </c>
      <c r="CE358" s="47">
        <v>0</v>
      </c>
      <c r="CF358" s="47">
        <v>0</v>
      </c>
      <c r="CG358" s="47">
        <v>0</v>
      </c>
      <c r="CH358" s="47">
        <v>0</v>
      </c>
      <c r="CI358" s="47">
        <v>0</v>
      </c>
      <c r="CJ358" s="47">
        <v>0</v>
      </c>
      <c r="CK358" s="47">
        <v>0</v>
      </c>
      <c r="CL358" s="47">
        <v>0</v>
      </c>
      <c r="CM358" s="47">
        <v>0</v>
      </c>
      <c r="CN358" s="47">
        <v>0</v>
      </c>
      <c r="CO358" s="47">
        <v>0</v>
      </c>
      <c r="CP358" s="47">
        <v>0</v>
      </c>
      <c r="CQ358" s="47">
        <v>0</v>
      </c>
      <c r="CR358" s="47">
        <v>0</v>
      </c>
      <c r="CS358" s="47">
        <v>0</v>
      </c>
      <c r="CT358" s="47">
        <v>0</v>
      </c>
      <c r="CU358" s="47">
        <v>0</v>
      </c>
      <c r="CV358" s="47">
        <v>0</v>
      </c>
      <c r="CW358" s="47">
        <v>0</v>
      </c>
      <c r="CX358" s="47">
        <v>0</v>
      </c>
      <c r="CY358" s="47">
        <v>0</v>
      </c>
      <c r="CZ358" s="47">
        <v>0</v>
      </c>
      <c r="DA358" s="47">
        <v>0</v>
      </c>
      <c r="DB358" s="47">
        <v>0</v>
      </c>
      <c r="DC358" s="47">
        <v>0</v>
      </c>
      <c r="DD358" s="47">
        <v>0</v>
      </c>
      <c r="DE358" s="47">
        <v>0</v>
      </c>
      <c r="DF358" s="47">
        <v>0</v>
      </c>
      <c r="DG358" s="47">
        <v>0</v>
      </c>
      <c r="DH358" s="47">
        <v>0</v>
      </c>
      <c r="DI358" s="47">
        <v>0</v>
      </c>
      <c r="DJ358" s="47">
        <v>0</v>
      </c>
      <c r="DK358" s="47">
        <v>0</v>
      </c>
      <c r="DL358" s="47">
        <v>0</v>
      </c>
      <c r="DM358" s="47">
        <v>0</v>
      </c>
      <c r="DN358" s="47">
        <v>0</v>
      </c>
      <c r="DO358" s="47">
        <v>0</v>
      </c>
      <c r="DP358" s="47">
        <v>0</v>
      </c>
      <c r="DQ358" s="47">
        <v>0</v>
      </c>
      <c r="DR358" s="47">
        <v>0</v>
      </c>
      <c r="DS358" s="47">
        <v>0</v>
      </c>
      <c r="DT358" s="47">
        <v>0</v>
      </c>
      <c r="DU358" s="47">
        <v>0</v>
      </c>
      <c r="DV358" s="47">
        <v>0</v>
      </c>
      <c r="DW358" s="47">
        <v>0</v>
      </c>
      <c r="DX358" s="47">
        <v>0</v>
      </c>
      <c r="DY358" s="47">
        <v>0</v>
      </c>
      <c r="DZ358" s="47">
        <v>0</v>
      </c>
      <c r="EA358" s="47">
        <v>0</v>
      </c>
      <c r="ZZ358" t="s">
        <v>157</v>
      </c>
    </row>
    <row r="359" spans="1:702" x14ac:dyDescent="0.25">
      <c r="A359" s="47" t="s">
        <v>697</v>
      </c>
      <c r="B359" s="47" t="s">
        <v>153</v>
      </c>
      <c r="C359" s="47" t="s">
        <v>157</v>
      </c>
      <c r="D359" s="47" t="s">
        <v>1170</v>
      </c>
      <c r="E359" s="47" t="s">
        <v>683</v>
      </c>
      <c r="F359" s="47" t="s">
        <v>683</v>
      </c>
      <c r="G359" s="47"/>
      <c r="H359" s="47" t="s">
        <v>406</v>
      </c>
      <c r="I359" s="47" t="s">
        <v>412</v>
      </c>
      <c r="J359" s="47" t="str">
        <f>=IFERROR(VLOOKUP(H359&amp;I359,Table_Fonctions!A:G,6,FALSE),"")</f>
        <v>0</v>
      </c>
      <c r="K359" s="47" t="s">
        <v>1177</v>
      </c>
      <c r="L359" s="47" t="str">
        <f>=IFERROR(VLOOKUP(H359&amp;I359,Table_Fonctions!A:G,7,FALSE),K359)</f>
        <v/>
      </c>
      <c r="M359" s="47" t="str">
        <f>=IF(OR(LEFT(D359, 3)="TJ ", LEFT(D359, 4)="CPH "), "OUI", "NON")</f>
        <v/>
      </c>
      <c r="N359" s="47" t="s">
        <v>578</v>
      </c>
      <c r="O359" s="47"/>
      <c r="P359" s="47">
        <v>1</v>
      </c>
      <c r="Q359" s="47">
        <v>0.5999999999999962</v>
      </c>
      <c r="R359" s="47">
        <v>0.4000000000000038</v>
      </c>
      <c r="S359" s="47">
        <f>=ROUND(BQ359-(BR359+BS359),3)</f>
      </c>
      <c r="T359" s="47">
        <f>=ROUND(CK359-(CL359+CM359+CN359+CO359+CP359),3)</f>
      </c>
      <c r="U359" s="47">
        <v>0</v>
      </c>
      <c r="V359" s="47">
        <v>0</v>
      </c>
      <c r="W359" s="47">
        <v>0</v>
      </c>
      <c r="X359" s="47">
        <v>0</v>
      </c>
      <c r="Y359" s="47">
        <v>0</v>
      </c>
      <c r="Z359" s="47">
        <v>0</v>
      </c>
      <c r="AA359" s="47">
        <v>0</v>
      </c>
      <c r="AB359" s="47">
        <v>0</v>
      </c>
      <c r="AC359" s="47">
        <v>0</v>
      </c>
      <c r="AD359" s="47">
        <v>0</v>
      </c>
      <c r="AE359" s="47">
        <v>0</v>
      </c>
      <c r="AF359" s="47">
        <v>0</v>
      </c>
      <c r="AG359" s="47">
        <v>0</v>
      </c>
      <c r="AH359" s="47">
        <v>0</v>
      </c>
      <c r="AI359" s="47">
        <v>0</v>
      </c>
      <c r="AJ359" s="47">
        <v>0</v>
      </c>
      <c r="AK359" s="47">
        <v>0</v>
      </c>
      <c r="AL359" s="47">
        <v>0</v>
      </c>
      <c r="AM359" s="47">
        <v>0</v>
      </c>
      <c r="AN359" s="47">
        <v>0</v>
      </c>
      <c r="AO359" s="47">
        <v>0</v>
      </c>
      <c r="AP359" s="47">
        <v>0</v>
      </c>
      <c r="AQ359" s="47">
        <v>0</v>
      </c>
      <c r="AR359" s="47">
        <v>0</v>
      </c>
      <c r="AS359" s="47">
        <v>0.5999999999999962</v>
      </c>
      <c r="AT359" s="47">
        <v>0</v>
      </c>
      <c r="AU359" s="47">
        <v>0</v>
      </c>
      <c r="AV359" s="47">
        <v>0</v>
      </c>
      <c r="AW359" s="47">
        <v>0</v>
      </c>
      <c r="AX359" s="47">
        <v>0</v>
      </c>
      <c r="AY359" s="47">
        <v>0</v>
      </c>
      <c r="AZ359" s="47">
        <v>0</v>
      </c>
      <c r="BA359" s="47">
        <v>0</v>
      </c>
      <c r="BB359" s="47">
        <v>0</v>
      </c>
      <c r="BC359" s="47">
        <v>0</v>
      </c>
      <c r="BD359" s="47">
        <v>0</v>
      </c>
      <c r="BE359" s="47">
        <v>0</v>
      </c>
      <c r="BF359" s="47">
        <v>0</v>
      </c>
      <c r="BG359" s="47">
        <v>0.5999999999999962</v>
      </c>
      <c r="BH359" s="47">
        <v>0</v>
      </c>
      <c r="BI359" s="47">
        <v>0</v>
      </c>
      <c r="BJ359" s="47">
        <v>0</v>
      </c>
      <c r="BK359" s="47">
        <v>0</v>
      </c>
      <c r="BL359" s="47">
        <v>0</v>
      </c>
      <c r="BM359" s="47">
        <v>0</v>
      </c>
      <c r="BN359" s="47">
        <v>0</v>
      </c>
      <c r="BO359" s="47">
        <v>0</v>
      </c>
      <c r="BP359" s="47">
        <v>0</v>
      </c>
      <c r="BQ359" s="47">
        <v>0</v>
      </c>
      <c r="BR359" s="47">
        <v>0</v>
      </c>
      <c r="BS359" s="47">
        <v>0</v>
      </c>
      <c r="BT359" s="47">
        <v>0</v>
      </c>
      <c r="BU359" s="47">
        <v>0</v>
      </c>
      <c r="BV359" s="47">
        <v>0</v>
      </c>
      <c r="BW359" s="47">
        <v>0</v>
      </c>
      <c r="BX359" s="47">
        <v>0</v>
      </c>
      <c r="BY359" s="47">
        <v>0</v>
      </c>
      <c r="BZ359" s="47">
        <v>0</v>
      </c>
      <c r="CA359" s="47">
        <v>0</v>
      </c>
      <c r="CB359" s="47">
        <v>0</v>
      </c>
      <c r="CC359" s="47">
        <v>0</v>
      </c>
      <c r="CD359" s="47">
        <v>0</v>
      </c>
      <c r="CE359" s="47">
        <v>0</v>
      </c>
      <c r="CF359" s="47">
        <v>0</v>
      </c>
      <c r="CG359" s="47">
        <v>0</v>
      </c>
      <c r="CH359" s="47">
        <v>0</v>
      </c>
      <c r="CI359" s="47">
        <v>0</v>
      </c>
      <c r="CJ359" s="47">
        <v>0</v>
      </c>
      <c r="CK359" s="47">
        <v>0</v>
      </c>
      <c r="CL359" s="47">
        <v>0</v>
      </c>
      <c r="CM359" s="47">
        <v>0</v>
      </c>
      <c r="CN359" s="47">
        <v>0</v>
      </c>
      <c r="CO359" s="47">
        <v>0</v>
      </c>
      <c r="CP359" s="47">
        <v>0</v>
      </c>
      <c r="CQ359" s="47">
        <v>0</v>
      </c>
      <c r="CR359" s="47">
        <v>0</v>
      </c>
      <c r="CS359" s="47">
        <v>0</v>
      </c>
      <c r="CT359" s="47">
        <v>0</v>
      </c>
      <c r="CU359" s="47">
        <v>0</v>
      </c>
      <c r="CV359" s="47">
        <v>0</v>
      </c>
      <c r="CW359" s="47">
        <v>0</v>
      </c>
      <c r="CX359" s="47">
        <v>0</v>
      </c>
      <c r="CY359" s="47">
        <v>0</v>
      </c>
      <c r="CZ359" s="47">
        <v>0</v>
      </c>
      <c r="DA359" s="47">
        <v>0</v>
      </c>
      <c r="DB359" s="47">
        <v>0</v>
      </c>
      <c r="DC359" s="47">
        <v>0</v>
      </c>
      <c r="DD359" s="47">
        <v>0</v>
      </c>
      <c r="DE359" s="47">
        <v>0</v>
      </c>
      <c r="DF359" s="47">
        <v>0</v>
      </c>
      <c r="DG359" s="47">
        <v>0</v>
      </c>
      <c r="DH359" s="47">
        <v>0</v>
      </c>
      <c r="DI359" s="47">
        <v>0</v>
      </c>
      <c r="DJ359" s="47">
        <v>0</v>
      </c>
      <c r="DK359" s="47">
        <v>0</v>
      </c>
      <c r="DL359" s="47">
        <v>0</v>
      </c>
      <c r="DM359" s="47">
        <v>0</v>
      </c>
      <c r="DN359" s="47">
        <v>0</v>
      </c>
      <c r="DO359" s="47">
        <v>0</v>
      </c>
      <c r="DP359" s="47">
        <v>0</v>
      </c>
      <c r="DQ359" s="47">
        <v>0</v>
      </c>
      <c r="DR359" s="47">
        <v>0</v>
      </c>
      <c r="DS359" s="47">
        <v>0</v>
      </c>
      <c r="DT359" s="47">
        <v>0</v>
      </c>
      <c r="DU359" s="47">
        <v>0</v>
      </c>
      <c r="DV359" s="47">
        <v>0</v>
      </c>
      <c r="DW359" s="47">
        <v>0</v>
      </c>
      <c r="DX359" s="47">
        <v>0</v>
      </c>
      <c r="DY359" s="47">
        <v>0</v>
      </c>
      <c r="DZ359" s="47">
        <v>0</v>
      </c>
      <c r="EA359" s="47">
        <v>0</v>
      </c>
      <c r="ZZ359" t="s">
        <v>157</v>
      </c>
    </row>
    <row r="360" spans="1:702" x14ac:dyDescent="0.25">
      <c r="A360" s="47" t="s">
        <v>698</v>
      </c>
      <c r="B360" s="47" t="s">
        <v>153</v>
      </c>
      <c r="C360" s="47" t="s">
        <v>157</v>
      </c>
      <c r="D360" s="47" t="s">
        <v>1170</v>
      </c>
      <c r="E360" s="47" t="s">
        <v>699</v>
      </c>
      <c r="F360" s="47" t="s">
        <v>699</v>
      </c>
      <c r="G360" s="47"/>
      <c r="H360" s="47" t="s">
        <v>406</v>
      </c>
      <c r="I360" s="47" t="s">
        <v>486</v>
      </c>
      <c r="J360" s="47" t="str">
        <f>=IFERROR(VLOOKUP(H360&amp;I360,Table_Fonctions!A:G,6,FALSE),"")</f>
        <v>0</v>
      </c>
      <c r="K360" s="47" t="s">
        <v>1177</v>
      </c>
      <c r="L360" s="47" t="str">
        <f>=IFERROR(VLOOKUP(H360&amp;I360,Table_Fonctions!A:G,7,FALSE),K360)</f>
        <v/>
      </c>
      <c r="M360" s="47" t="str">
        <f>=IF(OR(LEFT(D360, 3)="TJ ", LEFT(D360, 4)="CPH "), "OUI", "NON")</f>
        <v/>
      </c>
      <c r="N360" s="47" t="s">
        <v>700</v>
      </c>
      <c r="O360" s="47" t="s">
        <v>159</v>
      </c>
      <c r="P360" s="47">
        <v>0.11052631578947368</v>
      </c>
      <c r="Q360" s="47">
        <v>0.11052631578947368</v>
      </c>
      <c r="R360" s="47" t="s">
        <v>1172</v>
      </c>
      <c r="S360" s="47">
        <f>=ROUND(BQ360-(BR360+BS360),3)</f>
      </c>
      <c r="T360" s="47">
        <f>=ROUND(CK360-(CL360+CM360+CN360+CO360+CP360),3)</f>
      </c>
      <c r="U360" s="47">
        <v>0</v>
      </c>
      <c r="V360" s="47">
        <v>0</v>
      </c>
      <c r="W360" s="47">
        <v>0</v>
      </c>
      <c r="X360" s="47">
        <v>0</v>
      </c>
      <c r="Y360" s="47">
        <v>0</v>
      </c>
      <c r="Z360" s="47">
        <v>0</v>
      </c>
      <c r="AA360" s="47">
        <v>0</v>
      </c>
      <c r="AB360" s="47">
        <v>0</v>
      </c>
      <c r="AC360" s="47">
        <v>0</v>
      </c>
      <c r="AD360" s="47">
        <v>0</v>
      </c>
      <c r="AE360" s="47">
        <v>0</v>
      </c>
      <c r="AF360" s="47">
        <v>0</v>
      </c>
      <c r="AG360" s="47">
        <v>0</v>
      </c>
      <c r="AH360" s="47">
        <v>0</v>
      </c>
      <c r="AI360" s="47">
        <v>0</v>
      </c>
      <c r="AJ360" s="47">
        <v>0</v>
      </c>
      <c r="AK360" s="47">
        <v>0</v>
      </c>
      <c r="AL360" s="47">
        <v>0</v>
      </c>
      <c r="AM360" s="47">
        <v>0</v>
      </c>
      <c r="AN360" s="47">
        <v>0</v>
      </c>
      <c r="AO360" s="47">
        <v>0</v>
      </c>
      <c r="AP360" s="47">
        <v>0</v>
      </c>
      <c r="AQ360" s="47">
        <v>0</v>
      </c>
      <c r="AR360" s="47">
        <v>0</v>
      </c>
      <c r="AS360" s="47">
        <v>0.005526315789473686</v>
      </c>
      <c r="AT360" s="47">
        <v>0</v>
      </c>
      <c r="AU360" s="47">
        <v>0</v>
      </c>
      <c r="AV360" s="47">
        <v>0</v>
      </c>
      <c r="AW360" s="47">
        <v>0</v>
      </c>
      <c r="AX360" s="47">
        <v>0</v>
      </c>
      <c r="AY360" s="47">
        <v>0</v>
      </c>
      <c r="AZ360" s="47">
        <v>0</v>
      </c>
      <c r="BA360" s="47">
        <v>0</v>
      </c>
      <c r="BB360" s="47">
        <v>0</v>
      </c>
      <c r="BC360" s="47">
        <v>0</v>
      </c>
      <c r="BD360" s="47">
        <v>0</v>
      </c>
      <c r="BE360" s="47">
        <v>0</v>
      </c>
      <c r="BF360" s="47">
        <v>0</v>
      </c>
      <c r="BG360" s="47">
        <v>0</v>
      </c>
      <c r="BH360" s="47">
        <v>0</v>
      </c>
      <c r="BI360" s="47">
        <v>0</v>
      </c>
      <c r="BJ360" s="47">
        <v>0</v>
      </c>
      <c r="BK360" s="47">
        <v>0</v>
      </c>
      <c r="BL360" s="47">
        <v>0.005526315789473686</v>
      </c>
      <c r="BM360" s="47">
        <v>0</v>
      </c>
      <c r="BN360" s="47">
        <v>0</v>
      </c>
      <c r="BO360" s="47">
        <v>0</v>
      </c>
      <c r="BP360" s="47">
        <v>0</v>
      </c>
      <c r="BQ360" s="47">
        <v>0</v>
      </c>
      <c r="BR360" s="47">
        <v>0</v>
      </c>
      <c r="BS360" s="47">
        <v>0</v>
      </c>
      <c r="BT360" s="47">
        <v>0</v>
      </c>
      <c r="BU360" s="47">
        <v>0</v>
      </c>
      <c r="BV360" s="47">
        <v>0</v>
      </c>
      <c r="BW360" s="47">
        <v>0</v>
      </c>
      <c r="BX360" s="47">
        <v>0</v>
      </c>
      <c r="BY360" s="47">
        <v>0</v>
      </c>
      <c r="BZ360" s="47">
        <v>0</v>
      </c>
      <c r="CA360" s="47">
        <v>0</v>
      </c>
      <c r="CB360" s="47">
        <v>0</v>
      </c>
      <c r="CC360" s="47">
        <v>0</v>
      </c>
      <c r="CD360" s="47">
        <v>0</v>
      </c>
      <c r="CE360" s="47">
        <v>0</v>
      </c>
      <c r="CF360" s="47">
        <v>0</v>
      </c>
      <c r="CG360" s="47">
        <v>0</v>
      </c>
      <c r="CH360" s="47">
        <v>0</v>
      </c>
      <c r="CI360" s="47">
        <v>0</v>
      </c>
      <c r="CJ360" s="47">
        <v>0</v>
      </c>
      <c r="CK360" s="47">
        <v>0</v>
      </c>
      <c r="CL360" s="47">
        <v>0</v>
      </c>
      <c r="CM360" s="47">
        <v>0</v>
      </c>
      <c r="CN360" s="47">
        <v>0</v>
      </c>
      <c r="CO360" s="47">
        <v>0</v>
      </c>
      <c r="CP360" s="47">
        <v>0</v>
      </c>
      <c r="CQ360" s="47">
        <v>0</v>
      </c>
      <c r="CR360" s="47">
        <v>0</v>
      </c>
      <c r="CS360" s="47">
        <v>0</v>
      </c>
      <c r="CT360" s="47">
        <v>0</v>
      </c>
      <c r="CU360" s="47">
        <v>0</v>
      </c>
      <c r="CV360" s="47">
        <v>0</v>
      </c>
      <c r="CW360" s="47">
        <v>0</v>
      </c>
      <c r="CX360" s="47">
        <v>0</v>
      </c>
      <c r="CY360" s="47">
        <v>0.10500000000000001</v>
      </c>
      <c r="CZ360" s="47">
        <v>0</v>
      </c>
      <c r="DA360" s="47">
        <v>0</v>
      </c>
      <c r="DB360" s="47">
        <v>0</v>
      </c>
      <c r="DC360" s="47">
        <v>0</v>
      </c>
      <c r="DD360" s="47">
        <v>0</v>
      </c>
      <c r="DE360" s="47">
        <v>0</v>
      </c>
      <c r="DF360" s="47">
        <v>0.10500000000000001</v>
      </c>
      <c r="DG360" s="47">
        <v>0</v>
      </c>
      <c r="DH360" s="47">
        <v>0</v>
      </c>
      <c r="DI360" s="47">
        <v>0</v>
      </c>
      <c r="DJ360" s="47">
        <v>0</v>
      </c>
      <c r="DK360" s="47">
        <v>0</v>
      </c>
      <c r="DL360" s="47">
        <v>0</v>
      </c>
      <c r="DM360" s="47">
        <v>0</v>
      </c>
      <c r="DN360" s="47">
        <v>0</v>
      </c>
      <c r="DO360" s="47">
        <v>0</v>
      </c>
      <c r="DP360" s="47">
        <v>0</v>
      </c>
      <c r="DQ360" s="47">
        <v>0</v>
      </c>
      <c r="DR360" s="47">
        <v>0</v>
      </c>
      <c r="DS360" s="47">
        <v>0</v>
      </c>
      <c r="DT360" s="47">
        <v>0</v>
      </c>
      <c r="DU360" s="47">
        <v>0</v>
      </c>
      <c r="DV360" s="47">
        <v>0</v>
      </c>
      <c r="DW360" s="47">
        <v>0</v>
      </c>
      <c r="DX360" s="47">
        <v>0</v>
      </c>
      <c r="DY360" s="47">
        <v>0</v>
      </c>
      <c r="DZ360" s="47">
        <v>0</v>
      </c>
      <c r="EA360" s="47">
        <v>0</v>
      </c>
      <c r="ZZ360" t="s">
        <v>157</v>
      </c>
    </row>
    <row r="361" spans="1:702" x14ac:dyDescent="0.25">
      <c r="A361" s="47" t="s">
        <v>701</v>
      </c>
      <c r="B361" s="47" t="s">
        <v>153</v>
      </c>
      <c r="C361" s="47" t="s">
        <v>157</v>
      </c>
      <c r="D361" s="47" t="s">
        <v>1170</v>
      </c>
      <c r="E361" s="47" t="s">
        <v>699</v>
      </c>
      <c r="F361" s="47" t="s">
        <v>699</v>
      </c>
      <c r="G361" s="47"/>
      <c r="H361" s="47" t="s">
        <v>406</v>
      </c>
      <c r="I361" s="47" t="s">
        <v>415</v>
      </c>
      <c r="J361" s="47" t="str">
        <f>=IFERROR(VLOOKUP(H361&amp;I361,Table_Fonctions!A:G,6,FALSE),"")</f>
        <v>0</v>
      </c>
      <c r="K361" s="47" t="s">
        <v>1177</v>
      </c>
      <c r="L361" s="47" t="str">
        <f>=IFERROR(VLOOKUP(H361&amp;I361,Table_Fonctions!A:G,7,FALSE),K361)</f>
        <v/>
      </c>
      <c r="M361" s="47" t="str">
        <f>=IF(OR(LEFT(D361, 3)="TJ ", LEFT(D361, 4)="CPH "), "OUI", "NON")</f>
        <v/>
      </c>
      <c r="N361" s="47" t="s">
        <v>675</v>
      </c>
      <c r="O361" s="47" t="s">
        <v>159</v>
      </c>
      <c r="P361" s="47">
        <v>0.08842105263157897</v>
      </c>
      <c r="Q361" s="47">
        <v>0.08842105263157897</v>
      </c>
      <c r="R361" s="47" t="s">
        <v>1172</v>
      </c>
      <c r="S361" s="47">
        <f>=ROUND(BQ361-(BR361+BS361),3)</f>
      </c>
      <c r="T361" s="47">
        <f>=ROUND(CK361-(CL361+CM361+CN361+CO361+CP361),3)</f>
      </c>
      <c r="U361" s="47">
        <v>0.08842105263157897</v>
      </c>
      <c r="V361" s="47">
        <v>0</v>
      </c>
      <c r="W361" s="47">
        <v>0.08842105263157897</v>
      </c>
      <c r="X361" s="47">
        <v>0</v>
      </c>
      <c r="Y361" s="47">
        <v>0</v>
      </c>
      <c r="Z361" s="47">
        <v>0</v>
      </c>
      <c r="AA361" s="47">
        <v>0</v>
      </c>
      <c r="AB361" s="47">
        <v>0</v>
      </c>
      <c r="AC361" s="47">
        <v>0</v>
      </c>
      <c r="AD361" s="47">
        <v>0</v>
      </c>
      <c r="AE361" s="47">
        <v>0</v>
      </c>
      <c r="AF361" s="47">
        <v>0</v>
      </c>
      <c r="AG361" s="47">
        <v>0</v>
      </c>
      <c r="AH361" s="47">
        <v>0</v>
      </c>
      <c r="AI361" s="47">
        <v>0</v>
      </c>
      <c r="AJ361" s="47">
        <v>0</v>
      </c>
      <c r="AK361" s="47">
        <v>0</v>
      </c>
      <c r="AL361" s="47">
        <v>0</v>
      </c>
      <c r="AM361" s="47">
        <v>0</v>
      </c>
      <c r="AN361" s="47">
        <v>0</v>
      </c>
      <c r="AO361" s="47">
        <v>0</v>
      </c>
      <c r="AP361" s="47">
        <v>0</v>
      </c>
      <c r="AQ361" s="47">
        <v>0</v>
      </c>
      <c r="AR361" s="47">
        <v>0</v>
      </c>
      <c r="AS361" s="47">
        <v>0</v>
      </c>
      <c r="AT361" s="47">
        <v>0</v>
      </c>
      <c r="AU361" s="47">
        <v>0</v>
      </c>
      <c r="AV361" s="47">
        <v>0</v>
      </c>
      <c r="AW361" s="47">
        <v>0</v>
      </c>
      <c r="AX361" s="47">
        <v>0</v>
      </c>
      <c r="AY361" s="47">
        <v>0</v>
      </c>
      <c r="AZ361" s="47">
        <v>0</v>
      </c>
      <c r="BA361" s="47">
        <v>0</v>
      </c>
      <c r="BB361" s="47">
        <v>0</v>
      </c>
      <c r="BC361" s="47">
        <v>0</v>
      </c>
      <c r="BD361" s="47">
        <v>0</v>
      </c>
      <c r="BE361" s="47">
        <v>0</v>
      </c>
      <c r="BF361" s="47">
        <v>0</v>
      </c>
      <c r="BG361" s="47">
        <v>0</v>
      </c>
      <c r="BH361" s="47">
        <v>0</v>
      </c>
      <c r="BI361" s="47">
        <v>0</v>
      </c>
      <c r="BJ361" s="47">
        <v>0</v>
      </c>
      <c r="BK361" s="47">
        <v>0</v>
      </c>
      <c r="BL361" s="47">
        <v>0</v>
      </c>
      <c r="BM361" s="47">
        <v>0</v>
      </c>
      <c r="BN361" s="47">
        <v>0</v>
      </c>
      <c r="BO361" s="47">
        <v>0</v>
      </c>
      <c r="BP361" s="47">
        <v>0</v>
      </c>
      <c r="BQ361" s="47">
        <v>0</v>
      </c>
      <c r="BR361" s="47">
        <v>0</v>
      </c>
      <c r="BS361" s="47">
        <v>0</v>
      </c>
      <c r="BT361" s="47">
        <v>0</v>
      </c>
      <c r="BU361" s="47">
        <v>0</v>
      </c>
      <c r="BV361" s="47">
        <v>0</v>
      </c>
      <c r="BW361" s="47">
        <v>0</v>
      </c>
      <c r="BX361" s="47">
        <v>0</v>
      </c>
      <c r="BY361" s="47">
        <v>0</v>
      </c>
      <c r="BZ361" s="47">
        <v>0</v>
      </c>
      <c r="CA361" s="47">
        <v>0</v>
      </c>
      <c r="CB361" s="47">
        <v>0</v>
      </c>
      <c r="CC361" s="47">
        <v>0</v>
      </c>
      <c r="CD361" s="47">
        <v>0</v>
      </c>
      <c r="CE361" s="47">
        <v>0</v>
      </c>
      <c r="CF361" s="47">
        <v>0</v>
      </c>
      <c r="CG361" s="47">
        <v>0</v>
      </c>
      <c r="CH361" s="47">
        <v>0</v>
      </c>
      <c r="CI361" s="47">
        <v>0</v>
      </c>
      <c r="CJ361" s="47">
        <v>0</v>
      </c>
      <c r="CK361" s="47">
        <v>0</v>
      </c>
      <c r="CL361" s="47">
        <v>0</v>
      </c>
      <c r="CM361" s="47">
        <v>0</v>
      </c>
      <c r="CN361" s="47">
        <v>0</v>
      </c>
      <c r="CO361" s="47">
        <v>0</v>
      </c>
      <c r="CP361" s="47">
        <v>0</v>
      </c>
      <c r="CQ361" s="47">
        <v>0</v>
      </c>
      <c r="CR361" s="47">
        <v>0</v>
      </c>
      <c r="CS361" s="47">
        <v>0</v>
      </c>
      <c r="CT361" s="47">
        <v>0</v>
      </c>
      <c r="CU361" s="47">
        <v>0</v>
      </c>
      <c r="CV361" s="47">
        <v>0</v>
      </c>
      <c r="CW361" s="47">
        <v>0</v>
      </c>
      <c r="CX361" s="47">
        <v>0</v>
      </c>
      <c r="CY361" s="47">
        <v>0</v>
      </c>
      <c r="CZ361" s="47">
        <v>0</v>
      </c>
      <c r="DA361" s="47">
        <v>0</v>
      </c>
      <c r="DB361" s="47">
        <v>0</v>
      </c>
      <c r="DC361" s="47">
        <v>0</v>
      </c>
      <c r="DD361" s="47">
        <v>0</v>
      </c>
      <c r="DE361" s="47">
        <v>0</v>
      </c>
      <c r="DF361" s="47">
        <v>0</v>
      </c>
      <c r="DG361" s="47">
        <v>0</v>
      </c>
      <c r="DH361" s="47">
        <v>0</v>
      </c>
      <c r="DI361" s="47">
        <v>0</v>
      </c>
      <c r="DJ361" s="47">
        <v>0</v>
      </c>
      <c r="DK361" s="47">
        <v>0</v>
      </c>
      <c r="DL361" s="47">
        <v>0</v>
      </c>
      <c r="DM361" s="47">
        <v>0</v>
      </c>
      <c r="DN361" s="47">
        <v>0</v>
      </c>
      <c r="DO361" s="47">
        <v>0</v>
      </c>
      <c r="DP361" s="47">
        <v>0</v>
      </c>
      <c r="DQ361" s="47">
        <v>0</v>
      </c>
      <c r="DR361" s="47">
        <v>0</v>
      </c>
      <c r="DS361" s="47">
        <v>0</v>
      </c>
      <c r="DT361" s="47">
        <v>0</v>
      </c>
      <c r="DU361" s="47">
        <v>0</v>
      </c>
      <c r="DV361" s="47">
        <v>0</v>
      </c>
      <c r="DW361" s="47">
        <v>0</v>
      </c>
      <c r="DX361" s="47">
        <v>0</v>
      </c>
      <c r="DY361" s="47">
        <v>0</v>
      </c>
      <c r="DZ361" s="47">
        <v>0</v>
      </c>
      <c r="EA361" s="47">
        <v>0</v>
      </c>
      <c r="ZZ361" t="s">
        <v>157</v>
      </c>
    </row>
    <row r="362" spans="1:702" x14ac:dyDescent="0.25">
      <c r="A362" s="47" t="s">
        <v>702</v>
      </c>
      <c r="B362" s="47" t="s">
        <v>153</v>
      </c>
      <c r="C362" s="47" t="s">
        <v>157</v>
      </c>
      <c r="D362" s="47" t="s">
        <v>1170</v>
      </c>
      <c r="E362" s="47" t="s">
        <v>699</v>
      </c>
      <c r="F362" s="47" t="s">
        <v>699</v>
      </c>
      <c r="G362" s="47"/>
      <c r="H362" s="47" t="s">
        <v>406</v>
      </c>
      <c r="I362" s="47" t="s">
        <v>486</v>
      </c>
      <c r="J362" s="47" t="str">
        <f>=IFERROR(VLOOKUP(H362&amp;I362,Table_Fonctions!A:G,6,FALSE),"")</f>
        <v>0</v>
      </c>
      <c r="K362" s="47" t="s">
        <v>1177</v>
      </c>
      <c r="L362" s="47" t="str">
        <f>=IFERROR(VLOOKUP(H362&amp;I362,Table_Fonctions!A:G,7,FALSE),K362)</f>
        <v/>
      </c>
      <c r="M362" s="47" t="str">
        <f>=IF(OR(LEFT(D362, 3)="TJ ", LEFT(D362, 4)="CPH "), "OUI", "NON")</f>
        <v/>
      </c>
      <c r="N362" s="47" t="s">
        <v>703</v>
      </c>
      <c r="O362" s="47"/>
      <c r="P362" s="47">
        <v>1</v>
      </c>
      <c r="Q362" s="47">
        <v>1</v>
      </c>
      <c r="R362" s="47" t="s">
        <v>1172</v>
      </c>
      <c r="S362" s="47">
        <f>=ROUND(BQ362-(BR362+BS362),3)</f>
      </c>
      <c r="T362" s="47">
        <f>=ROUND(CK362-(CL362+CM362+CN362+CO362+CP362),3)</f>
      </c>
      <c r="U362" s="47">
        <v>0</v>
      </c>
      <c r="V362" s="47">
        <v>0</v>
      </c>
      <c r="W362" s="47">
        <v>0</v>
      </c>
      <c r="X362" s="47">
        <v>0</v>
      </c>
      <c r="Y362" s="47">
        <v>0</v>
      </c>
      <c r="Z362" s="47">
        <v>0</v>
      </c>
      <c r="AA362" s="47">
        <v>0</v>
      </c>
      <c r="AB362" s="47">
        <v>0</v>
      </c>
      <c r="AC362" s="47">
        <v>0</v>
      </c>
      <c r="AD362" s="47">
        <v>0</v>
      </c>
      <c r="AE362" s="47">
        <v>0</v>
      </c>
      <c r="AF362" s="47">
        <v>0</v>
      </c>
      <c r="AG362" s="47">
        <v>0</v>
      </c>
      <c r="AH362" s="47">
        <v>0</v>
      </c>
      <c r="AI362" s="47">
        <v>0</v>
      </c>
      <c r="AJ362" s="47">
        <v>0</v>
      </c>
      <c r="AK362" s="47">
        <v>0</v>
      </c>
      <c r="AL362" s="47">
        <v>0</v>
      </c>
      <c r="AM362" s="47">
        <v>0</v>
      </c>
      <c r="AN362" s="47">
        <v>0</v>
      </c>
      <c r="AO362" s="47">
        <v>0</v>
      </c>
      <c r="AP362" s="47">
        <v>0</v>
      </c>
      <c r="AQ362" s="47">
        <v>0</v>
      </c>
      <c r="AR362" s="47">
        <v>0</v>
      </c>
      <c r="AS362" s="47">
        <v>0</v>
      </c>
      <c r="AT362" s="47">
        <v>0</v>
      </c>
      <c r="AU362" s="47">
        <v>0</v>
      </c>
      <c r="AV362" s="47">
        <v>0</v>
      </c>
      <c r="AW362" s="47">
        <v>0</v>
      </c>
      <c r="AX362" s="47">
        <v>0</v>
      </c>
      <c r="AY362" s="47">
        <v>0</v>
      </c>
      <c r="AZ362" s="47">
        <v>0</v>
      </c>
      <c r="BA362" s="47">
        <v>0</v>
      </c>
      <c r="BB362" s="47">
        <v>0</v>
      </c>
      <c r="BC362" s="47">
        <v>0</v>
      </c>
      <c r="BD362" s="47">
        <v>0</v>
      </c>
      <c r="BE362" s="47">
        <v>0</v>
      </c>
      <c r="BF362" s="47">
        <v>0</v>
      </c>
      <c r="BG362" s="47">
        <v>0</v>
      </c>
      <c r="BH362" s="47">
        <v>0</v>
      </c>
      <c r="BI362" s="47">
        <v>0</v>
      </c>
      <c r="BJ362" s="47">
        <v>0</v>
      </c>
      <c r="BK362" s="47">
        <v>0</v>
      </c>
      <c r="BL362" s="47">
        <v>0</v>
      </c>
      <c r="BM362" s="47">
        <v>0</v>
      </c>
      <c r="BN362" s="47">
        <v>0</v>
      </c>
      <c r="BO362" s="47">
        <v>0</v>
      </c>
      <c r="BP362" s="47">
        <v>0</v>
      </c>
      <c r="BQ362" s="47">
        <v>0</v>
      </c>
      <c r="BR362" s="47">
        <v>0</v>
      </c>
      <c r="BS362" s="47">
        <v>0</v>
      </c>
      <c r="BT362" s="47">
        <v>0</v>
      </c>
      <c r="BU362" s="47">
        <v>0</v>
      </c>
      <c r="BV362" s="47">
        <v>0</v>
      </c>
      <c r="BW362" s="47">
        <v>0</v>
      </c>
      <c r="BX362" s="47">
        <v>0</v>
      </c>
      <c r="BY362" s="47">
        <v>0</v>
      </c>
      <c r="BZ362" s="47">
        <v>0</v>
      </c>
      <c r="CA362" s="47">
        <v>0</v>
      </c>
      <c r="CB362" s="47">
        <v>0</v>
      </c>
      <c r="CC362" s="47">
        <v>0</v>
      </c>
      <c r="CD362" s="47">
        <v>0</v>
      </c>
      <c r="CE362" s="47">
        <v>0</v>
      </c>
      <c r="CF362" s="47">
        <v>0</v>
      </c>
      <c r="CG362" s="47">
        <v>0</v>
      </c>
      <c r="CH362" s="47">
        <v>0</v>
      </c>
      <c r="CI362" s="47">
        <v>0</v>
      </c>
      <c r="CJ362" s="47">
        <v>0</v>
      </c>
      <c r="CK362" s="47">
        <v>0</v>
      </c>
      <c r="CL362" s="47">
        <v>0</v>
      </c>
      <c r="CM362" s="47">
        <v>0</v>
      </c>
      <c r="CN362" s="47">
        <v>0</v>
      </c>
      <c r="CO362" s="47">
        <v>0</v>
      </c>
      <c r="CP362" s="47">
        <v>0</v>
      </c>
      <c r="CQ362" s="47">
        <v>0</v>
      </c>
      <c r="CR362" s="47">
        <v>0</v>
      </c>
      <c r="CS362" s="47">
        <v>0</v>
      </c>
      <c r="CT362" s="47">
        <v>0</v>
      </c>
      <c r="CU362" s="47">
        <v>0</v>
      </c>
      <c r="CV362" s="47">
        <v>0</v>
      </c>
      <c r="CW362" s="47">
        <v>0</v>
      </c>
      <c r="CX362" s="47">
        <v>0</v>
      </c>
      <c r="CY362" s="47">
        <v>1</v>
      </c>
      <c r="CZ362" s="47">
        <v>1</v>
      </c>
      <c r="DA362" s="47">
        <v>0</v>
      </c>
      <c r="DB362" s="47">
        <v>0</v>
      </c>
      <c r="DC362" s="47">
        <v>0</v>
      </c>
      <c r="DD362" s="47">
        <v>0</v>
      </c>
      <c r="DE362" s="47">
        <v>0</v>
      </c>
      <c r="DF362" s="47">
        <v>0</v>
      </c>
      <c r="DG362" s="47">
        <v>0</v>
      </c>
      <c r="DH362" s="47">
        <v>0</v>
      </c>
      <c r="DI362" s="47">
        <v>0</v>
      </c>
      <c r="DJ362" s="47">
        <v>0</v>
      </c>
      <c r="DK362" s="47">
        <v>0</v>
      </c>
      <c r="DL362" s="47">
        <v>0</v>
      </c>
      <c r="DM362" s="47">
        <v>0</v>
      </c>
      <c r="DN362" s="47">
        <v>0</v>
      </c>
      <c r="DO362" s="47">
        <v>0</v>
      </c>
      <c r="DP362" s="47">
        <v>0</v>
      </c>
      <c r="DQ362" s="47">
        <v>0</v>
      </c>
      <c r="DR362" s="47">
        <v>0</v>
      </c>
      <c r="DS362" s="47">
        <v>0</v>
      </c>
      <c r="DT362" s="47">
        <v>0</v>
      </c>
      <c r="DU362" s="47">
        <v>0</v>
      </c>
      <c r="DV362" s="47">
        <v>0</v>
      </c>
      <c r="DW362" s="47">
        <v>0</v>
      </c>
      <c r="DX362" s="47">
        <v>0</v>
      </c>
      <c r="DY362" s="47">
        <v>0</v>
      </c>
      <c r="DZ362" s="47">
        <v>0</v>
      </c>
      <c r="EA362" s="47">
        <v>0</v>
      </c>
      <c r="ZZ362" t="s">
        <v>157</v>
      </c>
    </row>
    <row r="363" spans="1:702" x14ac:dyDescent="0.25">
      <c r="A363" s="47" t="s">
        <v>704</v>
      </c>
      <c r="B363" s="47" t="s">
        <v>153</v>
      </c>
      <c r="C363" s="47" t="s">
        <v>157</v>
      </c>
      <c r="D363" s="47" t="s">
        <v>1170</v>
      </c>
      <c r="E363" s="47" t="s">
        <v>699</v>
      </c>
      <c r="F363" s="47" t="s">
        <v>699</v>
      </c>
      <c r="G363" s="47"/>
      <c r="H363" s="47" t="s">
        <v>406</v>
      </c>
      <c r="I363" s="47" t="s">
        <v>412</v>
      </c>
      <c r="J363" s="47" t="str">
        <f>=IFERROR(VLOOKUP(H363&amp;I363,Table_Fonctions!A:G,6,FALSE),"")</f>
        <v>0</v>
      </c>
      <c r="K363" s="47" t="s">
        <v>1177</v>
      </c>
      <c r="L363" s="47" t="str">
        <f>=IFERROR(VLOOKUP(H363&amp;I363,Table_Fonctions!A:G,7,FALSE),K363)</f>
        <v/>
      </c>
      <c r="M363" s="47" t="str">
        <f>=IF(OR(LEFT(D363, 3)="TJ ", LEFT(D363, 4)="CPH "), "OUI", "NON")</f>
        <v/>
      </c>
      <c r="N363" s="47" t="s">
        <v>705</v>
      </c>
      <c r="O363" s="47" t="s">
        <v>164</v>
      </c>
      <c r="P363" s="47">
        <v>0.45789473684210524</v>
      </c>
      <c r="Q363" s="47">
        <v>0.45789473684210524</v>
      </c>
      <c r="R363" s="47" t="s">
        <v>1172</v>
      </c>
      <c r="S363" s="47">
        <f>=ROUND(BQ363-(BR363+BS363),3)</f>
      </c>
      <c r="T363" s="47">
        <f>=ROUND(CK363-(CL363+CM363+CN363+CO363+CP363),3)</f>
      </c>
      <c r="U363" s="47">
        <v>0</v>
      </c>
      <c r="V363" s="47">
        <v>0</v>
      </c>
      <c r="W363" s="47">
        <v>0</v>
      </c>
      <c r="X363" s="47">
        <v>0</v>
      </c>
      <c r="Y363" s="47">
        <v>0</v>
      </c>
      <c r="Z363" s="47">
        <v>0</v>
      </c>
      <c r="AA363" s="47">
        <v>0</v>
      </c>
      <c r="AB363" s="47">
        <v>0</v>
      </c>
      <c r="AC363" s="47">
        <v>0</v>
      </c>
      <c r="AD363" s="47">
        <v>0</v>
      </c>
      <c r="AE363" s="47">
        <v>0</v>
      </c>
      <c r="AF363" s="47">
        <v>0</v>
      </c>
      <c r="AG363" s="47">
        <v>0</v>
      </c>
      <c r="AH363" s="47">
        <v>0</v>
      </c>
      <c r="AI363" s="47">
        <v>0</v>
      </c>
      <c r="AJ363" s="47">
        <v>0</v>
      </c>
      <c r="AK363" s="47">
        <v>0</v>
      </c>
      <c r="AL363" s="47">
        <v>0</v>
      </c>
      <c r="AM363" s="47">
        <v>0</v>
      </c>
      <c r="AN363" s="47">
        <v>0</v>
      </c>
      <c r="AO363" s="47">
        <v>0</v>
      </c>
      <c r="AP363" s="47">
        <v>0</v>
      </c>
      <c r="AQ363" s="47">
        <v>0</v>
      </c>
      <c r="AR363" s="47">
        <v>0</v>
      </c>
      <c r="AS363" s="47">
        <v>0</v>
      </c>
      <c r="AT363" s="47">
        <v>0</v>
      </c>
      <c r="AU363" s="47">
        <v>0</v>
      </c>
      <c r="AV363" s="47">
        <v>0</v>
      </c>
      <c r="AW363" s="47">
        <v>0</v>
      </c>
      <c r="AX363" s="47">
        <v>0</v>
      </c>
      <c r="AY363" s="47">
        <v>0</v>
      </c>
      <c r="AZ363" s="47">
        <v>0</v>
      </c>
      <c r="BA363" s="47">
        <v>0</v>
      </c>
      <c r="BB363" s="47">
        <v>0</v>
      </c>
      <c r="BC363" s="47">
        <v>0</v>
      </c>
      <c r="BD363" s="47">
        <v>0</v>
      </c>
      <c r="BE363" s="47">
        <v>0</v>
      </c>
      <c r="BF363" s="47">
        <v>0</v>
      </c>
      <c r="BG363" s="47">
        <v>0</v>
      </c>
      <c r="BH363" s="47">
        <v>0</v>
      </c>
      <c r="BI363" s="47">
        <v>0</v>
      </c>
      <c r="BJ363" s="47">
        <v>0</v>
      </c>
      <c r="BK363" s="47">
        <v>0</v>
      </c>
      <c r="BL363" s="47">
        <v>0</v>
      </c>
      <c r="BM363" s="47">
        <v>0</v>
      </c>
      <c r="BN363" s="47">
        <v>0</v>
      </c>
      <c r="BO363" s="47">
        <v>0</v>
      </c>
      <c r="BP363" s="47">
        <v>0</v>
      </c>
      <c r="BQ363" s="47">
        <v>0</v>
      </c>
      <c r="BR363" s="47">
        <v>0</v>
      </c>
      <c r="BS363" s="47">
        <v>0</v>
      </c>
      <c r="BT363" s="47">
        <v>0</v>
      </c>
      <c r="BU363" s="47">
        <v>0</v>
      </c>
      <c r="BV363" s="47">
        <v>0</v>
      </c>
      <c r="BW363" s="47">
        <v>0</v>
      </c>
      <c r="BX363" s="47">
        <v>0</v>
      </c>
      <c r="BY363" s="47">
        <v>0</v>
      </c>
      <c r="BZ363" s="47">
        <v>0</v>
      </c>
      <c r="CA363" s="47">
        <v>0</v>
      </c>
      <c r="CB363" s="47">
        <v>0</v>
      </c>
      <c r="CC363" s="47">
        <v>0</v>
      </c>
      <c r="CD363" s="47">
        <v>0</v>
      </c>
      <c r="CE363" s="47">
        <v>0</v>
      </c>
      <c r="CF363" s="47">
        <v>0</v>
      </c>
      <c r="CG363" s="47">
        <v>0</v>
      </c>
      <c r="CH363" s="47">
        <v>0</v>
      </c>
      <c r="CI363" s="47">
        <v>0</v>
      </c>
      <c r="CJ363" s="47">
        <v>0</v>
      </c>
      <c r="CK363" s="47">
        <v>0</v>
      </c>
      <c r="CL363" s="47">
        <v>0</v>
      </c>
      <c r="CM363" s="47">
        <v>0</v>
      </c>
      <c r="CN363" s="47">
        <v>0</v>
      </c>
      <c r="CO363" s="47">
        <v>0</v>
      </c>
      <c r="CP363" s="47">
        <v>0</v>
      </c>
      <c r="CQ363" s="47">
        <v>0</v>
      </c>
      <c r="CR363" s="47">
        <v>0</v>
      </c>
      <c r="CS363" s="47">
        <v>0</v>
      </c>
      <c r="CT363" s="47">
        <v>0</v>
      </c>
      <c r="CU363" s="47">
        <v>0</v>
      </c>
      <c r="CV363" s="47">
        <v>0</v>
      </c>
      <c r="CW363" s="47">
        <v>0</v>
      </c>
      <c r="CX363" s="47">
        <v>0</v>
      </c>
      <c r="CY363" s="47">
        <v>0.45789473684210524</v>
      </c>
      <c r="CZ363" s="47">
        <v>0.45789473684210524</v>
      </c>
      <c r="DA363" s="47">
        <v>0</v>
      </c>
      <c r="DB363" s="47">
        <v>0</v>
      </c>
      <c r="DC363" s="47">
        <v>0</v>
      </c>
      <c r="DD363" s="47">
        <v>0</v>
      </c>
      <c r="DE363" s="47">
        <v>0</v>
      </c>
      <c r="DF363" s="47">
        <v>0</v>
      </c>
      <c r="DG363" s="47">
        <v>0</v>
      </c>
      <c r="DH363" s="47">
        <v>0</v>
      </c>
      <c r="DI363" s="47">
        <v>0</v>
      </c>
      <c r="DJ363" s="47">
        <v>0</v>
      </c>
      <c r="DK363" s="47">
        <v>0</v>
      </c>
      <c r="DL363" s="47">
        <v>0</v>
      </c>
      <c r="DM363" s="47">
        <v>0</v>
      </c>
      <c r="DN363" s="47">
        <v>0</v>
      </c>
      <c r="DO363" s="47">
        <v>0</v>
      </c>
      <c r="DP363" s="47">
        <v>0</v>
      </c>
      <c r="DQ363" s="47">
        <v>0</v>
      </c>
      <c r="DR363" s="47">
        <v>0</v>
      </c>
      <c r="DS363" s="47">
        <v>0</v>
      </c>
      <c r="DT363" s="47">
        <v>0</v>
      </c>
      <c r="DU363" s="47">
        <v>0</v>
      </c>
      <c r="DV363" s="47">
        <v>0</v>
      </c>
      <c r="DW363" s="47">
        <v>0</v>
      </c>
      <c r="DX363" s="47">
        <v>0</v>
      </c>
      <c r="DY363" s="47">
        <v>0</v>
      </c>
      <c r="DZ363" s="47">
        <v>0</v>
      </c>
      <c r="EA363" s="47">
        <v>0</v>
      </c>
      <c r="ZZ363" t="s">
        <v>157</v>
      </c>
    </row>
    <row r="364" spans="1:702" x14ac:dyDescent="0.25">
      <c r="A364" s="47" t="s">
        <v>706</v>
      </c>
      <c r="B364" s="47" t="s">
        <v>153</v>
      </c>
      <c r="C364" s="47" t="s">
        <v>157</v>
      </c>
      <c r="D364" s="47" t="s">
        <v>1170</v>
      </c>
      <c r="E364" s="47" t="s">
        <v>699</v>
      </c>
      <c r="F364" s="47" t="s">
        <v>699</v>
      </c>
      <c r="G364" s="47"/>
      <c r="H364" s="47" t="s">
        <v>406</v>
      </c>
      <c r="I364" s="47" t="s">
        <v>415</v>
      </c>
      <c r="J364" s="47" t="str">
        <f>=IFERROR(VLOOKUP(H364&amp;I364,Table_Fonctions!A:G,6,FALSE),"")</f>
        <v>0</v>
      </c>
      <c r="K364" s="47" t="s">
        <v>1177</v>
      </c>
      <c r="L364" s="47" t="str">
        <f>=IFERROR(VLOOKUP(H364&amp;I364,Table_Fonctions!A:G,7,FALSE),K364)</f>
        <v/>
      </c>
      <c r="M364" s="47" t="str">
        <f>=IF(OR(LEFT(D364, 3)="TJ ", LEFT(D364, 4)="CPH "), "OUI", "NON")</f>
        <v/>
      </c>
      <c r="N364" s="47" t="s">
        <v>707</v>
      </c>
      <c r="O364" s="47"/>
      <c r="P364" s="47">
        <v>1</v>
      </c>
      <c r="Q364" s="47">
        <v>1</v>
      </c>
      <c r="R364" s="47" t="s">
        <v>1172</v>
      </c>
      <c r="S364" s="47">
        <f>=ROUND(BQ364-(BR364+BS364),3)</f>
      </c>
      <c r="T364" s="47">
        <f>=ROUND(CK364-(CL364+CM364+CN364+CO364+CP364),3)</f>
      </c>
      <c r="U364" s="47">
        <v>0</v>
      </c>
      <c r="V364" s="47">
        <v>0</v>
      </c>
      <c r="W364" s="47">
        <v>0</v>
      </c>
      <c r="X364" s="47">
        <v>0</v>
      </c>
      <c r="Y364" s="47">
        <v>0</v>
      </c>
      <c r="Z364" s="47">
        <v>0</v>
      </c>
      <c r="AA364" s="47">
        <v>0</v>
      </c>
      <c r="AB364" s="47">
        <v>0</v>
      </c>
      <c r="AC364" s="47">
        <v>0</v>
      </c>
      <c r="AD364" s="47">
        <v>0</v>
      </c>
      <c r="AE364" s="47">
        <v>0</v>
      </c>
      <c r="AF364" s="47">
        <v>0</v>
      </c>
      <c r="AG364" s="47">
        <v>0</v>
      </c>
      <c r="AH364" s="47">
        <v>0</v>
      </c>
      <c r="AI364" s="47">
        <v>0</v>
      </c>
      <c r="AJ364" s="47">
        <v>0</v>
      </c>
      <c r="AK364" s="47">
        <v>0</v>
      </c>
      <c r="AL364" s="47">
        <v>0</v>
      </c>
      <c r="AM364" s="47">
        <v>0</v>
      </c>
      <c r="AN364" s="47">
        <v>0</v>
      </c>
      <c r="AO364" s="47">
        <v>0</v>
      </c>
      <c r="AP364" s="47">
        <v>0</v>
      </c>
      <c r="AQ364" s="47">
        <v>0</v>
      </c>
      <c r="AR364" s="47">
        <v>0</v>
      </c>
      <c r="AS364" s="47">
        <v>0</v>
      </c>
      <c r="AT364" s="47">
        <v>0</v>
      </c>
      <c r="AU364" s="47">
        <v>0</v>
      </c>
      <c r="AV364" s="47">
        <v>0</v>
      </c>
      <c r="AW364" s="47">
        <v>0</v>
      </c>
      <c r="AX364" s="47">
        <v>0</v>
      </c>
      <c r="AY364" s="47">
        <v>0</v>
      </c>
      <c r="AZ364" s="47">
        <v>0</v>
      </c>
      <c r="BA364" s="47">
        <v>0</v>
      </c>
      <c r="BB364" s="47">
        <v>0</v>
      </c>
      <c r="BC364" s="47">
        <v>0</v>
      </c>
      <c r="BD364" s="47">
        <v>0</v>
      </c>
      <c r="BE364" s="47">
        <v>0</v>
      </c>
      <c r="BF364" s="47">
        <v>0</v>
      </c>
      <c r="BG364" s="47">
        <v>0</v>
      </c>
      <c r="BH364" s="47">
        <v>0</v>
      </c>
      <c r="BI364" s="47">
        <v>0</v>
      </c>
      <c r="BJ364" s="47">
        <v>0</v>
      </c>
      <c r="BK364" s="47">
        <v>0</v>
      </c>
      <c r="BL364" s="47">
        <v>0</v>
      </c>
      <c r="BM364" s="47">
        <v>0</v>
      </c>
      <c r="BN364" s="47">
        <v>0</v>
      </c>
      <c r="BO364" s="47">
        <v>0</v>
      </c>
      <c r="BP364" s="47">
        <v>0</v>
      </c>
      <c r="BQ364" s="47">
        <v>0.05000000000000036</v>
      </c>
      <c r="BR364" s="47">
        <v>0</v>
      </c>
      <c r="BS364" s="47">
        <v>0</v>
      </c>
      <c r="BT364" s="47">
        <v>0.650000000000004</v>
      </c>
      <c r="BU364" s="47">
        <v>0</v>
      </c>
      <c r="BV364" s="47">
        <v>0</v>
      </c>
      <c r="BW364" s="47">
        <v>0</v>
      </c>
      <c r="BX364" s="47">
        <v>0.05000000000000036</v>
      </c>
      <c r="BY364" s="47">
        <v>0</v>
      </c>
      <c r="BZ364" s="47">
        <v>0</v>
      </c>
      <c r="CA364" s="47">
        <v>0</v>
      </c>
      <c r="CB364" s="47">
        <v>0</v>
      </c>
      <c r="CC364" s="47">
        <v>0</v>
      </c>
      <c r="CD364" s="47">
        <v>0</v>
      </c>
      <c r="CE364" s="47">
        <v>0.05000000000000036</v>
      </c>
      <c r="CF364" s="47">
        <v>0</v>
      </c>
      <c r="CG364" s="47">
        <v>0</v>
      </c>
      <c r="CH364" s="47">
        <v>0</v>
      </c>
      <c r="CI364" s="47">
        <v>0</v>
      </c>
      <c r="CJ364" s="47">
        <v>0.5500000000000033</v>
      </c>
      <c r="CK364" s="47">
        <v>0.14999999999999905</v>
      </c>
      <c r="CL364" s="47">
        <v>0</v>
      </c>
      <c r="CM364" s="47">
        <v>0</v>
      </c>
      <c r="CN364" s="47">
        <v>0</v>
      </c>
      <c r="CO364" s="47">
        <v>0</v>
      </c>
      <c r="CP364" s="47">
        <v>0</v>
      </c>
      <c r="CQ364" s="47">
        <v>0.05000000000000036</v>
      </c>
      <c r="CR364" s="47">
        <v>0</v>
      </c>
      <c r="CS364" s="47">
        <v>0</v>
      </c>
      <c r="CT364" s="47">
        <v>0</v>
      </c>
      <c r="CU364" s="47">
        <v>0</v>
      </c>
      <c r="CV364" s="47">
        <v>0.05000000000000036</v>
      </c>
      <c r="CW364" s="47">
        <v>0</v>
      </c>
      <c r="CX364" s="47">
        <v>0</v>
      </c>
      <c r="CY364" s="47">
        <v>0.05000000000000036</v>
      </c>
      <c r="CZ364" s="47">
        <v>0</v>
      </c>
      <c r="DA364" s="47">
        <v>0</v>
      </c>
      <c r="DB364" s="47">
        <v>0</v>
      </c>
      <c r="DC364" s="47">
        <v>0</v>
      </c>
      <c r="DD364" s="47">
        <v>0</v>
      </c>
      <c r="DE364" s="47">
        <v>0</v>
      </c>
      <c r="DF364" s="47">
        <v>0</v>
      </c>
      <c r="DG364" s="47">
        <v>0</v>
      </c>
      <c r="DH364" s="47">
        <v>0</v>
      </c>
      <c r="DI364" s="47">
        <v>0</v>
      </c>
      <c r="DJ364" s="47">
        <v>0.05000000000000036</v>
      </c>
      <c r="DK364" s="47">
        <v>0</v>
      </c>
      <c r="DL364" s="47">
        <v>0</v>
      </c>
      <c r="DM364" s="47">
        <v>0</v>
      </c>
      <c r="DN364" s="47">
        <v>0</v>
      </c>
      <c r="DO364" s="47">
        <v>0</v>
      </c>
      <c r="DP364" s="47">
        <v>0</v>
      </c>
      <c r="DQ364" s="47">
        <v>0</v>
      </c>
      <c r="DR364" s="47">
        <v>0</v>
      </c>
      <c r="DS364" s="47">
        <v>0</v>
      </c>
      <c r="DT364" s="47">
        <v>0</v>
      </c>
      <c r="DU364" s="47">
        <v>0</v>
      </c>
      <c r="DV364" s="47">
        <v>0</v>
      </c>
      <c r="DW364" s="47">
        <v>0</v>
      </c>
      <c r="DX364" s="47">
        <v>0</v>
      </c>
      <c r="DY364" s="47">
        <v>0</v>
      </c>
      <c r="DZ364" s="47">
        <v>0</v>
      </c>
      <c r="EA364" s="47">
        <v>0</v>
      </c>
      <c r="ZZ364" t="s">
        <v>157</v>
      </c>
    </row>
    <row r="365" spans="1:702" x14ac:dyDescent="0.25">
      <c r="A365" s="47" t="s">
        <v>708</v>
      </c>
      <c r="B365" s="47" t="s">
        <v>153</v>
      </c>
      <c r="C365" s="47" t="s">
        <v>157</v>
      </c>
      <c r="D365" s="47" t="s">
        <v>1170</v>
      </c>
      <c r="E365" s="47" t="s">
        <v>699</v>
      </c>
      <c r="F365" s="47" t="s">
        <v>699</v>
      </c>
      <c r="G365" s="47"/>
      <c r="H365" s="47" t="s">
        <v>406</v>
      </c>
      <c r="I365" s="47" t="s">
        <v>412</v>
      </c>
      <c r="J365" s="47" t="str">
        <f>=IFERROR(VLOOKUP(H365&amp;I365,Table_Fonctions!A:G,6,FALSE),"")</f>
        <v>0</v>
      </c>
      <c r="K365" s="47" t="s">
        <v>1177</v>
      </c>
      <c r="L365" s="47" t="str">
        <f>=IFERROR(VLOOKUP(H365&amp;I365,Table_Fonctions!A:G,7,FALSE),K365)</f>
        <v/>
      </c>
      <c r="M365" s="47" t="str">
        <f>=IF(OR(LEFT(D365, 3)="TJ ", LEFT(D365, 4)="CPH "), "OUI", "NON")</f>
        <v/>
      </c>
      <c r="N365" s="47" t="s">
        <v>617</v>
      </c>
      <c r="O365" s="47"/>
      <c r="P365" s="47">
        <v>1</v>
      </c>
      <c r="Q365" s="47">
        <v>1</v>
      </c>
      <c r="R365" s="47" t="s">
        <v>1172</v>
      </c>
      <c r="S365" s="47">
        <f>=ROUND(BQ365-(BR365+BS365),3)</f>
      </c>
      <c r="T365" s="47">
        <f>=ROUND(CK365-(CL365+CM365+CN365+CO365+CP365),3)</f>
      </c>
      <c r="U365" s="47">
        <v>0</v>
      </c>
      <c r="V365" s="47">
        <v>0</v>
      </c>
      <c r="W365" s="47">
        <v>0</v>
      </c>
      <c r="X365" s="47">
        <v>0</v>
      </c>
      <c r="Y365" s="47">
        <v>0</v>
      </c>
      <c r="Z365" s="47">
        <v>0</v>
      </c>
      <c r="AA365" s="47">
        <v>0</v>
      </c>
      <c r="AB365" s="47">
        <v>0</v>
      </c>
      <c r="AC365" s="47">
        <v>0</v>
      </c>
      <c r="AD365" s="47">
        <v>0</v>
      </c>
      <c r="AE365" s="47">
        <v>0</v>
      </c>
      <c r="AF365" s="47">
        <v>0</v>
      </c>
      <c r="AG365" s="47">
        <v>0</v>
      </c>
      <c r="AH365" s="47">
        <v>0</v>
      </c>
      <c r="AI365" s="47">
        <v>0</v>
      </c>
      <c r="AJ365" s="47">
        <v>0</v>
      </c>
      <c r="AK365" s="47">
        <v>0</v>
      </c>
      <c r="AL365" s="47">
        <v>0</v>
      </c>
      <c r="AM365" s="47">
        <v>0</v>
      </c>
      <c r="AN365" s="47">
        <v>0</v>
      </c>
      <c r="AO365" s="47">
        <v>0</v>
      </c>
      <c r="AP365" s="47">
        <v>0</v>
      </c>
      <c r="AQ365" s="47">
        <v>0</v>
      </c>
      <c r="AR365" s="47">
        <v>0</v>
      </c>
      <c r="AS365" s="47">
        <v>0</v>
      </c>
      <c r="AT365" s="47">
        <v>0</v>
      </c>
      <c r="AU365" s="47">
        <v>0</v>
      </c>
      <c r="AV365" s="47">
        <v>0</v>
      </c>
      <c r="AW365" s="47">
        <v>0</v>
      </c>
      <c r="AX365" s="47">
        <v>0</v>
      </c>
      <c r="AY365" s="47">
        <v>0</v>
      </c>
      <c r="AZ365" s="47">
        <v>0</v>
      </c>
      <c r="BA365" s="47">
        <v>0</v>
      </c>
      <c r="BB365" s="47">
        <v>0</v>
      </c>
      <c r="BC365" s="47">
        <v>0</v>
      </c>
      <c r="BD365" s="47">
        <v>0</v>
      </c>
      <c r="BE365" s="47">
        <v>0</v>
      </c>
      <c r="BF365" s="47">
        <v>0</v>
      </c>
      <c r="BG365" s="47">
        <v>0</v>
      </c>
      <c r="BH365" s="47">
        <v>0</v>
      </c>
      <c r="BI365" s="47">
        <v>0</v>
      </c>
      <c r="BJ365" s="47">
        <v>0</v>
      </c>
      <c r="BK365" s="47">
        <v>0</v>
      </c>
      <c r="BL365" s="47">
        <v>0</v>
      </c>
      <c r="BM365" s="47">
        <v>0</v>
      </c>
      <c r="BN365" s="47">
        <v>0</v>
      </c>
      <c r="BO365" s="47">
        <v>0</v>
      </c>
      <c r="BP365" s="47">
        <v>0</v>
      </c>
      <c r="BQ365" s="47">
        <v>0</v>
      </c>
      <c r="BR365" s="47">
        <v>0</v>
      </c>
      <c r="BS365" s="47">
        <v>0</v>
      </c>
      <c r="BT365" s="47">
        <v>1</v>
      </c>
      <c r="BU365" s="47">
        <v>0</v>
      </c>
      <c r="BV365" s="47">
        <v>0</v>
      </c>
      <c r="BW365" s="47">
        <v>0</v>
      </c>
      <c r="BX365" s="47">
        <v>0</v>
      </c>
      <c r="BY365" s="47">
        <v>0</v>
      </c>
      <c r="BZ365" s="47">
        <v>0</v>
      </c>
      <c r="CA365" s="47">
        <v>0</v>
      </c>
      <c r="CB365" s="47">
        <v>0</v>
      </c>
      <c r="CC365" s="47">
        <v>0</v>
      </c>
      <c r="CD365" s="47">
        <v>0</v>
      </c>
      <c r="CE365" s="47">
        <v>0</v>
      </c>
      <c r="CF365" s="47">
        <v>0</v>
      </c>
      <c r="CG365" s="47">
        <v>0</v>
      </c>
      <c r="CH365" s="47">
        <v>0</v>
      </c>
      <c r="CI365" s="47">
        <v>1</v>
      </c>
      <c r="CJ365" s="47">
        <v>0</v>
      </c>
      <c r="CK365" s="47">
        <v>0</v>
      </c>
      <c r="CL365" s="47">
        <v>0</v>
      </c>
      <c r="CM365" s="47">
        <v>0</v>
      </c>
      <c r="CN365" s="47">
        <v>0</v>
      </c>
      <c r="CO365" s="47">
        <v>0</v>
      </c>
      <c r="CP365" s="47">
        <v>0</v>
      </c>
      <c r="CQ365" s="47">
        <v>0</v>
      </c>
      <c r="CR365" s="47">
        <v>0</v>
      </c>
      <c r="CS365" s="47">
        <v>0</v>
      </c>
      <c r="CT365" s="47">
        <v>0</v>
      </c>
      <c r="CU365" s="47">
        <v>0</v>
      </c>
      <c r="CV365" s="47">
        <v>0</v>
      </c>
      <c r="CW365" s="47">
        <v>0</v>
      </c>
      <c r="CX365" s="47">
        <v>0</v>
      </c>
      <c r="CY365" s="47">
        <v>0</v>
      </c>
      <c r="CZ365" s="47">
        <v>0</v>
      </c>
      <c r="DA365" s="47">
        <v>0</v>
      </c>
      <c r="DB365" s="47">
        <v>0</v>
      </c>
      <c r="DC365" s="47">
        <v>0</v>
      </c>
      <c r="DD365" s="47">
        <v>0</v>
      </c>
      <c r="DE365" s="47">
        <v>0</v>
      </c>
      <c r="DF365" s="47">
        <v>0</v>
      </c>
      <c r="DG365" s="47">
        <v>0</v>
      </c>
      <c r="DH365" s="47">
        <v>0</v>
      </c>
      <c r="DI365" s="47">
        <v>0</v>
      </c>
      <c r="DJ365" s="47">
        <v>0</v>
      </c>
      <c r="DK365" s="47">
        <v>0</v>
      </c>
      <c r="DL365" s="47">
        <v>0</v>
      </c>
      <c r="DM365" s="47">
        <v>0</v>
      </c>
      <c r="DN365" s="47">
        <v>0</v>
      </c>
      <c r="DO365" s="47">
        <v>0</v>
      </c>
      <c r="DP365" s="47">
        <v>0</v>
      </c>
      <c r="DQ365" s="47">
        <v>0</v>
      </c>
      <c r="DR365" s="47">
        <v>0</v>
      </c>
      <c r="DS365" s="47">
        <v>0</v>
      </c>
      <c r="DT365" s="47">
        <v>0</v>
      </c>
      <c r="DU365" s="47">
        <v>0</v>
      </c>
      <c r="DV365" s="47">
        <v>0</v>
      </c>
      <c r="DW365" s="47">
        <v>0</v>
      </c>
      <c r="DX365" s="47">
        <v>0</v>
      </c>
      <c r="DY365" s="47">
        <v>0</v>
      </c>
      <c r="DZ365" s="47">
        <v>0</v>
      </c>
      <c r="EA365" s="47">
        <v>0</v>
      </c>
      <c r="ZZ365" t="s">
        <v>157</v>
      </c>
    </row>
    <row r="366" spans="1:702" x14ac:dyDescent="0.25">
      <c r="A366" s="47" t="s">
        <v>709</v>
      </c>
      <c r="B366" s="47" t="s">
        <v>153</v>
      </c>
      <c r="C366" s="47" t="s">
        <v>157</v>
      </c>
      <c r="D366" s="47" t="s">
        <v>1170</v>
      </c>
      <c r="E366" s="47" t="s">
        <v>699</v>
      </c>
      <c r="F366" s="47" t="s">
        <v>699</v>
      </c>
      <c r="G366" s="47"/>
      <c r="H366" s="47" t="s">
        <v>406</v>
      </c>
      <c r="I366" s="47" t="s">
        <v>412</v>
      </c>
      <c r="J366" s="47" t="str">
        <f>=IFERROR(VLOOKUP(H366&amp;I366,Table_Fonctions!A:G,6,FALSE),"")</f>
        <v>0</v>
      </c>
      <c r="K366" s="47" t="s">
        <v>1177</v>
      </c>
      <c r="L366" s="47" t="str">
        <f>=IFERROR(VLOOKUP(H366&amp;I366,Table_Fonctions!A:G,7,FALSE),K366)</f>
        <v/>
      </c>
      <c r="M366" s="47" t="str">
        <f>=IF(OR(LEFT(D366, 3)="TJ ", LEFT(D366, 4)="CPH "), "OUI", "NON")</f>
        <v/>
      </c>
      <c r="N366" s="47" t="s">
        <v>710</v>
      </c>
      <c r="O366" s="47"/>
      <c r="P366" s="47">
        <v>1</v>
      </c>
      <c r="Q366" s="47">
        <v>1</v>
      </c>
      <c r="R366" s="47" t="s">
        <v>1172</v>
      </c>
      <c r="S366" s="47">
        <f>=ROUND(BQ366-(BR366+BS366),3)</f>
      </c>
      <c r="T366" s="47">
        <f>=ROUND(CK366-(CL366+CM366+CN366+CO366+CP366),3)</f>
      </c>
      <c r="U366" s="47">
        <v>0</v>
      </c>
      <c r="V366" s="47">
        <v>0</v>
      </c>
      <c r="W366" s="47">
        <v>0</v>
      </c>
      <c r="X366" s="47">
        <v>0</v>
      </c>
      <c r="Y366" s="47">
        <v>0</v>
      </c>
      <c r="Z366" s="47">
        <v>0</v>
      </c>
      <c r="AA366" s="47">
        <v>0</v>
      </c>
      <c r="AB366" s="47">
        <v>0</v>
      </c>
      <c r="AC366" s="47">
        <v>0</v>
      </c>
      <c r="AD366" s="47">
        <v>0</v>
      </c>
      <c r="AE366" s="47">
        <v>0</v>
      </c>
      <c r="AF366" s="47">
        <v>0</v>
      </c>
      <c r="AG366" s="47">
        <v>0</v>
      </c>
      <c r="AH366" s="47">
        <v>0</v>
      </c>
      <c r="AI366" s="47">
        <v>0</v>
      </c>
      <c r="AJ366" s="47">
        <v>0</v>
      </c>
      <c r="AK366" s="47">
        <v>0</v>
      </c>
      <c r="AL366" s="47">
        <v>0</v>
      </c>
      <c r="AM366" s="47">
        <v>0</v>
      </c>
      <c r="AN366" s="47">
        <v>0</v>
      </c>
      <c r="AO366" s="47">
        <v>0</v>
      </c>
      <c r="AP366" s="47">
        <v>0</v>
      </c>
      <c r="AQ366" s="47">
        <v>0</v>
      </c>
      <c r="AR366" s="47">
        <v>0</v>
      </c>
      <c r="AS366" s="47">
        <v>0</v>
      </c>
      <c r="AT366" s="47">
        <v>0</v>
      </c>
      <c r="AU366" s="47">
        <v>0</v>
      </c>
      <c r="AV366" s="47">
        <v>0</v>
      </c>
      <c r="AW366" s="47">
        <v>0</v>
      </c>
      <c r="AX366" s="47">
        <v>0</v>
      </c>
      <c r="AY366" s="47">
        <v>0</v>
      </c>
      <c r="AZ366" s="47">
        <v>0</v>
      </c>
      <c r="BA366" s="47">
        <v>0</v>
      </c>
      <c r="BB366" s="47">
        <v>0</v>
      </c>
      <c r="BC366" s="47">
        <v>0</v>
      </c>
      <c r="BD366" s="47">
        <v>0</v>
      </c>
      <c r="BE366" s="47">
        <v>0</v>
      </c>
      <c r="BF366" s="47">
        <v>0</v>
      </c>
      <c r="BG366" s="47">
        <v>0</v>
      </c>
      <c r="BH366" s="47">
        <v>0</v>
      </c>
      <c r="BI366" s="47">
        <v>0</v>
      </c>
      <c r="BJ366" s="47">
        <v>0</v>
      </c>
      <c r="BK366" s="47">
        <v>0</v>
      </c>
      <c r="BL366" s="47">
        <v>0</v>
      </c>
      <c r="BM366" s="47">
        <v>0</v>
      </c>
      <c r="BN366" s="47">
        <v>0</v>
      </c>
      <c r="BO366" s="47">
        <v>0</v>
      </c>
      <c r="BP366" s="47">
        <v>0</v>
      </c>
      <c r="BQ366" s="47">
        <v>0</v>
      </c>
      <c r="BR366" s="47">
        <v>0</v>
      </c>
      <c r="BS366" s="47">
        <v>0</v>
      </c>
      <c r="BT366" s="47">
        <v>0</v>
      </c>
      <c r="BU366" s="47">
        <v>0</v>
      </c>
      <c r="BV366" s="47">
        <v>0</v>
      </c>
      <c r="BW366" s="47">
        <v>0</v>
      </c>
      <c r="BX366" s="47">
        <v>0</v>
      </c>
      <c r="BY366" s="47">
        <v>0</v>
      </c>
      <c r="BZ366" s="47">
        <v>0</v>
      </c>
      <c r="CA366" s="47">
        <v>0</v>
      </c>
      <c r="CB366" s="47">
        <v>0</v>
      </c>
      <c r="CC366" s="47">
        <v>0</v>
      </c>
      <c r="CD366" s="47">
        <v>0</v>
      </c>
      <c r="CE366" s="47">
        <v>0</v>
      </c>
      <c r="CF366" s="47">
        <v>0</v>
      </c>
      <c r="CG366" s="47">
        <v>0</v>
      </c>
      <c r="CH366" s="47">
        <v>0</v>
      </c>
      <c r="CI366" s="47">
        <v>0</v>
      </c>
      <c r="CJ366" s="47">
        <v>0</v>
      </c>
      <c r="CK366" s="47">
        <v>0</v>
      </c>
      <c r="CL366" s="47">
        <v>0</v>
      </c>
      <c r="CM366" s="47">
        <v>0</v>
      </c>
      <c r="CN366" s="47">
        <v>0</v>
      </c>
      <c r="CO366" s="47">
        <v>0</v>
      </c>
      <c r="CP366" s="47">
        <v>0</v>
      </c>
      <c r="CQ366" s="47">
        <v>0</v>
      </c>
      <c r="CR366" s="47">
        <v>0</v>
      </c>
      <c r="CS366" s="47">
        <v>0</v>
      </c>
      <c r="CT366" s="47">
        <v>0</v>
      </c>
      <c r="CU366" s="47">
        <v>0</v>
      </c>
      <c r="CV366" s="47">
        <v>0</v>
      </c>
      <c r="CW366" s="47">
        <v>0</v>
      </c>
      <c r="CX366" s="47">
        <v>0</v>
      </c>
      <c r="CY366" s="47">
        <v>1</v>
      </c>
      <c r="CZ366" s="47">
        <v>0</v>
      </c>
      <c r="DA366" s="47">
        <v>0</v>
      </c>
      <c r="DB366" s="47">
        <v>0</v>
      </c>
      <c r="DC366" s="47">
        <v>0</v>
      </c>
      <c r="DD366" s="47">
        <v>0</v>
      </c>
      <c r="DE366" s="47">
        <v>0</v>
      </c>
      <c r="DF366" s="47">
        <v>0</v>
      </c>
      <c r="DG366" s="47">
        <v>0</v>
      </c>
      <c r="DH366" s="47">
        <v>0</v>
      </c>
      <c r="DI366" s="47">
        <v>0</v>
      </c>
      <c r="DJ366" s="47">
        <v>1</v>
      </c>
      <c r="DK366" s="47">
        <v>0</v>
      </c>
      <c r="DL366" s="47">
        <v>0</v>
      </c>
      <c r="DM366" s="47">
        <v>0</v>
      </c>
      <c r="DN366" s="47">
        <v>0</v>
      </c>
      <c r="DO366" s="47">
        <v>0</v>
      </c>
      <c r="DP366" s="47">
        <v>0</v>
      </c>
      <c r="DQ366" s="47">
        <v>0</v>
      </c>
      <c r="DR366" s="47">
        <v>0</v>
      </c>
      <c r="DS366" s="47">
        <v>0</v>
      </c>
      <c r="DT366" s="47">
        <v>0</v>
      </c>
      <c r="DU366" s="47">
        <v>0</v>
      </c>
      <c r="DV366" s="47">
        <v>0</v>
      </c>
      <c r="DW366" s="47">
        <v>0</v>
      </c>
      <c r="DX366" s="47">
        <v>0</v>
      </c>
      <c r="DY366" s="47">
        <v>0</v>
      </c>
      <c r="DZ366" s="47">
        <v>0</v>
      </c>
      <c r="EA366" s="47">
        <v>0</v>
      </c>
      <c r="ZZ366" t="s">
        <v>157</v>
      </c>
    </row>
    <row r="367" spans="1:702" x14ac:dyDescent="0.25">
      <c r="A367" s="47" t="s">
        <v>711</v>
      </c>
      <c r="B367" s="47" t="s">
        <v>153</v>
      </c>
      <c r="C367" s="47" t="s">
        <v>157</v>
      </c>
      <c r="D367" s="47" t="s">
        <v>1170</v>
      </c>
      <c r="E367" s="47" t="s">
        <v>699</v>
      </c>
      <c r="F367" s="47" t="s">
        <v>699</v>
      </c>
      <c r="G367" s="47"/>
      <c r="H367" s="47" t="s">
        <v>406</v>
      </c>
      <c r="I367" s="47" t="s">
        <v>412</v>
      </c>
      <c r="J367" s="47" t="str">
        <f>=IFERROR(VLOOKUP(H367&amp;I367,Table_Fonctions!A:G,6,FALSE),"")</f>
        <v>0</v>
      </c>
      <c r="K367" s="47" t="s">
        <v>1177</v>
      </c>
      <c r="L367" s="47" t="str">
        <f>=IFERROR(VLOOKUP(H367&amp;I367,Table_Fonctions!A:G,7,FALSE),K367)</f>
        <v/>
      </c>
      <c r="M367" s="47" t="str">
        <f>=IF(OR(LEFT(D367, 3)="TJ ", LEFT(D367, 4)="CPH "), "OUI", "NON")</f>
        <v/>
      </c>
      <c r="N367" s="47" t="s">
        <v>603</v>
      </c>
      <c r="O367" s="47" t="s">
        <v>657</v>
      </c>
      <c r="P367" s="47">
        <v>1</v>
      </c>
      <c r="Q367" s="47">
        <v>1</v>
      </c>
      <c r="R367" s="47" t="s">
        <v>1172</v>
      </c>
      <c r="S367" s="47">
        <f>=ROUND(BQ367-(BR367+BS367),3)</f>
      </c>
      <c r="T367" s="47">
        <f>=ROUND(CK367-(CL367+CM367+CN367+CO367+CP367),3)</f>
      </c>
      <c r="U367" s="47">
        <v>0</v>
      </c>
      <c r="V367" s="47">
        <v>0</v>
      </c>
      <c r="W367" s="47">
        <v>0</v>
      </c>
      <c r="X367" s="47">
        <v>0</v>
      </c>
      <c r="Y367" s="47">
        <v>0</v>
      </c>
      <c r="Z367" s="47">
        <v>0</v>
      </c>
      <c r="AA367" s="47">
        <v>0</v>
      </c>
      <c r="AB367" s="47">
        <v>0</v>
      </c>
      <c r="AC367" s="47">
        <v>0</v>
      </c>
      <c r="AD367" s="47">
        <v>0</v>
      </c>
      <c r="AE367" s="47">
        <v>0</v>
      </c>
      <c r="AF367" s="47">
        <v>0</v>
      </c>
      <c r="AG367" s="47">
        <v>0</v>
      </c>
      <c r="AH367" s="47">
        <v>0</v>
      </c>
      <c r="AI367" s="47">
        <v>0</v>
      </c>
      <c r="AJ367" s="47">
        <v>0</v>
      </c>
      <c r="AK367" s="47">
        <v>0</v>
      </c>
      <c r="AL367" s="47">
        <v>0</v>
      </c>
      <c r="AM367" s="47">
        <v>0</v>
      </c>
      <c r="AN367" s="47">
        <v>0</v>
      </c>
      <c r="AO367" s="47">
        <v>0</v>
      </c>
      <c r="AP367" s="47">
        <v>0</v>
      </c>
      <c r="AQ367" s="47">
        <v>0</v>
      </c>
      <c r="AR367" s="47">
        <v>0</v>
      </c>
      <c r="AS367" s="47">
        <v>0</v>
      </c>
      <c r="AT367" s="47">
        <v>0</v>
      </c>
      <c r="AU367" s="47">
        <v>0</v>
      </c>
      <c r="AV367" s="47">
        <v>0</v>
      </c>
      <c r="AW367" s="47">
        <v>0</v>
      </c>
      <c r="AX367" s="47">
        <v>0</v>
      </c>
      <c r="AY367" s="47">
        <v>0</v>
      </c>
      <c r="AZ367" s="47">
        <v>0</v>
      </c>
      <c r="BA367" s="47">
        <v>0</v>
      </c>
      <c r="BB367" s="47">
        <v>0</v>
      </c>
      <c r="BC367" s="47">
        <v>0</v>
      </c>
      <c r="BD367" s="47">
        <v>0</v>
      </c>
      <c r="BE367" s="47">
        <v>0</v>
      </c>
      <c r="BF367" s="47">
        <v>0</v>
      </c>
      <c r="BG367" s="47">
        <v>0</v>
      </c>
      <c r="BH367" s="47">
        <v>0</v>
      </c>
      <c r="BI367" s="47">
        <v>0</v>
      </c>
      <c r="BJ367" s="47">
        <v>0</v>
      </c>
      <c r="BK367" s="47">
        <v>0</v>
      </c>
      <c r="BL367" s="47">
        <v>0</v>
      </c>
      <c r="BM367" s="47">
        <v>0</v>
      </c>
      <c r="BN367" s="47">
        <v>0</v>
      </c>
      <c r="BO367" s="47">
        <v>0</v>
      </c>
      <c r="BP367" s="47">
        <v>0</v>
      </c>
      <c r="BQ367" s="47">
        <v>0</v>
      </c>
      <c r="BR367" s="47">
        <v>0</v>
      </c>
      <c r="BS367" s="47">
        <v>0</v>
      </c>
      <c r="BT367" s="47">
        <v>0</v>
      </c>
      <c r="BU367" s="47">
        <v>0</v>
      </c>
      <c r="BV367" s="47">
        <v>0</v>
      </c>
      <c r="BW367" s="47">
        <v>0</v>
      </c>
      <c r="BX367" s="47">
        <v>0</v>
      </c>
      <c r="BY367" s="47">
        <v>0</v>
      </c>
      <c r="BZ367" s="47">
        <v>0</v>
      </c>
      <c r="CA367" s="47">
        <v>0</v>
      </c>
      <c r="CB367" s="47">
        <v>0</v>
      </c>
      <c r="CC367" s="47">
        <v>0</v>
      </c>
      <c r="CD367" s="47">
        <v>0</v>
      </c>
      <c r="CE367" s="47">
        <v>0</v>
      </c>
      <c r="CF367" s="47">
        <v>0</v>
      </c>
      <c r="CG367" s="47">
        <v>0</v>
      </c>
      <c r="CH367" s="47">
        <v>0</v>
      </c>
      <c r="CI367" s="47">
        <v>0</v>
      </c>
      <c r="CJ367" s="47">
        <v>0</v>
      </c>
      <c r="CK367" s="47">
        <v>0</v>
      </c>
      <c r="CL367" s="47">
        <v>0</v>
      </c>
      <c r="CM367" s="47">
        <v>0</v>
      </c>
      <c r="CN367" s="47">
        <v>0</v>
      </c>
      <c r="CO367" s="47">
        <v>0</v>
      </c>
      <c r="CP367" s="47">
        <v>0</v>
      </c>
      <c r="CQ367" s="47">
        <v>0</v>
      </c>
      <c r="CR367" s="47">
        <v>0</v>
      </c>
      <c r="CS367" s="47">
        <v>0</v>
      </c>
      <c r="CT367" s="47">
        <v>0</v>
      </c>
      <c r="CU367" s="47">
        <v>0</v>
      </c>
      <c r="CV367" s="47">
        <v>0</v>
      </c>
      <c r="CW367" s="47">
        <v>0</v>
      </c>
      <c r="CX367" s="47">
        <v>0</v>
      </c>
      <c r="CY367" s="47">
        <v>1</v>
      </c>
      <c r="CZ367" s="47">
        <v>0</v>
      </c>
      <c r="DA367" s="47">
        <v>0</v>
      </c>
      <c r="DB367" s="47">
        <v>0</v>
      </c>
      <c r="DC367" s="47">
        <v>0</v>
      </c>
      <c r="DD367" s="47">
        <v>0</v>
      </c>
      <c r="DE367" s="47">
        <v>0</v>
      </c>
      <c r="DF367" s="47">
        <v>0</v>
      </c>
      <c r="DG367" s="47">
        <v>0</v>
      </c>
      <c r="DH367" s="47">
        <v>0</v>
      </c>
      <c r="DI367" s="47">
        <v>0</v>
      </c>
      <c r="DJ367" s="47">
        <v>1</v>
      </c>
      <c r="DK367" s="47">
        <v>0</v>
      </c>
      <c r="DL367" s="47">
        <v>0</v>
      </c>
      <c r="DM367" s="47">
        <v>0</v>
      </c>
      <c r="DN367" s="47">
        <v>0</v>
      </c>
      <c r="DO367" s="47">
        <v>0</v>
      </c>
      <c r="DP367" s="47">
        <v>0</v>
      </c>
      <c r="DQ367" s="47">
        <v>0</v>
      </c>
      <c r="DR367" s="47">
        <v>0</v>
      </c>
      <c r="DS367" s="47">
        <v>0</v>
      </c>
      <c r="DT367" s="47">
        <v>0</v>
      </c>
      <c r="DU367" s="47">
        <v>0</v>
      </c>
      <c r="DV367" s="47">
        <v>0</v>
      </c>
      <c r="DW367" s="47">
        <v>0</v>
      </c>
      <c r="DX367" s="47">
        <v>0</v>
      </c>
      <c r="DY367" s="47">
        <v>0</v>
      </c>
      <c r="DZ367" s="47">
        <v>0</v>
      </c>
      <c r="EA367" s="47">
        <v>0</v>
      </c>
      <c r="ZZ367" t="s">
        <v>157</v>
      </c>
    </row>
    <row r="368" spans="1:702" x14ac:dyDescent="0.25">
      <c r="A368" s="47" t="s">
        <v>712</v>
      </c>
      <c r="B368" s="47" t="s">
        <v>153</v>
      </c>
      <c r="C368" s="47" t="s">
        <v>157</v>
      </c>
      <c r="D368" s="47" t="s">
        <v>1170</v>
      </c>
      <c r="E368" s="47" t="s">
        <v>699</v>
      </c>
      <c r="F368" s="47" t="s">
        <v>699</v>
      </c>
      <c r="G368" s="47"/>
      <c r="H368" s="47" t="s">
        <v>406</v>
      </c>
      <c r="I368" s="47" t="s">
        <v>428</v>
      </c>
      <c r="J368" s="47" t="str">
        <f>=IFERROR(VLOOKUP(H368&amp;I368,Table_Fonctions!A:G,6,FALSE),"")</f>
        <v>0</v>
      </c>
      <c r="K368" s="47" t="s">
        <v>1178</v>
      </c>
      <c r="L368" s="47" t="str">
        <f>=IFERROR(VLOOKUP(H368&amp;I368,Table_Fonctions!A:G,7,FALSE),K368)</f>
        <v/>
      </c>
      <c r="M368" s="47" t="str">
        <f>=IF(OR(LEFT(D368, 3)="TJ ", LEFT(D368, 4)="CPH "), "OUI", "NON")</f>
        <v/>
      </c>
      <c r="N368" s="47" t="s">
        <v>571</v>
      </c>
      <c r="O368" s="47"/>
      <c r="P368" s="47">
        <v>1</v>
      </c>
      <c r="Q368" s="47">
        <v>0</v>
      </c>
      <c r="R368" s="47">
        <v>1</v>
      </c>
      <c r="S368" s="47">
        <f>=ROUND(BQ368-(BR368+BS368),3)</f>
      </c>
      <c r="T368" s="47">
        <f>=ROUND(CK368-(CL368+CM368+CN368+CO368+CP368),3)</f>
      </c>
      <c r="U368" s="47">
        <v>0</v>
      </c>
      <c r="V368" s="47">
        <v>0</v>
      </c>
      <c r="W368" s="47">
        <v>0</v>
      </c>
      <c r="X368" s="47">
        <v>0</v>
      </c>
      <c r="Y368" s="47">
        <v>0</v>
      </c>
      <c r="Z368" s="47">
        <v>0</v>
      </c>
      <c r="AA368" s="47">
        <v>0</v>
      </c>
      <c r="AB368" s="47">
        <v>0</v>
      </c>
      <c r="AC368" s="47">
        <v>0</v>
      </c>
      <c r="AD368" s="47">
        <v>0</v>
      </c>
      <c r="AE368" s="47">
        <v>0</v>
      </c>
      <c r="AF368" s="47">
        <v>0</v>
      </c>
      <c r="AG368" s="47">
        <v>0</v>
      </c>
      <c r="AH368" s="47">
        <v>0</v>
      </c>
      <c r="AI368" s="47">
        <v>0</v>
      </c>
      <c r="AJ368" s="47">
        <v>0</v>
      </c>
      <c r="AK368" s="47">
        <v>0</v>
      </c>
      <c r="AL368" s="47">
        <v>0</v>
      </c>
      <c r="AM368" s="47">
        <v>0</v>
      </c>
      <c r="AN368" s="47">
        <v>0</v>
      </c>
      <c r="AO368" s="47">
        <v>0</v>
      </c>
      <c r="AP368" s="47">
        <v>0</v>
      </c>
      <c r="AQ368" s="47">
        <v>0</v>
      </c>
      <c r="AR368" s="47">
        <v>0</v>
      </c>
      <c r="AS368" s="47">
        <v>0</v>
      </c>
      <c r="AT368" s="47">
        <v>0</v>
      </c>
      <c r="AU368" s="47">
        <v>0</v>
      </c>
      <c r="AV368" s="47">
        <v>0</v>
      </c>
      <c r="AW368" s="47">
        <v>0</v>
      </c>
      <c r="AX368" s="47">
        <v>0</v>
      </c>
      <c r="AY368" s="47">
        <v>0</v>
      </c>
      <c r="AZ368" s="47">
        <v>0</v>
      </c>
      <c r="BA368" s="47">
        <v>0</v>
      </c>
      <c r="BB368" s="47">
        <v>0</v>
      </c>
      <c r="BC368" s="47">
        <v>0</v>
      </c>
      <c r="BD368" s="47">
        <v>0</v>
      </c>
      <c r="BE368" s="47">
        <v>0</v>
      </c>
      <c r="BF368" s="47">
        <v>0</v>
      </c>
      <c r="BG368" s="47">
        <v>0</v>
      </c>
      <c r="BH368" s="47">
        <v>0</v>
      </c>
      <c r="BI368" s="47">
        <v>0</v>
      </c>
      <c r="BJ368" s="47">
        <v>0</v>
      </c>
      <c r="BK368" s="47">
        <v>0</v>
      </c>
      <c r="BL368" s="47">
        <v>0</v>
      </c>
      <c r="BM368" s="47">
        <v>0</v>
      </c>
      <c r="BN368" s="47">
        <v>0</v>
      </c>
      <c r="BO368" s="47">
        <v>0</v>
      </c>
      <c r="BP368" s="47">
        <v>0</v>
      </c>
      <c r="BQ368" s="47">
        <v>0</v>
      </c>
      <c r="BR368" s="47">
        <v>0</v>
      </c>
      <c r="BS368" s="47">
        <v>0</v>
      </c>
      <c r="BT368" s="47">
        <v>0</v>
      </c>
      <c r="BU368" s="47">
        <v>0</v>
      </c>
      <c r="BV368" s="47">
        <v>0</v>
      </c>
      <c r="BW368" s="47">
        <v>0</v>
      </c>
      <c r="BX368" s="47">
        <v>0</v>
      </c>
      <c r="BY368" s="47">
        <v>0</v>
      </c>
      <c r="BZ368" s="47">
        <v>0</v>
      </c>
      <c r="CA368" s="47">
        <v>0</v>
      </c>
      <c r="CB368" s="47">
        <v>0</v>
      </c>
      <c r="CC368" s="47">
        <v>0</v>
      </c>
      <c r="CD368" s="47">
        <v>0</v>
      </c>
      <c r="CE368" s="47">
        <v>0</v>
      </c>
      <c r="CF368" s="47">
        <v>0</v>
      </c>
      <c r="CG368" s="47">
        <v>0</v>
      </c>
      <c r="CH368" s="47">
        <v>0</v>
      </c>
      <c r="CI368" s="47">
        <v>0</v>
      </c>
      <c r="CJ368" s="47">
        <v>0</v>
      </c>
      <c r="CK368" s="47">
        <v>0</v>
      </c>
      <c r="CL368" s="47">
        <v>0</v>
      </c>
      <c r="CM368" s="47">
        <v>0</v>
      </c>
      <c r="CN368" s="47">
        <v>0</v>
      </c>
      <c r="CO368" s="47">
        <v>0</v>
      </c>
      <c r="CP368" s="47">
        <v>0</v>
      </c>
      <c r="CQ368" s="47">
        <v>0</v>
      </c>
      <c r="CR368" s="47">
        <v>0</v>
      </c>
      <c r="CS368" s="47">
        <v>0</v>
      </c>
      <c r="CT368" s="47">
        <v>0</v>
      </c>
      <c r="CU368" s="47">
        <v>0</v>
      </c>
      <c r="CV368" s="47">
        <v>0</v>
      </c>
      <c r="CW368" s="47">
        <v>0</v>
      </c>
      <c r="CX368" s="47">
        <v>0</v>
      </c>
      <c r="CY368" s="47">
        <v>0</v>
      </c>
      <c r="CZ368" s="47">
        <v>0</v>
      </c>
      <c r="DA368" s="47">
        <v>0</v>
      </c>
      <c r="DB368" s="47">
        <v>0</v>
      </c>
      <c r="DC368" s="47">
        <v>0</v>
      </c>
      <c r="DD368" s="47">
        <v>0</v>
      </c>
      <c r="DE368" s="47">
        <v>0</v>
      </c>
      <c r="DF368" s="47">
        <v>0</v>
      </c>
      <c r="DG368" s="47">
        <v>0</v>
      </c>
      <c r="DH368" s="47">
        <v>0</v>
      </c>
      <c r="DI368" s="47">
        <v>0</v>
      </c>
      <c r="DJ368" s="47">
        <v>0</v>
      </c>
      <c r="DK368" s="47">
        <v>0</v>
      </c>
      <c r="DL368" s="47">
        <v>0</v>
      </c>
      <c r="DM368" s="47">
        <v>0</v>
      </c>
      <c r="DN368" s="47">
        <v>0</v>
      </c>
      <c r="DO368" s="47">
        <v>0</v>
      </c>
      <c r="DP368" s="47">
        <v>0</v>
      </c>
      <c r="DQ368" s="47">
        <v>0</v>
      </c>
      <c r="DR368" s="47">
        <v>0</v>
      </c>
      <c r="DS368" s="47">
        <v>0</v>
      </c>
      <c r="DT368" s="47">
        <v>0</v>
      </c>
      <c r="DU368" s="47">
        <v>0</v>
      </c>
      <c r="DV368" s="47">
        <v>0</v>
      </c>
      <c r="DW368" s="47">
        <v>0</v>
      </c>
      <c r="DX368" s="47">
        <v>0</v>
      </c>
      <c r="DY368" s="47">
        <v>0</v>
      </c>
      <c r="DZ368" s="47">
        <v>0</v>
      </c>
      <c r="EA368" s="47">
        <v>0</v>
      </c>
      <c r="ZZ368" t="s">
        <v>157</v>
      </c>
    </row>
    <row r="369" spans="1:702" x14ac:dyDescent="0.25">
      <c r="A369" s="47" t="s">
        <v>713</v>
      </c>
      <c r="B369" s="47" t="s">
        <v>153</v>
      </c>
      <c r="C369" s="47" t="s">
        <v>157</v>
      </c>
      <c r="D369" s="47" t="s">
        <v>1170</v>
      </c>
      <c r="E369" s="47" t="s">
        <v>714</v>
      </c>
      <c r="F369" s="47" t="s">
        <v>714</v>
      </c>
      <c r="G369" s="47"/>
      <c r="H369" s="47" t="s">
        <v>406</v>
      </c>
      <c r="I369" s="47" t="s">
        <v>486</v>
      </c>
      <c r="J369" s="47" t="str">
        <f>=IFERROR(VLOOKUP(H369&amp;I369,Table_Fonctions!A:G,6,FALSE),"")</f>
        <v>0</v>
      </c>
      <c r="K369" s="47" t="s">
        <v>1177</v>
      </c>
      <c r="L369" s="47" t="str">
        <f>=IFERROR(VLOOKUP(H369&amp;I369,Table_Fonctions!A:G,7,FALSE),K369)</f>
        <v/>
      </c>
      <c r="M369" s="47" t="str">
        <f>=IF(OR(LEFT(D369, 3)="TJ ", LEFT(D369, 4)="CPH "), "OUI", "NON")</f>
        <v/>
      </c>
      <c r="N369" s="47" t="s">
        <v>715</v>
      </c>
      <c r="O369" s="47"/>
      <c r="P369" s="47">
        <v>1</v>
      </c>
      <c r="Q369" s="47">
        <v>1</v>
      </c>
      <c r="R369" s="47" t="s">
        <v>1172</v>
      </c>
      <c r="S369" s="47">
        <f>=ROUND(BQ369-(BR369+BS369),3)</f>
      </c>
      <c r="T369" s="47">
        <f>=ROUND(CK369-(CL369+CM369+CN369+CO369+CP369),3)</f>
      </c>
      <c r="U369" s="47">
        <v>0</v>
      </c>
      <c r="V369" s="47">
        <v>0</v>
      </c>
      <c r="W369" s="47">
        <v>0</v>
      </c>
      <c r="X369" s="47">
        <v>0</v>
      </c>
      <c r="Y369" s="47">
        <v>0</v>
      </c>
      <c r="Z369" s="47">
        <v>0</v>
      </c>
      <c r="AA369" s="47">
        <v>0</v>
      </c>
      <c r="AB369" s="47">
        <v>0</v>
      </c>
      <c r="AC369" s="47">
        <v>0</v>
      </c>
      <c r="AD369" s="47">
        <v>0</v>
      </c>
      <c r="AE369" s="47">
        <v>0</v>
      </c>
      <c r="AF369" s="47">
        <v>0</v>
      </c>
      <c r="AG369" s="47">
        <v>0</v>
      </c>
      <c r="AH369" s="47">
        <v>0</v>
      </c>
      <c r="AI369" s="47">
        <v>0</v>
      </c>
      <c r="AJ369" s="47">
        <v>0</v>
      </c>
      <c r="AK369" s="47">
        <v>0</v>
      </c>
      <c r="AL369" s="47">
        <v>0</v>
      </c>
      <c r="AM369" s="47">
        <v>0</v>
      </c>
      <c r="AN369" s="47">
        <v>0</v>
      </c>
      <c r="AO369" s="47">
        <v>0</v>
      </c>
      <c r="AP369" s="47">
        <v>0</v>
      </c>
      <c r="AQ369" s="47">
        <v>0</v>
      </c>
      <c r="AR369" s="47">
        <v>0</v>
      </c>
      <c r="AS369" s="47">
        <v>0</v>
      </c>
      <c r="AT369" s="47">
        <v>0</v>
      </c>
      <c r="AU369" s="47">
        <v>0</v>
      </c>
      <c r="AV369" s="47">
        <v>0</v>
      </c>
      <c r="AW369" s="47">
        <v>0</v>
      </c>
      <c r="AX369" s="47">
        <v>0</v>
      </c>
      <c r="AY369" s="47">
        <v>0</v>
      </c>
      <c r="AZ369" s="47">
        <v>0</v>
      </c>
      <c r="BA369" s="47">
        <v>0</v>
      </c>
      <c r="BB369" s="47">
        <v>0</v>
      </c>
      <c r="BC369" s="47">
        <v>0</v>
      </c>
      <c r="BD369" s="47">
        <v>0</v>
      </c>
      <c r="BE369" s="47">
        <v>0</v>
      </c>
      <c r="BF369" s="47">
        <v>0</v>
      </c>
      <c r="BG369" s="47">
        <v>0</v>
      </c>
      <c r="BH369" s="47">
        <v>0</v>
      </c>
      <c r="BI369" s="47">
        <v>0</v>
      </c>
      <c r="BJ369" s="47">
        <v>0</v>
      </c>
      <c r="BK369" s="47">
        <v>0</v>
      </c>
      <c r="BL369" s="47">
        <v>0</v>
      </c>
      <c r="BM369" s="47">
        <v>0</v>
      </c>
      <c r="BN369" s="47">
        <v>0</v>
      </c>
      <c r="BO369" s="47">
        <v>0</v>
      </c>
      <c r="BP369" s="47">
        <v>0</v>
      </c>
      <c r="BQ369" s="47">
        <v>0</v>
      </c>
      <c r="BR369" s="47">
        <v>0</v>
      </c>
      <c r="BS369" s="47">
        <v>0</v>
      </c>
      <c r="BT369" s="47">
        <v>0</v>
      </c>
      <c r="BU369" s="47">
        <v>0</v>
      </c>
      <c r="BV369" s="47">
        <v>0</v>
      </c>
      <c r="BW369" s="47">
        <v>0</v>
      </c>
      <c r="BX369" s="47">
        <v>0</v>
      </c>
      <c r="BY369" s="47">
        <v>0</v>
      </c>
      <c r="BZ369" s="47">
        <v>0</v>
      </c>
      <c r="CA369" s="47">
        <v>0</v>
      </c>
      <c r="CB369" s="47">
        <v>0</v>
      </c>
      <c r="CC369" s="47">
        <v>0</v>
      </c>
      <c r="CD369" s="47">
        <v>0</v>
      </c>
      <c r="CE369" s="47">
        <v>0</v>
      </c>
      <c r="CF369" s="47">
        <v>0</v>
      </c>
      <c r="CG369" s="47">
        <v>0</v>
      </c>
      <c r="CH369" s="47">
        <v>0</v>
      </c>
      <c r="CI369" s="47">
        <v>0</v>
      </c>
      <c r="CJ369" s="47">
        <v>0</v>
      </c>
      <c r="CK369" s="47">
        <v>0</v>
      </c>
      <c r="CL369" s="47">
        <v>0</v>
      </c>
      <c r="CM369" s="47">
        <v>0</v>
      </c>
      <c r="CN369" s="47">
        <v>0</v>
      </c>
      <c r="CO369" s="47">
        <v>0</v>
      </c>
      <c r="CP369" s="47">
        <v>0</v>
      </c>
      <c r="CQ369" s="47">
        <v>0</v>
      </c>
      <c r="CR369" s="47">
        <v>0</v>
      </c>
      <c r="CS369" s="47">
        <v>0</v>
      </c>
      <c r="CT369" s="47">
        <v>0</v>
      </c>
      <c r="CU369" s="47">
        <v>0</v>
      </c>
      <c r="CV369" s="47">
        <v>0</v>
      </c>
      <c r="CW369" s="47">
        <v>0</v>
      </c>
      <c r="CX369" s="47">
        <v>0</v>
      </c>
      <c r="CY369" s="47">
        <v>1</v>
      </c>
      <c r="CZ369" s="47">
        <v>1</v>
      </c>
      <c r="DA369" s="47">
        <v>0</v>
      </c>
      <c r="DB369" s="47">
        <v>0</v>
      </c>
      <c r="DC369" s="47">
        <v>0</v>
      </c>
      <c r="DD369" s="47">
        <v>0</v>
      </c>
      <c r="DE369" s="47">
        <v>0</v>
      </c>
      <c r="DF369" s="47">
        <v>0</v>
      </c>
      <c r="DG369" s="47">
        <v>0</v>
      </c>
      <c r="DH369" s="47">
        <v>0</v>
      </c>
      <c r="DI369" s="47">
        <v>0</v>
      </c>
      <c r="DJ369" s="47">
        <v>0</v>
      </c>
      <c r="DK369" s="47">
        <v>0</v>
      </c>
      <c r="DL369" s="47">
        <v>0</v>
      </c>
      <c r="DM369" s="47">
        <v>0</v>
      </c>
      <c r="DN369" s="47">
        <v>0</v>
      </c>
      <c r="DO369" s="47">
        <v>0</v>
      </c>
      <c r="DP369" s="47">
        <v>0</v>
      </c>
      <c r="DQ369" s="47">
        <v>0</v>
      </c>
      <c r="DR369" s="47">
        <v>0</v>
      </c>
      <c r="DS369" s="47">
        <v>0</v>
      </c>
      <c r="DT369" s="47">
        <v>0</v>
      </c>
      <c r="DU369" s="47">
        <v>0</v>
      </c>
      <c r="DV369" s="47">
        <v>0</v>
      </c>
      <c r="DW369" s="47">
        <v>0</v>
      </c>
      <c r="DX369" s="47">
        <v>0</v>
      </c>
      <c r="DY369" s="47">
        <v>0</v>
      </c>
      <c r="DZ369" s="47">
        <v>0</v>
      </c>
      <c r="EA369" s="47">
        <v>0</v>
      </c>
      <c r="ZZ369" t="s">
        <v>157</v>
      </c>
    </row>
    <row r="370" spans="1:702" x14ac:dyDescent="0.25">
      <c r="A370" s="47" t="s">
        <v>716</v>
      </c>
      <c r="B370" s="47" t="s">
        <v>153</v>
      </c>
      <c r="C370" s="47" t="s">
        <v>157</v>
      </c>
      <c r="D370" s="47" t="s">
        <v>1170</v>
      </c>
      <c r="E370" s="47" t="s">
        <v>714</v>
      </c>
      <c r="F370" s="47" t="s">
        <v>714</v>
      </c>
      <c r="G370" s="47"/>
      <c r="H370" s="47" t="s">
        <v>406</v>
      </c>
      <c r="I370" s="47" t="s">
        <v>412</v>
      </c>
      <c r="J370" s="47" t="str">
        <f>=IFERROR(VLOOKUP(H370&amp;I370,Table_Fonctions!A:G,6,FALSE),"")</f>
        <v>0</v>
      </c>
      <c r="K370" s="47" t="s">
        <v>1177</v>
      </c>
      <c r="L370" s="47" t="str">
        <f>=IFERROR(VLOOKUP(H370&amp;I370,Table_Fonctions!A:G,7,FALSE),K370)</f>
        <v/>
      </c>
      <c r="M370" s="47" t="str">
        <f>=IF(OR(LEFT(D370, 3)="TJ ", LEFT(D370, 4)="CPH "), "OUI", "NON")</f>
        <v/>
      </c>
      <c r="N370" s="47" t="s">
        <v>717</v>
      </c>
      <c r="O370" s="47" t="s">
        <v>718</v>
      </c>
      <c r="P370" s="47">
        <v>0.4605263157894737</v>
      </c>
      <c r="Q370" s="47">
        <v>0.4605263157894737</v>
      </c>
      <c r="R370" s="47" t="s">
        <v>1172</v>
      </c>
      <c r="S370" s="47">
        <f>=ROUND(BQ370-(BR370+BS370),3)</f>
      </c>
      <c r="T370" s="47">
        <f>=ROUND(CK370-(CL370+CM370+CN370+CO370+CP370),3)</f>
      </c>
      <c r="U370" s="47">
        <v>0</v>
      </c>
      <c r="V370" s="47">
        <v>0</v>
      </c>
      <c r="W370" s="47">
        <v>0</v>
      </c>
      <c r="X370" s="47">
        <v>0</v>
      </c>
      <c r="Y370" s="47">
        <v>0</v>
      </c>
      <c r="Z370" s="47">
        <v>0</v>
      </c>
      <c r="AA370" s="47">
        <v>0</v>
      </c>
      <c r="AB370" s="47">
        <v>0</v>
      </c>
      <c r="AC370" s="47">
        <v>0</v>
      </c>
      <c r="AD370" s="47">
        <v>0</v>
      </c>
      <c r="AE370" s="47">
        <v>0</v>
      </c>
      <c r="AF370" s="47">
        <v>0</v>
      </c>
      <c r="AG370" s="47">
        <v>0</v>
      </c>
      <c r="AH370" s="47">
        <v>0</v>
      </c>
      <c r="AI370" s="47">
        <v>0</v>
      </c>
      <c r="AJ370" s="47">
        <v>0</v>
      </c>
      <c r="AK370" s="47">
        <v>0</v>
      </c>
      <c r="AL370" s="47">
        <v>0</v>
      </c>
      <c r="AM370" s="47">
        <v>0</v>
      </c>
      <c r="AN370" s="47">
        <v>0</v>
      </c>
      <c r="AO370" s="47">
        <v>0</v>
      </c>
      <c r="AP370" s="47">
        <v>0</v>
      </c>
      <c r="AQ370" s="47">
        <v>0</v>
      </c>
      <c r="AR370" s="47">
        <v>0</v>
      </c>
      <c r="AS370" s="47">
        <v>0</v>
      </c>
      <c r="AT370" s="47">
        <v>0</v>
      </c>
      <c r="AU370" s="47">
        <v>0</v>
      </c>
      <c r="AV370" s="47">
        <v>0</v>
      </c>
      <c r="AW370" s="47">
        <v>0</v>
      </c>
      <c r="AX370" s="47">
        <v>0</v>
      </c>
      <c r="AY370" s="47">
        <v>0</v>
      </c>
      <c r="AZ370" s="47">
        <v>0</v>
      </c>
      <c r="BA370" s="47">
        <v>0</v>
      </c>
      <c r="BB370" s="47">
        <v>0</v>
      </c>
      <c r="BC370" s="47">
        <v>0</v>
      </c>
      <c r="BD370" s="47">
        <v>0</v>
      </c>
      <c r="BE370" s="47">
        <v>0</v>
      </c>
      <c r="BF370" s="47">
        <v>0</v>
      </c>
      <c r="BG370" s="47">
        <v>0</v>
      </c>
      <c r="BH370" s="47">
        <v>0</v>
      </c>
      <c r="BI370" s="47">
        <v>0</v>
      </c>
      <c r="BJ370" s="47">
        <v>0</v>
      </c>
      <c r="BK370" s="47">
        <v>0</v>
      </c>
      <c r="BL370" s="47">
        <v>0</v>
      </c>
      <c r="BM370" s="47">
        <v>0</v>
      </c>
      <c r="BN370" s="47">
        <v>0</v>
      </c>
      <c r="BO370" s="47">
        <v>0</v>
      </c>
      <c r="BP370" s="47">
        <v>0</v>
      </c>
      <c r="BQ370" s="47">
        <v>0</v>
      </c>
      <c r="BR370" s="47">
        <v>0</v>
      </c>
      <c r="BS370" s="47">
        <v>0</v>
      </c>
      <c r="BT370" s="47">
        <v>0</v>
      </c>
      <c r="BU370" s="47">
        <v>0</v>
      </c>
      <c r="BV370" s="47">
        <v>0</v>
      </c>
      <c r="BW370" s="47">
        <v>0</v>
      </c>
      <c r="BX370" s="47">
        <v>0</v>
      </c>
      <c r="BY370" s="47">
        <v>0</v>
      </c>
      <c r="BZ370" s="47">
        <v>0</v>
      </c>
      <c r="CA370" s="47">
        <v>0</v>
      </c>
      <c r="CB370" s="47">
        <v>0</v>
      </c>
      <c r="CC370" s="47">
        <v>0</v>
      </c>
      <c r="CD370" s="47">
        <v>0</v>
      </c>
      <c r="CE370" s="47">
        <v>0</v>
      </c>
      <c r="CF370" s="47">
        <v>0</v>
      </c>
      <c r="CG370" s="47">
        <v>0</v>
      </c>
      <c r="CH370" s="47">
        <v>0</v>
      </c>
      <c r="CI370" s="47">
        <v>0</v>
      </c>
      <c r="CJ370" s="47">
        <v>0</v>
      </c>
      <c r="CK370" s="47">
        <v>0</v>
      </c>
      <c r="CL370" s="47">
        <v>0</v>
      </c>
      <c r="CM370" s="47">
        <v>0</v>
      </c>
      <c r="CN370" s="47">
        <v>0</v>
      </c>
      <c r="CO370" s="47">
        <v>0</v>
      </c>
      <c r="CP370" s="47">
        <v>0</v>
      </c>
      <c r="CQ370" s="47">
        <v>0.4605263157894737</v>
      </c>
      <c r="CR370" s="47">
        <v>0.4605263157894737</v>
      </c>
      <c r="CS370" s="47">
        <v>0</v>
      </c>
      <c r="CT370" s="47">
        <v>0</v>
      </c>
      <c r="CU370" s="47">
        <v>0</v>
      </c>
      <c r="CV370" s="47">
        <v>0</v>
      </c>
      <c r="CW370" s="47">
        <v>0</v>
      </c>
      <c r="CX370" s="47">
        <v>0</v>
      </c>
      <c r="CY370" s="47">
        <v>0</v>
      </c>
      <c r="CZ370" s="47">
        <v>0</v>
      </c>
      <c r="DA370" s="47">
        <v>0</v>
      </c>
      <c r="DB370" s="47">
        <v>0</v>
      </c>
      <c r="DC370" s="47">
        <v>0</v>
      </c>
      <c r="DD370" s="47">
        <v>0</v>
      </c>
      <c r="DE370" s="47">
        <v>0</v>
      </c>
      <c r="DF370" s="47">
        <v>0</v>
      </c>
      <c r="DG370" s="47">
        <v>0</v>
      </c>
      <c r="DH370" s="47">
        <v>0</v>
      </c>
      <c r="DI370" s="47">
        <v>0</v>
      </c>
      <c r="DJ370" s="47">
        <v>0</v>
      </c>
      <c r="DK370" s="47">
        <v>0</v>
      </c>
      <c r="DL370" s="47">
        <v>0</v>
      </c>
      <c r="DM370" s="47">
        <v>0</v>
      </c>
      <c r="DN370" s="47">
        <v>0</v>
      </c>
      <c r="DO370" s="47">
        <v>0</v>
      </c>
      <c r="DP370" s="47">
        <v>0</v>
      </c>
      <c r="DQ370" s="47">
        <v>0</v>
      </c>
      <c r="DR370" s="47">
        <v>0</v>
      </c>
      <c r="DS370" s="47">
        <v>0</v>
      </c>
      <c r="DT370" s="47">
        <v>0</v>
      </c>
      <c r="DU370" s="47">
        <v>0</v>
      </c>
      <c r="DV370" s="47">
        <v>0</v>
      </c>
      <c r="DW370" s="47">
        <v>0</v>
      </c>
      <c r="DX370" s="47">
        <v>0</v>
      </c>
      <c r="DY370" s="47">
        <v>0</v>
      </c>
      <c r="DZ370" s="47">
        <v>0</v>
      </c>
      <c r="EA370" s="47">
        <v>0</v>
      </c>
      <c r="ZZ370" t="s">
        <v>157</v>
      </c>
    </row>
    <row r="371" spans="1:702" x14ac:dyDescent="0.25">
      <c r="A371" s="47" t="s">
        <v>719</v>
      </c>
      <c r="B371" s="47" t="s">
        <v>153</v>
      </c>
      <c r="C371" s="47" t="s">
        <v>157</v>
      </c>
      <c r="D371" s="47" t="s">
        <v>1170</v>
      </c>
      <c r="E371" s="47" t="s">
        <v>714</v>
      </c>
      <c r="F371" s="47" t="s">
        <v>714</v>
      </c>
      <c r="G371" s="47"/>
      <c r="H371" s="47" t="s">
        <v>406</v>
      </c>
      <c r="I371" s="47" t="s">
        <v>412</v>
      </c>
      <c r="J371" s="47" t="str">
        <f>=IFERROR(VLOOKUP(H371&amp;I371,Table_Fonctions!A:G,6,FALSE),"")</f>
        <v>0</v>
      </c>
      <c r="K371" s="47" t="s">
        <v>1177</v>
      </c>
      <c r="L371" s="47" t="str">
        <f>=IFERROR(VLOOKUP(H371&amp;I371,Table_Fonctions!A:G,7,FALSE),K371)</f>
        <v/>
      </c>
      <c r="M371" s="47" t="str">
        <f>=IF(OR(LEFT(D371, 3)="TJ ", LEFT(D371, 4)="CPH "), "OUI", "NON")</f>
        <v/>
      </c>
      <c r="N371" s="47" t="s">
        <v>720</v>
      </c>
      <c r="O371" s="47"/>
      <c r="P371" s="47">
        <v>1</v>
      </c>
      <c r="Q371" s="47">
        <v>1</v>
      </c>
      <c r="R371" s="47" t="s">
        <v>1172</v>
      </c>
      <c r="S371" s="47">
        <f>=ROUND(BQ371-(BR371+BS371),3)</f>
      </c>
      <c r="T371" s="47">
        <f>=ROUND(CK371-(CL371+CM371+CN371+CO371+CP371),3)</f>
      </c>
      <c r="U371" s="47">
        <v>0</v>
      </c>
      <c r="V371" s="47">
        <v>0</v>
      </c>
      <c r="W371" s="47">
        <v>0</v>
      </c>
      <c r="X371" s="47">
        <v>0</v>
      </c>
      <c r="Y371" s="47">
        <v>0</v>
      </c>
      <c r="Z371" s="47">
        <v>0</v>
      </c>
      <c r="AA371" s="47">
        <v>0</v>
      </c>
      <c r="AB371" s="47">
        <v>0</v>
      </c>
      <c r="AC371" s="47">
        <v>0</v>
      </c>
      <c r="AD371" s="47">
        <v>0</v>
      </c>
      <c r="AE371" s="47">
        <v>0</v>
      </c>
      <c r="AF371" s="47">
        <v>0</v>
      </c>
      <c r="AG371" s="47">
        <v>0</v>
      </c>
      <c r="AH371" s="47">
        <v>0</v>
      </c>
      <c r="AI371" s="47">
        <v>0</v>
      </c>
      <c r="AJ371" s="47">
        <v>0</v>
      </c>
      <c r="AK371" s="47">
        <v>0</v>
      </c>
      <c r="AL371" s="47">
        <v>0</v>
      </c>
      <c r="AM371" s="47">
        <v>0</v>
      </c>
      <c r="AN371" s="47">
        <v>0</v>
      </c>
      <c r="AO371" s="47">
        <v>0</v>
      </c>
      <c r="AP371" s="47">
        <v>0</v>
      </c>
      <c r="AQ371" s="47">
        <v>0</v>
      </c>
      <c r="AR371" s="47">
        <v>0</v>
      </c>
      <c r="AS371" s="47">
        <v>0</v>
      </c>
      <c r="AT371" s="47">
        <v>0</v>
      </c>
      <c r="AU371" s="47">
        <v>0</v>
      </c>
      <c r="AV371" s="47">
        <v>0</v>
      </c>
      <c r="AW371" s="47">
        <v>0</v>
      </c>
      <c r="AX371" s="47">
        <v>0</v>
      </c>
      <c r="AY371" s="47">
        <v>0</v>
      </c>
      <c r="AZ371" s="47">
        <v>0</v>
      </c>
      <c r="BA371" s="47">
        <v>0</v>
      </c>
      <c r="BB371" s="47">
        <v>0</v>
      </c>
      <c r="BC371" s="47">
        <v>0</v>
      </c>
      <c r="BD371" s="47">
        <v>0</v>
      </c>
      <c r="BE371" s="47">
        <v>0</v>
      </c>
      <c r="BF371" s="47">
        <v>0</v>
      </c>
      <c r="BG371" s="47">
        <v>0</v>
      </c>
      <c r="BH371" s="47">
        <v>0</v>
      </c>
      <c r="BI371" s="47">
        <v>0</v>
      </c>
      <c r="BJ371" s="47">
        <v>0</v>
      </c>
      <c r="BK371" s="47">
        <v>0</v>
      </c>
      <c r="BL371" s="47">
        <v>0</v>
      </c>
      <c r="BM371" s="47">
        <v>0</v>
      </c>
      <c r="BN371" s="47">
        <v>0</v>
      </c>
      <c r="BO371" s="47">
        <v>0</v>
      </c>
      <c r="BP371" s="47">
        <v>0</v>
      </c>
      <c r="BQ371" s="47">
        <v>0</v>
      </c>
      <c r="BR371" s="47">
        <v>0</v>
      </c>
      <c r="BS371" s="47">
        <v>0</v>
      </c>
      <c r="BT371" s="47">
        <v>0</v>
      </c>
      <c r="BU371" s="47">
        <v>0</v>
      </c>
      <c r="BV371" s="47">
        <v>0</v>
      </c>
      <c r="BW371" s="47">
        <v>0</v>
      </c>
      <c r="BX371" s="47">
        <v>0</v>
      </c>
      <c r="BY371" s="47">
        <v>0</v>
      </c>
      <c r="BZ371" s="47">
        <v>0</v>
      </c>
      <c r="CA371" s="47">
        <v>0</v>
      </c>
      <c r="CB371" s="47">
        <v>0</v>
      </c>
      <c r="CC371" s="47">
        <v>0</v>
      </c>
      <c r="CD371" s="47">
        <v>0</v>
      </c>
      <c r="CE371" s="47">
        <v>0</v>
      </c>
      <c r="CF371" s="47">
        <v>0</v>
      </c>
      <c r="CG371" s="47">
        <v>0</v>
      </c>
      <c r="CH371" s="47">
        <v>0</v>
      </c>
      <c r="CI371" s="47">
        <v>0</v>
      </c>
      <c r="CJ371" s="47">
        <v>0</v>
      </c>
      <c r="CK371" s="47">
        <v>0</v>
      </c>
      <c r="CL371" s="47">
        <v>0</v>
      </c>
      <c r="CM371" s="47">
        <v>0</v>
      </c>
      <c r="CN371" s="47">
        <v>0</v>
      </c>
      <c r="CO371" s="47">
        <v>0</v>
      </c>
      <c r="CP371" s="47">
        <v>0</v>
      </c>
      <c r="CQ371" s="47">
        <v>1</v>
      </c>
      <c r="CR371" s="47">
        <v>1</v>
      </c>
      <c r="CS371" s="47">
        <v>0</v>
      </c>
      <c r="CT371" s="47">
        <v>0</v>
      </c>
      <c r="CU371" s="47">
        <v>0</v>
      </c>
      <c r="CV371" s="47">
        <v>0</v>
      </c>
      <c r="CW371" s="47">
        <v>0</v>
      </c>
      <c r="CX371" s="47">
        <v>0</v>
      </c>
      <c r="CY371" s="47">
        <v>0</v>
      </c>
      <c r="CZ371" s="47">
        <v>0</v>
      </c>
      <c r="DA371" s="47">
        <v>0</v>
      </c>
      <c r="DB371" s="47">
        <v>0</v>
      </c>
      <c r="DC371" s="47">
        <v>0</v>
      </c>
      <c r="DD371" s="47">
        <v>0</v>
      </c>
      <c r="DE371" s="47">
        <v>0</v>
      </c>
      <c r="DF371" s="47">
        <v>0</v>
      </c>
      <c r="DG371" s="47">
        <v>0</v>
      </c>
      <c r="DH371" s="47">
        <v>0</v>
      </c>
      <c r="DI371" s="47">
        <v>0</v>
      </c>
      <c r="DJ371" s="47">
        <v>0</v>
      </c>
      <c r="DK371" s="47">
        <v>0</v>
      </c>
      <c r="DL371" s="47">
        <v>0</v>
      </c>
      <c r="DM371" s="47">
        <v>0</v>
      </c>
      <c r="DN371" s="47">
        <v>0</v>
      </c>
      <c r="DO371" s="47">
        <v>0</v>
      </c>
      <c r="DP371" s="47">
        <v>0</v>
      </c>
      <c r="DQ371" s="47">
        <v>0</v>
      </c>
      <c r="DR371" s="47">
        <v>0</v>
      </c>
      <c r="DS371" s="47">
        <v>0</v>
      </c>
      <c r="DT371" s="47">
        <v>0</v>
      </c>
      <c r="DU371" s="47">
        <v>0</v>
      </c>
      <c r="DV371" s="47">
        <v>0</v>
      </c>
      <c r="DW371" s="47">
        <v>0</v>
      </c>
      <c r="DX371" s="47">
        <v>0</v>
      </c>
      <c r="DY371" s="47">
        <v>0</v>
      </c>
      <c r="DZ371" s="47">
        <v>0</v>
      </c>
      <c r="EA371" s="47">
        <v>0</v>
      </c>
      <c r="ZZ371" t="s">
        <v>157</v>
      </c>
    </row>
    <row r="372" spans="1:702" x14ac:dyDescent="0.25">
      <c r="A372" s="47" t="s">
        <v>721</v>
      </c>
      <c r="B372" s="47" t="s">
        <v>153</v>
      </c>
      <c r="C372" s="47" t="s">
        <v>157</v>
      </c>
      <c r="D372" s="47" t="s">
        <v>1170</v>
      </c>
      <c r="E372" s="47" t="s">
        <v>714</v>
      </c>
      <c r="F372" s="47" t="s">
        <v>714</v>
      </c>
      <c r="G372" s="47"/>
      <c r="H372" s="47" t="s">
        <v>406</v>
      </c>
      <c r="I372" s="47" t="s">
        <v>415</v>
      </c>
      <c r="J372" s="47" t="str">
        <f>=IFERROR(VLOOKUP(H372&amp;I372,Table_Fonctions!A:G,6,FALSE),"")</f>
        <v>0</v>
      </c>
      <c r="K372" s="47" t="s">
        <v>1177</v>
      </c>
      <c r="L372" s="47" t="str">
        <f>=IFERROR(VLOOKUP(H372&amp;I372,Table_Fonctions!A:G,7,FALSE),K372)</f>
        <v/>
      </c>
      <c r="M372" s="47" t="str">
        <f>=IF(OR(LEFT(D372, 3)="TJ ", LEFT(D372, 4)="CPH "), "OUI", "NON")</f>
        <v/>
      </c>
      <c r="N372" s="47" t="s">
        <v>722</v>
      </c>
      <c r="O372" s="47"/>
      <c r="P372" s="47">
        <v>1</v>
      </c>
      <c r="Q372" s="47">
        <v>1</v>
      </c>
      <c r="R372" s="47" t="s">
        <v>1172</v>
      </c>
      <c r="S372" s="47">
        <f>=ROUND(BQ372-(BR372+BS372),3)</f>
      </c>
      <c r="T372" s="47">
        <f>=ROUND(CK372-(CL372+CM372+CN372+CO372+CP372),3)</f>
      </c>
      <c r="U372" s="47">
        <v>0</v>
      </c>
      <c r="V372" s="47">
        <v>0</v>
      </c>
      <c r="W372" s="47">
        <v>0</v>
      </c>
      <c r="X372" s="47">
        <v>0</v>
      </c>
      <c r="Y372" s="47">
        <v>0</v>
      </c>
      <c r="Z372" s="47">
        <v>0</v>
      </c>
      <c r="AA372" s="47">
        <v>0</v>
      </c>
      <c r="AB372" s="47">
        <v>0</v>
      </c>
      <c r="AC372" s="47">
        <v>0</v>
      </c>
      <c r="AD372" s="47">
        <v>0</v>
      </c>
      <c r="AE372" s="47">
        <v>0</v>
      </c>
      <c r="AF372" s="47">
        <v>0</v>
      </c>
      <c r="AG372" s="47">
        <v>0</v>
      </c>
      <c r="AH372" s="47">
        <v>0</v>
      </c>
      <c r="AI372" s="47">
        <v>0</v>
      </c>
      <c r="AJ372" s="47">
        <v>0</v>
      </c>
      <c r="AK372" s="47">
        <v>0</v>
      </c>
      <c r="AL372" s="47">
        <v>0</v>
      </c>
      <c r="AM372" s="47">
        <v>0</v>
      </c>
      <c r="AN372" s="47">
        <v>0</v>
      </c>
      <c r="AO372" s="47">
        <v>0</v>
      </c>
      <c r="AP372" s="47">
        <v>0</v>
      </c>
      <c r="AQ372" s="47">
        <v>0</v>
      </c>
      <c r="AR372" s="47">
        <v>0</v>
      </c>
      <c r="AS372" s="47">
        <v>0</v>
      </c>
      <c r="AT372" s="47">
        <v>0</v>
      </c>
      <c r="AU372" s="47">
        <v>0</v>
      </c>
      <c r="AV372" s="47">
        <v>0</v>
      </c>
      <c r="AW372" s="47">
        <v>0</v>
      </c>
      <c r="AX372" s="47">
        <v>0</v>
      </c>
      <c r="AY372" s="47">
        <v>0</v>
      </c>
      <c r="AZ372" s="47">
        <v>0</v>
      </c>
      <c r="BA372" s="47">
        <v>0</v>
      </c>
      <c r="BB372" s="47">
        <v>0</v>
      </c>
      <c r="BC372" s="47">
        <v>0</v>
      </c>
      <c r="BD372" s="47">
        <v>0</v>
      </c>
      <c r="BE372" s="47">
        <v>0</v>
      </c>
      <c r="BF372" s="47">
        <v>0</v>
      </c>
      <c r="BG372" s="47">
        <v>0</v>
      </c>
      <c r="BH372" s="47">
        <v>0</v>
      </c>
      <c r="BI372" s="47">
        <v>0</v>
      </c>
      <c r="BJ372" s="47">
        <v>0</v>
      </c>
      <c r="BK372" s="47">
        <v>0</v>
      </c>
      <c r="BL372" s="47">
        <v>0</v>
      </c>
      <c r="BM372" s="47">
        <v>0</v>
      </c>
      <c r="BN372" s="47">
        <v>0</v>
      </c>
      <c r="BO372" s="47">
        <v>0</v>
      </c>
      <c r="BP372" s="47">
        <v>0</v>
      </c>
      <c r="BQ372" s="47">
        <v>0</v>
      </c>
      <c r="BR372" s="47">
        <v>0</v>
      </c>
      <c r="BS372" s="47">
        <v>0</v>
      </c>
      <c r="BT372" s="47">
        <v>0</v>
      </c>
      <c r="BU372" s="47">
        <v>0</v>
      </c>
      <c r="BV372" s="47">
        <v>0</v>
      </c>
      <c r="BW372" s="47">
        <v>0</v>
      </c>
      <c r="BX372" s="47">
        <v>0</v>
      </c>
      <c r="BY372" s="47">
        <v>0</v>
      </c>
      <c r="BZ372" s="47">
        <v>0</v>
      </c>
      <c r="CA372" s="47">
        <v>0</v>
      </c>
      <c r="CB372" s="47">
        <v>0</v>
      </c>
      <c r="CC372" s="47">
        <v>0</v>
      </c>
      <c r="CD372" s="47">
        <v>0</v>
      </c>
      <c r="CE372" s="47">
        <v>0</v>
      </c>
      <c r="CF372" s="47">
        <v>0</v>
      </c>
      <c r="CG372" s="47">
        <v>0</v>
      </c>
      <c r="CH372" s="47">
        <v>0</v>
      </c>
      <c r="CI372" s="47">
        <v>0</v>
      </c>
      <c r="CJ372" s="47">
        <v>0</v>
      </c>
      <c r="CK372" s="47">
        <v>0</v>
      </c>
      <c r="CL372" s="47">
        <v>0</v>
      </c>
      <c r="CM372" s="47">
        <v>0</v>
      </c>
      <c r="CN372" s="47">
        <v>0</v>
      </c>
      <c r="CO372" s="47">
        <v>0</v>
      </c>
      <c r="CP372" s="47">
        <v>0</v>
      </c>
      <c r="CQ372" s="47">
        <v>0</v>
      </c>
      <c r="CR372" s="47">
        <v>0</v>
      </c>
      <c r="CS372" s="47">
        <v>0</v>
      </c>
      <c r="CT372" s="47">
        <v>0</v>
      </c>
      <c r="CU372" s="47">
        <v>0</v>
      </c>
      <c r="CV372" s="47">
        <v>0</v>
      </c>
      <c r="CW372" s="47">
        <v>0</v>
      </c>
      <c r="CX372" s="47">
        <v>0</v>
      </c>
      <c r="CY372" s="47">
        <v>1</v>
      </c>
      <c r="CZ372" s="47">
        <v>0</v>
      </c>
      <c r="DA372" s="47">
        <v>0</v>
      </c>
      <c r="DB372" s="47">
        <v>0</v>
      </c>
      <c r="DC372" s="47">
        <v>0</v>
      </c>
      <c r="DD372" s="47">
        <v>0</v>
      </c>
      <c r="DE372" s="47">
        <v>0</v>
      </c>
      <c r="DF372" s="47">
        <v>0</v>
      </c>
      <c r="DG372" s="47">
        <v>1</v>
      </c>
      <c r="DH372" s="47">
        <v>0</v>
      </c>
      <c r="DI372" s="47">
        <v>0</v>
      </c>
      <c r="DJ372" s="47">
        <v>0</v>
      </c>
      <c r="DK372" s="47">
        <v>0</v>
      </c>
      <c r="DL372" s="47">
        <v>0</v>
      </c>
      <c r="DM372" s="47">
        <v>0</v>
      </c>
      <c r="DN372" s="47">
        <v>0</v>
      </c>
      <c r="DO372" s="47">
        <v>0</v>
      </c>
      <c r="DP372" s="47">
        <v>0</v>
      </c>
      <c r="DQ372" s="47">
        <v>0</v>
      </c>
      <c r="DR372" s="47">
        <v>0</v>
      </c>
      <c r="DS372" s="47">
        <v>0</v>
      </c>
      <c r="DT372" s="47">
        <v>0</v>
      </c>
      <c r="DU372" s="47">
        <v>0</v>
      </c>
      <c r="DV372" s="47">
        <v>0</v>
      </c>
      <c r="DW372" s="47">
        <v>0</v>
      </c>
      <c r="DX372" s="47">
        <v>0</v>
      </c>
      <c r="DY372" s="47">
        <v>0</v>
      </c>
      <c r="DZ372" s="47">
        <v>0</v>
      </c>
      <c r="EA372" s="47">
        <v>0</v>
      </c>
      <c r="ZZ372" t="s">
        <v>157</v>
      </c>
    </row>
    <row r="373" spans="1:702" x14ac:dyDescent="0.25">
      <c r="A373" s="47" t="s">
        <v>723</v>
      </c>
      <c r="B373" s="47" t="s">
        <v>153</v>
      </c>
      <c r="C373" s="47" t="s">
        <v>157</v>
      </c>
      <c r="D373" s="47" t="s">
        <v>1170</v>
      </c>
      <c r="E373" s="47" t="s">
        <v>714</v>
      </c>
      <c r="F373" s="47" t="s">
        <v>714</v>
      </c>
      <c r="G373" s="47"/>
      <c r="H373" s="47" t="s">
        <v>406</v>
      </c>
      <c r="I373" s="47" t="s">
        <v>415</v>
      </c>
      <c r="J373" s="47" t="str">
        <f>=IFERROR(VLOOKUP(H373&amp;I373,Table_Fonctions!A:G,6,FALSE),"")</f>
        <v>0</v>
      </c>
      <c r="K373" s="47" t="s">
        <v>1177</v>
      </c>
      <c r="L373" s="47" t="str">
        <f>=IFERROR(VLOOKUP(H373&amp;I373,Table_Fonctions!A:G,7,FALSE),K373)</f>
        <v/>
      </c>
      <c r="M373" s="47" t="str">
        <f>=IF(OR(LEFT(D373, 3)="TJ ", LEFT(D373, 4)="CPH "), "OUI", "NON")</f>
        <v/>
      </c>
      <c r="N373" s="47" t="s">
        <v>724</v>
      </c>
      <c r="O373" s="47"/>
      <c r="P373" s="47">
        <v>1</v>
      </c>
      <c r="Q373" s="47">
        <v>1</v>
      </c>
      <c r="R373" s="47" t="s">
        <v>1172</v>
      </c>
      <c r="S373" s="47">
        <f>=ROUND(BQ373-(BR373+BS373),3)</f>
      </c>
      <c r="T373" s="47">
        <f>=ROUND(CK373-(CL373+CM373+CN373+CO373+CP373),3)</f>
      </c>
      <c r="U373" s="47">
        <v>0</v>
      </c>
      <c r="V373" s="47">
        <v>0</v>
      </c>
      <c r="W373" s="47">
        <v>0</v>
      </c>
      <c r="X373" s="47">
        <v>0</v>
      </c>
      <c r="Y373" s="47">
        <v>0</v>
      </c>
      <c r="Z373" s="47">
        <v>0</v>
      </c>
      <c r="AA373" s="47">
        <v>0</v>
      </c>
      <c r="AB373" s="47">
        <v>0</v>
      </c>
      <c r="AC373" s="47">
        <v>0</v>
      </c>
      <c r="AD373" s="47">
        <v>0</v>
      </c>
      <c r="AE373" s="47">
        <v>0</v>
      </c>
      <c r="AF373" s="47">
        <v>0</v>
      </c>
      <c r="AG373" s="47">
        <v>0</v>
      </c>
      <c r="AH373" s="47">
        <v>0</v>
      </c>
      <c r="AI373" s="47">
        <v>0</v>
      </c>
      <c r="AJ373" s="47">
        <v>0</v>
      </c>
      <c r="AK373" s="47">
        <v>0</v>
      </c>
      <c r="AL373" s="47">
        <v>0</v>
      </c>
      <c r="AM373" s="47">
        <v>0</v>
      </c>
      <c r="AN373" s="47">
        <v>0</v>
      </c>
      <c r="AO373" s="47">
        <v>0</v>
      </c>
      <c r="AP373" s="47">
        <v>0</v>
      </c>
      <c r="AQ373" s="47">
        <v>0</v>
      </c>
      <c r="AR373" s="47">
        <v>0</v>
      </c>
      <c r="AS373" s="47">
        <v>0</v>
      </c>
      <c r="AT373" s="47">
        <v>0</v>
      </c>
      <c r="AU373" s="47">
        <v>0</v>
      </c>
      <c r="AV373" s="47">
        <v>0</v>
      </c>
      <c r="AW373" s="47">
        <v>0</v>
      </c>
      <c r="AX373" s="47">
        <v>0</v>
      </c>
      <c r="AY373" s="47">
        <v>0</v>
      </c>
      <c r="AZ373" s="47">
        <v>0</v>
      </c>
      <c r="BA373" s="47">
        <v>0</v>
      </c>
      <c r="BB373" s="47">
        <v>0</v>
      </c>
      <c r="BC373" s="47">
        <v>0</v>
      </c>
      <c r="BD373" s="47">
        <v>0</v>
      </c>
      <c r="BE373" s="47">
        <v>0</v>
      </c>
      <c r="BF373" s="47">
        <v>0</v>
      </c>
      <c r="BG373" s="47">
        <v>0</v>
      </c>
      <c r="BH373" s="47">
        <v>0</v>
      </c>
      <c r="BI373" s="47">
        <v>0</v>
      </c>
      <c r="BJ373" s="47">
        <v>0</v>
      </c>
      <c r="BK373" s="47">
        <v>0</v>
      </c>
      <c r="BL373" s="47">
        <v>0</v>
      </c>
      <c r="BM373" s="47">
        <v>0</v>
      </c>
      <c r="BN373" s="47">
        <v>0</v>
      </c>
      <c r="BO373" s="47">
        <v>0</v>
      </c>
      <c r="BP373" s="47">
        <v>0</v>
      </c>
      <c r="BQ373" s="47">
        <v>0</v>
      </c>
      <c r="BR373" s="47">
        <v>0</v>
      </c>
      <c r="BS373" s="47">
        <v>0</v>
      </c>
      <c r="BT373" s="47">
        <v>0</v>
      </c>
      <c r="BU373" s="47">
        <v>0</v>
      </c>
      <c r="BV373" s="47">
        <v>0</v>
      </c>
      <c r="BW373" s="47">
        <v>0</v>
      </c>
      <c r="BX373" s="47">
        <v>0</v>
      </c>
      <c r="BY373" s="47">
        <v>0</v>
      </c>
      <c r="BZ373" s="47">
        <v>0</v>
      </c>
      <c r="CA373" s="47">
        <v>0</v>
      </c>
      <c r="CB373" s="47">
        <v>0</v>
      </c>
      <c r="CC373" s="47">
        <v>0</v>
      </c>
      <c r="CD373" s="47">
        <v>0</v>
      </c>
      <c r="CE373" s="47">
        <v>0</v>
      </c>
      <c r="CF373" s="47">
        <v>0</v>
      </c>
      <c r="CG373" s="47">
        <v>0</v>
      </c>
      <c r="CH373" s="47">
        <v>0</v>
      </c>
      <c r="CI373" s="47">
        <v>0</v>
      </c>
      <c r="CJ373" s="47">
        <v>0</v>
      </c>
      <c r="CK373" s="47">
        <v>0</v>
      </c>
      <c r="CL373" s="47">
        <v>0</v>
      </c>
      <c r="CM373" s="47">
        <v>0</v>
      </c>
      <c r="CN373" s="47">
        <v>0</v>
      </c>
      <c r="CO373" s="47">
        <v>0</v>
      </c>
      <c r="CP373" s="47">
        <v>0</v>
      </c>
      <c r="CQ373" s="47">
        <v>0</v>
      </c>
      <c r="CR373" s="47">
        <v>0</v>
      </c>
      <c r="CS373" s="47">
        <v>0</v>
      </c>
      <c r="CT373" s="47">
        <v>0</v>
      </c>
      <c r="CU373" s="47">
        <v>0</v>
      </c>
      <c r="CV373" s="47">
        <v>0</v>
      </c>
      <c r="CW373" s="47">
        <v>0</v>
      </c>
      <c r="CX373" s="47">
        <v>0</v>
      </c>
      <c r="CY373" s="47">
        <v>1</v>
      </c>
      <c r="CZ373" s="47">
        <v>0</v>
      </c>
      <c r="DA373" s="47">
        <v>0</v>
      </c>
      <c r="DB373" s="47">
        <v>0</v>
      </c>
      <c r="DC373" s="47">
        <v>0</v>
      </c>
      <c r="DD373" s="47">
        <v>0</v>
      </c>
      <c r="DE373" s="47">
        <v>0</v>
      </c>
      <c r="DF373" s="47">
        <v>0</v>
      </c>
      <c r="DG373" s="47">
        <v>0</v>
      </c>
      <c r="DH373" s="47">
        <v>0</v>
      </c>
      <c r="DI373" s="47">
        <v>1</v>
      </c>
      <c r="DJ373" s="47">
        <v>0</v>
      </c>
      <c r="DK373" s="47">
        <v>0</v>
      </c>
      <c r="DL373" s="47">
        <v>0</v>
      </c>
      <c r="DM373" s="47">
        <v>0</v>
      </c>
      <c r="DN373" s="47">
        <v>0</v>
      </c>
      <c r="DO373" s="47">
        <v>0</v>
      </c>
      <c r="DP373" s="47">
        <v>0</v>
      </c>
      <c r="DQ373" s="47">
        <v>0</v>
      </c>
      <c r="DR373" s="47">
        <v>0</v>
      </c>
      <c r="DS373" s="47">
        <v>0</v>
      </c>
      <c r="DT373" s="47">
        <v>0</v>
      </c>
      <c r="DU373" s="47">
        <v>0</v>
      </c>
      <c r="DV373" s="47">
        <v>0</v>
      </c>
      <c r="DW373" s="47">
        <v>0</v>
      </c>
      <c r="DX373" s="47">
        <v>0</v>
      </c>
      <c r="DY373" s="47">
        <v>0</v>
      </c>
      <c r="DZ373" s="47">
        <v>0</v>
      </c>
      <c r="EA373" s="47">
        <v>0</v>
      </c>
      <c r="ZZ373" t="s">
        <v>157</v>
      </c>
    </row>
    <row r="374" spans="1:702" x14ac:dyDescent="0.25">
      <c r="A374" s="47" t="s">
        <v>725</v>
      </c>
      <c r="B374" s="47" t="s">
        <v>153</v>
      </c>
      <c r="C374" s="47" t="s">
        <v>157</v>
      </c>
      <c r="D374" s="47" t="s">
        <v>1170</v>
      </c>
      <c r="E374" s="47" t="s">
        <v>714</v>
      </c>
      <c r="F374" s="47" t="s">
        <v>714</v>
      </c>
      <c r="G374" s="47"/>
      <c r="H374" s="47" t="s">
        <v>406</v>
      </c>
      <c r="I374" s="47" t="s">
        <v>415</v>
      </c>
      <c r="J374" s="47" t="str">
        <f>=IFERROR(VLOOKUP(H374&amp;I374,Table_Fonctions!A:G,6,FALSE),"")</f>
        <v>0</v>
      </c>
      <c r="K374" s="47" t="s">
        <v>1177</v>
      </c>
      <c r="L374" s="47" t="str">
        <f>=IFERROR(VLOOKUP(H374&amp;I374,Table_Fonctions!A:G,7,FALSE),K374)</f>
        <v/>
      </c>
      <c r="M374" s="47" t="str">
        <f>=IF(OR(LEFT(D374, 3)="TJ ", LEFT(D374, 4)="CPH "), "OUI", "NON")</f>
        <v/>
      </c>
      <c r="N374" s="47" t="s">
        <v>726</v>
      </c>
      <c r="O374" s="47"/>
      <c r="P374" s="47">
        <v>1</v>
      </c>
      <c r="Q374" s="47">
        <v>1</v>
      </c>
      <c r="R374" s="47" t="s">
        <v>1172</v>
      </c>
      <c r="S374" s="47">
        <f>=ROUND(BQ374-(BR374+BS374),3)</f>
      </c>
      <c r="T374" s="47">
        <f>=ROUND(CK374-(CL374+CM374+CN374+CO374+CP374),3)</f>
      </c>
      <c r="U374" s="47">
        <v>0</v>
      </c>
      <c r="V374" s="47">
        <v>0</v>
      </c>
      <c r="W374" s="47">
        <v>0</v>
      </c>
      <c r="X374" s="47">
        <v>0</v>
      </c>
      <c r="Y374" s="47">
        <v>0</v>
      </c>
      <c r="Z374" s="47">
        <v>0</v>
      </c>
      <c r="AA374" s="47">
        <v>0</v>
      </c>
      <c r="AB374" s="47">
        <v>0</v>
      </c>
      <c r="AC374" s="47">
        <v>0</v>
      </c>
      <c r="AD374" s="47">
        <v>0</v>
      </c>
      <c r="AE374" s="47">
        <v>0</v>
      </c>
      <c r="AF374" s="47">
        <v>0</v>
      </c>
      <c r="AG374" s="47">
        <v>0</v>
      </c>
      <c r="AH374" s="47">
        <v>0</v>
      </c>
      <c r="AI374" s="47">
        <v>0</v>
      </c>
      <c r="AJ374" s="47">
        <v>0</v>
      </c>
      <c r="AK374" s="47">
        <v>0</v>
      </c>
      <c r="AL374" s="47">
        <v>0</v>
      </c>
      <c r="AM374" s="47">
        <v>0</v>
      </c>
      <c r="AN374" s="47">
        <v>0</v>
      </c>
      <c r="AO374" s="47">
        <v>0</v>
      </c>
      <c r="AP374" s="47">
        <v>0</v>
      </c>
      <c r="AQ374" s="47">
        <v>0</v>
      </c>
      <c r="AR374" s="47">
        <v>0</v>
      </c>
      <c r="AS374" s="47">
        <v>0</v>
      </c>
      <c r="AT374" s="47">
        <v>0</v>
      </c>
      <c r="AU374" s="47">
        <v>0</v>
      </c>
      <c r="AV374" s="47">
        <v>0</v>
      </c>
      <c r="AW374" s="47">
        <v>0</v>
      </c>
      <c r="AX374" s="47">
        <v>0</v>
      </c>
      <c r="AY374" s="47">
        <v>0</v>
      </c>
      <c r="AZ374" s="47">
        <v>0</v>
      </c>
      <c r="BA374" s="47">
        <v>0</v>
      </c>
      <c r="BB374" s="47">
        <v>0</v>
      </c>
      <c r="BC374" s="47">
        <v>0</v>
      </c>
      <c r="BD374" s="47">
        <v>0</v>
      </c>
      <c r="BE374" s="47">
        <v>0</v>
      </c>
      <c r="BF374" s="47">
        <v>0</v>
      </c>
      <c r="BG374" s="47">
        <v>0</v>
      </c>
      <c r="BH374" s="47">
        <v>0</v>
      </c>
      <c r="BI374" s="47">
        <v>0</v>
      </c>
      <c r="BJ374" s="47">
        <v>0</v>
      </c>
      <c r="BK374" s="47">
        <v>0</v>
      </c>
      <c r="BL374" s="47">
        <v>0</v>
      </c>
      <c r="BM374" s="47">
        <v>0</v>
      </c>
      <c r="BN374" s="47">
        <v>0</v>
      </c>
      <c r="BO374" s="47">
        <v>0</v>
      </c>
      <c r="BP374" s="47">
        <v>0</v>
      </c>
      <c r="BQ374" s="47">
        <v>0</v>
      </c>
      <c r="BR374" s="47">
        <v>0</v>
      </c>
      <c r="BS374" s="47">
        <v>0</v>
      </c>
      <c r="BT374" s="47">
        <v>0</v>
      </c>
      <c r="BU374" s="47">
        <v>0</v>
      </c>
      <c r="BV374" s="47">
        <v>0</v>
      </c>
      <c r="BW374" s="47">
        <v>0</v>
      </c>
      <c r="BX374" s="47">
        <v>0</v>
      </c>
      <c r="BY374" s="47">
        <v>0</v>
      </c>
      <c r="BZ374" s="47">
        <v>0</v>
      </c>
      <c r="CA374" s="47">
        <v>0</v>
      </c>
      <c r="CB374" s="47">
        <v>0</v>
      </c>
      <c r="CC374" s="47">
        <v>0</v>
      </c>
      <c r="CD374" s="47">
        <v>0</v>
      </c>
      <c r="CE374" s="47">
        <v>0</v>
      </c>
      <c r="CF374" s="47">
        <v>0</v>
      </c>
      <c r="CG374" s="47">
        <v>0</v>
      </c>
      <c r="CH374" s="47">
        <v>0</v>
      </c>
      <c r="CI374" s="47">
        <v>0</v>
      </c>
      <c r="CJ374" s="47">
        <v>0</v>
      </c>
      <c r="CK374" s="47">
        <v>0</v>
      </c>
      <c r="CL374" s="47">
        <v>0</v>
      </c>
      <c r="CM374" s="47">
        <v>0</v>
      </c>
      <c r="CN374" s="47">
        <v>0</v>
      </c>
      <c r="CO374" s="47">
        <v>0</v>
      </c>
      <c r="CP374" s="47">
        <v>0</v>
      </c>
      <c r="CQ374" s="47">
        <v>0</v>
      </c>
      <c r="CR374" s="47">
        <v>0</v>
      </c>
      <c r="CS374" s="47">
        <v>0</v>
      </c>
      <c r="CT374" s="47">
        <v>0</v>
      </c>
      <c r="CU374" s="47">
        <v>0</v>
      </c>
      <c r="CV374" s="47">
        <v>0</v>
      </c>
      <c r="CW374" s="47">
        <v>0</v>
      </c>
      <c r="CX374" s="47">
        <v>0</v>
      </c>
      <c r="CY374" s="47">
        <v>1</v>
      </c>
      <c r="CZ374" s="47">
        <v>0</v>
      </c>
      <c r="DA374" s="47">
        <v>0</v>
      </c>
      <c r="DB374" s="47">
        <v>0</v>
      </c>
      <c r="DC374" s="47">
        <v>0</v>
      </c>
      <c r="DD374" s="47">
        <v>0</v>
      </c>
      <c r="DE374" s="47">
        <v>0</v>
      </c>
      <c r="DF374" s="47">
        <v>0</v>
      </c>
      <c r="DG374" s="47">
        <v>0</v>
      </c>
      <c r="DH374" s="47">
        <v>1</v>
      </c>
      <c r="DI374" s="47">
        <v>0</v>
      </c>
      <c r="DJ374" s="47">
        <v>0</v>
      </c>
      <c r="DK374" s="47">
        <v>0</v>
      </c>
      <c r="DL374" s="47">
        <v>0</v>
      </c>
      <c r="DM374" s="47">
        <v>0</v>
      </c>
      <c r="DN374" s="47">
        <v>0</v>
      </c>
      <c r="DO374" s="47">
        <v>0</v>
      </c>
      <c r="DP374" s="47">
        <v>0</v>
      </c>
      <c r="DQ374" s="47">
        <v>0</v>
      </c>
      <c r="DR374" s="47">
        <v>0</v>
      </c>
      <c r="DS374" s="47">
        <v>0</v>
      </c>
      <c r="DT374" s="47">
        <v>0</v>
      </c>
      <c r="DU374" s="47">
        <v>0</v>
      </c>
      <c r="DV374" s="47">
        <v>0</v>
      </c>
      <c r="DW374" s="47">
        <v>0</v>
      </c>
      <c r="DX374" s="47">
        <v>0</v>
      </c>
      <c r="DY374" s="47">
        <v>0</v>
      </c>
      <c r="DZ374" s="47">
        <v>0</v>
      </c>
      <c r="EA374" s="47">
        <v>0</v>
      </c>
      <c r="ZZ374" t="s">
        <v>157</v>
      </c>
    </row>
    <row r="375" spans="1:702" x14ac:dyDescent="0.25">
      <c r="A375" s="47" t="s">
        <v>727</v>
      </c>
      <c r="B375" s="47" t="s">
        <v>153</v>
      </c>
      <c r="C375" s="47" t="s">
        <v>157</v>
      </c>
      <c r="D375" s="47" t="s">
        <v>1170</v>
      </c>
      <c r="E375" s="47" t="s">
        <v>728</v>
      </c>
      <c r="F375" s="47" t="s">
        <v>728</v>
      </c>
      <c r="G375" s="47"/>
      <c r="H375" s="47" t="s">
        <v>406</v>
      </c>
      <c r="I375" s="47" t="s">
        <v>486</v>
      </c>
      <c r="J375" s="47" t="str">
        <f>=IFERROR(VLOOKUP(H375&amp;I375,Table_Fonctions!A:G,6,FALSE),"")</f>
        <v>0</v>
      </c>
      <c r="K375" s="47" t="s">
        <v>1177</v>
      </c>
      <c r="L375" s="47" t="str">
        <f>=IFERROR(VLOOKUP(H375&amp;I375,Table_Fonctions!A:G,7,FALSE),K375)</f>
        <v/>
      </c>
      <c r="M375" s="47" t="str">
        <f>=IF(OR(LEFT(D375, 3)="TJ ", LEFT(D375, 4)="CPH "), "OUI", "NON")</f>
        <v/>
      </c>
      <c r="N375" s="47" t="s">
        <v>644</v>
      </c>
      <c r="O375" s="47" t="s">
        <v>729</v>
      </c>
      <c r="P375" s="47">
        <v>0.2236842105263158</v>
      </c>
      <c r="Q375" s="47">
        <v>0.2236842105263158</v>
      </c>
      <c r="R375" s="47" t="s">
        <v>1172</v>
      </c>
      <c r="S375" s="47">
        <f>=ROUND(BQ375-(BR375+BS375),3)</f>
      </c>
      <c r="T375" s="47">
        <f>=ROUND(CK375-(CL375+CM375+CN375+CO375+CP375),3)</f>
      </c>
      <c r="U375" s="47">
        <v>0</v>
      </c>
      <c r="V375" s="47">
        <v>0</v>
      </c>
      <c r="W375" s="47">
        <v>0</v>
      </c>
      <c r="X375" s="47">
        <v>0</v>
      </c>
      <c r="Y375" s="47">
        <v>0</v>
      </c>
      <c r="Z375" s="47">
        <v>0</v>
      </c>
      <c r="AA375" s="47">
        <v>0</v>
      </c>
      <c r="AB375" s="47">
        <v>0</v>
      </c>
      <c r="AC375" s="47">
        <v>0</v>
      </c>
      <c r="AD375" s="47">
        <v>0</v>
      </c>
      <c r="AE375" s="47">
        <v>0</v>
      </c>
      <c r="AF375" s="47">
        <v>0</v>
      </c>
      <c r="AG375" s="47">
        <v>0</v>
      </c>
      <c r="AH375" s="47">
        <v>0</v>
      </c>
      <c r="AI375" s="47">
        <v>0</v>
      </c>
      <c r="AJ375" s="47">
        <v>0</v>
      </c>
      <c r="AK375" s="47">
        <v>0</v>
      </c>
      <c r="AL375" s="47">
        <v>0</v>
      </c>
      <c r="AM375" s="47">
        <v>0</v>
      </c>
      <c r="AN375" s="47">
        <v>0</v>
      </c>
      <c r="AO375" s="47">
        <v>0</v>
      </c>
      <c r="AP375" s="47">
        <v>0</v>
      </c>
      <c r="AQ375" s="47">
        <v>0</v>
      </c>
      <c r="AR375" s="47">
        <v>0</v>
      </c>
      <c r="AS375" s="47">
        <v>0</v>
      </c>
      <c r="AT375" s="47">
        <v>0</v>
      </c>
      <c r="AU375" s="47">
        <v>0</v>
      </c>
      <c r="AV375" s="47">
        <v>0</v>
      </c>
      <c r="AW375" s="47">
        <v>0</v>
      </c>
      <c r="AX375" s="47">
        <v>0</v>
      </c>
      <c r="AY375" s="47">
        <v>0</v>
      </c>
      <c r="AZ375" s="47">
        <v>0</v>
      </c>
      <c r="BA375" s="47">
        <v>0</v>
      </c>
      <c r="BB375" s="47">
        <v>0</v>
      </c>
      <c r="BC375" s="47">
        <v>0</v>
      </c>
      <c r="BD375" s="47">
        <v>0</v>
      </c>
      <c r="BE375" s="47">
        <v>0</v>
      </c>
      <c r="BF375" s="47">
        <v>0</v>
      </c>
      <c r="BG375" s="47">
        <v>0</v>
      </c>
      <c r="BH375" s="47">
        <v>0</v>
      </c>
      <c r="BI375" s="47">
        <v>0</v>
      </c>
      <c r="BJ375" s="47">
        <v>0</v>
      </c>
      <c r="BK375" s="47">
        <v>0</v>
      </c>
      <c r="BL375" s="47">
        <v>0</v>
      </c>
      <c r="BM375" s="47">
        <v>0</v>
      </c>
      <c r="BN375" s="47">
        <v>0</v>
      </c>
      <c r="BO375" s="47">
        <v>0</v>
      </c>
      <c r="BP375" s="47">
        <v>0</v>
      </c>
      <c r="BQ375" s="47">
        <v>0</v>
      </c>
      <c r="BR375" s="47">
        <v>0</v>
      </c>
      <c r="BS375" s="47">
        <v>0</v>
      </c>
      <c r="BT375" s="47">
        <v>0</v>
      </c>
      <c r="BU375" s="47">
        <v>0</v>
      </c>
      <c r="BV375" s="47">
        <v>0</v>
      </c>
      <c r="BW375" s="47">
        <v>0</v>
      </c>
      <c r="BX375" s="47">
        <v>0</v>
      </c>
      <c r="BY375" s="47">
        <v>0</v>
      </c>
      <c r="BZ375" s="47">
        <v>0</v>
      </c>
      <c r="CA375" s="47">
        <v>0</v>
      </c>
      <c r="CB375" s="47">
        <v>0</v>
      </c>
      <c r="CC375" s="47">
        <v>0</v>
      </c>
      <c r="CD375" s="47">
        <v>0</v>
      </c>
      <c r="CE375" s="47">
        <v>0</v>
      </c>
      <c r="CF375" s="47">
        <v>0</v>
      </c>
      <c r="CG375" s="47">
        <v>0</v>
      </c>
      <c r="CH375" s="47">
        <v>0</v>
      </c>
      <c r="CI375" s="47">
        <v>0</v>
      </c>
      <c r="CJ375" s="47">
        <v>0</v>
      </c>
      <c r="CK375" s="47">
        <v>0</v>
      </c>
      <c r="CL375" s="47">
        <v>0</v>
      </c>
      <c r="CM375" s="47">
        <v>0</v>
      </c>
      <c r="CN375" s="47">
        <v>0</v>
      </c>
      <c r="CO375" s="47">
        <v>0</v>
      </c>
      <c r="CP375" s="47">
        <v>0</v>
      </c>
      <c r="CQ375" s="47">
        <v>0</v>
      </c>
      <c r="CR375" s="47">
        <v>0</v>
      </c>
      <c r="CS375" s="47">
        <v>0</v>
      </c>
      <c r="CT375" s="47">
        <v>0</v>
      </c>
      <c r="CU375" s="47">
        <v>0</v>
      </c>
      <c r="CV375" s="47">
        <v>0</v>
      </c>
      <c r="CW375" s="47">
        <v>0</v>
      </c>
      <c r="CX375" s="47">
        <v>0</v>
      </c>
      <c r="CY375" s="47">
        <v>0.2236842105263158</v>
      </c>
      <c r="CZ375" s="47">
        <v>0</v>
      </c>
      <c r="DA375" s="47">
        <v>0</v>
      </c>
      <c r="DB375" s="47">
        <v>0</v>
      </c>
      <c r="DC375" s="47">
        <v>0</v>
      </c>
      <c r="DD375" s="47">
        <v>0</v>
      </c>
      <c r="DE375" s="47">
        <v>0</v>
      </c>
      <c r="DF375" s="47">
        <v>0.2236842105263158</v>
      </c>
      <c r="DG375" s="47">
        <v>0</v>
      </c>
      <c r="DH375" s="47">
        <v>0</v>
      </c>
      <c r="DI375" s="47">
        <v>0</v>
      </c>
      <c r="DJ375" s="47">
        <v>0</v>
      </c>
      <c r="DK375" s="47">
        <v>0</v>
      </c>
      <c r="DL375" s="47">
        <v>0</v>
      </c>
      <c r="DM375" s="47">
        <v>0</v>
      </c>
      <c r="DN375" s="47">
        <v>0</v>
      </c>
      <c r="DO375" s="47">
        <v>0</v>
      </c>
      <c r="DP375" s="47">
        <v>0</v>
      </c>
      <c r="DQ375" s="47">
        <v>0</v>
      </c>
      <c r="DR375" s="47">
        <v>0</v>
      </c>
      <c r="DS375" s="47">
        <v>0</v>
      </c>
      <c r="DT375" s="47">
        <v>0</v>
      </c>
      <c r="DU375" s="47">
        <v>0</v>
      </c>
      <c r="DV375" s="47">
        <v>0</v>
      </c>
      <c r="DW375" s="47">
        <v>0</v>
      </c>
      <c r="DX375" s="47">
        <v>0</v>
      </c>
      <c r="DY375" s="47">
        <v>0</v>
      </c>
      <c r="DZ375" s="47">
        <v>0</v>
      </c>
      <c r="EA375" s="47">
        <v>0</v>
      </c>
      <c r="ZZ375" t="s">
        <v>157</v>
      </c>
    </row>
    <row r="376" spans="1:702" x14ac:dyDescent="0.25">
      <c r="A376" s="47" t="s">
        <v>730</v>
      </c>
      <c r="B376" s="47" t="s">
        <v>153</v>
      </c>
      <c r="C376" s="47" t="s">
        <v>157</v>
      </c>
      <c r="D376" s="47" t="s">
        <v>1170</v>
      </c>
      <c r="E376" s="47" t="s">
        <v>728</v>
      </c>
      <c r="F376" s="47" t="s">
        <v>728</v>
      </c>
      <c r="G376" s="47"/>
      <c r="H376" s="47" t="s">
        <v>406</v>
      </c>
      <c r="I376" s="47" t="s">
        <v>412</v>
      </c>
      <c r="J376" s="47" t="str">
        <f>=IFERROR(VLOOKUP(H376&amp;I376,Table_Fonctions!A:G,6,FALSE),"")</f>
        <v>0</v>
      </c>
      <c r="K376" s="47" t="s">
        <v>1177</v>
      </c>
      <c r="L376" s="47" t="str">
        <f>=IFERROR(VLOOKUP(H376&amp;I376,Table_Fonctions!A:G,7,FALSE),K376)</f>
        <v/>
      </c>
      <c r="M376" s="47" t="str">
        <f>=IF(OR(LEFT(D376, 3)="TJ ", LEFT(D376, 4)="CPH "), "OUI", "NON")</f>
        <v/>
      </c>
      <c r="N376" s="47" t="s">
        <v>731</v>
      </c>
      <c r="O376" s="47"/>
      <c r="P376" s="47">
        <v>1</v>
      </c>
      <c r="Q376" s="47">
        <v>1</v>
      </c>
      <c r="R376" s="47" t="s">
        <v>1172</v>
      </c>
      <c r="S376" s="47">
        <f>=ROUND(BQ376-(BR376+BS376),3)</f>
      </c>
      <c r="T376" s="47">
        <f>=ROUND(CK376-(CL376+CM376+CN376+CO376+CP376),3)</f>
      </c>
      <c r="U376" s="47">
        <v>0</v>
      </c>
      <c r="V376" s="47">
        <v>0</v>
      </c>
      <c r="W376" s="47">
        <v>0</v>
      </c>
      <c r="X376" s="47">
        <v>0</v>
      </c>
      <c r="Y376" s="47">
        <v>0</v>
      </c>
      <c r="Z376" s="47">
        <v>0</v>
      </c>
      <c r="AA376" s="47">
        <v>0</v>
      </c>
      <c r="AB376" s="47">
        <v>0</v>
      </c>
      <c r="AC376" s="47">
        <v>0</v>
      </c>
      <c r="AD376" s="47">
        <v>0</v>
      </c>
      <c r="AE376" s="47">
        <v>0</v>
      </c>
      <c r="AF376" s="47">
        <v>0</v>
      </c>
      <c r="AG376" s="47">
        <v>0</v>
      </c>
      <c r="AH376" s="47">
        <v>0</v>
      </c>
      <c r="AI376" s="47">
        <v>0</v>
      </c>
      <c r="AJ376" s="47">
        <v>0</v>
      </c>
      <c r="AK376" s="47">
        <v>0</v>
      </c>
      <c r="AL376" s="47">
        <v>0</v>
      </c>
      <c r="AM376" s="47">
        <v>0</v>
      </c>
      <c r="AN376" s="47">
        <v>0</v>
      </c>
      <c r="AO376" s="47">
        <v>0</v>
      </c>
      <c r="AP376" s="47">
        <v>0</v>
      </c>
      <c r="AQ376" s="47">
        <v>0</v>
      </c>
      <c r="AR376" s="47">
        <v>0</v>
      </c>
      <c r="AS376" s="47">
        <v>0</v>
      </c>
      <c r="AT376" s="47">
        <v>0</v>
      </c>
      <c r="AU376" s="47">
        <v>0</v>
      </c>
      <c r="AV376" s="47">
        <v>0</v>
      </c>
      <c r="AW376" s="47">
        <v>0</v>
      </c>
      <c r="AX376" s="47">
        <v>0</v>
      </c>
      <c r="AY376" s="47">
        <v>0</v>
      </c>
      <c r="AZ376" s="47">
        <v>0</v>
      </c>
      <c r="BA376" s="47">
        <v>0</v>
      </c>
      <c r="BB376" s="47">
        <v>0</v>
      </c>
      <c r="BC376" s="47">
        <v>0</v>
      </c>
      <c r="BD376" s="47">
        <v>0</v>
      </c>
      <c r="BE376" s="47">
        <v>0</v>
      </c>
      <c r="BF376" s="47">
        <v>0</v>
      </c>
      <c r="BG376" s="47">
        <v>0</v>
      </c>
      <c r="BH376" s="47">
        <v>0</v>
      </c>
      <c r="BI376" s="47">
        <v>0</v>
      </c>
      <c r="BJ376" s="47">
        <v>0</v>
      </c>
      <c r="BK376" s="47">
        <v>0</v>
      </c>
      <c r="BL376" s="47">
        <v>0</v>
      </c>
      <c r="BM376" s="47">
        <v>0</v>
      </c>
      <c r="BN376" s="47">
        <v>0</v>
      </c>
      <c r="BO376" s="47">
        <v>0</v>
      </c>
      <c r="BP376" s="47">
        <v>0</v>
      </c>
      <c r="BQ376" s="47">
        <v>0</v>
      </c>
      <c r="BR376" s="47">
        <v>0</v>
      </c>
      <c r="BS376" s="47">
        <v>0</v>
      </c>
      <c r="BT376" s="47">
        <v>0</v>
      </c>
      <c r="BU376" s="47">
        <v>0</v>
      </c>
      <c r="BV376" s="47">
        <v>0</v>
      </c>
      <c r="BW376" s="47">
        <v>0</v>
      </c>
      <c r="BX376" s="47">
        <v>0</v>
      </c>
      <c r="BY376" s="47">
        <v>0</v>
      </c>
      <c r="BZ376" s="47">
        <v>0</v>
      </c>
      <c r="CA376" s="47">
        <v>0</v>
      </c>
      <c r="CB376" s="47">
        <v>0</v>
      </c>
      <c r="CC376" s="47">
        <v>0</v>
      </c>
      <c r="CD376" s="47">
        <v>0</v>
      </c>
      <c r="CE376" s="47">
        <v>0</v>
      </c>
      <c r="CF376" s="47">
        <v>0</v>
      </c>
      <c r="CG376" s="47">
        <v>0</v>
      </c>
      <c r="CH376" s="47">
        <v>0</v>
      </c>
      <c r="CI376" s="47">
        <v>0</v>
      </c>
      <c r="CJ376" s="47">
        <v>0</v>
      </c>
      <c r="CK376" s="47">
        <v>0</v>
      </c>
      <c r="CL376" s="47">
        <v>0</v>
      </c>
      <c r="CM376" s="47">
        <v>0</v>
      </c>
      <c r="CN376" s="47">
        <v>0</v>
      </c>
      <c r="CO376" s="47">
        <v>0</v>
      </c>
      <c r="CP376" s="47">
        <v>0</v>
      </c>
      <c r="CQ376" s="47">
        <v>1</v>
      </c>
      <c r="CR376" s="47">
        <v>1</v>
      </c>
      <c r="CS376" s="47">
        <v>0</v>
      </c>
      <c r="CT376" s="47">
        <v>0</v>
      </c>
      <c r="CU376" s="47">
        <v>0</v>
      </c>
      <c r="CV376" s="47">
        <v>0</v>
      </c>
      <c r="CW376" s="47">
        <v>0</v>
      </c>
      <c r="CX376" s="47">
        <v>0</v>
      </c>
      <c r="CY376" s="47">
        <v>0</v>
      </c>
      <c r="CZ376" s="47">
        <v>0</v>
      </c>
      <c r="DA376" s="47">
        <v>0</v>
      </c>
      <c r="DB376" s="47">
        <v>0</v>
      </c>
      <c r="DC376" s="47">
        <v>0</v>
      </c>
      <c r="DD376" s="47">
        <v>0</v>
      </c>
      <c r="DE376" s="47">
        <v>0</v>
      </c>
      <c r="DF376" s="47">
        <v>0</v>
      </c>
      <c r="DG376" s="47">
        <v>0</v>
      </c>
      <c r="DH376" s="47">
        <v>0</v>
      </c>
      <c r="DI376" s="47">
        <v>0</v>
      </c>
      <c r="DJ376" s="47">
        <v>0</v>
      </c>
      <c r="DK376" s="47">
        <v>0</v>
      </c>
      <c r="DL376" s="47">
        <v>0</v>
      </c>
      <c r="DM376" s="47">
        <v>0</v>
      </c>
      <c r="DN376" s="47">
        <v>0</v>
      </c>
      <c r="DO376" s="47">
        <v>0</v>
      </c>
      <c r="DP376" s="47">
        <v>0</v>
      </c>
      <c r="DQ376" s="47">
        <v>0</v>
      </c>
      <c r="DR376" s="47">
        <v>0</v>
      </c>
      <c r="DS376" s="47">
        <v>0</v>
      </c>
      <c r="DT376" s="47">
        <v>0</v>
      </c>
      <c r="DU376" s="47">
        <v>0</v>
      </c>
      <c r="DV376" s="47">
        <v>0</v>
      </c>
      <c r="DW376" s="47">
        <v>0</v>
      </c>
      <c r="DX376" s="47">
        <v>0</v>
      </c>
      <c r="DY376" s="47">
        <v>0</v>
      </c>
      <c r="DZ376" s="47">
        <v>0</v>
      </c>
      <c r="EA376" s="47">
        <v>0</v>
      </c>
      <c r="ZZ376" t="s">
        <v>157</v>
      </c>
    </row>
    <row r="377" spans="1:702" x14ac:dyDescent="0.25">
      <c r="A377" s="47" t="s">
        <v>732</v>
      </c>
      <c r="B377" s="47" t="s">
        <v>153</v>
      </c>
      <c r="C377" s="47" t="s">
        <v>157</v>
      </c>
      <c r="D377" s="47" t="s">
        <v>1170</v>
      </c>
      <c r="E377" s="47" t="s">
        <v>728</v>
      </c>
      <c r="F377" s="47" t="s">
        <v>728</v>
      </c>
      <c r="G377" s="47"/>
      <c r="H377" s="47" t="s">
        <v>406</v>
      </c>
      <c r="I377" s="47" t="s">
        <v>412</v>
      </c>
      <c r="J377" s="47" t="str">
        <f>=IFERROR(VLOOKUP(H377&amp;I377,Table_Fonctions!A:G,6,FALSE),"")</f>
        <v>0</v>
      </c>
      <c r="K377" s="47" t="s">
        <v>1177</v>
      </c>
      <c r="L377" s="47" t="str">
        <f>=IFERROR(VLOOKUP(H377&amp;I377,Table_Fonctions!A:G,7,FALSE),K377)</f>
        <v/>
      </c>
      <c r="M377" s="47" t="str">
        <f>=IF(OR(LEFT(D377, 3)="TJ ", LEFT(D377, 4)="CPH "), "OUI", "NON")</f>
        <v/>
      </c>
      <c r="N377" s="47" t="s">
        <v>660</v>
      </c>
      <c r="O377" s="47" t="s">
        <v>733</v>
      </c>
      <c r="P377" s="47">
        <v>0.34210526315789475</v>
      </c>
      <c r="Q377" s="47">
        <v>0.34210526315789475</v>
      </c>
      <c r="R377" s="47" t="s">
        <v>1172</v>
      </c>
      <c r="S377" s="47">
        <f>=ROUND(BQ377-(BR377+BS377),3)</f>
      </c>
      <c r="T377" s="47">
        <f>=ROUND(CK377-(CL377+CM377+CN377+CO377+CP377),3)</f>
      </c>
      <c r="U377" s="47">
        <v>0</v>
      </c>
      <c r="V377" s="47">
        <v>0</v>
      </c>
      <c r="W377" s="47">
        <v>0</v>
      </c>
      <c r="X377" s="47">
        <v>0</v>
      </c>
      <c r="Y377" s="47">
        <v>0</v>
      </c>
      <c r="Z377" s="47">
        <v>0</v>
      </c>
      <c r="AA377" s="47">
        <v>0</v>
      </c>
      <c r="AB377" s="47">
        <v>0</v>
      </c>
      <c r="AC377" s="47">
        <v>0</v>
      </c>
      <c r="AD377" s="47">
        <v>0</v>
      </c>
      <c r="AE377" s="47">
        <v>0</v>
      </c>
      <c r="AF377" s="47">
        <v>0</v>
      </c>
      <c r="AG377" s="47">
        <v>0</v>
      </c>
      <c r="AH377" s="47">
        <v>0</v>
      </c>
      <c r="AI377" s="47">
        <v>0</v>
      </c>
      <c r="AJ377" s="47">
        <v>0</v>
      </c>
      <c r="AK377" s="47">
        <v>0</v>
      </c>
      <c r="AL377" s="47">
        <v>0</v>
      </c>
      <c r="AM377" s="47">
        <v>0</v>
      </c>
      <c r="AN377" s="47">
        <v>0</v>
      </c>
      <c r="AO377" s="47">
        <v>0</v>
      </c>
      <c r="AP377" s="47">
        <v>0</v>
      </c>
      <c r="AQ377" s="47">
        <v>0</v>
      </c>
      <c r="AR377" s="47">
        <v>0</v>
      </c>
      <c r="AS377" s="47">
        <v>0</v>
      </c>
      <c r="AT377" s="47">
        <v>0</v>
      </c>
      <c r="AU377" s="47">
        <v>0</v>
      </c>
      <c r="AV377" s="47">
        <v>0</v>
      </c>
      <c r="AW377" s="47">
        <v>0</v>
      </c>
      <c r="AX377" s="47">
        <v>0</v>
      </c>
      <c r="AY377" s="47">
        <v>0</v>
      </c>
      <c r="AZ377" s="47">
        <v>0</v>
      </c>
      <c r="BA377" s="47">
        <v>0</v>
      </c>
      <c r="BB377" s="47">
        <v>0</v>
      </c>
      <c r="BC377" s="47">
        <v>0</v>
      </c>
      <c r="BD377" s="47">
        <v>0</v>
      </c>
      <c r="BE377" s="47">
        <v>0</v>
      </c>
      <c r="BF377" s="47">
        <v>0</v>
      </c>
      <c r="BG377" s="47">
        <v>0</v>
      </c>
      <c r="BH377" s="47">
        <v>0</v>
      </c>
      <c r="BI377" s="47">
        <v>0</v>
      </c>
      <c r="BJ377" s="47">
        <v>0</v>
      </c>
      <c r="BK377" s="47">
        <v>0</v>
      </c>
      <c r="BL377" s="47">
        <v>0</v>
      </c>
      <c r="BM377" s="47">
        <v>0</v>
      </c>
      <c r="BN377" s="47">
        <v>0</v>
      </c>
      <c r="BO377" s="47">
        <v>0</v>
      </c>
      <c r="BP377" s="47">
        <v>0</v>
      </c>
      <c r="BQ377" s="47">
        <v>0</v>
      </c>
      <c r="BR377" s="47">
        <v>0</v>
      </c>
      <c r="BS377" s="47">
        <v>0</v>
      </c>
      <c r="BT377" s="47">
        <v>0</v>
      </c>
      <c r="BU377" s="47">
        <v>0</v>
      </c>
      <c r="BV377" s="47">
        <v>0</v>
      </c>
      <c r="BW377" s="47">
        <v>0</v>
      </c>
      <c r="BX377" s="47">
        <v>0</v>
      </c>
      <c r="BY377" s="47">
        <v>0</v>
      </c>
      <c r="BZ377" s="47">
        <v>0</v>
      </c>
      <c r="CA377" s="47">
        <v>0</v>
      </c>
      <c r="CB377" s="47">
        <v>0</v>
      </c>
      <c r="CC377" s="47">
        <v>0</v>
      </c>
      <c r="CD377" s="47">
        <v>0</v>
      </c>
      <c r="CE377" s="47">
        <v>0</v>
      </c>
      <c r="CF377" s="47">
        <v>0</v>
      </c>
      <c r="CG377" s="47">
        <v>0</v>
      </c>
      <c r="CH377" s="47">
        <v>0</v>
      </c>
      <c r="CI377" s="47">
        <v>0</v>
      </c>
      <c r="CJ377" s="47">
        <v>0</v>
      </c>
      <c r="CK377" s="47">
        <v>0</v>
      </c>
      <c r="CL377" s="47">
        <v>0</v>
      </c>
      <c r="CM377" s="47">
        <v>0</v>
      </c>
      <c r="CN377" s="47">
        <v>0</v>
      </c>
      <c r="CO377" s="47">
        <v>0</v>
      </c>
      <c r="CP377" s="47">
        <v>0</v>
      </c>
      <c r="CQ377" s="47">
        <v>0.34210526315789475</v>
      </c>
      <c r="CR377" s="47">
        <v>0.34210526315789475</v>
      </c>
      <c r="CS377" s="47">
        <v>0</v>
      </c>
      <c r="CT377" s="47">
        <v>0</v>
      </c>
      <c r="CU377" s="47">
        <v>0</v>
      </c>
      <c r="CV377" s="47">
        <v>0</v>
      </c>
      <c r="CW377" s="47">
        <v>0</v>
      </c>
      <c r="CX377" s="47">
        <v>0</v>
      </c>
      <c r="CY377" s="47">
        <v>0</v>
      </c>
      <c r="CZ377" s="47">
        <v>0</v>
      </c>
      <c r="DA377" s="47">
        <v>0</v>
      </c>
      <c r="DB377" s="47">
        <v>0</v>
      </c>
      <c r="DC377" s="47">
        <v>0</v>
      </c>
      <c r="DD377" s="47">
        <v>0</v>
      </c>
      <c r="DE377" s="47">
        <v>0</v>
      </c>
      <c r="DF377" s="47">
        <v>0</v>
      </c>
      <c r="DG377" s="47">
        <v>0</v>
      </c>
      <c r="DH377" s="47">
        <v>0</v>
      </c>
      <c r="DI377" s="47">
        <v>0</v>
      </c>
      <c r="DJ377" s="47">
        <v>0</v>
      </c>
      <c r="DK377" s="47">
        <v>0</v>
      </c>
      <c r="DL377" s="47">
        <v>0</v>
      </c>
      <c r="DM377" s="47">
        <v>0</v>
      </c>
      <c r="DN377" s="47">
        <v>0</v>
      </c>
      <c r="DO377" s="47">
        <v>0</v>
      </c>
      <c r="DP377" s="47">
        <v>0</v>
      </c>
      <c r="DQ377" s="47">
        <v>0</v>
      </c>
      <c r="DR377" s="47">
        <v>0</v>
      </c>
      <c r="DS377" s="47">
        <v>0</v>
      </c>
      <c r="DT377" s="47">
        <v>0</v>
      </c>
      <c r="DU377" s="47">
        <v>0</v>
      </c>
      <c r="DV377" s="47">
        <v>0</v>
      </c>
      <c r="DW377" s="47">
        <v>0</v>
      </c>
      <c r="DX377" s="47">
        <v>0</v>
      </c>
      <c r="DY377" s="47">
        <v>0</v>
      </c>
      <c r="DZ377" s="47">
        <v>0</v>
      </c>
      <c r="EA377" s="47">
        <v>0</v>
      </c>
      <c r="ZZ377" t="s">
        <v>157</v>
      </c>
    </row>
    <row r="378" spans="1:702" x14ac:dyDescent="0.25">
      <c r="A378" s="47" t="s">
        <v>734</v>
      </c>
      <c r="B378" s="47" t="s">
        <v>153</v>
      </c>
      <c r="C378" s="47" t="s">
        <v>157</v>
      </c>
      <c r="D378" s="47" t="s">
        <v>1170</v>
      </c>
      <c r="E378" s="47" t="s">
        <v>728</v>
      </c>
      <c r="F378" s="47" t="s">
        <v>728</v>
      </c>
      <c r="G378" s="47"/>
      <c r="H378" s="47" t="s">
        <v>406</v>
      </c>
      <c r="I378" s="47" t="s">
        <v>415</v>
      </c>
      <c r="J378" s="47" t="str">
        <f>=IFERROR(VLOOKUP(H378&amp;I378,Table_Fonctions!A:G,6,FALSE),"")</f>
        <v>0</v>
      </c>
      <c r="K378" s="47" t="s">
        <v>1177</v>
      </c>
      <c r="L378" s="47" t="str">
        <f>=IFERROR(VLOOKUP(H378&amp;I378,Table_Fonctions!A:G,7,FALSE),K378)</f>
        <v/>
      </c>
      <c r="M378" s="47" t="str">
        <f>=IF(OR(LEFT(D378, 3)="TJ ", LEFT(D378, 4)="CPH "), "OUI", "NON")</f>
        <v/>
      </c>
      <c r="N378" s="47" t="s">
        <v>735</v>
      </c>
      <c r="O378" s="47"/>
      <c r="P378" s="47">
        <v>1</v>
      </c>
      <c r="Q378" s="47">
        <v>1</v>
      </c>
      <c r="R378" s="47" t="s">
        <v>1172</v>
      </c>
      <c r="S378" s="47">
        <f>=ROUND(BQ378-(BR378+BS378),3)</f>
      </c>
      <c r="T378" s="47">
        <f>=ROUND(CK378-(CL378+CM378+CN378+CO378+CP378),3)</f>
      </c>
      <c r="U378" s="47">
        <v>0</v>
      </c>
      <c r="V378" s="47">
        <v>0</v>
      </c>
      <c r="W378" s="47">
        <v>0</v>
      </c>
      <c r="X378" s="47">
        <v>0</v>
      </c>
      <c r="Y378" s="47">
        <v>0</v>
      </c>
      <c r="Z378" s="47">
        <v>0</v>
      </c>
      <c r="AA378" s="47">
        <v>0</v>
      </c>
      <c r="AB378" s="47">
        <v>0</v>
      </c>
      <c r="AC378" s="47">
        <v>0</v>
      </c>
      <c r="AD378" s="47">
        <v>0</v>
      </c>
      <c r="AE378" s="47">
        <v>0</v>
      </c>
      <c r="AF378" s="47">
        <v>0</v>
      </c>
      <c r="AG378" s="47">
        <v>0</v>
      </c>
      <c r="AH378" s="47">
        <v>0</v>
      </c>
      <c r="AI378" s="47">
        <v>0</v>
      </c>
      <c r="AJ378" s="47">
        <v>0</v>
      </c>
      <c r="AK378" s="47">
        <v>0</v>
      </c>
      <c r="AL378" s="47">
        <v>0</v>
      </c>
      <c r="AM378" s="47">
        <v>0</v>
      </c>
      <c r="AN378" s="47">
        <v>0</v>
      </c>
      <c r="AO378" s="47">
        <v>0</v>
      </c>
      <c r="AP378" s="47">
        <v>0</v>
      </c>
      <c r="AQ378" s="47">
        <v>0</v>
      </c>
      <c r="AR378" s="47">
        <v>0</v>
      </c>
      <c r="AS378" s="47">
        <v>0</v>
      </c>
      <c r="AT378" s="47">
        <v>0</v>
      </c>
      <c r="AU378" s="47">
        <v>0</v>
      </c>
      <c r="AV378" s="47">
        <v>0</v>
      </c>
      <c r="AW378" s="47">
        <v>0</v>
      </c>
      <c r="AX378" s="47">
        <v>0</v>
      </c>
      <c r="AY378" s="47">
        <v>0</v>
      </c>
      <c r="AZ378" s="47">
        <v>0</v>
      </c>
      <c r="BA378" s="47">
        <v>0</v>
      </c>
      <c r="BB378" s="47">
        <v>0</v>
      </c>
      <c r="BC378" s="47">
        <v>0</v>
      </c>
      <c r="BD378" s="47">
        <v>0</v>
      </c>
      <c r="BE378" s="47">
        <v>0</v>
      </c>
      <c r="BF378" s="47">
        <v>0</v>
      </c>
      <c r="BG378" s="47">
        <v>0</v>
      </c>
      <c r="BH378" s="47">
        <v>0</v>
      </c>
      <c r="BI378" s="47">
        <v>0</v>
      </c>
      <c r="BJ378" s="47">
        <v>0</v>
      </c>
      <c r="BK378" s="47">
        <v>0</v>
      </c>
      <c r="BL378" s="47">
        <v>0</v>
      </c>
      <c r="BM378" s="47">
        <v>0</v>
      </c>
      <c r="BN378" s="47">
        <v>0</v>
      </c>
      <c r="BO378" s="47">
        <v>0</v>
      </c>
      <c r="BP378" s="47">
        <v>0</v>
      </c>
      <c r="BQ378" s="47">
        <v>0</v>
      </c>
      <c r="BR378" s="47">
        <v>0</v>
      </c>
      <c r="BS378" s="47">
        <v>0</v>
      </c>
      <c r="BT378" s="47">
        <v>0</v>
      </c>
      <c r="BU378" s="47">
        <v>0</v>
      </c>
      <c r="BV378" s="47">
        <v>0</v>
      </c>
      <c r="BW378" s="47">
        <v>0</v>
      </c>
      <c r="BX378" s="47">
        <v>0</v>
      </c>
      <c r="BY378" s="47">
        <v>0</v>
      </c>
      <c r="BZ378" s="47">
        <v>0</v>
      </c>
      <c r="CA378" s="47">
        <v>0</v>
      </c>
      <c r="CB378" s="47">
        <v>0</v>
      </c>
      <c r="CC378" s="47">
        <v>0</v>
      </c>
      <c r="CD378" s="47">
        <v>0</v>
      </c>
      <c r="CE378" s="47">
        <v>0</v>
      </c>
      <c r="CF378" s="47">
        <v>0</v>
      </c>
      <c r="CG378" s="47">
        <v>0</v>
      </c>
      <c r="CH378" s="47">
        <v>0</v>
      </c>
      <c r="CI378" s="47">
        <v>0</v>
      </c>
      <c r="CJ378" s="47">
        <v>0</v>
      </c>
      <c r="CK378" s="47">
        <v>0</v>
      </c>
      <c r="CL378" s="47">
        <v>0</v>
      </c>
      <c r="CM378" s="47">
        <v>0</v>
      </c>
      <c r="CN378" s="47">
        <v>0</v>
      </c>
      <c r="CO378" s="47">
        <v>0</v>
      </c>
      <c r="CP378" s="47">
        <v>0</v>
      </c>
      <c r="CQ378" s="47">
        <v>0</v>
      </c>
      <c r="CR378" s="47">
        <v>0</v>
      </c>
      <c r="CS378" s="47">
        <v>0</v>
      </c>
      <c r="CT378" s="47">
        <v>0</v>
      </c>
      <c r="CU378" s="47">
        <v>0</v>
      </c>
      <c r="CV378" s="47">
        <v>0</v>
      </c>
      <c r="CW378" s="47">
        <v>0</v>
      </c>
      <c r="CX378" s="47">
        <v>0</v>
      </c>
      <c r="CY378" s="47">
        <v>1</v>
      </c>
      <c r="CZ378" s="47">
        <v>1</v>
      </c>
      <c r="DA378" s="47">
        <v>0</v>
      </c>
      <c r="DB378" s="47">
        <v>0</v>
      </c>
      <c r="DC378" s="47">
        <v>0</v>
      </c>
      <c r="DD378" s="47">
        <v>0</v>
      </c>
      <c r="DE378" s="47">
        <v>0</v>
      </c>
      <c r="DF378" s="47">
        <v>0</v>
      </c>
      <c r="DG378" s="47">
        <v>0</v>
      </c>
      <c r="DH378" s="47">
        <v>0</v>
      </c>
      <c r="DI378" s="47">
        <v>0</v>
      </c>
      <c r="DJ378" s="47">
        <v>0</v>
      </c>
      <c r="DK378" s="47">
        <v>0</v>
      </c>
      <c r="DL378" s="47">
        <v>0</v>
      </c>
      <c r="DM378" s="47">
        <v>0</v>
      </c>
      <c r="DN378" s="47">
        <v>0</v>
      </c>
      <c r="DO378" s="47">
        <v>0</v>
      </c>
      <c r="DP378" s="47">
        <v>0</v>
      </c>
      <c r="DQ378" s="47">
        <v>0</v>
      </c>
      <c r="DR378" s="47">
        <v>0</v>
      </c>
      <c r="DS378" s="47">
        <v>0</v>
      </c>
      <c r="DT378" s="47">
        <v>0</v>
      </c>
      <c r="DU378" s="47">
        <v>0</v>
      </c>
      <c r="DV378" s="47">
        <v>0</v>
      </c>
      <c r="DW378" s="47">
        <v>0</v>
      </c>
      <c r="DX378" s="47">
        <v>0</v>
      </c>
      <c r="DY378" s="47">
        <v>0</v>
      </c>
      <c r="DZ378" s="47">
        <v>0</v>
      </c>
      <c r="EA378" s="47">
        <v>0</v>
      </c>
      <c r="ZZ378" t="s">
        <v>157</v>
      </c>
    </row>
    <row r="379" spans="1:702" x14ac:dyDescent="0.25">
      <c r="A379" s="47" t="s">
        <v>736</v>
      </c>
      <c r="B379" s="47" t="s">
        <v>153</v>
      </c>
      <c r="C379" s="47" t="s">
        <v>157</v>
      </c>
      <c r="D379" s="47" t="s">
        <v>1170</v>
      </c>
      <c r="E379" s="47" t="s">
        <v>728</v>
      </c>
      <c r="F379" s="47" t="s">
        <v>728</v>
      </c>
      <c r="G379" s="47"/>
      <c r="H379" s="47" t="s">
        <v>406</v>
      </c>
      <c r="I379" s="47" t="s">
        <v>415</v>
      </c>
      <c r="J379" s="47" t="str">
        <f>=IFERROR(VLOOKUP(H379&amp;I379,Table_Fonctions!A:G,6,FALSE),"")</f>
        <v>0</v>
      </c>
      <c r="K379" s="47" t="s">
        <v>1177</v>
      </c>
      <c r="L379" s="47" t="str">
        <f>=IFERROR(VLOOKUP(H379&amp;I379,Table_Fonctions!A:G,7,FALSE),K379)</f>
        <v/>
      </c>
      <c r="M379" s="47" t="str">
        <f>=IF(OR(LEFT(D379, 3)="TJ ", LEFT(D379, 4)="CPH "), "OUI", "NON")</f>
        <v/>
      </c>
      <c r="N379" s="47" t="s">
        <v>189</v>
      </c>
      <c r="O379" s="47" t="s">
        <v>669</v>
      </c>
      <c r="P379" s="47">
        <v>0.8</v>
      </c>
      <c r="Q379" s="47">
        <v>0.8</v>
      </c>
      <c r="R379" s="47" t="s">
        <v>1172</v>
      </c>
      <c r="S379" s="47">
        <f>=ROUND(BQ379-(BR379+BS379),3)</f>
      </c>
      <c r="T379" s="47">
        <f>=ROUND(CK379-(CL379+CM379+CN379+CO379+CP379),3)</f>
      </c>
      <c r="U379" s="47">
        <v>0</v>
      </c>
      <c r="V379" s="47">
        <v>0</v>
      </c>
      <c r="W379" s="47">
        <v>0</v>
      </c>
      <c r="X379" s="47">
        <v>0</v>
      </c>
      <c r="Y379" s="47">
        <v>0</v>
      </c>
      <c r="Z379" s="47">
        <v>0</v>
      </c>
      <c r="AA379" s="47">
        <v>0</v>
      </c>
      <c r="AB379" s="47">
        <v>0</v>
      </c>
      <c r="AC379" s="47">
        <v>0</v>
      </c>
      <c r="AD379" s="47">
        <v>0</v>
      </c>
      <c r="AE379" s="47">
        <v>0</v>
      </c>
      <c r="AF379" s="47">
        <v>0</v>
      </c>
      <c r="AG379" s="47">
        <v>0</v>
      </c>
      <c r="AH379" s="47">
        <v>0</v>
      </c>
      <c r="AI379" s="47">
        <v>0</v>
      </c>
      <c r="AJ379" s="47">
        <v>0</v>
      </c>
      <c r="AK379" s="47">
        <v>0</v>
      </c>
      <c r="AL379" s="47">
        <v>0</v>
      </c>
      <c r="AM379" s="47">
        <v>0</v>
      </c>
      <c r="AN379" s="47">
        <v>0</v>
      </c>
      <c r="AO379" s="47">
        <v>0</v>
      </c>
      <c r="AP379" s="47">
        <v>0</v>
      </c>
      <c r="AQ379" s="47">
        <v>0</v>
      </c>
      <c r="AR379" s="47">
        <v>0</v>
      </c>
      <c r="AS379" s="47">
        <v>0</v>
      </c>
      <c r="AT379" s="47">
        <v>0</v>
      </c>
      <c r="AU379" s="47">
        <v>0</v>
      </c>
      <c r="AV379" s="47">
        <v>0</v>
      </c>
      <c r="AW379" s="47">
        <v>0</v>
      </c>
      <c r="AX379" s="47">
        <v>0</v>
      </c>
      <c r="AY379" s="47">
        <v>0</v>
      </c>
      <c r="AZ379" s="47">
        <v>0</v>
      </c>
      <c r="BA379" s="47">
        <v>0</v>
      </c>
      <c r="BB379" s="47">
        <v>0</v>
      </c>
      <c r="BC379" s="47">
        <v>0</v>
      </c>
      <c r="BD379" s="47">
        <v>0</v>
      </c>
      <c r="BE379" s="47">
        <v>0</v>
      </c>
      <c r="BF379" s="47">
        <v>0</v>
      </c>
      <c r="BG379" s="47">
        <v>0</v>
      </c>
      <c r="BH379" s="47">
        <v>0</v>
      </c>
      <c r="BI379" s="47">
        <v>0</v>
      </c>
      <c r="BJ379" s="47">
        <v>0</v>
      </c>
      <c r="BK379" s="47">
        <v>0</v>
      </c>
      <c r="BL379" s="47">
        <v>0</v>
      </c>
      <c r="BM379" s="47">
        <v>0</v>
      </c>
      <c r="BN379" s="47">
        <v>0</v>
      </c>
      <c r="BO379" s="47">
        <v>0</v>
      </c>
      <c r="BP379" s="47">
        <v>0</v>
      </c>
      <c r="BQ379" s="47">
        <v>0</v>
      </c>
      <c r="BR379" s="47">
        <v>0</v>
      </c>
      <c r="BS379" s="47">
        <v>0</v>
      </c>
      <c r="BT379" s="47">
        <v>0.8</v>
      </c>
      <c r="BU379" s="47">
        <v>0</v>
      </c>
      <c r="BV379" s="47">
        <v>0</v>
      </c>
      <c r="BW379" s="47">
        <v>0</v>
      </c>
      <c r="BX379" s="47">
        <v>0</v>
      </c>
      <c r="BY379" s="47">
        <v>0</v>
      </c>
      <c r="BZ379" s="47">
        <v>0</v>
      </c>
      <c r="CA379" s="47">
        <v>0</v>
      </c>
      <c r="CB379" s="47">
        <v>0</v>
      </c>
      <c r="CC379" s="47">
        <v>0</v>
      </c>
      <c r="CD379" s="47">
        <v>0</v>
      </c>
      <c r="CE379" s="47">
        <v>0</v>
      </c>
      <c r="CF379" s="47">
        <v>0</v>
      </c>
      <c r="CG379" s="47">
        <v>0</v>
      </c>
      <c r="CH379" s="47">
        <v>0</v>
      </c>
      <c r="CI379" s="47">
        <v>0</v>
      </c>
      <c r="CJ379" s="47">
        <v>0</v>
      </c>
      <c r="CK379" s="47">
        <v>0</v>
      </c>
      <c r="CL379" s="47">
        <v>0</v>
      </c>
      <c r="CM379" s="47">
        <v>0</v>
      </c>
      <c r="CN379" s="47">
        <v>0</v>
      </c>
      <c r="CO379" s="47">
        <v>0</v>
      </c>
      <c r="CP379" s="47">
        <v>0</v>
      </c>
      <c r="CQ379" s="47">
        <v>0</v>
      </c>
      <c r="CR379" s="47">
        <v>0</v>
      </c>
      <c r="CS379" s="47">
        <v>0</v>
      </c>
      <c r="CT379" s="47">
        <v>0</v>
      </c>
      <c r="CU379" s="47">
        <v>0</v>
      </c>
      <c r="CV379" s="47">
        <v>0</v>
      </c>
      <c r="CW379" s="47">
        <v>0</v>
      </c>
      <c r="CX379" s="47">
        <v>0</v>
      </c>
      <c r="CY379" s="47">
        <v>0</v>
      </c>
      <c r="CZ379" s="47">
        <v>0</v>
      </c>
      <c r="DA379" s="47">
        <v>0</v>
      </c>
      <c r="DB379" s="47">
        <v>0</v>
      </c>
      <c r="DC379" s="47">
        <v>0</v>
      </c>
      <c r="DD379" s="47">
        <v>0</v>
      </c>
      <c r="DE379" s="47">
        <v>0</v>
      </c>
      <c r="DF379" s="47">
        <v>0</v>
      </c>
      <c r="DG379" s="47">
        <v>0</v>
      </c>
      <c r="DH379" s="47">
        <v>0</v>
      </c>
      <c r="DI379" s="47">
        <v>0</v>
      </c>
      <c r="DJ379" s="47">
        <v>0</v>
      </c>
      <c r="DK379" s="47">
        <v>0</v>
      </c>
      <c r="DL379" s="47">
        <v>0</v>
      </c>
      <c r="DM379" s="47">
        <v>0</v>
      </c>
      <c r="DN379" s="47">
        <v>0</v>
      </c>
      <c r="DO379" s="47">
        <v>0</v>
      </c>
      <c r="DP379" s="47">
        <v>0</v>
      </c>
      <c r="DQ379" s="47">
        <v>0</v>
      </c>
      <c r="DR379" s="47">
        <v>0</v>
      </c>
      <c r="DS379" s="47">
        <v>0</v>
      </c>
      <c r="DT379" s="47">
        <v>0</v>
      </c>
      <c r="DU379" s="47">
        <v>0</v>
      </c>
      <c r="DV379" s="47">
        <v>0</v>
      </c>
      <c r="DW379" s="47">
        <v>0</v>
      </c>
      <c r="DX379" s="47">
        <v>0</v>
      </c>
      <c r="DY379" s="47">
        <v>0</v>
      </c>
      <c r="DZ379" s="47">
        <v>0</v>
      </c>
      <c r="EA379" s="47">
        <v>0</v>
      </c>
      <c r="ZZ379" t="s">
        <v>157</v>
      </c>
    </row>
    <row r="380" spans="1:702" x14ac:dyDescent="0.25">
      <c r="A380" s="47" t="s">
        <v>737</v>
      </c>
      <c r="B380" s="47" t="s">
        <v>153</v>
      </c>
      <c r="C380" s="47" t="s">
        <v>157</v>
      </c>
      <c r="D380" s="47" t="s">
        <v>1170</v>
      </c>
      <c r="E380" s="47" t="s">
        <v>728</v>
      </c>
      <c r="F380" s="47" t="s">
        <v>728</v>
      </c>
      <c r="G380" s="47"/>
      <c r="H380" s="47" t="s">
        <v>406</v>
      </c>
      <c r="I380" s="47" t="s">
        <v>415</v>
      </c>
      <c r="J380" s="47" t="str">
        <f>=IFERROR(VLOOKUP(H380&amp;I380,Table_Fonctions!A:G,6,FALSE),"")</f>
        <v>0</v>
      </c>
      <c r="K380" s="47" t="s">
        <v>1177</v>
      </c>
      <c r="L380" s="47" t="str">
        <f>=IFERROR(VLOOKUP(H380&amp;I380,Table_Fonctions!A:G,7,FALSE),K380)</f>
        <v/>
      </c>
      <c r="M380" s="47" t="str">
        <f>=IF(OR(LEFT(D380, 3)="TJ ", LEFT(D380, 4)="CPH "), "OUI", "NON")</f>
        <v/>
      </c>
      <c r="N380" s="47" t="s">
        <v>738</v>
      </c>
      <c r="O380" s="47"/>
      <c r="P380" s="47">
        <v>1</v>
      </c>
      <c r="Q380" s="47">
        <v>1</v>
      </c>
      <c r="R380" s="47" t="s">
        <v>1172</v>
      </c>
      <c r="S380" s="47">
        <f>=ROUND(BQ380-(BR380+BS380),3)</f>
      </c>
      <c r="T380" s="47">
        <f>=ROUND(CK380-(CL380+CM380+CN380+CO380+CP380),3)</f>
      </c>
      <c r="U380" s="47">
        <v>0</v>
      </c>
      <c r="V380" s="47">
        <v>0</v>
      </c>
      <c r="W380" s="47">
        <v>0</v>
      </c>
      <c r="X380" s="47">
        <v>0</v>
      </c>
      <c r="Y380" s="47">
        <v>0</v>
      </c>
      <c r="Z380" s="47">
        <v>0</v>
      </c>
      <c r="AA380" s="47">
        <v>0</v>
      </c>
      <c r="AB380" s="47">
        <v>0</v>
      </c>
      <c r="AC380" s="47">
        <v>0</v>
      </c>
      <c r="AD380" s="47">
        <v>0</v>
      </c>
      <c r="AE380" s="47">
        <v>0</v>
      </c>
      <c r="AF380" s="47">
        <v>0</v>
      </c>
      <c r="AG380" s="47">
        <v>0</v>
      </c>
      <c r="AH380" s="47">
        <v>0</v>
      </c>
      <c r="AI380" s="47">
        <v>0</v>
      </c>
      <c r="AJ380" s="47">
        <v>0</v>
      </c>
      <c r="AK380" s="47">
        <v>0</v>
      </c>
      <c r="AL380" s="47">
        <v>0</v>
      </c>
      <c r="AM380" s="47">
        <v>0</v>
      </c>
      <c r="AN380" s="47">
        <v>0</v>
      </c>
      <c r="AO380" s="47">
        <v>0</v>
      </c>
      <c r="AP380" s="47">
        <v>0</v>
      </c>
      <c r="AQ380" s="47">
        <v>0</v>
      </c>
      <c r="AR380" s="47">
        <v>0</v>
      </c>
      <c r="AS380" s="47">
        <v>1</v>
      </c>
      <c r="AT380" s="47">
        <v>0</v>
      </c>
      <c r="AU380" s="47">
        <v>0</v>
      </c>
      <c r="AV380" s="47">
        <v>0</v>
      </c>
      <c r="AW380" s="47">
        <v>0</v>
      </c>
      <c r="AX380" s="47">
        <v>0</v>
      </c>
      <c r="AY380" s="47">
        <v>0</v>
      </c>
      <c r="AZ380" s="47">
        <v>0</v>
      </c>
      <c r="BA380" s="47">
        <v>0</v>
      </c>
      <c r="BB380" s="47">
        <v>0</v>
      </c>
      <c r="BC380" s="47">
        <v>0</v>
      </c>
      <c r="BD380" s="47">
        <v>0</v>
      </c>
      <c r="BE380" s="47">
        <v>0</v>
      </c>
      <c r="BF380" s="47">
        <v>1</v>
      </c>
      <c r="BG380" s="47">
        <v>0</v>
      </c>
      <c r="BH380" s="47">
        <v>0</v>
      </c>
      <c r="BI380" s="47">
        <v>0</v>
      </c>
      <c r="BJ380" s="47">
        <v>0</v>
      </c>
      <c r="BK380" s="47">
        <v>0</v>
      </c>
      <c r="BL380" s="47">
        <v>0</v>
      </c>
      <c r="BM380" s="47">
        <v>0</v>
      </c>
      <c r="BN380" s="47">
        <v>0</v>
      </c>
      <c r="BO380" s="47">
        <v>0</v>
      </c>
      <c r="BP380" s="47">
        <v>0</v>
      </c>
      <c r="BQ380" s="47">
        <v>0</v>
      </c>
      <c r="BR380" s="47">
        <v>0</v>
      </c>
      <c r="BS380" s="47">
        <v>0</v>
      </c>
      <c r="BT380" s="47">
        <v>0</v>
      </c>
      <c r="BU380" s="47">
        <v>0</v>
      </c>
      <c r="BV380" s="47">
        <v>0</v>
      </c>
      <c r="BW380" s="47">
        <v>0</v>
      </c>
      <c r="BX380" s="47">
        <v>0</v>
      </c>
      <c r="BY380" s="47">
        <v>0</v>
      </c>
      <c r="BZ380" s="47">
        <v>0</v>
      </c>
      <c r="CA380" s="47">
        <v>0</v>
      </c>
      <c r="CB380" s="47">
        <v>0</v>
      </c>
      <c r="CC380" s="47">
        <v>0</v>
      </c>
      <c r="CD380" s="47">
        <v>0</v>
      </c>
      <c r="CE380" s="47">
        <v>0</v>
      </c>
      <c r="CF380" s="47">
        <v>0</v>
      </c>
      <c r="CG380" s="47">
        <v>0</v>
      </c>
      <c r="CH380" s="47">
        <v>0</v>
      </c>
      <c r="CI380" s="47">
        <v>0</v>
      </c>
      <c r="CJ380" s="47">
        <v>0</v>
      </c>
      <c r="CK380" s="47">
        <v>0</v>
      </c>
      <c r="CL380" s="47">
        <v>0</v>
      </c>
      <c r="CM380" s="47">
        <v>0</v>
      </c>
      <c r="CN380" s="47">
        <v>0</v>
      </c>
      <c r="CO380" s="47">
        <v>0</v>
      </c>
      <c r="CP380" s="47">
        <v>0</v>
      </c>
      <c r="CQ380" s="47">
        <v>0</v>
      </c>
      <c r="CR380" s="47">
        <v>0</v>
      </c>
      <c r="CS380" s="47">
        <v>0</v>
      </c>
      <c r="CT380" s="47">
        <v>0</v>
      </c>
      <c r="CU380" s="47">
        <v>0</v>
      </c>
      <c r="CV380" s="47">
        <v>0</v>
      </c>
      <c r="CW380" s="47">
        <v>0</v>
      </c>
      <c r="CX380" s="47">
        <v>0</v>
      </c>
      <c r="CY380" s="47">
        <v>0</v>
      </c>
      <c r="CZ380" s="47">
        <v>0</v>
      </c>
      <c r="DA380" s="47">
        <v>0</v>
      </c>
      <c r="DB380" s="47">
        <v>0</v>
      </c>
      <c r="DC380" s="47">
        <v>0</v>
      </c>
      <c r="DD380" s="47">
        <v>0</v>
      </c>
      <c r="DE380" s="47">
        <v>0</v>
      </c>
      <c r="DF380" s="47">
        <v>0</v>
      </c>
      <c r="DG380" s="47">
        <v>0</v>
      </c>
      <c r="DH380" s="47">
        <v>0</v>
      </c>
      <c r="DI380" s="47">
        <v>0</v>
      </c>
      <c r="DJ380" s="47">
        <v>0</v>
      </c>
      <c r="DK380" s="47">
        <v>0</v>
      </c>
      <c r="DL380" s="47">
        <v>0</v>
      </c>
      <c r="DM380" s="47">
        <v>0</v>
      </c>
      <c r="DN380" s="47">
        <v>0</v>
      </c>
      <c r="DO380" s="47">
        <v>0</v>
      </c>
      <c r="DP380" s="47">
        <v>0</v>
      </c>
      <c r="DQ380" s="47">
        <v>0</v>
      </c>
      <c r="DR380" s="47">
        <v>0</v>
      </c>
      <c r="DS380" s="47">
        <v>0</v>
      </c>
      <c r="DT380" s="47">
        <v>0</v>
      </c>
      <c r="DU380" s="47">
        <v>0</v>
      </c>
      <c r="DV380" s="47">
        <v>0</v>
      </c>
      <c r="DW380" s="47">
        <v>0</v>
      </c>
      <c r="DX380" s="47">
        <v>0</v>
      </c>
      <c r="DY380" s="47">
        <v>0</v>
      </c>
      <c r="DZ380" s="47">
        <v>0</v>
      </c>
      <c r="EA380" s="47">
        <v>0</v>
      </c>
      <c r="ZZ380" t="s">
        <v>157</v>
      </c>
    </row>
    <row r="381" spans="1:702" x14ac:dyDescent="0.25">
      <c r="A381" s="47" t="s">
        <v>739</v>
      </c>
      <c r="B381" s="47" t="s">
        <v>153</v>
      </c>
      <c r="C381" s="47" t="s">
        <v>157</v>
      </c>
      <c r="D381" s="47" t="s">
        <v>1170</v>
      </c>
      <c r="E381" s="47" t="s">
        <v>728</v>
      </c>
      <c r="F381" s="47" t="s">
        <v>728</v>
      </c>
      <c r="G381" s="47"/>
      <c r="H381" s="47" t="s">
        <v>406</v>
      </c>
      <c r="I381" s="47" t="s">
        <v>412</v>
      </c>
      <c r="J381" s="47" t="str">
        <f>=IFERROR(VLOOKUP(H381&amp;I381,Table_Fonctions!A:G,6,FALSE),"")</f>
        <v>0</v>
      </c>
      <c r="K381" s="47" t="s">
        <v>1177</v>
      </c>
      <c r="L381" s="47" t="str">
        <f>=IFERROR(VLOOKUP(H381&amp;I381,Table_Fonctions!A:G,7,FALSE),K381)</f>
        <v/>
      </c>
      <c r="M381" s="47" t="str">
        <f>=IF(OR(LEFT(D381, 3)="TJ ", LEFT(D381, 4)="CPH "), "OUI", "NON")</f>
        <v/>
      </c>
      <c r="N381" s="47" t="s">
        <v>646</v>
      </c>
      <c r="O381" s="47"/>
      <c r="P381" s="47">
        <v>1</v>
      </c>
      <c r="Q381" s="47">
        <v>0</v>
      </c>
      <c r="R381" s="47">
        <v>1</v>
      </c>
      <c r="S381" s="47">
        <f>=ROUND(BQ381-(BR381+BS381),3)</f>
      </c>
      <c r="T381" s="47">
        <f>=ROUND(CK381-(CL381+CM381+CN381+CO381+CP381),3)</f>
      </c>
      <c r="U381" s="47">
        <v>0</v>
      </c>
      <c r="V381" s="47">
        <v>0</v>
      </c>
      <c r="W381" s="47">
        <v>0</v>
      </c>
      <c r="X381" s="47">
        <v>0</v>
      </c>
      <c r="Y381" s="47">
        <v>0</v>
      </c>
      <c r="Z381" s="47">
        <v>0</v>
      </c>
      <c r="AA381" s="47">
        <v>0</v>
      </c>
      <c r="AB381" s="47">
        <v>0</v>
      </c>
      <c r="AC381" s="47">
        <v>0</v>
      </c>
      <c r="AD381" s="47">
        <v>0</v>
      </c>
      <c r="AE381" s="47">
        <v>0</v>
      </c>
      <c r="AF381" s="47">
        <v>0</v>
      </c>
      <c r="AG381" s="47">
        <v>0</v>
      </c>
      <c r="AH381" s="47">
        <v>0</v>
      </c>
      <c r="AI381" s="47">
        <v>0</v>
      </c>
      <c r="AJ381" s="47">
        <v>0</v>
      </c>
      <c r="AK381" s="47">
        <v>0</v>
      </c>
      <c r="AL381" s="47">
        <v>0</v>
      </c>
      <c r="AM381" s="47">
        <v>0</v>
      </c>
      <c r="AN381" s="47">
        <v>0</v>
      </c>
      <c r="AO381" s="47">
        <v>0</v>
      </c>
      <c r="AP381" s="47">
        <v>0</v>
      </c>
      <c r="AQ381" s="47">
        <v>0</v>
      </c>
      <c r="AR381" s="47">
        <v>0</v>
      </c>
      <c r="AS381" s="47">
        <v>0</v>
      </c>
      <c r="AT381" s="47">
        <v>0</v>
      </c>
      <c r="AU381" s="47">
        <v>0</v>
      </c>
      <c r="AV381" s="47">
        <v>0</v>
      </c>
      <c r="AW381" s="47">
        <v>0</v>
      </c>
      <c r="AX381" s="47">
        <v>0</v>
      </c>
      <c r="AY381" s="47">
        <v>0</v>
      </c>
      <c r="AZ381" s="47">
        <v>0</v>
      </c>
      <c r="BA381" s="47">
        <v>0</v>
      </c>
      <c r="BB381" s="47">
        <v>0</v>
      </c>
      <c r="BC381" s="47">
        <v>0</v>
      </c>
      <c r="BD381" s="47">
        <v>0</v>
      </c>
      <c r="BE381" s="47">
        <v>0</v>
      </c>
      <c r="BF381" s="47">
        <v>0</v>
      </c>
      <c r="BG381" s="47">
        <v>0</v>
      </c>
      <c r="BH381" s="47">
        <v>0</v>
      </c>
      <c r="BI381" s="47">
        <v>0</v>
      </c>
      <c r="BJ381" s="47">
        <v>0</v>
      </c>
      <c r="BK381" s="47">
        <v>0</v>
      </c>
      <c r="BL381" s="47">
        <v>0</v>
      </c>
      <c r="BM381" s="47">
        <v>0</v>
      </c>
      <c r="BN381" s="47">
        <v>0</v>
      </c>
      <c r="BO381" s="47">
        <v>0</v>
      </c>
      <c r="BP381" s="47">
        <v>0</v>
      </c>
      <c r="BQ381" s="47">
        <v>0</v>
      </c>
      <c r="BR381" s="47">
        <v>0</v>
      </c>
      <c r="BS381" s="47">
        <v>0</v>
      </c>
      <c r="BT381" s="47">
        <v>0</v>
      </c>
      <c r="BU381" s="47">
        <v>0</v>
      </c>
      <c r="BV381" s="47">
        <v>0</v>
      </c>
      <c r="BW381" s="47">
        <v>0</v>
      </c>
      <c r="BX381" s="47">
        <v>0</v>
      </c>
      <c r="BY381" s="47">
        <v>0</v>
      </c>
      <c r="BZ381" s="47">
        <v>0</v>
      </c>
      <c r="CA381" s="47">
        <v>0</v>
      </c>
      <c r="CB381" s="47">
        <v>0</v>
      </c>
      <c r="CC381" s="47">
        <v>0</v>
      </c>
      <c r="CD381" s="47">
        <v>0</v>
      </c>
      <c r="CE381" s="47">
        <v>0</v>
      </c>
      <c r="CF381" s="47">
        <v>0</v>
      </c>
      <c r="CG381" s="47">
        <v>0</v>
      </c>
      <c r="CH381" s="47">
        <v>0</v>
      </c>
      <c r="CI381" s="47">
        <v>0</v>
      </c>
      <c r="CJ381" s="47">
        <v>0</v>
      </c>
      <c r="CK381" s="47">
        <v>0</v>
      </c>
      <c r="CL381" s="47">
        <v>0</v>
      </c>
      <c r="CM381" s="47">
        <v>0</v>
      </c>
      <c r="CN381" s="47">
        <v>0</v>
      </c>
      <c r="CO381" s="47">
        <v>0</v>
      </c>
      <c r="CP381" s="47">
        <v>0</v>
      </c>
      <c r="CQ381" s="47">
        <v>0</v>
      </c>
      <c r="CR381" s="47">
        <v>0</v>
      </c>
      <c r="CS381" s="47">
        <v>0</v>
      </c>
      <c r="CT381" s="47">
        <v>0</v>
      </c>
      <c r="CU381" s="47">
        <v>0</v>
      </c>
      <c r="CV381" s="47">
        <v>0</v>
      </c>
      <c r="CW381" s="47">
        <v>0</v>
      </c>
      <c r="CX381" s="47">
        <v>0</v>
      </c>
      <c r="CY381" s="47">
        <v>0</v>
      </c>
      <c r="CZ381" s="47">
        <v>0</v>
      </c>
      <c r="DA381" s="47">
        <v>0</v>
      </c>
      <c r="DB381" s="47">
        <v>0</v>
      </c>
      <c r="DC381" s="47">
        <v>0</v>
      </c>
      <c r="DD381" s="47">
        <v>0</v>
      </c>
      <c r="DE381" s="47">
        <v>0</v>
      </c>
      <c r="DF381" s="47">
        <v>0</v>
      </c>
      <c r="DG381" s="47">
        <v>0</v>
      </c>
      <c r="DH381" s="47">
        <v>0</v>
      </c>
      <c r="DI381" s="47">
        <v>0</v>
      </c>
      <c r="DJ381" s="47">
        <v>0</v>
      </c>
      <c r="DK381" s="47">
        <v>0</v>
      </c>
      <c r="DL381" s="47">
        <v>0</v>
      </c>
      <c r="DM381" s="47">
        <v>0</v>
      </c>
      <c r="DN381" s="47">
        <v>0</v>
      </c>
      <c r="DO381" s="47">
        <v>0</v>
      </c>
      <c r="DP381" s="47">
        <v>0</v>
      </c>
      <c r="DQ381" s="47">
        <v>0</v>
      </c>
      <c r="DR381" s="47">
        <v>0</v>
      </c>
      <c r="DS381" s="47">
        <v>0</v>
      </c>
      <c r="DT381" s="47">
        <v>0</v>
      </c>
      <c r="DU381" s="47">
        <v>0</v>
      </c>
      <c r="DV381" s="47">
        <v>0</v>
      </c>
      <c r="DW381" s="47">
        <v>0</v>
      </c>
      <c r="DX381" s="47">
        <v>0</v>
      </c>
      <c r="DY381" s="47">
        <v>0</v>
      </c>
      <c r="DZ381" s="47">
        <v>0</v>
      </c>
      <c r="EA381" s="47">
        <v>0</v>
      </c>
      <c r="ZZ381" t="s">
        <v>157</v>
      </c>
    </row>
    <row r="382" spans="1:702" x14ac:dyDescent="0.25">
      <c r="A382" s="47" t="s">
        <v>740</v>
      </c>
      <c r="B382" s="47" t="s">
        <v>153</v>
      </c>
      <c r="C382" s="47" t="s">
        <v>157</v>
      </c>
      <c r="D382" s="47" t="s">
        <v>1170</v>
      </c>
      <c r="E382" s="47" t="s">
        <v>741</v>
      </c>
      <c r="F382" s="47" t="s">
        <v>741</v>
      </c>
      <c r="G382" s="47"/>
      <c r="H382" s="47" t="s">
        <v>406</v>
      </c>
      <c r="I382" s="47" t="s">
        <v>412</v>
      </c>
      <c r="J382" s="47" t="str">
        <f>=IFERROR(VLOOKUP(H382&amp;I382,Table_Fonctions!A:G,6,FALSE),"")</f>
        <v>0</v>
      </c>
      <c r="K382" s="47" t="s">
        <v>1177</v>
      </c>
      <c r="L382" s="47" t="str">
        <f>=IFERROR(VLOOKUP(H382&amp;I382,Table_Fonctions!A:G,7,FALSE),K382)</f>
        <v/>
      </c>
      <c r="M382" s="47" t="str">
        <f>=IF(OR(LEFT(D382, 3)="TJ ", LEFT(D382, 4)="CPH "), "OUI", "NON")</f>
        <v/>
      </c>
      <c r="N382" s="47" t="s">
        <v>603</v>
      </c>
      <c r="O382" s="47"/>
      <c r="P382" s="47">
        <v>1</v>
      </c>
      <c r="Q382" s="47">
        <v>1</v>
      </c>
      <c r="R382" s="47" t="s">
        <v>1172</v>
      </c>
      <c r="S382" s="47">
        <f>=ROUND(BQ382-(BR382+BS382),3)</f>
      </c>
      <c r="T382" s="47">
        <f>=ROUND(CK382-(CL382+CM382+CN382+CO382+CP382),3)</f>
      </c>
      <c r="U382" s="47">
        <v>0</v>
      </c>
      <c r="V382" s="47">
        <v>0</v>
      </c>
      <c r="W382" s="47">
        <v>0</v>
      </c>
      <c r="X382" s="47">
        <v>0</v>
      </c>
      <c r="Y382" s="47">
        <v>0</v>
      </c>
      <c r="Z382" s="47">
        <v>0</v>
      </c>
      <c r="AA382" s="47">
        <v>0</v>
      </c>
      <c r="AB382" s="47">
        <v>0</v>
      </c>
      <c r="AC382" s="47">
        <v>0</v>
      </c>
      <c r="AD382" s="47">
        <v>0</v>
      </c>
      <c r="AE382" s="47">
        <v>0</v>
      </c>
      <c r="AF382" s="47">
        <v>0</v>
      </c>
      <c r="AG382" s="47">
        <v>0</v>
      </c>
      <c r="AH382" s="47">
        <v>0</v>
      </c>
      <c r="AI382" s="47">
        <v>0</v>
      </c>
      <c r="AJ382" s="47">
        <v>0</v>
      </c>
      <c r="AK382" s="47">
        <v>0</v>
      </c>
      <c r="AL382" s="47">
        <v>0</v>
      </c>
      <c r="AM382" s="47">
        <v>0</v>
      </c>
      <c r="AN382" s="47">
        <v>0</v>
      </c>
      <c r="AO382" s="47">
        <v>0</v>
      </c>
      <c r="AP382" s="47">
        <v>0</v>
      </c>
      <c r="AQ382" s="47">
        <v>0</v>
      </c>
      <c r="AR382" s="47">
        <v>0</v>
      </c>
      <c r="AS382" s="47">
        <v>1</v>
      </c>
      <c r="AT382" s="47">
        <v>0</v>
      </c>
      <c r="AU382" s="47">
        <v>0</v>
      </c>
      <c r="AV382" s="47">
        <v>0</v>
      </c>
      <c r="AW382" s="47">
        <v>0</v>
      </c>
      <c r="AX382" s="47">
        <v>0</v>
      </c>
      <c r="AY382" s="47">
        <v>0</v>
      </c>
      <c r="AZ382" s="47">
        <v>0</v>
      </c>
      <c r="BA382" s="47">
        <v>0</v>
      </c>
      <c r="BB382" s="47">
        <v>0</v>
      </c>
      <c r="BC382" s="47">
        <v>0</v>
      </c>
      <c r="BD382" s="47">
        <v>0</v>
      </c>
      <c r="BE382" s="47">
        <v>0</v>
      </c>
      <c r="BF382" s="47">
        <v>0</v>
      </c>
      <c r="BG382" s="47">
        <v>0</v>
      </c>
      <c r="BH382" s="47">
        <v>0</v>
      </c>
      <c r="BI382" s="47">
        <v>0</v>
      </c>
      <c r="BJ382" s="47">
        <v>0</v>
      </c>
      <c r="BK382" s="47">
        <v>1</v>
      </c>
      <c r="BL382" s="47">
        <v>0</v>
      </c>
      <c r="BM382" s="47">
        <v>0</v>
      </c>
      <c r="BN382" s="47">
        <v>0</v>
      </c>
      <c r="BO382" s="47">
        <v>0</v>
      </c>
      <c r="BP382" s="47">
        <v>0</v>
      </c>
      <c r="BQ382" s="47">
        <v>0</v>
      </c>
      <c r="BR382" s="47">
        <v>0</v>
      </c>
      <c r="BS382" s="47">
        <v>0</v>
      </c>
      <c r="BT382" s="47">
        <v>0</v>
      </c>
      <c r="BU382" s="47">
        <v>0</v>
      </c>
      <c r="BV382" s="47">
        <v>0</v>
      </c>
      <c r="BW382" s="47">
        <v>0</v>
      </c>
      <c r="BX382" s="47">
        <v>0</v>
      </c>
      <c r="BY382" s="47">
        <v>0</v>
      </c>
      <c r="BZ382" s="47">
        <v>0</v>
      </c>
      <c r="CA382" s="47">
        <v>0</v>
      </c>
      <c r="CB382" s="47">
        <v>0</v>
      </c>
      <c r="CC382" s="47">
        <v>0</v>
      </c>
      <c r="CD382" s="47">
        <v>0</v>
      </c>
      <c r="CE382" s="47">
        <v>0</v>
      </c>
      <c r="CF382" s="47">
        <v>0</v>
      </c>
      <c r="CG382" s="47">
        <v>0</v>
      </c>
      <c r="CH382" s="47">
        <v>0</v>
      </c>
      <c r="CI382" s="47">
        <v>0</v>
      </c>
      <c r="CJ382" s="47">
        <v>0</v>
      </c>
      <c r="CK382" s="47">
        <v>0</v>
      </c>
      <c r="CL382" s="47">
        <v>0</v>
      </c>
      <c r="CM382" s="47">
        <v>0</v>
      </c>
      <c r="CN382" s="47">
        <v>0</v>
      </c>
      <c r="CO382" s="47">
        <v>0</v>
      </c>
      <c r="CP382" s="47">
        <v>0</v>
      </c>
      <c r="CQ382" s="47">
        <v>0</v>
      </c>
      <c r="CR382" s="47">
        <v>0</v>
      </c>
      <c r="CS382" s="47">
        <v>0</v>
      </c>
      <c r="CT382" s="47">
        <v>0</v>
      </c>
      <c r="CU382" s="47">
        <v>0</v>
      </c>
      <c r="CV382" s="47">
        <v>0</v>
      </c>
      <c r="CW382" s="47">
        <v>0</v>
      </c>
      <c r="CX382" s="47">
        <v>0</v>
      </c>
      <c r="CY382" s="47">
        <v>0</v>
      </c>
      <c r="CZ382" s="47">
        <v>0</v>
      </c>
      <c r="DA382" s="47">
        <v>0</v>
      </c>
      <c r="DB382" s="47">
        <v>0</v>
      </c>
      <c r="DC382" s="47">
        <v>0</v>
      </c>
      <c r="DD382" s="47">
        <v>0</v>
      </c>
      <c r="DE382" s="47">
        <v>0</v>
      </c>
      <c r="DF382" s="47">
        <v>0</v>
      </c>
      <c r="DG382" s="47">
        <v>0</v>
      </c>
      <c r="DH382" s="47">
        <v>0</v>
      </c>
      <c r="DI382" s="47">
        <v>0</v>
      </c>
      <c r="DJ382" s="47">
        <v>0</v>
      </c>
      <c r="DK382" s="47">
        <v>0</v>
      </c>
      <c r="DL382" s="47">
        <v>0</v>
      </c>
      <c r="DM382" s="47">
        <v>0</v>
      </c>
      <c r="DN382" s="47">
        <v>0</v>
      </c>
      <c r="DO382" s="47">
        <v>0</v>
      </c>
      <c r="DP382" s="47">
        <v>0</v>
      </c>
      <c r="DQ382" s="47">
        <v>0</v>
      </c>
      <c r="DR382" s="47">
        <v>0</v>
      </c>
      <c r="DS382" s="47">
        <v>0</v>
      </c>
      <c r="DT382" s="47">
        <v>0</v>
      </c>
      <c r="DU382" s="47">
        <v>0</v>
      </c>
      <c r="DV382" s="47">
        <v>0</v>
      </c>
      <c r="DW382" s="47">
        <v>0</v>
      </c>
      <c r="DX382" s="47">
        <v>0</v>
      </c>
      <c r="DY382" s="47">
        <v>0</v>
      </c>
      <c r="DZ382" s="47">
        <v>0</v>
      </c>
      <c r="EA382" s="47">
        <v>0</v>
      </c>
      <c r="ZZ382" t="s">
        <v>157</v>
      </c>
    </row>
    <row r="383" spans="1:702" x14ac:dyDescent="0.25">
      <c r="A383" s="47" t="s">
        <v>742</v>
      </c>
      <c r="B383" s="47" t="s">
        <v>153</v>
      </c>
      <c r="C383" s="47" t="s">
        <v>157</v>
      </c>
      <c r="D383" s="47" t="s">
        <v>1170</v>
      </c>
      <c r="E383" s="47" t="s">
        <v>741</v>
      </c>
      <c r="F383" s="47" t="s">
        <v>741</v>
      </c>
      <c r="G383" s="47"/>
      <c r="H383" s="47" t="s">
        <v>406</v>
      </c>
      <c r="I383" s="47" t="s">
        <v>529</v>
      </c>
      <c r="J383" s="47" t="str">
        <f>=IFERROR(VLOOKUP(H383&amp;I383,Table_Fonctions!A:G,6,FALSE),"")</f>
        <v>0</v>
      </c>
      <c r="K383" s="47" t="s">
        <v>1177</v>
      </c>
      <c r="L383" s="47" t="str">
        <f>=IFERROR(VLOOKUP(H383&amp;I383,Table_Fonctions!A:G,7,FALSE),K383)</f>
        <v/>
      </c>
      <c r="M383" s="47" t="str">
        <f>=IF(OR(LEFT(D383, 3)="TJ ", LEFT(D383, 4)="CPH "), "OUI", "NON")</f>
        <v/>
      </c>
      <c r="N383" s="47" t="s">
        <v>660</v>
      </c>
      <c r="O383" s="47" t="s">
        <v>669</v>
      </c>
      <c r="P383" s="47">
        <v>0.8</v>
      </c>
      <c r="Q383" s="47">
        <v>0.8</v>
      </c>
      <c r="R383" s="47" t="s">
        <v>1172</v>
      </c>
      <c r="S383" s="47">
        <f>=ROUND(BQ383-(BR383+BS383),3)</f>
      </c>
      <c r="T383" s="47">
        <f>=ROUND(CK383-(CL383+CM383+CN383+CO383+CP383),3)</f>
      </c>
      <c r="U383" s="47">
        <v>0</v>
      </c>
      <c r="V383" s="47">
        <v>0</v>
      </c>
      <c r="W383" s="47">
        <v>0</v>
      </c>
      <c r="X383" s="47">
        <v>0</v>
      </c>
      <c r="Y383" s="47">
        <v>0</v>
      </c>
      <c r="Z383" s="47">
        <v>0</v>
      </c>
      <c r="AA383" s="47">
        <v>0</v>
      </c>
      <c r="AB383" s="47">
        <v>0</v>
      </c>
      <c r="AC383" s="47">
        <v>0</v>
      </c>
      <c r="AD383" s="47">
        <v>0</v>
      </c>
      <c r="AE383" s="47">
        <v>0</v>
      </c>
      <c r="AF383" s="47">
        <v>0</v>
      </c>
      <c r="AG383" s="47">
        <v>0</v>
      </c>
      <c r="AH383" s="47">
        <v>0</v>
      </c>
      <c r="AI383" s="47">
        <v>0</v>
      </c>
      <c r="AJ383" s="47">
        <v>0</v>
      </c>
      <c r="AK383" s="47">
        <v>0</v>
      </c>
      <c r="AL383" s="47">
        <v>0</v>
      </c>
      <c r="AM383" s="47">
        <v>0</v>
      </c>
      <c r="AN383" s="47">
        <v>0</v>
      </c>
      <c r="AO383" s="47">
        <v>0</v>
      </c>
      <c r="AP383" s="47">
        <v>0</v>
      </c>
      <c r="AQ383" s="47">
        <v>0</v>
      </c>
      <c r="AR383" s="47">
        <v>0</v>
      </c>
      <c r="AS383" s="47">
        <v>0</v>
      </c>
      <c r="AT383" s="47">
        <v>0</v>
      </c>
      <c r="AU383" s="47">
        <v>0</v>
      </c>
      <c r="AV383" s="47">
        <v>0</v>
      </c>
      <c r="AW383" s="47">
        <v>0</v>
      </c>
      <c r="AX383" s="47">
        <v>0</v>
      </c>
      <c r="AY383" s="47">
        <v>0</v>
      </c>
      <c r="AZ383" s="47">
        <v>0</v>
      </c>
      <c r="BA383" s="47">
        <v>0</v>
      </c>
      <c r="BB383" s="47">
        <v>0</v>
      </c>
      <c r="BC383" s="47">
        <v>0</v>
      </c>
      <c r="BD383" s="47">
        <v>0</v>
      </c>
      <c r="BE383" s="47">
        <v>0</v>
      </c>
      <c r="BF383" s="47">
        <v>0</v>
      </c>
      <c r="BG383" s="47">
        <v>0</v>
      </c>
      <c r="BH383" s="47">
        <v>0</v>
      </c>
      <c r="BI383" s="47">
        <v>0</v>
      </c>
      <c r="BJ383" s="47">
        <v>0</v>
      </c>
      <c r="BK383" s="47">
        <v>0</v>
      </c>
      <c r="BL383" s="47">
        <v>0</v>
      </c>
      <c r="BM383" s="47">
        <v>0</v>
      </c>
      <c r="BN383" s="47">
        <v>0</v>
      </c>
      <c r="BO383" s="47">
        <v>0</v>
      </c>
      <c r="BP383" s="47">
        <v>0</v>
      </c>
      <c r="BQ383" s="47">
        <v>0</v>
      </c>
      <c r="BR383" s="47">
        <v>0</v>
      </c>
      <c r="BS383" s="47">
        <v>0</v>
      </c>
      <c r="BT383" s="47">
        <v>0.8</v>
      </c>
      <c r="BU383" s="47">
        <v>0</v>
      </c>
      <c r="BV383" s="47">
        <v>0</v>
      </c>
      <c r="BW383" s="47">
        <v>0</v>
      </c>
      <c r="BX383" s="47">
        <v>0</v>
      </c>
      <c r="BY383" s="47">
        <v>0</v>
      </c>
      <c r="BZ383" s="47">
        <v>0</v>
      </c>
      <c r="CA383" s="47">
        <v>0</v>
      </c>
      <c r="CB383" s="47">
        <v>0</v>
      </c>
      <c r="CC383" s="47">
        <v>0</v>
      </c>
      <c r="CD383" s="47">
        <v>0.8</v>
      </c>
      <c r="CE383" s="47">
        <v>0</v>
      </c>
      <c r="CF383" s="47">
        <v>0</v>
      </c>
      <c r="CG383" s="47">
        <v>0</v>
      </c>
      <c r="CH383" s="47">
        <v>0</v>
      </c>
      <c r="CI383" s="47">
        <v>0</v>
      </c>
      <c r="CJ383" s="47">
        <v>0</v>
      </c>
      <c r="CK383" s="47">
        <v>0</v>
      </c>
      <c r="CL383" s="47">
        <v>0</v>
      </c>
      <c r="CM383" s="47">
        <v>0</v>
      </c>
      <c r="CN383" s="47">
        <v>0</v>
      </c>
      <c r="CO383" s="47">
        <v>0</v>
      </c>
      <c r="CP383" s="47">
        <v>0</v>
      </c>
      <c r="CQ383" s="47">
        <v>0</v>
      </c>
      <c r="CR383" s="47">
        <v>0</v>
      </c>
      <c r="CS383" s="47">
        <v>0</v>
      </c>
      <c r="CT383" s="47">
        <v>0</v>
      </c>
      <c r="CU383" s="47">
        <v>0</v>
      </c>
      <c r="CV383" s="47">
        <v>0</v>
      </c>
      <c r="CW383" s="47">
        <v>0</v>
      </c>
      <c r="CX383" s="47">
        <v>0</v>
      </c>
      <c r="CY383" s="47">
        <v>0</v>
      </c>
      <c r="CZ383" s="47">
        <v>0</v>
      </c>
      <c r="DA383" s="47">
        <v>0</v>
      </c>
      <c r="DB383" s="47">
        <v>0</v>
      </c>
      <c r="DC383" s="47">
        <v>0</v>
      </c>
      <c r="DD383" s="47">
        <v>0</v>
      </c>
      <c r="DE383" s="47">
        <v>0</v>
      </c>
      <c r="DF383" s="47">
        <v>0</v>
      </c>
      <c r="DG383" s="47">
        <v>0</v>
      </c>
      <c r="DH383" s="47">
        <v>0</v>
      </c>
      <c r="DI383" s="47">
        <v>0</v>
      </c>
      <c r="DJ383" s="47">
        <v>0</v>
      </c>
      <c r="DK383" s="47">
        <v>0</v>
      </c>
      <c r="DL383" s="47">
        <v>0</v>
      </c>
      <c r="DM383" s="47">
        <v>0</v>
      </c>
      <c r="DN383" s="47">
        <v>0</v>
      </c>
      <c r="DO383" s="47">
        <v>0</v>
      </c>
      <c r="DP383" s="47">
        <v>0</v>
      </c>
      <c r="DQ383" s="47">
        <v>0</v>
      </c>
      <c r="DR383" s="47">
        <v>0</v>
      </c>
      <c r="DS383" s="47">
        <v>0</v>
      </c>
      <c r="DT383" s="47">
        <v>0</v>
      </c>
      <c r="DU383" s="47">
        <v>0</v>
      </c>
      <c r="DV383" s="47">
        <v>0</v>
      </c>
      <c r="DW383" s="47">
        <v>0</v>
      </c>
      <c r="DX383" s="47">
        <v>0</v>
      </c>
      <c r="DY383" s="47">
        <v>0</v>
      </c>
      <c r="DZ383" s="47">
        <v>0</v>
      </c>
      <c r="EA383" s="47">
        <v>0</v>
      </c>
      <c r="ZZ383" t="s">
        <v>157</v>
      </c>
    </row>
    <row r="384" spans="1:702" x14ac:dyDescent="0.25">
      <c r="A384" s="47" t="s">
        <v>743</v>
      </c>
      <c r="B384" s="47" t="s">
        <v>153</v>
      </c>
      <c r="C384" s="47" t="s">
        <v>157</v>
      </c>
      <c r="D384" s="47" t="s">
        <v>1170</v>
      </c>
      <c r="E384" s="47" t="s">
        <v>741</v>
      </c>
      <c r="F384" s="47" t="s">
        <v>741</v>
      </c>
      <c r="G384" s="47"/>
      <c r="H384" s="47" t="s">
        <v>406</v>
      </c>
      <c r="I384" s="47" t="s">
        <v>412</v>
      </c>
      <c r="J384" s="47" t="str">
        <f>=IFERROR(VLOOKUP(H384&amp;I384,Table_Fonctions!A:G,6,FALSE),"")</f>
        <v>0</v>
      </c>
      <c r="K384" s="47" t="s">
        <v>1177</v>
      </c>
      <c r="L384" s="47" t="str">
        <f>=IFERROR(VLOOKUP(H384&amp;I384,Table_Fonctions!A:G,7,FALSE),K384)</f>
        <v/>
      </c>
      <c r="M384" s="47" t="str">
        <f>=IF(OR(LEFT(D384, 3)="TJ ", LEFT(D384, 4)="CPH "), "OUI", "NON")</f>
        <v/>
      </c>
      <c r="N384" s="47" t="s">
        <v>603</v>
      </c>
      <c r="O384" s="47" t="s">
        <v>655</v>
      </c>
      <c r="P384" s="47">
        <v>0.28421052631578947</v>
      </c>
      <c r="Q384" s="47">
        <v>0.28421052631578947</v>
      </c>
      <c r="R384" s="47" t="s">
        <v>1172</v>
      </c>
      <c r="S384" s="47">
        <f>=ROUND(BQ384-(BR384+BS384),3)</f>
      </c>
      <c r="T384" s="47">
        <f>=ROUND(CK384-(CL384+CM384+CN384+CO384+CP384),3)</f>
      </c>
      <c r="U384" s="47">
        <v>0</v>
      </c>
      <c r="V384" s="47">
        <v>0</v>
      </c>
      <c r="W384" s="47">
        <v>0</v>
      </c>
      <c r="X384" s="47">
        <v>0</v>
      </c>
      <c r="Y384" s="47">
        <v>0</v>
      </c>
      <c r="Z384" s="47">
        <v>0</v>
      </c>
      <c r="AA384" s="47">
        <v>0</v>
      </c>
      <c r="AB384" s="47">
        <v>0</v>
      </c>
      <c r="AC384" s="47">
        <v>0</v>
      </c>
      <c r="AD384" s="47">
        <v>0</v>
      </c>
      <c r="AE384" s="47">
        <v>0</v>
      </c>
      <c r="AF384" s="47">
        <v>0</v>
      </c>
      <c r="AG384" s="47">
        <v>0</v>
      </c>
      <c r="AH384" s="47">
        <v>0</v>
      </c>
      <c r="AI384" s="47">
        <v>0</v>
      </c>
      <c r="AJ384" s="47">
        <v>0</v>
      </c>
      <c r="AK384" s="47">
        <v>0</v>
      </c>
      <c r="AL384" s="47">
        <v>0</v>
      </c>
      <c r="AM384" s="47">
        <v>0</v>
      </c>
      <c r="AN384" s="47">
        <v>0</v>
      </c>
      <c r="AO384" s="47">
        <v>0</v>
      </c>
      <c r="AP384" s="47">
        <v>0</v>
      </c>
      <c r="AQ384" s="47">
        <v>0</v>
      </c>
      <c r="AR384" s="47">
        <v>0</v>
      </c>
      <c r="AS384" s="47">
        <v>0</v>
      </c>
      <c r="AT384" s="47">
        <v>0</v>
      </c>
      <c r="AU384" s="47">
        <v>0</v>
      </c>
      <c r="AV384" s="47">
        <v>0</v>
      </c>
      <c r="AW384" s="47">
        <v>0</v>
      </c>
      <c r="AX384" s="47">
        <v>0</v>
      </c>
      <c r="AY384" s="47">
        <v>0</v>
      </c>
      <c r="AZ384" s="47">
        <v>0</v>
      </c>
      <c r="BA384" s="47">
        <v>0</v>
      </c>
      <c r="BB384" s="47">
        <v>0</v>
      </c>
      <c r="BC384" s="47">
        <v>0</v>
      </c>
      <c r="BD384" s="47">
        <v>0</v>
      </c>
      <c r="BE384" s="47">
        <v>0</v>
      </c>
      <c r="BF384" s="47">
        <v>0</v>
      </c>
      <c r="BG384" s="47">
        <v>0</v>
      </c>
      <c r="BH384" s="47">
        <v>0</v>
      </c>
      <c r="BI384" s="47">
        <v>0</v>
      </c>
      <c r="BJ384" s="47">
        <v>0</v>
      </c>
      <c r="BK384" s="47">
        <v>0</v>
      </c>
      <c r="BL384" s="47">
        <v>0</v>
      </c>
      <c r="BM384" s="47">
        <v>0</v>
      </c>
      <c r="BN384" s="47">
        <v>0</v>
      </c>
      <c r="BO384" s="47">
        <v>0</v>
      </c>
      <c r="BP384" s="47">
        <v>0</v>
      </c>
      <c r="BQ384" s="47">
        <v>0.28421052631578947</v>
      </c>
      <c r="BR384" s="47">
        <v>0</v>
      </c>
      <c r="BS384" s="47">
        <v>0.28421052631578947</v>
      </c>
      <c r="BT384" s="47">
        <v>0</v>
      </c>
      <c r="BU384" s="47">
        <v>0</v>
      </c>
      <c r="BV384" s="47">
        <v>0</v>
      </c>
      <c r="BW384" s="47">
        <v>0</v>
      </c>
      <c r="BX384" s="47">
        <v>0</v>
      </c>
      <c r="BY384" s="47">
        <v>0</v>
      </c>
      <c r="BZ384" s="47">
        <v>0</v>
      </c>
      <c r="CA384" s="47">
        <v>0</v>
      </c>
      <c r="CB384" s="47">
        <v>0</v>
      </c>
      <c r="CC384" s="47">
        <v>0</v>
      </c>
      <c r="CD384" s="47">
        <v>0</v>
      </c>
      <c r="CE384" s="47">
        <v>0</v>
      </c>
      <c r="CF384" s="47">
        <v>0</v>
      </c>
      <c r="CG384" s="47">
        <v>0</v>
      </c>
      <c r="CH384" s="47">
        <v>0</v>
      </c>
      <c r="CI384" s="47">
        <v>0</v>
      </c>
      <c r="CJ384" s="47">
        <v>0</v>
      </c>
      <c r="CK384" s="47">
        <v>0</v>
      </c>
      <c r="CL384" s="47">
        <v>0</v>
      </c>
      <c r="CM384" s="47">
        <v>0</v>
      </c>
      <c r="CN384" s="47">
        <v>0</v>
      </c>
      <c r="CO384" s="47">
        <v>0</v>
      </c>
      <c r="CP384" s="47">
        <v>0</v>
      </c>
      <c r="CQ384" s="47">
        <v>0</v>
      </c>
      <c r="CR384" s="47">
        <v>0</v>
      </c>
      <c r="CS384" s="47">
        <v>0</v>
      </c>
      <c r="CT384" s="47">
        <v>0</v>
      </c>
      <c r="CU384" s="47">
        <v>0</v>
      </c>
      <c r="CV384" s="47">
        <v>0</v>
      </c>
      <c r="CW384" s="47">
        <v>0</v>
      </c>
      <c r="CX384" s="47">
        <v>0</v>
      </c>
      <c r="CY384" s="47">
        <v>0</v>
      </c>
      <c r="CZ384" s="47">
        <v>0</v>
      </c>
      <c r="DA384" s="47">
        <v>0</v>
      </c>
      <c r="DB384" s="47">
        <v>0</v>
      </c>
      <c r="DC384" s="47">
        <v>0</v>
      </c>
      <c r="DD384" s="47">
        <v>0</v>
      </c>
      <c r="DE384" s="47">
        <v>0</v>
      </c>
      <c r="DF384" s="47">
        <v>0</v>
      </c>
      <c r="DG384" s="47">
        <v>0</v>
      </c>
      <c r="DH384" s="47">
        <v>0</v>
      </c>
      <c r="DI384" s="47">
        <v>0</v>
      </c>
      <c r="DJ384" s="47">
        <v>0</v>
      </c>
      <c r="DK384" s="47">
        <v>0</v>
      </c>
      <c r="DL384" s="47">
        <v>0</v>
      </c>
      <c r="DM384" s="47">
        <v>0</v>
      </c>
      <c r="DN384" s="47">
        <v>0</v>
      </c>
      <c r="DO384" s="47">
        <v>0</v>
      </c>
      <c r="DP384" s="47">
        <v>0</v>
      </c>
      <c r="DQ384" s="47">
        <v>0</v>
      </c>
      <c r="DR384" s="47">
        <v>0</v>
      </c>
      <c r="DS384" s="47">
        <v>0</v>
      </c>
      <c r="DT384" s="47">
        <v>0</v>
      </c>
      <c r="DU384" s="47">
        <v>0</v>
      </c>
      <c r="DV384" s="47">
        <v>0</v>
      </c>
      <c r="DW384" s="47">
        <v>0</v>
      </c>
      <c r="DX384" s="47">
        <v>0</v>
      </c>
      <c r="DY384" s="47">
        <v>0</v>
      </c>
      <c r="DZ384" s="47">
        <v>0</v>
      </c>
      <c r="EA384" s="47">
        <v>0</v>
      </c>
      <c r="ZZ384" t="s">
        <v>157</v>
      </c>
    </row>
    <row r="385" spans="1:702" x14ac:dyDescent="0.25">
      <c r="A385" s="47" t="s">
        <v>744</v>
      </c>
      <c r="B385" s="47" t="s">
        <v>153</v>
      </c>
      <c r="C385" s="47" t="s">
        <v>157</v>
      </c>
      <c r="D385" s="47" t="s">
        <v>1170</v>
      </c>
      <c r="E385" s="47" t="s">
        <v>741</v>
      </c>
      <c r="F385" s="47" t="s">
        <v>741</v>
      </c>
      <c r="G385" s="47"/>
      <c r="H385" s="47" t="s">
        <v>406</v>
      </c>
      <c r="I385" s="47" t="s">
        <v>412</v>
      </c>
      <c r="J385" s="47" t="str">
        <f>=IFERROR(VLOOKUP(H385&amp;I385,Table_Fonctions!A:G,6,FALSE),"")</f>
        <v>0</v>
      </c>
      <c r="K385" s="47" t="s">
        <v>1177</v>
      </c>
      <c r="L385" s="47" t="str">
        <f>=IFERROR(VLOOKUP(H385&amp;I385,Table_Fonctions!A:G,7,FALSE),K385)</f>
        <v/>
      </c>
      <c r="M385" s="47" t="str">
        <f>=IF(OR(LEFT(D385, 3)="TJ ", LEFT(D385, 4)="CPH "), "OUI", "NON")</f>
        <v/>
      </c>
      <c r="N385" s="47" t="s">
        <v>745</v>
      </c>
      <c r="O385" s="47"/>
      <c r="P385" s="47">
        <v>1</v>
      </c>
      <c r="Q385" s="47">
        <v>1</v>
      </c>
      <c r="R385" s="47" t="s">
        <v>1172</v>
      </c>
      <c r="S385" s="47">
        <f>=ROUND(BQ385-(BR385+BS385),3)</f>
      </c>
      <c r="T385" s="47">
        <f>=ROUND(CK385-(CL385+CM385+CN385+CO385+CP385),3)</f>
      </c>
      <c r="U385" s="47">
        <v>0</v>
      </c>
      <c r="V385" s="47">
        <v>0</v>
      </c>
      <c r="W385" s="47">
        <v>0</v>
      </c>
      <c r="X385" s="47">
        <v>0</v>
      </c>
      <c r="Y385" s="47">
        <v>0</v>
      </c>
      <c r="Z385" s="47">
        <v>0</v>
      </c>
      <c r="AA385" s="47">
        <v>0</v>
      </c>
      <c r="AB385" s="47">
        <v>0</v>
      </c>
      <c r="AC385" s="47">
        <v>0</v>
      </c>
      <c r="AD385" s="47">
        <v>0</v>
      </c>
      <c r="AE385" s="47">
        <v>0</v>
      </c>
      <c r="AF385" s="47">
        <v>0</v>
      </c>
      <c r="AG385" s="47">
        <v>0</v>
      </c>
      <c r="AH385" s="47">
        <v>0</v>
      </c>
      <c r="AI385" s="47">
        <v>0</v>
      </c>
      <c r="AJ385" s="47">
        <v>0</v>
      </c>
      <c r="AK385" s="47">
        <v>0</v>
      </c>
      <c r="AL385" s="47">
        <v>0</v>
      </c>
      <c r="AM385" s="47">
        <v>0</v>
      </c>
      <c r="AN385" s="47">
        <v>0</v>
      </c>
      <c r="AO385" s="47">
        <v>0</v>
      </c>
      <c r="AP385" s="47">
        <v>0</v>
      </c>
      <c r="AQ385" s="47">
        <v>0</v>
      </c>
      <c r="AR385" s="47">
        <v>0</v>
      </c>
      <c r="AS385" s="47">
        <v>0</v>
      </c>
      <c r="AT385" s="47">
        <v>0</v>
      </c>
      <c r="AU385" s="47">
        <v>0</v>
      </c>
      <c r="AV385" s="47">
        <v>0</v>
      </c>
      <c r="AW385" s="47">
        <v>0</v>
      </c>
      <c r="AX385" s="47">
        <v>0</v>
      </c>
      <c r="AY385" s="47">
        <v>0</v>
      </c>
      <c r="AZ385" s="47">
        <v>0</v>
      </c>
      <c r="BA385" s="47">
        <v>0</v>
      </c>
      <c r="BB385" s="47">
        <v>0</v>
      </c>
      <c r="BC385" s="47">
        <v>0</v>
      </c>
      <c r="BD385" s="47">
        <v>0</v>
      </c>
      <c r="BE385" s="47">
        <v>0</v>
      </c>
      <c r="BF385" s="47">
        <v>0</v>
      </c>
      <c r="BG385" s="47">
        <v>0</v>
      </c>
      <c r="BH385" s="47">
        <v>0</v>
      </c>
      <c r="BI385" s="47">
        <v>0</v>
      </c>
      <c r="BJ385" s="47">
        <v>0</v>
      </c>
      <c r="BK385" s="47">
        <v>0</v>
      </c>
      <c r="BL385" s="47">
        <v>0</v>
      </c>
      <c r="BM385" s="47">
        <v>0</v>
      </c>
      <c r="BN385" s="47">
        <v>0</v>
      </c>
      <c r="BO385" s="47">
        <v>0</v>
      </c>
      <c r="BP385" s="47">
        <v>0</v>
      </c>
      <c r="BQ385" s="47">
        <v>0</v>
      </c>
      <c r="BR385" s="47">
        <v>0</v>
      </c>
      <c r="BS385" s="47">
        <v>0</v>
      </c>
      <c r="BT385" s="47">
        <v>0</v>
      </c>
      <c r="BU385" s="47">
        <v>0</v>
      </c>
      <c r="BV385" s="47">
        <v>0</v>
      </c>
      <c r="BW385" s="47">
        <v>0</v>
      </c>
      <c r="BX385" s="47">
        <v>0</v>
      </c>
      <c r="BY385" s="47">
        <v>0</v>
      </c>
      <c r="BZ385" s="47">
        <v>0</v>
      </c>
      <c r="CA385" s="47">
        <v>0</v>
      </c>
      <c r="CB385" s="47">
        <v>0</v>
      </c>
      <c r="CC385" s="47">
        <v>0</v>
      </c>
      <c r="CD385" s="47">
        <v>0</v>
      </c>
      <c r="CE385" s="47">
        <v>0</v>
      </c>
      <c r="CF385" s="47">
        <v>0</v>
      </c>
      <c r="CG385" s="47">
        <v>0</v>
      </c>
      <c r="CH385" s="47">
        <v>0</v>
      </c>
      <c r="CI385" s="47">
        <v>0</v>
      </c>
      <c r="CJ385" s="47">
        <v>0</v>
      </c>
      <c r="CK385" s="47">
        <v>0</v>
      </c>
      <c r="CL385" s="47">
        <v>0</v>
      </c>
      <c r="CM385" s="47">
        <v>0</v>
      </c>
      <c r="CN385" s="47">
        <v>0</v>
      </c>
      <c r="CO385" s="47">
        <v>0</v>
      </c>
      <c r="CP385" s="47">
        <v>0</v>
      </c>
      <c r="CQ385" s="47">
        <v>0</v>
      </c>
      <c r="CR385" s="47">
        <v>0</v>
      </c>
      <c r="CS385" s="47">
        <v>0</v>
      </c>
      <c r="CT385" s="47">
        <v>0</v>
      </c>
      <c r="CU385" s="47">
        <v>0</v>
      </c>
      <c r="CV385" s="47">
        <v>0</v>
      </c>
      <c r="CW385" s="47">
        <v>0</v>
      </c>
      <c r="CX385" s="47">
        <v>0</v>
      </c>
      <c r="CY385" s="47">
        <v>1</v>
      </c>
      <c r="CZ385" s="47">
        <v>0</v>
      </c>
      <c r="DA385" s="47">
        <v>0</v>
      </c>
      <c r="DB385" s="47">
        <v>0</v>
      </c>
      <c r="DC385" s="47">
        <v>0</v>
      </c>
      <c r="DD385" s="47">
        <v>0</v>
      </c>
      <c r="DE385" s="47">
        <v>0</v>
      </c>
      <c r="DF385" s="47">
        <v>0</v>
      </c>
      <c r="DG385" s="47">
        <v>0</v>
      </c>
      <c r="DH385" s="47">
        <v>0</v>
      </c>
      <c r="DI385" s="47">
        <v>1</v>
      </c>
      <c r="DJ385" s="47">
        <v>0</v>
      </c>
      <c r="DK385" s="47">
        <v>0</v>
      </c>
      <c r="DL385" s="47">
        <v>0</v>
      </c>
      <c r="DM385" s="47">
        <v>0</v>
      </c>
      <c r="DN385" s="47">
        <v>0</v>
      </c>
      <c r="DO385" s="47">
        <v>0</v>
      </c>
      <c r="DP385" s="47">
        <v>0</v>
      </c>
      <c r="DQ385" s="47">
        <v>0</v>
      </c>
      <c r="DR385" s="47">
        <v>0</v>
      </c>
      <c r="DS385" s="47">
        <v>0</v>
      </c>
      <c r="DT385" s="47">
        <v>0</v>
      </c>
      <c r="DU385" s="47">
        <v>0</v>
      </c>
      <c r="DV385" s="47">
        <v>0</v>
      </c>
      <c r="DW385" s="47">
        <v>0</v>
      </c>
      <c r="DX385" s="47">
        <v>0</v>
      </c>
      <c r="DY385" s="47">
        <v>0</v>
      </c>
      <c r="DZ385" s="47">
        <v>0</v>
      </c>
      <c r="EA385" s="47">
        <v>0</v>
      </c>
      <c r="ZZ385" t="s">
        <v>157</v>
      </c>
    </row>
    <row r="386" spans="1:702" x14ac:dyDescent="0.25">
      <c r="A386" s="47" t="s">
        <v>746</v>
      </c>
      <c r="B386" s="47" t="s">
        <v>153</v>
      </c>
      <c r="C386" s="47" t="s">
        <v>157</v>
      </c>
      <c r="D386" s="47" t="s">
        <v>1170</v>
      </c>
      <c r="E386" s="47" t="s">
        <v>741</v>
      </c>
      <c r="F386" s="47" t="s">
        <v>741</v>
      </c>
      <c r="G386" s="47"/>
      <c r="H386" s="47" t="s">
        <v>406</v>
      </c>
      <c r="I386" s="47" t="s">
        <v>412</v>
      </c>
      <c r="J386" s="47" t="str">
        <f>=IFERROR(VLOOKUP(H386&amp;I386,Table_Fonctions!A:G,6,FALSE),"")</f>
        <v>0</v>
      </c>
      <c r="K386" s="47" t="s">
        <v>1177</v>
      </c>
      <c r="L386" s="47" t="str">
        <f>=IFERROR(VLOOKUP(H386&amp;I386,Table_Fonctions!A:G,7,FALSE),K386)</f>
        <v/>
      </c>
      <c r="M386" s="47" t="str">
        <f>=IF(OR(LEFT(D386, 3)="TJ ", LEFT(D386, 4)="CPH "), "OUI", "NON")</f>
        <v/>
      </c>
      <c r="N386" s="47" t="s">
        <v>648</v>
      </c>
      <c r="O386" s="47" t="s">
        <v>657</v>
      </c>
      <c r="P386" s="47">
        <v>1</v>
      </c>
      <c r="Q386" s="47">
        <v>1</v>
      </c>
      <c r="R386" s="47" t="s">
        <v>1172</v>
      </c>
      <c r="S386" s="47">
        <f>=ROUND(BQ386-(BR386+BS386),3)</f>
      </c>
      <c r="T386" s="47">
        <f>=ROUND(CK386-(CL386+CM386+CN386+CO386+CP386),3)</f>
      </c>
      <c r="U386" s="47">
        <v>0</v>
      </c>
      <c r="V386" s="47">
        <v>0</v>
      </c>
      <c r="W386" s="47">
        <v>0</v>
      </c>
      <c r="X386" s="47">
        <v>0</v>
      </c>
      <c r="Y386" s="47">
        <v>0</v>
      </c>
      <c r="Z386" s="47">
        <v>0</v>
      </c>
      <c r="AA386" s="47">
        <v>0</v>
      </c>
      <c r="AB386" s="47">
        <v>0</v>
      </c>
      <c r="AC386" s="47">
        <v>0</v>
      </c>
      <c r="AD386" s="47">
        <v>0</v>
      </c>
      <c r="AE386" s="47">
        <v>0</v>
      </c>
      <c r="AF386" s="47">
        <v>0</v>
      </c>
      <c r="AG386" s="47">
        <v>0</v>
      </c>
      <c r="AH386" s="47">
        <v>0</v>
      </c>
      <c r="AI386" s="47">
        <v>0</v>
      </c>
      <c r="AJ386" s="47">
        <v>0</v>
      </c>
      <c r="AK386" s="47">
        <v>0</v>
      </c>
      <c r="AL386" s="47">
        <v>0</v>
      </c>
      <c r="AM386" s="47">
        <v>0</v>
      </c>
      <c r="AN386" s="47">
        <v>0</v>
      </c>
      <c r="AO386" s="47">
        <v>0</v>
      </c>
      <c r="AP386" s="47">
        <v>0</v>
      </c>
      <c r="AQ386" s="47">
        <v>0</v>
      </c>
      <c r="AR386" s="47">
        <v>0</v>
      </c>
      <c r="AS386" s="47">
        <v>0</v>
      </c>
      <c r="AT386" s="47">
        <v>0</v>
      </c>
      <c r="AU386" s="47">
        <v>0</v>
      </c>
      <c r="AV386" s="47">
        <v>0</v>
      </c>
      <c r="AW386" s="47">
        <v>0</v>
      </c>
      <c r="AX386" s="47">
        <v>0</v>
      </c>
      <c r="AY386" s="47">
        <v>0</v>
      </c>
      <c r="AZ386" s="47">
        <v>0</v>
      </c>
      <c r="BA386" s="47">
        <v>0</v>
      </c>
      <c r="BB386" s="47">
        <v>0</v>
      </c>
      <c r="BC386" s="47">
        <v>0</v>
      </c>
      <c r="BD386" s="47">
        <v>0</v>
      </c>
      <c r="BE386" s="47">
        <v>0</v>
      </c>
      <c r="BF386" s="47">
        <v>0</v>
      </c>
      <c r="BG386" s="47">
        <v>0</v>
      </c>
      <c r="BH386" s="47">
        <v>0</v>
      </c>
      <c r="BI386" s="47">
        <v>0</v>
      </c>
      <c r="BJ386" s="47">
        <v>0</v>
      </c>
      <c r="BK386" s="47">
        <v>0</v>
      </c>
      <c r="BL386" s="47">
        <v>0</v>
      </c>
      <c r="BM386" s="47">
        <v>0</v>
      </c>
      <c r="BN386" s="47">
        <v>0</v>
      </c>
      <c r="BO386" s="47">
        <v>0</v>
      </c>
      <c r="BP386" s="47">
        <v>0</v>
      </c>
      <c r="BQ386" s="47">
        <v>0</v>
      </c>
      <c r="BR386" s="47">
        <v>0</v>
      </c>
      <c r="BS386" s="47">
        <v>0</v>
      </c>
      <c r="BT386" s="47">
        <v>1</v>
      </c>
      <c r="BU386" s="47">
        <v>0</v>
      </c>
      <c r="BV386" s="47">
        <v>0</v>
      </c>
      <c r="BW386" s="47">
        <v>0</v>
      </c>
      <c r="BX386" s="47">
        <v>0</v>
      </c>
      <c r="BY386" s="47">
        <v>0</v>
      </c>
      <c r="BZ386" s="47">
        <v>0</v>
      </c>
      <c r="CA386" s="47">
        <v>0</v>
      </c>
      <c r="CB386" s="47">
        <v>0</v>
      </c>
      <c r="CC386" s="47">
        <v>0</v>
      </c>
      <c r="CD386" s="47">
        <v>0</v>
      </c>
      <c r="CE386" s="47">
        <v>0</v>
      </c>
      <c r="CF386" s="47">
        <v>0</v>
      </c>
      <c r="CG386" s="47">
        <v>0</v>
      </c>
      <c r="CH386" s="47">
        <v>0</v>
      </c>
      <c r="CI386" s="47">
        <v>0</v>
      </c>
      <c r="CJ386" s="47">
        <v>0</v>
      </c>
      <c r="CK386" s="47">
        <v>0</v>
      </c>
      <c r="CL386" s="47">
        <v>0</v>
      </c>
      <c r="CM386" s="47">
        <v>0</v>
      </c>
      <c r="CN386" s="47">
        <v>0</v>
      </c>
      <c r="CO386" s="47">
        <v>0</v>
      </c>
      <c r="CP386" s="47">
        <v>0</v>
      </c>
      <c r="CQ386" s="47">
        <v>0</v>
      </c>
      <c r="CR386" s="47">
        <v>0</v>
      </c>
      <c r="CS386" s="47">
        <v>0</v>
      </c>
      <c r="CT386" s="47">
        <v>0</v>
      </c>
      <c r="CU386" s="47">
        <v>0</v>
      </c>
      <c r="CV386" s="47">
        <v>0</v>
      </c>
      <c r="CW386" s="47">
        <v>0</v>
      </c>
      <c r="CX386" s="47">
        <v>0</v>
      </c>
      <c r="CY386" s="47">
        <v>0</v>
      </c>
      <c r="CZ386" s="47">
        <v>0</v>
      </c>
      <c r="DA386" s="47">
        <v>0</v>
      </c>
      <c r="DB386" s="47">
        <v>0</v>
      </c>
      <c r="DC386" s="47">
        <v>0</v>
      </c>
      <c r="DD386" s="47">
        <v>0</v>
      </c>
      <c r="DE386" s="47">
        <v>0</v>
      </c>
      <c r="DF386" s="47">
        <v>0</v>
      </c>
      <c r="DG386" s="47">
        <v>0</v>
      </c>
      <c r="DH386" s="47">
        <v>0</v>
      </c>
      <c r="DI386" s="47">
        <v>0</v>
      </c>
      <c r="DJ386" s="47">
        <v>0</v>
      </c>
      <c r="DK386" s="47">
        <v>0</v>
      </c>
      <c r="DL386" s="47">
        <v>0</v>
      </c>
      <c r="DM386" s="47">
        <v>0</v>
      </c>
      <c r="DN386" s="47">
        <v>0</v>
      </c>
      <c r="DO386" s="47">
        <v>0</v>
      </c>
      <c r="DP386" s="47">
        <v>0</v>
      </c>
      <c r="DQ386" s="47">
        <v>0</v>
      </c>
      <c r="DR386" s="47">
        <v>0</v>
      </c>
      <c r="DS386" s="47">
        <v>0</v>
      </c>
      <c r="DT386" s="47">
        <v>0</v>
      </c>
      <c r="DU386" s="47">
        <v>0</v>
      </c>
      <c r="DV386" s="47">
        <v>0</v>
      </c>
      <c r="DW386" s="47">
        <v>0</v>
      </c>
      <c r="DX386" s="47">
        <v>0</v>
      </c>
      <c r="DY386" s="47">
        <v>0</v>
      </c>
      <c r="DZ386" s="47">
        <v>0</v>
      </c>
      <c r="EA386" s="47">
        <v>0</v>
      </c>
      <c r="ZZ386" t="s">
        <v>157</v>
      </c>
    </row>
    <row r="387" spans="1:702" x14ac:dyDescent="0.25">
      <c r="A387" s="47" t="s">
        <v>747</v>
      </c>
      <c r="B387" s="47" t="s">
        <v>153</v>
      </c>
      <c r="C387" s="47" t="s">
        <v>157</v>
      </c>
      <c r="D387" s="47" t="s">
        <v>1170</v>
      </c>
      <c r="E387" s="47" t="s">
        <v>741</v>
      </c>
      <c r="F387" s="47" t="s">
        <v>741</v>
      </c>
      <c r="G387" s="47"/>
      <c r="H387" s="47" t="s">
        <v>406</v>
      </c>
      <c r="I387" s="47" t="s">
        <v>412</v>
      </c>
      <c r="J387" s="47" t="str">
        <f>=IFERROR(VLOOKUP(H387&amp;I387,Table_Fonctions!A:G,6,FALSE),"")</f>
        <v>0</v>
      </c>
      <c r="K387" s="47" t="s">
        <v>1177</v>
      </c>
      <c r="L387" s="47" t="str">
        <f>=IFERROR(VLOOKUP(H387&amp;I387,Table_Fonctions!A:G,7,FALSE),K387)</f>
        <v/>
      </c>
      <c r="M387" s="47" t="str">
        <f>=IF(OR(LEFT(D387, 3)="TJ ", LEFT(D387, 4)="CPH "), "OUI", "NON")</f>
        <v/>
      </c>
      <c r="N387" s="47" t="s">
        <v>603</v>
      </c>
      <c r="O387" s="47" t="s">
        <v>669</v>
      </c>
      <c r="P387" s="47">
        <v>0.8</v>
      </c>
      <c r="Q387" s="47">
        <v>0.8</v>
      </c>
      <c r="R387" s="47" t="s">
        <v>1172</v>
      </c>
      <c r="S387" s="47">
        <f>=ROUND(BQ387-(BR387+BS387),3)</f>
      </c>
      <c r="T387" s="47">
        <f>=ROUND(CK387-(CL387+CM387+CN387+CO387+CP387),3)</f>
      </c>
      <c r="U387" s="47">
        <v>0</v>
      </c>
      <c r="V387" s="47">
        <v>0</v>
      </c>
      <c r="W387" s="47">
        <v>0</v>
      </c>
      <c r="X387" s="47">
        <v>0</v>
      </c>
      <c r="Y387" s="47">
        <v>0</v>
      </c>
      <c r="Z387" s="47">
        <v>0</v>
      </c>
      <c r="AA387" s="47">
        <v>0</v>
      </c>
      <c r="AB387" s="47">
        <v>0</v>
      </c>
      <c r="AC387" s="47">
        <v>0</v>
      </c>
      <c r="AD387" s="47">
        <v>0</v>
      </c>
      <c r="AE387" s="47">
        <v>0</v>
      </c>
      <c r="AF387" s="47">
        <v>0</v>
      </c>
      <c r="AG387" s="47">
        <v>0</v>
      </c>
      <c r="AH387" s="47">
        <v>0</v>
      </c>
      <c r="AI387" s="47">
        <v>0</v>
      </c>
      <c r="AJ387" s="47">
        <v>0</v>
      </c>
      <c r="AK387" s="47">
        <v>0</v>
      </c>
      <c r="AL387" s="47">
        <v>0</v>
      </c>
      <c r="AM387" s="47">
        <v>0</v>
      </c>
      <c r="AN387" s="47">
        <v>0</v>
      </c>
      <c r="AO387" s="47">
        <v>0</v>
      </c>
      <c r="AP387" s="47">
        <v>0</v>
      </c>
      <c r="AQ387" s="47">
        <v>0</v>
      </c>
      <c r="AR387" s="47">
        <v>0</v>
      </c>
      <c r="AS387" s="47">
        <v>0</v>
      </c>
      <c r="AT387" s="47">
        <v>0</v>
      </c>
      <c r="AU387" s="47">
        <v>0</v>
      </c>
      <c r="AV387" s="47">
        <v>0</v>
      </c>
      <c r="AW387" s="47">
        <v>0</v>
      </c>
      <c r="AX387" s="47">
        <v>0</v>
      </c>
      <c r="AY387" s="47">
        <v>0</v>
      </c>
      <c r="AZ387" s="47">
        <v>0</v>
      </c>
      <c r="BA387" s="47">
        <v>0</v>
      </c>
      <c r="BB387" s="47">
        <v>0</v>
      </c>
      <c r="BC387" s="47">
        <v>0</v>
      </c>
      <c r="BD387" s="47">
        <v>0</v>
      </c>
      <c r="BE387" s="47">
        <v>0</v>
      </c>
      <c r="BF387" s="47">
        <v>0</v>
      </c>
      <c r="BG387" s="47">
        <v>0</v>
      </c>
      <c r="BH387" s="47">
        <v>0</v>
      </c>
      <c r="BI387" s="47">
        <v>0</v>
      </c>
      <c r="BJ387" s="47">
        <v>0</v>
      </c>
      <c r="BK387" s="47">
        <v>0</v>
      </c>
      <c r="BL387" s="47">
        <v>0</v>
      </c>
      <c r="BM387" s="47">
        <v>0</v>
      </c>
      <c r="BN387" s="47">
        <v>0</v>
      </c>
      <c r="BO387" s="47">
        <v>0</v>
      </c>
      <c r="BP387" s="47">
        <v>0</v>
      </c>
      <c r="BQ387" s="47">
        <v>0</v>
      </c>
      <c r="BR387" s="47">
        <v>0</v>
      </c>
      <c r="BS387" s="47">
        <v>0</v>
      </c>
      <c r="BT387" s="47">
        <v>0</v>
      </c>
      <c r="BU387" s="47">
        <v>0</v>
      </c>
      <c r="BV387" s="47">
        <v>0</v>
      </c>
      <c r="BW387" s="47">
        <v>0</v>
      </c>
      <c r="BX387" s="47">
        <v>0</v>
      </c>
      <c r="BY387" s="47">
        <v>0</v>
      </c>
      <c r="BZ387" s="47">
        <v>0</v>
      </c>
      <c r="CA387" s="47">
        <v>0</v>
      </c>
      <c r="CB387" s="47">
        <v>0</v>
      </c>
      <c r="CC387" s="47">
        <v>0</v>
      </c>
      <c r="CD387" s="47">
        <v>0</v>
      </c>
      <c r="CE387" s="47">
        <v>0</v>
      </c>
      <c r="CF387" s="47">
        <v>0</v>
      </c>
      <c r="CG387" s="47">
        <v>0</v>
      </c>
      <c r="CH387" s="47">
        <v>0</v>
      </c>
      <c r="CI387" s="47">
        <v>0</v>
      </c>
      <c r="CJ387" s="47">
        <v>0</v>
      </c>
      <c r="CK387" s="47">
        <v>0</v>
      </c>
      <c r="CL387" s="47">
        <v>0</v>
      </c>
      <c r="CM387" s="47">
        <v>0</v>
      </c>
      <c r="CN387" s="47">
        <v>0</v>
      </c>
      <c r="CO387" s="47">
        <v>0</v>
      </c>
      <c r="CP387" s="47">
        <v>0</v>
      </c>
      <c r="CQ387" s="47">
        <v>0</v>
      </c>
      <c r="CR387" s="47">
        <v>0</v>
      </c>
      <c r="CS387" s="47">
        <v>0</v>
      </c>
      <c r="CT387" s="47">
        <v>0</v>
      </c>
      <c r="CU387" s="47">
        <v>0</v>
      </c>
      <c r="CV387" s="47">
        <v>0</v>
      </c>
      <c r="CW387" s="47">
        <v>0</v>
      </c>
      <c r="CX387" s="47">
        <v>0</v>
      </c>
      <c r="CY387" s="47">
        <v>0.8</v>
      </c>
      <c r="CZ387" s="47">
        <v>0</v>
      </c>
      <c r="DA387" s="47">
        <v>0</v>
      </c>
      <c r="DB387" s="47">
        <v>0</v>
      </c>
      <c r="DC387" s="47">
        <v>0</v>
      </c>
      <c r="DD387" s="47">
        <v>0</v>
      </c>
      <c r="DE387" s="47">
        <v>0</v>
      </c>
      <c r="DF387" s="47">
        <v>0</v>
      </c>
      <c r="DG387" s="47">
        <v>0</v>
      </c>
      <c r="DH387" s="47">
        <v>0</v>
      </c>
      <c r="DI387" s="47">
        <v>0.8</v>
      </c>
      <c r="DJ387" s="47">
        <v>0</v>
      </c>
      <c r="DK387" s="47">
        <v>0</v>
      </c>
      <c r="DL387" s="47">
        <v>0</v>
      </c>
      <c r="DM387" s="47">
        <v>0</v>
      </c>
      <c r="DN387" s="47">
        <v>0</v>
      </c>
      <c r="DO387" s="47">
        <v>0</v>
      </c>
      <c r="DP387" s="47">
        <v>0</v>
      </c>
      <c r="DQ387" s="47">
        <v>0</v>
      </c>
      <c r="DR387" s="47">
        <v>0</v>
      </c>
      <c r="DS387" s="47">
        <v>0</v>
      </c>
      <c r="DT387" s="47">
        <v>0</v>
      </c>
      <c r="DU387" s="47">
        <v>0</v>
      </c>
      <c r="DV387" s="47">
        <v>0</v>
      </c>
      <c r="DW387" s="47">
        <v>0</v>
      </c>
      <c r="DX387" s="47">
        <v>0</v>
      </c>
      <c r="DY387" s="47">
        <v>0</v>
      </c>
      <c r="DZ387" s="47">
        <v>0</v>
      </c>
      <c r="EA387" s="47">
        <v>0</v>
      </c>
      <c r="ZZ387" t="s">
        <v>157</v>
      </c>
    </row>
    <row r="388" spans="1:702" x14ac:dyDescent="0.25">
      <c r="A388" s="47" t="s">
        <v>748</v>
      </c>
      <c r="B388" s="47" t="s">
        <v>153</v>
      </c>
      <c r="C388" s="47" t="s">
        <v>157</v>
      </c>
      <c r="D388" s="47" t="s">
        <v>1170</v>
      </c>
      <c r="E388" s="47" t="s">
        <v>741</v>
      </c>
      <c r="F388" s="47" t="s">
        <v>741</v>
      </c>
      <c r="G388" s="47"/>
      <c r="H388" s="47" t="s">
        <v>406</v>
      </c>
      <c r="I388" s="47" t="s">
        <v>529</v>
      </c>
      <c r="J388" s="47" t="str">
        <f>=IFERROR(VLOOKUP(H388&amp;I388,Table_Fonctions!A:G,6,FALSE),"")</f>
        <v>0</v>
      </c>
      <c r="K388" s="47" t="s">
        <v>1177</v>
      </c>
      <c r="L388" s="47" t="str">
        <f>=IFERROR(VLOOKUP(H388&amp;I388,Table_Fonctions!A:G,7,FALSE),K388)</f>
        <v/>
      </c>
      <c r="M388" s="47" t="str">
        <f>=IF(OR(LEFT(D388, 3)="TJ ", LEFT(D388, 4)="CPH "), "OUI", "NON")</f>
        <v/>
      </c>
      <c r="N388" s="47" t="s">
        <v>749</v>
      </c>
      <c r="O388" s="47" t="s">
        <v>657</v>
      </c>
      <c r="P388" s="47">
        <v>0.8000000000000057</v>
      </c>
      <c r="Q388" s="47">
        <v>0.8000000000000057</v>
      </c>
      <c r="R388" s="47" t="s">
        <v>1172</v>
      </c>
      <c r="S388" s="47">
        <f>=ROUND(BQ388-(BR388+BS388),3)</f>
      </c>
      <c r="T388" s="47">
        <f>=ROUND(CK388-(CL388+CM388+CN388+CO388+CP388),3)</f>
      </c>
      <c r="U388" s="47">
        <v>0</v>
      </c>
      <c r="V388" s="47">
        <v>0</v>
      </c>
      <c r="W388" s="47">
        <v>0</v>
      </c>
      <c r="X388" s="47">
        <v>0</v>
      </c>
      <c r="Y388" s="47">
        <v>0</v>
      </c>
      <c r="Z388" s="47">
        <v>0</v>
      </c>
      <c r="AA388" s="47">
        <v>0</v>
      </c>
      <c r="AB388" s="47">
        <v>0</v>
      </c>
      <c r="AC388" s="47">
        <v>0</v>
      </c>
      <c r="AD388" s="47">
        <v>0</v>
      </c>
      <c r="AE388" s="47">
        <v>0</v>
      </c>
      <c r="AF388" s="47">
        <v>0</v>
      </c>
      <c r="AG388" s="47">
        <v>0</v>
      </c>
      <c r="AH388" s="47">
        <v>0</v>
      </c>
      <c r="AI388" s="47">
        <v>0</v>
      </c>
      <c r="AJ388" s="47">
        <v>0</v>
      </c>
      <c r="AK388" s="47">
        <v>0</v>
      </c>
      <c r="AL388" s="47">
        <v>0</v>
      </c>
      <c r="AM388" s="47">
        <v>0</v>
      </c>
      <c r="AN388" s="47">
        <v>0</v>
      </c>
      <c r="AO388" s="47">
        <v>0</v>
      </c>
      <c r="AP388" s="47">
        <v>0</v>
      </c>
      <c r="AQ388" s="47">
        <v>0</v>
      </c>
      <c r="AR388" s="47">
        <v>0</v>
      </c>
      <c r="AS388" s="47">
        <v>0</v>
      </c>
      <c r="AT388" s="47">
        <v>0</v>
      </c>
      <c r="AU388" s="47">
        <v>0</v>
      </c>
      <c r="AV388" s="47">
        <v>0</v>
      </c>
      <c r="AW388" s="47">
        <v>0</v>
      </c>
      <c r="AX388" s="47">
        <v>0</v>
      </c>
      <c r="AY388" s="47">
        <v>0</v>
      </c>
      <c r="AZ388" s="47">
        <v>0</v>
      </c>
      <c r="BA388" s="47">
        <v>0</v>
      </c>
      <c r="BB388" s="47">
        <v>0</v>
      </c>
      <c r="BC388" s="47">
        <v>0</v>
      </c>
      <c r="BD388" s="47">
        <v>0</v>
      </c>
      <c r="BE388" s="47">
        <v>0</v>
      </c>
      <c r="BF388" s="47">
        <v>0</v>
      </c>
      <c r="BG388" s="47">
        <v>0</v>
      </c>
      <c r="BH388" s="47">
        <v>0</v>
      </c>
      <c r="BI388" s="47">
        <v>0</v>
      </c>
      <c r="BJ388" s="47">
        <v>0</v>
      </c>
      <c r="BK388" s="47">
        <v>0</v>
      </c>
      <c r="BL388" s="47">
        <v>0</v>
      </c>
      <c r="BM388" s="47">
        <v>0</v>
      </c>
      <c r="BN388" s="47">
        <v>0</v>
      </c>
      <c r="BO388" s="47">
        <v>0</v>
      </c>
      <c r="BP388" s="47">
        <v>0</v>
      </c>
      <c r="BQ388" s="47">
        <v>0</v>
      </c>
      <c r="BR388" s="47">
        <v>0</v>
      </c>
      <c r="BS388" s="47">
        <v>0</v>
      </c>
      <c r="BT388" s="47">
        <v>0</v>
      </c>
      <c r="BU388" s="47">
        <v>0</v>
      </c>
      <c r="BV388" s="47">
        <v>0</v>
      </c>
      <c r="BW388" s="47">
        <v>0</v>
      </c>
      <c r="BX388" s="47">
        <v>0</v>
      </c>
      <c r="BY388" s="47">
        <v>0</v>
      </c>
      <c r="BZ388" s="47">
        <v>0</v>
      </c>
      <c r="CA388" s="47">
        <v>0</v>
      </c>
      <c r="CB388" s="47">
        <v>0</v>
      </c>
      <c r="CC388" s="47">
        <v>0</v>
      </c>
      <c r="CD388" s="47">
        <v>0</v>
      </c>
      <c r="CE388" s="47">
        <v>0</v>
      </c>
      <c r="CF388" s="47">
        <v>0</v>
      </c>
      <c r="CG388" s="47">
        <v>0</v>
      </c>
      <c r="CH388" s="47">
        <v>0</v>
      </c>
      <c r="CI388" s="47">
        <v>0</v>
      </c>
      <c r="CJ388" s="47">
        <v>0</v>
      </c>
      <c r="CK388" s="47">
        <v>0</v>
      </c>
      <c r="CL388" s="47">
        <v>0</v>
      </c>
      <c r="CM388" s="47">
        <v>0</v>
      </c>
      <c r="CN388" s="47">
        <v>0</v>
      </c>
      <c r="CO388" s="47">
        <v>0</v>
      </c>
      <c r="CP388" s="47">
        <v>0</v>
      </c>
      <c r="CQ388" s="47">
        <v>0</v>
      </c>
      <c r="CR388" s="47">
        <v>0</v>
      </c>
      <c r="CS388" s="47">
        <v>0</v>
      </c>
      <c r="CT388" s="47">
        <v>0</v>
      </c>
      <c r="CU388" s="47">
        <v>0</v>
      </c>
      <c r="CV388" s="47">
        <v>0</v>
      </c>
      <c r="CW388" s="47">
        <v>0</v>
      </c>
      <c r="CX388" s="47">
        <v>0</v>
      </c>
      <c r="CY388" s="47">
        <v>0.8000000000000057</v>
      </c>
      <c r="CZ388" s="47">
        <v>0.8000000000000057</v>
      </c>
      <c r="DA388" s="47">
        <v>0</v>
      </c>
      <c r="DB388" s="47">
        <v>0</v>
      </c>
      <c r="DC388" s="47">
        <v>0</v>
      </c>
      <c r="DD388" s="47">
        <v>0</v>
      </c>
      <c r="DE388" s="47">
        <v>0</v>
      </c>
      <c r="DF388" s="47">
        <v>0</v>
      </c>
      <c r="DG388" s="47">
        <v>0</v>
      </c>
      <c r="DH388" s="47">
        <v>0</v>
      </c>
      <c r="DI388" s="47">
        <v>0</v>
      </c>
      <c r="DJ388" s="47">
        <v>0</v>
      </c>
      <c r="DK388" s="47">
        <v>0</v>
      </c>
      <c r="DL388" s="47">
        <v>0</v>
      </c>
      <c r="DM388" s="47">
        <v>0</v>
      </c>
      <c r="DN388" s="47">
        <v>0</v>
      </c>
      <c r="DO388" s="47">
        <v>0</v>
      </c>
      <c r="DP388" s="47">
        <v>0</v>
      </c>
      <c r="DQ388" s="47">
        <v>0</v>
      </c>
      <c r="DR388" s="47">
        <v>0</v>
      </c>
      <c r="DS388" s="47">
        <v>0</v>
      </c>
      <c r="DT388" s="47">
        <v>0</v>
      </c>
      <c r="DU388" s="47">
        <v>0</v>
      </c>
      <c r="DV388" s="47">
        <v>0</v>
      </c>
      <c r="DW388" s="47">
        <v>0</v>
      </c>
      <c r="DX388" s="47">
        <v>0</v>
      </c>
      <c r="DY388" s="47">
        <v>0</v>
      </c>
      <c r="DZ388" s="47">
        <v>0</v>
      </c>
      <c r="EA388" s="47">
        <v>0</v>
      </c>
      <c r="ZZ388" t="s">
        <v>157</v>
      </c>
    </row>
    <row r="389" spans="1:702" x14ac:dyDescent="0.25">
      <c r="A389" s="47" t="s">
        <v>750</v>
      </c>
      <c r="B389" s="47" t="s">
        <v>153</v>
      </c>
      <c r="C389" s="47" t="s">
        <v>157</v>
      </c>
      <c r="D389" s="47" t="s">
        <v>1170</v>
      </c>
      <c r="E389" s="47" t="s">
        <v>741</v>
      </c>
      <c r="F389" s="47" t="s">
        <v>741</v>
      </c>
      <c r="G389" s="47"/>
      <c r="H389" s="47" t="s">
        <v>406</v>
      </c>
      <c r="I389" s="47" t="s">
        <v>415</v>
      </c>
      <c r="J389" s="47" t="str">
        <f>=IFERROR(VLOOKUP(H389&amp;I389,Table_Fonctions!A:G,6,FALSE),"")</f>
        <v>0</v>
      </c>
      <c r="K389" s="47" t="s">
        <v>1177</v>
      </c>
      <c r="L389" s="47" t="str">
        <f>=IFERROR(VLOOKUP(H389&amp;I389,Table_Fonctions!A:G,7,FALSE),K389)</f>
        <v/>
      </c>
      <c r="M389" s="47" t="str">
        <f>=IF(OR(LEFT(D389, 3)="TJ ", LEFT(D389, 4)="CPH "), "OUI", "NON")</f>
        <v/>
      </c>
      <c r="N389" s="47" t="s">
        <v>751</v>
      </c>
      <c r="O389" s="47"/>
      <c r="P389" s="47">
        <v>0.9421052631578948</v>
      </c>
      <c r="Q389" s="47">
        <v>0.9421052631578948</v>
      </c>
      <c r="R389" s="47" t="s">
        <v>1172</v>
      </c>
      <c r="S389" s="47">
        <f>=ROUND(BQ389-(BR389+BS389),3)</f>
      </c>
      <c r="T389" s="47">
        <f>=ROUND(CK389-(CL389+CM389+CN389+CO389+CP389),3)</f>
      </c>
      <c r="U389" s="47">
        <v>0</v>
      </c>
      <c r="V389" s="47">
        <v>0</v>
      </c>
      <c r="W389" s="47">
        <v>0</v>
      </c>
      <c r="X389" s="47">
        <v>0</v>
      </c>
      <c r="Y389" s="47">
        <v>0</v>
      </c>
      <c r="Z389" s="47">
        <v>0</v>
      </c>
      <c r="AA389" s="47">
        <v>0</v>
      </c>
      <c r="AB389" s="47">
        <v>0</v>
      </c>
      <c r="AC389" s="47">
        <v>0</v>
      </c>
      <c r="AD389" s="47">
        <v>0</v>
      </c>
      <c r="AE389" s="47">
        <v>0</v>
      </c>
      <c r="AF389" s="47">
        <v>0</v>
      </c>
      <c r="AG389" s="47">
        <v>0</v>
      </c>
      <c r="AH389" s="47">
        <v>0</v>
      </c>
      <c r="AI389" s="47">
        <v>0</v>
      </c>
      <c r="AJ389" s="47">
        <v>0</v>
      </c>
      <c r="AK389" s="47">
        <v>0</v>
      </c>
      <c r="AL389" s="47">
        <v>0</v>
      </c>
      <c r="AM389" s="47">
        <v>0</v>
      </c>
      <c r="AN389" s="47">
        <v>0</v>
      </c>
      <c r="AO389" s="47">
        <v>0</v>
      </c>
      <c r="AP389" s="47">
        <v>0</v>
      </c>
      <c r="AQ389" s="47">
        <v>0</v>
      </c>
      <c r="AR389" s="47">
        <v>0</v>
      </c>
      <c r="AS389" s="47">
        <v>0</v>
      </c>
      <c r="AT389" s="47">
        <v>0</v>
      </c>
      <c r="AU389" s="47">
        <v>0</v>
      </c>
      <c r="AV389" s="47">
        <v>0</v>
      </c>
      <c r="AW389" s="47">
        <v>0</v>
      </c>
      <c r="AX389" s="47">
        <v>0</v>
      </c>
      <c r="AY389" s="47">
        <v>0</v>
      </c>
      <c r="AZ389" s="47">
        <v>0</v>
      </c>
      <c r="BA389" s="47">
        <v>0</v>
      </c>
      <c r="BB389" s="47">
        <v>0</v>
      </c>
      <c r="BC389" s="47">
        <v>0</v>
      </c>
      <c r="BD389" s="47">
        <v>0</v>
      </c>
      <c r="BE389" s="47">
        <v>0</v>
      </c>
      <c r="BF389" s="47">
        <v>0</v>
      </c>
      <c r="BG389" s="47">
        <v>0</v>
      </c>
      <c r="BH389" s="47">
        <v>0</v>
      </c>
      <c r="BI389" s="47">
        <v>0</v>
      </c>
      <c r="BJ389" s="47">
        <v>0</v>
      </c>
      <c r="BK389" s="47">
        <v>0</v>
      </c>
      <c r="BL389" s="47">
        <v>0</v>
      </c>
      <c r="BM389" s="47">
        <v>0</v>
      </c>
      <c r="BN389" s="47">
        <v>0</v>
      </c>
      <c r="BO389" s="47">
        <v>0</v>
      </c>
      <c r="BP389" s="47">
        <v>0</v>
      </c>
      <c r="BQ389" s="47">
        <v>0</v>
      </c>
      <c r="BR389" s="47">
        <v>0</v>
      </c>
      <c r="BS389" s="47">
        <v>0</v>
      </c>
      <c r="BT389" s="47">
        <v>0.9421052631578948</v>
      </c>
      <c r="BU389" s="47">
        <v>0</v>
      </c>
      <c r="BV389" s="47">
        <v>0</v>
      </c>
      <c r="BW389" s="47">
        <v>0</v>
      </c>
      <c r="BX389" s="47">
        <v>0</v>
      </c>
      <c r="BY389" s="47">
        <v>0</v>
      </c>
      <c r="BZ389" s="47">
        <v>0</v>
      </c>
      <c r="CA389" s="47">
        <v>0</v>
      </c>
      <c r="CB389" s="47">
        <v>0</v>
      </c>
      <c r="CC389" s="47">
        <v>0</v>
      </c>
      <c r="CD389" s="47">
        <v>0</v>
      </c>
      <c r="CE389" s="47">
        <v>0</v>
      </c>
      <c r="CF389" s="47">
        <v>0</v>
      </c>
      <c r="CG389" s="47">
        <v>0</v>
      </c>
      <c r="CH389" s="47">
        <v>0</v>
      </c>
      <c r="CI389" s="47">
        <v>0</v>
      </c>
      <c r="CJ389" s="47">
        <v>0</v>
      </c>
      <c r="CK389" s="47">
        <v>0</v>
      </c>
      <c r="CL389" s="47">
        <v>0</v>
      </c>
      <c r="CM389" s="47">
        <v>0</v>
      </c>
      <c r="CN389" s="47">
        <v>0</v>
      </c>
      <c r="CO389" s="47">
        <v>0</v>
      </c>
      <c r="CP389" s="47">
        <v>0</v>
      </c>
      <c r="CQ389" s="47">
        <v>0</v>
      </c>
      <c r="CR389" s="47">
        <v>0</v>
      </c>
      <c r="CS389" s="47">
        <v>0</v>
      </c>
      <c r="CT389" s="47">
        <v>0</v>
      </c>
      <c r="CU389" s="47">
        <v>0</v>
      </c>
      <c r="CV389" s="47">
        <v>0</v>
      </c>
      <c r="CW389" s="47">
        <v>0</v>
      </c>
      <c r="CX389" s="47">
        <v>0</v>
      </c>
      <c r="CY389" s="47">
        <v>0</v>
      </c>
      <c r="CZ389" s="47">
        <v>0</v>
      </c>
      <c r="DA389" s="47">
        <v>0</v>
      </c>
      <c r="DB389" s="47">
        <v>0</v>
      </c>
      <c r="DC389" s="47">
        <v>0</v>
      </c>
      <c r="DD389" s="47">
        <v>0</v>
      </c>
      <c r="DE389" s="47">
        <v>0</v>
      </c>
      <c r="DF389" s="47">
        <v>0</v>
      </c>
      <c r="DG389" s="47">
        <v>0</v>
      </c>
      <c r="DH389" s="47">
        <v>0</v>
      </c>
      <c r="DI389" s="47">
        <v>0</v>
      </c>
      <c r="DJ389" s="47">
        <v>0</v>
      </c>
      <c r="DK389" s="47">
        <v>0.05789473684210526</v>
      </c>
      <c r="DL389" s="47">
        <v>0.05789473684210526</v>
      </c>
      <c r="DM389" s="47">
        <v>0</v>
      </c>
      <c r="DN389" s="47">
        <v>0</v>
      </c>
      <c r="DO389" s="47">
        <v>0</v>
      </c>
      <c r="DP389" s="47">
        <v>0</v>
      </c>
      <c r="DQ389" s="47">
        <v>0</v>
      </c>
      <c r="DR389" s="47">
        <v>0</v>
      </c>
      <c r="DS389" s="47">
        <v>0</v>
      </c>
      <c r="DT389" s="47">
        <v>0</v>
      </c>
      <c r="DU389" s="47">
        <v>0</v>
      </c>
      <c r="DV389" s="47">
        <v>0</v>
      </c>
      <c r="DW389" s="47">
        <v>0</v>
      </c>
      <c r="DX389" s="47">
        <v>0</v>
      </c>
      <c r="DY389" s="47">
        <v>0</v>
      </c>
      <c r="DZ389" s="47">
        <v>0</v>
      </c>
      <c r="EA389" s="47">
        <v>0</v>
      </c>
      <c r="ZZ389" t="s">
        <v>157</v>
      </c>
    </row>
    <row r="390" spans="1:702" x14ac:dyDescent="0.25">
      <c r="A390" s="47" t="s">
        <v>752</v>
      </c>
      <c r="B390" s="47" t="s">
        <v>153</v>
      </c>
      <c r="C390" s="47" t="s">
        <v>157</v>
      </c>
      <c r="D390" s="47" t="s">
        <v>1170</v>
      </c>
      <c r="E390" s="47" t="s">
        <v>741</v>
      </c>
      <c r="F390" s="47" t="s">
        <v>741</v>
      </c>
      <c r="G390" s="47"/>
      <c r="H390" s="47" t="s">
        <v>406</v>
      </c>
      <c r="I390" s="47" t="s">
        <v>428</v>
      </c>
      <c r="J390" s="47" t="str">
        <f>=IFERROR(VLOOKUP(H390&amp;I390,Table_Fonctions!A:G,6,FALSE),"")</f>
        <v>0</v>
      </c>
      <c r="K390" s="47" t="s">
        <v>1178</v>
      </c>
      <c r="L390" s="47" t="str">
        <f>=IFERROR(VLOOKUP(H390&amp;I390,Table_Fonctions!A:G,7,FALSE),K390)</f>
        <v/>
      </c>
      <c r="M390" s="47" t="str">
        <f>=IF(OR(LEFT(D390, 3)="TJ ", LEFT(D390, 4)="CPH "), "OUI", "NON")</f>
        <v/>
      </c>
      <c r="N390" s="47" t="s">
        <v>753</v>
      </c>
      <c r="O390" s="47"/>
      <c r="P390" s="47">
        <v>1</v>
      </c>
      <c r="Q390" s="47">
        <v>1</v>
      </c>
      <c r="R390" s="47" t="s">
        <v>1172</v>
      </c>
      <c r="S390" s="47">
        <f>=ROUND(BQ390-(BR390+BS390),3)</f>
      </c>
      <c r="T390" s="47">
        <f>=ROUND(CK390-(CL390+CM390+CN390+CO390+CP390),3)</f>
      </c>
      <c r="U390" s="47">
        <v>0</v>
      </c>
      <c r="V390" s="47">
        <v>0</v>
      </c>
      <c r="W390" s="47">
        <v>0</v>
      </c>
      <c r="X390" s="47">
        <v>0</v>
      </c>
      <c r="Y390" s="47">
        <v>0</v>
      </c>
      <c r="Z390" s="47">
        <v>0</v>
      </c>
      <c r="AA390" s="47">
        <v>0</v>
      </c>
      <c r="AB390" s="47">
        <v>0</v>
      </c>
      <c r="AC390" s="47">
        <v>0</v>
      </c>
      <c r="AD390" s="47">
        <v>0</v>
      </c>
      <c r="AE390" s="47">
        <v>0</v>
      </c>
      <c r="AF390" s="47">
        <v>0</v>
      </c>
      <c r="AG390" s="47">
        <v>0</v>
      </c>
      <c r="AH390" s="47">
        <v>0</v>
      </c>
      <c r="AI390" s="47">
        <v>0</v>
      </c>
      <c r="AJ390" s="47">
        <v>0</v>
      </c>
      <c r="AK390" s="47">
        <v>0</v>
      </c>
      <c r="AL390" s="47">
        <v>0</v>
      </c>
      <c r="AM390" s="47">
        <v>0</v>
      </c>
      <c r="AN390" s="47">
        <v>0</v>
      </c>
      <c r="AO390" s="47">
        <v>0</v>
      </c>
      <c r="AP390" s="47">
        <v>0</v>
      </c>
      <c r="AQ390" s="47">
        <v>0</v>
      </c>
      <c r="AR390" s="47">
        <v>0</v>
      </c>
      <c r="AS390" s="47">
        <v>0</v>
      </c>
      <c r="AT390" s="47">
        <v>0</v>
      </c>
      <c r="AU390" s="47">
        <v>0</v>
      </c>
      <c r="AV390" s="47">
        <v>0</v>
      </c>
      <c r="AW390" s="47">
        <v>0</v>
      </c>
      <c r="AX390" s="47">
        <v>0</v>
      </c>
      <c r="AY390" s="47">
        <v>0</v>
      </c>
      <c r="AZ390" s="47">
        <v>0</v>
      </c>
      <c r="BA390" s="47">
        <v>0</v>
      </c>
      <c r="BB390" s="47">
        <v>0</v>
      </c>
      <c r="BC390" s="47">
        <v>0</v>
      </c>
      <c r="BD390" s="47">
        <v>0</v>
      </c>
      <c r="BE390" s="47">
        <v>0</v>
      </c>
      <c r="BF390" s="47">
        <v>0</v>
      </c>
      <c r="BG390" s="47">
        <v>0</v>
      </c>
      <c r="BH390" s="47">
        <v>0</v>
      </c>
      <c r="BI390" s="47">
        <v>0</v>
      </c>
      <c r="BJ390" s="47">
        <v>0</v>
      </c>
      <c r="BK390" s="47">
        <v>0</v>
      </c>
      <c r="BL390" s="47">
        <v>0</v>
      </c>
      <c r="BM390" s="47">
        <v>0</v>
      </c>
      <c r="BN390" s="47">
        <v>0</v>
      </c>
      <c r="BO390" s="47">
        <v>0</v>
      </c>
      <c r="BP390" s="47">
        <v>0</v>
      </c>
      <c r="BQ390" s="47">
        <v>0</v>
      </c>
      <c r="BR390" s="47">
        <v>0</v>
      </c>
      <c r="BS390" s="47">
        <v>0</v>
      </c>
      <c r="BT390" s="47">
        <v>0</v>
      </c>
      <c r="BU390" s="47">
        <v>0</v>
      </c>
      <c r="BV390" s="47">
        <v>0</v>
      </c>
      <c r="BW390" s="47">
        <v>0</v>
      </c>
      <c r="BX390" s="47">
        <v>0</v>
      </c>
      <c r="BY390" s="47">
        <v>0</v>
      </c>
      <c r="BZ390" s="47">
        <v>0</v>
      </c>
      <c r="CA390" s="47">
        <v>0</v>
      </c>
      <c r="CB390" s="47">
        <v>0</v>
      </c>
      <c r="CC390" s="47">
        <v>0</v>
      </c>
      <c r="CD390" s="47">
        <v>0</v>
      </c>
      <c r="CE390" s="47">
        <v>0</v>
      </c>
      <c r="CF390" s="47">
        <v>0</v>
      </c>
      <c r="CG390" s="47">
        <v>0</v>
      </c>
      <c r="CH390" s="47">
        <v>0</v>
      </c>
      <c r="CI390" s="47">
        <v>0</v>
      </c>
      <c r="CJ390" s="47">
        <v>0</v>
      </c>
      <c r="CK390" s="47">
        <v>0</v>
      </c>
      <c r="CL390" s="47">
        <v>0</v>
      </c>
      <c r="CM390" s="47">
        <v>0</v>
      </c>
      <c r="CN390" s="47">
        <v>0</v>
      </c>
      <c r="CO390" s="47">
        <v>0</v>
      </c>
      <c r="CP390" s="47">
        <v>0</v>
      </c>
      <c r="CQ390" s="47">
        <v>0</v>
      </c>
      <c r="CR390" s="47">
        <v>0</v>
      </c>
      <c r="CS390" s="47">
        <v>0</v>
      </c>
      <c r="CT390" s="47">
        <v>0</v>
      </c>
      <c r="CU390" s="47">
        <v>0</v>
      </c>
      <c r="CV390" s="47">
        <v>0</v>
      </c>
      <c r="CW390" s="47">
        <v>0</v>
      </c>
      <c r="CX390" s="47">
        <v>0</v>
      </c>
      <c r="CY390" s="47">
        <v>1</v>
      </c>
      <c r="CZ390" s="47">
        <v>0</v>
      </c>
      <c r="DA390" s="47">
        <v>0</v>
      </c>
      <c r="DB390" s="47">
        <v>0</v>
      </c>
      <c r="DC390" s="47">
        <v>0</v>
      </c>
      <c r="DD390" s="47">
        <v>0</v>
      </c>
      <c r="DE390" s="47">
        <v>0</v>
      </c>
      <c r="DF390" s="47">
        <v>0</v>
      </c>
      <c r="DG390" s="47">
        <v>0</v>
      </c>
      <c r="DH390" s="47">
        <v>0</v>
      </c>
      <c r="DI390" s="47">
        <v>0</v>
      </c>
      <c r="DJ390" s="47">
        <v>1</v>
      </c>
      <c r="DK390" s="47">
        <v>0</v>
      </c>
      <c r="DL390" s="47">
        <v>0</v>
      </c>
      <c r="DM390" s="47">
        <v>0</v>
      </c>
      <c r="DN390" s="47">
        <v>0</v>
      </c>
      <c r="DO390" s="47">
        <v>0</v>
      </c>
      <c r="DP390" s="47">
        <v>0</v>
      </c>
      <c r="DQ390" s="47">
        <v>0</v>
      </c>
      <c r="DR390" s="47">
        <v>0</v>
      </c>
      <c r="DS390" s="47">
        <v>0</v>
      </c>
      <c r="DT390" s="47">
        <v>0</v>
      </c>
      <c r="DU390" s="47">
        <v>0</v>
      </c>
      <c r="DV390" s="47">
        <v>0</v>
      </c>
      <c r="DW390" s="47">
        <v>0</v>
      </c>
      <c r="DX390" s="47">
        <v>0</v>
      </c>
      <c r="DY390" s="47">
        <v>0</v>
      </c>
      <c r="DZ390" s="47">
        <v>0</v>
      </c>
      <c r="EA390" s="47">
        <v>0</v>
      </c>
      <c r="ZZ390" t="s">
        <v>157</v>
      </c>
    </row>
    <row r="391" spans="1:702" x14ac:dyDescent="0.25">
      <c r="A391" s="47" t="s">
        <v>754</v>
      </c>
      <c r="B391" s="47" t="s">
        <v>153</v>
      </c>
      <c r="C391" s="47" t="s">
        <v>157</v>
      </c>
      <c r="D391" s="47" t="s">
        <v>1170</v>
      </c>
      <c r="E391" s="47" t="s">
        <v>755</v>
      </c>
      <c r="F391" s="47" t="s">
        <v>755</v>
      </c>
      <c r="G391" s="47"/>
      <c r="H391" s="47" t="s">
        <v>406</v>
      </c>
      <c r="I391" s="47" t="s">
        <v>486</v>
      </c>
      <c r="J391" s="47" t="str">
        <f>=IFERROR(VLOOKUP(H391&amp;I391,Table_Fonctions!A:G,6,FALSE),"")</f>
        <v>0</v>
      </c>
      <c r="K391" s="47" t="s">
        <v>1177</v>
      </c>
      <c r="L391" s="47" t="str">
        <f>=IFERROR(VLOOKUP(H391&amp;I391,Table_Fonctions!A:G,7,FALSE),K391)</f>
        <v/>
      </c>
      <c r="M391" s="47" t="str">
        <f>=IF(OR(LEFT(D391, 3)="TJ ", LEFT(D391, 4)="CPH "), "OUI", "NON")</f>
        <v/>
      </c>
      <c r="N391" s="47" t="s">
        <v>671</v>
      </c>
      <c r="O391" s="47"/>
      <c r="P391" s="47">
        <v>0.6999999999999951</v>
      </c>
      <c r="Q391" s="47">
        <v>0.6999999999999951</v>
      </c>
      <c r="R391" s="47" t="s">
        <v>1172</v>
      </c>
      <c r="S391" s="47">
        <f>=ROUND(BQ391-(BR391+BS391),3)</f>
      </c>
      <c r="T391" s="47">
        <f>=ROUND(CK391-(CL391+CM391+CN391+CO391+CP391),3)</f>
      </c>
      <c r="U391" s="47">
        <v>0</v>
      </c>
      <c r="V391" s="47">
        <v>0</v>
      </c>
      <c r="W391" s="47">
        <v>0</v>
      </c>
      <c r="X391" s="47">
        <v>0</v>
      </c>
      <c r="Y391" s="47">
        <v>0</v>
      </c>
      <c r="Z391" s="47">
        <v>0</v>
      </c>
      <c r="AA391" s="47">
        <v>0</v>
      </c>
      <c r="AB391" s="47">
        <v>0</v>
      </c>
      <c r="AC391" s="47">
        <v>0</v>
      </c>
      <c r="AD391" s="47">
        <v>0</v>
      </c>
      <c r="AE391" s="47">
        <v>0</v>
      </c>
      <c r="AF391" s="47">
        <v>0</v>
      </c>
      <c r="AG391" s="47">
        <v>0</v>
      </c>
      <c r="AH391" s="47">
        <v>0</v>
      </c>
      <c r="AI391" s="47">
        <v>0</v>
      </c>
      <c r="AJ391" s="47">
        <v>0</v>
      </c>
      <c r="AK391" s="47">
        <v>0</v>
      </c>
      <c r="AL391" s="47">
        <v>0</v>
      </c>
      <c r="AM391" s="47">
        <v>0</v>
      </c>
      <c r="AN391" s="47">
        <v>0</v>
      </c>
      <c r="AO391" s="47">
        <v>0</v>
      </c>
      <c r="AP391" s="47">
        <v>0</v>
      </c>
      <c r="AQ391" s="47">
        <v>0</v>
      </c>
      <c r="AR391" s="47">
        <v>0</v>
      </c>
      <c r="AS391" s="47">
        <v>0</v>
      </c>
      <c r="AT391" s="47">
        <v>0</v>
      </c>
      <c r="AU391" s="47">
        <v>0</v>
      </c>
      <c r="AV391" s="47">
        <v>0</v>
      </c>
      <c r="AW391" s="47">
        <v>0</v>
      </c>
      <c r="AX391" s="47">
        <v>0</v>
      </c>
      <c r="AY391" s="47">
        <v>0</v>
      </c>
      <c r="AZ391" s="47">
        <v>0</v>
      </c>
      <c r="BA391" s="47">
        <v>0</v>
      </c>
      <c r="BB391" s="47">
        <v>0</v>
      </c>
      <c r="BC391" s="47">
        <v>0</v>
      </c>
      <c r="BD391" s="47">
        <v>0</v>
      </c>
      <c r="BE391" s="47">
        <v>0</v>
      </c>
      <c r="BF391" s="47">
        <v>0</v>
      </c>
      <c r="BG391" s="47">
        <v>0</v>
      </c>
      <c r="BH391" s="47">
        <v>0</v>
      </c>
      <c r="BI391" s="47">
        <v>0</v>
      </c>
      <c r="BJ391" s="47">
        <v>0</v>
      </c>
      <c r="BK391" s="47">
        <v>0</v>
      </c>
      <c r="BL391" s="47">
        <v>0</v>
      </c>
      <c r="BM391" s="47">
        <v>0</v>
      </c>
      <c r="BN391" s="47">
        <v>0</v>
      </c>
      <c r="BO391" s="47">
        <v>0</v>
      </c>
      <c r="BP391" s="47">
        <v>0</v>
      </c>
      <c r="BQ391" s="47">
        <v>0</v>
      </c>
      <c r="BR391" s="47">
        <v>0</v>
      </c>
      <c r="BS391" s="47">
        <v>0</v>
      </c>
      <c r="BT391" s="47">
        <v>0</v>
      </c>
      <c r="BU391" s="47">
        <v>0</v>
      </c>
      <c r="BV391" s="47">
        <v>0</v>
      </c>
      <c r="BW391" s="47">
        <v>0</v>
      </c>
      <c r="BX391" s="47">
        <v>0</v>
      </c>
      <c r="BY391" s="47">
        <v>0</v>
      </c>
      <c r="BZ391" s="47">
        <v>0</v>
      </c>
      <c r="CA391" s="47">
        <v>0</v>
      </c>
      <c r="CB391" s="47">
        <v>0</v>
      </c>
      <c r="CC391" s="47">
        <v>0</v>
      </c>
      <c r="CD391" s="47">
        <v>0</v>
      </c>
      <c r="CE391" s="47">
        <v>0</v>
      </c>
      <c r="CF391" s="47">
        <v>0</v>
      </c>
      <c r="CG391" s="47">
        <v>0</v>
      </c>
      <c r="CH391" s="47">
        <v>0</v>
      </c>
      <c r="CI391" s="47">
        <v>0</v>
      </c>
      <c r="CJ391" s="47">
        <v>0</v>
      </c>
      <c r="CK391" s="47">
        <v>0</v>
      </c>
      <c r="CL391" s="47">
        <v>0</v>
      </c>
      <c r="CM391" s="47">
        <v>0</v>
      </c>
      <c r="CN391" s="47">
        <v>0</v>
      </c>
      <c r="CO391" s="47">
        <v>0</v>
      </c>
      <c r="CP391" s="47">
        <v>0</v>
      </c>
      <c r="CQ391" s="47">
        <v>0</v>
      </c>
      <c r="CR391" s="47">
        <v>0</v>
      </c>
      <c r="CS391" s="47">
        <v>0</v>
      </c>
      <c r="CT391" s="47">
        <v>0</v>
      </c>
      <c r="CU391" s="47">
        <v>0</v>
      </c>
      <c r="CV391" s="47">
        <v>0</v>
      </c>
      <c r="CW391" s="47">
        <v>0</v>
      </c>
      <c r="CX391" s="47">
        <v>0</v>
      </c>
      <c r="CY391" s="47">
        <v>0.6999999999999951</v>
      </c>
      <c r="CZ391" s="47">
        <v>0.37578947368421084</v>
      </c>
      <c r="DA391" s="47">
        <v>0</v>
      </c>
      <c r="DB391" s="47">
        <v>0</v>
      </c>
      <c r="DC391" s="47">
        <v>0</v>
      </c>
      <c r="DD391" s="47">
        <v>0</v>
      </c>
      <c r="DE391" s="47">
        <v>0</v>
      </c>
      <c r="DF391" s="47">
        <v>0.3242105263157904</v>
      </c>
      <c r="DG391" s="47">
        <v>0</v>
      </c>
      <c r="DH391" s="47">
        <v>0</v>
      </c>
      <c r="DI391" s="47">
        <v>0</v>
      </c>
      <c r="DJ391" s="47">
        <v>0</v>
      </c>
      <c r="DK391" s="47">
        <v>0</v>
      </c>
      <c r="DL391" s="47">
        <v>0</v>
      </c>
      <c r="DM391" s="47">
        <v>0</v>
      </c>
      <c r="DN391" s="47">
        <v>0</v>
      </c>
      <c r="DO391" s="47">
        <v>0</v>
      </c>
      <c r="DP391" s="47">
        <v>0</v>
      </c>
      <c r="DQ391" s="47">
        <v>0</v>
      </c>
      <c r="DR391" s="47">
        <v>0</v>
      </c>
      <c r="DS391" s="47">
        <v>0</v>
      </c>
      <c r="DT391" s="47">
        <v>0</v>
      </c>
      <c r="DU391" s="47">
        <v>0</v>
      </c>
      <c r="DV391" s="47">
        <v>0</v>
      </c>
      <c r="DW391" s="47">
        <v>0</v>
      </c>
      <c r="DX391" s="47">
        <v>0.14210526315789473</v>
      </c>
      <c r="DY391" s="47">
        <v>0</v>
      </c>
      <c r="DZ391" s="47">
        <v>0</v>
      </c>
      <c r="EA391" s="47">
        <v>0.14210526315789473</v>
      </c>
      <c r="ZZ391" t="s">
        <v>157</v>
      </c>
    </row>
    <row r="392" spans="1:702" x14ac:dyDescent="0.25">
      <c r="A392" s="47" t="s">
        <v>756</v>
      </c>
      <c r="B392" s="47" t="s">
        <v>153</v>
      </c>
      <c r="C392" s="47" t="s">
        <v>157</v>
      </c>
      <c r="D392" s="47" t="s">
        <v>1170</v>
      </c>
      <c r="E392" s="47" t="s">
        <v>755</v>
      </c>
      <c r="F392" s="47" t="s">
        <v>755</v>
      </c>
      <c r="G392" s="47"/>
      <c r="H392" s="47" t="s">
        <v>406</v>
      </c>
      <c r="I392" s="47" t="s">
        <v>412</v>
      </c>
      <c r="J392" s="47" t="str">
        <f>=IFERROR(VLOOKUP(H392&amp;I392,Table_Fonctions!A:G,6,FALSE),"")</f>
        <v>0</v>
      </c>
      <c r="K392" s="47" t="s">
        <v>1177</v>
      </c>
      <c r="L392" s="47" t="str">
        <f>=IFERROR(VLOOKUP(H392&amp;I392,Table_Fonctions!A:G,7,FALSE),K392)</f>
        <v/>
      </c>
      <c r="M392" s="47" t="str">
        <f>=IF(OR(LEFT(D392, 3)="TJ ", LEFT(D392, 4)="CPH "), "OUI", "NON")</f>
        <v/>
      </c>
      <c r="N392" s="47" t="s">
        <v>571</v>
      </c>
      <c r="O392" s="47"/>
      <c r="P392" s="47">
        <v>1</v>
      </c>
      <c r="Q392" s="47">
        <v>1</v>
      </c>
      <c r="R392" s="47" t="s">
        <v>1172</v>
      </c>
      <c r="S392" s="47">
        <f>=ROUND(BQ392-(BR392+BS392),3)</f>
      </c>
      <c r="T392" s="47">
        <f>=ROUND(CK392-(CL392+CM392+CN392+CO392+CP392),3)</f>
      </c>
      <c r="U392" s="47">
        <v>0</v>
      </c>
      <c r="V392" s="47">
        <v>0</v>
      </c>
      <c r="W392" s="47">
        <v>0</v>
      </c>
      <c r="X392" s="47">
        <v>0</v>
      </c>
      <c r="Y392" s="47">
        <v>0</v>
      </c>
      <c r="Z392" s="47">
        <v>0</v>
      </c>
      <c r="AA392" s="47">
        <v>0</v>
      </c>
      <c r="AB392" s="47">
        <v>0</v>
      </c>
      <c r="AC392" s="47">
        <v>0</v>
      </c>
      <c r="AD392" s="47">
        <v>0</v>
      </c>
      <c r="AE392" s="47">
        <v>0</v>
      </c>
      <c r="AF392" s="47">
        <v>0</v>
      </c>
      <c r="AG392" s="47">
        <v>0</v>
      </c>
      <c r="AH392" s="47">
        <v>0</v>
      </c>
      <c r="AI392" s="47">
        <v>0</v>
      </c>
      <c r="AJ392" s="47">
        <v>0</v>
      </c>
      <c r="AK392" s="47">
        <v>0</v>
      </c>
      <c r="AL392" s="47">
        <v>0</v>
      </c>
      <c r="AM392" s="47">
        <v>0</v>
      </c>
      <c r="AN392" s="47">
        <v>0</v>
      </c>
      <c r="AO392" s="47">
        <v>0</v>
      </c>
      <c r="AP392" s="47">
        <v>0</v>
      </c>
      <c r="AQ392" s="47">
        <v>0</v>
      </c>
      <c r="AR392" s="47">
        <v>0</v>
      </c>
      <c r="AS392" s="47">
        <v>0</v>
      </c>
      <c r="AT392" s="47">
        <v>0</v>
      </c>
      <c r="AU392" s="47">
        <v>0</v>
      </c>
      <c r="AV392" s="47">
        <v>0</v>
      </c>
      <c r="AW392" s="47">
        <v>0</v>
      </c>
      <c r="AX392" s="47">
        <v>0</v>
      </c>
      <c r="AY392" s="47">
        <v>0</v>
      </c>
      <c r="AZ392" s="47">
        <v>0</v>
      </c>
      <c r="BA392" s="47">
        <v>0</v>
      </c>
      <c r="BB392" s="47">
        <v>0</v>
      </c>
      <c r="BC392" s="47">
        <v>0</v>
      </c>
      <c r="BD392" s="47">
        <v>0</v>
      </c>
      <c r="BE392" s="47">
        <v>0</v>
      </c>
      <c r="BF392" s="47">
        <v>0</v>
      </c>
      <c r="BG392" s="47">
        <v>0</v>
      </c>
      <c r="BH392" s="47">
        <v>0</v>
      </c>
      <c r="BI392" s="47">
        <v>0</v>
      </c>
      <c r="BJ392" s="47">
        <v>0</v>
      </c>
      <c r="BK392" s="47">
        <v>0</v>
      </c>
      <c r="BL392" s="47">
        <v>0</v>
      </c>
      <c r="BM392" s="47">
        <v>0</v>
      </c>
      <c r="BN392" s="47">
        <v>0</v>
      </c>
      <c r="BO392" s="47">
        <v>0</v>
      </c>
      <c r="BP392" s="47">
        <v>0</v>
      </c>
      <c r="BQ392" s="47">
        <v>0</v>
      </c>
      <c r="BR392" s="47">
        <v>0</v>
      </c>
      <c r="BS392" s="47">
        <v>0</v>
      </c>
      <c r="BT392" s="47">
        <v>0</v>
      </c>
      <c r="BU392" s="47">
        <v>0</v>
      </c>
      <c r="BV392" s="47">
        <v>0</v>
      </c>
      <c r="BW392" s="47">
        <v>0</v>
      </c>
      <c r="BX392" s="47">
        <v>0</v>
      </c>
      <c r="BY392" s="47">
        <v>0</v>
      </c>
      <c r="BZ392" s="47">
        <v>0</v>
      </c>
      <c r="CA392" s="47">
        <v>0</v>
      </c>
      <c r="CB392" s="47">
        <v>0</v>
      </c>
      <c r="CC392" s="47">
        <v>0</v>
      </c>
      <c r="CD392" s="47">
        <v>0</v>
      </c>
      <c r="CE392" s="47">
        <v>0</v>
      </c>
      <c r="CF392" s="47">
        <v>0</v>
      </c>
      <c r="CG392" s="47">
        <v>0</v>
      </c>
      <c r="CH392" s="47">
        <v>0</v>
      </c>
      <c r="CI392" s="47">
        <v>0</v>
      </c>
      <c r="CJ392" s="47">
        <v>0</v>
      </c>
      <c r="CK392" s="47">
        <v>1</v>
      </c>
      <c r="CL392" s="47">
        <v>0</v>
      </c>
      <c r="CM392" s="47">
        <v>0</v>
      </c>
      <c r="CN392" s="47">
        <v>0</v>
      </c>
      <c r="CO392" s="47">
        <v>0</v>
      </c>
      <c r="CP392" s="47">
        <v>1</v>
      </c>
      <c r="CQ392" s="47">
        <v>0</v>
      </c>
      <c r="CR392" s="47">
        <v>0</v>
      </c>
      <c r="CS392" s="47">
        <v>0</v>
      </c>
      <c r="CT392" s="47">
        <v>0</v>
      </c>
      <c r="CU392" s="47">
        <v>0</v>
      </c>
      <c r="CV392" s="47">
        <v>0</v>
      </c>
      <c r="CW392" s="47">
        <v>0</v>
      </c>
      <c r="CX392" s="47">
        <v>0</v>
      </c>
      <c r="CY392" s="47">
        <v>0</v>
      </c>
      <c r="CZ392" s="47">
        <v>0</v>
      </c>
      <c r="DA392" s="47">
        <v>0</v>
      </c>
      <c r="DB392" s="47">
        <v>0</v>
      </c>
      <c r="DC392" s="47">
        <v>0</v>
      </c>
      <c r="DD392" s="47">
        <v>0</v>
      </c>
      <c r="DE392" s="47">
        <v>0</v>
      </c>
      <c r="DF392" s="47">
        <v>0</v>
      </c>
      <c r="DG392" s="47">
        <v>0</v>
      </c>
      <c r="DH392" s="47">
        <v>0</v>
      </c>
      <c r="DI392" s="47">
        <v>0</v>
      </c>
      <c r="DJ392" s="47">
        <v>0</v>
      </c>
      <c r="DK392" s="47">
        <v>0</v>
      </c>
      <c r="DL392" s="47">
        <v>0</v>
      </c>
      <c r="DM392" s="47">
        <v>0</v>
      </c>
      <c r="DN392" s="47">
        <v>0</v>
      </c>
      <c r="DO392" s="47">
        <v>0</v>
      </c>
      <c r="DP392" s="47">
        <v>0</v>
      </c>
      <c r="DQ392" s="47">
        <v>0</v>
      </c>
      <c r="DR392" s="47">
        <v>0</v>
      </c>
      <c r="DS392" s="47">
        <v>0</v>
      </c>
      <c r="DT392" s="47">
        <v>0</v>
      </c>
      <c r="DU392" s="47">
        <v>0</v>
      </c>
      <c r="DV392" s="47">
        <v>0</v>
      </c>
      <c r="DW392" s="47">
        <v>0</v>
      </c>
      <c r="DX392" s="47">
        <v>0</v>
      </c>
      <c r="DY392" s="47">
        <v>0</v>
      </c>
      <c r="DZ392" s="47">
        <v>0</v>
      </c>
      <c r="EA392" s="47">
        <v>0</v>
      </c>
      <c r="ZZ392" t="s">
        <v>157</v>
      </c>
    </row>
    <row r="393" spans="1:702" x14ac:dyDescent="0.25">
      <c r="A393" s="47" t="s">
        <v>757</v>
      </c>
      <c r="B393" s="47" t="s">
        <v>153</v>
      </c>
      <c r="C393" s="47" t="s">
        <v>157</v>
      </c>
      <c r="D393" s="47" t="s">
        <v>1170</v>
      </c>
      <c r="E393" s="47" t="s">
        <v>755</v>
      </c>
      <c r="F393" s="47" t="s">
        <v>755</v>
      </c>
      <c r="G393" s="47"/>
      <c r="H393" s="47" t="s">
        <v>406</v>
      </c>
      <c r="I393" s="47" t="s">
        <v>412</v>
      </c>
      <c r="J393" s="47" t="str">
        <f>=IFERROR(VLOOKUP(H393&amp;I393,Table_Fonctions!A:G,6,FALSE),"")</f>
        <v>0</v>
      </c>
      <c r="K393" s="47" t="s">
        <v>1177</v>
      </c>
      <c r="L393" s="47" t="str">
        <f>=IFERROR(VLOOKUP(H393&amp;I393,Table_Fonctions!A:G,7,FALSE),K393)</f>
        <v/>
      </c>
      <c r="M393" s="47" t="str">
        <f>=IF(OR(LEFT(D393, 3)="TJ ", LEFT(D393, 4)="CPH "), "OUI", "NON")</f>
        <v/>
      </c>
      <c r="N393" s="47" t="s">
        <v>758</v>
      </c>
      <c r="O393" s="47" t="s">
        <v>164</v>
      </c>
      <c r="P393" s="47">
        <v>0.45789473684210524</v>
      </c>
      <c r="Q393" s="47">
        <v>0.45789473684210524</v>
      </c>
      <c r="R393" s="47" t="s">
        <v>1172</v>
      </c>
      <c r="S393" s="47">
        <f>=ROUND(BQ393-(BR393+BS393),3)</f>
      </c>
      <c r="T393" s="47">
        <f>=ROUND(CK393-(CL393+CM393+CN393+CO393+CP393),3)</f>
      </c>
      <c r="U393" s="47">
        <v>0</v>
      </c>
      <c r="V393" s="47">
        <v>0</v>
      </c>
      <c r="W393" s="47">
        <v>0</v>
      </c>
      <c r="X393" s="47">
        <v>0</v>
      </c>
      <c r="Y393" s="47">
        <v>0</v>
      </c>
      <c r="Z393" s="47">
        <v>0</v>
      </c>
      <c r="AA393" s="47">
        <v>0</v>
      </c>
      <c r="AB393" s="47">
        <v>0</v>
      </c>
      <c r="AC393" s="47">
        <v>0</v>
      </c>
      <c r="AD393" s="47">
        <v>0</v>
      </c>
      <c r="AE393" s="47">
        <v>0</v>
      </c>
      <c r="AF393" s="47">
        <v>0</v>
      </c>
      <c r="AG393" s="47">
        <v>0</v>
      </c>
      <c r="AH393" s="47">
        <v>0</v>
      </c>
      <c r="AI393" s="47">
        <v>0</v>
      </c>
      <c r="AJ393" s="47">
        <v>0</v>
      </c>
      <c r="AK393" s="47">
        <v>0</v>
      </c>
      <c r="AL393" s="47">
        <v>0</v>
      </c>
      <c r="AM393" s="47">
        <v>0</v>
      </c>
      <c r="AN393" s="47">
        <v>0</v>
      </c>
      <c r="AO393" s="47">
        <v>0</v>
      </c>
      <c r="AP393" s="47">
        <v>0</v>
      </c>
      <c r="AQ393" s="47">
        <v>0</v>
      </c>
      <c r="AR393" s="47">
        <v>0</v>
      </c>
      <c r="AS393" s="47">
        <v>0</v>
      </c>
      <c r="AT393" s="47">
        <v>0</v>
      </c>
      <c r="AU393" s="47">
        <v>0</v>
      </c>
      <c r="AV393" s="47">
        <v>0</v>
      </c>
      <c r="AW393" s="47">
        <v>0</v>
      </c>
      <c r="AX393" s="47">
        <v>0</v>
      </c>
      <c r="AY393" s="47">
        <v>0</v>
      </c>
      <c r="AZ393" s="47">
        <v>0</v>
      </c>
      <c r="BA393" s="47">
        <v>0</v>
      </c>
      <c r="BB393" s="47">
        <v>0</v>
      </c>
      <c r="BC393" s="47">
        <v>0</v>
      </c>
      <c r="BD393" s="47">
        <v>0</v>
      </c>
      <c r="BE393" s="47">
        <v>0</v>
      </c>
      <c r="BF393" s="47">
        <v>0</v>
      </c>
      <c r="BG393" s="47">
        <v>0</v>
      </c>
      <c r="BH393" s="47">
        <v>0</v>
      </c>
      <c r="BI393" s="47">
        <v>0</v>
      </c>
      <c r="BJ393" s="47">
        <v>0</v>
      </c>
      <c r="BK393" s="47">
        <v>0</v>
      </c>
      <c r="BL393" s="47">
        <v>0</v>
      </c>
      <c r="BM393" s="47">
        <v>0</v>
      </c>
      <c r="BN393" s="47">
        <v>0</v>
      </c>
      <c r="BO393" s="47">
        <v>0</v>
      </c>
      <c r="BP393" s="47">
        <v>0</v>
      </c>
      <c r="BQ393" s="47">
        <v>0</v>
      </c>
      <c r="BR393" s="47">
        <v>0</v>
      </c>
      <c r="BS393" s="47">
        <v>0</v>
      </c>
      <c r="BT393" s="47">
        <v>0.45789473684210524</v>
      </c>
      <c r="BU393" s="47">
        <v>0</v>
      </c>
      <c r="BV393" s="47">
        <v>0</v>
      </c>
      <c r="BW393" s="47">
        <v>0</v>
      </c>
      <c r="BX393" s="47">
        <v>0</v>
      </c>
      <c r="BY393" s="47">
        <v>0</v>
      </c>
      <c r="BZ393" s="47">
        <v>0</v>
      </c>
      <c r="CA393" s="47">
        <v>0</v>
      </c>
      <c r="CB393" s="47">
        <v>0.22894736842105262</v>
      </c>
      <c r="CC393" s="47">
        <v>0</v>
      </c>
      <c r="CD393" s="47">
        <v>0</v>
      </c>
      <c r="CE393" s="47">
        <v>0</v>
      </c>
      <c r="CF393" s="47">
        <v>0.22894736842105262</v>
      </c>
      <c r="CG393" s="47">
        <v>0</v>
      </c>
      <c r="CH393" s="47">
        <v>0</v>
      </c>
      <c r="CI393" s="47">
        <v>0</v>
      </c>
      <c r="CJ393" s="47">
        <v>0</v>
      </c>
      <c r="CK393" s="47">
        <v>0</v>
      </c>
      <c r="CL393" s="47">
        <v>0</v>
      </c>
      <c r="CM393" s="47">
        <v>0</v>
      </c>
      <c r="CN393" s="47">
        <v>0</v>
      </c>
      <c r="CO393" s="47">
        <v>0</v>
      </c>
      <c r="CP393" s="47">
        <v>0</v>
      </c>
      <c r="CQ393" s="47">
        <v>0</v>
      </c>
      <c r="CR393" s="47">
        <v>0</v>
      </c>
      <c r="CS393" s="47">
        <v>0</v>
      </c>
      <c r="CT393" s="47">
        <v>0</v>
      </c>
      <c r="CU393" s="47">
        <v>0</v>
      </c>
      <c r="CV393" s="47">
        <v>0</v>
      </c>
      <c r="CW393" s="47">
        <v>0</v>
      </c>
      <c r="CX393" s="47">
        <v>0</v>
      </c>
      <c r="CY393" s="47">
        <v>0</v>
      </c>
      <c r="CZ393" s="47">
        <v>0</v>
      </c>
      <c r="DA393" s="47">
        <v>0</v>
      </c>
      <c r="DB393" s="47">
        <v>0</v>
      </c>
      <c r="DC393" s="47">
        <v>0</v>
      </c>
      <c r="DD393" s="47">
        <v>0</v>
      </c>
      <c r="DE393" s="47">
        <v>0</v>
      </c>
      <c r="DF393" s="47">
        <v>0</v>
      </c>
      <c r="DG393" s="47">
        <v>0</v>
      </c>
      <c r="DH393" s="47">
        <v>0</v>
      </c>
      <c r="DI393" s="47">
        <v>0</v>
      </c>
      <c r="DJ393" s="47">
        <v>0</v>
      </c>
      <c r="DK393" s="47">
        <v>0</v>
      </c>
      <c r="DL393" s="47">
        <v>0</v>
      </c>
      <c r="DM393" s="47">
        <v>0</v>
      </c>
      <c r="DN393" s="47">
        <v>0</v>
      </c>
      <c r="DO393" s="47">
        <v>0</v>
      </c>
      <c r="DP393" s="47">
        <v>0</v>
      </c>
      <c r="DQ393" s="47">
        <v>0</v>
      </c>
      <c r="DR393" s="47">
        <v>0</v>
      </c>
      <c r="DS393" s="47">
        <v>0</v>
      </c>
      <c r="DT393" s="47">
        <v>0</v>
      </c>
      <c r="DU393" s="47">
        <v>0</v>
      </c>
      <c r="DV393" s="47">
        <v>0</v>
      </c>
      <c r="DW393" s="47">
        <v>0</v>
      </c>
      <c r="DX393" s="47">
        <v>0</v>
      </c>
      <c r="DY393" s="47">
        <v>0</v>
      </c>
      <c r="DZ393" s="47">
        <v>0</v>
      </c>
      <c r="EA393" s="47">
        <v>0</v>
      </c>
      <c r="ZZ393" t="s">
        <v>157</v>
      </c>
    </row>
    <row r="394" spans="1:702" x14ac:dyDescent="0.25">
      <c r="A394" s="47" t="s">
        <v>759</v>
      </c>
      <c r="B394" s="47" t="s">
        <v>153</v>
      </c>
      <c r="C394" s="47" t="s">
        <v>157</v>
      </c>
      <c r="D394" s="47" t="s">
        <v>1170</v>
      </c>
      <c r="E394" s="47" t="s">
        <v>755</v>
      </c>
      <c r="F394" s="47" t="s">
        <v>755</v>
      </c>
      <c r="G394" s="47"/>
      <c r="H394" s="47" t="s">
        <v>406</v>
      </c>
      <c r="I394" s="47" t="s">
        <v>412</v>
      </c>
      <c r="J394" s="47" t="str">
        <f>=IFERROR(VLOOKUP(H394&amp;I394,Table_Fonctions!A:G,6,FALSE),"")</f>
        <v>0</v>
      </c>
      <c r="K394" s="47" t="s">
        <v>1177</v>
      </c>
      <c r="L394" s="47" t="str">
        <f>=IFERROR(VLOOKUP(H394&amp;I394,Table_Fonctions!A:G,7,FALSE),K394)</f>
        <v/>
      </c>
      <c r="M394" s="47" t="str">
        <f>=IF(OR(LEFT(D394, 3)="TJ ", LEFT(D394, 4)="CPH "), "OUI", "NON")</f>
        <v/>
      </c>
      <c r="N394" s="47" t="s">
        <v>578</v>
      </c>
      <c r="O394" s="47"/>
      <c r="P394" s="47">
        <v>1</v>
      </c>
      <c r="Q394" s="47">
        <v>1</v>
      </c>
      <c r="R394" s="47" t="s">
        <v>1172</v>
      </c>
      <c r="S394" s="47">
        <f>=ROUND(BQ394-(BR394+BS394),3)</f>
      </c>
      <c r="T394" s="47">
        <f>=ROUND(CK394-(CL394+CM394+CN394+CO394+CP394),3)</f>
      </c>
      <c r="U394" s="47">
        <v>0</v>
      </c>
      <c r="V394" s="47">
        <v>0</v>
      </c>
      <c r="W394" s="47">
        <v>0</v>
      </c>
      <c r="X394" s="47">
        <v>0</v>
      </c>
      <c r="Y394" s="47">
        <v>0</v>
      </c>
      <c r="Z394" s="47">
        <v>0</v>
      </c>
      <c r="AA394" s="47">
        <v>0</v>
      </c>
      <c r="AB394" s="47">
        <v>0</v>
      </c>
      <c r="AC394" s="47">
        <v>0</v>
      </c>
      <c r="AD394" s="47">
        <v>0</v>
      </c>
      <c r="AE394" s="47">
        <v>0</v>
      </c>
      <c r="AF394" s="47">
        <v>0</v>
      </c>
      <c r="AG394" s="47">
        <v>0</v>
      </c>
      <c r="AH394" s="47">
        <v>0</v>
      </c>
      <c r="AI394" s="47">
        <v>0</v>
      </c>
      <c r="AJ394" s="47">
        <v>0</v>
      </c>
      <c r="AK394" s="47">
        <v>0</v>
      </c>
      <c r="AL394" s="47">
        <v>0</v>
      </c>
      <c r="AM394" s="47">
        <v>0</v>
      </c>
      <c r="AN394" s="47">
        <v>0</v>
      </c>
      <c r="AO394" s="47">
        <v>0</v>
      </c>
      <c r="AP394" s="47">
        <v>0</v>
      </c>
      <c r="AQ394" s="47">
        <v>0</v>
      </c>
      <c r="AR394" s="47">
        <v>0</v>
      </c>
      <c r="AS394" s="47">
        <v>0</v>
      </c>
      <c r="AT394" s="47">
        <v>0</v>
      </c>
      <c r="AU394" s="47">
        <v>0</v>
      </c>
      <c r="AV394" s="47">
        <v>0</v>
      </c>
      <c r="AW394" s="47">
        <v>0</v>
      </c>
      <c r="AX394" s="47">
        <v>0</v>
      </c>
      <c r="AY394" s="47">
        <v>0</v>
      </c>
      <c r="AZ394" s="47">
        <v>0</v>
      </c>
      <c r="BA394" s="47">
        <v>0</v>
      </c>
      <c r="BB394" s="47">
        <v>0</v>
      </c>
      <c r="BC394" s="47">
        <v>0</v>
      </c>
      <c r="BD394" s="47">
        <v>0</v>
      </c>
      <c r="BE394" s="47">
        <v>0</v>
      </c>
      <c r="BF394" s="47">
        <v>0</v>
      </c>
      <c r="BG394" s="47">
        <v>0</v>
      </c>
      <c r="BH394" s="47">
        <v>0</v>
      </c>
      <c r="BI394" s="47">
        <v>0</v>
      </c>
      <c r="BJ394" s="47">
        <v>0</v>
      </c>
      <c r="BK394" s="47">
        <v>0</v>
      </c>
      <c r="BL394" s="47">
        <v>0</v>
      </c>
      <c r="BM394" s="47">
        <v>0</v>
      </c>
      <c r="BN394" s="47">
        <v>0</v>
      </c>
      <c r="BO394" s="47">
        <v>0</v>
      </c>
      <c r="BP394" s="47">
        <v>0</v>
      </c>
      <c r="BQ394" s="47">
        <v>0</v>
      </c>
      <c r="BR394" s="47">
        <v>0</v>
      </c>
      <c r="BS394" s="47">
        <v>0</v>
      </c>
      <c r="BT394" s="47">
        <v>0</v>
      </c>
      <c r="BU394" s="47">
        <v>0</v>
      </c>
      <c r="BV394" s="47">
        <v>0</v>
      </c>
      <c r="BW394" s="47">
        <v>0</v>
      </c>
      <c r="BX394" s="47">
        <v>0</v>
      </c>
      <c r="BY394" s="47">
        <v>0</v>
      </c>
      <c r="BZ394" s="47">
        <v>0</v>
      </c>
      <c r="CA394" s="47">
        <v>0</v>
      </c>
      <c r="CB394" s="47">
        <v>0</v>
      </c>
      <c r="CC394" s="47">
        <v>0</v>
      </c>
      <c r="CD394" s="47">
        <v>0</v>
      </c>
      <c r="CE394" s="47">
        <v>0</v>
      </c>
      <c r="CF394" s="47">
        <v>0</v>
      </c>
      <c r="CG394" s="47">
        <v>0</v>
      </c>
      <c r="CH394" s="47">
        <v>0</v>
      </c>
      <c r="CI394" s="47">
        <v>0</v>
      </c>
      <c r="CJ394" s="47">
        <v>0</v>
      </c>
      <c r="CK394" s="47">
        <v>0</v>
      </c>
      <c r="CL394" s="47">
        <v>0</v>
      </c>
      <c r="CM394" s="47">
        <v>0</v>
      </c>
      <c r="CN394" s="47">
        <v>0</v>
      </c>
      <c r="CO394" s="47">
        <v>0</v>
      </c>
      <c r="CP394" s="47">
        <v>0</v>
      </c>
      <c r="CQ394" s="47">
        <v>0</v>
      </c>
      <c r="CR394" s="47">
        <v>0</v>
      </c>
      <c r="CS394" s="47">
        <v>0</v>
      </c>
      <c r="CT394" s="47">
        <v>0</v>
      </c>
      <c r="CU394" s="47">
        <v>0</v>
      </c>
      <c r="CV394" s="47">
        <v>0</v>
      </c>
      <c r="CW394" s="47">
        <v>0</v>
      </c>
      <c r="CX394" s="47">
        <v>0</v>
      </c>
      <c r="CY394" s="47">
        <v>1</v>
      </c>
      <c r="CZ394" s="47">
        <v>0</v>
      </c>
      <c r="DA394" s="47">
        <v>0</v>
      </c>
      <c r="DB394" s="47">
        <v>0</v>
      </c>
      <c r="DC394" s="47">
        <v>0</v>
      </c>
      <c r="DD394" s="47">
        <v>0</v>
      </c>
      <c r="DE394" s="47">
        <v>0</v>
      </c>
      <c r="DF394" s="47">
        <v>0</v>
      </c>
      <c r="DG394" s="47">
        <v>1</v>
      </c>
      <c r="DH394" s="47">
        <v>0</v>
      </c>
      <c r="DI394" s="47">
        <v>0</v>
      </c>
      <c r="DJ394" s="47">
        <v>0</v>
      </c>
      <c r="DK394" s="47">
        <v>0</v>
      </c>
      <c r="DL394" s="47">
        <v>0</v>
      </c>
      <c r="DM394" s="47">
        <v>0</v>
      </c>
      <c r="DN394" s="47">
        <v>0</v>
      </c>
      <c r="DO394" s="47">
        <v>0</v>
      </c>
      <c r="DP394" s="47">
        <v>0</v>
      </c>
      <c r="DQ394" s="47">
        <v>0</v>
      </c>
      <c r="DR394" s="47">
        <v>0</v>
      </c>
      <c r="DS394" s="47">
        <v>0</v>
      </c>
      <c r="DT394" s="47">
        <v>0</v>
      </c>
      <c r="DU394" s="47">
        <v>0</v>
      </c>
      <c r="DV394" s="47">
        <v>0</v>
      </c>
      <c r="DW394" s="47">
        <v>0</v>
      </c>
      <c r="DX394" s="47">
        <v>0</v>
      </c>
      <c r="DY394" s="47">
        <v>0</v>
      </c>
      <c r="DZ394" s="47">
        <v>0</v>
      </c>
      <c r="EA394" s="47">
        <v>0</v>
      </c>
      <c r="ZZ394" t="s">
        <v>157</v>
      </c>
    </row>
    <row r="395" spans="1:702" x14ac:dyDescent="0.25">
      <c r="A395" s="47" t="s">
        <v>760</v>
      </c>
      <c r="B395" s="47" t="s">
        <v>153</v>
      </c>
      <c r="C395" s="47" t="s">
        <v>157</v>
      </c>
      <c r="D395" s="47" t="s">
        <v>1170</v>
      </c>
      <c r="E395" s="47" t="s">
        <v>755</v>
      </c>
      <c r="F395" s="47" t="s">
        <v>755</v>
      </c>
      <c r="G395" s="47"/>
      <c r="H395" s="47" t="s">
        <v>406</v>
      </c>
      <c r="I395" s="47" t="s">
        <v>505</v>
      </c>
      <c r="J395" s="47" t="str">
        <f>=IFERROR(VLOOKUP(H395&amp;I395,Table_Fonctions!A:G,6,FALSE),"")</f>
        <v>0</v>
      </c>
      <c r="K395" s="47" t="s">
        <v>1178</v>
      </c>
      <c r="L395" s="47" t="str">
        <f>=IFERROR(VLOOKUP(H395&amp;I395,Table_Fonctions!A:G,7,FALSE),K395)</f>
        <v/>
      </c>
      <c r="M395" s="47" t="str">
        <f>=IF(OR(LEFT(D395, 3)="TJ ", LEFT(D395, 4)="CPH "), "OUI", "NON")</f>
        <v/>
      </c>
      <c r="N395" s="47" t="s">
        <v>761</v>
      </c>
      <c r="O395" s="47"/>
      <c r="P395" s="47">
        <v>1</v>
      </c>
      <c r="Q395" s="47">
        <v>1</v>
      </c>
      <c r="R395" s="47" t="s">
        <v>1172</v>
      </c>
      <c r="S395" s="47">
        <f>=ROUND(BQ395-(BR395+BS395),3)</f>
      </c>
      <c r="T395" s="47">
        <f>=ROUND(CK395-(CL395+CM395+CN395+CO395+CP395),3)</f>
      </c>
      <c r="U395" s="47">
        <v>0</v>
      </c>
      <c r="V395" s="47">
        <v>0</v>
      </c>
      <c r="W395" s="47">
        <v>0</v>
      </c>
      <c r="X395" s="47">
        <v>0</v>
      </c>
      <c r="Y395" s="47">
        <v>0</v>
      </c>
      <c r="Z395" s="47">
        <v>0</v>
      </c>
      <c r="AA395" s="47">
        <v>0</v>
      </c>
      <c r="AB395" s="47">
        <v>0</v>
      </c>
      <c r="AC395" s="47">
        <v>0</v>
      </c>
      <c r="AD395" s="47">
        <v>0</v>
      </c>
      <c r="AE395" s="47">
        <v>0</v>
      </c>
      <c r="AF395" s="47">
        <v>0</v>
      </c>
      <c r="AG395" s="47">
        <v>0</v>
      </c>
      <c r="AH395" s="47">
        <v>0</v>
      </c>
      <c r="AI395" s="47">
        <v>0</v>
      </c>
      <c r="AJ395" s="47">
        <v>0</v>
      </c>
      <c r="AK395" s="47">
        <v>0</v>
      </c>
      <c r="AL395" s="47">
        <v>0</v>
      </c>
      <c r="AM395" s="47">
        <v>0</v>
      </c>
      <c r="AN395" s="47">
        <v>0</v>
      </c>
      <c r="AO395" s="47">
        <v>0</v>
      </c>
      <c r="AP395" s="47">
        <v>0</v>
      </c>
      <c r="AQ395" s="47">
        <v>0</v>
      </c>
      <c r="AR395" s="47">
        <v>0</v>
      </c>
      <c r="AS395" s="47">
        <v>0</v>
      </c>
      <c r="AT395" s="47">
        <v>0</v>
      </c>
      <c r="AU395" s="47">
        <v>0</v>
      </c>
      <c r="AV395" s="47">
        <v>0</v>
      </c>
      <c r="AW395" s="47">
        <v>0</v>
      </c>
      <c r="AX395" s="47">
        <v>0</v>
      </c>
      <c r="AY395" s="47">
        <v>0</v>
      </c>
      <c r="AZ395" s="47">
        <v>0</v>
      </c>
      <c r="BA395" s="47">
        <v>0</v>
      </c>
      <c r="BB395" s="47">
        <v>0</v>
      </c>
      <c r="BC395" s="47">
        <v>0</v>
      </c>
      <c r="BD395" s="47">
        <v>0</v>
      </c>
      <c r="BE395" s="47">
        <v>0</v>
      </c>
      <c r="BF395" s="47">
        <v>0</v>
      </c>
      <c r="BG395" s="47">
        <v>0</v>
      </c>
      <c r="BH395" s="47">
        <v>0</v>
      </c>
      <c r="BI395" s="47">
        <v>0</v>
      </c>
      <c r="BJ395" s="47">
        <v>0</v>
      </c>
      <c r="BK395" s="47">
        <v>0</v>
      </c>
      <c r="BL395" s="47">
        <v>0</v>
      </c>
      <c r="BM395" s="47">
        <v>0</v>
      </c>
      <c r="BN395" s="47">
        <v>0</v>
      </c>
      <c r="BO395" s="47">
        <v>0</v>
      </c>
      <c r="BP395" s="47">
        <v>0</v>
      </c>
      <c r="BQ395" s="47">
        <v>0</v>
      </c>
      <c r="BR395" s="47">
        <v>0</v>
      </c>
      <c r="BS395" s="47">
        <v>0</v>
      </c>
      <c r="BT395" s="47">
        <v>0</v>
      </c>
      <c r="BU395" s="47">
        <v>0</v>
      </c>
      <c r="BV395" s="47">
        <v>0</v>
      </c>
      <c r="BW395" s="47">
        <v>0</v>
      </c>
      <c r="BX395" s="47">
        <v>0</v>
      </c>
      <c r="BY395" s="47">
        <v>0</v>
      </c>
      <c r="BZ395" s="47">
        <v>0</v>
      </c>
      <c r="CA395" s="47">
        <v>0</v>
      </c>
      <c r="CB395" s="47">
        <v>0</v>
      </c>
      <c r="CC395" s="47">
        <v>0</v>
      </c>
      <c r="CD395" s="47">
        <v>0</v>
      </c>
      <c r="CE395" s="47">
        <v>0</v>
      </c>
      <c r="CF395" s="47">
        <v>0</v>
      </c>
      <c r="CG395" s="47">
        <v>0</v>
      </c>
      <c r="CH395" s="47">
        <v>0</v>
      </c>
      <c r="CI395" s="47">
        <v>0</v>
      </c>
      <c r="CJ395" s="47">
        <v>0</v>
      </c>
      <c r="CK395" s="47">
        <v>0</v>
      </c>
      <c r="CL395" s="47">
        <v>0</v>
      </c>
      <c r="CM395" s="47">
        <v>0</v>
      </c>
      <c r="CN395" s="47">
        <v>0</v>
      </c>
      <c r="CO395" s="47">
        <v>0</v>
      </c>
      <c r="CP395" s="47">
        <v>0</v>
      </c>
      <c r="CQ395" s="47">
        <v>0</v>
      </c>
      <c r="CR395" s="47">
        <v>0</v>
      </c>
      <c r="CS395" s="47">
        <v>0</v>
      </c>
      <c r="CT395" s="47">
        <v>0</v>
      </c>
      <c r="CU395" s="47">
        <v>0</v>
      </c>
      <c r="CV395" s="47">
        <v>0</v>
      </c>
      <c r="CW395" s="47">
        <v>0</v>
      </c>
      <c r="CX395" s="47">
        <v>0</v>
      </c>
      <c r="CY395" s="47">
        <v>1</v>
      </c>
      <c r="CZ395" s="47">
        <v>0</v>
      </c>
      <c r="DA395" s="47">
        <v>0</v>
      </c>
      <c r="DB395" s="47">
        <v>0</v>
      </c>
      <c r="DC395" s="47">
        <v>0</v>
      </c>
      <c r="DD395" s="47">
        <v>0</v>
      </c>
      <c r="DE395" s="47">
        <v>0</v>
      </c>
      <c r="DF395" s="47">
        <v>0</v>
      </c>
      <c r="DG395" s="47">
        <v>1</v>
      </c>
      <c r="DH395" s="47">
        <v>0</v>
      </c>
      <c r="DI395" s="47">
        <v>0</v>
      </c>
      <c r="DJ395" s="47">
        <v>0</v>
      </c>
      <c r="DK395" s="47">
        <v>0</v>
      </c>
      <c r="DL395" s="47">
        <v>0</v>
      </c>
      <c r="DM395" s="47">
        <v>0</v>
      </c>
      <c r="DN395" s="47">
        <v>0</v>
      </c>
      <c r="DO395" s="47">
        <v>0</v>
      </c>
      <c r="DP395" s="47">
        <v>0</v>
      </c>
      <c r="DQ395" s="47">
        <v>0</v>
      </c>
      <c r="DR395" s="47">
        <v>0</v>
      </c>
      <c r="DS395" s="47">
        <v>0</v>
      </c>
      <c r="DT395" s="47">
        <v>0</v>
      </c>
      <c r="DU395" s="47">
        <v>0</v>
      </c>
      <c r="DV395" s="47">
        <v>0</v>
      </c>
      <c r="DW395" s="47">
        <v>0</v>
      </c>
      <c r="DX395" s="47">
        <v>0</v>
      </c>
      <c r="DY395" s="47">
        <v>0</v>
      </c>
      <c r="DZ395" s="47">
        <v>0</v>
      </c>
      <c r="EA395" s="47">
        <v>0</v>
      </c>
      <c r="ZZ395" t="s">
        <v>157</v>
      </c>
    </row>
    <row r="396" spans="1:702" x14ac:dyDescent="0.25">
      <c r="A396" s="47" t="s">
        <v>762</v>
      </c>
      <c r="B396" s="47" t="s">
        <v>153</v>
      </c>
      <c r="C396" s="47" t="s">
        <v>157</v>
      </c>
      <c r="D396" s="47" t="s">
        <v>1170</v>
      </c>
      <c r="E396" s="47" t="s">
        <v>755</v>
      </c>
      <c r="F396" s="47" t="s">
        <v>755</v>
      </c>
      <c r="G396" s="47"/>
      <c r="H396" s="47" t="s">
        <v>406</v>
      </c>
      <c r="I396" s="47" t="s">
        <v>415</v>
      </c>
      <c r="J396" s="47" t="str">
        <f>=IFERROR(VLOOKUP(H396&amp;I396,Table_Fonctions!A:G,6,FALSE),"")</f>
        <v>0</v>
      </c>
      <c r="K396" s="47" t="s">
        <v>1177</v>
      </c>
      <c r="L396" s="47" t="str">
        <f>=IFERROR(VLOOKUP(H396&amp;I396,Table_Fonctions!A:G,7,FALSE),K396)</f>
        <v/>
      </c>
      <c r="M396" s="47" t="str">
        <f>=IF(OR(LEFT(D396, 3)="TJ ", LEFT(D396, 4)="CPH "), "OUI", "NON")</f>
        <v/>
      </c>
      <c r="N396" s="47" t="s">
        <v>700</v>
      </c>
      <c r="O396" s="47" t="s">
        <v>420</v>
      </c>
      <c r="P396" s="47">
        <v>0.631578947368421</v>
      </c>
      <c r="Q396" s="47">
        <v>0.631578947368421</v>
      </c>
      <c r="R396" s="47" t="s">
        <v>1172</v>
      </c>
      <c r="S396" s="47">
        <f>=ROUND(BQ396-(BR396+BS396),3)</f>
      </c>
      <c r="T396" s="47">
        <f>=ROUND(CK396-(CL396+CM396+CN396+CO396+CP396),3)</f>
      </c>
      <c r="U396" s="47">
        <v>0</v>
      </c>
      <c r="V396" s="47">
        <v>0</v>
      </c>
      <c r="W396" s="47">
        <v>0</v>
      </c>
      <c r="X396" s="47">
        <v>0</v>
      </c>
      <c r="Y396" s="47">
        <v>0</v>
      </c>
      <c r="Z396" s="47">
        <v>0</v>
      </c>
      <c r="AA396" s="47">
        <v>0</v>
      </c>
      <c r="AB396" s="47">
        <v>0</v>
      </c>
      <c r="AC396" s="47">
        <v>0</v>
      </c>
      <c r="AD396" s="47">
        <v>0</v>
      </c>
      <c r="AE396" s="47">
        <v>0</v>
      </c>
      <c r="AF396" s="47">
        <v>0</v>
      </c>
      <c r="AG396" s="47">
        <v>0</v>
      </c>
      <c r="AH396" s="47">
        <v>0</v>
      </c>
      <c r="AI396" s="47">
        <v>0</v>
      </c>
      <c r="AJ396" s="47">
        <v>0</v>
      </c>
      <c r="AK396" s="47">
        <v>0</v>
      </c>
      <c r="AL396" s="47">
        <v>0</v>
      </c>
      <c r="AM396" s="47">
        <v>0</v>
      </c>
      <c r="AN396" s="47">
        <v>0</v>
      </c>
      <c r="AO396" s="47">
        <v>0</v>
      </c>
      <c r="AP396" s="47">
        <v>0</v>
      </c>
      <c r="AQ396" s="47">
        <v>0</v>
      </c>
      <c r="AR396" s="47">
        <v>0</v>
      </c>
      <c r="AS396" s="47">
        <v>0</v>
      </c>
      <c r="AT396" s="47">
        <v>0</v>
      </c>
      <c r="AU396" s="47">
        <v>0</v>
      </c>
      <c r="AV396" s="47">
        <v>0</v>
      </c>
      <c r="AW396" s="47">
        <v>0</v>
      </c>
      <c r="AX396" s="47">
        <v>0</v>
      </c>
      <c r="AY396" s="47">
        <v>0</v>
      </c>
      <c r="AZ396" s="47">
        <v>0</v>
      </c>
      <c r="BA396" s="47">
        <v>0</v>
      </c>
      <c r="BB396" s="47">
        <v>0</v>
      </c>
      <c r="BC396" s="47">
        <v>0</v>
      </c>
      <c r="BD396" s="47">
        <v>0</v>
      </c>
      <c r="BE396" s="47">
        <v>0</v>
      </c>
      <c r="BF396" s="47">
        <v>0</v>
      </c>
      <c r="BG396" s="47">
        <v>0</v>
      </c>
      <c r="BH396" s="47">
        <v>0</v>
      </c>
      <c r="BI396" s="47">
        <v>0</v>
      </c>
      <c r="BJ396" s="47">
        <v>0</v>
      </c>
      <c r="BK396" s="47">
        <v>0</v>
      </c>
      <c r="BL396" s="47">
        <v>0</v>
      </c>
      <c r="BM396" s="47">
        <v>0</v>
      </c>
      <c r="BN396" s="47">
        <v>0</v>
      </c>
      <c r="BO396" s="47">
        <v>0</v>
      </c>
      <c r="BP396" s="47">
        <v>0</v>
      </c>
      <c r="BQ396" s="47">
        <v>0</v>
      </c>
      <c r="BR396" s="47">
        <v>0</v>
      </c>
      <c r="BS396" s="47">
        <v>0</v>
      </c>
      <c r="BT396" s="47">
        <v>0</v>
      </c>
      <c r="BU396" s="47">
        <v>0</v>
      </c>
      <c r="BV396" s="47">
        <v>0</v>
      </c>
      <c r="BW396" s="47">
        <v>0</v>
      </c>
      <c r="BX396" s="47">
        <v>0</v>
      </c>
      <c r="BY396" s="47">
        <v>0</v>
      </c>
      <c r="BZ396" s="47">
        <v>0</v>
      </c>
      <c r="CA396" s="47">
        <v>0</v>
      </c>
      <c r="CB396" s="47">
        <v>0</v>
      </c>
      <c r="CC396" s="47">
        <v>0</v>
      </c>
      <c r="CD396" s="47">
        <v>0</v>
      </c>
      <c r="CE396" s="47">
        <v>0</v>
      </c>
      <c r="CF396" s="47">
        <v>0</v>
      </c>
      <c r="CG396" s="47">
        <v>0</v>
      </c>
      <c r="CH396" s="47">
        <v>0</v>
      </c>
      <c r="CI396" s="47">
        <v>0</v>
      </c>
      <c r="CJ396" s="47">
        <v>0</v>
      </c>
      <c r="CK396" s="47">
        <v>0</v>
      </c>
      <c r="CL396" s="47">
        <v>0</v>
      </c>
      <c r="CM396" s="47">
        <v>0</v>
      </c>
      <c r="CN396" s="47">
        <v>0</v>
      </c>
      <c r="CO396" s="47">
        <v>0</v>
      </c>
      <c r="CP396" s="47">
        <v>0</v>
      </c>
      <c r="CQ396" s="47">
        <v>0</v>
      </c>
      <c r="CR396" s="47">
        <v>0</v>
      </c>
      <c r="CS396" s="47">
        <v>0</v>
      </c>
      <c r="CT396" s="47">
        <v>0</v>
      </c>
      <c r="CU396" s="47">
        <v>0</v>
      </c>
      <c r="CV396" s="47">
        <v>0</v>
      </c>
      <c r="CW396" s="47">
        <v>0</v>
      </c>
      <c r="CX396" s="47">
        <v>0</v>
      </c>
      <c r="CY396" s="47">
        <v>0.631578947368421</v>
      </c>
      <c r="CZ396" s="47">
        <v>0.631578947368421</v>
      </c>
      <c r="DA396" s="47">
        <v>0</v>
      </c>
      <c r="DB396" s="47">
        <v>0</v>
      </c>
      <c r="DC396" s="47">
        <v>0</v>
      </c>
      <c r="DD396" s="47">
        <v>0</v>
      </c>
      <c r="DE396" s="47">
        <v>0</v>
      </c>
      <c r="DF396" s="47">
        <v>0</v>
      </c>
      <c r="DG396" s="47">
        <v>0</v>
      </c>
      <c r="DH396" s="47">
        <v>0</v>
      </c>
      <c r="DI396" s="47">
        <v>0</v>
      </c>
      <c r="DJ396" s="47">
        <v>0</v>
      </c>
      <c r="DK396" s="47">
        <v>0</v>
      </c>
      <c r="DL396" s="47">
        <v>0</v>
      </c>
      <c r="DM396" s="47">
        <v>0</v>
      </c>
      <c r="DN396" s="47">
        <v>0</v>
      </c>
      <c r="DO396" s="47">
        <v>0</v>
      </c>
      <c r="DP396" s="47">
        <v>0</v>
      </c>
      <c r="DQ396" s="47">
        <v>0</v>
      </c>
      <c r="DR396" s="47">
        <v>0</v>
      </c>
      <c r="DS396" s="47">
        <v>0</v>
      </c>
      <c r="DT396" s="47">
        <v>0</v>
      </c>
      <c r="DU396" s="47">
        <v>0</v>
      </c>
      <c r="DV396" s="47">
        <v>0</v>
      </c>
      <c r="DW396" s="47">
        <v>0</v>
      </c>
      <c r="DX396" s="47">
        <v>0</v>
      </c>
      <c r="DY396" s="47">
        <v>0</v>
      </c>
      <c r="DZ396" s="47">
        <v>0</v>
      </c>
      <c r="EA396" s="47">
        <v>0</v>
      </c>
      <c r="ZZ396" t="s">
        <v>157</v>
      </c>
    </row>
    <row r="397" spans="1:702" x14ac:dyDescent="0.25">
      <c r="A397" s="47" t="s">
        <v>763</v>
      </c>
      <c r="B397" s="47" t="s">
        <v>153</v>
      </c>
      <c r="C397" s="47" t="s">
        <v>157</v>
      </c>
      <c r="D397" s="47" t="s">
        <v>1170</v>
      </c>
      <c r="E397" s="47" t="s">
        <v>755</v>
      </c>
      <c r="F397" s="47" t="s">
        <v>755</v>
      </c>
      <c r="G397" s="47"/>
      <c r="H397" s="47" t="s">
        <v>406</v>
      </c>
      <c r="I397" s="47" t="s">
        <v>415</v>
      </c>
      <c r="J397" s="47" t="str">
        <f>=IFERROR(VLOOKUP(H397&amp;I397,Table_Fonctions!A:G,6,FALSE),"")</f>
        <v>0</v>
      </c>
      <c r="K397" s="47" t="s">
        <v>1177</v>
      </c>
      <c r="L397" s="47" t="str">
        <f>=IFERROR(VLOOKUP(H397&amp;I397,Table_Fonctions!A:G,7,FALSE),K397)</f>
        <v/>
      </c>
      <c r="M397" s="47" t="str">
        <f>=IF(OR(LEFT(D397, 3)="TJ ", LEFT(D397, 4)="CPH "), "OUI", "NON")</f>
        <v/>
      </c>
      <c r="N397" s="47" t="s">
        <v>764</v>
      </c>
      <c r="O397" s="47"/>
      <c r="P397" s="47">
        <v>1</v>
      </c>
      <c r="Q397" s="47">
        <v>1</v>
      </c>
      <c r="R397" s="47" t="s">
        <v>1172</v>
      </c>
      <c r="S397" s="47">
        <f>=ROUND(BQ397-(BR397+BS397),3)</f>
      </c>
      <c r="T397" s="47">
        <f>=ROUND(CK397-(CL397+CM397+CN397+CO397+CP397),3)</f>
      </c>
      <c r="U397" s="47">
        <v>0</v>
      </c>
      <c r="V397" s="47">
        <v>0</v>
      </c>
      <c r="W397" s="47">
        <v>0</v>
      </c>
      <c r="X397" s="47">
        <v>0</v>
      </c>
      <c r="Y397" s="47">
        <v>0</v>
      </c>
      <c r="Z397" s="47">
        <v>0</v>
      </c>
      <c r="AA397" s="47">
        <v>0</v>
      </c>
      <c r="AB397" s="47">
        <v>0</v>
      </c>
      <c r="AC397" s="47">
        <v>0</v>
      </c>
      <c r="AD397" s="47">
        <v>0</v>
      </c>
      <c r="AE397" s="47">
        <v>0</v>
      </c>
      <c r="AF397" s="47">
        <v>0</v>
      </c>
      <c r="AG397" s="47">
        <v>0</v>
      </c>
      <c r="AH397" s="47">
        <v>0</v>
      </c>
      <c r="AI397" s="47">
        <v>0</v>
      </c>
      <c r="AJ397" s="47">
        <v>0</v>
      </c>
      <c r="AK397" s="47">
        <v>0</v>
      </c>
      <c r="AL397" s="47">
        <v>0</v>
      </c>
      <c r="AM397" s="47">
        <v>0</v>
      </c>
      <c r="AN397" s="47">
        <v>0</v>
      </c>
      <c r="AO397" s="47">
        <v>0</v>
      </c>
      <c r="AP397" s="47">
        <v>0</v>
      </c>
      <c r="AQ397" s="47">
        <v>0</v>
      </c>
      <c r="AR397" s="47">
        <v>0</v>
      </c>
      <c r="AS397" s="47">
        <v>0</v>
      </c>
      <c r="AT397" s="47">
        <v>0</v>
      </c>
      <c r="AU397" s="47">
        <v>0</v>
      </c>
      <c r="AV397" s="47">
        <v>0</v>
      </c>
      <c r="AW397" s="47">
        <v>0</v>
      </c>
      <c r="AX397" s="47">
        <v>0</v>
      </c>
      <c r="AY397" s="47">
        <v>0</v>
      </c>
      <c r="AZ397" s="47">
        <v>0</v>
      </c>
      <c r="BA397" s="47">
        <v>0</v>
      </c>
      <c r="BB397" s="47">
        <v>0</v>
      </c>
      <c r="BC397" s="47">
        <v>0</v>
      </c>
      <c r="BD397" s="47">
        <v>0</v>
      </c>
      <c r="BE397" s="47">
        <v>0</v>
      </c>
      <c r="BF397" s="47">
        <v>0</v>
      </c>
      <c r="BG397" s="47">
        <v>0</v>
      </c>
      <c r="BH397" s="47">
        <v>0</v>
      </c>
      <c r="BI397" s="47">
        <v>0</v>
      </c>
      <c r="BJ397" s="47">
        <v>0</v>
      </c>
      <c r="BK397" s="47">
        <v>0</v>
      </c>
      <c r="BL397" s="47">
        <v>0</v>
      </c>
      <c r="BM397" s="47">
        <v>0</v>
      </c>
      <c r="BN397" s="47">
        <v>0</v>
      </c>
      <c r="BO397" s="47">
        <v>0</v>
      </c>
      <c r="BP397" s="47">
        <v>0</v>
      </c>
      <c r="BQ397" s="47">
        <v>0</v>
      </c>
      <c r="BR397" s="47">
        <v>0</v>
      </c>
      <c r="BS397" s="47">
        <v>0</v>
      </c>
      <c r="BT397" s="47">
        <v>0</v>
      </c>
      <c r="BU397" s="47">
        <v>0</v>
      </c>
      <c r="BV397" s="47">
        <v>0</v>
      </c>
      <c r="BW397" s="47">
        <v>0</v>
      </c>
      <c r="BX397" s="47">
        <v>0</v>
      </c>
      <c r="BY397" s="47">
        <v>0</v>
      </c>
      <c r="BZ397" s="47">
        <v>0</v>
      </c>
      <c r="CA397" s="47">
        <v>0</v>
      </c>
      <c r="CB397" s="47">
        <v>0</v>
      </c>
      <c r="CC397" s="47">
        <v>0</v>
      </c>
      <c r="CD397" s="47">
        <v>0</v>
      </c>
      <c r="CE397" s="47">
        <v>0</v>
      </c>
      <c r="CF397" s="47">
        <v>0</v>
      </c>
      <c r="CG397" s="47">
        <v>0</v>
      </c>
      <c r="CH397" s="47">
        <v>0</v>
      </c>
      <c r="CI397" s="47">
        <v>0</v>
      </c>
      <c r="CJ397" s="47">
        <v>0</v>
      </c>
      <c r="CK397" s="47">
        <v>0</v>
      </c>
      <c r="CL397" s="47">
        <v>0</v>
      </c>
      <c r="CM397" s="47">
        <v>0</v>
      </c>
      <c r="CN397" s="47">
        <v>0</v>
      </c>
      <c r="CO397" s="47">
        <v>0</v>
      </c>
      <c r="CP397" s="47">
        <v>0</v>
      </c>
      <c r="CQ397" s="47">
        <v>0</v>
      </c>
      <c r="CR397" s="47">
        <v>0</v>
      </c>
      <c r="CS397" s="47">
        <v>0</v>
      </c>
      <c r="CT397" s="47">
        <v>0</v>
      </c>
      <c r="CU397" s="47">
        <v>0</v>
      </c>
      <c r="CV397" s="47">
        <v>0</v>
      </c>
      <c r="CW397" s="47">
        <v>0</v>
      </c>
      <c r="CX397" s="47">
        <v>0</v>
      </c>
      <c r="CY397" s="47">
        <v>1</v>
      </c>
      <c r="CZ397" s="47">
        <v>0</v>
      </c>
      <c r="DA397" s="47">
        <v>0</v>
      </c>
      <c r="DB397" s="47">
        <v>0</v>
      </c>
      <c r="DC397" s="47">
        <v>0</v>
      </c>
      <c r="DD397" s="47">
        <v>0</v>
      </c>
      <c r="DE397" s="47">
        <v>0</v>
      </c>
      <c r="DF397" s="47">
        <v>0</v>
      </c>
      <c r="DG397" s="47">
        <v>0</v>
      </c>
      <c r="DH397" s="47">
        <v>0</v>
      </c>
      <c r="DI397" s="47">
        <v>0</v>
      </c>
      <c r="DJ397" s="47">
        <v>1</v>
      </c>
      <c r="DK397" s="47">
        <v>0</v>
      </c>
      <c r="DL397" s="47">
        <v>0</v>
      </c>
      <c r="DM397" s="47">
        <v>0</v>
      </c>
      <c r="DN397" s="47">
        <v>0</v>
      </c>
      <c r="DO397" s="47">
        <v>0</v>
      </c>
      <c r="DP397" s="47">
        <v>0</v>
      </c>
      <c r="DQ397" s="47">
        <v>0</v>
      </c>
      <c r="DR397" s="47">
        <v>0</v>
      </c>
      <c r="DS397" s="47">
        <v>0</v>
      </c>
      <c r="DT397" s="47">
        <v>0</v>
      </c>
      <c r="DU397" s="47">
        <v>0</v>
      </c>
      <c r="DV397" s="47">
        <v>0</v>
      </c>
      <c r="DW397" s="47">
        <v>0</v>
      </c>
      <c r="DX397" s="47">
        <v>0</v>
      </c>
      <c r="DY397" s="47">
        <v>0</v>
      </c>
      <c r="DZ397" s="47">
        <v>0</v>
      </c>
      <c r="EA397" s="47">
        <v>0</v>
      </c>
      <c r="ZZ397" t="s">
        <v>157</v>
      </c>
    </row>
    <row r="398" spans="1:702" x14ac:dyDescent="0.25">
      <c r="A398" s="47" t="s">
        <v>765</v>
      </c>
      <c r="B398" s="47" t="s">
        <v>153</v>
      </c>
      <c r="C398" s="47" t="s">
        <v>157</v>
      </c>
      <c r="D398" s="47" t="s">
        <v>1170</v>
      </c>
      <c r="E398" s="47" t="s">
        <v>755</v>
      </c>
      <c r="F398" s="47" t="s">
        <v>755</v>
      </c>
      <c r="G398" s="47"/>
      <c r="H398" s="47" t="s">
        <v>406</v>
      </c>
      <c r="I398" s="47" t="s">
        <v>415</v>
      </c>
      <c r="J398" s="47" t="str">
        <f>=IFERROR(VLOOKUP(H398&amp;I398,Table_Fonctions!A:G,6,FALSE),"")</f>
        <v>0</v>
      </c>
      <c r="K398" s="47" t="s">
        <v>1177</v>
      </c>
      <c r="L398" s="47" t="str">
        <f>=IFERROR(VLOOKUP(H398&amp;I398,Table_Fonctions!A:G,7,FALSE),K398)</f>
        <v/>
      </c>
      <c r="M398" s="47" t="str">
        <f>=IF(OR(LEFT(D398, 3)="TJ ", LEFT(D398, 4)="CPH "), "OUI", "NON")</f>
        <v/>
      </c>
      <c r="N398" s="47" t="s">
        <v>764</v>
      </c>
      <c r="O398" s="47" t="s">
        <v>766</v>
      </c>
      <c r="P398" s="47">
        <v>0.8587570621468926</v>
      </c>
      <c r="Q398" s="47">
        <v>0</v>
      </c>
      <c r="R398" s="47">
        <v>0.8587570621468926</v>
      </c>
      <c r="S398" s="47">
        <f>=ROUND(BQ398-(BR398+BS398),3)</f>
      </c>
      <c r="T398" s="47">
        <f>=ROUND(CK398-(CL398+CM398+CN398+CO398+CP398),3)</f>
      </c>
      <c r="U398" s="47">
        <v>0</v>
      </c>
      <c r="V398" s="47">
        <v>0</v>
      </c>
      <c r="W398" s="47">
        <v>0</v>
      </c>
      <c r="X398" s="47">
        <v>0</v>
      </c>
      <c r="Y398" s="47">
        <v>0</v>
      </c>
      <c r="Z398" s="47">
        <v>0</v>
      </c>
      <c r="AA398" s="47">
        <v>0</v>
      </c>
      <c r="AB398" s="47">
        <v>0</v>
      </c>
      <c r="AC398" s="47">
        <v>0</v>
      </c>
      <c r="AD398" s="47">
        <v>0</v>
      </c>
      <c r="AE398" s="47">
        <v>0</v>
      </c>
      <c r="AF398" s="47">
        <v>0</v>
      </c>
      <c r="AG398" s="47">
        <v>0</v>
      </c>
      <c r="AH398" s="47">
        <v>0</v>
      </c>
      <c r="AI398" s="47">
        <v>0</v>
      </c>
      <c r="AJ398" s="47">
        <v>0</v>
      </c>
      <c r="AK398" s="47">
        <v>0</v>
      </c>
      <c r="AL398" s="47">
        <v>0</v>
      </c>
      <c r="AM398" s="47">
        <v>0</v>
      </c>
      <c r="AN398" s="47">
        <v>0</v>
      </c>
      <c r="AO398" s="47">
        <v>0</v>
      </c>
      <c r="AP398" s="47">
        <v>0</v>
      </c>
      <c r="AQ398" s="47">
        <v>0</v>
      </c>
      <c r="AR398" s="47">
        <v>0</v>
      </c>
      <c r="AS398" s="47">
        <v>0</v>
      </c>
      <c r="AT398" s="47">
        <v>0</v>
      </c>
      <c r="AU398" s="47">
        <v>0</v>
      </c>
      <c r="AV398" s="47">
        <v>0</v>
      </c>
      <c r="AW398" s="47">
        <v>0</v>
      </c>
      <c r="AX398" s="47">
        <v>0</v>
      </c>
      <c r="AY398" s="47">
        <v>0</v>
      </c>
      <c r="AZ398" s="47">
        <v>0</v>
      </c>
      <c r="BA398" s="47">
        <v>0</v>
      </c>
      <c r="BB398" s="47">
        <v>0</v>
      </c>
      <c r="BC398" s="47">
        <v>0</v>
      </c>
      <c r="BD398" s="47">
        <v>0</v>
      </c>
      <c r="BE398" s="47">
        <v>0</v>
      </c>
      <c r="BF398" s="47">
        <v>0</v>
      </c>
      <c r="BG398" s="47">
        <v>0</v>
      </c>
      <c r="BH398" s="47">
        <v>0</v>
      </c>
      <c r="BI398" s="47">
        <v>0</v>
      </c>
      <c r="BJ398" s="47">
        <v>0</v>
      </c>
      <c r="BK398" s="47">
        <v>0</v>
      </c>
      <c r="BL398" s="47">
        <v>0</v>
      </c>
      <c r="BM398" s="47">
        <v>0</v>
      </c>
      <c r="BN398" s="47">
        <v>0</v>
      </c>
      <c r="BO398" s="47">
        <v>0</v>
      </c>
      <c r="BP398" s="47">
        <v>0</v>
      </c>
      <c r="BQ398" s="47">
        <v>0</v>
      </c>
      <c r="BR398" s="47">
        <v>0</v>
      </c>
      <c r="BS398" s="47">
        <v>0</v>
      </c>
      <c r="BT398" s="47">
        <v>0</v>
      </c>
      <c r="BU398" s="47">
        <v>0</v>
      </c>
      <c r="BV398" s="47">
        <v>0</v>
      </c>
      <c r="BW398" s="47">
        <v>0</v>
      </c>
      <c r="BX398" s="47">
        <v>0</v>
      </c>
      <c r="BY398" s="47">
        <v>0</v>
      </c>
      <c r="BZ398" s="47">
        <v>0</v>
      </c>
      <c r="CA398" s="47">
        <v>0</v>
      </c>
      <c r="CB398" s="47">
        <v>0</v>
      </c>
      <c r="CC398" s="47">
        <v>0</v>
      </c>
      <c r="CD398" s="47">
        <v>0</v>
      </c>
      <c r="CE398" s="47">
        <v>0</v>
      </c>
      <c r="CF398" s="47">
        <v>0</v>
      </c>
      <c r="CG398" s="47">
        <v>0</v>
      </c>
      <c r="CH398" s="47">
        <v>0</v>
      </c>
      <c r="CI398" s="47">
        <v>0</v>
      </c>
      <c r="CJ398" s="47">
        <v>0</v>
      </c>
      <c r="CK398" s="47">
        <v>0</v>
      </c>
      <c r="CL398" s="47">
        <v>0</v>
      </c>
      <c r="CM398" s="47">
        <v>0</v>
      </c>
      <c r="CN398" s="47">
        <v>0</v>
      </c>
      <c r="CO398" s="47">
        <v>0</v>
      </c>
      <c r="CP398" s="47">
        <v>0</v>
      </c>
      <c r="CQ398" s="47">
        <v>0</v>
      </c>
      <c r="CR398" s="47">
        <v>0</v>
      </c>
      <c r="CS398" s="47">
        <v>0</v>
      </c>
      <c r="CT398" s="47">
        <v>0</v>
      </c>
      <c r="CU398" s="47">
        <v>0</v>
      </c>
      <c r="CV398" s="47">
        <v>0</v>
      </c>
      <c r="CW398" s="47">
        <v>0</v>
      </c>
      <c r="CX398" s="47">
        <v>0</v>
      </c>
      <c r="CY398" s="47">
        <v>0</v>
      </c>
      <c r="CZ398" s="47">
        <v>0</v>
      </c>
      <c r="DA398" s="47">
        <v>0</v>
      </c>
      <c r="DB398" s="47">
        <v>0</v>
      </c>
      <c r="DC398" s="47">
        <v>0</v>
      </c>
      <c r="DD398" s="47">
        <v>0</v>
      </c>
      <c r="DE398" s="47">
        <v>0</v>
      </c>
      <c r="DF398" s="47">
        <v>0</v>
      </c>
      <c r="DG398" s="47">
        <v>0</v>
      </c>
      <c r="DH398" s="47">
        <v>0</v>
      </c>
      <c r="DI398" s="47">
        <v>0</v>
      </c>
      <c r="DJ398" s="47">
        <v>0</v>
      </c>
      <c r="DK398" s="47">
        <v>0</v>
      </c>
      <c r="DL398" s="47">
        <v>0</v>
      </c>
      <c r="DM398" s="47">
        <v>0</v>
      </c>
      <c r="DN398" s="47">
        <v>0</v>
      </c>
      <c r="DO398" s="47">
        <v>0</v>
      </c>
      <c r="DP398" s="47">
        <v>0</v>
      </c>
      <c r="DQ398" s="47">
        <v>0</v>
      </c>
      <c r="DR398" s="47">
        <v>0</v>
      </c>
      <c r="DS398" s="47">
        <v>0</v>
      </c>
      <c r="DT398" s="47">
        <v>0</v>
      </c>
      <c r="DU398" s="47">
        <v>0</v>
      </c>
      <c r="DV398" s="47">
        <v>0</v>
      </c>
      <c r="DW398" s="47">
        <v>0</v>
      </c>
      <c r="DX398" s="47">
        <v>0</v>
      </c>
      <c r="DY398" s="47">
        <v>0</v>
      </c>
      <c r="DZ398" s="47">
        <v>0</v>
      </c>
      <c r="EA398" s="47">
        <v>0</v>
      </c>
      <c r="ZZ398" t="s">
        <v>157</v>
      </c>
    </row>
    <row r="399" spans="1:702" x14ac:dyDescent="0.25">
      <c r="A399" s="47" t="s">
        <v>767</v>
      </c>
      <c r="B399" s="47" t="s">
        <v>153</v>
      </c>
      <c r="C399" s="47" t="s">
        <v>157</v>
      </c>
      <c r="D399" s="47" t="s">
        <v>1170</v>
      </c>
      <c r="E399" s="47" t="s">
        <v>768</v>
      </c>
      <c r="F399" s="47" t="s">
        <v>768</v>
      </c>
      <c r="G399" s="47"/>
      <c r="H399" s="47" t="s">
        <v>406</v>
      </c>
      <c r="I399" s="47" t="s">
        <v>486</v>
      </c>
      <c r="J399" s="47" t="str">
        <f>=IFERROR(VLOOKUP(H399&amp;I399,Table_Fonctions!A:G,6,FALSE),"")</f>
        <v>0</v>
      </c>
      <c r="K399" s="47" t="s">
        <v>1177</v>
      </c>
      <c r="L399" s="47" t="str">
        <f>=IFERROR(VLOOKUP(H399&amp;I399,Table_Fonctions!A:G,7,FALSE),K399)</f>
        <v/>
      </c>
      <c r="M399" s="47" t="str">
        <f>=IF(OR(LEFT(D399, 3)="TJ ", LEFT(D399, 4)="CPH "), "OUI", "NON")</f>
        <v/>
      </c>
      <c r="N399" s="47" t="s">
        <v>644</v>
      </c>
      <c r="O399" s="47"/>
      <c r="P399" s="47">
        <v>1</v>
      </c>
      <c r="Q399" s="47">
        <v>1</v>
      </c>
      <c r="R399" s="47" t="s">
        <v>1172</v>
      </c>
      <c r="S399" s="47">
        <f>=ROUND(BQ399-(BR399+BS399),3)</f>
      </c>
      <c r="T399" s="47">
        <f>=ROUND(CK399-(CL399+CM399+CN399+CO399+CP399),3)</f>
      </c>
      <c r="U399" s="47">
        <v>0</v>
      </c>
      <c r="V399" s="47">
        <v>0</v>
      </c>
      <c r="W399" s="47">
        <v>0</v>
      </c>
      <c r="X399" s="47">
        <v>0</v>
      </c>
      <c r="Y399" s="47">
        <v>0</v>
      </c>
      <c r="Z399" s="47">
        <v>0</v>
      </c>
      <c r="AA399" s="47">
        <v>0</v>
      </c>
      <c r="AB399" s="47">
        <v>0</v>
      </c>
      <c r="AC399" s="47">
        <v>0</v>
      </c>
      <c r="AD399" s="47">
        <v>0</v>
      </c>
      <c r="AE399" s="47">
        <v>0</v>
      </c>
      <c r="AF399" s="47">
        <v>0</v>
      </c>
      <c r="AG399" s="47">
        <v>0</v>
      </c>
      <c r="AH399" s="47">
        <v>0</v>
      </c>
      <c r="AI399" s="47">
        <v>0</v>
      </c>
      <c r="AJ399" s="47">
        <v>0</v>
      </c>
      <c r="AK399" s="47">
        <v>0</v>
      </c>
      <c r="AL399" s="47">
        <v>0</v>
      </c>
      <c r="AM399" s="47">
        <v>0</v>
      </c>
      <c r="AN399" s="47">
        <v>0</v>
      </c>
      <c r="AO399" s="47">
        <v>0</v>
      </c>
      <c r="AP399" s="47">
        <v>0</v>
      </c>
      <c r="AQ399" s="47">
        <v>0</v>
      </c>
      <c r="AR399" s="47">
        <v>0</v>
      </c>
      <c r="AS399" s="47">
        <v>0</v>
      </c>
      <c r="AT399" s="47">
        <v>0</v>
      </c>
      <c r="AU399" s="47">
        <v>0</v>
      </c>
      <c r="AV399" s="47">
        <v>0</v>
      </c>
      <c r="AW399" s="47">
        <v>0</v>
      </c>
      <c r="AX399" s="47">
        <v>0</v>
      </c>
      <c r="AY399" s="47">
        <v>0</v>
      </c>
      <c r="AZ399" s="47">
        <v>0</v>
      </c>
      <c r="BA399" s="47">
        <v>0</v>
      </c>
      <c r="BB399" s="47">
        <v>0</v>
      </c>
      <c r="BC399" s="47">
        <v>0</v>
      </c>
      <c r="BD399" s="47">
        <v>0</v>
      </c>
      <c r="BE399" s="47">
        <v>0</v>
      </c>
      <c r="BF399" s="47">
        <v>0</v>
      </c>
      <c r="BG399" s="47">
        <v>0</v>
      </c>
      <c r="BH399" s="47">
        <v>0</v>
      </c>
      <c r="BI399" s="47">
        <v>0</v>
      </c>
      <c r="BJ399" s="47">
        <v>0</v>
      </c>
      <c r="BK399" s="47">
        <v>0</v>
      </c>
      <c r="BL399" s="47">
        <v>0</v>
      </c>
      <c r="BM399" s="47">
        <v>0</v>
      </c>
      <c r="BN399" s="47">
        <v>0</v>
      </c>
      <c r="BO399" s="47">
        <v>0</v>
      </c>
      <c r="BP399" s="47">
        <v>0</v>
      </c>
      <c r="BQ399" s="47">
        <v>0</v>
      </c>
      <c r="BR399" s="47">
        <v>0</v>
      </c>
      <c r="BS399" s="47">
        <v>0</v>
      </c>
      <c r="BT399" s="47">
        <v>0</v>
      </c>
      <c r="BU399" s="47">
        <v>0</v>
      </c>
      <c r="BV399" s="47">
        <v>0</v>
      </c>
      <c r="BW399" s="47">
        <v>0</v>
      </c>
      <c r="BX399" s="47">
        <v>0</v>
      </c>
      <c r="BY399" s="47">
        <v>0</v>
      </c>
      <c r="BZ399" s="47">
        <v>0</v>
      </c>
      <c r="CA399" s="47">
        <v>0</v>
      </c>
      <c r="CB399" s="47">
        <v>0</v>
      </c>
      <c r="CC399" s="47">
        <v>0</v>
      </c>
      <c r="CD399" s="47">
        <v>0</v>
      </c>
      <c r="CE399" s="47">
        <v>0</v>
      </c>
      <c r="CF399" s="47">
        <v>0</v>
      </c>
      <c r="CG399" s="47">
        <v>0</v>
      </c>
      <c r="CH399" s="47">
        <v>0</v>
      </c>
      <c r="CI399" s="47">
        <v>0</v>
      </c>
      <c r="CJ399" s="47">
        <v>0</v>
      </c>
      <c r="CK399" s="47">
        <v>0</v>
      </c>
      <c r="CL399" s="47">
        <v>0</v>
      </c>
      <c r="CM399" s="47">
        <v>0</v>
      </c>
      <c r="CN399" s="47">
        <v>0</v>
      </c>
      <c r="CO399" s="47">
        <v>0</v>
      </c>
      <c r="CP399" s="47">
        <v>0</v>
      </c>
      <c r="CQ399" s="47">
        <v>0</v>
      </c>
      <c r="CR399" s="47">
        <v>0</v>
      </c>
      <c r="CS399" s="47">
        <v>0</v>
      </c>
      <c r="CT399" s="47">
        <v>0</v>
      </c>
      <c r="CU399" s="47">
        <v>0</v>
      </c>
      <c r="CV399" s="47">
        <v>0</v>
      </c>
      <c r="CW399" s="47">
        <v>0</v>
      </c>
      <c r="CX399" s="47">
        <v>0</v>
      </c>
      <c r="CY399" s="47">
        <v>1</v>
      </c>
      <c r="CZ399" s="47">
        <v>0.9499999999999934</v>
      </c>
      <c r="DA399" s="47">
        <v>0</v>
      </c>
      <c r="DB399" s="47">
        <v>0</v>
      </c>
      <c r="DC399" s="47">
        <v>0</v>
      </c>
      <c r="DD399" s="47">
        <v>0</v>
      </c>
      <c r="DE399" s="47">
        <v>0</v>
      </c>
      <c r="DF399" s="47">
        <v>0.05000000000000036</v>
      </c>
      <c r="DG399" s="47">
        <v>0</v>
      </c>
      <c r="DH399" s="47">
        <v>0</v>
      </c>
      <c r="DI399" s="47">
        <v>0</v>
      </c>
      <c r="DJ399" s="47">
        <v>0</v>
      </c>
      <c r="DK399" s="47">
        <v>0</v>
      </c>
      <c r="DL399" s="47">
        <v>0</v>
      </c>
      <c r="DM399" s="47">
        <v>0</v>
      </c>
      <c r="DN399" s="47">
        <v>0</v>
      </c>
      <c r="DO399" s="47">
        <v>0</v>
      </c>
      <c r="DP399" s="47">
        <v>0</v>
      </c>
      <c r="DQ399" s="47">
        <v>0</v>
      </c>
      <c r="DR399" s="47">
        <v>0</v>
      </c>
      <c r="DS399" s="47">
        <v>0</v>
      </c>
      <c r="DT399" s="47">
        <v>0</v>
      </c>
      <c r="DU399" s="47">
        <v>0</v>
      </c>
      <c r="DV399" s="47">
        <v>0</v>
      </c>
      <c r="DW399" s="47">
        <v>0</v>
      </c>
      <c r="DX399" s="47">
        <v>0</v>
      </c>
      <c r="DY399" s="47">
        <v>0</v>
      </c>
      <c r="DZ399" s="47">
        <v>0</v>
      </c>
      <c r="EA399" s="47">
        <v>0</v>
      </c>
      <c r="ZZ399" t="s">
        <v>157</v>
      </c>
    </row>
    <row r="400" spans="1:702" x14ac:dyDescent="0.25">
      <c r="A400" s="47" t="s">
        <v>769</v>
      </c>
      <c r="B400" s="47" t="s">
        <v>153</v>
      </c>
      <c r="C400" s="47" t="s">
        <v>157</v>
      </c>
      <c r="D400" s="47" t="s">
        <v>1170</v>
      </c>
      <c r="E400" s="47" t="s">
        <v>768</v>
      </c>
      <c r="F400" s="47" t="s">
        <v>768</v>
      </c>
      <c r="G400" s="47"/>
      <c r="H400" s="47" t="s">
        <v>406</v>
      </c>
      <c r="I400" s="47" t="s">
        <v>415</v>
      </c>
      <c r="J400" s="47" t="str">
        <f>=IFERROR(VLOOKUP(H400&amp;I400,Table_Fonctions!A:G,6,FALSE),"")</f>
        <v>0</v>
      </c>
      <c r="K400" s="47" t="s">
        <v>1177</v>
      </c>
      <c r="L400" s="47" t="str">
        <f>=IFERROR(VLOOKUP(H400&amp;I400,Table_Fonctions!A:G,7,FALSE),K400)</f>
        <v/>
      </c>
      <c r="M400" s="47" t="str">
        <f>=IF(OR(LEFT(D400, 3)="TJ ", LEFT(D400, 4)="CPH "), "OUI", "NON")</f>
        <v/>
      </c>
      <c r="N400" s="47" t="s">
        <v>770</v>
      </c>
      <c r="O400" s="47"/>
      <c r="P400" s="47">
        <v>1</v>
      </c>
      <c r="Q400" s="47">
        <v>1</v>
      </c>
      <c r="R400" s="47" t="s">
        <v>1172</v>
      </c>
      <c r="S400" s="47">
        <f>=ROUND(BQ400-(BR400+BS400),3)</f>
      </c>
      <c r="T400" s="47">
        <f>=ROUND(CK400-(CL400+CM400+CN400+CO400+CP400),3)</f>
      </c>
      <c r="U400" s="47">
        <v>0</v>
      </c>
      <c r="V400" s="47">
        <v>0</v>
      </c>
      <c r="W400" s="47">
        <v>0</v>
      </c>
      <c r="X400" s="47">
        <v>0</v>
      </c>
      <c r="Y400" s="47">
        <v>0</v>
      </c>
      <c r="Z400" s="47">
        <v>0</v>
      </c>
      <c r="AA400" s="47">
        <v>0</v>
      </c>
      <c r="AB400" s="47">
        <v>0</v>
      </c>
      <c r="AC400" s="47">
        <v>0</v>
      </c>
      <c r="AD400" s="47">
        <v>0</v>
      </c>
      <c r="AE400" s="47">
        <v>0</v>
      </c>
      <c r="AF400" s="47">
        <v>0</v>
      </c>
      <c r="AG400" s="47">
        <v>0</v>
      </c>
      <c r="AH400" s="47">
        <v>0</v>
      </c>
      <c r="AI400" s="47">
        <v>0</v>
      </c>
      <c r="AJ400" s="47">
        <v>0</v>
      </c>
      <c r="AK400" s="47">
        <v>0</v>
      </c>
      <c r="AL400" s="47">
        <v>0</v>
      </c>
      <c r="AM400" s="47">
        <v>0</v>
      </c>
      <c r="AN400" s="47">
        <v>0</v>
      </c>
      <c r="AO400" s="47">
        <v>0</v>
      </c>
      <c r="AP400" s="47">
        <v>0</v>
      </c>
      <c r="AQ400" s="47">
        <v>0</v>
      </c>
      <c r="AR400" s="47">
        <v>0</v>
      </c>
      <c r="AS400" s="47">
        <v>1</v>
      </c>
      <c r="AT400" s="47">
        <v>0</v>
      </c>
      <c r="AU400" s="47">
        <v>0</v>
      </c>
      <c r="AV400" s="47">
        <v>0</v>
      </c>
      <c r="AW400" s="47">
        <v>0</v>
      </c>
      <c r="AX400" s="47">
        <v>0</v>
      </c>
      <c r="AY400" s="47">
        <v>0</v>
      </c>
      <c r="AZ400" s="47">
        <v>0</v>
      </c>
      <c r="BA400" s="47">
        <v>0</v>
      </c>
      <c r="BB400" s="47">
        <v>0</v>
      </c>
      <c r="BC400" s="47">
        <v>0</v>
      </c>
      <c r="BD400" s="47">
        <v>0</v>
      </c>
      <c r="BE400" s="47">
        <v>0</v>
      </c>
      <c r="BF400" s="47">
        <v>0</v>
      </c>
      <c r="BG400" s="47">
        <v>0</v>
      </c>
      <c r="BH400" s="47">
        <v>0.019999999999999806</v>
      </c>
      <c r="BI400" s="47">
        <v>0</v>
      </c>
      <c r="BJ400" s="47">
        <v>0</v>
      </c>
      <c r="BK400" s="47">
        <v>0</v>
      </c>
      <c r="BL400" s="47">
        <v>0.9800000000000026</v>
      </c>
      <c r="BM400" s="47">
        <v>0</v>
      </c>
      <c r="BN400" s="47">
        <v>0</v>
      </c>
      <c r="BO400" s="47">
        <v>0</v>
      </c>
      <c r="BP400" s="47">
        <v>0</v>
      </c>
      <c r="BQ400" s="47">
        <v>0</v>
      </c>
      <c r="BR400" s="47">
        <v>0</v>
      </c>
      <c r="BS400" s="47">
        <v>0</v>
      </c>
      <c r="BT400" s="47">
        <v>0</v>
      </c>
      <c r="BU400" s="47">
        <v>0</v>
      </c>
      <c r="BV400" s="47">
        <v>0</v>
      </c>
      <c r="BW400" s="47">
        <v>0</v>
      </c>
      <c r="BX400" s="47">
        <v>0</v>
      </c>
      <c r="BY400" s="47">
        <v>0</v>
      </c>
      <c r="BZ400" s="47">
        <v>0</v>
      </c>
      <c r="CA400" s="47">
        <v>0</v>
      </c>
      <c r="CB400" s="47">
        <v>0</v>
      </c>
      <c r="CC400" s="47">
        <v>0</v>
      </c>
      <c r="CD400" s="47">
        <v>0</v>
      </c>
      <c r="CE400" s="47">
        <v>0</v>
      </c>
      <c r="CF400" s="47">
        <v>0</v>
      </c>
      <c r="CG400" s="47">
        <v>0</v>
      </c>
      <c r="CH400" s="47">
        <v>0</v>
      </c>
      <c r="CI400" s="47">
        <v>0</v>
      </c>
      <c r="CJ400" s="47">
        <v>0</v>
      </c>
      <c r="CK400" s="47">
        <v>0</v>
      </c>
      <c r="CL400" s="47">
        <v>0</v>
      </c>
      <c r="CM400" s="47">
        <v>0</v>
      </c>
      <c r="CN400" s="47">
        <v>0</v>
      </c>
      <c r="CO400" s="47">
        <v>0</v>
      </c>
      <c r="CP400" s="47">
        <v>0</v>
      </c>
      <c r="CQ400" s="47">
        <v>0</v>
      </c>
      <c r="CR400" s="47">
        <v>0</v>
      </c>
      <c r="CS400" s="47">
        <v>0</v>
      </c>
      <c r="CT400" s="47">
        <v>0</v>
      </c>
      <c r="CU400" s="47">
        <v>0</v>
      </c>
      <c r="CV400" s="47">
        <v>0</v>
      </c>
      <c r="CW400" s="47">
        <v>0</v>
      </c>
      <c r="CX400" s="47">
        <v>0</v>
      </c>
      <c r="CY400" s="47">
        <v>0</v>
      </c>
      <c r="CZ400" s="47">
        <v>0</v>
      </c>
      <c r="DA400" s="47">
        <v>0</v>
      </c>
      <c r="DB400" s="47">
        <v>0</v>
      </c>
      <c r="DC400" s="47">
        <v>0</v>
      </c>
      <c r="DD400" s="47">
        <v>0</v>
      </c>
      <c r="DE400" s="47">
        <v>0</v>
      </c>
      <c r="DF400" s="47">
        <v>0</v>
      </c>
      <c r="DG400" s="47">
        <v>0</v>
      </c>
      <c r="DH400" s="47">
        <v>0</v>
      </c>
      <c r="DI400" s="47">
        <v>0</v>
      </c>
      <c r="DJ400" s="47">
        <v>0</v>
      </c>
      <c r="DK400" s="47">
        <v>0</v>
      </c>
      <c r="DL400" s="47">
        <v>0</v>
      </c>
      <c r="DM400" s="47">
        <v>0</v>
      </c>
      <c r="DN400" s="47">
        <v>0</v>
      </c>
      <c r="DO400" s="47">
        <v>0</v>
      </c>
      <c r="DP400" s="47">
        <v>0</v>
      </c>
      <c r="DQ400" s="47">
        <v>0</v>
      </c>
      <c r="DR400" s="47">
        <v>0</v>
      </c>
      <c r="DS400" s="47">
        <v>0</v>
      </c>
      <c r="DT400" s="47">
        <v>0</v>
      </c>
      <c r="DU400" s="47">
        <v>0</v>
      </c>
      <c r="DV400" s="47">
        <v>0</v>
      </c>
      <c r="DW400" s="47">
        <v>0</v>
      </c>
      <c r="DX400" s="47">
        <v>0</v>
      </c>
      <c r="DY400" s="47">
        <v>0</v>
      </c>
      <c r="DZ400" s="47">
        <v>0</v>
      </c>
      <c r="EA400" s="47">
        <v>0</v>
      </c>
      <c r="ZZ400" t="s">
        <v>157</v>
      </c>
    </row>
    <row r="401" spans="1:702" x14ac:dyDescent="0.25">
      <c r="A401" s="47" t="s">
        <v>771</v>
      </c>
      <c r="B401" s="47" t="s">
        <v>153</v>
      </c>
      <c r="C401" s="47" t="s">
        <v>157</v>
      </c>
      <c r="D401" s="47" t="s">
        <v>1170</v>
      </c>
      <c r="E401" s="47" t="s">
        <v>768</v>
      </c>
      <c r="F401" s="47" t="s">
        <v>768</v>
      </c>
      <c r="G401" s="47"/>
      <c r="H401" s="47" t="s">
        <v>406</v>
      </c>
      <c r="I401" s="47" t="s">
        <v>529</v>
      </c>
      <c r="J401" s="47" t="str">
        <f>=IFERROR(VLOOKUP(H401&amp;I401,Table_Fonctions!A:G,6,FALSE),"")</f>
        <v>0</v>
      </c>
      <c r="K401" s="47" t="s">
        <v>1177</v>
      </c>
      <c r="L401" s="47" t="str">
        <f>=IFERROR(VLOOKUP(H401&amp;I401,Table_Fonctions!A:G,7,FALSE),K401)</f>
        <v/>
      </c>
      <c r="M401" s="47" t="str">
        <f>=IF(OR(LEFT(D401, 3)="TJ ", LEFT(D401, 4)="CPH "), "OUI", "NON")</f>
        <v/>
      </c>
      <c r="N401" s="47" t="s">
        <v>772</v>
      </c>
      <c r="O401" s="47"/>
      <c r="P401" s="47">
        <v>1</v>
      </c>
      <c r="Q401" s="47">
        <v>1</v>
      </c>
      <c r="R401" s="47" t="s">
        <v>1172</v>
      </c>
      <c r="S401" s="47">
        <f>=ROUND(BQ401-(BR401+BS401),3)</f>
      </c>
      <c r="T401" s="47">
        <f>=ROUND(CK401-(CL401+CM401+CN401+CO401+CP401),3)</f>
      </c>
      <c r="U401" s="47">
        <v>0</v>
      </c>
      <c r="V401" s="47">
        <v>0</v>
      </c>
      <c r="W401" s="47">
        <v>0</v>
      </c>
      <c r="X401" s="47">
        <v>0</v>
      </c>
      <c r="Y401" s="47">
        <v>0</v>
      </c>
      <c r="Z401" s="47">
        <v>0</v>
      </c>
      <c r="AA401" s="47">
        <v>0</v>
      </c>
      <c r="AB401" s="47">
        <v>0</v>
      </c>
      <c r="AC401" s="47">
        <v>0</v>
      </c>
      <c r="AD401" s="47">
        <v>0</v>
      </c>
      <c r="AE401" s="47">
        <v>0</v>
      </c>
      <c r="AF401" s="47">
        <v>0</v>
      </c>
      <c r="AG401" s="47">
        <v>0</v>
      </c>
      <c r="AH401" s="47">
        <v>0</v>
      </c>
      <c r="AI401" s="47">
        <v>0</v>
      </c>
      <c r="AJ401" s="47">
        <v>0</v>
      </c>
      <c r="AK401" s="47">
        <v>0</v>
      </c>
      <c r="AL401" s="47">
        <v>0</v>
      </c>
      <c r="AM401" s="47">
        <v>0</v>
      </c>
      <c r="AN401" s="47">
        <v>0</v>
      </c>
      <c r="AO401" s="47">
        <v>0</v>
      </c>
      <c r="AP401" s="47">
        <v>0</v>
      </c>
      <c r="AQ401" s="47">
        <v>0</v>
      </c>
      <c r="AR401" s="47">
        <v>0</v>
      </c>
      <c r="AS401" s="47">
        <v>0</v>
      </c>
      <c r="AT401" s="47">
        <v>0</v>
      </c>
      <c r="AU401" s="47">
        <v>0</v>
      </c>
      <c r="AV401" s="47">
        <v>0</v>
      </c>
      <c r="AW401" s="47">
        <v>0</v>
      </c>
      <c r="AX401" s="47">
        <v>0</v>
      </c>
      <c r="AY401" s="47">
        <v>0</v>
      </c>
      <c r="AZ401" s="47">
        <v>0</v>
      </c>
      <c r="BA401" s="47">
        <v>0</v>
      </c>
      <c r="BB401" s="47">
        <v>0</v>
      </c>
      <c r="BC401" s="47">
        <v>0</v>
      </c>
      <c r="BD401" s="47">
        <v>0</v>
      </c>
      <c r="BE401" s="47">
        <v>0</v>
      </c>
      <c r="BF401" s="47">
        <v>0</v>
      </c>
      <c r="BG401" s="47">
        <v>0</v>
      </c>
      <c r="BH401" s="47">
        <v>0</v>
      </c>
      <c r="BI401" s="47">
        <v>0</v>
      </c>
      <c r="BJ401" s="47">
        <v>0</v>
      </c>
      <c r="BK401" s="47">
        <v>0</v>
      </c>
      <c r="BL401" s="47">
        <v>0</v>
      </c>
      <c r="BM401" s="47">
        <v>0</v>
      </c>
      <c r="BN401" s="47">
        <v>0</v>
      </c>
      <c r="BO401" s="47">
        <v>0</v>
      </c>
      <c r="BP401" s="47">
        <v>0</v>
      </c>
      <c r="BQ401" s="47">
        <v>0</v>
      </c>
      <c r="BR401" s="47">
        <v>0</v>
      </c>
      <c r="BS401" s="47">
        <v>0</v>
      </c>
      <c r="BT401" s="47">
        <v>0</v>
      </c>
      <c r="BU401" s="47">
        <v>0</v>
      </c>
      <c r="BV401" s="47">
        <v>0</v>
      </c>
      <c r="BW401" s="47">
        <v>0</v>
      </c>
      <c r="BX401" s="47">
        <v>0</v>
      </c>
      <c r="BY401" s="47">
        <v>0</v>
      </c>
      <c r="BZ401" s="47">
        <v>0</v>
      </c>
      <c r="CA401" s="47">
        <v>0</v>
      </c>
      <c r="CB401" s="47">
        <v>0</v>
      </c>
      <c r="CC401" s="47">
        <v>0</v>
      </c>
      <c r="CD401" s="47">
        <v>0</v>
      </c>
      <c r="CE401" s="47">
        <v>0</v>
      </c>
      <c r="CF401" s="47">
        <v>0</v>
      </c>
      <c r="CG401" s="47">
        <v>0</v>
      </c>
      <c r="CH401" s="47">
        <v>0</v>
      </c>
      <c r="CI401" s="47">
        <v>0</v>
      </c>
      <c r="CJ401" s="47">
        <v>0</v>
      </c>
      <c r="CK401" s="47">
        <v>0</v>
      </c>
      <c r="CL401" s="47">
        <v>0</v>
      </c>
      <c r="CM401" s="47">
        <v>0</v>
      </c>
      <c r="CN401" s="47">
        <v>0</v>
      </c>
      <c r="CO401" s="47">
        <v>0</v>
      </c>
      <c r="CP401" s="47">
        <v>0</v>
      </c>
      <c r="CQ401" s="47">
        <v>0</v>
      </c>
      <c r="CR401" s="47">
        <v>0</v>
      </c>
      <c r="CS401" s="47">
        <v>0</v>
      </c>
      <c r="CT401" s="47">
        <v>0</v>
      </c>
      <c r="CU401" s="47">
        <v>0</v>
      </c>
      <c r="CV401" s="47">
        <v>0</v>
      </c>
      <c r="CW401" s="47">
        <v>0</v>
      </c>
      <c r="CX401" s="47">
        <v>0</v>
      </c>
      <c r="CY401" s="47">
        <v>1</v>
      </c>
      <c r="CZ401" s="47">
        <v>1</v>
      </c>
      <c r="DA401" s="47">
        <v>0</v>
      </c>
      <c r="DB401" s="47">
        <v>0</v>
      </c>
      <c r="DC401" s="47">
        <v>0</v>
      </c>
      <c r="DD401" s="47">
        <v>0</v>
      </c>
      <c r="DE401" s="47">
        <v>0</v>
      </c>
      <c r="DF401" s="47">
        <v>0</v>
      </c>
      <c r="DG401" s="47">
        <v>0</v>
      </c>
      <c r="DH401" s="47">
        <v>0</v>
      </c>
      <c r="DI401" s="47">
        <v>0</v>
      </c>
      <c r="DJ401" s="47">
        <v>0</v>
      </c>
      <c r="DK401" s="47">
        <v>0</v>
      </c>
      <c r="DL401" s="47">
        <v>0</v>
      </c>
      <c r="DM401" s="47">
        <v>0</v>
      </c>
      <c r="DN401" s="47">
        <v>0</v>
      </c>
      <c r="DO401" s="47">
        <v>0</v>
      </c>
      <c r="DP401" s="47">
        <v>0</v>
      </c>
      <c r="DQ401" s="47">
        <v>0</v>
      </c>
      <c r="DR401" s="47">
        <v>0</v>
      </c>
      <c r="DS401" s="47">
        <v>0</v>
      </c>
      <c r="DT401" s="47">
        <v>0</v>
      </c>
      <c r="DU401" s="47">
        <v>0</v>
      </c>
      <c r="DV401" s="47">
        <v>0</v>
      </c>
      <c r="DW401" s="47">
        <v>0</v>
      </c>
      <c r="DX401" s="47">
        <v>0</v>
      </c>
      <c r="DY401" s="47">
        <v>0</v>
      </c>
      <c r="DZ401" s="47">
        <v>0</v>
      </c>
      <c r="EA401" s="47">
        <v>0</v>
      </c>
      <c r="ZZ401" t="s">
        <v>157</v>
      </c>
    </row>
    <row r="402" spans="1:702" x14ac:dyDescent="0.25">
      <c r="A402" s="47" t="s">
        <v>773</v>
      </c>
      <c r="B402" s="47" t="s">
        <v>153</v>
      </c>
      <c r="C402" s="47" t="s">
        <v>157</v>
      </c>
      <c r="D402" s="47" t="s">
        <v>1170</v>
      </c>
      <c r="E402" s="47" t="s">
        <v>768</v>
      </c>
      <c r="F402" s="47" t="s">
        <v>768</v>
      </c>
      <c r="G402" s="47"/>
      <c r="H402" s="47" t="s">
        <v>406</v>
      </c>
      <c r="I402" s="47" t="s">
        <v>412</v>
      </c>
      <c r="J402" s="47" t="str">
        <f>=IFERROR(VLOOKUP(H402&amp;I402,Table_Fonctions!A:G,6,FALSE),"")</f>
        <v>0</v>
      </c>
      <c r="K402" s="47" t="s">
        <v>1177</v>
      </c>
      <c r="L402" s="47" t="str">
        <f>=IFERROR(VLOOKUP(H402&amp;I402,Table_Fonctions!A:G,7,FALSE),K402)</f>
        <v/>
      </c>
      <c r="M402" s="47" t="str">
        <f>=IF(OR(LEFT(D402, 3)="TJ ", LEFT(D402, 4)="CPH "), "OUI", "NON")</f>
        <v/>
      </c>
      <c r="N402" s="47" t="s">
        <v>774</v>
      </c>
      <c r="O402" s="47"/>
      <c r="P402" s="47">
        <v>0.8000000000000057</v>
      </c>
      <c r="Q402" s="47">
        <v>0.8000000000000057</v>
      </c>
      <c r="R402" s="47" t="s">
        <v>1172</v>
      </c>
      <c r="S402" s="47">
        <f>=ROUND(BQ402-(BR402+BS402),3)</f>
      </c>
      <c r="T402" s="47">
        <f>=ROUND(CK402-(CL402+CM402+CN402+CO402+CP402),3)</f>
      </c>
      <c r="U402" s="47">
        <v>0</v>
      </c>
      <c r="V402" s="47">
        <v>0</v>
      </c>
      <c r="W402" s="47">
        <v>0</v>
      </c>
      <c r="X402" s="47">
        <v>0</v>
      </c>
      <c r="Y402" s="47">
        <v>0</v>
      </c>
      <c r="Z402" s="47">
        <v>0</v>
      </c>
      <c r="AA402" s="47">
        <v>0</v>
      </c>
      <c r="AB402" s="47">
        <v>0</v>
      </c>
      <c r="AC402" s="47">
        <v>0</v>
      </c>
      <c r="AD402" s="47">
        <v>0</v>
      </c>
      <c r="AE402" s="47">
        <v>0</v>
      </c>
      <c r="AF402" s="47">
        <v>0</v>
      </c>
      <c r="AG402" s="47">
        <v>0</v>
      </c>
      <c r="AH402" s="47">
        <v>0</v>
      </c>
      <c r="AI402" s="47">
        <v>0</v>
      </c>
      <c r="AJ402" s="47">
        <v>0</v>
      </c>
      <c r="AK402" s="47">
        <v>0</v>
      </c>
      <c r="AL402" s="47">
        <v>0</v>
      </c>
      <c r="AM402" s="47">
        <v>0</v>
      </c>
      <c r="AN402" s="47">
        <v>0</v>
      </c>
      <c r="AO402" s="47">
        <v>0</v>
      </c>
      <c r="AP402" s="47">
        <v>0</v>
      </c>
      <c r="AQ402" s="47">
        <v>0</v>
      </c>
      <c r="AR402" s="47">
        <v>0</v>
      </c>
      <c r="AS402" s="47">
        <v>0</v>
      </c>
      <c r="AT402" s="47">
        <v>0</v>
      </c>
      <c r="AU402" s="47">
        <v>0</v>
      </c>
      <c r="AV402" s="47">
        <v>0</v>
      </c>
      <c r="AW402" s="47">
        <v>0</v>
      </c>
      <c r="AX402" s="47">
        <v>0</v>
      </c>
      <c r="AY402" s="47">
        <v>0</v>
      </c>
      <c r="AZ402" s="47">
        <v>0</v>
      </c>
      <c r="BA402" s="47">
        <v>0</v>
      </c>
      <c r="BB402" s="47">
        <v>0</v>
      </c>
      <c r="BC402" s="47">
        <v>0</v>
      </c>
      <c r="BD402" s="47">
        <v>0</v>
      </c>
      <c r="BE402" s="47">
        <v>0</v>
      </c>
      <c r="BF402" s="47">
        <v>0</v>
      </c>
      <c r="BG402" s="47">
        <v>0</v>
      </c>
      <c r="BH402" s="47">
        <v>0</v>
      </c>
      <c r="BI402" s="47">
        <v>0</v>
      </c>
      <c r="BJ402" s="47">
        <v>0</v>
      </c>
      <c r="BK402" s="47">
        <v>0</v>
      </c>
      <c r="BL402" s="47">
        <v>0</v>
      </c>
      <c r="BM402" s="47">
        <v>0</v>
      </c>
      <c r="BN402" s="47">
        <v>0</v>
      </c>
      <c r="BO402" s="47">
        <v>0</v>
      </c>
      <c r="BP402" s="47">
        <v>0</v>
      </c>
      <c r="BQ402" s="47">
        <v>0</v>
      </c>
      <c r="BR402" s="47">
        <v>0</v>
      </c>
      <c r="BS402" s="47">
        <v>0</v>
      </c>
      <c r="BT402" s="47">
        <v>0</v>
      </c>
      <c r="BU402" s="47">
        <v>0</v>
      </c>
      <c r="BV402" s="47">
        <v>0</v>
      </c>
      <c r="BW402" s="47">
        <v>0</v>
      </c>
      <c r="BX402" s="47">
        <v>0</v>
      </c>
      <c r="BY402" s="47">
        <v>0</v>
      </c>
      <c r="BZ402" s="47">
        <v>0</v>
      </c>
      <c r="CA402" s="47">
        <v>0</v>
      </c>
      <c r="CB402" s="47">
        <v>0</v>
      </c>
      <c r="CC402" s="47">
        <v>0</v>
      </c>
      <c r="CD402" s="47">
        <v>0</v>
      </c>
      <c r="CE402" s="47">
        <v>0</v>
      </c>
      <c r="CF402" s="47">
        <v>0</v>
      </c>
      <c r="CG402" s="47">
        <v>0</v>
      </c>
      <c r="CH402" s="47">
        <v>0</v>
      </c>
      <c r="CI402" s="47">
        <v>0</v>
      </c>
      <c r="CJ402" s="47">
        <v>0</v>
      </c>
      <c r="CK402" s="47">
        <v>0</v>
      </c>
      <c r="CL402" s="47">
        <v>0</v>
      </c>
      <c r="CM402" s="47">
        <v>0</v>
      </c>
      <c r="CN402" s="47">
        <v>0</v>
      </c>
      <c r="CO402" s="47">
        <v>0</v>
      </c>
      <c r="CP402" s="47">
        <v>0</v>
      </c>
      <c r="CQ402" s="47">
        <v>0</v>
      </c>
      <c r="CR402" s="47">
        <v>0</v>
      </c>
      <c r="CS402" s="47">
        <v>0</v>
      </c>
      <c r="CT402" s="47">
        <v>0</v>
      </c>
      <c r="CU402" s="47">
        <v>0</v>
      </c>
      <c r="CV402" s="47">
        <v>0</v>
      </c>
      <c r="CW402" s="47">
        <v>0</v>
      </c>
      <c r="CX402" s="47">
        <v>0</v>
      </c>
      <c r="CY402" s="47">
        <v>0.8000000000000057</v>
      </c>
      <c r="CZ402" s="47">
        <v>0</v>
      </c>
      <c r="DA402" s="47">
        <v>0</v>
      </c>
      <c r="DB402" s="47">
        <v>0</v>
      </c>
      <c r="DC402" s="47">
        <v>0</v>
      </c>
      <c r="DD402" s="47">
        <v>0</v>
      </c>
      <c r="DE402" s="47">
        <v>0</v>
      </c>
      <c r="DF402" s="47">
        <v>0</v>
      </c>
      <c r="DG402" s="47">
        <v>0</v>
      </c>
      <c r="DH402" s="47">
        <v>0</v>
      </c>
      <c r="DI402" s="47">
        <v>0.8000000000000057</v>
      </c>
      <c r="DJ402" s="47">
        <v>0</v>
      </c>
      <c r="DK402" s="47">
        <v>0</v>
      </c>
      <c r="DL402" s="47">
        <v>0</v>
      </c>
      <c r="DM402" s="47">
        <v>0</v>
      </c>
      <c r="DN402" s="47">
        <v>0</v>
      </c>
      <c r="DO402" s="47">
        <v>0</v>
      </c>
      <c r="DP402" s="47">
        <v>0</v>
      </c>
      <c r="DQ402" s="47">
        <v>0</v>
      </c>
      <c r="DR402" s="47">
        <v>0</v>
      </c>
      <c r="DS402" s="47">
        <v>0</v>
      </c>
      <c r="DT402" s="47">
        <v>0</v>
      </c>
      <c r="DU402" s="47">
        <v>0</v>
      </c>
      <c r="DV402" s="47">
        <v>0</v>
      </c>
      <c r="DW402" s="47">
        <v>0</v>
      </c>
      <c r="DX402" s="47">
        <v>0</v>
      </c>
      <c r="DY402" s="47">
        <v>0</v>
      </c>
      <c r="DZ402" s="47">
        <v>0</v>
      </c>
      <c r="EA402" s="47">
        <v>0</v>
      </c>
      <c r="ZZ402" t="s">
        <v>157</v>
      </c>
    </row>
    <row r="403" spans="1:702" x14ac:dyDescent="0.25">
      <c r="A403" s="47" t="s">
        <v>775</v>
      </c>
      <c r="B403" s="47" t="s">
        <v>153</v>
      </c>
      <c r="C403" s="47" t="s">
        <v>157</v>
      </c>
      <c r="D403" s="47" t="s">
        <v>1170</v>
      </c>
      <c r="E403" s="47" t="s">
        <v>768</v>
      </c>
      <c r="F403" s="47" t="s">
        <v>768</v>
      </c>
      <c r="G403" s="47"/>
      <c r="H403" s="47" t="s">
        <v>406</v>
      </c>
      <c r="I403" s="47" t="s">
        <v>412</v>
      </c>
      <c r="J403" s="47" t="str">
        <f>=IFERROR(VLOOKUP(H403&amp;I403,Table_Fonctions!A:G,6,FALSE),"")</f>
        <v>0</v>
      </c>
      <c r="K403" s="47" t="s">
        <v>1177</v>
      </c>
      <c r="L403" s="47" t="str">
        <f>=IFERROR(VLOOKUP(H403&amp;I403,Table_Fonctions!A:G,7,FALSE),K403)</f>
        <v/>
      </c>
      <c r="M403" s="47" t="str">
        <f>=IF(OR(LEFT(D403, 3)="TJ ", LEFT(D403, 4)="CPH "), "OUI", "NON")</f>
        <v/>
      </c>
      <c r="N403" s="47" t="s">
        <v>681</v>
      </c>
      <c r="O403" s="47" t="s">
        <v>657</v>
      </c>
      <c r="P403" s="47">
        <v>1</v>
      </c>
      <c r="Q403" s="47">
        <v>1</v>
      </c>
      <c r="R403" s="47" t="s">
        <v>1172</v>
      </c>
      <c r="S403" s="47">
        <f>=ROUND(BQ403-(BR403+BS403),3)</f>
      </c>
      <c r="T403" s="47">
        <f>=ROUND(CK403-(CL403+CM403+CN403+CO403+CP403),3)</f>
      </c>
      <c r="U403" s="47">
        <v>0</v>
      </c>
      <c r="V403" s="47">
        <v>0</v>
      </c>
      <c r="W403" s="47">
        <v>0</v>
      </c>
      <c r="X403" s="47">
        <v>0</v>
      </c>
      <c r="Y403" s="47">
        <v>0</v>
      </c>
      <c r="Z403" s="47">
        <v>0</v>
      </c>
      <c r="AA403" s="47">
        <v>0</v>
      </c>
      <c r="AB403" s="47">
        <v>0</v>
      </c>
      <c r="AC403" s="47">
        <v>0</v>
      </c>
      <c r="AD403" s="47">
        <v>0</v>
      </c>
      <c r="AE403" s="47">
        <v>0</v>
      </c>
      <c r="AF403" s="47">
        <v>0</v>
      </c>
      <c r="AG403" s="47">
        <v>0</v>
      </c>
      <c r="AH403" s="47">
        <v>0</v>
      </c>
      <c r="AI403" s="47">
        <v>0</v>
      </c>
      <c r="AJ403" s="47">
        <v>0</v>
      </c>
      <c r="AK403" s="47">
        <v>0</v>
      </c>
      <c r="AL403" s="47">
        <v>0</v>
      </c>
      <c r="AM403" s="47">
        <v>0</v>
      </c>
      <c r="AN403" s="47">
        <v>0</v>
      </c>
      <c r="AO403" s="47">
        <v>0</v>
      </c>
      <c r="AP403" s="47">
        <v>0</v>
      </c>
      <c r="AQ403" s="47">
        <v>0</v>
      </c>
      <c r="AR403" s="47">
        <v>0</v>
      </c>
      <c r="AS403" s="47">
        <v>0</v>
      </c>
      <c r="AT403" s="47">
        <v>0</v>
      </c>
      <c r="AU403" s="47">
        <v>0</v>
      </c>
      <c r="AV403" s="47">
        <v>0</v>
      </c>
      <c r="AW403" s="47">
        <v>0</v>
      </c>
      <c r="AX403" s="47">
        <v>0</v>
      </c>
      <c r="AY403" s="47">
        <v>0</v>
      </c>
      <c r="AZ403" s="47">
        <v>0</v>
      </c>
      <c r="BA403" s="47">
        <v>0</v>
      </c>
      <c r="BB403" s="47">
        <v>0</v>
      </c>
      <c r="BC403" s="47">
        <v>0</v>
      </c>
      <c r="BD403" s="47">
        <v>0</v>
      </c>
      <c r="BE403" s="47">
        <v>0</v>
      </c>
      <c r="BF403" s="47">
        <v>0</v>
      </c>
      <c r="BG403" s="47">
        <v>0</v>
      </c>
      <c r="BH403" s="47">
        <v>0</v>
      </c>
      <c r="BI403" s="47">
        <v>0</v>
      </c>
      <c r="BJ403" s="47">
        <v>0</v>
      </c>
      <c r="BK403" s="47">
        <v>0</v>
      </c>
      <c r="BL403" s="47">
        <v>0</v>
      </c>
      <c r="BM403" s="47">
        <v>0</v>
      </c>
      <c r="BN403" s="47">
        <v>0</v>
      </c>
      <c r="BO403" s="47">
        <v>0</v>
      </c>
      <c r="BP403" s="47">
        <v>0</v>
      </c>
      <c r="BQ403" s="47">
        <v>0</v>
      </c>
      <c r="BR403" s="47">
        <v>0</v>
      </c>
      <c r="BS403" s="47">
        <v>0</v>
      </c>
      <c r="BT403" s="47">
        <v>1</v>
      </c>
      <c r="BU403" s="47">
        <v>0</v>
      </c>
      <c r="BV403" s="47">
        <v>0</v>
      </c>
      <c r="BW403" s="47">
        <v>0</v>
      </c>
      <c r="BX403" s="47">
        <v>0</v>
      </c>
      <c r="BY403" s="47">
        <v>0</v>
      </c>
      <c r="BZ403" s="47">
        <v>0</v>
      </c>
      <c r="CA403" s="47">
        <v>0</v>
      </c>
      <c r="CB403" s="47">
        <v>0</v>
      </c>
      <c r="CC403" s="47">
        <v>0</v>
      </c>
      <c r="CD403" s="47">
        <v>0</v>
      </c>
      <c r="CE403" s="47">
        <v>0</v>
      </c>
      <c r="CF403" s="47">
        <v>0</v>
      </c>
      <c r="CG403" s="47">
        <v>0</v>
      </c>
      <c r="CH403" s="47">
        <v>0</v>
      </c>
      <c r="CI403" s="47">
        <v>0</v>
      </c>
      <c r="CJ403" s="47">
        <v>0</v>
      </c>
      <c r="CK403" s="47">
        <v>0</v>
      </c>
      <c r="CL403" s="47">
        <v>0</v>
      </c>
      <c r="CM403" s="47">
        <v>0</v>
      </c>
      <c r="CN403" s="47">
        <v>0</v>
      </c>
      <c r="CO403" s="47">
        <v>0</v>
      </c>
      <c r="CP403" s="47">
        <v>0</v>
      </c>
      <c r="CQ403" s="47">
        <v>0</v>
      </c>
      <c r="CR403" s="47">
        <v>0</v>
      </c>
      <c r="CS403" s="47">
        <v>0</v>
      </c>
      <c r="CT403" s="47">
        <v>0</v>
      </c>
      <c r="CU403" s="47">
        <v>0</v>
      </c>
      <c r="CV403" s="47">
        <v>0</v>
      </c>
      <c r="CW403" s="47">
        <v>0</v>
      </c>
      <c r="CX403" s="47">
        <v>0</v>
      </c>
      <c r="CY403" s="47">
        <v>0</v>
      </c>
      <c r="CZ403" s="47">
        <v>0</v>
      </c>
      <c r="DA403" s="47">
        <v>0</v>
      </c>
      <c r="DB403" s="47">
        <v>0</v>
      </c>
      <c r="DC403" s="47">
        <v>0</v>
      </c>
      <c r="DD403" s="47">
        <v>0</v>
      </c>
      <c r="DE403" s="47">
        <v>0</v>
      </c>
      <c r="DF403" s="47">
        <v>0</v>
      </c>
      <c r="DG403" s="47">
        <v>0</v>
      </c>
      <c r="DH403" s="47">
        <v>0</v>
      </c>
      <c r="DI403" s="47">
        <v>0</v>
      </c>
      <c r="DJ403" s="47">
        <v>0</v>
      </c>
      <c r="DK403" s="47">
        <v>0</v>
      </c>
      <c r="DL403" s="47">
        <v>0</v>
      </c>
      <c r="DM403" s="47">
        <v>0</v>
      </c>
      <c r="DN403" s="47">
        <v>0</v>
      </c>
      <c r="DO403" s="47">
        <v>0</v>
      </c>
      <c r="DP403" s="47">
        <v>0</v>
      </c>
      <c r="DQ403" s="47">
        <v>0</v>
      </c>
      <c r="DR403" s="47">
        <v>0</v>
      </c>
      <c r="DS403" s="47">
        <v>0</v>
      </c>
      <c r="DT403" s="47">
        <v>0</v>
      </c>
      <c r="DU403" s="47">
        <v>0</v>
      </c>
      <c r="DV403" s="47">
        <v>0</v>
      </c>
      <c r="DW403" s="47">
        <v>0</v>
      </c>
      <c r="DX403" s="47">
        <v>0</v>
      </c>
      <c r="DY403" s="47">
        <v>0</v>
      </c>
      <c r="DZ403" s="47">
        <v>0</v>
      </c>
      <c r="EA403" s="47">
        <v>0</v>
      </c>
      <c r="ZZ403" t="s">
        <v>157</v>
      </c>
    </row>
    <row r="404" spans="1:702" x14ac:dyDescent="0.25">
      <c r="A404" s="47" t="s">
        <v>776</v>
      </c>
      <c r="B404" s="47" t="s">
        <v>153</v>
      </c>
      <c r="C404" s="47" t="s">
        <v>157</v>
      </c>
      <c r="D404" s="47" t="s">
        <v>1170</v>
      </c>
      <c r="E404" s="47" t="s">
        <v>768</v>
      </c>
      <c r="F404" s="47" t="s">
        <v>768</v>
      </c>
      <c r="G404" s="47"/>
      <c r="H404" s="47" t="s">
        <v>406</v>
      </c>
      <c r="I404" s="47" t="s">
        <v>412</v>
      </c>
      <c r="J404" s="47" t="str">
        <f>=IFERROR(VLOOKUP(H404&amp;I404,Table_Fonctions!A:G,6,FALSE),"")</f>
        <v>0</v>
      </c>
      <c r="K404" s="47" t="s">
        <v>1177</v>
      </c>
      <c r="L404" s="47" t="str">
        <f>=IFERROR(VLOOKUP(H404&amp;I404,Table_Fonctions!A:G,7,FALSE),K404)</f>
        <v/>
      </c>
      <c r="M404" s="47" t="str">
        <f>=IF(OR(LEFT(D404, 3)="TJ ", LEFT(D404, 4)="CPH "), "OUI", "NON")</f>
        <v/>
      </c>
      <c r="N404" s="47" t="s">
        <v>606</v>
      </c>
      <c r="O404" s="47"/>
      <c r="P404" s="47">
        <v>0.8000000000000057</v>
      </c>
      <c r="Q404" s="47">
        <v>0.8000000000000057</v>
      </c>
      <c r="R404" s="47" t="s">
        <v>1172</v>
      </c>
      <c r="S404" s="47">
        <f>=ROUND(BQ404-(BR404+BS404),3)</f>
      </c>
      <c r="T404" s="47">
        <f>=ROUND(CK404-(CL404+CM404+CN404+CO404+CP404),3)</f>
      </c>
      <c r="U404" s="47">
        <v>0</v>
      </c>
      <c r="V404" s="47">
        <v>0</v>
      </c>
      <c r="W404" s="47">
        <v>0</v>
      </c>
      <c r="X404" s="47">
        <v>0</v>
      </c>
      <c r="Y404" s="47">
        <v>0</v>
      </c>
      <c r="Z404" s="47">
        <v>0</v>
      </c>
      <c r="AA404" s="47">
        <v>0</v>
      </c>
      <c r="AB404" s="47">
        <v>0</v>
      </c>
      <c r="AC404" s="47">
        <v>0</v>
      </c>
      <c r="AD404" s="47">
        <v>0</v>
      </c>
      <c r="AE404" s="47">
        <v>0</v>
      </c>
      <c r="AF404" s="47">
        <v>0</v>
      </c>
      <c r="AG404" s="47">
        <v>0</v>
      </c>
      <c r="AH404" s="47">
        <v>0</v>
      </c>
      <c r="AI404" s="47">
        <v>0</v>
      </c>
      <c r="AJ404" s="47">
        <v>0</v>
      </c>
      <c r="AK404" s="47">
        <v>0</v>
      </c>
      <c r="AL404" s="47">
        <v>0</v>
      </c>
      <c r="AM404" s="47">
        <v>0</v>
      </c>
      <c r="AN404" s="47">
        <v>0</v>
      </c>
      <c r="AO404" s="47">
        <v>0</v>
      </c>
      <c r="AP404" s="47">
        <v>0</v>
      </c>
      <c r="AQ404" s="47">
        <v>0</v>
      </c>
      <c r="AR404" s="47">
        <v>0</v>
      </c>
      <c r="AS404" s="47">
        <v>0</v>
      </c>
      <c r="AT404" s="47">
        <v>0</v>
      </c>
      <c r="AU404" s="47">
        <v>0</v>
      </c>
      <c r="AV404" s="47">
        <v>0</v>
      </c>
      <c r="AW404" s="47">
        <v>0</v>
      </c>
      <c r="AX404" s="47">
        <v>0</v>
      </c>
      <c r="AY404" s="47">
        <v>0</v>
      </c>
      <c r="AZ404" s="47">
        <v>0</v>
      </c>
      <c r="BA404" s="47">
        <v>0</v>
      </c>
      <c r="BB404" s="47">
        <v>0</v>
      </c>
      <c r="BC404" s="47">
        <v>0</v>
      </c>
      <c r="BD404" s="47">
        <v>0</v>
      </c>
      <c r="BE404" s="47">
        <v>0</v>
      </c>
      <c r="BF404" s="47">
        <v>0</v>
      </c>
      <c r="BG404" s="47">
        <v>0</v>
      </c>
      <c r="BH404" s="47">
        <v>0</v>
      </c>
      <c r="BI404" s="47">
        <v>0</v>
      </c>
      <c r="BJ404" s="47">
        <v>0</v>
      </c>
      <c r="BK404" s="47">
        <v>0</v>
      </c>
      <c r="BL404" s="47">
        <v>0</v>
      </c>
      <c r="BM404" s="47">
        <v>0</v>
      </c>
      <c r="BN404" s="47">
        <v>0</v>
      </c>
      <c r="BO404" s="47">
        <v>0</v>
      </c>
      <c r="BP404" s="47">
        <v>0</v>
      </c>
      <c r="BQ404" s="47">
        <v>0</v>
      </c>
      <c r="BR404" s="47">
        <v>0</v>
      </c>
      <c r="BS404" s="47">
        <v>0</v>
      </c>
      <c r="BT404" s="47">
        <v>0</v>
      </c>
      <c r="BU404" s="47">
        <v>0</v>
      </c>
      <c r="BV404" s="47">
        <v>0</v>
      </c>
      <c r="BW404" s="47">
        <v>0</v>
      </c>
      <c r="BX404" s="47">
        <v>0</v>
      </c>
      <c r="BY404" s="47">
        <v>0</v>
      </c>
      <c r="BZ404" s="47">
        <v>0</v>
      </c>
      <c r="CA404" s="47">
        <v>0</v>
      </c>
      <c r="CB404" s="47">
        <v>0</v>
      </c>
      <c r="CC404" s="47">
        <v>0</v>
      </c>
      <c r="CD404" s="47">
        <v>0</v>
      </c>
      <c r="CE404" s="47">
        <v>0</v>
      </c>
      <c r="CF404" s="47">
        <v>0</v>
      </c>
      <c r="CG404" s="47">
        <v>0</v>
      </c>
      <c r="CH404" s="47">
        <v>0</v>
      </c>
      <c r="CI404" s="47">
        <v>0</v>
      </c>
      <c r="CJ404" s="47">
        <v>0</v>
      </c>
      <c r="CK404" s="47">
        <v>0</v>
      </c>
      <c r="CL404" s="47">
        <v>0</v>
      </c>
      <c r="CM404" s="47">
        <v>0</v>
      </c>
      <c r="CN404" s="47">
        <v>0</v>
      </c>
      <c r="CO404" s="47">
        <v>0</v>
      </c>
      <c r="CP404" s="47">
        <v>0</v>
      </c>
      <c r="CQ404" s="47">
        <v>0</v>
      </c>
      <c r="CR404" s="47">
        <v>0</v>
      </c>
      <c r="CS404" s="47">
        <v>0</v>
      </c>
      <c r="CT404" s="47">
        <v>0</v>
      </c>
      <c r="CU404" s="47">
        <v>0</v>
      </c>
      <c r="CV404" s="47">
        <v>0</v>
      </c>
      <c r="CW404" s="47">
        <v>0</v>
      </c>
      <c r="CX404" s="47">
        <v>0</v>
      </c>
      <c r="CY404" s="47">
        <v>0.8000000000000057</v>
      </c>
      <c r="CZ404" s="47">
        <v>0</v>
      </c>
      <c r="DA404" s="47">
        <v>0</v>
      </c>
      <c r="DB404" s="47">
        <v>0</v>
      </c>
      <c r="DC404" s="47">
        <v>0.8000000000000057</v>
      </c>
      <c r="DD404" s="47">
        <v>0</v>
      </c>
      <c r="DE404" s="47">
        <v>0</v>
      </c>
      <c r="DF404" s="47">
        <v>0</v>
      </c>
      <c r="DG404" s="47">
        <v>0</v>
      </c>
      <c r="DH404" s="47">
        <v>0</v>
      </c>
      <c r="DI404" s="47">
        <v>0</v>
      </c>
      <c r="DJ404" s="47">
        <v>0</v>
      </c>
      <c r="DK404" s="47">
        <v>0</v>
      </c>
      <c r="DL404" s="47">
        <v>0</v>
      </c>
      <c r="DM404" s="47">
        <v>0</v>
      </c>
      <c r="DN404" s="47">
        <v>0</v>
      </c>
      <c r="DO404" s="47">
        <v>0</v>
      </c>
      <c r="DP404" s="47">
        <v>0</v>
      </c>
      <c r="DQ404" s="47">
        <v>0</v>
      </c>
      <c r="DR404" s="47">
        <v>0</v>
      </c>
      <c r="DS404" s="47">
        <v>0</v>
      </c>
      <c r="DT404" s="47">
        <v>0</v>
      </c>
      <c r="DU404" s="47">
        <v>0</v>
      </c>
      <c r="DV404" s="47">
        <v>0</v>
      </c>
      <c r="DW404" s="47">
        <v>0</v>
      </c>
      <c r="DX404" s="47">
        <v>0</v>
      </c>
      <c r="DY404" s="47">
        <v>0</v>
      </c>
      <c r="DZ404" s="47">
        <v>0</v>
      </c>
      <c r="EA404" s="47">
        <v>0</v>
      </c>
      <c r="ZZ404" t="s">
        <v>157</v>
      </c>
    </row>
    <row r="405" spans="1:702" x14ac:dyDescent="0.25">
      <c r="A405" s="47" t="s">
        <v>777</v>
      </c>
      <c r="B405" s="47" t="s">
        <v>153</v>
      </c>
      <c r="C405" s="47" t="s">
        <v>157</v>
      </c>
      <c r="D405" s="47" t="s">
        <v>1170</v>
      </c>
      <c r="E405" s="47" t="s">
        <v>768</v>
      </c>
      <c r="F405" s="47" t="s">
        <v>768</v>
      </c>
      <c r="G405" s="47"/>
      <c r="H405" s="47" t="s">
        <v>406</v>
      </c>
      <c r="I405" s="47" t="s">
        <v>415</v>
      </c>
      <c r="J405" s="47" t="str">
        <f>=IFERROR(VLOOKUP(H405&amp;I405,Table_Fonctions!A:G,6,FALSE),"")</f>
        <v>0</v>
      </c>
      <c r="K405" s="47" t="s">
        <v>1177</v>
      </c>
      <c r="L405" s="47" t="str">
        <f>=IFERROR(VLOOKUP(H405&amp;I405,Table_Fonctions!A:G,7,FALSE),K405)</f>
        <v/>
      </c>
      <c r="M405" s="47" t="str">
        <f>=IF(OR(LEFT(D405, 3)="TJ ", LEFT(D405, 4)="CPH "), "OUI", "NON")</f>
        <v/>
      </c>
      <c r="N405" s="47" t="s">
        <v>749</v>
      </c>
      <c r="O405" s="47" t="s">
        <v>538</v>
      </c>
      <c r="P405" s="47">
        <v>0.17105263157894737</v>
      </c>
      <c r="Q405" s="47">
        <v>0.17105263157894737</v>
      </c>
      <c r="R405" s="47" t="s">
        <v>1172</v>
      </c>
      <c r="S405" s="47">
        <f>=ROUND(BQ405-(BR405+BS405),3)</f>
      </c>
      <c r="T405" s="47">
        <f>=ROUND(CK405-(CL405+CM405+CN405+CO405+CP405),3)</f>
      </c>
      <c r="U405" s="47">
        <v>0</v>
      </c>
      <c r="V405" s="47">
        <v>0</v>
      </c>
      <c r="W405" s="47">
        <v>0</v>
      </c>
      <c r="X405" s="47">
        <v>0</v>
      </c>
      <c r="Y405" s="47">
        <v>0</v>
      </c>
      <c r="Z405" s="47">
        <v>0</v>
      </c>
      <c r="AA405" s="47">
        <v>0</v>
      </c>
      <c r="AB405" s="47">
        <v>0</v>
      </c>
      <c r="AC405" s="47">
        <v>0</v>
      </c>
      <c r="AD405" s="47">
        <v>0</v>
      </c>
      <c r="AE405" s="47">
        <v>0</v>
      </c>
      <c r="AF405" s="47">
        <v>0</v>
      </c>
      <c r="AG405" s="47">
        <v>0</v>
      </c>
      <c r="AH405" s="47">
        <v>0</v>
      </c>
      <c r="AI405" s="47">
        <v>0</v>
      </c>
      <c r="AJ405" s="47">
        <v>0</v>
      </c>
      <c r="AK405" s="47">
        <v>0</v>
      </c>
      <c r="AL405" s="47">
        <v>0</v>
      </c>
      <c r="AM405" s="47">
        <v>0</v>
      </c>
      <c r="AN405" s="47">
        <v>0</v>
      </c>
      <c r="AO405" s="47">
        <v>0</v>
      </c>
      <c r="AP405" s="47">
        <v>0</v>
      </c>
      <c r="AQ405" s="47">
        <v>0</v>
      </c>
      <c r="AR405" s="47">
        <v>0</v>
      </c>
      <c r="AS405" s="47">
        <v>0</v>
      </c>
      <c r="AT405" s="47">
        <v>0</v>
      </c>
      <c r="AU405" s="47">
        <v>0</v>
      </c>
      <c r="AV405" s="47">
        <v>0</v>
      </c>
      <c r="AW405" s="47">
        <v>0</v>
      </c>
      <c r="AX405" s="47">
        <v>0</v>
      </c>
      <c r="AY405" s="47">
        <v>0</v>
      </c>
      <c r="AZ405" s="47">
        <v>0</v>
      </c>
      <c r="BA405" s="47">
        <v>0</v>
      </c>
      <c r="BB405" s="47">
        <v>0</v>
      </c>
      <c r="BC405" s="47">
        <v>0</v>
      </c>
      <c r="BD405" s="47">
        <v>0</v>
      </c>
      <c r="BE405" s="47">
        <v>0</v>
      </c>
      <c r="BF405" s="47">
        <v>0</v>
      </c>
      <c r="BG405" s="47">
        <v>0</v>
      </c>
      <c r="BH405" s="47">
        <v>0</v>
      </c>
      <c r="BI405" s="47">
        <v>0</v>
      </c>
      <c r="BJ405" s="47">
        <v>0</v>
      </c>
      <c r="BK405" s="47">
        <v>0</v>
      </c>
      <c r="BL405" s="47">
        <v>0</v>
      </c>
      <c r="BM405" s="47">
        <v>0</v>
      </c>
      <c r="BN405" s="47">
        <v>0</v>
      </c>
      <c r="BO405" s="47">
        <v>0</v>
      </c>
      <c r="BP405" s="47">
        <v>0</v>
      </c>
      <c r="BQ405" s="47">
        <v>0</v>
      </c>
      <c r="BR405" s="47">
        <v>0</v>
      </c>
      <c r="BS405" s="47">
        <v>0</v>
      </c>
      <c r="BT405" s="47">
        <v>0</v>
      </c>
      <c r="BU405" s="47">
        <v>0</v>
      </c>
      <c r="BV405" s="47">
        <v>0</v>
      </c>
      <c r="BW405" s="47">
        <v>0</v>
      </c>
      <c r="BX405" s="47">
        <v>0</v>
      </c>
      <c r="BY405" s="47">
        <v>0</v>
      </c>
      <c r="BZ405" s="47">
        <v>0</v>
      </c>
      <c r="CA405" s="47">
        <v>0</v>
      </c>
      <c r="CB405" s="47">
        <v>0</v>
      </c>
      <c r="CC405" s="47">
        <v>0</v>
      </c>
      <c r="CD405" s="47">
        <v>0</v>
      </c>
      <c r="CE405" s="47">
        <v>0</v>
      </c>
      <c r="CF405" s="47">
        <v>0</v>
      </c>
      <c r="CG405" s="47">
        <v>0</v>
      </c>
      <c r="CH405" s="47">
        <v>0</v>
      </c>
      <c r="CI405" s="47">
        <v>0</v>
      </c>
      <c r="CJ405" s="47">
        <v>0</v>
      </c>
      <c r="CK405" s="47">
        <v>0</v>
      </c>
      <c r="CL405" s="47">
        <v>0</v>
      </c>
      <c r="CM405" s="47">
        <v>0</v>
      </c>
      <c r="CN405" s="47">
        <v>0</v>
      </c>
      <c r="CO405" s="47">
        <v>0</v>
      </c>
      <c r="CP405" s="47">
        <v>0</v>
      </c>
      <c r="CQ405" s="47">
        <v>0.17105263157894737</v>
      </c>
      <c r="CR405" s="47">
        <v>0</v>
      </c>
      <c r="CS405" s="47">
        <v>0</v>
      </c>
      <c r="CT405" s="47">
        <v>0</v>
      </c>
      <c r="CU405" s="47">
        <v>0</v>
      </c>
      <c r="CV405" s="47">
        <v>0</v>
      </c>
      <c r="CW405" s="47">
        <v>0</v>
      </c>
      <c r="CX405" s="47">
        <v>0</v>
      </c>
      <c r="CY405" s="47">
        <v>0</v>
      </c>
      <c r="CZ405" s="47">
        <v>0</v>
      </c>
      <c r="DA405" s="47">
        <v>0</v>
      </c>
      <c r="DB405" s="47">
        <v>0</v>
      </c>
      <c r="DC405" s="47">
        <v>0</v>
      </c>
      <c r="DD405" s="47">
        <v>0</v>
      </c>
      <c r="DE405" s="47">
        <v>0</v>
      </c>
      <c r="DF405" s="47">
        <v>0</v>
      </c>
      <c r="DG405" s="47">
        <v>0</v>
      </c>
      <c r="DH405" s="47">
        <v>0</v>
      </c>
      <c r="DI405" s="47">
        <v>0</v>
      </c>
      <c r="DJ405" s="47">
        <v>0</v>
      </c>
      <c r="DK405" s="47">
        <v>0</v>
      </c>
      <c r="DL405" s="47">
        <v>0</v>
      </c>
      <c r="DM405" s="47">
        <v>0</v>
      </c>
      <c r="DN405" s="47">
        <v>0</v>
      </c>
      <c r="DO405" s="47">
        <v>0</v>
      </c>
      <c r="DP405" s="47">
        <v>0</v>
      </c>
      <c r="DQ405" s="47">
        <v>0</v>
      </c>
      <c r="DR405" s="47">
        <v>0</v>
      </c>
      <c r="DS405" s="47">
        <v>0</v>
      </c>
      <c r="DT405" s="47">
        <v>0</v>
      </c>
      <c r="DU405" s="47">
        <v>0</v>
      </c>
      <c r="DV405" s="47">
        <v>0</v>
      </c>
      <c r="DW405" s="47">
        <v>0</v>
      </c>
      <c r="DX405" s="47">
        <v>0</v>
      </c>
      <c r="DY405" s="47">
        <v>0</v>
      </c>
      <c r="DZ405" s="47">
        <v>0</v>
      </c>
      <c r="EA405" s="47">
        <v>0</v>
      </c>
      <c r="ZZ405" t="s">
        <v>157</v>
      </c>
    </row>
    <row r="406" spans="1:702" x14ac:dyDescent="0.25">
      <c r="A406" s="47" t="s">
        <v>778</v>
      </c>
      <c r="B406" s="47" t="s">
        <v>153</v>
      </c>
      <c r="C406" s="47" t="s">
        <v>157</v>
      </c>
      <c r="D406" s="47" t="s">
        <v>1170</v>
      </c>
      <c r="E406" s="47" t="s">
        <v>768</v>
      </c>
      <c r="F406" s="47" t="s">
        <v>768</v>
      </c>
      <c r="G406" s="47"/>
      <c r="H406" s="47" t="s">
        <v>406</v>
      </c>
      <c r="I406" s="47" t="s">
        <v>415</v>
      </c>
      <c r="J406" s="47" t="str">
        <f>=IFERROR(VLOOKUP(H406&amp;I406,Table_Fonctions!A:G,6,FALSE),"")</f>
        <v>0</v>
      </c>
      <c r="K406" s="47" t="s">
        <v>1177</v>
      </c>
      <c r="L406" s="47" t="str">
        <f>=IFERROR(VLOOKUP(H406&amp;I406,Table_Fonctions!A:G,7,FALSE),K406)</f>
        <v/>
      </c>
      <c r="M406" s="47" t="str">
        <f>=IF(OR(LEFT(D406, 3)="TJ ", LEFT(D406, 4)="CPH "), "OUI", "NON")</f>
        <v/>
      </c>
      <c r="N406" s="47" t="s">
        <v>700</v>
      </c>
      <c r="O406" s="47" t="s">
        <v>657</v>
      </c>
      <c r="P406" s="47">
        <v>1</v>
      </c>
      <c r="Q406" s="47">
        <v>1</v>
      </c>
      <c r="R406" s="47" t="s">
        <v>1172</v>
      </c>
      <c r="S406" s="47">
        <f>=ROUND(BQ406-(BR406+BS406),3)</f>
      </c>
      <c r="T406" s="47">
        <f>=ROUND(CK406-(CL406+CM406+CN406+CO406+CP406),3)</f>
      </c>
      <c r="U406" s="47">
        <v>0</v>
      </c>
      <c r="V406" s="47">
        <v>0</v>
      </c>
      <c r="W406" s="47">
        <v>0</v>
      </c>
      <c r="X406" s="47">
        <v>0</v>
      </c>
      <c r="Y406" s="47">
        <v>0</v>
      </c>
      <c r="Z406" s="47">
        <v>0</v>
      </c>
      <c r="AA406" s="47">
        <v>0</v>
      </c>
      <c r="AB406" s="47">
        <v>0</v>
      </c>
      <c r="AC406" s="47">
        <v>0</v>
      </c>
      <c r="AD406" s="47">
        <v>0</v>
      </c>
      <c r="AE406" s="47">
        <v>0</v>
      </c>
      <c r="AF406" s="47">
        <v>0</v>
      </c>
      <c r="AG406" s="47">
        <v>0</v>
      </c>
      <c r="AH406" s="47">
        <v>0</v>
      </c>
      <c r="AI406" s="47">
        <v>0</v>
      </c>
      <c r="AJ406" s="47">
        <v>0</v>
      </c>
      <c r="AK406" s="47">
        <v>0</v>
      </c>
      <c r="AL406" s="47">
        <v>0</v>
      </c>
      <c r="AM406" s="47">
        <v>0</v>
      </c>
      <c r="AN406" s="47">
        <v>0</v>
      </c>
      <c r="AO406" s="47">
        <v>0</v>
      </c>
      <c r="AP406" s="47">
        <v>0</v>
      </c>
      <c r="AQ406" s="47">
        <v>0</v>
      </c>
      <c r="AR406" s="47">
        <v>0</v>
      </c>
      <c r="AS406" s="47">
        <v>0</v>
      </c>
      <c r="AT406" s="47">
        <v>0</v>
      </c>
      <c r="AU406" s="47">
        <v>0</v>
      </c>
      <c r="AV406" s="47">
        <v>0</v>
      </c>
      <c r="AW406" s="47">
        <v>0</v>
      </c>
      <c r="AX406" s="47">
        <v>0</v>
      </c>
      <c r="AY406" s="47">
        <v>0</v>
      </c>
      <c r="AZ406" s="47">
        <v>0</v>
      </c>
      <c r="BA406" s="47">
        <v>0</v>
      </c>
      <c r="BB406" s="47">
        <v>0</v>
      </c>
      <c r="BC406" s="47">
        <v>0</v>
      </c>
      <c r="BD406" s="47">
        <v>0</v>
      </c>
      <c r="BE406" s="47">
        <v>0</v>
      </c>
      <c r="BF406" s="47">
        <v>0</v>
      </c>
      <c r="BG406" s="47">
        <v>0</v>
      </c>
      <c r="BH406" s="47">
        <v>0</v>
      </c>
      <c r="BI406" s="47">
        <v>0</v>
      </c>
      <c r="BJ406" s="47">
        <v>0</v>
      </c>
      <c r="BK406" s="47">
        <v>0</v>
      </c>
      <c r="BL406" s="47">
        <v>0</v>
      </c>
      <c r="BM406" s="47">
        <v>0</v>
      </c>
      <c r="BN406" s="47">
        <v>0</v>
      </c>
      <c r="BO406" s="47">
        <v>0</v>
      </c>
      <c r="BP406" s="47">
        <v>0</v>
      </c>
      <c r="BQ406" s="47">
        <v>0</v>
      </c>
      <c r="BR406" s="47">
        <v>0</v>
      </c>
      <c r="BS406" s="47">
        <v>0</v>
      </c>
      <c r="BT406" s="47">
        <v>0</v>
      </c>
      <c r="BU406" s="47">
        <v>0</v>
      </c>
      <c r="BV406" s="47">
        <v>0</v>
      </c>
      <c r="BW406" s="47">
        <v>0</v>
      </c>
      <c r="BX406" s="47">
        <v>0</v>
      </c>
      <c r="BY406" s="47">
        <v>0</v>
      </c>
      <c r="BZ406" s="47">
        <v>0</v>
      </c>
      <c r="CA406" s="47">
        <v>0</v>
      </c>
      <c r="CB406" s="47">
        <v>0</v>
      </c>
      <c r="CC406" s="47">
        <v>0</v>
      </c>
      <c r="CD406" s="47">
        <v>0</v>
      </c>
      <c r="CE406" s="47">
        <v>0</v>
      </c>
      <c r="CF406" s="47">
        <v>0</v>
      </c>
      <c r="CG406" s="47">
        <v>0</v>
      </c>
      <c r="CH406" s="47">
        <v>0</v>
      </c>
      <c r="CI406" s="47">
        <v>0</v>
      </c>
      <c r="CJ406" s="47">
        <v>0</v>
      </c>
      <c r="CK406" s="47">
        <v>0</v>
      </c>
      <c r="CL406" s="47">
        <v>0</v>
      </c>
      <c r="CM406" s="47">
        <v>0</v>
      </c>
      <c r="CN406" s="47">
        <v>0</v>
      </c>
      <c r="CO406" s="47">
        <v>0</v>
      </c>
      <c r="CP406" s="47">
        <v>0</v>
      </c>
      <c r="CQ406" s="47">
        <v>0</v>
      </c>
      <c r="CR406" s="47">
        <v>0</v>
      </c>
      <c r="CS406" s="47">
        <v>0</v>
      </c>
      <c r="CT406" s="47">
        <v>0</v>
      </c>
      <c r="CU406" s="47">
        <v>0</v>
      </c>
      <c r="CV406" s="47">
        <v>0</v>
      </c>
      <c r="CW406" s="47">
        <v>0</v>
      </c>
      <c r="CX406" s="47">
        <v>0</v>
      </c>
      <c r="CY406" s="47">
        <v>1</v>
      </c>
      <c r="CZ406" s="47">
        <v>1</v>
      </c>
      <c r="DA406" s="47">
        <v>0</v>
      </c>
      <c r="DB406" s="47">
        <v>0</v>
      </c>
      <c r="DC406" s="47">
        <v>0</v>
      </c>
      <c r="DD406" s="47">
        <v>0</v>
      </c>
      <c r="DE406" s="47">
        <v>0</v>
      </c>
      <c r="DF406" s="47">
        <v>0</v>
      </c>
      <c r="DG406" s="47">
        <v>0</v>
      </c>
      <c r="DH406" s="47">
        <v>0</v>
      </c>
      <c r="DI406" s="47">
        <v>0</v>
      </c>
      <c r="DJ406" s="47">
        <v>0</v>
      </c>
      <c r="DK406" s="47">
        <v>0</v>
      </c>
      <c r="DL406" s="47">
        <v>0</v>
      </c>
      <c r="DM406" s="47">
        <v>0</v>
      </c>
      <c r="DN406" s="47">
        <v>0</v>
      </c>
      <c r="DO406" s="47">
        <v>0</v>
      </c>
      <c r="DP406" s="47">
        <v>0</v>
      </c>
      <c r="DQ406" s="47">
        <v>0</v>
      </c>
      <c r="DR406" s="47">
        <v>0</v>
      </c>
      <c r="DS406" s="47">
        <v>0</v>
      </c>
      <c r="DT406" s="47">
        <v>0</v>
      </c>
      <c r="DU406" s="47">
        <v>0</v>
      </c>
      <c r="DV406" s="47">
        <v>0</v>
      </c>
      <c r="DW406" s="47">
        <v>0</v>
      </c>
      <c r="DX406" s="47">
        <v>0</v>
      </c>
      <c r="DY406" s="47">
        <v>0</v>
      </c>
      <c r="DZ406" s="47">
        <v>0</v>
      </c>
      <c r="EA406" s="47">
        <v>0</v>
      </c>
      <c r="ZZ406" t="s">
        <v>157</v>
      </c>
    </row>
    <row r="407" spans="1:702" x14ac:dyDescent="0.25">
      <c r="A407" s="47" t="s">
        <v>779</v>
      </c>
      <c r="B407" s="47" t="s">
        <v>153</v>
      </c>
      <c r="C407" s="47" t="s">
        <v>157</v>
      </c>
      <c r="D407" s="47" t="s">
        <v>1170</v>
      </c>
      <c r="E407" s="47" t="s">
        <v>780</v>
      </c>
      <c r="F407" s="47" t="s">
        <v>780</v>
      </c>
      <c r="G407" s="47"/>
      <c r="H407" s="47" t="s">
        <v>406</v>
      </c>
      <c r="I407" s="47" t="s">
        <v>486</v>
      </c>
      <c r="J407" s="47" t="str">
        <f>=IFERROR(VLOOKUP(H407&amp;I407,Table_Fonctions!A:G,6,FALSE),"")</f>
        <v>0</v>
      </c>
      <c r="K407" s="47" t="s">
        <v>1177</v>
      </c>
      <c r="L407" s="47" t="str">
        <f>=IFERROR(VLOOKUP(H407&amp;I407,Table_Fonctions!A:G,7,FALSE),K407)</f>
        <v/>
      </c>
      <c r="M407" s="47" t="str">
        <f>=IF(OR(LEFT(D407, 3)="TJ ", LEFT(D407, 4)="CPH "), "OUI", "NON")</f>
        <v/>
      </c>
      <c r="N407" s="47" t="s">
        <v>781</v>
      </c>
      <c r="O407" s="47"/>
      <c r="P407" s="47">
        <v>1</v>
      </c>
      <c r="Q407" s="47">
        <v>1</v>
      </c>
      <c r="R407" s="47" t="s">
        <v>1172</v>
      </c>
      <c r="S407" s="47">
        <f>=ROUND(BQ407-(BR407+BS407),3)</f>
      </c>
      <c r="T407" s="47">
        <f>=ROUND(CK407-(CL407+CM407+CN407+CO407+CP407),3)</f>
      </c>
      <c r="U407" s="47">
        <v>0</v>
      </c>
      <c r="V407" s="47">
        <v>0</v>
      </c>
      <c r="W407" s="47">
        <v>0</v>
      </c>
      <c r="X407" s="47">
        <v>0</v>
      </c>
      <c r="Y407" s="47">
        <v>0</v>
      </c>
      <c r="Z407" s="47">
        <v>0</v>
      </c>
      <c r="AA407" s="47">
        <v>0</v>
      </c>
      <c r="AB407" s="47">
        <v>0</v>
      </c>
      <c r="AC407" s="47">
        <v>0</v>
      </c>
      <c r="AD407" s="47">
        <v>0</v>
      </c>
      <c r="AE407" s="47">
        <v>0</v>
      </c>
      <c r="AF407" s="47">
        <v>0</v>
      </c>
      <c r="AG407" s="47">
        <v>0</v>
      </c>
      <c r="AH407" s="47">
        <v>0</v>
      </c>
      <c r="AI407" s="47">
        <v>0</v>
      </c>
      <c r="AJ407" s="47">
        <v>0</v>
      </c>
      <c r="AK407" s="47">
        <v>0</v>
      </c>
      <c r="AL407" s="47">
        <v>0</v>
      </c>
      <c r="AM407" s="47">
        <v>0</v>
      </c>
      <c r="AN407" s="47">
        <v>0</v>
      </c>
      <c r="AO407" s="47">
        <v>0</v>
      </c>
      <c r="AP407" s="47">
        <v>0</v>
      </c>
      <c r="AQ407" s="47">
        <v>0</v>
      </c>
      <c r="AR407" s="47">
        <v>0</v>
      </c>
      <c r="AS407" s="47">
        <v>0.015789473684210492</v>
      </c>
      <c r="AT407" s="47">
        <v>0</v>
      </c>
      <c r="AU407" s="47">
        <v>0</v>
      </c>
      <c r="AV407" s="47">
        <v>0</v>
      </c>
      <c r="AW407" s="47">
        <v>0</v>
      </c>
      <c r="AX407" s="47">
        <v>0</v>
      </c>
      <c r="AY407" s="47">
        <v>0</v>
      </c>
      <c r="AZ407" s="47">
        <v>0</v>
      </c>
      <c r="BA407" s="47">
        <v>0</v>
      </c>
      <c r="BB407" s="47">
        <v>0</v>
      </c>
      <c r="BC407" s="47">
        <v>0</v>
      </c>
      <c r="BD407" s="47">
        <v>0</v>
      </c>
      <c r="BE407" s="47">
        <v>0</v>
      </c>
      <c r="BF407" s="47">
        <v>0</v>
      </c>
      <c r="BG407" s="47">
        <v>0</v>
      </c>
      <c r="BH407" s="47">
        <v>0</v>
      </c>
      <c r="BI407" s="47">
        <v>0</v>
      </c>
      <c r="BJ407" s="47">
        <v>0</v>
      </c>
      <c r="BK407" s="47">
        <v>0</v>
      </c>
      <c r="BL407" s="47">
        <v>0.015789473684210492</v>
      </c>
      <c r="BM407" s="47">
        <v>0</v>
      </c>
      <c r="BN407" s="47">
        <v>0</v>
      </c>
      <c r="BO407" s="47">
        <v>0</v>
      </c>
      <c r="BP407" s="47">
        <v>0</v>
      </c>
      <c r="BQ407" s="47">
        <v>0</v>
      </c>
      <c r="BR407" s="47">
        <v>0</v>
      </c>
      <c r="BS407" s="47">
        <v>0</v>
      </c>
      <c r="BT407" s="47">
        <v>0</v>
      </c>
      <c r="BU407" s="47">
        <v>0</v>
      </c>
      <c r="BV407" s="47">
        <v>0</v>
      </c>
      <c r="BW407" s="47">
        <v>0</v>
      </c>
      <c r="BX407" s="47">
        <v>0</v>
      </c>
      <c r="BY407" s="47">
        <v>0</v>
      </c>
      <c r="BZ407" s="47">
        <v>0</v>
      </c>
      <c r="CA407" s="47">
        <v>0</v>
      </c>
      <c r="CB407" s="47">
        <v>0</v>
      </c>
      <c r="CC407" s="47">
        <v>0</v>
      </c>
      <c r="CD407" s="47">
        <v>0</v>
      </c>
      <c r="CE407" s="47">
        <v>0</v>
      </c>
      <c r="CF407" s="47">
        <v>0</v>
      </c>
      <c r="CG407" s="47">
        <v>0</v>
      </c>
      <c r="CH407" s="47">
        <v>0</v>
      </c>
      <c r="CI407" s="47">
        <v>0</v>
      </c>
      <c r="CJ407" s="47">
        <v>0</v>
      </c>
      <c r="CK407" s="47">
        <v>0</v>
      </c>
      <c r="CL407" s="47">
        <v>0</v>
      </c>
      <c r="CM407" s="47">
        <v>0</v>
      </c>
      <c r="CN407" s="47">
        <v>0</v>
      </c>
      <c r="CO407" s="47">
        <v>0</v>
      </c>
      <c r="CP407" s="47">
        <v>0</v>
      </c>
      <c r="CQ407" s="47">
        <v>0</v>
      </c>
      <c r="CR407" s="47">
        <v>0</v>
      </c>
      <c r="CS407" s="47">
        <v>0</v>
      </c>
      <c r="CT407" s="47">
        <v>0</v>
      </c>
      <c r="CU407" s="47">
        <v>0</v>
      </c>
      <c r="CV407" s="47">
        <v>0</v>
      </c>
      <c r="CW407" s="47">
        <v>0</v>
      </c>
      <c r="CX407" s="47">
        <v>0</v>
      </c>
      <c r="CY407" s="47">
        <v>0.9842105263157859</v>
      </c>
      <c r="CZ407" s="47">
        <v>0.3000000000000006</v>
      </c>
      <c r="DA407" s="47">
        <v>0</v>
      </c>
      <c r="DB407" s="47">
        <v>0</v>
      </c>
      <c r="DC407" s="47">
        <v>0</v>
      </c>
      <c r="DD407" s="47">
        <v>0</v>
      </c>
      <c r="DE407" s="47">
        <v>0</v>
      </c>
      <c r="DF407" s="47">
        <v>0.6842105263157895</v>
      </c>
      <c r="DG407" s="47">
        <v>0</v>
      </c>
      <c r="DH407" s="47">
        <v>0</v>
      </c>
      <c r="DI407" s="47">
        <v>0</v>
      </c>
      <c r="DJ407" s="47">
        <v>0</v>
      </c>
      <c r="DK407" s="47">
        <v>0</v>
      </c>
      <c r="DL407" s="47">
        <v>0</v>
      </c>
      <c r="DM407" s="47">
        <v>0</v>
      </c>
      <c r="DN407" s="47">
        <v>0</v>
      </c>
      <c r="DO407" s="47">
        <v>0</v>
      </c>
      <c r="DP407" s="47">
        <v>0</v>
      </c>
      <c r="DQ407" s="47">
        <v>0</v>
      </c>
      <c r="DR407" s="47">
        <v>0</v>
      </c>
      <c r="DS407" s="47">
        <v>0</v>
      </c>
      <c r="DT407" s="47">
        <v>0</v>
      </c>
      <c r="DU407" s="47">
        <v>0</v>
      </c>
      <c r="DV407" s="47">
        <v>0</v>
      </c>
      <c r="DW407" s="47">
        <v>0</v>
      </c>
      <c r="DX407" s="47">
        <v>0</v>
      </c>
      <c r="DY407" s="47">
        <v>0</v>
      </c>
      <c r="DZ407" s="47">
        <v>0</v>
      </c>
      <c r="EA407" s="47">
        <v>0</v>
      </c>
      <c r="ZZ407" t="s">
        <v>157</v>
      </c>
    </row>
    <row r="408" spans="1:702" x14ac:dyDescent="0.25">
      <c r="A408" s="47" t="s">
        <v>782</v>
      </c>
      <c r="B408" s="47" t="s">
        <v>153</v>
      </c>
      <c r="C408" s="47" t="s">
        <v>157</v>
      </c>
      <c r="D408" s="47" t="s">
        <v>1170</v>
      </c>
      <c r="E408" s="47" t="s">
        <v>780</v>
      </c>
      <c r="F408" s="47" t="s">
        <v>780</v>
      </c>
      <c r="G408" s="47"/>
      <c r="H408" s="47" t="s">
        <v>406</v>
      </c>
      <c r="I408" s="47" t="s">
        <v>412</v>
      </c>
      <c r="J408" s="47" t="str">
        <f>=IFERROR(VLOOKUP(H408&amp;I408,Table_Fonctions!A:G,6,FALSE),"")</f>
        <v>0</v>
      </c>
      <c r="K408" s="47" t="s">
        <v>1177</v>
      </c>
      <c r="L408" s="47" t="str">
        <f>=IFERROR(VLOOKUP(H408&amp;I408,Table_Fonctions!A:G,7,FALSE),K408)</f>
        <v/>
      </c>
      <c r="M408" s="47" t="str">
        <f>=IF(OR(LEFT(D408, 3)="TJ ", LEFT(D408, 4)="CPH "), "OUI", "NON")</f>
        <v/>
      </c>
      <c r="N408" s="47" t="s">
        <v>783</v>
      </c>
      <c r="O408" s="47" t="s">
        <v>784</v>
      </c>
      <c r="P408" s="47">
        <v>0.7447368421052631</v>
      </c>
      <c r="Q408" s="47">
        <v>0.7447368421052631</v>
      </c>
      <c r="R408" s="47" t="s">
        <v>1172</v>
      </c>
      <c r="S408" s="47">
        <f>=ROUND(BQ408-(BR408+BS408),3)</f>
      </c>
      <c r="T408" s="47">
        <f>=ROUND(CK408-(CL408+CM408+CN408+CO408+CP408),3)</f>
      </c>
      <c r="U408" s="47">
        <v>0</v>
      </c>
      <c r="V408" s="47">
        <v>0</v>
      </c>
      <c r="W408" s="47">
        <v>0</v>
      </c>
      <c r="X408" s="47">
        <v>0</v>
      </c>
      <c r="Y408" s="47">
        <v>0</v>
      </c>
      <c r="Z408" s="47">
        <v>0</v>
      </c>
      <c r="AA408" s="47">
        <v>0</v>
      </c>
      <c r="AB408" s="47">
        <v>0</v>
      </c>
      <c r="AC408" s="47">
        <v>0</v>
      </c>
      <c r="AD408" s="47">
        <v>0</v>
      </c>
      <c r="AE408" s="47">
        <v>0</v>
      </c>
      <c r="AF408" s="47">
        <v>0</v>
      </c>
      <c r="AG408" s="47">
        <v>0</v>
      </c>
      <c r="AH408" s="47">
        <v>0</v>
      </c>
      <c r="AI408" s="47">
        <v>0</v>
      </c>
      <c r="AJ408" s="47">
        <v>0</v>
      </c>
      <c r="AK408" s="47">
        <v>0</v>
      </c>
      <c r="AL408" s="47">
        <v>0</v>
      </c>
      <c r="AM408" s="47">
        <v>0</v>
      </c>
      <c r="AN408" s="47">
        <v>0</v>
      </c>
      <c r="AO408" s="47">
        <v>0</v>
      </c>
      <c r="AP408" s="47">
        <v>0</v>
      </c>
      <c r="AQ408" s="47">
        <v>0</v>
      </c>
      <c r="AR408" s="47">
        <v>0</v>
      </c>
      <c r="AS408" s="47">
        <v>0</v>
      </c>
      <c r="AT408" s="47">
        <v>0</v>
      </c>
      <c r="AU408" s="47">
        <v>0</v>
      </c>
      <c r="AV408" s="47">
        <v>0</v>
      </c>
      <c r="AW408" s="47">
        <v>0</v>
      </c>
      <c r="AX408" s="47">
        <v>0</v>
      </c>
      <c r="AY408" s="47">
        <v>0</v>
      </c>
      <c r="AZ408" s="47">
        <v>0</v>
      </c>
      <c r="BA408" s="47">
        <v>0</v>
      </c>
      <c r="BB408" s="47">
        <v>0</v>
      </c>
      <c r="BC408" s="47">
        <v>0</v>
      </c>
      <c r="BD408" s="47">
        <v>0</v>
      </c>
      <c r="BE408" s="47">
        <v>0</v>
      </c>
      <c r="BF408" s="47">
        <v>0</v>
      </c>
      <c r="BG408" s="47">
        <v>0</v>
      </c>
      <c r="BH408" s="47">
        <v>0</v>
      </c>
      <c r="BI408" s="47">
        <v>0</v>
      </c>
      <c r="BJ408" s="47">
        <v>0</v>
      </c>
      <c r="BK408" s="47">
        <v>0</v>
      </c>
      <c r="BL408" s="47">
        <v>0</v>
      </c>
      <c r="BM408" s="47">
        <v>0</v>
      </c>
      <c r="BN408" s="47">
        <v>0</v>
      </c>
      <c r="BO408" s="47">
        <v>0</v>
      </c>
      <c r="BP408" s="47">
        <v>0</v>
      </c>
      <c r="BQ408" s="47">
        <v>0</v>
      </c>
      <c r="BR408" s="47">
        <v>0</v>
      </c>
      <c r="BS408" s="47">
        <v>0</v>
      </c>
      <c r="BT408" s="47">
        <v>0</v>
      </c>
      <c r="BU408" s="47">
        <v>0</v>
      </c>
      <c r="BV408" s="47">
        <v>0</v>
      </c>
      <c r="BW408" s="47">
        <v>0</v>
      </c>
      <c r="BX408" s="47">
        <v>0</v>
      </c>
      <c r="BY408" s="47">
        <v>0</v>
      </c>
      <c r="BZ408" s="47">
        <v>0</v>
      </c>
      <c r="CA408" s="47">
        <v>0</v>
      </c>
      <c r="CB408" s="47">
        <v>0</v>
      </c>
      <c r="CC408" s="47">
        <v>0</v>
      </c>
      <c r="CD408" s="47">
        <v>0</v>
      </c>
      <c r="CE408" s="47">
        <v>0</v>
      </c>
      <c r="CF408" s="47">
        <v>0</v>
      </c>
      <c r="CG408" s="47">
        <v>0</v>
      </c>
      <c r="CH408" s="47">
        <v>0</v>
      </c>
      <c r="CI408" s="47">
        <v>0</v>
      </c>
      <c r="CJ408" s="47">
        <v>0</v>
      </c>
      <c r="CK408" s="47">
        <v>0.7447368421052631</v>
      </c>
      <c r="CL408" s="47">
        <v>0</v>
      </c>
      <c r="CM408" s="47">
        <v>0</v>
      </c>
      <c r="CN408" s="47">
        <v>0</v>
      </c>
      <c r="CO408" s="47">
        <v>0</v>
      </c>
      <c r="CP408" s="47">
        <v>0.7447368421052631</v>
      </c>
      <c r="CQ408" s="47">
        <v>0</v>
      </c>
      <c r="CR408" s="47">
        <v>0</v>
      </c>
      <c r="CS408" s="47">
        <v>0</v>
      </c>
      <c r="CT408" s="47">
        <v>0</v>
      </c>
      <c r="CU408" s="47">
        <v>0</v>
      </c>
      <c r="CV408" s="47">
        <v>0</v>
      </c>
      <c r="CW408" s="47">
        <v>0</v>
      </c>
      <c r="CX408" s="47">
        <v>0</v>
      </c>
      <c r="CY408" s="47">
        <v>0</v>
      </c>
      <c r="CZ408" s="47">
        <v>0</v>
      </c>
      <c r="DA408" s="47">
        <v>0</v>
      </c>
      <c r="DB408" s="47">
        <v>0</v>
      </c>
      <c r="DC408" s="47">
        <v>0</v>
      </c>
      <c r="DD408" s="47">
        <v>0</v>
      </c>
      <c r="DE408" s="47">
        <v>0</v>
      </c>
      <c r="DF408" s="47">
        <v>0</v>
      </c>
      <c r="DG408" s="47">
        <v>0</v>
      </c>
      <c r="DH408" s="47">
        <v>0</v>
      </c>
      <c r="DI408" s="47">
        <v>0</v>
      </c>
      <c r="DJ408" s="47">
        <v>0</v>
      </c>
      <c r="DK408" s="47">
        <v>0</v>
      </c>
      <c r="DL408" s="47">
        <v>0</v>
      </c>
      <c r="DM408" s="47">
        <v>0</v>
      </c>
      <c r="DN408" s="47">
        <v>0</v>
      </c>
      <c r="DO408" s="47">
        <v>0</v>
      </c>
      <c r="DP408" s="47">
        <v>0</v>
      </c>
      <c r="DQ408" s="47">
        <v>0</v>
      </c>
      <c r="DR408" s="47">
        <v>0</v>
      </c>
      <c r="DS408" s="47">
        <v>0</v>
      </c>
      <c r="DT408" s="47">
        <v>0</v>
      </c>
      <c r="DU408" s="47">
        <v>0</v>
      </c>
      <c r="DV408" s="47">
        <v>0</v>
      </c>
      <c r="DW408" s="47">
        <v>0</v>
      </c>
      <c r="DX408" s="47">
        <v>0</v>
      </c>
      <c r="DY408" s="47">
        <v>0</v>
      </c>
      <c r="DZ408" s="47">
        <v>0</v>
      </c>
      <c r="EA408" s="47">
        <v>0</v>
      </c>
      <c r="ZZ408" t="s">
        <v>157</v>
      </c>
    </row>
    <row r="409" spans="1:702" x14ac:dyDescent="0.25">
      <c r="A409" s="47" t="s">
        <v>785</v>
      </c>
      <c r="B409" s="47" t="s">
        <v>153</v>
      </c>
      <c r="C409" s="47" t="s">
        <v>157</v>
      </c>
      <c r="D409" s="47" t="s">
        <v>1170</v>
      </c>
      <c r="E409" s="47" t="s">
        <v>780</v>
      </c>
      <c r="F409" s="47" t="s">
        <v>780</v>
      </c>
      <c r="G409" s="47"/>
      <c r="H409" s="47" t="s">
        <v>406</v>
      </c>
      <c r="I409" s="47" t="s">
        <v>412</v>
      </c>
      <c r="J409" s="47" t="str">
        <f>=IFERROR(VLOOKUP(H409&amp;I409,Table_Fonctions!A:G,6,FALSE),"")</f>
        <v>0</v>
      </c>
      <c r="K409" s="47" t="s">
        <v>1177</v>
      </c>
      <c r="L409" s="47" t="str">
        <f>=IFERROR(VLOOKUP(H409&amp;I409,Table_Fonctions!A:G,7,FALSE),K409)</f>
        <v/>
      </c>
      <c r="M409" s="47" t="str">
        <f>=IF(OR(LEFT(D409, 3)="TJ ", LEFT(D409, 4)="CPH "), "OUI", "NON")</f>
        <v/>
      </c>
      <c r="N409" s="47" t="s">
        <v>660</v>
      </c>
      <c r="O409" s="47"/>
      <c r="P409" s="47">
        <v>1</v>
      </c>
      <c r="Q409" s="47">
        <v>1</v>
      </c>
      <c r="R409" s="47" t="s">
        <v>1172</v>
      </c>
      <c r="S409" s="47">
        <f>=ROUND(BQ409-(BR409+BS409),3)</f>
      </c>
      <c r="T409" s="47">
        <f>=ROUND(CK409-(CL409+CM409+CN409+CO409+CP409),3)</f>
      </c>
      <c r="U409" s="47">
        <v>0</v>
      </c>
      <c r="V409" s="47">
        <v>0</v>
      </c>
      <c r="W409" s="47">
        <v>0</v>
      </c>
      <c r="X409" s="47">
        <v>0</v>
      </c>
      <c r="Y409" s="47">
        <v>0</v>
      </c>
      <c r="Z409" s="47">
        <v>0</v>
      </c>
      <c r="AA409" s="47">
        <v>0</v>
      </c>
      <c r="AB409" s="47">
        <v>0</v>
      </c>
      <c r="AC409" s="47">
        <v>0</v>
      </c>
      <c r="AD409" s="47">
        <v>0</v>
      </c>
      <c r="AE409" s="47">
        <v>0</v>
      </c>
      <c r="AF409" s="47">
        <v>0</v>
      </c>
      <c r="AG409" s="47">
        <v>0</v>
      </c>
      <c r="AH409" s="47">
        <v>0</v>
      </c>
      <c r="AI409" s="47">
        <v>0</v>
      </c>
      <c r="AJ409" s="47">
        <v>0</v>
      </c>
      <c r="AK409" s="47">
        <v>0</v>
      </c>
      <c r="AL409" s="47">
        <v>0</v>
      </c>
      <c r="AM409" s="47">
        <v>0</v>
      </c>
      <c r="AN409" s="47">
        <v>0</v>
      </c>
      <c r="AO409" s="47">
        <v>0</v>
      </c>
      <c r="AP409" s="47">
        <v>0</v>
      </c>
      <c r="AQ409" s="47">
        <v>0</v>
      </c>
      <c r="AR409" s="47">
        <v>0</v>
      </c>
      <c r="AS409" s="47">
        <v>1</v>
      </c>
      <c r="AT409" s="47">
        <v>1</v>
      </c>
      <c r="AU409" s="47">
        <v>0</v>
      </c>
      <c r="AV409" s="47">
        <v>0</v>
      </c>
      <c r="AW409" s="47">
        <v>0</v>
      </c>
      <c r="AX409" s="47">
        <v>0</v>
      </c>
      <c r="AY409" s="47">
        <v>0</v>
      </c>
      <c r="AZ409" s="47">
        <v>0</v>
      </c>
      <c r="BA409" s="47">
        <v>0</v>
      </c>
      <c r="BB409" s="47">
        <v>0</v>
      </c>
      <c r="BC409" s="47">
        <v>0</v>
      </c>
      <c r="BD409" s="47">
        <v>0</v>
      </c>
      <c r="BE409" s="47">
        <v>0</v>
      </c>
      <c r="BF409" s="47">
        <v>0</v>
      </c>
      <c r="BG409" s="47">
        <v>0</v>
      </c>
      <c r="BH409" s="47">
        <v>0</v>
      </c>
      <c r="BI409" s="47">
        <v>0</v>
      </c>
      <c r="BJ409" s="47">
        <v>0</v>
      </c>
      <c r="BK409" s="47">
        <v>0</v>
      </c>
      <c r="BL409" s="47">
        <v>0</v>
      </c>
      <c r="BM409" s="47">
        <v>0</v>
      </c>
      <c r="BN409" s="47">
        <v>0</v>
      </c>
      <c r="BO409" s="47">
        <v>0</v>
      </c>
      <c r="BP409" s="47">
        <v>0</v>
      </c>
      <c r="BQ409" s="47">
        <v>0</v>
      </c>
      <c r="BR409" s="47">
        <v>0</v>
      </c>
      <c r="BS409" s="47">
        <v>0</v>
      </c>
      <c r="BT409" s="47">
        <v>0</v>
      </c>
      <c r="BU409" s="47">
        <v>0</v>
      </c>
      <c r="BV409" s="47">
        <v>0</v>
      </c>
      <c r="BW409" s="47">
        <v>0</v>
      </c>
      <c r="BX409" s="47">
        <v>0</v>
      </c>
      <c r="BY409" s="47">
        <v>0</v>
      </c>
      <c r="BZ409" s="47">
        <v>0</v>
      </c>
      <c r="CA409" s="47">
        <v>0</v>
      </c>
      <c r="CB409" s="47">
        <v>0</v>
      </c>
      <c r="CC409" s="47">
        <v>0</v>
      </c>
      <c r="CD409" s="47">
        <v>0</v>
      </c>
      <c r="CE409" s="47">
        <v>0</v>
      </c>
      <c r="CF409" s="47">
        <v>0</v>
      </c>
      <c r="CG409" s="47">
        <v>0</v>
      </c>
      <c r="CH409" s="47">
        <v>0</v>
      </c>
      <c r="CI409" s="47">
        <v>0</v>
      </c>
      <c r="CJ409" s="47">
        <v>0</v>
      </c>
      <c r="CK409" s="47">
        <v>0</v>
      </c>
      <c r="CL409" s="47">
        <v>0</v>
      </c>
      <c r="CM409" s="47">
        <v>0</v>
      </c>
      <c r="CN409" s="47">
        <v>0</v>
      </c>
      <c r="CO409" s="47">
        <v>0</v>
      </c>
      <c r="CP409" s="47">
        <v>0</v>
      </c>
      <c r="CQ409" s="47">
        <v>0</v>
      </c>
      <c r="CR409" s="47">
        <v>0</v>
      </c>
      <c r="CS409" s="47">
        <v>0</v>
      </c>
      <c r="CT409" s="47">
        <v>0</v>
      </c>
      <c r="CU409" s="47">
        <v>0</v>
      </c>
      <c r="CV409" s="47">
        <v>0</v>
      </c>
      <c r="CW409" s="47">
        <v>0</v>
      </c>
      <c r="CX409" s="47">
        <v>0</v>
      </c>
      <c r="CY409" s="47">
        <v>0</v>
      </c>
      <c r="CZ409" s="47">
        <v>0</v>
      </c>
      <c r="DA409" s="47">
        <v>0</v>
      </c>
      <c r="DB409" s="47">
        <v>0</v>
      </c>
      <c r="DC409" s="47">
        <v>0</v>
      </c>
      <c r="DD409" s="47">
        <v>0</v>
      </c>
      <c r="DE409" s="47">
        <v>0</v>
      </c>
      <c r="DF409" s="47">
        <v>0</v>
      </c>
      <c r="DG409" s="47">
        <v>0</v>
      </c>
      <c r="DH409" s="47">
        <v>0</v>
      </c>
      <c r="DI409" s="47">
        <v>0</v>
      </c>
      <c r="DJ409" s="47">
        <v>0</v>
      </c>
      <c r="DK409" s="47">
        <v>0</v>
      </c>
      <c r="DL409" s="47">
        <v>0</v>
      </c>
      <c r="DM409" s="47">
        <v>0</v>
      </c>
      <c r="DN409" s="47">
        <v>0</v>
      </c>
      <c r="DO409" s="47">
        <v>0</v>
      </c>
      <c r="DP409" s="47">
        <v>0</v>
      </c>
      <c r="DQ409" s="47">
        <v>0</v>
      </c>
      <c r="DR409" s="47">
        <v>0</v>
      </c>
      <c r="DS409" s="47">
        <v>0</v>
      </c>
      <c r="DT409" s="47">
        <v>0</v>
      </c>
      <c r="DU409" s="47">
        <v>0</v>
      </c>
      <c r="DV409" s="47">
        <v>0</v>
      </c>
      <c r="DW409" s="47">
        <v>0</v>
      </c>
      <c r="DX409" s="47">
        <v>0</v>
      </c>
      <c r="DY409" s="47">
        <v>0</v>
      </c>
      <c r="DZ409" s="47">
        <v>0</v>
      </c>
      <c r="EA409" s="47">
        <v>0</v>
      </c>
      <c r="ZZ409" t="s">
        <v>157</v>
      </c>
    </row>
    <row r="410" spans="1:702" x14ac:dyDescent="0.25">
      <c r="A410" s="47" t="s">
        <v>786</v>
      </c>
      <c r="B410" s="47" t="s">
        <v>153</v>
      </c>
      <c r="C410" s="47" t="s">
        <v>157</v>
      </c>
      <c r="D410" s="47" t="s">
        <v>1170</v>
      </c>
      <c r="E410" s="47" t="s">
        <v>780</v>
      </c>
      <c r="F410" s="47" t="s">
        <v>780</v>
      </c>
      <c r="G410" s="47"/>
      <c r="H410" s="47" t="s">
        <v>406</v>
      </c>
      <c r="I410" s="47" t="s">
        <v>412</v>
      </c>
      <c r="J410" s="47" t="str">
        <f>=IFERROR(VLOOKUP(H410&amp;I410,Table_Fonctions!A:G,6,FALSE),"")</f>
        <v>0</v>
      </c>
      <c r="K410" s="47" t="s">
        <v>1177</v>
      </c>
      <c r="L410" s="47" t="str">
        <f>=IFERROR(VLOOKUP(H410&amp;I410,Table_Fonctions!A:G,7,FALSE),K410)</f>
        <v/>
      </c>
      <c r="M410" s="47" t="str">
        <f>=IF(OR(LEFT(D410, 3)="TJ ", LEFT(D410, 4)="CPH "), "OUI", "NON")</f>
        <v/>
      </c>
      <c r="N410" s="47" t="s">
        <v>783</v>
      </c>
      <c r="O410" s="47" t="s">
        <v>787</v>
      </c>
      <c r="P410" s="47">
        <v>1</v>
      </c>
      <c r="Q410" s="47">
        <v>1</v>
      </c>
      <c r="R410" s="47" t="s">
        <v>1172</v>
      </c>
      <c r="S410" s="47">
        <f>=ROUND(BQ410-(BR410+BS410),3)</f>
      </c>
      <c r="T410" s="47">
        <f>=ROUND(CK410-(CL410+CM410+CN410+CO410+CP410),3)</f>
      </c>
      <c r="U410" s="47">
        <v>0</v>
      </c>
      <c r="V410" s="47">
        <v>0</v>
      </c>
      <c r="W410" s="47">
        <v>0</v>
      </c>
      <c r="X410" s="47">
        <v>0</v>
      </c>
      <c r="Y410" s="47">
        <v>0</v>
      </c>
      <c r="Z410" s="47">
        <v>0</v>
      </c>
      <c r="AA410" s="47">
        <v>0</v>
      </c>
      <c r="AB410" s="47">
        <v>0</v>
      </c>
      <c r="AC410" s="47">
        <v>0</v>
      </c>
      <c r="AD410" s="47">
        <v>0</v>
      </c>
      <c r="AE410" s="47">
        <v>0</v>
      </c>
      <c r="AF410" s="47">
        <v>0</v>
      </c>
      <c r="AG410" s="47">
        <v>0</v>
      </c>
      <c r="AH410" s="47">
        <v>0</v>
      </c>
      <c r="AI410" s="47">
        <v>0</v>
      </c>
      <c r="AJ410" s="47">
        <v>0</v>
      </c>
      <c r="AK410" s="47">
        <v>0</v>
      </c>
      <c r="AL410" s="47">
        <v>0</v>
      </c>
      <c r="AM410" s="47">
        <v>0</v>
      </c>
      <c r="AN410" s="47">
        <v>0</v>
      </c>
      <c r="AO410" s="47">
        <v>0</v>
      </c>
      <c r="AP410" s="47">
        <v>0</v>
      </c>
      <c r="AQ410" s="47">
        <v>0</v>
      </c>
      <c r="AR410" s="47">
        <v>0</v>
      </c>
      <c r="AS410" s="47">
        <v>0</v>
      </c>
      <c r="AT410" s="47">
        <v>0</v>
      </c>
      <c r="AU410" s="47">
        <v>0</v>
      </c>
      <c r="AV410" s="47">
        <v>0</v>
      </c>
      <c r="AW410" s="47">
        <v>0</v>
      </c>
      <c r="AX410" s="47">
        <v>0</v>
      </c>
      <c r="AY410" s="47">
        <v>0</v>
      </c>
      <c r="AZ410" s="47">
        <v>0</v>
      </c>
      <c r="BA410" s="47">
        <v>0</v>
      </c>
      <c r="BB410" s="47">
        <v>0</v>
      </c>
      <c r="BC410" s="47">
        <v>0</v>
      </c>
      <c r="BD410" s="47">
        <v>0</v>
      </c>
      <c r="BE410" s="47">
        <v>0</v>
      </c>
      <c r="BF410" s="47">
        <v>0</v>
      </c>
      <c r="BG410" s="47">
        <v>0</v>
      </c>
      <c r="BH410" s="47">
        <v>0</v>
      </c>
      <c r="BI410" s="47">
        <v>0</v>
      </c>
      <c r="BJ410" s="47">
        <v>0</v>
      </c>
      <c r="BK410" s="47">
        <v>0</v>
      </c>
      <c r="BL410" s="47">
        <v>0</v>
      </c>
      <c r="BM410" s="47">
        <v>0</v>
      </c>
      <c r="BN410" s="47">
        <v>0</v>
      </c>
      <c r="BO410" s="47">
        <v>0</v>
      </c>
      <c r="BP410" s="47">
        <v>0</v>
      </c>
      <c r="BQ410" s="47">
        <v>0</v>
      </c>
      <c r="BR410" s="47">
        <v>0</v>
      </c>
      <c r="BS410" s="47">
        <v>0</v>
      </c>
      <c r="BT410" s="47">
        <v>1</v>
      </c>
      <c r="BU410" s="47">
        <v>1</v>
      </c>
      <c r="BV410" s="47">
        <v>0</v>
      </c>
      <c r="BW410" s="47">
        <v>0</v>
      </c>
      <c r="BX410" s="47">
        <v>0</v>
      </c>
      <c r="BY410" s="47">
        <v>0</v>
      </c>
      <c r="BZ410" s="47">
        <v>0</v>
      </c>
      <c r="CA410" s="47">
        <v>0</v>
      </c>
      <c r="CB410" s="47">
        <v>0</v>
      </c>
      <c r="CC410" s="47">
        <v>0</v>
      </c>
      <c r="CD410" s="47">
        <v>0</v>
      </c>
      <c r="CE410" s="47">
        <v>0</v>
      </c>
      <c r="CF410" s="47">
        <v>0</v>
      </c>
      <c r="CG410" s="47">
        <v>0</v>
      </c>
      <c r="CH410" s="47">
        <v>0</v>
      </c>
      <c r="CI410" s="47">
        <v>0</v>
      </c>
      <c r="CJ410" s="47">
        <v>0</v>
      </c>
      <c r="CK410" s="47">
        <v>0</v>
      </c>
      <c r="CL410" s="47">
        <v>0</v>
      </c>
      <c r="CM410" s="47">
        <v>0</v>
      </c>
      <c r="CN410" s="47">
        <v>0</v>
      </c>
      <c r="CO410" s="47">
        <v>0</v>
      </c>
      <c r="CP410" s="47">
        <v>0</v>
      </c>
      <c r="CQ410" s="47">
        <v>0</v>
      </c>
      <c r="CR410" s="47">
        <v>0</v>
      </c>
      <c r="CS410" s="47">
        <v>0</v>
      </c>
      <c r="CT410" s="47">
        <v>0</v>
      </c>
      <c r="CU410" s="47">
        <v>0</v>
      </c>
      <c r="CV410" s="47">
        <v>0</v>
      </c>
      <c r="CW410" s="47">
        <v>0</v>
      </c>
      <c r="CX410" s="47">
        <v>0</v>
      </c>
      <c r="CY410" s="47">
        <v>0</v>
      </c>
      <c r="CZ410" s="47">
        <v>0</v>
      </c>
      <c r="DA410" s="47">
        <v>0</v>
      </c>
      <c r="DB410" s="47">
        <v>0</v>
      </c>
      <c r="DC410" s="47">
        <v>0</v>
      </c>
      <c r="DD410" s="47">
        <v>0</v>
      </c>
      <c r="DE410" s="47">
        <v>0</v>
      </c>
      <c r="DF410" s="47">
        <v>0</v>
      </c>
      <c r="DG410" s="47">
        <v>0</v>
      </c>
      <c r="DH410" s="47">
        <v>0</v>
      </c>
      <c r="DI410" s="47">
        <v>0</v>
      </c>
      <c r="DJ410" s="47">
        <v>0</v>
      </c>
      <c r="DK410" s="47">
        <v>0</v>
      </c>
      <c r="DL410" s="47">
        <v>0</v>
      </c>
      <c r="DM410" s="47">
        <v>0</v>
      </c>
      <c r="DN410" s="47">
        <v>0</v>
      </c>
      <c r="DO410" s="47">
        <v>0</v>
      </c>
      <c r="DP410" s="47">
        <v>0</v>
      </c>
      <c r="DQ410" s="47">
        <v>0</v>
      </c>
      <c r="DR410" s="47">
        <v>0</v>
      </c>
      <c r="DS410" s="47">
        <v>0</v>
      </c>
      <c r="DT410" s="47">
        <v>0</v>
      </c>
      <c r="DU410" s="47">
        <v>0</v>
      </c>
      <c r="DV410" s="47">
        <v>0</v>
      </c>
      <c r="DW410" s="47">
        <v>0</v>
      </c>
      <c r="DX410" s="47">
        <v>0</v>
      </c>
      <c r="DY410" s="47">
        <v>0</v>
      </c>
      <c r="DZ410" s="47">
        <v>0</v>
      </c>
      <c r="EA410" s="47">
        <v>0</v>
      </c>
      <c r="ZZ410" t="s">
        <v>157</v>
      </c>
    </row>
    <row r="411" spans="1:702" x14ac:dyDescent="0.25">
      <c r="A411" s="47" t="s">
        <v>788</v>
      </c>
      <c r="B411" s="47" t="s">
        <v>153</v>
      </c>
      <c r="C411" s="47" t="s">
        <v>157</v>
      </c>
      <c r="D411" s="47" t="s">
        <v>1170</v>
      </c>
      <c r="E411" s="47" t="s">
        <v>780</v>
      </c>
      <c r="F411" s="47" t="s">
        <v>780</v>
      </c>
      <c r="G411" s="47"/>
      <c r="H411" s="47" t="s">
        <v>406</v>
      </c>
      <c r="I411" s="47" t="s">
        <v>412</v>
      </c>
      <c r="J411" s="47" t="str">
        <f>=IFERROR(VLOOKUP(H411&amp;I411,Table_Fonctions!A:G,6,FALSE),"")</f>
        <v>0</v>
      </c>
      <c r="K411" s="47" t="s">
        <v>1177</v>
      </c>
      <c r="L411" s="47" t="str">
        <f>=IFERROR(VLOOKUP(H411&amp;I411,Table_Fonctions!A:G,7,FALSE),K411)</f>
        <v/>
      </c>
      <c r="M411" s="47" t="str">
        <f>=IF(OR(LEFT(D411, 3)="TJ ", LEFT(D411, 4)="CPH "), "OUI", "NON")</f>
        <v/>
      </c>
      <c r="N411" s="47" t="s">
        <v>789</v>
      </c>
      <c r="O411" s="47"/>
      <c r="P411" s="47">
        <v>1</v>
      </c>
      <c r="Q411" s="47">
        <v>1</v>
      </c>
      <c r="R411" s="47" t="s">
        <v>1172</v>
      </c>
      <c r="S411" s="47">
        <f>=ROUND(BQ411-(BR411+BS411),3)</f>
      </c>
      <c r="T411" s="47">
        <f>=ROUND(CK411-(CL411+CM411+CN411+CO411+CP411),3)</f>
      </c>
      <c r="U411" s="47">
        <v>0</v>
      </c>
      <c r="V411" s="47">
        <v>0</v>
      </c>
      <c r="W411" s="47">
        <v>0</v>
      </c>
      <c r="X411" s="47">
        <v>0</v>
      </c>
      <c r="Y411" s="47">
        <v>0</v>
      </c>
      <c r="Z411" s="47">
        <v>0</v>
      </c>
      <c r="AA411" s="47">
        <v>0</v>
      </c>
      <c r="AB411" s="47">
        <v>0</v>
      </c>
      <c r="AC411" s="47">
        <v>0</v>
      </c>
      <c r="AD411" s="47">
        <v>0</v>
      </c>
      <c r="AE411" s="47">
        <v>0</v>
      </c>
      <c r="AF411" s="47">
        <v>0</v>
      </c>
      <c r="AG411" s="47">
        <v>0</v>
      </c>
      <c r="AH411" s="47">
        <v>0</v>
      </c>
      <c r="AI411" s="47">
        <v>0</v>
      </c>
      <c r="AJ411" s="47">
        <v>0</v>
      </c>
      <c r="AK411" s="47">
        <v>0</v>
      </c>
      <c r="AL411" s="47">
        <v>0</v>
      </c>
      <c r="AM411" s="47">
        <v>0</v>
      </c>
      <c r="AN411" s="47">
        <v>0</v>
      </c>
      <c r="AO411" s="47">
        <v>0</v>
      </c>
      <c r="AP411" s="47">
        <v>0</v>
      </c>
      <c r="AQ411" s="47">
        <v>0</v>
      </c>
      <c r="AR411" s="47">
        <v>0</v>
      </c>
      <c r="AS411" s="47">
        <v>0</v>
      </c>
      <c r="AT411" s="47">
        <v>0</v>
      </c>
      <c r="AU411" s="47">
        <v>0</v>
      </c>
      <c r="AV411" s="47">
        <v>0</v>
      </c>
      <c r="AW411" s="47">
        <v>0</v>
      </c>
      <c r="AX411" s="47">
        <v>0</v>
      </c>
      <c r="AY411" s="47">
        <v>0</v>
      </c>
      <c r="AZ411" s="47">
        <v>0</v>
      </c>
      <c r="BA411" s="47">
        <v>0</v>
      </c>
      <c r="BB411" s="47">
        <v>0</v>
      </c>
      <c r="BC411" s="47">
        <v>0</v>
      </c>
      <c r="BD411" s="47">
        <v>0</v>
      </c>
      <c r="BE411" s="47">
        <v>0</v>
      </c>
      <c r="BF411" s="47">
        <v>0</v>
      </c>
      <c r="BG411" s="47">
        <v>0</v>
      </c>
      <c r="BH411" s="47">
        <v>0</v>
      </c>
      <c r="BI411" s="47">
        <v>0</v>
      </c>
      <c r="BJ411" s="47">
        <v>0</v>
      </c>
      <c r="BK411" s="47">
        <v>0</v>
      </c>
      <c r="BL411" s="47">
        <v>0</v>
      </c>
      <c r="BM411" s="47">
        <v>0</v>
      </c>
      <c r="BN411" s="47">
        <v>0</v>
      </c>
      <c r="BO411" s="47">
        <v>0</v>
      </c>
      <c r="BP411" s="47">
        <v>0</v>
      </c>
      <c r="BQ411" s="47">
        <v>0</v>
      </c>
      <c r="BR411" s="47">
        <v>0</v>
      </c>
      <c r="BS411" s="47">
        <v>0</v>
      </c>
      <c r="BT411" s="47">
        <v>0</v>
      </c>
      <c r="BU411" s="47">
        <v>0</v>
      </c>
      <c r="BV411" s="47">
        <v>0</v>
      </c>
      <c r="BW411" s="47">
        <v>0</v>
      </c>
      <c r="BX411" s="47">
        <v>0</v>
      </c>
      <c r="BY411" s="47">
        <v>0</v>
      </c>
      <c r="BZ411" s="47">
        <v>0</v>
      </c>
      <c r="CA411" s="47">
        <v>0</v>
      </c>
      <c r="CB411" s="47">
        <v>0</v>
      </c>
      <c r="CC411" s="47">
        <v>0</v>
      </c>
      <c r="CD411" s="47">
        <v>0</v>
      </c>
      <c r="CE411" s="47">
        <v>0</v>
      </c>
      <c r="CF411" s="47">
        <v>0</v>
      </c>
      <c r="CG411" s="47">
        <v>0</v>
      </c>
      <c r="CH411" s="47">
        <v>0</v>
      </c>
      <c r="CI411" s="47">
        <v>0</v>
      </c>
      <c r="CJ411" s="47">
        <v>0</v>
      </c>
      <c r="CK411" s="47">
        <v>1</v>
      </c>
      <c r="CL411" s="47">
        <v>1</v>
      </c>
      <c r="CM411" s="47">
        <v>0</v>
      </c>
      <c r="CN411" s="47">
        <v>0</v>
      </c>
      <c r="CO411" s="47">
        <v>0</v>
      </c>
      <c r="CP411" s="47">
        <v>0</v>
      </c>
      <c r="CQ411" s="47">
        <v>0</v>
      </c>
      <c r="CR411" s="47">
        <v>0</v>
      </c>
      <c r="CS411" s="47">
        <v>0</v>
      </c>
      <c r="CT411" s="47">
        <v>0</v>
      </c>
      <c r="CU411" s="47">
        <v>0</v>
      </c>
      <c r="CV411" s="47">
        <v>0</v>
      </c>
      <c r="CW411" s="47">
        <v>0</v>
      </c>
      <c r="CX411" s="47">
        <v>0</v>
      </c>
      <c r="CY411" s="47">
        <v>0</v>
      </c>
      <c r="CZ411" s="47">
        <v>0</v>
      </c>
      <c r="DA411" s="47">
        <v>0</v>
      </c>
      <c r="DB411" s="47">
        <v>0</v>
      </c>
      <c r="DC411" s="47">
        <v>0</v>
      </c>
      <c r="DD411" s="47">
        <v>0</v>
      </c>
      <c r="DE411" s="47">
        <v>0</v>
      </c>
      <c r="DF411" s="47">
        <v>0</v>
      </c>
      <c r="DG411" s="47">
        <v>0</v>
      </c>
      <c r="DH411" s="47">
        <v>0</v>
      </c>
      <c r="DI411" s="47">
        <v>0</v>
      </c>
      <c r="DJ411" s="47">
        <v>0</v>
      </c>
      <c r="DK411" s="47">
        <v>0</v>
      </c>
      <c r="DL411" s="47">
        <v>0</v>
      </c>
      <c r="DM411" s="47">
        <v>0</v>
      </c>
      <c r="DN411" s="47">
        <v>0</v>
      </c>
      <c r="DO411" s="47">
        <v>0</v>
      </c>
      <c r="DP411" s="47">
        <v>0</v>
      </c>
      <c r="DQ411" s="47">
        <v>0</v>
      </c>
      <c r="DR411" s="47">
        <v>0</v>
      </c>
      <c r="DS411" s="47">
        <v>0</v>
      </c>
      <c r="DT411" s="47">
        <v>0</v>
      </c>
      <c r="DU411" s="47">
        <v>0</v>
      </c>
      <c r="DV411" s="47">
        <v>0</v>
      </c>
      <c r="DW411" s="47">
        <v>0</v>
      </c>
      <c r="DX411" s="47">
        <v>0</v>
      </c>
      <c r="DY411" s="47">
        <v>0</v>
      </c>
      <c r="DZ411" s="47">
        <v>0</v>
      </c>
      <c r="EA411" s="47">
        <v>0</v>
      </c>
      <c r="ZZ411" t="s">
        <v>157</v>
      </c>
    </row>
    <row r="412" spans="1:702" x14ac:dyDescent="0.25">
      <c r="A412" s="47" t="s">
        <v>790</v>
      </c>
      <c r="B412" s="47" t="s">
        <v>153</v>
      </c>
      <c r="C412" s="47" t="s">
        <v>157</v>
      </c>
      <c r="D412" s="47" t="s">
        <v>1170</v>
      </c>
      <c r="E412" s="47" t="s">
        <v>780</v>
      </c>
      <c r="F412" s="47" t="s">
        <v>780</v>
      </c>
      <c r="G412" s="47"/>
      <c r="H412" s="47" t="s">
        <v>406</v>
      </c>
      <c r="I412" s="47" t="s">
        <v>412</v>
      </c>
      <c r="J412" s="47" t="str">
        <f>=IFERROR(VLOOKUP(H412&amp;I412,Table_Fonctions!A:G,6,FALSE),"")</f>
        <v>0</v>
      </c>
      <c r="K412" s="47" t="s">
        <v>1177</v>
      </c>
      <c r="L412" s="47" t="str">
        <f>=IFERROR(VLOOKUP(H412&amp;I412,Table_Fonctions!A:G,7,FALSE),K412)</f>
        <v/>
      </c>
      <c r="M412" s="47" t="str">
        <f>=IF(OR(LEFT(D412, 3)="TJ ", LEFT(D412, 4)="CPH "), "OUI", "NON")</f>
        <v/>
      </c>
      <c r="N412" s="47" t="s">
        <v>681</v>
      </c>
      <c r="O412" s="47"/>
      <c r="P412" s="47">
        <v>1</v>
      </c>
      <c r="Q412" s="47">
        <v>1</v>
      </c>
      <c r="R412" s="47" t="s">
        <v>1172</v>
      </c>
      <c r="S412" s="47">
        <f>=ROUND(BQ412-(BR412+BS412),3)</f>
      </c>
      <c r="T412" s="47">
        <f>=ROUND(CK412-(CL412+CM412+CN412+CO412+CP412),3)</f>
      </c>
      <c r="U412" s="47">
        <v>0</v>
      </c>
      <c r="V412" s="47">
        <v>0</v>
      </c>
      <c r="W412" s="47">
        <v>0</v>
      </c>
      <c r="X412" s="47">
        <v>0</v>
      </c>
      <c r="Y412" s="47">
        <v>0</v>
      </c>
      <c r="Z412" s="47">
        <v>0</v>
      </c>
      <c r="AA412" s="47">
        <v>0</v>
      </c>
      <c r="AB412" s="47">
        <v>0</v>
      </c>
      <c r="AC412" s="47">
        <v>0</v>
      </c>
      <c r="AD412" s="47">
        <v>0</v>
      </c>
      <c r="AE412" s="47">
        <v>0</v>
      </c>
      <c r="AF412" s="47">
        <v>0</v>
      </c>
      <c r="AG412" s="47">
        <v>0</v>
      </c>
      <c r="AH412" s="47">
        <v>0</v>
      </c>
      <c r="AI412" s="47">
        <v>0</v>
      </c>
      <c r="AJ412" s="47">
        <v>0</v>
      </c>
      <c r="AK412" s="47">
        <v>0</v>
      </c>
      <c r="AL412" s="47">
        <v>0</v>
      </c>
      <c r="AM412" s="47">
        <v>0</v>
      </c>
      <c r="AN412" s="47">
        <v>0</v>
      </c>
      <c r="AO412" s="47">
        <v>0</v>
      </c>
      <c r="AP412" s="47">
        <v>0</v>
      </c>
      <c r="AQ412" s="47">
        <v>0</v>
      </c>
      <c r="AR412" s="47">
        <v>0</v>
      </c>
      <c r="AS412" s="47">
        <v>0</v>
      </c>
      <c r="AT412" s="47">
        <v>0</v>
      </c>
      <c r="AU412" s="47">
        <v>0</v>
      </c>
      <c r="AV412" s="47">
        <v>0</v>
      </c>
      <c r="AW412" s="47">
        <v>0</v>
      </c>
      <c r="AX412" s="47">
        <v>0</v>
      </c>
      <c r="AY412" s="47">
        <v>0</v>
      </c>
      <c r="AZ412" s="47">
        <v>0</v>
      </c>
      <c r="BA412" s="47">
        <v>0</v>
      </c>
      <c r="BB412" s="47">
        <v>0</v>
      </c>
      <c r="BC412" s="47">
        <v>0</v>
      </c>
      <c r="BD412" s="47">
        <v>0</v>
      </c>
      <c r="BE412" s="47">
        <v>0</v>
      </c>
      <c r="BF412" s="47">
        <v>0</v>
      </c>
      <c r="BG412" s="47">
        <v>0</v>
      </c>
      <c r="BH412" s="47">
        <v>0</v>
      </c>
      <c r="BI412" s="47">
        <v>0</v>
      </c>
      <c r="BJ412" s="47">
        <v>0</v>
      </c>
      <c r="BK412" s="47">
        <v>0</v>
      </c>
      <c r="BL412" s="47">
        <v>0</v>
      </c>
      <c r="BM412" s="47">
        <v>0</v>
      </c>
      <c r="BN412" s="47">
        <v>0</v>
      </c>
      <c r="BO412" s="47">
        <v>0</v>
      </c>
      <c r="BP412" s="47">
        <v>0</v>
      </c>
      <c r="BQ412" s="47">
        <v>0</v>
      </c>
      <c r="BR412" s="47">
        <v>0</v>
      </c>
      <c r="BS412" s="47">
        <v>0</v>
      </c>
      <c r="BT412" s="47">
        <v>0</v>
      </c>
      <c r="BU412" s="47">
        <v>0</v>
      </c>
      <c r="BV412" s="47">
        <v>0</v>
      </c>
      <c r="BW412" s="47">
        <v>0</v>
      </c>
      <c r="BX412" s="47">
        <v>0</v>
      </c>
      <c r="BY412" s="47">
        <v>0</v>
      </c>
      <c r="BZ412" s="47">
        <v>0</v>
      </c>
      <c r="CA412" s="47">
        <v>0</v>
      </c>
      <c r="CB412" s="47">
        <v>0</v>
      </c>
      <c r="CC412" s="47">
        <v>0</v>
      </c>
      <c r="CD412" s="47">
        <v>0</v>
      </c>
      <c r="CE412" s="47">
        <v>0</v>
      </c>
      <c r="CF412" s="47">
        <v>0</v>
      </c>
      <c r="CG412" s="47">
        <v>0</v>
      </c>
      <c r="CH412" s="47">
        <v>0</v>
      </c>
      <c r="CI412" s="47">
        <v>0</v>
      </c>
      <c r="CJ412" s="47">
        <v>0</v>
      </c>
      <c r="CK412" s="47">
        <v>1</v>
      </c>
      <c r="CL412" s="47">
        <v>1</v>
      </c>
      <c r="CM412" s="47">
        <v>0</v>
      </c>
      <c r="CN412" s="47">
        <v>0</v>
      </c>
      <c r="CO412" s="47">
        <v>0</v>
      </c>
      <c r="CP412" s="47">
        <v>0</v>
      </c>
      <c r="CQ412" s="47">
        <v>0</v>
      </c>
      <c r="CR412" s="47">
        <v>0</v>
      </c>
      <c r="CS412" s="47">
        <v>0</v>
      </c>
      <c r="CT412" s="47">
        <v>0</v>
      </c>
      <c r="CU412" s="47">
        <v>0</v>
      </c>
      <c r="CV412" s="47">
        <v>0</v>
      </c>
      <c r="CW412" s="47">
        <v>0</v>
      </c>
      <c r="CX412" s="47">
        <v>0</v>
      </c>
      <c r="CY412" s="47">
        <v>0</v>
      </c>
      <c r="CZ412" s="47">
        <v>0</v>
      </c>
      <c r="DA412" s="47">
        <v>0</v>
      </c>
      <c r="DB412" s="47">
        <v>0</v>
      </c>
      <c r="DC412" s="47">
        <v>0</v>
      </c>
      <c r="DD412" s="47">
        <v>0</v>
      </c>
      <c r="DE412" s="47">
        <v>0</v>
      </c>
      <c r="DF412" s="47">
        <v>0</v>
      </c>
      <c r="DG412" s="47">
        <v>0</v>
      </c>
      <c r="DH412" s="47">
        <v>0</v>
      </c>
      <c r="DI412" s="47">
        <v>0</v>
      </c>
      <c r="DJ412" s="47">
        <v>0</v>
      </c>
      <c r="DK412" s="47">
        <v>0</v>
      </c>
      <c r="DL412" s="47">
        <v>0</v>
      </c>
      <c r="DM412" s="47">
        <v>0</v>
      </c>
      <c r="DN412" s="47">
        <v>0</v>
      </c>
      <c r="DO412" s="47">
        <v>0</v>
      </c>
      <c r="DP412" s="47">
        <v>0</v>
      </c>
      <c r="DQ412" s="47">
        <v>0</v>
      </c>
      <c r="DR412" s="47">
        <v>0</v>
      </c>
      <c r="DS412" s="47">
        <v>0</v>
      </c>
      <c r="DT412" s="47">
        <v>0</v>
      </c>
      <c r="DU412" s="47">
        <v>0</v>
      </c>
      <c r="DV412" s="47">
        <v>0</v>
      </c>
      <c r="DW412" s="47">
        <v>0</v>
      </c>
      <c r="DX412" s="47">
        <v>0</v>
      </c>
      <c r="DY412" s="47">
        <v>0</v>
      </c>
      <c r="DZ412" s="47">
        <v>0</v>
      </c>
      <c r="EA412" s="47">
        <v>0</v>
      </c>
      <c r="ZZ412" t="s">
        <v>157</v>
      </c>
    </row>
    <row r="413" spans="1:702" x14ac:dyDescent="0.25">
      <c r="A413" s="47" t="s">
        <v>791</v>
      </c>
      <c r="B413" s="47" t="s">
        <v>153</v>
      </c>
      <c r="C413" s="47" t="s">
        <v>157</v>
      </c>
      <c r="D413" s="47" t="s">
        <v>1170</v>
      </c>
      <c r="E413" s="47" t="s">
        <v>780</v>
      </c>
      <c r="F413" s="47" t="s">
        <v>780</v>
      </c>
      <c r="G413" s="47"/>
      <c r="H413" s="47" t="s">
        <v>406</v>
      </c>
      <c r="I413" s="47" t="s">
        <v>415</v>
      </c>
      <c r="J413" s="47" t="str">
        <f>=IFERROR(VLOOKUP(H413&amp;I413,Table_Fonctions!A:G,6,FALSE),"")</f>
        <v>0</v>
      </c>
      <c r="K413" s="47" t="s">
        <v>1177</v>
      </c>
      <c r="L413" s="47" t="str">
        <f>=IFERROR(VLOOKUP(H413&amp;I413,Table_Fonctions!A:G,7,FALSE),K413)</f>
        <v/>
      </c>
      <c r="M413" s="47" t="str">
        <f>=IF(OR(LEFT(D413, 3)="TJ ", LEFT(D413, 4)="CPH "), "OUI", "NON")</f>
        <v/>
      </c>
      <c r="N413" s="47" t="s">
        <v>671</v>
      </c>
      <c r="O413" s="47"/>
      <c r="P413" s="47">
        <v>1</v>
      </c>
      <c r="Q413" s="47">
        <v>1</v>
      </c>
      <c r="R413" s="47" t="s">
        <v>1172</v>
      </c>
      <c r="S413" s="47">
        <f>=ROUND(BQ413-(BR413+BS413),3)</f>
      </c>
      <c r="T413" s="47">
        <f>=ROUND(CK413-(CL413+CM413+CN413+CO413+CP413),3)</f>
      </c>
      <c r="U413" s="47">
        <v>0</v>
      </c>
      <c r="V413" s="47">
        <v>0</v>
      </c>
      <c r="W413" s="47">
        <v>0</v>
      </c>
      <c r="X413" s="47">
        <v>0</v>
      </c>
      <c r="Y413" s="47">
        <v>0</v>
      </c>
      <c r="Z413" s="47">
        <v>0</v>
      </c>
      <c r="AA413" s="47">
        <v>0</v>
      </c>
      <c r="AB413" s="47">
        <v>0</v>
      </c>
      <c r="AC413" s="47">
        <v>0</v>
      </c>
      <c r="AD413" s="47">
        <v>0</v>
      </c>
      <c r="AE413" s="47">
        <v>0</v>
      </c>
      <c r="AF413" s="47">
        <v>0</v>
      </c>
      <c r="AG413" s="47">
        <v>0</v>
      </c>
      <c r="AH413" s="47">
        <v>0</v>
      </c>
      <c r="AI413" s="47">
        <v>0</v>
      </c>
      <c r="AJ413" s="47">
        <v>0</v>
      </c>
      <c r="AK413" s="47">
        <v>0</v>
      </c>
      <c r="AL413" s="47">
        <v>0</v>
      </c>
      <c r="AM413" s="47">
        <v>0</v>
      </c>
      <c r="AN413" s="47">
        <v>0</v>
      </c>
      <c r="AO413" s="47">
        <v>0</v>
      </c>
      <c r="AP413" s="47">
        <v>0</v>
      </c>
      <c r="AQ413" s="47">
        <v>0</v>
      </c>
      <c r="AR413" s="47">
        <v>0</v>
      </c>
      <c r="AS413" s="47">
        <v>0</v>
      </c>
      <c r="AT413" s="47">
        <v>0</v>
      </c>
      <c r="AU413" s="47">
        <v>0</v>
      </c>
      <c r="AV413" s="47">
        <v>0</v>
      </c>
      <c r="AW413" s="47">
        <v>0</v>
      </c>
      <c r="AX413" s="47">
        <v>0</v>
      </c>
      <c r="AY413" s="47">
        <v>0</v>
      </c>
      <c r="AZ413" s="47">
        <v>0</v>
      </c>
      <c r="BA413" s="47">
        <v>0</v>
      </c>
      <c r="BB413" s="47">
        <v>0</v>
      </c>
      <c r="BC413" s="47">
        <v>0</v>
      </c>
      <c r="BD413" s="47">
        <v>0</v>
      </c>
      <c r="BE413" s="47">
        <v>0</v>
      </c>
      <c r="BF413" s="47">
        <v>0</v>
      </c>
      <c r="BG413" s="47">
        <v>0</v>
      </c>
      <c r="BH413" s="47">
        <v>0</v>
      </c>
      <c r="BI413" s="47">
        <v>0</v>
      </c>
      <c r="BJ413" s="47">
        <v>0</v>
      </c>
      <c r="BK413" s="47">
        <v>0</v>
      </c>
      <c r="BL413" s="47">
        <v>0</v>
      </c>
      <c r="BM413" s="47">
        <v>0</v>
      </c>
      <c r="BN413" s="47">
        <v>0</v>
      </c>
      <c r="BO413" s="47">
        <v>0</v>
      </c>
      <c r="BP413" s="47">
        <v>0</v>
      </c>
      <c r="BQ413" s="47">
        <v>0</v>
      </c>
      <c r="BR413" s="47">
        <v>0</v>
      </c>
      <c r="BS413" s="47">
        <v>0</v>
      </c>
      <c r="BT413" s="47">
        <v>1</v>
      </c>
      <c r="BU413" s="47">
        <v>0</v>
      </c>
      <c r="BV413" s="47">
        <v>0</v>
      </c>
      <c r="BW413" s="47">
        <v>0</v>
      </c>
      <c r="BX413" s="47">
        <v>0</v>
      </c>
      <c r="BY413" s="47">
        <v>0</v>
      </c>
      <c r="BZ413" s="47">
        <v>0</v>
      </c>
      <c r="CA413" s="47">
        <v>0</v>
      </c>
      <c r="CB413" s="47">
        <v>0</v>
      </c>
      <c r="CC413" s="47">
        <v>0</v>
      </c>
      <c r="CD413" s="47">
        <v>0</v>
      </c>
      <c r="CE413" s="47">
        <v>0</v>
      </c>
      <c r="CF413" s="47">
        <v>0</v>
      </c>
      <c r="CG413" s="47">
        <v>0</v>
      </c>
      <c r="CH413" s="47">
        <v>0</v>
      </c>
      <c r="CI413" s="47">
        <v>0</v>
      </c>
      <c r="CJ413" s="47">
        <v>0</v>
      </c>
      <c r="CK413" s="47">
        <v>0</v>
      </c>
      <c r="CL413" s="47">
        <v>0</v>
      </c>
      <c r="CM413" s="47">
        <v>0</v>
      </c>
      <c r="CN413" s="47">
        <v>0</v>
      </c>
      <c r="CO413" s="47">
        <v>0</v>
      </c>
      <c r="CP413" s="47">
        <v>0</v>
      </c>
      <c r="CQ413" s="47">
        <v>0</v>
      </c>
      <c r="CR413" s="47">
        <v>0</v>
      </c>
      <c r="CS413" s="47">
        <v>0</v>
      </c>
      <c r="CT413" s="47">
        <v>0</v>
      </c>
      <c r="CU413" s="47">
        <v>0</v>
      </c>
      <c r="CV413" s="47">
        <v>0</v>
      </c>
      <c r="CW413" s="47">
        <v>0</v>
      </c>
      <c r="CX413" s="47">
        <v>0</v>
      </c>
      <c r="CY413" s="47">
        <v>0</v>
      </c>
      <c r="CZ413" s="47">
        <v>0</v>
      </c>
      <c r="DA413" s="47">
        <v>0</v>
      </c>
      <c r="DB413" s="47">
        <v>0</v>
      </c>
      <c r="DC413" s="47">
        <v>0</v>
      </c>
      <c r="DD413" s="47">
        <v>0</v>
      </c>
      <c r="DE413" s="47">
        <v>0</v>
      </c>
      <c r="DF413" s="47">
        <v>0</v>
      </c>
      <c r="DG413" s="47">
        <v>0</v>
      </c>
      <c r="DH413" s="47">
        <v>0</v>
      </c>
      <c r="DI413" s="47">
        <v>0</v>
      </c>
      <c r="DJ413" s="47">
        <v>0</v>
      </c>
      <c r="DK413" s="47">
        <v>0</v>
      </c>
      <c r="DL413" s="47">
        <v>0</v>
      </c>
      <c r="DM413" s="47">
        <v>0</v>
      </c>
      <c r="DN413" s="47">
        <v>0</v>
      </c>
      <c r="DO413" s="47">
        <v>0</v>
      </c>
      <c r="DP413" s="47">
        <v>0</v>
      </c>
      <c r="DQ413" s="47">
        <v>0</v>
      </c>
      <c r="DR413" s="47">
        <v>0</v>
      </c>
      <c r="DS413" s="47">
        <v>0</v>
      </c>
      <c r="DT413" s="47">
        <v>0</v>
      </c>
      <c r="DU413" s="47">
        <v>0</v>
      </c>
      <c r="DV413" s="47">
        <v>0</v>
      </c>
      <c r="DW413" s="47">
        <v>0</v>
      </c>
      <c r="DX413" s="47">
        <v>0</v>
      </c>
      <c r="DY413" s="47">
        <v>0</v>
      </c>
      <c r="DZ413" s="47">
        <v>0</v>
      </c>
      <c r="EA413" s="47">
        <v>0</v>
      </c>
      <c r="ZZ413" t="s">
        <v>157</v>
      </c>
    </row>
    <row r="414" spans="1:702" x14ac:dyDescent="0.25">
      <c r="A414" s="47" t="s">
        <v>792</v>
      </c>
      <c r="B414" s="47" t="s">
        <v>153</v>
      </c>
      <c r="C414" s="47" t="s">
        <v>157</v>
      </c>
      <c r="D414" s="47" t="s">
        <v>1170</v>
      </c>
      <c r="E414" s="47" t="s">
        <v>780</v>
      </c>
      <c r="F414" s="47" t="s">
        <v>780</v>
      </c>
      <c r="G414" s="47"/>
      <c r="H414" s="47" t="s">
        <v>406</v>
      </c>
      <c r="I414" s="47" t="s">
        <v>415</v>
      </c>
      <c r="J414" s="47" t="str">
        <f>=IFERROR(VLOOKUP(H414&amp;I414,Table_Fonctions!A:G,6,FALSE),"")</f>
        <v>0</v>
      </c>
      <c r="K414" s="47" t="s">
        <v>1177</v>
      </c>
      <c r="L414" s="47" t="str">
        <f>=IFERROR(VLOOKUP(H414&amp;I414,Table_Fonctions!A:G,7,FALSE),K414)</f>
        <v/>
      </c>
      <c r="M414" s="47" t="str">
        <f>=IF(OR(LEFT(D414, 3)="TJ ", LEFT(D414, 4)="CPH "), "OUI", "NON")</f>
        <v/>
      </c>
      <c r="N414" s="47" t="s">
        <v>793</v>
      </c>
      <c r="O414" s="47"/>
      <c r="P414" s="47">
        <v>0</v>
      </c>
      <c r="Q414" s="47">
        <v>0</v>
      </c>
      <c r="R414" s="47" t="s">
        <v>1172</v>
      </c>
      <c r="S414" s="47">
        <f>=ROUND(BQ414-(BR414+BS414),3)</f>
      </c>
      <c r="T414" s="47">
        <f>=ROUND(CK414-(CL414+CM414+CN414+CO414+CP414),3)</f>
      </c>
      <c r="U414" s="47">
        <v>0</v>
      </c>
      <c r="V414" s="47">
        <v>0</v>
      </c>
      <c r="W414" s="47">
        <v>0</v>
      </c>
      <c r="X414" s="47">
        <v>0</v>
      </c>
      <c r="Y414" s="47">
        <v>0</v>
      </c>
      <c r="Z414" s="47">
        <v>0</v>
      </c>
      <c r="AA414" s="47">
        <v>0</v>
      </c>
      <c r="AB414" s="47">
        <v>0</v>
      </c>
      <c r="AC414" s="47">
        <v>0</v>
      </c>
      <c r="AD414" s="47">
        <v>0</v>
      </c>
      <c r="AE414" s="47">
        <v>0</v>
      </c>
      <c r="AF414" s="47">
        <v>0</v>
      </c>
      <c r="AG414" s="47">
        <v>0</v>
      </c>
      <c r="AH414" s="47">
        <v>0</v>
      </c>
      <c r="AI414" s="47">
        <v>0</v>
      </c>
      <c r="AJ414" s="47">
        <v>0</v>
      </c>
      <c r="AK414" s="47">
        <v>0</v>
      </c>
      <c r="AL414" s="47">
        <v>0</v>
      </c>
      <c r="AM414" s="47">
        <v>0</v>
      </c>
      <c r="AN414" s="47">
        <v>0</v>
      </c>
      <c r="AO414" s="47">
        <v>0</v>
      </c>
      <c r="AP414" s="47">
        <v>0</v>
      </c>
      <c r="AQ414" s="47">
        <v>0</v>
      </c>
      <c r="AR414" s="47">
        <v>0</v>
      </c>
      <c r="AS414" s="47">
        <v>0</v>
      </c>
      <c r="AT414" s="47">
        <v>0</v>
      </c>
      <c r="AU414" s="47">
        <v>0</v>
      </c>
      <c r="AV414" s="47">
        <v>0</v>
      </c>
      <c r="AW414" s="47">
        <v>0</v>
      </c>
      <c r="AX414" s="47">
        <v>0</v>
      </c>
      <c r="AY414" s="47">
        <v>0</v>
      </c>
      <c r="AZ414" s="47">
        <v>0</v>
      </c>
      <c r="BA414" s="47">
        <v>0</v>
      </c>
      <c r="BB414" s="47">
        <v>0</v>
      </c>
      <c r="BC414" s="47">
        <v>0</v>
      </c>
      <c r="BD414" s="47">
        <v>0</v>
      </c>
      <c r="BE414" s="47">
        <v>0</v>
      </c>
      <c r="BF414" s="47">
        <v>0</v>
      </c>
      <c r="BG414" s="47">
        <v>0</v>
      </c>
      <c r="BH414" s="47">
        <v>0</v>
      </c>
      <c r="BI414" s="47">
        <v>0</v>
      </c>
      <c r="BJ414" s="47">
        <v>0</v>
      </c>
      <c r="BK414" s="47">
        <v>0</v>
      </c>
      <c r="BL414" s="47">
        <v>0</v>
      </c>
      <c r="BM414" s="47">
        <v>0</v>
      </c>
      <c r="BN414" s="47">
        <v>0</v>
      </c>
      <c r="BO414" s="47">
        <v>0</v>
      </c>
      <c r="BP414" s="47">
        <v>0</v>
      </c>
      <c r="BQ414" s="47">
        <v>0</v>
      </c>
      <c r="BR414" s="47">
        <v>0</v>
      </c>
      <c r="BS414" s="47">
        <v>0</v>
      </c>
      <c r="BT414" s="47">
        <v>0</v>
      </c>
      <c r="BU414" s="47">
        <v>0</v>
      </c>
      <c r="BV414" s="47">
        <v>0</v>
      </c>
      <c r="BW414" s="47">
        <v>0</v>
      </c>
      <c r="BX414" s="47">
        <v>0</v>
      </c>
      <c r="BY414" s="47">
        <v>0</v>
      </c>
      <c r="BZ414" s="47">
        <v>0</v>
      </c>
      <c r="CA414" s="47">
        <v>0</v>
      </c>
      <c r="CB414" s="47">
        <v>0</v>
      </c>
      <c r="CC414" s="47">
        <v>0</v>
      </c>
      <c r="CD414" s="47">
        <v>0</v>
      </c>
      <c r="CE414" s="47">
        <v>0</v>
      </c>
      <c r="CF414" s="47">
        <v>0</v>
      </c>
      <c r="CG414" s="47">
        <v>0</v>
      </c>
      <c r="CH414" s="47">
        <v>0</v>
      </c>
      <c r="CI414" s="47">
        <v>0</v>
      </c>
      <c r="CJ414" s="47">
        <v>0</v>
      </c>
      <c r="CK414" s="47">
        <v>0</v>
      </c>
      <c r="CL414" s="47">
        <v>0</v>
      </c>
      <c r="CM414" s="47">
        <v>0</v>
      </c>
      <c r="CN414" s="47">
        <v>0</v>
      </c>
      <c r="CO414" s="47">
        <v>0</v>
      </c>
      <c r="CP414" s="47">
        <v>0</v>
      </c>
      <c r="CQ414" s="47">
        <v>0</v>
      </c>
      <c r="CR414" s="47">
        <v>0</v>
      </c>
      <c r="CS414" s="47">
        <v>0</v>
      </c>
      <c r="CT414" s="47">
        <v>0</v>
      </c>
      <c r="CU414" s="47">
        <v>0</v>
      </c>
      <c r="CV414" s="47">
        <v>0</v>
      </c>
      <c r="CW414" s="47">
        <v>0</v>
      </c>
      <c r="CX414" s="47">
        <v>0</v>
      </c>
      <c r="CY414" s="47">
        <v>0</v>
      </c>
      <c r="CZ414" s="47">
        <v>0</v>
      </c>
      <c r="DA414" s="47">
        <v>0</v>
      </c>
      <c r="DB414" s="47">
        <v>0</v>
      </c>
      <c r="DC414" s="47">
        <v>0</v>
      </c>
      <c r="DD414" s="47">
        <v>0</v>
      </c>
      <c r="DE414" s="47">
        <v>0</v>
      </c>
      <c r="DF414" s="47">
        <v>0</v>
      </c>
      <c r="DG414" s="47">
        <v>0</v>
      </c>
      <c r="DH414" s="47">
        <v>0</v>
      </c>
      <c r="DI414" s="47">
        <v>0</v>
      </c>
      <c r="DJ414" s="47">
        <v>0</v>
      </c>
      <c r="DK414" s="47">
        <v>1</v>
      </c>
      <c r="DL414" s="47">
        <v>1</v>
      </c>
      <c r="DM414" s="47">
        <v>0</v>
      </c>
      <c r="DN414" s="47">
        <v>0</v>
      </c>
      <c r="DO414" s="47">
        <v>0</v>
      </c>
      <c r="DP414" s="47">
        <v>0</v>
      </c>
      <c r="DQ414" s="47">
        <v>0</v>
      </c>
      <c r="DR414" s="47">
        <v>0</v>
      </c>
      <c r="DS414" s="47">
        <v>0</v>
      </c>
      <c r="DT414" s="47">
        <v>0</v>
      </c>
      <c r="DU414" s="47">
        <v>0</v>
      </c>
      <c r="DV414" s="47">
        <v>0</v>
      </c>
      <c r="DW414" s="47">
        <v>0</v>
      </c>
      <c r="DX414" s="47">
        <v>0</v>
      </c>
      <c r="DY414" s="47">
        <v>0</v>
      </c>
      <c r="DZ414" s="47">
        <v>0</v>
      </c>
      <c r="EA414" s="47">
        <v>0</v>
      </c>
      <c r="ZZ414" t="s">
        <v>157</v>
      </c>
    </row>
    <row r="415" spans="1:702" x14ac:dyDescent="0.25">
      <c r="A415" s="47" t="s">
        <v>794</v>
      </c>
      <c r="B415" s="47" t="s">
        <v>153</v>
      </c>
      <c r="C415" s="47" t="s">
        <v>157</v>
      </c>
      <c r="D415" s="47" t="s">
        <v>1170</v>
      </c>
      <c r="E415" s="47" t="s">
        <v>780</v>
      </c>
      <c r="F415" s="47" t="s">
        <v>780</v>
      </c>
      <c r="G415" s="47"/>
      <c r="H415" s="47" t="s">
        <v>406</v>
      </c>
      <c r="I415" s="47" t="s">
        <v>412</v>
      </c>
      <c r="J415" s="47" t="str">
        <f>=IFERROR(VLOOKUP(H415&amp;I415,Table_Fonctions!A:G,6,FALSE),"")</f>
        <v>0</v>
      </c>
      <c r="K415" s="47" t="s">
        <v>1177</v>
      </c>
      <c r="L415" s="47" t="str">
        <f>=IFERROR(VLOOKUP(H415&amp;I415,Table_Fonctions!A:G,7,FALSE),K415)</f>
        <v/>
      </c>
      <c r="M415" s="47" t="str">
        <f>=IF(OR(LEFT(D415, 3)="TJ ", LEFT(D415, 4)="CPH "), "OUI", "NON")</f>
        <v/>
      </c>
      <c r="N415" s="47" t="s">
        <v>795</v>
      </c>
      <c r="O415" s="47"/>
      <c r="P415" s="47">
        <v>0.8000000000000057</v>
      </c>
      <c r="Q415" s="47">
        <v>0.8000000000000057</v>
      </c>
      <c r="R415" s="47" t="s">
        <v>1172</v>
      </c>
      <c r="S415" s="47">
        <f>=ROUND(BQ415-(BR415+BS415),3)</f>
      </c>
      <c r="T415" s="47">
        <f>=ROUND(CK415-(CL415+CM415+CN415+CO415+CP415),3)</f>
      </c>
      <c r="U415" s="47">
        <v>0</v>
      </c>
      <c r="V415" s="47">
        <v>0</v>
      </c>
      <c r="W415" s="47">
        <v>0</v>
      </c>
      <c r="X415" s="47">
        <v>0</v>
      </c>
      <c r="Y415" s="47">
        <v>0</v>
      </c>
      <c r="Z415" s="47">
        <v>0</v>
      </c>
      <c r="AA415" s="47">
        <v>0</v>
      </c>
      <c r="AB415" s="47">
        <v>0</v>
      </c>
      <c r="AC415" s="47">
        <v>0</v>
      </c>
      <c r="AD415" s="47">
        <v>0</v>
      </c>
      <c r="AE415" s="47">
        <v>0</v>
      </c>
      <c r="AF415" s="47">
        <v>0</v>
      </c>
      <c r="AG415" s="47">
        <v>0</v>
      </c>
      <c r="AH415" s="47">
        <v>0</v>
      </c>
      <c r="AI415" s="47">
        <v>0</v>
      </c>
      <c r="AJ415" s="47">
        <v>0</v>
      </c>
      <c r="AK415" s="47">
        <v>0</v>
      </c>
      <c r="AL415" s="47">
        <v>0</v>
      </c>
      <c r="AM415" s="47">
        <v>0</v>
      </c>
      <c r="AN415" s="47">
        <v>0</v>
      </c>
      <c r="AO415" s="47">
        <v>0</v>
      </c>
      <c r="AP415" s="47">
        <v>0</v>
      </c>
      <c r="AQ415" s="47">
        <v>0</v>
      </c>
      <c r="AR415" s="47">
        <v>0</v>
      </c>
      <c r="AS415" s="47">
        <v>0</v>
      </c>
      <c r="AT415" s="47">
        <v>0</v>
      </c>
      <c r="AU415" s="47">
        <v>0</v>
      </c>
      <c r="AV415" s="47">
        <v>0</v>
      </c>
      <c r="AW415" s="47">
        <v>0</v>
      </c>
      <c r="AX415" s="47">
        <v>0</v>
      </c>
      <c r="AY415" s="47">
        <v>0</v>
      </c>
      <c r="AZ415" s="47">
        <v>0</v>
      </c>
      <c r="BA415" s="47">
        <v>0</v>
      </c>
      <c r="BB415" s="47">
        <v>0</v>
      </c>
      <c r="BC415" s="47">
        <v>0</v>
      </c>
      <c r="BD415" s="47">
        <v>0</v>
      </c>
      <c r="BE415" s="47">
        <v>0</v>
      </c>
      <c r="BF415" s="47">
        <v>0</v>
      </c>
      <c r="BG415" s="47">
        <v>0</v>
      </c>
      <c r="BH415" s="47">
        <v>0</v>
      </c>
      <c r="BI415" s="47">
        <v>0</v>
      </c>
      <c r="BJ415" s="47">
        <v>0</v>
      </c>
      <c r="BK415" s="47">
        <v>0</v>
      </c>
      <c r="BL415" s="47">
        <v>0</v>
      </c>
      <c r="BM415" s="47">
        <v>0</v>
      </c>
      <c r="BN415" s="47">
        <v>0</v>
      </c>
      <c r="BO415" s="47">
        <v>0</v>
      </c>
      <c r="BP415" s="47">
        <v>0</v>
      </c>
      <c r="BQ415" s="47">
        <v>0</v>
      </c>
      <c r="BR415" s="47">
        <v>0</v>
      </c>
      <c r="BS415" s="47">
        <v>0</v>
      </c>
      <c r="BT415" s="47">
        <v>0</v>
      </c>
      <c r="BU415" s="47">
        <v>0</v>
      </c>
      <c r="BV415" s="47">
        <v>0</v>
      </c>
      <c r="BW415" s="47">
        <v>0</v>
      </c>
      <c r="BX415" s="47">
        <v>0</v>
      </c>
      <c r="BY415" s="47">
        <v>0</v>
      </c>
      <c r="BZ415" s="47">
        <v>0</v>
      </c>
      <c r="CA415" s="47">
        <v>0</v>
      </c>
      <c r="CB415" s="47">
        <v>0</v>
      </c>
      <c r="CC415" s="47">
        <v>0</v>
      </c>
      <c r="CD415" s="47">
        <v>0</v>
      </c>
      <c r="CE415" s="47">
        <v>0</v>
      </c>
      <c r="CF415" s="47">
        <v>0</v>
      </c>
      <c r="CG415" s="47">
        <v>0</v>
      </c>
      <c r="CH415" s="47">
        <v>0</v>
      </c>
      <c r="CI415" s="47">
        <v>0</v>
      </c>
      <c r="CJ415" s="47">
        <v>0</v>
      </c>
      <c r="CK415" s="47">
        <v>0</v>
      </c>
      <c r="CL415" s="47">
        <v>0</v>
      </c>
      <c r="CM415" s="47">
        <v>0</v>
      </c>
      <c r="CN415" s="47">
        <v>0</v>
      </c>
      <c r="CO415" s="47">
        <v>0</v>
      </c>
      <c r="CP415" s="47">
        <v>0</v>
      </c>
      <c r="CQ415" s="47">
        <v>0</v>
      </c>
      <c r="CR415" s="47">
        <v>0</v>
      </c>
      <c r="CS415" s="47">
        <v>0</v>
      </c>
      <c r="CT415" s="47">
        <v>0</v>
      </c>
      <c r="CU415" s="47">
        <v>0</v>
      </c>
      <c r="CV415" s="47">
        <v>0</v>
      </c>
      <c r="CW415" s="47">
        <v>0</v>
      </c>
      <c r="CX415" s="47">
        <v>0</v>
      </c>
      <c r="CY415" s="47">
        <v>0.8000000000000057</v>
      </c>
      <c r="CZ415" s="47">
        <v>0</v>
      </c>
      <c r="DA415" s="47">
        <v>0</v>
      </c>
      <c r="DB415" s="47">
        <v>0</v>
      </c>
      <c r="DC415" s="47">
        <v>0</v>
      </c>
      <c r="DD415" s="47">
        <v>0</v>
      </c>
      <c r="DE415" s="47">
        <v>0</v>
      </c>
      <c r="DF415" s="47">
        <v>0</v>
      </c>
      <c r="DG415" s="47">
        <v>0.8000000000000057</v>
      </c>
      <c r="DH415" s="47">
        <v>0</v>
      </c>
      <c r="DI415" s="47">
        <v>0</v>
      </c>
      <c r="DJ415" s="47">
        <v>0</v>
      </c>
      <c r="DK415" s="47">
        <v>0</v>
      </c>
      <c r="DL415" s="47">
        <v>0</v>
      </c>
      <c r="DM415" s="47">
        <v>0</v>
      </c>
      <c r="DN415" s="47">
        <v>0</v>
      </c>
      <c r="DO415" s="47">
        <v>0</v>
      </c>
      <c r="DP415" s="47">
        <v>0</v>
      </c>
      <c r="DQ415" s="47">
        <v>0</v>
      </c>
      <c r="DR415" s="47">
        <v>0</v>
      </c>
      <c r="DS415" s="47">
        <v>0</v>
      </c>
      <c r="DT415" s="47">
        <v>0</v>
      </c>
      <c r="DU415" s="47">
        <v>0</v>
      </c>
      <c r="DV415" s="47">
        <v>0</v>
      </c>
      <c r="DW415" s="47">
        <v>0</v>
      </c>
      <c r="DX415" s="47">
        <v>0</v>
      </c>
      <c r="DY415" s="47">
        <v>0</v>
      </c>
      <c r="DZ415" s="47">
        <v>0</v>
      </c>
      <c r="EA415" s="47">
        <v>0</v>
      </c>
      <c r="ZZ415" t="s">
        <v>157</v>
      </c>
    </row>
    <row r="416" spans="1:702" x14ac:dyDescent="0.25">
      <c r="A416" s="47" t="s">
        <v>796</v>
      </c>
      <c r="B416" s="47" t="s">
        <v>153</v>
      </c>
      <c r="C416" s="47" t="s">
        <v>157</v>
      </c>
      <c r="D416" s="47" t="s">
        <v>1170</v>
      </c>
      <c r="E416" s="47" t="s">
        <v>797</v>
      </c>
      <c r="F416" s="47" t="s">
        <v>797</v>
      </c>
      <c r="G416" s="47"/>
      <c r="H416" s="47" t="s">
        <v>406</v>
      </c>
      <c r="I416" s="47" t="s">
        <v>412</v>
      </c>
      <c r="J416" s="47" t="str">
        <f>=IFERROR(VLOOKUP(H416&amp;I416,Table_Fonctions!A:G,6,FALSE),"")</f>
        <v>0</v>
      </c>
      <c r="K416" s="47" t="s">
        <v>1177</v>
      </c>
      <c r="L416" s="47" t="str">
        <f>=IFERROR(VLOOKUP(H416&amp;I416,Table_Fonctions!A:G,7,FALSE),K416)</f>
        <v/>
      </c>
      <c r="M416" s="47" t="str">
        <f>=IF(OR(LEFT(D416, 3)="TJ ", LEFT(D416, 4)="CPH "), "OUI", "NON")</f>
        <v/>
      </c>
      <c r="N416" s="47" t="s">
        <v>648</v>
      </c>
      <c r="O416" s="47" t="s">
        <v>159</v>
      </c>
      <c r="P416" s="47">
        <v>0.11052631578947368</v>
      </c>
      <c r="Q416" s="47">
        <v>0.11052631578947368</v>
      </c>
      <c r="R416" s="47" t="s">
        <v>1172</v>
      </c>
      <c r="S416" s="47">
        <f>=ROUND(BQ416-(BR416+BS416),3)</f>
      </c>
      <c r="T416" s="47">
        <f>=ROUND(CK416-(CL416+CM416+CN416+CO416+CP416),3)</f>
      </c>
      <c r="U416" s="47">
        <v>0.11052631578947368</v>
      </c>
      <c r="V416" s="47">
        <v>0</v>
      </c>
      <c r="W416" s="47">
        <v>0.11052631578947368</v>
      </c>
      <c r="X416" s="47">
        <v>0</v>
      </c>
      <c r="Y416" s="47">
        <v>0</v>
      </c>
      <c r="Z416" s="47">
        <v>0</v>
      </c>
      <c r="AA416" s="47">
        <v>0</v>
      </c>
      <c r="AB416" s="47">
        <v>0</v>
      </c>
      <c r="AC416" s="47">
        <v>0</v>
      </c>
      <c r="AD416" s="47">
        <v>0</v>
      </c>
      <c r="AE416" s="47">
        <v>0</v>
      </c>
      <c r="AF416" s="47">
        <v>0</v>
      </c>
      <c r="AG416" s="47">
        <v>0</v>
      </c>
      <c r="AH416" s="47">
        <v>0</v>
      </c>
      <c r="AI416" s="47">
        <v>0</v>
      </c>
      <c r="AJ416" s="47">
        <v>0</v>
      </c>
      <c r="AK416" s="47">
        <v>0</v>
      </c>
      <c r="AL416" s="47">
        <v>0</v>
      </c>
      <c r="AM416" s="47">
        <v>0</v>
      </c>
      <c r="AN416" s="47">
        <v>0</v>
      </c>
      <c r="AO416" s="47">
        <v>0</v>
      </c>
      <c r="AP416" s="47">
        <v>0</v>
      </c>
      <c r="AQ416" s="47">
        <v>0</v>
      </c>
      <c r="AR416" s="47">
        <v>0</v>
      </c>
      <c r="AS416" s="47">
        <v>0</v>
      </c>
      <c r="AT416" s="47">
        <v>0</v>
      </c>
      <c r="AU416" s="47">
        <v>0</v>
      </c>
      <c r="AV416" s="47">
        <v>0</v>
      </c>
      <c r="AW416" s="47">
        <v>0</v>
      </c>
      <c r="AX416" s="47">
        <v>0</v>
      </c>
      <c r="AY416" s="47">
        <v>0</v>
      </c>
      <c r="AZ416" s="47">
        <v>0</v>
      </c>
      <c r="BA416" s="47">
        <v>0</v>
      </c>
      <c r="BB416" s="47">
        <v>0</v>
      </c>
      <c r="BC416" s="47">
        <v>0</v>
      </c>
      <c r="BD416" s="47">
        <v>0</v>
      </c>
      <c r="BE416" s="47">
        <v>0</v>
      </c>
      <c r="BF416" s="47">
        <v>0</v>
      </c>
      <c r="BG416" s="47">
        <v>0</v>
      </c>
      <c r="BH416" s="47">
        <v>0</v>
      </c>
      <c r="BI416" s="47">
        <v>0</v>
      </c>
      <c r="BJ416" s="47">
        <v>0</v>
      </c>
      <c r="BK416" s="47">
        <v>0</v>
      </c>
      <c r="BL416" s="47">
        <v>0</v>
      </c>
      <c r="BM416" s="47">
        <v>0</v>
      </c>
      <c r="BN416" s="47">
        <v>0</v>
      </c>
      <c r="BO416" s="47">
        <v>0</v>
      </c>
      <c r="BP416" s="47">
        <v>0</v>
      </c>
      <c r="BQ416" s="47">
        <v>0</v>
      </c>
      <c r="BR416" s="47">
        <v>0</v>
      </c>
      <c r="BS416" s="47">
        <v>0</v>
      </c>
      <c r="BT416" s="47">
        <v>0</v>
      </c>
      <c r="BU416" s="47">
        <v>0</v>
      </c>
      <c r="BV416" s="47">
        <v>0</v>
      </c>
      <c r="BW416" s="47">
        <v>0</v>
      </c>
      <c r="BX416" s="47">
        <v>0</v>
      </c>
      <c r="BY416" s="47">
        <v>0</v>
      </c>
      <c r="BZ416" s="47">
        <v>0</v>
      </c>
      <c r="CA416" s="47">
        <v>0</v>
      </c>
      <c r="CB416" s="47">
        <v>0</v>
      </c>
      <c r="CC416" s="47">
        <v>0</v>
      </c>
      <c r="CD416" s="47">
        <v>0</v>
      </c>
      <c r="CE416" s="47">
        <v>0</v>
      </c>
      <c r="CF416" s="47">
        <v>0</v>
      </c>
      <c r="CG416" s="47">
        <v>0</v>
      </c>
      <c r="CH416" s="47">
        <v>0</v>
      </c>
      <c r="CI416" s="47">
        <v>0</v>
      </c>
      <c r="CJ416" s="47">
        <v>0</v>
      </c>
      <c r="CK416" s="47">
        <v>0</v>
      </c>
      <c r="CL416" s="47">
        <v>0</v>
      </c>
      <c r="CM416" s="47">
        <v>0</v>
      </c>
      <c r="CN416" s="47">
        <v>0</v>
      </c>
      <c r="CO416" s="47">
        <v>0</v>
      </c>
      <c r="CP416" s="47">
        <v>0</v>
      </c>
      <c r="CQ416" s="47">
        <v>0</v>
      </c>
      <c r="CR416" s="47">
        <v>0</v>
      </c>
      <c r="CS416" s="47">
        <v>0</v>
      </c>
      <c r="CT416" s="47">
        <v>0</v>
      </c>
      <c r="CU416" s="47">
        <v>0</v>
      </c>
      <c r="CV416" s="47">
        <v>0</v>
      </c>
      <c r="CW416" s="47">
        <v>0</v>
      </c>
      <c r="CX416" s="47">
        <v>0</v>
      </c>
      <c r="CY416" s="47">
        <v>0</v>
      </c>
      <c r="CZ416" s="47">
        <v>0</v>
      </c>
      <c r="DA416" s="47">
        <v>0</v>
      </c>
      <c r="DB416" s="47">
        <v>0</v>
      </c>
      <c r="DC416" s="47">
        <v>0</v>
      </c>
      <c r="DD416" s="47">
        <v>0</v>
      </c>
      <c r="DE416" s="47">
        <v>0</v>
      </c>
      <c r="DF416" s="47">
        <v>0</v>
      </c>
      <c r="DG416" s="47">
        <v>0</v>
      </c>
      <c r="DH416" s="47">
        <v>0</v>
      </c>
      <c r="DI416" s="47">
        <v>0</v>
      </c>
      <c r="DJ416" s="47">
        <v>0</v>
      </c>
      <c r="DK416" s="47">
        <v>0</v>
      </c>
      <c r="DL416" s="47">
        <v>0</v>
      </c>
      <c r="DM416" s="47">
        <v>0</v>
      </c>
      <c r="DN416" s="47">
        <v>0</v>
      </c>
      <c r="DO416" s="47">
        <v>0</v>
      </c>
      <c r="DP416" s="47">
        <v>0</v>
      </c>
      <c r="DQ416" s="47">
        <v>0</v>
      </c>
      <c r="DR416" s="47">
        <v>0</v>
      </c>
      <c r="DS416" s="47">
        <v>0</v>
      </c>
      <c r="DT416" s="47">
        <v>0</v>
      </c>
      <c r="DU416" s="47">
        <v>0</v>
      </c>
      <c r="DV416" s="47">
        <v>0</v>
      </c>
      <c r="DW416" s="47">
        <v>0</v>
      </c>
      <c r="DX416" s="47">
        <v>0</v>
      </c>
      <c r="DY416" s="47">
        <v>0.11052631578947368</v>
      </c>
      <c r="DZ416" s="47">
        <v>0</v>
      </c>
      <c r="EA416" s="47">
        <v>0.11052631578947368</v>
      </c>
      <c r="ZZ416" t="s">
        <v>157</v>
      </c>
    </row>
    <row r="417" spans="1:702" x14ac:dyDescent="0.25">
      <c r="A417" s="47" t="s">
        <v>798</v>
      </c>
      <c r="B417" s="47" t="s">
        <v>153</v>
      </c>
      <c r="C417" s="47" t="s">
        <v>157</v>
      </c>
      <c r="D417" s="47" t="s">
        <v>1170</v>
      </c>
      <c r="E417" s="47" t="s">
        <v>797</v>
      </c>
      <c r="F417" s="47" t="s">
        <v>797</v>
      </c>
      <c r="G417" s="47"/>
      <c r="H417" s="47" t="s">
        <v>406</v>
      </c>
      <c r="I417" s="47" t="s">
        <v>412</v>
      </c>
      <c r="J417" s="47" t="str">
        <f>=IFERROR(VLOOKUP(H417&amp;I417,Table_Fonctions!A:G,6,FALSE),"")</f>
        <v>0</v>
      </c>
      <c r="K417" s="47" t="s">
        <v>1177</v>
      </c>
      <c r="L417" s="47" t="str">
        <f>=IFERROR(VLOOKUP(H417&amp;I417,Table_Fonctions!A:G,7,FALSE),K417)</f>
        <v/>
      </c>
      <c r="M417" s="47" t="str">
        <f>=IF(OR(LEFT(D417, 3)="TJ ", LEFT(D417, 4)="CPH "), "OUI", "NON")</f>
        <v/>
      </c>
      <c r="N417" s="47" t="s">
        <v>710</v>
      </c>
      <c r="O417" s="47"/>
      <c r="P417" s="47">
        <v>1</v>
      </c>
      <c r="Q417" s="47">
        <v>1</v>
      </c>
      <c r="R417" s="47" t="s">
        <v>1172</v>
      </c>
      <c r="S417" s="47">
        <f>=ROUND(BQ417-(BR417+BS417),3)</f>
      </c>
      <c r="T417" s="47">
        <f>=ROUND(CK417-(CL417+CM417+CN417+CO417+CP417),3)</f>
      </c>
      <c r="U417" s="47">
        <v>0</v>
      </c>
      <c r="V417" s="47">
        <v>0</v>
      </c>
      <c r="W417" s="47">
        <v>0</v>
      </c>
      <c r="X417" s="47">
        <v>0</v>
      </c>
      <c r="Y417" s="47">
        <v>0</v>
      </c>
      <c r="Z417" s="47">
        <v>0</v>
      </c>
      <c r="AA417" s="47">
        <v>0</v>
      </c>
      <c r="AB417" s="47">
        <v>0</v>
      </c>
      <c r="AC417" s="47">
        <v>0</v>
      </c>
      <c r="AD417" s="47">
        <v>0</v>
      </c>
      <c r="AE417" s="47">
        <v>0</v>
      </c>
      <c r="AF417" s="47">
        <v>0</v>
      </c>
      <c r="AG417" s="47">
        <v>0</v>
      </c>
      <c r="AH417" s="47">
        <v>0</v>
      </c>
      <c r="AI417" s="47">
        <v>0</v>
      </c>
      <c r="AJ417" s="47">
        <v>0</v>
      </c>
      <c r="AK417" s="47">
        <v>0</v>
      </c>
      <c r="AL417" s="47">
        <v>0</v>
      </c>
      <c r="AM417" s="47">
        <v>0</v>
      </c>
      <c r="AN417" s="47">
        <v>0</v>
      </c>
      <c r="AO417" s="47">
        <v>0</v>
      </c>
      <c r="AP417" s="47">
        <v>0</v>
      </c>
      <c r="AQ417" s="47">
        <v>0</v>
      </c>
      <c r="AR417" s="47">
        <v>0</v>
      </c>
      <c r="AS417" s="47">
        <v>1</v>
      </c>
      <c r="AT417" s="47">
        <v>0</v>
      </c>
      <c r="AU417" s="47">
        <v>0</v>
      </c>
      <c r="AV417" s="47">
        <v>0</v>
      </c>
      <c r="AW417" s="47">
        <v>0</v>
      </c>
      <c r="AX417" s="47">
        <v>0</v>
      </c>
      <c r="AY417" s="47">
        <v>0</v>
      </c>
      <c r="AZ417" s="47">
        <v>0</v>
      </c>
      <c r="BA417" s="47">
        <v>0</v>
      </c>
      <c r="BB417" s="47">
        <v>0</v>
      </c>
      <c r="BC417" s="47">
        <v>1</v>
      </c>
      <c r="BD417" s="47">
        <v>0</v>
      </c>
      <c r="BE417" s="47">
        <v>0</v>
      </c>
      <c r="BF417" s="47">
        <v>0</v>
      </c>
      <c r="BG417" s="47">
        <v>0</v>
      </c>
      <c r="BH417" s="47">
        <v>0</v>
      </c>
      <c r="BI417" s="47">
        <v>0</v>
      </c>
      <c r="BJ417" s="47">
        <v>0</v>
      </c>
      <c r="BK417" s="47">
        <v>0</v>
      </c>
      <c r="BL417" s="47">
        <v>0</v>
      </c>
      <c r="BM417" s="47">
        <v>0</v>
      </c>
      <c r="BN417" s="47">
        <v>0</v>
      </c>
      <c r="BO417" s="47">
        <v>0</v>
      </c>
      <c r="BP417" s="47">
        <v>0</v>
      </c>
      <c r="BQ417" s="47">
        <v>0</v>
      </c>
      <c r="BR417" s="47">
        <v>0</v>
      </c>
      <c r="BS417" s="47">
        <v>0</v>
      </c>
      <c r="BT417" s="47">
        <v>0</v>
      </c>
      <c r="BU417" s="47">
        <v>0</v>
      </c>
      <c r="BV417" s="47">
        <v>0</v>
      </c>
      <c r="BW417" s="47">
        <v>0</v>
      </c>
      <c r="BX417" s="47">
        <v>0</v>
      </c>
      <c r="BY417" s="47">
        <v>0</v>
      </c>
      <c r="BZ417" s="47">
        <v>0</v>
      </c>
      <c r="CA417" s="47">
        <v>0</v>
      </c>
      <c r="CB417" s="47">
        <v>0</v>
      </c>
      <c r="CC417" s="47">
        <v>0</v>
      </c>
      <c r="CD417" s="47">
        <v>0</v>
      </c>
      <c r="CE417" s="47">
        <v>0</v>
      </c>
      <c r="CF417" s="47">
        <v>0</v>
      </c>
      <c r="CG417" s="47">
        <v>0</v>
      </c>
      <c r="CH417" s="47">
        <v>0</v>
      </c>
      <c r="CI417" s="47">
        <v>0</v>
      </c>
      <c r="CJ417" s="47">
        <v>0</v>
      </c>
      <c r="CK417" s="47">
        <v>0</v>
      </c>
      <c r="CL417" s="47">
        <v>0</v>
      </c>
      <c r="CM417" s="47">
        <v>0</v>
      </c>
      <c r="CN417" s="47">
        <v>0</v>
      </c>
      <c r="CO417" s="47">
        <v>0</v>
      </c>
      <c r="CP417" s="47">
        <v>0</v>
      </c>
      <c r="CQ417" s="47">
        <v>0</v>
      </c>
      <c r="CR417" s="47">
        <v>0</v>
      </c>
      <c r="CS417" s="47">
        <v>0</v>
      </c>
      <c r="CT417" s="47">
        <v>0</v>
      </c>
      <c r="CU417" s="47">
        <v>0</v>
      </c>
      <c r="CV417" s="47">
        <v>0</v>
      </c>
      <c r="CW417" s="47">
        <v>0</v>
      </c>
      <c r="CX417" s="47">
        <v>0</v>
      </c>
      <c r="CY417" s="47">
        <v>0</v>
      </c>
      <c r="CZ417" s="47">
        <v>0</v>
      </c>
      <c r="DA417" s="47">
        <v>0</v>
      </c>
      <c r="DB417" s="47">
        <v>0</v>
      </c>
      <c r="DC417" s="47">
        <v>0</v>
      </c>
      <c r="DD417" s="47">
        <v>0</v>
      </c>
      <c r="DE417" s="47">
        <v>0</v>
      </c>
      <c r="DF417" s="47">
        <v>0</v>
      </c>
      <c r="DG417" s="47">
        <v>0</v>
      </c>
      <c r="DH417" s="47">
        <v>0</v>
      </c>
      <c r="DI417" s="47">
        <v>0</v>
      </c>
      <c r="DJ417" s="47">
        <v>0</v>
      </c>
      <c r="DK417" s="47">
        <v>0</v>
      </c>
      <c r="DL417" s="47">
        <v>0</v>
      </c>
      <c r="DM417" s="47">
        <v>0</v>
      </c>
      <c r="DN417" s="47">
        <v>0</v>
      </c>
      <c r="DO417" s="47">
        <v>0</v>
      </c>
      <c r="DP417" s="47">
        <v>0</v>
      </c>
      <c r="DQ417" s="47">
        <v>0</v>
      </c>
      <c r="DR417" s="47">
        <v>0</v>
      </c>
      <c r="DS417" s="47">
        <v>0</v>
      </c>
      <c r="DT417" s="47">
        <v>0</v>
      </c>
      <c r="DU417" s="47">
        <v>0</v>
      </c>
      <c r="DV417" s="47">
        <v>0</v>
      </c>
      <c r="DW417" s="47">
        <v>0</v>
      </c>
      <c r="DX417" s="47">
        <v>0</v>
      </c>
      <c r="DY417" s="47">
        <v>0</v>
      </c>
      <c r="DZ417" s="47">
        <v>0</v>
      </c>
      <c r="EA417" s="47">
        <v>0</v>
      </c>
      <c r="ZZ417" t="s">
        <v>157</v>
      </c>
    </row>
    <row r="418" spans="1:702" x14ac:dyDescent="0.25">
      <c r="A418" s="47" t="s">
        <v>799</v>
      </c>
      <c r="B418" s="47" t="s">
        <v>153</v>
      </c>
      <c r="C418" s="47" t="s">
        <v>157</v>
      </c>
      <c r="D418" s="47" t="s">
        <v>1170</v>
      </c>
      <c r="E418" s="47" t="s">
        <v>797</v>
      </c>
      <c r="F418" s="47" t="s">
        <v>797</v>
      </c>
      <c r="G418" s="47"/>
      <c r="H418" s="47" t="s">
        <v>406</v>
      </c>
      <c r="I418" s="47" t="s">
        <v>412</v>
      </c>
      <c r="J418" s="47" t="str">
        <f>=IFERROR(VLOOKUP(H418&amp;I418,Table_Fonctions!A:G,6,FALSE),"")</f>
        <v>0</v>
      </c>
      <c r="K418" s="47" t="s">
        <v>1177</v>
      </c>
      <c r="L418" s="47" t="str">
        <f>=IFERROR(VLOOKUP(H418&amp;I418,Table_Fonctions!A:G,7,FALSE),K418)</f>
        <v/>
      </c>
      <c r="M418" s="47" t="str">
        <f>=IF(OR(LEFT(D418, 3)="TJ ", LEFT(D418, 4)="CPH "), "OUI", "NON")</f>
        <v/>
      </c>
      <c r="N418" s="47" t="s">
        <v>648</v>
      </c>
      <c r="O418" s="47" t="s">
        <v>164</v>
      </c>
      <c r="P418" s="47">
        <v>0.45789473684210524</v>
      </c>
      <c r="Q418" s="47">
        <v>0.45789473684210524</v>
      </c>
      <c r="R418" s="47" t="s">
        <v>1172</v>
      </c>
      <c r="S418" s="47">
        <f>=ROUND(BQ418-(BR418+BS418),3)</f>
      </c>
      <c r="T418" s="47">
        <f>=ROUND(CK418-(CL418+CM418+CN418+CO418+CP418),3)</f>
      </c>
      <c r="U418" s="47">
        <v>0</v>
      </c>
      <c r="V418" s="47">
        <v>0</v>
      </c>
      <c r="W418" s="47">
        <v>0</v>
      </c>
      <c r="X418" s="47">
        <v>0</v>
      </c>
      <c r="Y418" s="47">
        <v>0</v>
      </c>
      <c r="Z418" s="47">
        <v>0</v>
      </c>
      <c r="AA418" s="47">
        <v>0</v>
      </c>
      <c r="AB418" s="47">
        <v>0</v>
      </c>
      <c r="AC418" s="47">
        <v>0</v>
      </c>
      <c r="AD418" s="47">
        <v>0</v>
      </c>
      <c r="AE418" s="47">
        <v>0</v>
      </c>
      <c r="AF418" s="47">
        <v>0</v>
      </c>
      <c r="AG418" s="47">
        <v>0</v>
      </c>
      <c r="AH418" s="47">
        <v>0</v>
      </c>
      <c r="AI418" s="47">
        <v>0</v>
      </c>
      <c r="AJ418" s="47">
        <v>0</v>
      </c>
      <c r="AK418" s="47">
        <v>0</v>
      </c>
      <c r="AL418" s="47">
        <v>0</v>
      </c>
      <c r="AM418" s="47">
        <v>0</v>
      </c>
      <c r="AN418" s="47">
        <v>0</v>
      </c>
      <c r="AO418" s="47">
        <v>0</v>
      </c>
      <c r="AP418" s="47">
        <v>0</v>
      </c>
      <c r="AQ418" s="47">
        <v>0</v>
      </c>
      <c r="AR418" s="47">
        <v>0</v>
      </c>
      <c r="AS418" s="47">
        <v>0.45789473684210524</v>
      </c>
      <c r="AT418" s="47">
        <v>0</v>
      </c>
      <c r="AU418" s="47">
        <v>0</v>
      </c>
      <c r="AV418" s="47">
        <v>0</v>
      </c>
      <c r="AW418" s="47">
        <v>0</v>
      </c>
      <c r="AX418" s="47">
        <v>0</v>
      </c>
      <c r="AY418" s="47">
        <v>0</v>
      </c>
      <c r="AZ418" s="47">
        <v>0</v>
      </c>
      <c r="BA418" s="47">
        <v>0</v>
      </c>
      <c r="BB418" s="47">
        <v>0</v>
      </c>
      <c r="BC418" s="47">
        <v>0</v>
      </c>
      <c r="BD418" s="47">
        <v>0</v>
      </c>
      <c r="BE418" s="47">
        <v>0</v>
      </c>
      <c r="BF418" s="47">
        <v>0.45789473684210524</v>
      </c>
      <c r="BG418" s="47">
        <v>0</v>
      </c>
      <c r="BH418" s="47">
        <v>0</v>
      </c>
      <c r="BI418" s="47">
        <v>0</v>
      </c>
      <c r="BJ418" s="47">
        <v>0</v>
      </c>
      <c r="BK418" s="47">
        <v>0</v>
      </c>
      <c r="BL418" s="47">
        <v>0</v>
      </c>
      <c r="BM418" s="47">
        <v>0</v>
      </c>
      <c r="BN418" s="47">
        <v>0</v>
      </c>
      <c r="BO418" s="47">
        <v>0</v>
      </c>
      <c r="BP418" s="47">
        <v>0</v>
      </c>
      <c r="BQ418" s="47">
        <v>0</v>
      </c>
      <c r="BR418" s="47">
        <v>0</v>
      </c>
      <c r="BS418" s="47">
        <v>0</v>
      </c>
      <c r="BT418" s="47">
        <v>0</v>
      </c>
      <c r="BU418" s="47">
        <v>0</v>
      </c>
      <c r="BV418" s="47">
        <v>0</v>
      </c>
      <c r="BW418" s="47">
        <v>0</v>
      </c>
      <c r="BX418" s="47">
        <v>0</v>
      </c>
      <c r="BY418" s="47">
        <v>0</v>
      </c>
      <c r="BZ418" s="47">
        <v>0</v>
      </c>
      <c r="CA418" s="47">
        <v>0</v>
      </c>
      <c r="CB418" s="47">
        <v>0</v>
      </c>
      <c r="CC418" s="47">
        <v>0</v>
      </c>
      <c r="CD418" s="47">
        <v>0</v>
      </c>
      <c r="CE418" s="47">
        <v>0</v>
      </c>
      <c r="CF418" s="47">
        <v>0</v>
      </c>
      <c r="CG418" s="47">
        <v>0</v>
      </c>
      <c r="CH418" s="47">
        <v>0</v>
      </c>
      <c r="CI418" s="47">
        <v>0</v>
      </c>
      <c r="CJ418" s="47">
        <v>0</v>
      </c>
      <c r="CK418" s="47">
        <v>0</v>
      </c>
      <c r="CL418" s="47">
        <v>0</v>
      </c>
      <c r="CM418" s="47">
        <v>0</v>
      </c>
      <c r="CN418" s="47">
        <v>0</v>
      </c>
      <c r="CO418" s="47">
        <v>0</v>
      </c>
      <c r="CP418" s="47">
        <v>0</v>
      </c>
      <c r="CQ418" s="47">
        <v>0</v>
      </c>
      <c r="CR418" s="47">
        <v>0</v>
      </c>
      <c r="CS418" s="47">
        <v>0</v>
      </c>
      <c r="CT418" s="47">
        <v>0</v>
      </c>
      <c r="CU418" s="47">
        <v>0</v>
      </c>
      <c r="CV418" s="47">
        <v>0</v>
      </c>
      <c r="CW418" s="47">
        <v>0</v>
      </c>
      <c r="CX418" s="47">
        <v>0</v>
      </c>
      <c r="CY418" s="47">
        <v>0</v>
      </c>
      <c r="CZ418" s="47">
        <v>0</v>
      </c>
      <c r="DA418" s="47">
        <v>0</v>
      </c>
      <c r="DB418" s="47">
        <v>0</v>
      </c>
      <c r="DC418" s="47">
        <v>0</v>
      </c>
      <c r="DD418" s="47">
        <v>0</v>
      </c>
      <c r="DE418" s="47">
        <v>0</v>
      </c>
      <c r="DF418" s="47">
        <v>0</v>
      </c>
      <c r="DG418" s="47">
        <v>0</v>
      </c>
      <c r="DH418" s="47">
        <v>0</v>
      </c>
      <c r="DI418" s="47">
        <v>0</v>
      </c>
      <c r="DJ418" s="47">
        <v>0</v>
      </c>
      <c r="DK418" s="47">
        <v>0</v>
      </c>
      <c r="DL418" s="47">
        <v>0</v>
      </c>
      <c r="DM418" s="47">
        <v>0</v>
      </c>
      <c r="DN418" s="47">
        <v>0</v>
      </c>
      <c r="DO418" s="47">
        <v>0</v>
      </c>
      <c r="DP418" s="47">
        <v>0</v>
      </c>
      <c r="DQ418" s="47">
        <v>0</v>
      </c>
      <c r="DR418" s="47">
        <v>0</v>
      </c>
      <c r="DS418" s="47">
        <v>0</v>
      </c>
      <c r="DT418" s="47">
        <v>0</v>
      </c>
      <c r="DU418" s="47">
        <v>0</v>
      </c>
      <c r="DV418" s="47">
        <v>0</v>
      </c>
      <c r="DW418" s="47">
        <v>0</v>
      </c>
      <c r="DX418" s="47">
        <v>0</v>
      </c>
      <c r="DY418" s="47">
        <v>0</v>
      </c>
      <c r="DZ418" s="47">
        <v>0</v>
      </c>
      <c r="EA418" s="47">
        <v>0</v>
      </c>
      <c r="ZZ418" t="s">
        <v>157</v>
      </c>
    </row>
    <row r="419" spans="1:702" x14ac:dyDescent="0.25">
      <c r="A419" s="47" t="s">
        <v>800</v>
      </c>
      <c r="B419" s="47" t="s">
        <v>153</v>
      </c>
      <c r="C419" s="47" t="s">
        <v>157</v>
      </c>
      <c r="D419" s="47" t="s">
        <v>1170</v>
      </c>
      <c r="E419" s="47" t="s">
        <v>797</v>
      </c>
      <c r="F419" s="47" t="s">
        <v>797</v>
      </c>
      <c r="G419" s="47"/>
      <c r="H419" s="47" t="s">
        <v>406</v>
      </c>
      <c r="I419" s="47" t="s">
        <v>412</v>
      </c>
      <c r="J419" s="47" t="str">
        <f>=IFERROR(VLOOKUP(H419&amp;I419,Table_Fonctions!A:G,6,FALSE),"")</f>
        <v>0</v>
      </c>
      <c r="K419" s="47" t="s">
        <v>1177</v>
      </c>
      <c r="L419" s="47" t="str">
        <f>=IFERROR(VLOOKUP(H419&amp;I419,Table_Fonctions!A:G,7,FALSE),K419)</f>
        <v/>
      </c>
      <c r="M419" s="47" t="str">
        <f>=IF(OR(LEFT(D419, 3)="TJ ", LEFT(D419, 4)="CPH "), "OUI", "NON")</f>
        <v/>
      </c>
      <c r="N419" s="47" t="s">
        <v>801</v>
      </c>
      <c r="O419" s="47" t="s">
        <v>657</v>
      </c>
      <c r="P419" s="47">
        <v>1</v>
      </c>
      <c r="Q419" s="47">
        <v>1</v>
      </c>
      <c r="R419" s="47" t="s">
        <v>1172</v>
      </c>
      <c r="S419" s="47">
        <f>=ROUND(BQ419-(BR419+BS419),3)</f>
      </c>
      <c r="T419" s="47">
        <f>=ROUND(CK419-(CL419+CM419+CN419+CO419+CP419),3)</f>
      </c>
      <c r="U419" s="47">
        <v>0</v>
      </c>
      <c r="V419" s="47">
        <v>0</v>
      </c>
      <c r="W419" s="47">
        <v>0</v>
      </c>
      <c r="X419" s="47">
        <v>0</v>
      </c>
      <c r="Y419" s="47">
        <v>0</v>
      </c>
      <c r="Z419" s="47">
        <v>0</v>
      </c>
      <c r="AA419" s="47">
        <v>0</v>
      </c>
      <c r="AB419" s="47">
        <v>0</v>
      </c>
      <c r="AC419" s="47">
        <v>0</v>
      </c>
      <c r="AD419" s="47">
        <v>0</v>
      </c>
      <c r="AE419" s="47">
        <v>0</v>
      </c>
      <c r="AF419" s="47">
        <v>0</v>
      </c>
      <c r="AG419" s="47">
        <v>0</v>
      </c>
      <c r="AH419" s="47">
        <v>0</v>
      </c>
      <c r="AI419" s="47">
        <v>0</v>
      </c>
      <c r="AJ419" s="47">
        <v>0</v>
      </c>
      <c r="AK419" s="47">
        <v>0</v>
      </c>
      <c r="AL419" s="47">
        <v>0</v>
      </c>
      <c r="AM419" s="47">
        <v>0</v>
      </c>
      <c r="AN419" s="47">
        <v>0</v>
      </c>
      <c r="AO419" s="47">
        <v>0</v>
      </c>
      <c r="AP419" s="47">
        <v>0</v>
      </c>
      <c r="AQ419" s="47">
        <v>0</v>
      </c>
      <c r="AR419" s="47">
        <v>0</v>
      </c>
      <c r="AS419" s="47">
        <v>0</v>
      </c>
      <c r="AT419" s="47">
        <v>0</v>
      </c>
      <c r="AU419" s="47">
        <v>0</v>
      </c>
      <c r="AV419" s="47">
        <v>0</v>
      </c>
      <c r="AW419" s="47">
        <v>0</v>
      </c>
      <c r="AX419" s="47">
        <v>0</v>
      </c>
      <c r="AY419" s="47">
        <v>0</v>
      </c>
      <c r="AZ419" s="47">
        <v>0</v>
      </c>
      <c r="BA419" s="47">
        <v>0</v>
      </c>
      <c r="BB419" s="47">
        <v>0</v>
      </c>
      <c r="BC419" s="47">
        <v>0</v>
      </c>
      <c r="BD419" s="47">
        <v>0</v>
      </c>
      <c r="BE419" s="47">
        <v>0</v>
      </c>
      <c r="BF419" s="47">
        <v>0</v>
      </c>
      <c r="BG419" s="47">
        <v>0</v>
      </c>
      <c r="BH419" s="47">
        <v>0</v>
      </c>
      <c r="BI419" s="47">
        <v>0</v>
      </c>
      <c r="BJ419" s="47">
        <v>0</v>
      </c>
      <c r="BK419" s="47">
        <v>0</v>
      </c>
      <c r="BL419" s="47">
        <v>0</v>
      </c>
      <c r="BM419" s="47">
        <v>0</v>
      </c>
      <c r="BN419" s="47">
        <v>0</v>
      </c>
      <c r="BO419" s="47">
        <v>0</v>
      </c>
      <c r="BP419" s="47">
        <v>0</v>
      </c>
      <c r="BQ419" s="47">
        <v>1</v>
      </c>
      <c r="BR419" s="47">
        <v>1</v>
      </c>
      <c r="BS419" s="47">
        <v>0</v>
      </c>
      <c r="BT419" s="47">
        <v>0</v>
      </c>
      <c r="BU419" s="47">
        <v>0</v>
      </c>
      <c r="BV419" s="47">
        <v>0</v>
      </c>
      <c r="BW419" s="47">
        <v>0</v>
      </c>
      <c r="BX419" s="47">
        <v>0</v>
      </c>
      <c r="BY419" s="47">
        <v>0</v>
      </c>
      <c r="BZ419" s="47">
        <v>0</v>
      </c>
      <c r="CA419" s="47">
        <v>0</v>
      </c>
      <c r="CB419" s="47">
        <v>0</v>
      </c>
      <c r="CC419" s="47">
        <v>0</v>
      </c>
      <c r="CD419" s="47">
        <v>0</v>
      </c>
      <c r="CE419" s="47">
        <v>0</v>
      </c>
      <c r="CF419" s="47">
        <v>0</v>
      </c>
      <c r="CG419" s="47">
        <v>0</v>
      </c>
      <c r="CH419" s="47">
        <v>0</v>
      </c>
      <c r="CI419" s="47">
        <v>0</v>
      </c>
      <c r="CJ419" s="47">
        <v>0</v>
      </c>
      <c r="CK419" s="47">
        <v>0</v>
      </c>
      <c r="CL419" s="47">
        <v>0</v>
      </c>
      <c r="CM419" s="47">
        <v>0</v>
      </c>
      <c r="CN419" s="47">
        <v>0</v>
      </c>
      <c r="CO419" s="47">
        <v>0</v>
      </c>
      <c r="CP419" s="47">
        <v>0</v>
      </c>
      <c r="CQ419" s="47">
        <v>0</v>
      </c>
      <c r="CR419" s="47">
        <v>0</v>
      </c>
      <c r="CS419" s="47">
        <v>0</v>
      </c>
      <c r="CT419" s="47">
        <v>0</v>
      </c>
      <c r="CU419" s="47">
        <v>0</v>
      </c>
      <c r="CV419" s="47">
        <v>0</v>
      </c>
      <c r="CW419" s="47">
        <v>0</v>
      </c>
      <c r="CX419" s="47">
        <v>0</v>
      </c>
      <c r="CY419" s="47">
        <v>0</v>
      </c>
      <c r="CZ419" s="47">
        <v>0</v>
      </c>
      <c r="DA419" s="47">
        <v>0</v>
      </c>
      <c r="DB419" s="47">
        <v>0</v>
      </c>
      <c r="DC419" s="47">
        <v>0</v>
      </c>
      <c r="DD419" s="47">
        <v>0</v>
      </c>
      <c r="DE419" s="47">
        <v>0</v>
      </c>
      <c r="DF419" s="47">
        <v>0</v>
      </c>
      <c r="DG419" s="47">
        <v>0</v>
      </c>
      <c r="DH419" s="47">
        <v>0</v>
      </c>
      <c r="DI419" s="47">
        <v>0</v>
      </c>
      <c r="DJ419" s="47">
        <v>0</v>
      </c>
      <c r="DK419" s="47">
        <v>0</v>
      </c>
      <c r="DL419" s="47">
        <v>0</v>
      </c>
      <c r="DM419" s="47">
        <v>0</v>
      </c>
      <c r="DN419" s="47">
        <v>0</v>
      </c>
      <c r="DO419" s="47">
        <v>0</v>
      </c>
      <c r="DP419" s="47">
        <v>0</v>
      </c>
      <c r="DQ419" s="47">
        <v>0</v>
      </c>
      <c r="DR419" s="47">
        <v>0</v>
      </c>
      <c r="DS419" s="47">
        <v>0</v>
      </c>
      <c r="DT419" s="47">
        <v>0</v>
      </c>
      <c r="DU419" s="47">
        <v>0</v>
      </c>
      <c r="DV419" s="47">
        <v>0</v>
      </c>
      <c r="DW419" s="47">
        <v>0</v>
      </c>
      <c r="DX419" s="47">
        <v>0</v>
      </c>
      <c r="DY419" s="47">
        <v>0</v>
      </c>
      <c r="DZ419" s="47">
        <v>0</v>
      </c>
      <c r="EA419" s="47">
        <v>0</v>
      </c>
      <c r="ZZ419" t="s">
        <v>157</v>
      </c>
    </row>
    <row r="420" spans="1:702" x14ac:dyDescent="0.25">
      <c r="A420" s="47" t="s">
        <v>802</v>
      </c>
      <c r="B420" s="47" t="s">
        <v>153</v>
      </c>
      <c r="C420" s="47" t="s">
        <v>157</v>
      </c>
      <c r="D420" s="47" t="s">
        <v>1170</v>
      </c>
      <c r="E420" s="47" t="s">
        <v>797</v>
      </c>
      <c r="F420" s="47" t="s">
        <v>797</v>
      </c>
      <c r="G420" s="47"/>
      <c r="H420" s="47" t="s">
        <v>406</v>
      </c>
      <c r="I420" s="47" t="s">
        <v>412</v>
      </c>
      <c r="J420" s="47" t="str">
        <f>=IFERROR(VLOOKUP(H420&amp;I420,Table_Fonctions!A:G,6,FALSE),"")</f>
        <v>0</v>
      </c>
      <c r="K420" s="47" t="s">
        <v>1177</v>
      </c>
      <c r="L420" s="47" t="str">
        <f>=IFERROR(VLOOKUP(H420&amp;I420,Table_Fonctions!A:G,7,FALSE),K420)</f>
        <v/>
      </c>
      <c r="M420" s="47" t="str">
        <f>=IF(OR(LEFT(D420, 3)="TJ ", LEFT(D420, 4)="CPH "), "OUI", "NON")</f>
        <v/>
      </c>
      <c r="N420" s="47" t="s">
        <v>617</v>
      </c>
      <c r="O420" s="47" t="s">
        <v>159</v>
      </c>
      <c r="P420" s="47">
        <v>0.11052631578947368</v>
      </c>
      <c r="Q420" s="47">
        <v>0.11052631578947368</v>
      </c>
      <c r="R420" s="47" t="s">
        <v>1172</v>
      </c>
      <c r="S420" s="47">
        <f>=ROUND(BQ420-(BR420+BS420),3)</f>
      </c>
      <c r="T420" s="47">
        <f>=ROUND(CK420-(CL420+CM420+CN420+CO420+CP420),3)</f>
      </c>
      <c r="U420" s="47">
        <v>0</v>
      </c>
      <c r="V420" s="47">
        <v>0</v>
      </c>
      <c r="W420" s="47">
        <v>0</v>
      </c>
      <c r="X420" s="47">
        <v>0</v>
      </c>
      <c r="Y420" s="47">
        <v>0</v>
      </c>
      <c r="Z420" s="47">
        <v>0</v>
      </c>
      <c r="AA420" s="47">
        <v>0</v>
      </c>
      <c r="AB420" s="47">
        <v>0</v>
      </c>
      <c r="AC420" s="47">
        <v>0</v>
      </c>
      <c r="AD420" s="47">
        <v>0</v>
      </c>
      <c r="AE420" s="47">
        <v>0</v>
      </c>
      <c r="AF420" s="47">
        <v>0</v>
      </c>
      <c r="AG420" s="47">
        <v>0</v>
      </c>
      <c r="AH420" s="47">
        <v>0</v>
      </c>
      <c r="AI420" s="47">
        <v>0</v>
      </c>
      <c r="AJ420" s="47">
        <v>0</v>
      </c>
      <c r="AK420" s="47">
        <v>0</v>
      </c>
      <c r="AL420" s="47">
        <v>0</v>
      </c>
      <c r="AM420" s="47">
        <v>0</v>
      </c>
      <c r="AN420" s="47">
        <v>0</v>
      </c>
      <c r="AO420" s="47">
        <v>0</v>
      </c>
      <c r="AP420" s="47">
        <v>0</v>
      </c>
      <c r="AQ420" s="47">
        <v>0</v>
      </c>
      <c r="AR420" s="47">
        <v>0</v>
      </c>
      <c r="AS420" s="47">
        <v>0</v>
      </c>
      <c r="AT420" s="47">
        <v>0</v>
      </c>
      <c r="AU420" s="47">
        <v>0</v>
      </c>
      <c r="AV420" s="47">
        <v>0</v>
      </c>
      <c r="AW420" s="47">
        <v>0</v>
      </c>
      <c r="AX420" s="47">
        <v>0</v>
      </c>
      <c r="AY420" s="47">
        <v>0</v>
      </c>
      <c r="AZ420" s="47">
        <v>0</v>
      </c>
      <c r="BA420" s="47">
        <v>0</v>
      </c>
      <c r="BB420" s="47">
        <v>0</v>
      </c>
      <c r="BC420" s="47">
        <v>0</v>
      </c>
      <c r="BD420" s="47">
        <v>0</v>
      </c>
      <c r="BE420" s="47">
        <v>0</v>
      </c>
      <c r="BF420" s="47">
        <v>0</v>
      </c>
      <c r="BG420" s="47">
        <v>0</v>
      </c>
      <c r="BH420" s="47">
        <v>0</v>
      </c>
      <c r="BI420" s="47">
        <v>0</v>
      </c>
      <c r="BJ420" s="47">
        <v>0</v>
      </c>
      <c r="BK420" s="47">
        <v>0</v>
      </c>
      <c r="BL420" s="47">
        <v>0</v>
      </c>
      <c r="BM420" s="47">
        <v>0</v>
      </c>
      <c r="BN420" s="47">
        <v>0</v>
      </c>
      <c r="BO420" s="47">
        <v>0</v>
      </c>
      <c r="BP420" s="47">
        <v>0</v>
      </c>
      <c r="BQ420" s="47">
        <v>0.11052631578947368</v>
      </c>
      <c r="BR420" s="47">
        <v>0.11052631578947368</v>
      </c>
      <c r="BS420" s="47">
        <v>0</v>
      </c>
      <c r="BT420" s="47">
        <v>0</v>
      </c>
      <c r="BU420" s="47">
        <v>0</v>
      </c>
      <c r="BV420" s="47">
        <v>0</v>
      </c>
      <c r="BW420" s="47">
        <v>0</v>
      </c>
      <c r="BX420" s="47">
        <v>0</v>
      </c>
      <c r="BY420" s="47">
        <v>0</v>
      </c>
      <c r="BZ420" s="47">
        <v>0</v>
      </c>
      <c r="CA420" s="47">
        <v>0</v>
      </c>
      <c r="CB420" s="47">
        <v>0</v>
      </c>
      <c r="CC420" s="47">
        <v>0</v>
      </c>
      <c r="CD420" s="47">
        <v>0</v>
      </c>
      <c r="CE420" s="47">
        <v>0</v>
      </c>
      <c r="CF420" s="47">
        <v>0</v>
      </c>
      <c r="CG420" s="47">
        <v>0</v>
      </c>
      <c r="CH420" s="47">
        <v>0</v>
      </c>
      <c r="CI420" s="47">
        <v>0</v>
      </c>
      <c r="CJ420" s="47">
        <v>0</v>
      </c>
      <c r="CK420" s="47">
        <v>0</v>
      </c>
      <c r="CL420" s="47">
        <v>0</v>
      </c>
      <c r="CM420" s="47">
        <v>0</v>
      </c>
      <c r="CN420" s="47">
        <v>0</v>
      </c>
      <c r="CO420" s="47">
        <v>0</v>
      </c>
      <c r="CP420" s="47">
        <v>0</v>
      </c>
      <c r="CQ420" s="47">
        <v>0</v>
      </c>
      <c r="CR420" s="47">
        <v>0</v>
      </c>
      <c r="CS420" s="47">
        <v>0</v>
      </c>
      <c r="CT420" s="47">
        <v>0</v>
      </c>
      <c r="CU420" s="47">
        <v>0</v>
      </c>
      <c r="CV420" s="47">
        <v>0</v>
      </c>
      <c r="CW420" s="47">
        <v>0</v>
      </c>
      <c r="CX420" s="47">
        <v>0</v>
      </c>
      <c r="CY420" s="47">
        <v>0</v>
      </c>
      <c r="CZ420" s="47">
        <v>0</v>
      </c>
      <c r="DA420" s="47">
        <v>0</v>
      </c>
      <c r="DB420" s="47">
        <v>0</v>
      </c>
      <c r="DC420" s="47">
        <v>0</v>
      </c>
      <c r="DD420" s="47">
        <v>0</v>
      </c>
      <c r="DE420" s="47">
        <v>0</v>
      </c>
      <c r="DF420" s="47">
        <v>0</v>
      </c>
      <c r="DG420" s="47">
        <v>0</v>
      </c>
      <c r="DH420" s="47">
        <v>0</v>
      </c>
      <c r="DI420" s="47">
        <v>0</v>
      </c>
      <c r="DJ420" s="47">
        <v>0</v>
      </c>
      <c r="DK420" s="47">
        <v>0</v>
      </c>
      <c r="DL420" s="47">
        <v>0</v>
      </c>
      <c r="DM420" s="47">
        <v>0</v>
      </c>
      <c r="DN420" s="47">
        <v>0</v>
      </c>
      <c r="DO420" s="47">
        <v>0</v>
      </c>
      <c r="DP420" s="47">
        <v>0</v>
      </c>
      <c r="DQ420" s="47">
        <v>0</v>
      </c>
      <c r="DR420" s="47">
        <v>0</v>
      </c>
      <c r="DS420" s="47">
        <v>0</v>
      </c>
      <c r="DT420" s="47">
        <v>0</v>
      </c>
      <c r="DU420" s="47">
        <v>0</v>
      </c>
      <c r="DV420" s="47">
        <v>0</v>
      </c>
      <c r="DW420" s="47">
        <v>0</v>
      </c>
      <c r="DX420" s="47">
        <v>0</v>
      </c>
      <c r="DY420" s="47">
        <v>0</v>
      </c>
      <c r="DZ420" s="47">
        <v>0</v>
      </c>
      <c r="EA420" s="47">
        <v>0</v>
      </c>
      <c r="ZZ420" t="s">
        <v>157</v>
      </c>
    </row>
    <row r="421" spans="1:702" x14ac:dyDescent="0.25">
      <c r="A421" s="47" t="s">
        <v>803</v>
      </c>
      <c r="B421" s="47" t="s">
        <v>153</v>
      </c>
      <c r="C421" s="47" t="s">
        <v>157</v>
      </c>
      <c r="D421" s="47" t="s">
        <v>1170</v>
      </c>
      <c r="E421" s="47" t="s">
        <v>797</v>
      </c>
      <c r="F421" s="47" t="s">
        <v>797</v>
      </c>
      <c r="G421" s="47"/>
      <c r="H421" s="47" t="s">
        <v>406</v>
      </c>
      <c r="I421" s="47" t="s">
        <v>412</v>
      </c>
      <c r="J421" s="47" t="str">
        <f>=IFERROR(VLOOKUP(H421&amp;I421,Table_Fonctions!A:G,6,FALSE),"")</f>
        <v>0</v>
      </c>
      <c r="K421" s="47" t="s">
        <v>1177</v>
      </c>
      <c r="L421" s="47" t="str">
        <f>=IFERROR(VLOOKUP(H421&amp;I421,Table_Fonctions!A:G,7,FALSE),K421)</f>
        <v/>
      </c>
      <c r="M421" s="47" t="str">
        <f>=IF(OR(LEFT(D421, 3)="TJ ", LEFT(D421, 4)="CPH "), "OUI", "NON")</f>
        <v/>
      </c>
      <c r="N421" s="47" t="s">
        <v>603</v>
      </c>
      <c r="O421" s="47" t="s">
        <v>513</v>
      </c>
      <c r="P421" s="47">
        <v>0.3447368421052632</v>
      </c>
      <c r="Q421" s="47">
        <v>0.3447368421052632</v>
      </c>
      <c r="R421" s="47" t="s">
        <v>1172</v>
      </c>
      <c r="S421" s="47">
        <f>=ROUND(BQ421-(BR421+BS421),3)</f>
      </c>
      <c r="T421" s="47">
        <f>=ROUND(CK421-(CL421+CM421+CN421+CO421+CP421),3)</f>
      </c>
      <c r="U421" s="47">
        <v>0</v>
      </c>
      <c r="V421" s="47">
        <v>0</v>
      </c>
      <c r="W421" s="47">
        <v>0</v>
      </c>
      <c r="X421" s="47">
        <v>0</v>
      </c>
      <c r="Y421" s="47">
        <v>0</v>
      </c>
      <c r="Z421" s="47">
        <v>0</v>
      </c>
      <c r="AA421" s="47">
        <v>0</v>
      </c>
      <c r="AB421" s="47">
        <v>0</v>
      </c>
      <c r="AC421" s="47">
        <v>0</v>
      </c>
      <c r="AD421" s="47">
        <v>0</v>
      </c>
      <c r="AE421" s="47">
        <v>0</v>
      </c>
      <c r="AF421" s="47">
        <v>0</v>
      </c>
      <c r="AG421" s="47">
        <v>0</v>
      </c>
      <c r="AH421" s="47">
        <v>0</v>
      </c>
      <c r="AI421" s="47">
        <v>0</v>
      </c>
      <c r="AJ421" s="47">
        <v>0</v>
      </c>
      <c r="AK421" s="47">
        <v>0</v>
      </c>
      <c r="AL421" s="47">
        <v>0</v>
      </c>
      <c r="AM421" s="47">
        <v>0</v>
      </c>
      <c r="AN421" s="47">
        <v>0</v>
      </c>
      <c r="AO421" s="47">
        <v>0</v>
      </c>
      <c r="AP421" s="47">
        <v>0</v>
      </c>
      <c r="AQ421" s="47">
        <v>0</v>
      </c>
      <c r="AR421" s="47">
        <v>0</v>
      </c>
      <c r="AS421" s="47">
        <v>0</v>
      </c>
      <c r="AT421" s="47">
        <v>0</v>
      </c>
      <c r="AU421" s="47">
        <v>0</v>
      </c>
      <c r="AV421" s="47">
        <v>0</v>
      </c>
      <c r="AW421" s="47">
        <v>0</v>
      </c>
      <c r="AX421" s="47">
        <v>0</v>
      </c>
      <c r="AY421" s="47">
        <v>0</v>
      </c>
      <c r="AZ421" s="47">
        <v>0</v>
      </c>
      <c r="BA421" s="47">
        <v>0</v>
      </c>
      <c r="BB421" s="47">
        <v>0</v>
      </c>
      <c r="BC421" s="47">
        <v>0</v>
      </c>
      <c r="BD421" s="47">
        <v>0</v>
      </c>
      <c r="BE421" s="47">
        <v>0</v>
      </c>
      <c r="BF421" s="47">
        <v>0</v>
      </c>
      <c r="BG421" s="47">
        <v>0</v>
      </c>
      <c r="BH421" s="47">
        <v>0</v>
      </c>
      <c r="BI421" s="47">
        <v>0</v>
      </c>
      <c r="BJ421" s="47">
        <v>0</v>
      </c>
      <c r="BK421" s="47">
        <v>0</v>
      </c>
      <c r="BL421" s="47">
        <v>0</v>
      </c>
      <c r="BM421" s="47">
        <v>0</v>
      </c>
      <c r="BN421" s="47">
        <v>0</v>
      </c>
      <c r="BO421" s="47">
        <v>0</v>
      </c>
      <c r="BP421" s="47">
        <v>0</v>
      </c>
      <c r="BQ421" s="47">
        <v>0</v>
      </c>
      <c r="BR421" s="47">
        <v>0</v>
      </c>
      <c r="BS421" s="47">
        <v>0</v>
      </c>
      <c r="BT421" s="47">
        <v>0.3447368421052632</v>
      </c>
      <c r="BU421" s="47">
        <v>0</v>
      </c>
      <c r="BV421" s="47">
        <v>0</v>
      </c>
      <c r="BW421" s="47">
        <v>0</v>
      </c>
      <c r="BX421" s="47">
        <v>0</v>
      </c>
      <c r="BY421" s="47">
        <v>0</v>
      </c>
      <c r="BZ421" s="47">
        <v>0</v>
      </c>
      <c r="CA421" s="47">
        <v>0</v>
      </c>
      <c r="CB421" s="47">
        <v>0</v>
      </c>
      <c r="CC421" s="47">
        <v>0</v>
      </c>
      <c r="CD421" s="47">
        <v>0</v>
      </c>
      <c r="CE421" s="47">
        <v>0</v>
      </c>
      <c r="CF421" s="47">
        <v>0</v>
      </c>
      <c r="CG421" s="47">
        <v>0</v>
      </c>
      <c r="CH421" s="47">
        <v>0</v>
      </c>
      <c r="CI421" s="47">
        <v>0</v>
      </c>
      <c r="CJ421" s="47">
        <v>0</v>
      </c>
      <c r="CK421" s="47">
        <v>0</v>
      </c>
      <c r="CL421" s="47">
        <v>0</v>
      </c>
      <c r="CM421" s="47">
        <v>0</v>
      </c>
      <c r="CN421" s="47">
        <v>0</v>
      </c>
      <c r="CO421" s="47">
        <v>0</v>
      </c>
      <c r="CP421" s="47">
        <v>0</v>
      </c>
      <c r="CQ421" s="47">
        <v>0</v>
      </c>
      <c r="CR421" s="47">
        <v>0</v>
      </c>
      <c r="CS421" s="47">
        <v>0</v>
      </c>
      <c r="CT421" s="47">
        <v>0</v>
      </c>
      <c r="CU421" s="47">
        <v>0</v>
      </c>
      <c r="CV421" s="47">
        <v>0</v>
      </c>
      <c r="CW421" s="47">
        <v>0</v>
      </c>
      <c r="CX421" s="47">
        <v>0</v>
      </c>
      <c r="CY421" s="47">
        <v>0</v>
      </c>
      <c r="CZ421" s="47">
        <v>0</v>
      </c>
      <c r="DA421" s="47">
        <v>0</v>
      </c>
      <c r="DB421" s="47">
        <v>0</v>
      </c>
      <c r="DC421" s="47">
        <v>0</v>
      </c>
      <c r="DD421" s="47">
        <v>0</v>
      </c>
      <c r="DE421" s="47">
        <v>0</v>
      </c>
      <c r="DF421" s="47">
        <v>0</v>
      </c>
      <c r="DG421" s="47">
        <v>0</v>
      </c>
      <c r="DH421" s="47">
        <v>0</v>
      </c>
      <c r="DI421" s="47">
        <v>0</v>
      </c>
      <c r="DJ421" s="47">
        <v>0</v>
      </c>
      <c r="DK421" s="47">
        <v>0</v>
      </c>
      <c r="DL421" s="47">
        <v>0</v>
      </c>
      <c r="DM421" s="47">
        <v>0</v>
      </c>
      <c r="DN421" s="47">
        <v>0</v>
      </c>
      <c r="DO421" s="47">
        <v>0</v>
      </c>
      <c r="DP421" s="47">
        <v>0</v>
      </c>
      <c r="DQ421" s="47">
        <v>0</v>
      </c>
      <c r="DR421" s="47">
        <v>0</v>
      </c>
      <c r="DS421" s="47">
        <v>0</v>
      </c>
      <c r="DT421" s="47">
        <v>0</v>
      </c>
      <c r="DU421" s="47">
        <v>0</v>
      </c>
      <c r="DV421" s="47">
        <v>0</v>
      </c>
      <c r="DW421" s="47">
        <v>0</v>
      </c>
      <c r="DX421" s="47">
        <v>0</v>
      </c>
      <c r="DY421" s="47">
        <v>0</v>
      </c>
      <c r="DZ421" s="47">
        <v>0</v>
      </c>
      <c r="EA421" s="47">
        <v>0</v>
      </c>
      <c r="ZZ421" t="s">
        <v>157</v>
      </c>
    </row>
    <row r="422" spans="1:702" x14ac:dyDescent="0.25">
      <c r="A422" s="47" t="s">
        <v>804</v>
      </c>
      <c r="B422" s="47" t="s">
        <v>153</v>
      </c>
      <c r="C422" s="47" t="s">
        <v>157</v>
      </c>
      <c r="D422" s="47" t="s">
        <v>1170</v>
      </c>
      <c r="E422" s="47" t="s">
        <v>797</v>
      </c>
      <c r="F422" s="47" t="s">
        <v>797</v>
      </c>
      <c r="G422" s="47"/>
      <c r="H422" s="47" t="s">
        <v>406</v>
      </c>
      <c r="I422" s="47" t="s">
        <v>415</v>
      </c>
      <c r="J422" s="47" t="str">
        <f>=IFERROR(VLOOKUP(H422&amp;I422,Table_Fonctions!A:G,6,FALSE),"")</f>
        <v>0</v>
      </c>
      <c r="K422" s="47" t="s">
        <v>1177</v>
      </c>
      <c r="L422" s="47" t="str">
        <f>=IFERROR(VLOOKUP(H422&amp;I422,Table_Fonctions!A:G,7,FALSE),K422)</f>
        <v/>
      </c>
      <c r="M422" s="47" t="str">
        <f>=IF(OR(LEFT(D422, 3)="TJ ", LEFT(D422, 4)="CPH "), "OUI", "NON")</f>
        <v/>
      </c>
      <c r="N422" s="47" t="s">
        <v>805</v>
      </c>
      <c r="O422" s="47"/>
      <c r="P422" s="47">
        <v>0.41052631578947385</v>
      </c>
      <c r="Q422" s="47">
        <v>0.41052631578947385</v>
      </c>
      <c r="R422" s="47" t="s">
        <v>1172</v>
      </c>
      <c r="S422" s="47">
        <f>=ROUND(BQ422-(BR422+BS422),3)</f>
      </c>
      <c r="T422" s="47">
        <f>=ROUND(CK422-(CL422+CM422+CN422+CO422+CP422),3)</f>
      </c>
      <c r="U422" s="47">
        <v>0</v>
      </c>
      <c r="V422" s="47">
        <v>0</v>
      </c>
      <c r="W422" s="47">
        <v>0</v>
      </c>
      <c r="X422" s="47">
        <v>0</v>
      </c>
      <c r="Y422" s="47">
        <v>0</v>
      </c>
      <c r="Z422" s="47">
        <v>0</v>
      </c>
      <c r="AA422" s="47">
        <v>0</v>
      </c>
      <c r="AB422" s="47">
        <v>0</v>
      </c>
      <c r="AC422" s="47">
        <v>0</v>
      </c>
      <c r="AD422" s="47">
        <v>0</v>
      </c>
      <c r="AE422" s="47">
        <v>0</v>
      </c>
      <c r="AF422" s="47">
        <v>0</v>
      </c>
      <c r="AG422" s="47">
        <v>0</v>
      </c>
      <c r="AH422" s="47">
        <v>0</v>
      </c>
      <c r="AI422" s="47">
        <v>0</v>
      </c>
      <c r="AJ422" s="47">
        <v>0</v>
      </c>
      <c r="AK422" s="47">
        <v>0</v>
      </c>
      <c r="AL422" s="47">
        <v>0</v>
      </c>
      <c r="AM422" s="47">
        <v>0</v>
      </c>
      <c r="AN422" s="47">
        <v>0</v>
      </c>
      <c r="AO422" s="47">
        <v>0</v>
      </c>
      <c r="AP422" s="47">
        <v>0</v>
      </c>
      <c r="AQ422" s="47">
        <v>0</v>
      </c>
      <c r="AR422" s="47">
        <v>0</v>
      </c>
      <c r="AS422" s="47">
        <v>0</v>
      </c>
      <c r="AT422" s="47">
        <v>0</v>
      </c>
      <c r="AU422" s="47">
        <v>0</v>
      </c>
      <c r="AV422" s="47">
        <v>0</v>
      </c>
      <c r="AW422" s="47">
        <v>0</v>
      </c>
      <c r="AX422" s="47">
        <v>0</v>
      </c>
      <c r="AY422" s="47">
        <v>0</v>
      </c>
      <c r="AZ422" s="47">
        <v>0</v>
      </c>
      <c r="BA422" s="47">
        <v>0</v>
      </c>
      <c r="BB422" s="47">
        <v>0</v>
      </c>
      <c r="BC422" s="47">
        <v>0</v>
      </c>
      <c r="BD422" s="47">
        <v>0</v>
      </c>
      <c r="BE422" s="47">
        <v>0</v>
      </c>
      <c r="BF422" s="47">
        <v>0</v>
      </c>
      <c r="BG422" s="47">
        <v>0</v>
      </c>
      <c r="BH422" s="47">
        <v>0</v>
      </c>
      <c r="BI422" s="47">
        <v>0</v>
      </c>
      <c r="BJ422" s="47">
        <v>0</v>
      </c>
      <c r="BK422" s="47">
        <v>0</v>
      </c>
      <c r="BL422" s="47">
        <v>0</v>
      </c>
      <c r="BM422" s="47">
        <v>0</v>
      </c>
      <c r="BN422" s="47">
        <v>0</v>
      </c>
      <c r="BO422" s="47">
        <v>0</v>
      </c>
      <c r="BP422" s="47">
        <v>0</v>
      </c>
      <c r="BQ422" s="47">
        <v>0</v>
      </c>
      <c r="BR422" s="47">
        <v>0</v>
      </c>
      <c r="BS422" s="47">
        <v>0</v>
      </c>
      <c r="BT422" s="47">
        <v>0</v>
      </c>
      <c r="BU422" s="47">
        <v>0</v>
      </c>
      <c r="BV422" s="47">
        <v>0</v>
      </c>
      <c r="BW422" s="47">
        <v>0</v>
      </c>
      <c r="BX422" s="47">
        <v>0</v>
      </c>
      <c r="BY422" s="47">
        <v>0</v>
      </c>
      <c r="BZ422" s="47">
        <v>0</v>
      </c>
      <c r="CA422" s="47">
        <v>0</v>
      </c>
      <c r="CB422" s="47">
        <v>0</v>
      </c>
      <c r="CC422" s="47">
        <v>0</v>
      </c>
      <c r="CD422" s="47">
        <v>0</v>
      </c>
      <c r="CE422" s="47">
        <v>0</v>
      </c>
      <c r="CF422" s="47">
        <v>0</v>
      </c>
      <c r="CG422" s="47">
        <v>0</v>
      </c>
      <c r="CH422" s="47">
        <v>0</v>
      </c>
      <c r="CI422" s="47">
        <v>0</v>
      </c>
      <c r="CJ422" s="47">
        <v>0</v>
      </c>
      <c r="CK422" s="47">
        <v>0</v>
      </c>
      <c r="CL422" s="47">
        <v>0</v>
      </c>
      <c r="CM422" s="47">
        <v>0</v>
      </c>
      <c r="CN422" s="47">
        <v>0</v>
      </c>
      <c r="CO422" s="47">
        <v>0</v>
      </c>
      <c r="CP422" s="47">
        <v>0</v>
      </c>
      <c r="CQ422" s="47">
        <v>0</v>
      </c>
      <c r="CR422" s="47">
        <v>0</v>
      </c>
      <c r="CS422" s="47">
        <v>0</v>
      </c>
      <c r="CT422" s="47">
        <v>0</v>
      </c>
      <c r="CU422" s="47">
        <v>0</v>
      </c>
      <c r="CV422" s="47">
        <v>0</v>
      </c>
      <c r="CW422" s="47">
        <v>0</v>
      </c>
      <c r="CX422" s="47">
        <v>0</v>
      </c>
      <c r="CY422" s="47">
        <v>0.41052631578947385</v>
      </c>
      <c r="CZ422" s="47">
        <v>0</v>
      </c>
      <c r="DA422" s="47">
        <v>0</v>
      </c>
      <c r="DB422" s="47">
        <v>0</v>
      </c>
      <c r="DC422" s="47">
        <v>0</v>
      </c>
      <c r="DD422" s="47">
        <v>0</v>
      </c>
      <c r="DE422" s="47">
        <v>0</v>
      </c>
      <c r="DF422" s="47">
        <v>0</v>
      </c>
      <c r="DG422" s="47">
        <v>0</v>
      </c>
      <c r="DH422" s="47">
        <v>0</v>
      </c>
      <c r="DI422" s="47">
        <v>0.41052631578947385</v>
      </c>
      <c r="DJ422" s="47">
        <v>0</v>
      </c>
      <c r="DK422" s="47">
        <v>0.48684210526315785</v>
      </c>
      <c r="DL422" s="47">
        <v>0.48684210526315785</v>
      </c>
      <c r="DM422" s="47">
        <v>0</v>
      </c>
      <c r="DN422" s="47">
        <v>0</v>
      </c>
      <c r="DO422" s="47">
        <v>0</v>
      </c>
      <c r="DP422" s="47">
        <v>0</v>
      </c>
      <c r="DQ422" s="47">
        <v>0</v>
      </c>
      <c r="DR422" s="47">
        <v>0</v>
      </c>
      <c r="DS422" s="47">
        <v>0</v>
      </c>
      <c r="DT422" s="47">
        <v>0</v>
      </c>
      <c r="DU422" s="47">
        <v>0</v>
      </c>
      <c r="DV422" s="47">
        <v>0</v>
      </c>
      <c r="DW422" s="47">
        <v>0</v>
      </c>
      <c r="DX422" s="47">
        <v>0</v>
      </c>
      <c r="DY422" s="47">
        <v>0</v>
      </c>
      <c r="DZ422" s="47">
        <v>0</v>
      </c>
      <c r="EA422" s="47">
        <v>0</v>
      </c>
      <c r="ZZ422" t="s">
        <v>157</v>
      </c>
    </row>
    <row r="423" spans="1:702" x14ac:dyDescent="0.25">
      <c r="A423" s="47" t="s">
        <v>806</v>
      </c>
      <c r="B423" s="47" t="s">
        <v>153</v>
      </c>
      <c r="C423" s="47" t="s">
        <v>157</v>
      </c>
      <c r="D423" s="47" t="s">
        <v>1170</v>
      </c>
      <c r="E423" s="47" t="s">
        <v>797</v>
      </c>
      <c r="F423" s="47" t="s">
        <v>797</v>
      </c>
      <c r="G423" s="47"/>
      <c r="H423" s="47" t="s">
        <v>406</v>
      </c>
      <c r="I423" s="47" t="s">
        <v>412</v>
      </c>
      <c r="J423" s="47" t="str">
        <f>=IFERROR(VLOOKUP(H423&amp;I423,Table_Fonctions!A:G,6,FALSE),"")</f>
        <v>0</v>
      </c>
      <c r="K423" s="47" t="s">
        <v>1177</v>
      </c>
      <c r="L423" s="47" t="str">
        <f>=IFERROR(VLOOKUP(H423&amp;I423,Table_Fonctions!A:G,7,FALSE),K423)</f>
        <v/>
      </c>
      <c r="M423" s="47" t="str">
        <f>=IF(OR(LEFT(D423, 3)="TJ ", LEFT(D423, 4)="CPH "), "OUI", "NON")</f>
        <v/>
      </c>
      <c r="N423" s="47" t="s">
        <v>648</v>
      </c>
      <c r="O423" s="47"/>
      <c r="P423" s="47">
        <v>1</v>
      </c>
      <c r="Q423" s="47">
        <v>1</v>
      </c>
      <c r="R423" s="47" t="s">
        <v>1172</v>
      </c>
      <c r="S423" s="47">
        <f>=ROUND(BQ423-(BR423+BS423),3)</f>
      </c>
      <c r="T423" s="47">
        <f>=ROUND(CK423-(CL423+CM423+CN423+CO423+CP423),3)</f>
      </c>
      <c r="U423" s="47">
        <v>0</v>
      </c>
      <c r="V423" s="47">
        <v>0</v>
      </c>
      <c r="W423" s="47">
        <v>0</v>
      </c>
      <c r="X423" s="47">
        <v>0</v>
      </c>
      <c r="Y423" s="47">
        <v>0</v>
      </c>
      <c r="Z423" s="47">
        <v>0</v>
      </c>
      <c r="AA423" s="47">
        <v>0</v>
      </c>
      <c r="AB423" s="47">
        <v>0</v>
      </c>
      <c r="AC423" s="47">
        <v>0</v>
      </c>
      <c r="AD423" s="47">
        <v>0</v>
      </c>
      <c r="AE423" s="47">
        <v>0</v>
      </c>
      <c r="AF423" s="47">
        <v>0</v>
      </c>
      <c r="AG423" s="47">
        <v>0</v>
      </c>
      <c r="AH423" s="47">
        <v>0</v>
      </c>
      <c r="AI423" s="47">
        <v>0</v>
      </c>
      <c r="AJ423" s="47">
        <v>0</v>
      </c>
      <c r="AK423" s="47">
        <v>0</v>
      </c>
      <c r="AL423" s="47">
        <v>0</v>
      </c>
      <c r="AM423" s="47">
        <v>0</v>
      </c>
      <c r="AN423" s="47">
        <v>0</v>
      </c>
      <c r="AO423" s="47">
        <v>0</v>
      </c>
      <c r="AP423" s="47">
        <v>0</v>
      </c>
      <c r="AQ423" s="47">
        <v>0</v>
      </c>
      <c r="AR423" s="47">
        <v>0</v>
      </c>
      <c r="AS423" s="47">
        <v>0</v>
      </c>
      <c r="AT423" s="47">
        <v>0</v>
      </c>
      <c r="AU423" s="47">
        <v>0</v>
      </c>
      <c r="AV423" s="47">
        <v>0</v>
      </c>
      <c r="AW423" s="47">
        <v>0</v>
      </c>
      <c r="AX423" s="47">
        <v>0</v>
      </c>
      <c r="AY423" s="47">
        <v>0</v>
      </c>
      <c r="AZ423" s="47">
        <v>0</v>
      </c>
      <c r="BA423" s="47">
        <v>0</v>
      </c>
      <c r="BB423" s="47">
        <v>0</v>
      </c>
      <c r="BC423" s="47">
        <v>0</v>
      </c>
      <c r="BD423" s="47">
        <v>0</v>
      </c>
      <c r="BE423" s="47">
        <v>0</v>
      </c>
      <c r="BF423" s="47">
        <v>0</v>
      </c>
      <c r="BG423" s="47">
        <v>0</v>
      </c>
      <c r="BH423" s="47">
        <v>0</v>
      </c>
      <c r="BI423" s="47">
        <v>0</v>
      </c>
      <c r="BJ423" s="47">
        <v>0</v>
      </c>
      <c r="BK423" s="47">
        <v>0</v>
      </c>
      <c r="BL423" s="47">
        <v>0</v>
      </c>
      <c r="BM423" s="47">
        <v>0</v>
      </c>
      <c r="BN423" s="47">
        <v>0</v>
      </c>
      <c r="BO423" s="47">
        <v>0</v>
      </c>
      <c r="BP423" s="47">
        <v>0</v>
      </c>
      <c r="BQ423" s="47">
        <v>0</v>
      </c>
      <c r="BR423" s="47">
        <v>0</v>
      </c>
      <c r="BS423" s="47">
        <v>0</v>
      </c>
      <c r="BT423" s="47">
        <v>0</v>
      </c>
      <c r="BU423" s="47">
        <v>0</v>
      </c>
      <c r="BV423" s="47">
        <v>0</v>
      </c>
      <c r="BW423" s="47">
        <v>0</v>
      </c>
      <c r="BX423" s="47">
        <v>0</v>
      </c>
      <c r="BY423" s="47">
        <v>0</v>
      </c>
      <c r="BZ423" s="47">
        <v>0</v>
      </c>
      <c r="CA423" s="47">
        <v>0</v>
      </c>
      <c r="CB423" s="47">
        <v>0</v>
      </c>
      <c r="CC423" s="47">
        <v>0</v>
      </c>
      <c r="CD423" s="47">
        <v>0</v>
      </c>
      <c r="CE423" s="47">
        <v>0</v>
      </c>
      <c r="CF423" s="47">
        <v>0</v>
      </c>
      <c r="CG423" s="47">
        <v>0</v>
      </c>
      <c r="CH423" s="47">
        <v>0</v>
      </c>
      <c r="CI423" s="47">
        <v>0</v>
      </c>
      <c r="CJ423" s="47">
        <v>0</v>
      </c>
      <c r="CK423" s="47">
        <v>0</v>
      </c>
      <c r="CL423" s="47">
        <v>0</v>
      </c>
      <c r="CM423" s="47">
        <v>0</v>
      </c>
      <c r="CN423" s="47">
        <v>0</v>
      </c>
      <c r="CO423" s="47">
        <v>0</v>
      </c>
      <c r="CP423" s="47">
        <v>0</v>
      </c>
      <c r="CQ423" s="47">
        <v>0</v>
      </c>
      <c r="CR423" s="47">
        <v>0</v>
      </c>
      <c r="CS423" s="47">
        <v>0</v>
      </c>
      <c r="CT423" s="47">
        <v>0</v>
      </c>
      <c r="CU423" s="47">
        <v>0</v>
      </c>
      <c r="CV423" s="47">
        <v>0</v>
      </c>
      <c r="CW423" s="47">
        <v>0</v>
      </c>
      <c r="CX423" s="47">
        <v>0</v>
      </c>
      <c r="CY423" s="47">
        <v>1</v>
      </c>
      <c r="CZ423" s="47">
        <v>0</v>
      </c>
      <c r="DA423" s="47">
        <v>0</v>
      </c>
      <c r="DB423" s="47">
        <v>0</v>
      </c>
      <c r="DC423" s="47">
        <v>0</v>
      </c>
      <c r="DD423" s="47">
        <v>0</v>
      </c>
      <c r="DE423" s="47">
        <v>0</v>
      </c>
      <c r="DF423" s="47">
        <v>0</v>
      </c>
      <c r="DG423" s="47">
        <v>0</v>
      </c>
      <c r="DH423" s="47">
        <v>0</v>
      </c>
      <c r="DI423" s="47">
        <v>0</v>
      </c>
      <c r="DJ423" s="47">
        <v>1</v>
      </c>
      <c r="DK423" s="47">
        <v>0</v>
      </c>
      <c r="DL423" s="47">
        <v>0</v>
      </c>
      <c r="DM423" s="47">
        <v>0</v>
      </c>
      <c r="DN423" s="47">
        <v>0</v>
      </c>
      <c r="DO423" s="47">
        <v>0</v>
      </c>
      <c r="DP423" s="47">
        <v>0</v>
      </c>
      <c r="DQ423" s="47">
        <v>0</v>
      </c>
      <c r="DR423" s="47">
        <v>0</v>
      </c>
      <c r="DS423" s="47">
        <v>0</v>
      </c>
      <c r="DT423" s="47">
        <v>0</v>
      </c>
      <c r="DU423" s="47">
        <v>0</v>
      </c>
      <c r="DV423" s="47">
        <v>0</v>
      </c>
      <c r="DW423" s="47">
        <v>0</v>
      </c>
      <c r="DX423" s="47">
        <v>0</v>
      </c>
      <c r="DY423" s="47">
        <v>0</v>
      </c>
      <c r="DZ423" s="47">
        <v>0</v>
      </c>
      <c r="EA423" s="47">
        <v>0</v>
      </c>
      <c r="ZZ423" t="s">
        <v>157</v>
      </c>
    </row>
    <row r="424" spans="1:702" x14ac:dyDescent="0.25">
      <c r="A424" s="47" t="s">
        <v>807</v>
      </c>
      <c r="B424" s="47" t="s">
        <v>153</v>
      </c>
      <c r="C424" s="47" t="s">
        <v>157</v>
      </c>
      <c r="D424" s="47" t="s">
        <v>1170</v>
      </c>
      <c r="E424" s="47" t="s">
        <v>797</v>
      </c>
      <c r="F424" s="47" t="s">
        <v>797</v>
      </c>
      <c r="G424" s="47"/>
      <c r="H424" s="47" t="s">
        <v>406</v>
      </c>
      <c r="I424" s="47" t="s">
        <v>415</v>
      </c>
      <c r="J424" s="47" t="str">
        <f>=IFERROR(VLOOKUP(H424&amp;I424,Table_Fonctions!A:G,6,FALSE),"")</f>
        <v>0</v>
      </c>
      <c r="K424" s="47" t="s">
        <v>1177</v>
      </c>
      <c r="L424" s="47" t="str">
        <f>=IFERROR(VLOOKUP(H424&amp;I424,Table_Fonctions!A:G,7,FALSE),K424)</f>
        <v/>
      </c>
      <c r="M424" s="47" t="str">
        <f>=IF(OR(LEFT(D424, 3)="TJ ", LEFT(D424, 4)="CPH "), "OUI", "NON")</f>
        <v/>
      </c>
      <c r="N424" s="47" t="s">
        <v>751</v>
      </c>
      <c r="O424" s="47"/>
      <c r="P424" s="47">
        <v>1</v>
      </c>
      <c r="Q424" s="47">
        <v>1</v>
      </c>
      <c r="R424" s="47" t="s">
        <v>1172</v>
      </c>
      <c r="S424" s="47">
        <f>=ROUND(BQ424-(BR424+BS424),3)</f>
      </c>
      <c r="T424" s="47">
        <f>=ROUND(CK424-(CL424+CM424+CN424+CO424+CP424),3)</f>
      </c>
      <c r="U424" s="47">
        <v>0</v>
      </c>
      <c r="V424" s="47">
        <v>0</v>
      </c>
      <c r="W424" s="47">
        <v>0</v>
      </c>
      <c r="X424" s="47">
        <v>0</v>
      </c>
      <c r="Y424" s="47">
        <v>0</v>
      </c>
      <c r="Z424" s="47">
        <v>0</v>
      </c>
      <c r="AA424" s="47">
        <v>0</v>
      </c>
      <c r="AB424" s="47">
        <v>0</v>
      </c>
      <c r="AC424" s="47">
        <v>0</v>
      </c>
      <c r="AD424" s="47">
        <v>0</v>
      </c>
      <c r="AE424" s="47">
        <v>0</v>
      </c>
      <c r="AF424" s="47">
        <v>0</v>
      </c>
      <c r="AG424" s="47">
        <v>0</v>
      </c>
      <c r="AH424" s="47">
        <v>0</v>
      </c>
      <c r="AI424" s="47">
        <v>0</v>
      </c>
      <c r="AJ424" s="47">
        <v>0</v>
      </c>
      <c r="AK424" s="47">
        <v>0</v>
      </c>
      <c r="AL424" s="47">
        <v>0</v>
      </c>
      <c r="AM424" s="47">
        <v>0</v>
      </c>
      <c r="AN424" s="47">
        <v>0</v>
      </c>
      <c r="AO424" s="47">
        <v>0</v>
      </c>
      <c r="AP424" s="47">
        <v>0</v>
      </c>
      <c r="AQ424" s="47">
        <v>0</v>
      </c>
      <c r="AR424" s="47">
        <v>0</v>
      </c>
      <c r="AS424" s="47">
        <v>0</v>
      </c>
      <c r="AT424" s="47">
        <v>0</v>
      </c>
      <c r="AU424" s="47">
        <v>0</v>
      </c>
      <c r="AV424" s="47">
        <v>0</v>
      </c>
      <c r="AW424" s="47">
        <v>0</v>
      </c>
      <c r="AX424" s="47">
        <v>0</v>
      </c>
      <c r="AY424" s="47">
        <v>0</v>
      </c>
      <c r="AZ424" s="47">
        <v>0</v>
      </c>
      <c r="BA424" s="47">
        <v>0</v>
      </c>
      <c r="BB424" s="47">
        <v>0</v>
      </c>
      <c r="BC424" s="47">
        <v>0</v>
      </c>
      <c r="BD424" s="47">
        <v>0</v>
      </c>
      <c r="BE424" s="47">
        <v>0</v>
      </c>
      <c r="BF424" s="47">
        <v>0</v>
      </c>
      <c r="BG424" s="47">
        <v>0</v>
      </c>
      <c r="BH424" s="47">
        <v>0</v>
      </c>
      <c r="BI424" s="47">
        <v>0</v>
      </c>
      <c r="BJ424" s="47">
        <v>0</v>
      </c>
      <c r="BK424" s="47">
        <v>0</v>
      </c>
      <c r="BL424" s="47">
        <v>0</v>
      </c>
      <c r="BM424" s="47">
        <v>0</v>
      </c>
      <c r="BN424" s="47">
        <v>0</v>
      </c>
      <c r="BO424" s="47">
        <v>0</v>
      </c>
      <c r="BP424" s="47">
        <v>0</v>
      </c>
      <c r="BQ424" s="47">
        <v>1</v>
      </c>
      <c r="BR424" s="47">
        <v>0</v>
      </c>
      <c r="BS424" s="47">
        <v>0</v>
      </c>
      <c r="BT424" s="47">
        <v>0</v>
      </c>
      <c r="BU424" s="47">
        <v>0</v>
      </c>
      <c r="BV424" s="47">
        <v>0</v>
      </c>
      <c r="BW424" s="47">
        <v>0</v>
      </c>
      <c r="BX424" s="47">
        <v>0</v>
      </c>
      <c r="BY424" s="47">
        <v>0</v>
      </c>
      <c r="BZ424" s="47">
        <v>0</v>
      </c>
      <c r="CA424" s="47">
        <v>0</v>
      </c>
      <c r="CB424" s="47">
        <v>0</v>
      </c>
      <c r="CC424" s="47">
        <v>0</v>
      </c>
      <c r="CD424" s="47">
        <v>0</v>
      </c>
      <c r="CE424" s="47">
        <v>0</v>
      </c>
      <c r="CF424" s="47">
        <v>0</v>
      </c>
      <c r="CG424" s="47">
        <v>0</v>
      </c>
      <c r="CH424" s="47">
        <v>0</v>
      </c>
      <c r="CI424" s="47">
        <v>0</v>
      </c>
      <c r="CJ424" s="47">
        <v>0</v>
      </c>
      <c r="CK424" s="47">
        <v>0</v>
      </c>
      <c r="CL424" s="47">
        <v>0</v>
      </c>
      <c r="CM424" s="47">
        <v>0</v>
      </c>
      <c r="CN424" s="47">
        <v>0</v>
      </c>
      <c r="CO424" s="47">
        <v>0</v>
      </c>
      <c r="CP424" s="47">
        <v>0</v>
      </c>
      <c r="CQ424" s="47">
        <v>0</v>
      </c>
      <c r="CR424" s="47">
        <v>0</v>
      </c>
      <c r="CS424" s="47">
        <v>0</v>
      </c>
      <c r="CT424" s="47">
        <v>0</v>
      </c>
      <c r="CU424" s="47">
        <v>0</v>
      </c>
      <c r="CV424" s="47">
        <v>0</v>
      </c>
      <c r="CW424" s="47">
        <v>0</v>
      </c>
      <c r="CX424" s="47">
        <v>0</v>
      </c>
      <c r="CY424" s="47">
        <v>0</v>
      </c>
      <c r="CZ424" s="47">
        <v>0</v>
      </c>
      <c r="DA424" s="47">
        <v>0</v>
      </c>
      <c r="DB424" s="47">
        <v>0</v>
      </c>
      <c r="DC424" s="47">
        <v>0</v>
      </c>
      <c r="DD424" s="47">
        <v>0</v>
      </c>
      <c r="DE424" s="47">
        <v>0</v>
      </c>
      <c r="DF424" s="47">
        <v>0</v>
      </c>
      <c r="DG424" s="47">
        <v>0</v>
      </c>
      <c r="DH424" s="47">
        <v>0</v>
      </c>
      <c r="DI424" s="47">
        <v>0</v>
      </c>
      <c r="DJ424" s="47">
        <v>0</v>
      </c>
      <c r="DK424" s="47">
        <v>0</v>
      </c>
      <c r="DL424" s="47">
        <v>0</v>
      </c>
      <c r="DM424" s="47">
        <v>0</v>
      </c>
      <c r="DN424" s="47">
        <v>0</v>
      </c>
      <c r="DO424" s="47">
        <v>0</v>
      </c>
      <c r="DP424" s="47">
        <v>0</v>
      </c>
      <c r="DQ424" s="47">
        <v>0</v>
      </c>
      <c r="DR424" s="47">
        <v>0</v>
      </c>
      <c r="DS424" s="47">
        <v>0</v>
      </c>
      <c r="DT424" s="47">
        <v>0</v>
      </c>
      <c r="DU424" s="47">
        <v>0</v>
      </c>
      <c r="DV424" s="47">
        <v>0</v>
      </c>
      <c r="DW424" s="47">
        <v>0</v>
      </c>
      <c r="DX424" s="47">
        <v>0</v>
      </c>
      <c r="DY424" s="47">
        <v>0</v>
      </c>
      <c r="DZ424" s="47">
        <v>0</v>
      </c>
      <c r="EA424" s="47">
        <v>0</v>
      </c>
      <c r="ZZ424" t="s">
        <v>157</v>
      </c>
    </row>
    <row r="425" spans="1:702" x14ac:dyDescent="0.25">
      <c r="A425" s="47" t="s">
        <v>808</v>
      </c>
      <c r="B425" s="47" t="s">
        <v>153</v>
      </c>
      <c r="C425" s="47" t="s">
        <v>157</v>
      </c>
      <c r="D425" s="47" t="s">
        <v>1170</v>
      </c>
      <c r="E425" s="47" t="s">
        <v>797</v>
      </c>
      <c r="F425" s="47" t="s">
        <v>797</v>
      </c>
      <c r="G425" s="47"/>
      <c r="H425" s="47" t="s">
        <v>406</v>
      </c>
      <c r="I425" s="47" t="s">
        <v>415</v>
      </c>
      <c r="J425" s="47" t="str">
        <f>=IFERROR(VLOOKUP(H425&amp;I425,Table_Fonctions!A:G,6,FALSE),"")</f>
        <v>0</v>
      </c>
      <c r="K425" s="47" t="s">
        <v>1177</v>
      </c>
      <c r="L425" s="47" t="str">
        <f>=IFERROR(VLOOKUP(H425&amp;I425,Table_Fonctions!A:G,7,FALSE),K425)</f>
        <v/>
      </c>
      <c r="M425" s="47" t="str">
        <f>=IF(OR(LEFT(D425, 3)="TJ ", LEFT(D425, 4)="CPH "), "OUI", "NON")</f>
        <v/>
      </c>
      <c r="N425" s="47" t="s">
        <v>707</v>
      </c>
      <c r="O425" s="47" t="s">
        <v>409</v>
      </c>
      <c r="P425" s="47">
        <v>0.6854990583804144</v>
      </c>
      <c r="Q425" s="47">
        <v>0</v>
      </c>
      <c r="R425" s="47">
        <v>0.6854990583804144</v>
      </c>
      <c r="S425" s="47">
        <f>=ROUND(BQ425-(BR425+BS425),3)</f>
      </c>
      <c r="T425" s="47">
        <f>=ROUND(CK425-(CL425+CM425+CN425+CO425+CP425),3)</f>
      </c>
      <c r="U425" s="47">
        <v>0</v>
      </c>
      <c r="V425" s="47">
        <v>0</v>
      </c>
      <c r="W425" s="47">
        <v>0</v>
      </c>
      <c r="X425" s="47">
        <v>0</v>
      </c>
      <c r="Y425" s="47">
        <v>0</v>
      </c>
      <c r="Z425" s="47">
        <v>0</v>
      </c>
      <c r="AA425" s="47">
        <v>0</v>
      </c>
      <c r="AB425" s="47">
        <v>0</v>
      </c>
      <c r="AC425" s="47">
        <v>0</v>
      </c>
      <c r="AD425" s="47">
        <v>0</v>
      </c>
      <c r="AE425" s="47">
        <v>0</v>
      </c>
      <c r="AF425" s="47">
        <v>0</v>
      </c>
      <c r="AG425" s="47">
        <v>0</v>
      </c>
      <c r="AH425" s="47">
        <v>0</v>
      </c>
      <c r="AI425" s="47">
        <v>0</v>
      </c>
      <c r="AJ425" s="47">
        <v>0</v>
      </c>
      <c r="AK425" s="47">
        <v>0</v>
      </c>
      <c r="AL425" s="47">
        <v>0</v>
      </c>
      <c r="AM425" s="47">
        <v>0</v>
      </c>
      <c r="AN425" s="47">
        <v>0</v>
      </c>
      <c r="AO425" s="47">
        <v>0</v>
      </c>
      <c r="AP425" s="47">
        <v>0</v>
      </c>
      <c r="AQ425" s="47">
        <v>0</v>
      </c>
      <c r="AR425" s="47">
        <v>0</v>
      </c>
      <c r="AS425" s="47">
        <v>0</v>
      </c>
      <c r="AT425" s="47">
        <v>0</v>
      </c>
      <c r="AU425" s="47">
        <v>0</v>
      </c>
      <c r="AV425" s="47">
        <v>0</v>
      </c>
      <c r="AW425" s="47">
        <v>0</v>
      </c>
      <c r="AX425" s="47">
        <v>0</v>
      </c>
      <c r="AY425" s="47">
        <v>0</v>
      </c>
      <c r="AZ425" s="47">
        <v>0</v>
      </c>
      <c r="BA425" s="47">
        <v>0</v>
      </c>
      <c r="BB425" s="47">
        <v>0</v>
      </c>
      <c r="BC425" s="47">
        <v>0</v>
      </c>
      <c r="BD425" s="47">
        <v>0</v>
      </c>
      <c r="BE425" s="47">
        <v>0</v>
      </c>
      <c r="BF425" s="47">
        <v>0</v>
      </c>
      <c r="BG425" s="47">
        <v>0</v>
      </c>
      <c r="BH425" s="47">
        <v>0</v>
      </c>
      <c r="BI425" s="47">
        <v>0</v>
      </c>
      <c r="BJ425" s="47">
        <v>0</v>
      </c>
      <c r="BK425" s="47">
        <v>0</v>
      </c>
      <c r="BL425" s="47">
        <v>0</v>
      </c>
      <c r="BM425" s="47">
        <v>0</v>
      </c>
      <c r="BN425" s="47">
        <v>0</v>
      </c>
      <c r="BO425" s="47">
        <v>0</v>
      </c>
      <c r="BP425" s="47">
        <v>0</v>
      </c>
      <c r="BQ425" s="47">
        <v>0</v>
      </c>
      <c r="BR425" s="47">
        <v>0</v>
      </c>
      <c r="BS425" s="47">
        <v>0</v>
      </c>
      <c r="BT425" s="47">
        <v>0</v>
      </c>
      <c r="BU425" s="47">
        <v>0</v>
      </c>
      <c r="BV425" s="47">
        <v>0</v>
      </c>
      <c r="BW425" s="47">
        <v>0</v>
      </c>
      <c r="BX425" s="47">
        <v>0</v>
      </c>
      <c r="BY425" s="47">
        <v>0</v>
      </c>
      <c r="BZ425" s="47">
        <v>0</v>
      </c>
      <c r="CA425" s="47">
        <v>0</v>
      </c>
      <c r="CB425" s="47">
        <v>0</v>
      </c>
      <c r="CC425" s="47">
        <v>0</v>
      </c>
      <c r="CD425" s="47">
        <v>0</v>
      </c>
      <c r="CE425" s="47">
        <v>0</v>
      </c>
      <c r="CF425" s="47">
        <v>0</v>
      </c>
      <c r="CG425" s="47">
        <v>0</v>
      </c>
      <c r="CH425" s="47">
        <v>0</v>
      </c>
      <c r="CI425" s="47">
        <v>0</v>
      </c>
      <c r="CJ425" s="47">
        <v>0</v>
      </c>
      <c r="CK425" s="47">
        <v>0</v>
      </c>
      <c r="CL425" s="47">
        <v>0</v>
      </c>
      <c r="CM425" s="47">
        <v>0</v>
      </c>
      <c r="CN425" s="47">
        <v>0</v>
      </c>
      <c r="CO425" s="47">
        <v>0</v>
      </c>
      <c r="CP425" s="47">
        <v>0</v>
      </c>
      <c r="CQ425" s="47">
        <v>0</v>
      </c>
      <c r="CR425" s="47">
        <v>0</v>
      </c>
      <c r="CS425" s="47">
        <v>0</v>
      </c>
      <c r="CT425" s="47">
        <v>0</v>
      </c>
      <c r="CU425" s="47">
        <v>0</v>
      </c>
      <c r="CV425" s="47">
        <v>0</v>
      </c>
      <c r="CW425" s="47">
        <v>0</v>
      </c>
      <c r="CX425" s="47">
        <v>0</v>
      </c>
      <c r="CY425" s="47">
        <v>0</v>
      </c>
      <c r="CZ425" s="47">
        <v>0</v>
      </c>
      <c r="DA425" s="47">
        <v>0</v>
      </c>
      <c r="DB425" s="47">
        <v>0</v>
      </c>
      <c r="DC425" s="47">
        <v>0</v>
      </c>
      <c r="DD425" s="47">
        <v>0</v>
      </c>
      <c r="DE425" s="47">
        <v>0</v>
      </c>
      <c r="DF425" s="47">
        <v>0</v>
      </c>
      <c r="DG425" s="47">
        <v>0</v>
      </c>
      <c r="DH425" s="47">
        <v>0</v>
      </c>
      <c r="DI425" s="47">
        <v>0</v>
      </c>
      <c r="DJ425" s="47">
        <v>0</v>
      </c>
      <c r="DK425" s="47">
        <v>0</v>
      </c>
      <c r="DL425" s="47">
        <v>0</v>
      </c>
      <c r="DM425" s="47">
        <v>0</v>
      </c>
      <c r="DN425" s="47">
        <v>0</v>
      </c>
      <c r="DO425" s="47">
        <v>0</v>
      </c>
      <c r="DP425" s="47">
        <v>0</v>
      </c>
      <c r="DQ425" s="47">
        <v>0</v>
      </c>
      <c r="DR425" s="47">
        <v>0</v>
      </c>
      <c r="DS425" s="47">
        <v>0</v>
      </c>
      <c r="DT425" s="47">
        <v>0</v>
      </c>
      <c r="DU425" s="47">
        <v>0</v>
      </c>
      <c r="DV425" s="47">
        <v>0</v>
      </c>
      <c r="DW425" s="47">
        <v>0</v>
      </c>
      <c r="DX425" s="47">
        <v>0</v>
      </c>
      <c r="DY425" s="47">
        <v>0</v>
      </c>
      <c r="DZ425" s="47">
        <v>0</v>
      </c>
      <c r="EA425" s="47">
        <v>0</v>
      </c>
      <c r="ZZ425" t="s">
        <v>157</v>
      </c>
    </row>
    <row r="426" spans="1:702" x14ac:dyDescent="0.25">
      <c r="A426" s="47" t="s">
        <v>809</v>
      </c>
      <c r="B426" s="47" t="s">
        <v>153</v>
      </c>
      <c r="C426" s="47" t="s">
        <v>157</v>
      </c>
      <c r="D426" s="47" t="s">
        <v>1170</v>
      </c>
      <c r="E426" s="47" t="s">
        <v>810</v>
      </c>
      <c r="F426" s="47" t="s">
        <v>810</v>
      </c>
      <c r="G426" s="47"/>
      <c r="H426" s="47" t="s">
        <v>406</v>
      </c>
      <c r="I426" s="47" t="s">
        <v>428</v>
      </c>
      <c r="J426" s="47" t="str">
        <f>=IFERROR(VLOOKUP(H426&amp;I426,Table_Fonctions!A:G,6,FALSE),"")</f>
        <v>0</v>
      </c>
      <c r="K426" s="47" t="s">
        <v>1178</v>
      </c>
      <c r="L426" s="47" t="str">
        <f>=IFERROR(VLOOKUP(H426&amp;I426,Table_Fonctions!A:G,7,FALSE),K426)</f>
        <v/>
      </c>
      <c r="M426" s="47" t="str">
        <f>=IF(OR(LEFT(D426, 3)="TJ ", LEFT(D426, 4)="CPH "), "OUI", "NON")</f>
        <v/>
      </c>
      <c r="N426" s="47" t="s">
        <v>253</v>
      </c>
      <c r="O426" s="47"/>
      <c r="P426" s="47">
        <v>1</v>
      </c>
      <c r="Q426" s="47">
        <v>0</v>
      </c>
      <c r="R426" s="47">
        <v>1</v>
      </c>
      <c r="S426" s="47">
        <f>=ROUND(BQ426-(BR426+BS426),3)</f>
      </c>
      <c r="T426" s="47">
        <f>=ROUND(CK426-(CL426+CM426+CN426+CO426+CP426),3)</f>
      </c>
      <c r="U426" s="47">
        <v>0</v>
      </c>
      <c r="V426" s="47">
        <v>0</v>
      </c>
      <c r="W426" s="47">
        <v>0</v>
      </c>
      <c r="X426" s="47">
        <v>0</v>
      </c>
      <c r="Y426" s="47">
        <v>0</v>
      </c>
      <c r="Z426" s="47">
        <v>0</v>
      </c>
      <c r="AA426" s="47">
        <v>0</v>
      </c>
      <c r="AB426" s="47">
        <v>0</v>
      </c>
      <c r="AC426" s="47">
        <v>0</v>
      </c>
      <c r="AD426" s="47">
        <v>0</v>
      </c>
      <c r="AE426" s="47">
        <v>0</v>
      </c>
      <c r="AF426" s="47">
        <v>0</v>
      </c>
      <c r="AG426" s="47">
        <v>0</v>
      </c>
      <c r="AH426" s="47">
        <v>0</v>
      </c>
      <c r="AI426" s="47">
        <v>0</v>
      </c>
      <c r="AJ426" s="47">
        <v>0</v>
      </c>
      <c r="AK426" s="47">
        <v>0</v>
      </c>
      <c r="AL426" s="47">
        <v>0</v>
      </c>
      <c r="AM426" s="47">
        <v>0</v>
      </c>
      <c r="AN426" s="47">
        <v>0</v>
      </c>
      <c r="AO426" s="47">
        <v>0</v>
      </c>
      <c r="AP426" s="47">
        <v>0</v>
      </c>
      <c r="AQ426" s="47">
        <v>0</v>
      </c>
      <c r="AR426" s="47">
        <v>0</v>
      </c>
      <c r="AS426" s="47">
        <v>0</v>
      </c>
      <c r="AT426" s="47">
        <v>0</v>
      </c>
      <c r="AU426" s="47">
        <v>0</v>
      </c>
      <c r="AV426" s="47">
        <v>0</v>
      </c>
      <c r="AW426" s="47">
        <v>0</v>
      </c>
      <c r="AX426" s="47">
        <v>0</v>
      </c>
      <c r="AY426" s="47">
        <v>0</v>
      </c>
      <c r="AZ426" s="47">
        <v>0</v>
      </c>
      <c r="BA426" s="47">
        <v>0</v>
      </c>
      <c r="BB426" s="47">
        <v>0</v>
      </c>
      <c r="BC426" s="47">
        <v>0</v>
      </c>
      <c r="BD426" s="47">
        <v>0</v>
      </c>
      <c r="BE426" s="47">
        <v>0</v>
      </c>
      <c r="BF426" s="47">
        <v>0</v>
      </c>
      <c r="BG426" s="47">
        <v>0</v>
      </c>
      <c r="BH426" s="47">
        <v>0</v>
      </c>
      <c r="BI426" s="47">
        <v>0</v>
      </c>
      <c r="BJ426" s="47">
        <v>0</v>
      </c>
      <c r="BK426" s="47">
        <v>0</v>
      </c>
      <c r="BL426" s="47">
        <v>0</v>
      </c>
      <c r="BM426" s="47">
        <v>0</v>
      </c>
      <c r="BN426" s="47">
        <v>0</v>
      </c>
      <c r="BO426" s="47">
        <v>0</v>
      </c>
      <c r="BP426" s="47">
        <v>0</v>
      </c>
      <c r="BQ426" s="47">
        <v>0</v>
      </c>
      <c r="BR426" s="47">
        <v>0</v>
      </c>
      <c r="BS426" s="47">
        <v>0</v>
      </c>
      <c r="BT426" s="47">
        <v>0</v>
      </c>
      <c r="BU426" s="47">
        <v>0</v>
      </c>
      <c r="BV426" s="47">
        <v>0</v>
      </c>
      <c r="BW426" s="47">
        <v>0</v>
      </c>
      <c r="BX426" s="47">
        <v>0</v>
      </c>
      <c r="BY426" s="47">
        <v>0</v>
      </c>
      <c r="BZ426" s="47">
        <v>0</v>
      </c>
      <c r="CA426" s="47">
        <v>0</v>
      </c>
      <c r="CB426" s="47">
        <v>0</v>
      </c>
      <c r="CC426" s="47">
        <v>0</v>
      </c>
      <c r="CD426" s="47">
        <v>0</v>
      </c>
      <c r="CE426" s="47">
        <v>0</v>
      </c>
      <c r="CF426" s="47">
        <v>0</v>
      </c>
      <c r="CG426" s="47">
        <v>0</v>
      </c>
      <c r="CH426" s="47">
        <v>0</v>
      </c>
      <c r="CI426" s="47">
        <v>0</v>
      </c>
      <c r="CJ426" s="47">
        <v>0</v>
      </c>
      <c r="CK426" s="47">
        <v>0</v>
      </c>
      <c r="CL426" s="47">
        <v>0</v>
      </c>
      <c r="CM426" s="47">
        <v>0</v>
      </c>
      <c r="CN426" s="47">
        <v>0</v>
      </c>
      <c r="CO426" s="47">
        <v>0</v>
      </c>
      <c r="CP426" s="47">
        <v>0</v>
      </c>
      <c r="CQ426" s="47">
        <v>0</v>
      </c>
      <c r="CR426" s="47">
        <v>0</v>
      </c>
      <c r="CS426" s="47">
        <v>0</v>
      </c>
      <c r="CT426" s="47">
        <v>0</v>
      </c>
      <c r="CU426" s="47">
        <v>0</v>
      </c>
      <c r="CV426" s="47">
        <v>0</v>
      </c>
      <c r="CW426" s="47">
        <v>0</v>
      </c>
      <c r="CX426" s="47">
        <v>0</v>
      </c>
      <c r="CY426" s="47">
        <v>0</v>
      </c>
      <c r="CZ426" s="47">
        <v>0</v>
      </c>
      <c r="DA426" s="47">
        <v>0</v>
      </c>
      <c r="DB426" s="47">
        <v>0</v>
      </c>
      <c r="DC426" s="47">
        <v>0</v>
      </c>
      <c r="DD426" s="47">
        <v>0</v>
      </c>
      <c r="DE426" s="47">
        <v>0</v>
      </c>
      <c r="DF426" s="47">
        <v>0</v>
      </c>
      <c r="DG426" s="47">
        <v>0</v>
      </c>
      <c r="DH426" s="47">
        <v>0</v>
      </c>
      <c r="DI426" s="47">
        <v>0</v>
      </c>
      <c r="DJ426" s="47">
        <v>0</v>
      </c>
      <c r="DK426" s="47">
        <v>0</v>
      </c>
      <c r="DL426" s="47">
        <v>0</v>
      </c>
      <c r="DM426" s="47">
        <v>0</v>
      </c>
      <c r="DN426" s="47">
        <v>0</v>
      </c>
      <c r="DO426" s="47">
        <v>0</v>
      </c>
      <c r="DP426" s="47">
        <v>0</v>
      </c>
      <c r="DQ426" s="47">
        <v>0</v>
      </c>
      <c r="DR426" s="47">
        <v>0</v>
      </c>
      <c r="DS426" s="47">
        <v>0</v>
      </c>
      <c r="DT426" s="47">
        <v>0</v>
      </c>
      <c r="DU426" s="47">
        <v>0</v>
      </c>
      <c r="DV426" s="47">
        <v>0</v>
      </c>
      <c r="DW426" s="47">
        <v>0</v>
      </c>
      <c r="DX426" s="47">
        <v>0</v>
      </c>
      <c r="DY426" s="47">
        <v>0</v>
      </c>
      <c r="DZ426" s="47">
        <v>0</v>
      </c>
      <c r="EA426" s="47">
        <v>0</v>
      </c>
      <c r="ZZ426" t="s">
        <v>157</v>
      </c>
    </row>
    <row r="427" spans="1:702" x14ac:dyDescent="0.25">
      <c r="A427" s="47" t="s">
        <v>811</v>
      </c>
      <c r="B427" s="47" t="s">
        <v>153</v>
      </c>
      <c r="C427" s="47" t="s">
        <v>157</v>
      </c>
      <c r="D427" s="47" t="s">
        <v>1170</v>
      </c>
      <c r="E427" s="47" t="s">
        <v>810</v>
      </c>
      <c r="F427" s="47" t="s">
        <v>810</v>
      </c>
      <c r="G427" s="47"/>
      <c r="H427" s="47" t="s">
        <v>406</v>
      </c>
      <c r="I427" s="47" t="s">
        <v>544</v>
      </c>
      <c r="J427" s="47" t="str">
        <f>=IFERROR(VLOOKUP(H427&amp;I427,Table_Fonctions!A:G,6,FALSE),"")</f>
        <v>0</v>
      </c>
      <c r="K427" s="47" t="s">
        <v>1177</v>
      </c>
      <c r="L427" s="47" t="str">
        <f>=IFERROR(VLOOKUP(H427&amp;I427,Table_Fonctions!A:G,7,FALSE),K427)</f>
        <v/>
      </c>
      <c r="M427" s="47" t="str">
        <f>=IF(OR(LEFT(D427, 3)="TJ ", LEFT(D427, 4)="CPH "), "OUI", "NON")</f>
        <v/>
      </c>
      <c r="N427" s="47" t="s">
        <v>166</v>
      </c>
      <c r="O427" s="47"/>
      <c r="P427" s="47">
        <v>1</v>
      </c>
      <c r="Q427" s="47">
        <v>1</v>
      </c>
      <c r="R427" s="47" t="s">
        <v>1172</v>
      </c>
      <c r="S427" s="47">
        <f>=ROUND(BQ427-(BR427+BS427),3)</f>
      </c>
      <c r="T427" s="47">
        <f>=ROUND(CK427-(CL427+CM427+CN427+CO427+CP427),3)</f>
      </c>
      <c r="U427" s="47">
        <v>0</v>
      </c>
      <c r="V427" s="47">
        <v>0</v>
      </c>
      <c r="W427" s="47">
        <v>0</v>
      </c>
      <c r="X427" s="47">
        <v>0</v>
      </c>
      <c r="Y427" s="47">
        <v>0</v>
      </c>
      <c r="Z427" s="47">
        <v>0</v>
      </c>
      <c r="AA427" s="47">
        <v>0</v>
      </c>
      <c r="AB427" s="47">
        <v>0</v>
      </c>
      <c r="AC427" s="47">
        <v>0</v>
      </c>
      <c r="AD427" s="47">
        <v>0</v>
      </c>
      <c r="AE427" s="47">
        <v>0</v>
      </c>
      <c r="AF427" s="47">
        <v>0</v>
      </c>
      <c r="AG427" s="47">
        <v>0</v>
      </c>
      <c r="AH427" s="47">
        <v>0</v>
      </c>
      <c r="AI427" s="47">
        <v>0</v>
      </c>
      <c r="AJ427" s="47">
        <v>0</v>
      </c>
      <c r="AK427" s="47">
        <v>0</v>
      </c>
      <c r="AL427" s="47">
        <v>0</v>
      </c>
      <c r="AM427" s="47">
        <v>0</v>
      </c>
      <c r="AN427" s="47">
        <v>0</v>
      </c>
      <c r="AO427" s="47">
        <v>0</v>
      </c>
      <c r="AP427" s="47">
        <v>0</v>
      </c>
      <c r="AQ427" s="47">
        <v>0</v>
      </c>
      <c r="AR427" s="47">
        <v>0</v>
      </c>
      <c r="AS427" s="47">
        <v>0</v>
      </c>
      <c r="AT427" s="47">
        <v>0</v>
      </c>
      <c r="AU427" s="47">
        <v>0</v>
      </c>
      <c r="AV427" s="47">
        <v>0</v>
      </c>
      <c r="AW427" s="47">
        <v>0</v>
      </c>
      <c r="AX427" s="47">
        <v>0</v>
      </c>
      <c r="AY427" s="47">
        <v>0</v>
      </c>
      <c r="AZ427" s="47">
        <v>0</v>
      </c>
      <c r="BA427" s="47">
        <v>0</v>
      </c>
      <c r="BB427" s="47">
        <v>0</v>
      </c>
      <c r="BC427" s="47">
        <v>0</v>
      </c>
      <c r="BD427" s="47">
        <v>0</v>
      </c>
      <c r="BE427" s="47">
        <v>0</v>
      </c>
      <c r="BF427" s="47">
        <v>0</v>
      </c>
      <c r="BG427" s="47">
        <v>0</v>
      </c>
      <c r="BH427" s="47">
        <v>0</v>
      </c>
      <c r="BI427" s="47">
        <v>0</v>
      </c>
      <c r="BJ427" s="47">
        <v>0</v>
      </c>
      <c r="BK427" s="47">
        <v>0</v>
      </c>
      <c r="BL427" s="47">
        <v>0</v>
      </c>
      <c r="BM427" s="47">
        <v>0</v>
      </c>
      <c r="BN427" s="47">
        <v>0</v>
      </c>
      <c r="BO427" s="47">
        <v>0</v>
      </c>
      <c r="BP427" s="47">
        <v>0</v>
      </c>
      <c r="BQ427" s="47">
        <v>0</v>
      </c>
      <c r="BR427" s="47">
        <v>0</v>
      </c>
      <c r="BS427" s="47">
        <v>0</v>
      </c>
      <c r="BT427" s="47">
        <v>0</v>
      </c>
      <c r="BU427" s="47">
        <v>0</v>
      </c>
      <c r="BV427" s="47">
        <v>0</v>
      </c>
      <c r="BW427" s="47">
        <v>0</v>
      </c>
      <c r="BX427" s="47">
        <v>0</v>
      </c>
      <c r="BY427" s="47">
        <v>0</v>
      </c>
      <c r="BZ427" s="47">
        <v>0</v>
      </c>
      <c r="CA427" s="47">
        <v>0</v>
      </c>
      <c r="CB427" s="47">
        <v>0</v>
      </c>
      <c r="CC427" s="47">
        <v>0</v>
      </c>
      <c r="CD427" s="47">
        <v>0</v>
      </c>
      <c r="CE427" s="47">
        <v>0</v>
      </c>
      <c r="CF427" s="47">
        <v>0</v>
      </c>
      <c r="CG427" s="47">
        <v>0</v>
      </c>
      <c r="CH427" s="47">
        <v>0</v>
      </c>
      <c r="CI427" s="47">
        <v>0</v>
      </c>
      <c r="CJ427" s="47">
        <v>0</v>
      </c>
      <c r="CK427" s="47">
        <v>0</v>
      </c>
      <c r="CL427" s="47">
        <v>0</v>
      </c>
      <c r="CM427" s="47">
        <v>0</v>
      </c>
      <c r="CN427" s="47">
        <v>0</v>
      </c>
      <c r="CO427" s="47">
        <v>0</v>
      </c>
      <c r="CP427" s="47">
        <v>0</v>
      </c>
      <c r="CQ427" s="47">
        <v>0</v>
      </c>
      <c r="CR427" s="47">
        <v>0</v>
      </c>
      <c r="CS427" s="47">
        <v>0</v>
      </c>
      <c r="CT427" s="47">
        <v>0</v>
      </c>
      <c r="CU427" s="47">
        <v>0</v>
      </c>
      <c r="CV427" s="47">
        <v>0</v>
      </c>
      <c r="CW427" s="47">
        <v>0</v>
      </c>
      <c r="CX427" s="47">
        <v>0</v>
      </c>
      <c r="CY427" s="47">
        <v>1</v>
      </c>
      <c r="CZ427" s="47">
        <v>1</v>
      </c>
      <c r="DA427" s="47">
        <v>0</v>
      </c>
      <c r="DB427" s="47">
        <v>0</v>
      </c>
      <c r="DC427" s="47">
        <v>0</v>
      </c>
      <c r="DD427" s="47">
        <v>0</v>
      </c>
      <c r="DE427" s="47">
        <v>0</v>
      </c>
      <c r="DF427" s="47">
        <v>0</v>
      </c>
      <c r="DG427" s="47">
        <v>0</v>
      </c>
      <c r="DH427" s="47">
        <v>0</v>
      </c>
      <c r="DI427" s="47">
        <v>0</v>
      </c>
      <c r="DJ427" s="47">
        <v>0</v>
      </c>
      <c r="DK427" s="47">
        <v>0</v>
      </c>
      <c r="DL427" s="47">
        <v>0</v>
      </c>
      <c r="DM427" s="47">
        <v>0</v>
      </c>
      <c r="DN427" s="47">
        <v>0</v>
      </c>
      <c r="DO427" s="47">
        <v>0</v>
      </c>
      <c r="DP427" s="47">
        <v>0</v>
      </c>
      <c r="DQ427" s="47">
        <v>0</v>
      </c>
      <c r="DR427" s="47">
        <v>0</v>
      </c>
      <c r="DS427" s="47">
        <v>0</v>
      </c>
      <c r="DT427" s="47">
        <v>0</v>
      </c>
      <c r="DU427" s="47">
        <v>0</v>
      </c>
      <c r="DV427" s="47">
        <v>0</v>
      </c>
      <c r="DW427" s="47">
        <v>0</v>
      </c>
      <c r="DX427" s="47">
        <v>0</v>
      </c>
      <c r="DY427" s="47">
        <v>0</v>
      </c>
      <c r="DZ427" s="47">
        <v>0</v>
      </c>
      <c r="EA427" s="47">
        <v>0</v>
      </c>
      <c r="ZZ427" t="s">
        <v>157</v>
      </c>
    </row>
    <row r="428" spans="1:702" x14ac:dyDescent="0.25">
      <c r="A428" s="47" t="s">
        <v>812</v>
      </c>
      <c r="B428" s="47" t="s">
        <v>153</v>
      </c>
      <c r="C428" s="47" t="s">
        <v>157</v>
      </c>
      <c r="D428" s="47" t="s">
        <v>1170</v>
      </c>
      <c r="E428" s="47" t="s">
        <v>810</v>
      </c>
      <c r="F428" s="47" t="s">
        <v>810</v>
      </c>
      <c r="G428" s="47"/>
      <c r="H428" s="47" t="s">
        <v>406</v>
      </c>
      <c r="I428" s="47" t="s">
        <v>412</v>
      </c>
      <c r="J428" s="47" t="str">
        <f>=IFERROR(VLOOKUP(H428&amp;I428,Table_Fonctions!A:G,6,FALSE),"")</f>
        <v>0</v>
      </c>
      <c r="K428" s="47" t="s">
        <v>1177</v>
      </c>
      <c r="L428" s="47" t="str">
        <f>=IFERROR(VLOOKUP(H428&amp;I428,Table_Fonctions!A:G,7,FALSE),K428)</f>
        <v/>
      </c>
      <c r="M428" s="47" t="str">
        <f>=IF(OR(LEFT(D428, 3)="TJ ", LEFT(D428, 4)="CPH "), "OUI", "NON")</f>
        <v/>
      </c>
      <c r="N428" s="47" t="s">
        <v>578</v>
      </c>
      <c r="O428" s="47" t="s">
        <v>669</v>
      </c>
      <c r="P428" s="47">
        <v>0.7984934086629002</v>
      </c>
      <c r="Q428" s="47">
        <v>0</v>
      </c>
      <c r="R428" s="47">
        <v>0.7984934086629002</v>
      </c>
      <c r="S428" s="47">
        <f>=ROUND(BQ428-(BR428+BS428),3)</f>
      </c>
      <c r="T428" s="47">
        <f>=ROUND(CK428-(CL428+CM428+CN428+CO428+CP428),3)</f>
      </c>
      <c r="U428" s="47">
        <v>0</v>
      </c>
      <c r="V428" s="47">
        <v>0</v>
      </c>
      <c r="W428" s="47">
        <v>0</v>
      </c>
      <c r="X428" s="47">
        <v>0</v>
      </c>
      <c r="Y428" s="47">
        <v>0</v>
      </c>
      <c r="Z428" s="47">
        <v>0</v>
      </c>
      <c r="AA428" s="47">
        <v>0</v>
      </c>
      <c r="AB428" s="47">
        <v>0</v>
      </c>
      <c r="AC428" s="47">
        <v>0</v>
      </c>
      <c r="AD428" s="47">
        <v>0</v>
      </c>
      <c r="AE428" s="47">
        <v>0</v>
      </c>
      <c r="AF428" s="47">
        <v>0</v>
      </c>
      <c r="AG428" s="47">
        <v>0</v>
      </c>
      <c r="AH428" s="47">
        <v>0</v>
      </c>
      <c r="AI428" s="47">
        <v>0</v>
      </c>
      <c r="AJ428" s="47">
        <v>0</v>
      </c>
      <c r="AK428" s="47">
        <v>0</v>
      </c>
      <c r="AL428" s="47">
        <v>0</v>
      </c>
      <c r="AM428" s="47">
        <v>0</v>
      </c>
      <c r="AN428" s="47">
        <v>0</v>
      </c>
      <c r="AO428" s="47">
        <v>0</v>
      </c>
      <c r="AP428" s="47">
        <v>0</v>
      </c>
      <c r="AQ428" s="47">
        <v>0</v>
      </c>
      <c r="AR428" s="47">
        <v>0</v>
      </c>
      <c r="AS428" s="47">
        <v>0</v>
      </c>
      <c r="AT428" s="47">
        <v>0</v>
      </c>
      <c r="AU428" s="47">
        <v>0</v>
      </c>
      <c r="AV428" s="47">
        <v>0</v>
      </c>
      <c r="AW428" s="47">
        <v>0</v>
      </c>
      <c r="AX428" s="47">
        <v>0</v>
      </c>
      <c r="AY428" s="47">
        <v>0</v>
      </c>
      <c r="AZ428" s="47">
        <v>0</v>
      </c>
      <c r="BA428" s="47">
        <v>0</v>
      </c>
      <c r="BB428" s="47">
        <v>0</v>
      </c>
      <c r="BC428" s="47">
        <v>0</v>
      </c>
      <c r="BD428" s="47">
        <v>0</v>
      </c>
      <c r="BE428" s="47">
        <v>0</v>
      </c>
      <c r="BF428" s="47">
        <v>0</v>
      </c>
      <c r="BG428" s="47">
        <v>0</v>
      </c>
      <c r="BH428" s="47">
        <v>0</v>
      </c>
      <c r="BI428" s="47">
        <v>0</v>
      </c>
      <c r="BJ428" s="47">
        <v>0</v>
      </c>
      <c r="BK428" s="47">
        <v>0</v>
      </c>
      <c r="BL428" s="47">
        <v>0</v>
      </c>
      <c r="BM428" s="47">
        <v>0</v>
      </c>
      <c r="BN428" s="47">
        <v>0</v>
      </c>
      <c r="BO428" s="47">
        <v>0</v>
      </c>
      <c r="BP428" s="47">
        <v>0</v>
      </c>
      <c r="BQ428" s="47">
        <v>0</v>
      </c>
      <c r="BR428" s="47">
        <v>0</v>
      </c>
      <c r="BS428" s="47">
        <v>0</v>
      </c>
      <c r="BT428" s="47">
        <v>0</v>
      </c>
      <c r="BU428" s="47">
        <v>0</v>
      </c>
      <c r="BV428" s="47">
        <v>0</v>
      </c>
      <c r="BW428" s="47">
        <v>0</v>
      </c>
      <c r="BX428" s="47">
        <v>0</v>
      </c>
      <c r="BY428" s="47">
        <v>0</v>
      </c>
      <c r="BZ428" s="47">
        <v>0</v>
      </c>
      <c r="CA428" s="47">
        <v>0</v>
      </c>
      <c r="CB428" s="47">
        <v>0</v>
      </c>
      <c r="CC428" s="47">
        <v>0</v>
      </c>
      <c r="CD428" s="47">
        <v>0</v>
      </c>
      <c r="CE428" s="47">
        <v>0</v>
      </c>
      <c r="CF428" s="47">
        <v>0</v>
      </c>
      <c r="CG428" s="47">
        <v>0</v>
      </c>
      <c r="CH428" s="47">
        <v>0</v>
      </c>
      <c r="CI428" s="47">
        <v>0</v>
      </c>
      <c r="CJ428" s="47">
        <v>0</v>
      </c>
      <c r="CK428" s="47">
        <v>0</v>
      </c>
      <c r="CL428" s="47">
        <v>0</v>
      </c>
      <c r="CM428" s="47">
        <v>0</v>
      </c>
      <c r="CN428" s="47">
        <v>0</v>
      </c>
      <c r="CO428" s="47">
        <v>0</v>
      </c>
      <c r="CP428" s="47">
        <v>0</v>
      </c>
      <c r="CQ428" s="47">
        <v>0</v>
      </c>
      <c r="CR428" s="47">
        <v>0</v>
      </c>
      <c r="CS428" s="47">
        <v>0</v>
      </c>
      <c r="CT428" s="47">
        <v>0</v>
      </c>
      <c r="CU428" s="47">
        <v>0</v>
      </c>
      <c r="CV428" s="47">
        <v>0</v>
      </c>
      <c r="CW428" s="47">
        <v>0</v>
      </c>
      <c r="CX428" s="47">
        <v>0</v>
      </c>
      <c r="CY428" s="47">
        <v>0</v>
      </c>
      <c r="CZ428" s="47">
        <v>0</v>
      </c>
      <c r="DA428" s="47">
        <v>0</v>
      </c>
      <c r="DB428" s="47">
        <v>0</v>
      </c>
      <c r="DC428" s="47">
        <v>0</v>
      </c>
      <c r="DD428" s="47">
        <v>0</v>
      </c>
      <c r="DE428" s="47">
        <v>0</v>
      </c>
      <c r="DF428" s="47">
        <v>0</v>
      </c>
      <c r="DG428" s="47">
        <v>0</v>
      </c>
      <c r="DH428" s="47">
        <v>0</v>
      </c>
      <c r="DI428" s="47">
        <v>0</v>
      </c>
      <c r="DJ428" s="47">
        <v>0</v>
      </c>
      <c r="DK428" s="47">
        <v>0</v>
      </c>
      <c r="DL428" s="47">
        <v>0</v>
      </c>
      <c r="DM428" s="47">
        <v>0</v>
      </c>
      <c r="DN428" s="47">
        <v>0</v>
      </c>
      <c r="DO428" s="47">
        <v>0</v>
      </c>
      <c r="DP428" s="47">
        <v>0</v>
      </c>
      <c r="DQ428" s="47">
        <v>0</v>
      </c>
      <c r="DR428" s="47">
        <v>0</v>
      </c>
      <c r="DS428" s="47">
        <v>0</v>
      </c>
      <c r="DT428" s="47">
        <v>0</v>
      </c>
      <c r="DU428" s="47">
        <v>0</v>
      </c>
      <c r="DV428" s="47">
        <v>0</v>
      </c>
      <c r="DW428" s="47">
        <v>0</v>
      </c>
      <c r="DX428" s="47">
        <v>0.039473684210526314</v>
      </c>
      <c r="DY428" s="47">
        <v>0</v>
      </c>
      <c r="DZ428" s="47">
        <v>0</v>
      </c>
      <c r="EA428" s="47">
        <v>0.039473684210526314</v>
      </c>
      <c r="ZZ428" t="s">
        <v>157</v>
      </c>
    </row>
    <row r="429" spans="1:702" x14ac:dyDescent="0.25">
      <c r="A429" s="47" t="s">
        <v>813</v>
      </c>
      <c r="B429" s="47" t="s">
        <v>153</v>
      </c>
      <c r="C429" s="47" t="s">
        <v>157</v>
      </c>
      <c r="D429" s="47" t="s">
        <v>1170</v>
      </c>
      <c r="E429" s="47" t="s">
        <v>810</v>
      </c>
      <c r="F429" s="47" t="s">
        <v>810</v>
      </c>
      <c r="G429" s="47"/>
      <c r="H429" s="47" t="s">
        <v>406</v>
      </c>
      <c r="I429" s="47" t="s">
        <v>412</v>
      </c>
      <c r="J429" s="47" t="str">
        <f>=IFERROR(VLOOKUP(H429&amp;I429,Table_Fonctions!A:G,6,FALSE),"")</f>
        <v>0</v>
      </c>
      <c r="K429" s="47" t="s">
        <v>1177</v>
      </c>
      <c r="L429" s="47" t="str">
        <f>=IFERROR(VLOOKUP(H429&amp;I429,Table_Fonctions!A:G,7,FALSE),K429)</f>
        <v/>
      </c>
      <c r="M429" s="47" t="str">
        <f>=IF(OR(LEFT(D429, 3)="TJ ", LEFT(D429, 4)="CPH "), "OUI", "NON")</f>
        <v/>
      </c>
      <c r="N429" s="47" t="s">
        <v>710</v>
      </c>
      <c r="O429" s="47"/>
      <c r="P429" s="47">
        <v>1</v>
      </c>
      <c r="Q429" s="47">
        <v>1</v>
      </c>
      <c r="R429" s="47" t="s">
        <v>1172</v>
      </c>
      <c r="S429" s="47">
        <f>=ROUND(BQ429-(BR429+BS429),3)</f>
      </c>
      <c r="T429" s="47">
        <f>=ROUND(CK429-(CL429+CM429+CN429+CO429+CP429),3)</f>
      </c>
      <c r="U429" s="47">
        <v>0</v>
      </c>
      <c r="V429" s="47">
        <v>0</v>
      </c>
      <c r="W429" s="47">
        <v>0</v>
      </c>
      <c r="X429" s="47">
        <v>0</v>
      </c>
      <c r="Y429" s="47">
        <v>0</v>
      </c>
      <c r="Z429" s="47">
        <v>0</v>
      </c>
      <c r="AA429" s="47">
        <v>0</v>
      </c>
      <c r="AB429" s="47">
        <v>0</v>
      </c>
      <c r="AC429" s="47">
        <v>0</v>
      </c>
      <c r="AD429" s="47">
        <v>0</v>
      </c>
      <c r="AE429" s="47">
        <v>0</v>
      </c>
      <c r="AF429" s="47">
        <v>0</v>
      </c>
      <c r="AG429" s="47">
        <v>0</v>
      </c>
      <c r="AH429" s="47">
        <v>0</v>
      </c>
      <c r="AI429" s="47">
        <v>0</v>
      </c>
      <c r="AJ429" s="47">
        <v>0</v>
      </c>
      <c r="AK429" s="47">
        <v>0</v>
      </c>
      <c r="AL429" s="47">
        <v>0</v>
      </c>
      <c r="AM429" s="47">
        <v>0</v>
      </c>
      <c r="AN429" s="47">
        <v>0</v>
      </c>
      <c r="AO429" s="47">
        <v>0</v>
      </c>
      <c r="AP429" s="47">
        <v>0</v>
      </c>
      <c r="AQ429" s="47">
        <v>0</v>
      </c>
      <c r="AR429" s="47">
        <v>0</v>
      </c>
      <c r="AS429" s="47">
        <v>0</v>
      </c>
      <c r="AT429" s="47">
        <v>0</v>
      </c>
      <c r="AU429" s="47">
        <v>0</v>
      </c>
      <c r="AV429" s="47">
        <v>0</v>
      </c>
      <c r="AW429" s="47">
        <v>0</v>
      </c>
      <c r="AX429" s="47">
        <v>0</v>
      </c>
      <c r="AY429" s="47">
        <v>0</v>
      </c>
      <c r="AZ429" s="47">
        <v>0</v>
      </c>
      <c r="BA429" s="47">
        <v>0</v>
      </c>
      <c r="BB429" s="47">
        <v>0</v>
      </c>
      <c r="BC429" s="47">
        <v>0</v>
      </c>
      <c r="BD429" s="47">
        <v>0</v>
      </c>
      <c r="BE429" s="47">
        <v>0</v>
      </c>
      <c r="BF429" s="47">
        <v>0</v>
      </c>
      <c r="BG429" s="47">
        <v>0</v>
      </c>
      <c r="BH429" s="47">
        <v>0</v>
      </c>
      <c r="BI429" s="47">
        <v>0</v>
      </c>
      <c r="BJ429" s="47">
        <v>0</v>
      </c>
      <c r="BK429" s="47">
        <v>0</v>
      </c>
      <c r="BL429" s="47">
        <v>0</v>
      </c>
      <c r="BM429" s="47">
        <v>0</v>
      </c>
      <c r="BN429" s="47">
        <v>0</v>
      </c>
      <c r="BO429" s="47">
        <v>0</v>
      </c>
      <c r="BP429" s="47">
        <v>0</v>
      </c>
      <c r="BQ429" s="47">
        <v>0</v>
      </c>
      <c r="BR429" s="47">
        <v>0</v>
      </c>
      <c r="BS429" s="47">
        <v>0</v>
      </c>
      <c r="BT429" s="47">
        <v>0.6842105263157895</v>
      </c>
      <c r="BU429" s="47">
        <v>0</v>
      </c>
      <c r="BV429" s="47">
        <v>0</v>
      </c>
      <c r="BW429" s="47">
        <v>0</v>
      </c>
      <c r="BX429" s="47">
        <v>0</v>
      </c>
      <c r="BY429" s="47">
        <v>0</v>
      </c>
      <c r="BZ429" s="47">
        <v>0</v>
      </c>
      <c r="CA429" s="47">
        <v>0</v>
      </c>
      <c r="CB429" s="47">
        <v>0</v>
      </c>
      <c r="CC429" s="47">
        <v>0</v>
      </c>
      <c r="CD429" s="47">
        <v>0</v>
      </c>
      <c r="CE429" s="47">
        <v>0</v>
      </c>
      <c r="CF429" s="47">
        <v>0</v>
      </c>
      <c r="CG429" s="47">
        <v>0</v>
      </c>
      <c r="CH429" s="47">
        <v>0</v>
      </c>
      <c r="CI429" s="47">
        <v>0</v>
      </c>
      <c r="CJ429" s="47">
        <v>0</v>
      </c>
      <c r="CK429" s="47">
        <v>0</v>
      </c>
      <c r="CL429" s="47">
        <v>0</v>
      </c>
      <c r="CM429" s="47">
        <v>0</v>
      </c>
      <c r="CN429" s="47">
        <v>0</v>
      </c>
      <c r="CO429" s="47">
        <v>0</v>
      </c>
      <c r="CP429" s="47">
        <v>0</v>
      </c>
      <c r="CQ429" s="47">
        <v>0.3157894736842105</v>
      </c>
      <c r="CR429" s="47">
        <v>0.3157894736842105</v>
      </c>
      <c r="CS429" s="47">
        <v>0</v>
      </c>
      <c r="CT429" s="47">
        <v>0</v>
      </c>
      <c r="CU429" s="47">
        <v>0</v>
      </c>
      <c r="CV429" s="47">
        <v>0</v>
      </c>
      <c r="CW429" s="47">
        <v>0</v>
      </c>
      <c r="CX429" s="47">
        <v>0</v>
      </c>
      <c r="CY429" s="47">
        <v>0</v>
      </c>
      <c r="CZ429" s="47">
        <v>0</v>
      </c>
      <c r="DA429" s="47">
        <v>0</v>
      </c>
      <c r="DB429" s="47">
        <v>0</v>
      </c>
      <c r="DC429" s="47">
        <v>0</v>
      </c>
      <c r="DD429" s="47">
        <v>0</v>
      </c>
      <c r="DE429" s="47">
        <v>0</v>
      </c>
      <c r="DF429" s="47">
        <v>0</v>
      </c>
      <c r="DG429" s="47">
        <v>0</v>
      </c>
      <c r="DH429" s="47">
        <v>0</v>
      </c>
      <c r="DI429" s="47">
        <v>0</v>
      </c>
      <c r="DJ429" s="47">
        <v>0</v>
      </c>
      <c r="DK429" s="47">
        <v>0</v>
      </c>
      <c r="DL429" s="47">
        <v>0</v>
      </c>
      <c r="DM429" s="47">
        <v>0</v>
      </c>
      <c r="DN429" s="47">
        <v>0</v>
      </c>
      <c r="DO429" s="47">
        <v>0</v>
      </c>
      <c r="DP429" s="47">
        <v>0</v>
      </c>
      <c r="DQ429" s="47">
        <v>0</v>
      </c>
      <c r="DR429" s="47">
        <v>0</v>
      </c>
      <c r="DS429" s="47">
        <v>0</v>
      </c>
      <c r="DT429" s="47">
        <v>0</v>
      </c>
      <c r="DU429" s="47">
        <v>0</v>
      </c>
      <c r="DV429" s="47">
        <v>0</v>
      </c>
      <c r="DW429" s="47">
        <v>0</v>
      </c>
      <c r="DX429" s="47">
        <v>0</v>
      </c>
      <c r="DY429" s="47">
        <v>0</v>
      </c>
      <c r="DZ429" s="47">
        <v>0</v>
      </c>
      <c r="EA429" s="47">
        <v>0</v>
      </c>
      <c r="ZZ429" t="s">
        <v>157</v>
      </c>
    </row>
    <row r="430" spans="1:702" x14ac:dyDescent="0.25">
      <c r="A430" s="47" t="s">
        <v>814</v>
      </c>
      <c r="B430" s="47" t="s">
        <v>153</v>
      </c>
      <c r="C430" s="47" t="s">
        <v>157</v>
      </c>
      <c r="D430" s="47" t="s">
        <v>1170</v>
      </c>
      <c r="E430" s="47" t="s">
        <v>810</v>
      </c>
      <c r="F430" s="47" t="s">
        <v>810</v>
      </c>
      <c r="G430" s="47"/>
      <c r="H430" s="47" t="s">
        <v>406</v>
      </c>
      <c r="I430" s="47" t="s">
        <v>412</v>
      </c>
      <c r="J430" s="47" t="str">
        <f>=IFERROR(VLOOKUP(H430&amp;I430,Table_Fonctions!A:G,6,FALSE),"")</f>
        <v>0</v>
      </c>
      <c r="K430" s="47" t="s">
        <v>1177</v>
      </c>
      <c r="L430" s="47" t="str">
        <f>=IFERROR(VLOOKUP(H430&amp;I430,Table_Fonctions!A:G,7,FALSE),K430)</f>
        <v/>
      </c>
      <c r="M430" s="47" t="str">
        <f>=IF(OR(LEFT(D430, 3)="TJ ", LEFT(D430, 4)="CPH "), "OUI", "NON")</f>
        <v/>
      </c>
      <c r="N430" s="47" t="s">
        <v>603</v>
      </c>
      <c r="O430" s="47" t="s">
        <v>691</v>
      </c>
      <c r="P430" s="47">
        <v>0.5394736842105263</v>
      </c>
      <c r="Q430" s="47">
        <v>0.42894736842105263</v>
      </c>
      <c r="R430" s="47">
        <v>0.1105263157894737</v>
      </c>
      <c r="S430" s="47">
        <f>=ROUND(BQ430-(BR430+BS430),3)</f>
      </c>
      <c r="T430" s="47">
        <f>=ROUND(CK430-(CL430+CM430+CN430+CO430+CP430),3)</f>
      </c>
      <c r="U430" s="47">
        <v>0</v>
      </c>
      <c r="V430" s="47">
        <v>0</v>
      </c>
      <c r="W430" s="47">
        <v>0</v>
      </c>
      <c r="X430" s="47">
        <v>0</v>
      </c>
      <c r="Y430" s="47">
        <v>0</v>
      </c>
      <c r="Z430" s="47">
        <v>0</v>
      </c>
      <c r="AA430" s="47">
        <v>0</v>
      </c>
      <c r="AB430" s="47">
        <v>0</v>
      </c>
      <c r="AC430" s="47">
        <v>0</v>
      </c>
      <c r="AD430" s="47">
        <v>0</v>
      </c>
      <c r="AE430" s="47">
        <v>0</v>
      </c>
      <c r="AF430" s="47">
        <v>0</v>
      </c>
      <c r="AG430" s="47">
        <v>0</v>
      </c>
      <c r="AH430" s="47">
        <v>0</v>
      </c>
      <c r="AI430" s="47">
        <v>0</v>
      </c>
      <c r="AJ430" s="47">
        <v>0</v>
      </c>
      <c r="AK430" s="47">
        <v>0</v>
      </c>
      <c r="AL430" s="47">
        <v>0</v>
      </c>
      <c r="AM430" s="47">
        <v>0</v>
      </c>
      <c r="AN430" s="47">
        <v>0</v>
      </c>
      <c r="AO430" s="47">
        <v>0</v>
      </c>
      <c r="AP430" s="47">
        <v>0</v>
      </c>
      <c r="AQ430" s="47">
        <v>0</v>
      </c>
      <c r="AR430" s="47">
        <v>0</v>
      </c>
      <c r="AS430" s="47">
        <v>0</v>
      </c>
      <c r="AT430" s="47">
        <v>0</v>
      </c>
      <c r="AU430" s="47">
        <v>0</v>
      </c>
      <c r="AV430" s="47">
        <v>0</v>
      </c>
      <c r="AW430" s="47">
        <v>0</v>
      </c>
      <c r="AX430" s="47">
        <v>0</v>
      </c>
      <c r="AY430" s="47">
        <v>0</v>
      </c>
      <c r="AZ430" s="47">
        <v>0</v>
      </c>
      <c r="BA430" s="47">
        <v>0</v>
      </c>
      <c r="BB430" s="47">
        <v>0</v>
      </c>
      <c r="BC430" s="47">
        <v>0</v>
      </c>
      <c r="BD430" s="47">
        <v>0</v>
      </c>
      <c r="BE430" s="47">
        <v>0</v>
      </c>
      <c r="BF430" s="47">
        <v>0</v>
      </c>
      <c r="BG430" s="47">
        <v>0</v>
      </c>
      <c r="BH430" s="47">
        <v>0</v>
      </c>
      <c r="BI430" s="47">
        <v>0</v>
      </c>
      <c r="BJ430" s="47">
        <v>0</v>
      </c>
      <c r="BK430" s="47">
        <v>0</v>
      </c>
      <c r="BL430" s="47">
        <v>0</v>
      </c>
      <c r="BM430" s="47">
        <v>0</v>
      </c>
      <c r="BN430" s="47">
        <v>0</v>
      </c>
      <c r="BO430" s="47">
        <v>0</v>
      </c>
      <c r="BP430" s="47">
        <v>0</v>
      </c>
      <c r="BQ430" s="47">
        <v>0.42894736842105263</v>
      </c>
      <c r="BR430" s="47">
        <v>0.42894736842105263</v>
      </c>
      <c r="BS430" s="47">
        <v>0</v>
      </c>
      <c r="BT430" s="47">
        <v>0</v>
      </c>
      <c r="BU430" s="47">
        <v>0</v>
      </c>
      <c r="BV430" s="47">
        <v>0</v>
      </c>
      <c r="BW430" s="47">
        <v>0</v>
      </c>
      <c r="BX430" s="47">
        <v>0</v>
      </c>
      <c r="BY430" s="47">
        <v>0</v>
      </c>
      <c r="BZ430" s="47">
        <v>0</v>
      </c>
      <c r="CA430" s="47">
        <v>0</v>
      </c>
      <c r="CB430" s="47">
        <v>0</v>
      </c>
      <c r="CC430" s="47">
        <v>0</v>
      </c>
      <c r="CD430" s="47">
        <v>0</v>
      </c>
      <c r="CE430" s="47">
        <v>0</v>
      </c>
      <c r="CF430" s="47">
        <v>0</v>
      </c>
      <c r="CG430" s="47">
        <v>0</v>
      </c>
      <c r="CH430" s="47">
        <v>0</v>
      </c>
      <c r="CI430" s="47">
        <v>0</v>
      </c>
      <c r="CJ430" s="47">
        <v>0</v>
      </c>
      <c r="CK430" s="47">
        <v>0</v>
      </c>
      <c r="CL430" s="47">
        <v>0</v>
      </c>
      <c r="CM430" s="47">
        <v>0</v>
      </c>
      <c r="CN430" s="47">
        <v>0</v>
      </c>
      <c r="CO430" s="47">
        <v>0</v>
      </c>
      <c r="CP430" s="47">
        <v>0</v>
      </c>
      <c r="CQ430" s="47">
        <v>0</v>
      </c>
      <c r="CR430" s="47">
        <v>0</v>
      </c>
      <c r="CS430" s="47">
        <v>0</v>
      </c>
      <c r="CT430" s="47">
        <v>0</v>
      </c>
      <c r="CU430" s="47">
        <v>0</v>
      </c>
      <c r="CV430" s="47">
        <v>0</v>
      </c>
      <c r="CW430" s="47">
        <v>0</v>
      </c>
      <c r="CX430" s="47">
        <v>0</v>
      </c>
      <c r="CY430" s="47">
        <v>0</v>
      </c>
      <c r="CZ430" s="47">
        <v>0</v>
      </c>
      <c r="DA430" s="47">
        <v>0</v>
      </c>
      <c r="DB430" s="47">
        <v>0</v>
      </c>
      <c r="DC430" s="47">
        <v>0</v>
      </c>
      <c r="DD430" s="47">
        <v>0</v>
      </c>
      <c r="DE430" s="47">
        <v>0</v>
      </c>
      <c r="DF430" s="47">
        <v>0</v>
      </c>
      <c r="DG430" s="47">
        <v>0</v>
      </c>
      <c r="DH430" s="47">
        <v>0</v>
      </c>
      <c r="DI430" s="47">
        <v>0</v>
      </c>
      <c r="DJ430" s="47">
        <v>0</v>
      </c>
      <c r="DK430" s="47">
        <v>0.4605263157894737</v>
      </c>
      <c r="DL430" s="47">
        <v>0</v>
      </c>
      <c r="DM430" s="47">
        <v>0</v>
      </c>
      <c r="DN430" s="47">
        <v>0</v>
      </c>
      <c r="DO430" s="47">
        <v>0</v>
      </c>
      <c r="DP430" s="47">
        <v>0</v>
      </c>
      <c r="DQ430" s="47">
        <v>0</v>
      </c>
      <c r="DR430" s="47">
        <v>0</v>
      </c>
      <c r="DS430" s="47">
        <v>0</v>
      </c>
      <c r="DT430" s="47">
        <v>0.4605263157894737</v>
      </c>
      <c r="DU430" s="47">
        <v>0</v>
      </c>
      <c r="DV430" s="47">
        <v>0</v>
      </c>
      <c r="DW430" s="47">
        <v>0</v>
      </c>
      <c r="DX430" s="47">
        <v>0</v>
      </c>
      <c r="DY430" s="47">
        <v>0</v>
      </c>
      <c r="DZ430" s="47">
        <v>0</v>
      </c>
      <c r="EA430" s="47">
        <v>0</v>
      </c>
      <c r="ZZ430" t="s">
        <v>157</v>
      </c>
    </row>
    <row r="431" spans="1:702" x14ac:dyDescent="0.25">
      <c r="A431" s="47" t="s">
        <v>815</v>
      </c>
      <c r="B431" s="47" t="s">
        <v>153</v>
      </c>
      <c r="C431" s="47" t="s">
        <v>157</v>
      </c>
      <c r="D431" s="47" t="s">
        <v>1170</v>
      </c>
      <c r="E431" s="47" t="s">
        <v>810</v>
      </c>
      <c r="F431" s="47" t="s">
        <v>810</v>
      </c>
      <c r="G431" s="47"/>
      <c r="H431" s="47" t="s">
        <v>406</v>
      </c>
      <c r="I431" s="47" t="s">
        <v>412</v>
      </c>
      <c r="J431" s="47" t="str">
        <f>=IFERROR(VLOOKUP(H431&amp;I431,Table_Fonctions!A:G,6,FALSE),"")</f>
        <v>0</v>
      </c>
      <c r="K431" s="47" t="s">
        <v>1177</v>
      </c>
      <c r="L431" s="47" t="str">
        <f>=IFERROR(VLOOKUP(H431&amp;I431,Table_Fonctions!A:G,7,FALSE),K431)</f>
        <v/>
      </c>
      <c r="M431" s="47" t="str">
        <f>=IF(OR(LEFT(D431, 3)="TJ ", LEFT(D431, 4)="CPH "), "OUI", "NON")</f>
        <v/>
      </c>
      <c r="N431" s="47" t="s">
        <v>578</v>
      </c>
      <c r="O431" s="47" t="s">
        <v>657</v>
      </c>
      <c r="P431" s="47">
        <v>1</v>
      </c>
      <c r="Q431" s="47">
        <v>1</v>
      </c>
      <c r="R431" s="47" t="s">
        <v>1172</v>
      </c>
      <c r="S431" s="47">
        <f>=ROUND(BQ431-(BR431+BS431),3)</f>
      </c>
      <c r="T431" s="47">
        <f>=ROUND(CK431-(CL431+CM431+CN431+CO431+CP431),3)</f>
      </c>
      <c r="U431" s="47">
        <v>0</v>
      </c>
      <c r="V431" s="47">
        <v>0</v>
      </c>
      <c r="W431" s="47">
        <v>0</v>
      </c>
      <c r="X431" s="47">
        <v>0</v>
      </c>
      <c r="Y431" s="47">
        <v>0</v>
      </c>
      <c r="Z431" s="47">
        <v>0</v>
      </c>
      <c r="AA431" s="47">
        <v>0</v>
      </c>
      <c r="AB431" s="47">
        <v>0</v>
      </c>
      <c r="AC431" s="47">
        <v>0</v>
      </c>
      <c r="AD431" s="47">
        <v>0</v>
      </c>
      <c r="AE431" s="47">
        <v>0</v>
      </c>
      <c r="AF431" s="47">
        <v>0</v>
      </c>
      <c r="AG431" s="47">
        <v>0</v>
      </c>
      <c r="AH431" s="47">
        <v>0</v>
      </c>
      <c r="AI431" s="47">
        <v>0</v>
      </c>
      <c r="AJ431" s="47">
        <v>0</v>
      </c>
      <c r="AK431" s="47">
        <v>0</v>
      </c>
      <c r="AL431" s="47">
        <v>0</v>
      </c>
      <c r="AM431" s="47">
        <v>0</v>
      </c>
      <c r="AN431" s="47">
        <v>0</v>
      </c>
      <c r="AO431" s="47">
        <v>0</v>
      </c>
      <c r="AP431" s="47">
        <v>0</v>
      </c>
      <c r="AQ431" s="47">
        <v>0</v>
      </c>
      <c r="AR431" s="47">
        <v>0</v>
      </c>
      <c r="AS431" s="47">
        <v>0</v>
      </c>
      <c r="AT431" s="47">
        <v>0</v>
      </c>
      <c r="AU431" s="47">
        <v>0</v>
      </c>
      <c r="AV431" s="47">
        <v>0</v>
      </c>
      <c r="AW431" s="47">
        <v>0</v>
      </c>
      <c r="AX431" s="47">
        <v>0</v>
      </c>
      <c r="AY431" s="47">
        <v>0</v>
      </c>
      <c r="AZ431" s="47">
        <v>0</v>
      </c>
      <c r="BA431" s="47">
        <v>0</v>
      </c>
      <c r="BB431" s="47">
        <v>0</v>
      </c>
      <c r="BC431" s="47">
        <v>0</v>
      </c>
      <c r="BD431" s="47">
        <v>0</v>
      </c>
      <c r="BE431" s="47">
        <v>0</v>
      </c>
      <c r="BF431" s="47">
        <v>0</v>
      </c>
      <c r="BG431" s="47">
        <v>0</v>
      </c>
      <c r="BH431" s="47">
        <v>0</v>
      </c>
      <c r="BI431" s="47">
        <v>0</v>
      </c>
      <c r="BJ431" s="47">
        <v>0</v>
      </c>
      <c r="BK431" s="47">
        <v>0</v>
      </c>
      <c r="BL431" s="47">
        <v>0</v>
      </c>
      <c r="BM431" s="47">
        <v>0</v>
      </c>
      <c r="BN431" s="47">
        <v>0</v>
      </c>
      <c r="BO431" s="47">
        <v>0</v>
      </c>
      <c r="BP431" s="47">
        <v>0</v>
      </c>
      <c r="BQ431" s="47">
        <v>1</v>
      </c>
      <c r="BR431" s="47">
        <v>1</v>
      </c>
      <c r="BS431" s="47">
        <v>0</v>
      </c>
      <c r="BT431" s="47">
        <v>0</v>
      </c>
      <c r="BU431" s="47">
        <v>0</v>
      </c>
      <c r="BV431" s="47">
        <v>0</v>
      </c>
      <c r="BW431" s="47">
        <v>0</v>
      </c>
      <c r="BX431" s="47">
        <v>0</v>
      </c>
      <c r="BY431" s="47">
        <v>0</v>
      </c>
      <c r="BZ431" s="47">
        <v>0</v>
      </c>
      <c r="CA431" s="47">
        <v>0</v>
      </c>
      <c r="CB431" s="47">
        <v>0</v>
      </c>
      <c r="CC431" s="47">
        <v>0</v>
      </c>
      <c r="CD431" s="47">
        <v>0</v>
      </c>
      <c r="CE431" s="47">
        <v>0</v>
      </c>
      <c r="CF431" s="47">
        <v>0</v>
      </c>
      <c r="CG431" s="47">
        <v>0</v>
      </c>
      <c r="CH431" s="47">
        <v>0</v>
      </c>
      <c r="CI431" s="47">
        <v>0</v>
      </c>
      <c r="CJ431" s="47">
        <v>0</v>
      </c>
      <c r="CK431" s="47">
        <v>0</v>
      </c>
      <c r="CL431" s="47">
        <v>0</v>
      </c>
      <c r="CM431" s="47">
        <v>0</v>
      </c>
      <c r="CN431" s="47">
        <v>0</v>
      </c>
      <c r="CO431" s="47">
        <v>0</v>
      </c>
      <c r="CP431" s="47">
        <v>0</v>
      </c>
      <c r="CQ431" s="47">
        <v>0</v>
      </c>
      <c r="CR431" s="47">
        <v>0</v>
      </c>
      <c r="CS431" s="47">
        <v>0</v>
      </c>
      <c r="CT431" s="47">
        <v>0</v>
      </c>
      <c r="CU431" s="47">
        <v>0</v>
      </c>
      <c r="CV431" s="47">
        <v>0</v>
      </c>
      <c r="CW431" s="47">
        <v>0</v>
      </c>
      <c r="CX431" s="47">
        <v>0</v>
      </c>
      <c r="CY431" s="47">
        <v>0</v>
      </c>
      <c r="CZ431" s="47">
        <v>0</v>
      </c>
      <c r="DA431" s="47">
        <v>0</v>
      </c>
      <c r="DB431" s="47">
        <v>0</v>
      </c>
      <c r="DC431" s="47">
        <v>0</v>
      </c>
      <c r="DD431" s="47">
        <v>0</v>
      </c>
      <c r="DE431" s="47">
        <v>0</v>
      </c>
      <c r="DF431" s="47">
        <v>0</v>
      </c>
      <c r="DG431" s="47">
        <v>0</v>
      </c>
      <c r="DH431" s="47">
        <v>0</v>
      </c>
      <c r="DI431" s="47">
        <v>0</v>
      </c>
      <c r="DJ431" s="47">
        <v>0</v>
      </c>
      <c r="DK431" s="47">
        <v>0</v>
      </c>
      <c r="DL431" s="47">
        <v>0</v>
      </c>
      <c r="DM431" s="47">
        <v>0</v>
      </c>
      <c r="DN431" s="47">
        <v>0</v>
      </c>
      <c r="DO431" s="47">
        <v>0</v>
      </c>
      <c r="DP431" s="47">
        <v>0</v>
      </c>
      <c r="DQ431" s="47">
        <v>0</v>
      </c>
      <c r="DR431" s="47">
        <v>0</v>
      </c>
      <c r="DS431" s="47">
        <v>0</v>
      </c>
      <c r="DT431" s="47">
        <v>0</v>
      </c>
      <c r="DU431" s="47">
        <v>0</v>
      </c>
      <c r="DV431" s="47">
        <v>0</v>
      </c>
      <c r="DW431" s="47">
        <v>0</v>
      </c>
      <c r="DX431" s="47">
        <v>0</v>
      </c>
      <c r="DY431" s="47">
        <v>0</v>
      </c>
      <c r="DZ431" s="47">
        <v>0</v>
      </c>
      <c r="EA431" s="47">
        <v>0</v>
      </c>
      <c r="ZZ431" t="s">
        <v>157</v>
      </c>
    </row>
    <row r="432" spans="1:702" x14ac:dyDescent="0.25">
      <c r="A432" s="47" t="s">
        <v>816</v>
      </c>
      <c r="B432" s="47" t="s">
        <v>153</v>
      </c>
      <c r="C432" s="47" t="s">
        <v>157</v>
      </c>
      <c r="D432" s="47" t="s">
        <v>1170</v>
      </c>
      <c r="E432" s="47" t="s">
        <v>810</v>
      </c>
      <c r="F432" s="47" t="s">
        <v>810</v>
      </c>
      <c r="G432" s="47"/>
      <c r="H432" s="47" t="s">
        <v>406</v>
      </c>
      <c r="I432" s="47" t="s">
        <v>544</v>
      </c>
      <c r="J432" s="47" t="str">
        <f>=IFERROR(VLOOKUP(H432&amp;I432,Table_Fonctions!A:G,6,FALSE),"")</f>
        <v>0</v>
      </c>
      <c r="K432" s="47" t="s">
        <v>1177</v>
      </c>
      <c r="L432" s="47" t="str">
        <f>=IFERROR(VLOOKUP(H432&amp;I432,Table_Fonctions!A:G,7,FALSE),K432)</f>
        <v/>
      </c>
      <c r="M432" s="47" t="str">
        <f>=IF(OR(LEFT(D432, 3)="TJ ", LEFT(D432, 4)="CPH "), "OUI", "NON")</f>
        <v/>
      </c>
      <c r="N432" s="47" t="s">
        <v>323</v>
      </c>
      <c r="O432" s="47"/>
      <c r="P432" s="47">
        <v>0.6671052631578948</v>
      </c>
      <c r="Q432" s="47">
        <v>0.6671052631578948</v>
      </c>
      <c r="R432" s="47" t="s">
        <v>1172</v>
      </c>
      <c r="S432" s="47">
        <f>=ROUND(BQ432-(BR432+BS432),3)</f>
      </c>
      <c r="T432" s="47">
        <f>=ROUND(CK432-(CL432+CM432+CN432+CO432+CP432),3)</f>
      </c>
      <c r="U432" s="47">
        <v>0</v>
      </c>
      <c r="V432" s="47">
        <v>0</v>
      </c>
      <c r="W432" s="47">
        <v>0</v>
      </c>
      <c r="X432" s="47">
        <v>0</v>
      </c>
      <c r="Y432" s="47">
        <v>0</v>
      </c>
      <c r="Z432" s="47">
        <v>0</v>
      </c>
      <c r="AA432" s="47">
        <v>0</v>
      </c>
      <c r="AB432" s="47">
        <v>0</v>
      </c>
      <c r="AC432" s="47">
        <v>0</v>
      </c>
      <c r="AD432" s="47">
        <v>0</v>
      </c>
      <c r="AE432" s="47">
        <v>0</v>
      </c>
      <c r="AF432" s="47">
        <v>0</v>
      </c>
      <c r="AG432" s="47">
        <v>0</v>
      </c>
      <c r="AH432" s="47">
        <v>0</v>
      </c>
      <c r="AI432" s="47">
        <v>0</v>
      </c>
      <c r="AJ432" s="47">
        <v>0</v>
      </c>
      <c r="AK432" s="47">
        <v>0</v>
      </c>
      <c r="AL432" s="47">
        <v>0</v>
      </c>
      <c r="AM432" s="47">
        <v>0</v>
      </c>
      <c r="AN432" s="47">
        <v>0</v>
      </c>
      <c r="AO432" s="47">
        <v>0</v>
      </c>
      <c r="AP432" s="47">
        <v>0</v>
      </c>
      <c r="AQ432" s="47">
        <v>0</v>
      </c>
      <c r="AR432" s="47">
        <v>0</v>
      </c>
      <c r="AS432" s="47">
        <v>0</v>
      </c>
      <c r="AT432" s="47">
        <v>0</v>
      </c>
      <c r="AU432" s="47">
        <v>0</v>
      </c>
      <c r="AV432" s="47">
        <v>0</v>
      </c>
      <c r="AW432" s="47">
        <v>0</v>
      </c>
      <c r="AX432" s="47">
        <v>0</v>
      </c>
      <c r="AY432" s="47">
        <v>0</v>
      </c>
      <c r="AZ432" s="47">
        <v>0</v>
      </c>
      <c r="BA432" s="47">
        <v>0</v>
      </c>
      <c r="BB432" s="47">
        <v>0</v>
      </c>
      <c r="BC432" s="47">
        <v>0</v>
      </c>
      <c r="BD432" s="47">
        <v>0</v>
      </c>
      <c r="BE432" s="47">
        <v>0</v>
      </c>
      <c r="BF432" s="47">
        <v>0</v>
      </c>
      <c r="BG432" s="47">
        <v>0</v>
      </c>
      <c r="BH432" s="47">
        <v>0</v>
      </c>
      <c r="BI432" s="47">
        <v>0</v>
      </c>
      <c r="BJ432" s="47">
        <v>0</v>
      </c>
      <c r="BK432" s="47">
        <v>0</v>
      </c>
      <c r="BL432" s="47">
        <v>0</v>
      </c>
      <c r="BM432" s="47">
        <v>0</v>
      </c>
      <c r="BN432" s="47">
        <v>0</v>
      </c>
      <c r="BO432" s="47">
        <v>0</v>
      </c>
      <c r="BP432" s="47">
        <v>0</v>
      </c>
      <c r="BQ432" s="47">
        <v>0</v>
      </c>
      <c r="BR432" s="47">
        <v>0</v>
      </c>
      <c r="BS432" s="47">
        <v>0</v>
      </c>
      <c r="BT432" s="47">
        <v>0</v>
      </c>
      <c r="BU432" s="47">
        <v>0</v>
      </c>
      <c r="BV432" s="47">
        <v>0</v>
      </c>
      <c r="BW432" s="47">
        <v>0</v>
      </c>
      <c r="BX432" s="47">
        <v>0</v>
      </c>
      <c r="BY432" s="47">
        <v>0</v>
      </c>
      <c r="BZ432" s="47">
        <v>0</v>
      </c>
      <c r="CA432" s="47">
        <v>0</v>
      </c>
      <c r="CB432" s="47">
        <v>0</v>
      </c>
      <c r="CC432" s="47">
        <v>0</v>
      </c>
      <c r="CD432" s="47">
        <v>0</v>
      </c>
      <c r="CE432" s="47">
        <v>0</v>
      </c>
      <c r="CF432" s="47">
        <v>0</v>
      </c>
      <c r="CG432" s="47">
        <v>0</v>
      </c>
      <c r="CH432" s="47">
        <v>0</v>
      </c>
      <c r="CI432" s="47">
        <v>0</v>
      </c>
      <c r="CJ432" s="47">
        <v>0</v>
      </c>
      <c r="CK432" s="47">
        <v>0</v>
      </c>
      <c r="CL432" s="47">
        <v>0</v>
      </c>
      <c r="CM432" s="47">
        <v>0</v>
      </c>
      <c r="CN432" s="47">
        <v>0</v>
      </c>
      <c r="CO432" s="47">
        <v>0</v>
      </c>
      <c r="CP432" s="47">
        <v>0</v>
      </c>
      <c r="CQ432" s="47">
        <v>0</v>
      </c>
      <c r="CR432" s="47">
        <v>0</v>
      </c>
      <c r="CS432" s="47">
        <v>0</v>
      </c>
      <c r="CT432" s="47">
        <v>0</v>
      </c>
      <c r="CU432" s="47">
        <v>0</v>
      </c>
      <c r="CV432" s="47">
        <v>0</v>
      </c>
      <c r="CW432" s="47">
        <v>0</v>
      </c>
      <c r="CX432" s="47">
        <v>0</v>
      </c>
      <c r="CY432" s="47">
        <v>0.6671052631578948</v>
      </c>
      <c r="CZ432" s="47">
        <v>0.6671052631578948</v>
      </c>
      <c r="DA432" s="47">
        <v>0</v>
      </c>
      <c r="DB432" s="47">
        <v>0</v>
      </c>
      <c r="DC432" s="47">
        <v>0</v>
      </c>
      <c r="DD432" s="47">
        <v>0</v>
      </c>
      <c r="DE432" s="47">
        <v>0</v>
      </c>
      <c r="DF432" s="47">
        <v>0</v>
      </c>
      <c r="DG432" s="47">
        <v>0</v>
      </c>
      <c r="DH432" s="47">
        <v>0</v>
      </c>
      <c r="DI432" s="47">
        <v>0</v>
      </c>
      <c r="DJ432" s="47">
        <v>0</v>
      </c>
      <c r="DK432" s="47">
        <v>0.3328947368421053</v>
      </c>
      <c r="DL432" s="47">
        <v>0</v>
      </c>
      <c r="DM432" s="47">
        <v>0</v>
      </c>
      <c r="DN432" s="47">
        <v>0</v>
      </c>
      <c r="DO432" s="47">
        <v>0.3328947368421053</v>
      </c>
      <c r="DP432" s="47">
        <v>0</v>
      </c>
      <c r="DQ432" s="47">
        <v>0</v>
      </c>
      <c r="DR432" s="47">
        <v>0</v>
      </c>
      <c r="DS432" s="47">
        <v>0</v>
      </c>
      <c r="DT432" s="47">
        <v>0</v>
      </c>
      <c r="DU432" s="47">
        <v>0</v>
      </c>
      <c r="DV432" s="47">
        <v>0</v>
      </c>
      <c r="DW432" s="47">
        <v>0</v>
      </c>
      <c r="DX432" s="47">
        <v>0</v>
      </c>
      <c r="DY432" s="47">
        <v>0</v>
      </c>
      <c r="DZ432" s="47">
        <v>0</v>
      </c>
      <c r="EA432" s="47">
        <v>0</v>
      </c>
      <c r="ZZ432" t="s">
        <v>157</v>
      </c>
    </row>
    <row r="433" spans="1:702" x14ac:dyDescent="0.25">
      <c r="A433" s="47" t="s">
        <v>817</v>
      </c>
      <c r="B433" s="47" t="s">
        <v>153</v>
      </c>
      <c r="C433" s="47" t="s">
        <v>157</v>
      </c>
      <c r="D433" s="47" t="s">
        <v>1170</v>
      </c>
      <c r="E433" s="47" t="s">
        <v>810</v>
      </c>
      <c r="F433" s="47" t="s">
        <v>810</v>
      </c>
      <c r="G433" s="47"/>
      <c r="H433" s="47" t="s">
        <v>406</v>
      </c>
      <c r="I433" s="47" t="s">
        <v>415</v>
      </c>
      <c r="J433" s="47" t="str">
        <f>=IFERROR(VLOOKUP(H433&amp;I433,Table_Fonctions!A:G,6,FALSE),"")</f>
        <v>0</v>
      </c>
      <c r="K433" s="47" t="s">
        <v>1177</v>
      </c>
      <c r="L433" s="47" t="str">
        <f>=IFERROR(VLOOKUP(H433&amp;I433,Table_Fonctions!A:G,7,FALSE),K433)</f>
        <v/>
      </c>
      <c r="M433" s="47" t="str">
        <f>=IF(OR(LEFT(D433, 3)="TJ ", LEFT(D433, 4)="CPH "), "OUI", "NON")</f>
        <v/>
      </c>
      <c r="N433" s="47" t="s">
        <v>818</v>
      </c>
      <c r="O433" s="47"/>
      <c r="P433" s="47">
        <v>1</v>
      </c>
      <c r="Q433" s="47">
        <v>1</v>
      </c>
      <c r="R433" s="47" t="s">
        <v>1172</v>
      </c>
      <c r="S433" s="47">
        <f>=ROUND(BQ433-(BR433+BS433),3)</f>
      </c>
      <c r="T433" s="47">
        <f>=ROUND(CK433-(CL433+CM433+CN433+CO433+CP433),3)</f>
      </c>
      <c r="U433" s="47">
        <v>0</v>
      </c>
      <c r="V433" s="47">
        <v>0</v>
      </c>
      <c r="W433" s="47">
        <v>0</v>
      </c>
      <c r="X433" s="47">
        <v>0</v>
      </c>
      <c r="Y433" s="47">
        <v>0</v>
      </c>
      <c r="Z433" s="47">
        <v>0</v>
      </c>
      <c r="AA433" s="47">
        <v>0</v>
      </c>
      <c r="AB433" s="47">
        <v>0</v>
      </c>
      <c r="AC433" s="47">
        <v>0</v>
      </c>
      <c r="AD433" s="47">
        <v>0</v>
      </c>
      <c r="AE433" s="47">
        <v>0</v>
      </c>
      <c r="AF433" s="47">
        <v>0</v>
      </c>
      <c r="AG433" s="47">
        <v>0</v>
      </c>
      <c r="AH433" s="47">
        <v>0</v>
      </c>
      <c r="AI433" s="47">
        <v>0</v>
      </c>
      <c r="AJ433" s="47">
        <v>0</v>
      </c>
      <c r="AK433" s="47">
        <v>0</v>
      </c>
      <c r="AL433" s="47">
        <v>0</v>
      </c>
      <c r="AM433" s="47">
        <v>0</v>
      </c>
      <c r="AN433" s="47">
        <v>0</v>
      </c>
      <c r="AO433" s="47">
        <v>0</v>
      </c>
      <c r="AP433" s="47">
        <v>0</v>
      </c>
      <c r="AQ433" s="47">
        <v>0</v>
      </c>
      <c r="AR433" s="47">
        <v>0</v>
      </c>
      <c r="AS433" s="47">
        <v>0</v>
      </c>
      <c r="AT433" s="47">
        <v>0</v>
      </c>
      <c r="AU433" s="47">
        <v>0</v>
      </c>
      <c r="AV433" s="47">
        <v>0</v>
      </c>
      <c r="AW433" s="47">
        <v>0</v>
      </c>
      <c r="AX433" s="47">
        <v>0</v>
      </c>
      <c r="AY433" s="47">
        <v>0</v>
      </c>
      <c r="AZ433" s="47">
        <v>0</v>
      </c>
      <c r="BA433" s="47">
        <v>0</v>
      </c>
      <c r="BB433" s="47">
        <v>0</v>
      </c>
      <c r="BC433" s="47">
        <v>0</v>
      </c>
      <c r="BD433" s="47">
        <v>0</v>
      </c>
      <c r="BE433" s="47">
        <v>0</v>
      </c>
      <c r="BF433" s="47">
        <v>0</v>
      </c>
      <c r="BG433" s="47">
        <v>0</v>
      </c>
      <c r="BH433" s="47">
        <v>0</v>
      </c>
      <c r="BI433" s="47">
        <v>0</v>
      </c>
      <c r="BJ433" s="47">
        <v>0</v>
      </c>
      <c r="BK433" s="47">
        <v>0</v>
      </c>
      <c r="BL433" s="47">
        <v>0</v>
      </c>
      <c r="BM433" s="47">
        <v>0</v>
      </c>
      <c r="BN433" s="47">
        <v>0</v>
      </c>
      <c r="BO433" s="47">
        <v>0</v>
      </c>
      <c r="BP433" s="47">
        <v>0</v>
      </c>
      <c r="BQ433" s="47">
        <v>0</v>
      </c>
      <c r="BR433" s="47">
        <v>0</v>
      </c>
      <c r="BS433" s="47">
        <v>0</v>
      </c>
      <c r="BT433" s="47">
        <v>0</v>
      </c>
      <c r="BU433" s="47">
        <v>0</v>
      </c>
      <c r="BV433" s="47">
        <v>0</v>
      </c>
      <c r="BW433" s="47">
        <v>0</v>
      </c>
      <c r="BX433" s="47">
        <v>0</v>
      </c>
      <c r="BY433" s="47">
        <v>0</v>
      </c>
      <c r="BZ433" s="47">
        <v>0</v>
      </c>
      <c r="CA433" s="47">
        <v>0</v>
      </c>
      <c r="CB433" s="47">
        <v>0</v>
      </c>
      <c r="CC433" s="47">
        <v>0</v>
      </c>
      <c r="CD433" s="47">
        <v>0</v>
      </c>
      <c r="CE433" s="47">
        <v>0</v>
      </c>
      <c r="CF433" s="47">
        <v>0</v>
      </c>
      <c r="CG433" s="47">
        <v>0</v>
      </c>
      <c r="CH433" s="47">
        <v>0</v>
      </c>
      <c r="CI433" s="47">
        <v>0</v>
      </c>
      <c r="CJ433" s="47">
        <v>0</v>
      </c>
      <c r="CK433" s="47">
        <v>0</v>
      </c>
      <c r="CL433" s="47">
        <v>0</v>
      </c>
      <c r="CM433" s="47">
        <v>0</v>
      </c>
      <c r="CN433" s="47">
        <v>0</v>
      </c>
      <c r="CO433" s="47">
        <v>0</v>
      </c>
      <c r="CP433" s="47">
        <v>0</v>
      </c>
      <c r="CQ433" s="47">
        <v>0</v>
      </c>
      <c r="CR433" s="47">
        <v>0</v>
      </c>
      <c r="CS433" s="47">
        <v>0</v>
      </c>
      <c r="CT433" s="47">
        <v>0</v>
      </c>
      <c r="CU433" s="47">
        <v>0</v>
      </c>
      <c r="CV433" s="47">
        <v>0</v>
      </c>
      <c r="CW433" s="47">
        <v>0</v>
      </c>
      <c r="CX433" s="47">
        <v>0</v>
      </c>
      <c r="CY433" s="47">
        <v>1</v>
      </c>
      <c r="CZ433" s="47">
        <v>1</v>
      </c>
      <c r="DA433" s="47">
        <v>0</v>
      </c>
      <c r="DB433" s="47">
        <v>0</v>
      </c>
      <c r="DC433" s="47">
        <v>0</v>
      </c>
      <c r="DD433" s="47">
        <v>0</v>
      </c>
      <c r="DE433" s="47">
        <v>0</v>
      </c>
      <c r="DF433" s="47">
        <v>0</v>
      </c>
      <c r="DG433" s="47">
        <v>0</v>
      </c>
      <c r="DH433" s="47">
        <v>0</v>
      </c>
      <c r="DI433" s="47">
        <v>0</v>
      </c>
      <c r="DJ433" s="47">
        <v>0</v>
      </c>
      <c r="DK433" s="47">
        <v>0</v>
      </c>
      <c r="DL433" s="47">
        <v>0</v>
      </c>
      <c r="DM433" s="47">
        <v>0</v>
      </c>
      <c r="DN433" s="47">
        <v>0</v>
      </c>
      <c r="DO433" s="47">
        <v>0</v>
      </c>
      <c r="DP433" s="47">
        <v>0</v>
      </c>
      <c r="DQ433" s="47">
        <v>0</v>
      </c>
      <c r="DR433" s="47">
        <v>0</v>
      </c>
      <c r="DS433" s="47">
        <v>0</v>
      </c>
      <c r="DT433" s="47">
        <v>0</v>
      </c>
      <c r="DU433" s="47">
        <v>0</v>
      </c>
      <c r="DV433" s="47">
        <v>0</v>
      </c>
      <c r="DW433" s="47">
        <v>0</v>
      </c>
      <c r="DX433" s="47">
        <v>0</v>
      </c>
      <c r="DY433" s="47">
        <v>0</v>
      </c>
      <c r="DZ433" s="47">
        <v>0</v>
      </c>
      <c r="EA433" s="47">
        <v>0</v>
      </c>
      <c r="ZZ433" t="s">
        <v>157</v>
      </c>
    </row>
    <row r="434" spans="1:702" x14ac:dyDescent="0.25">
      <c r="A434" s="47" t="s">
        <v>819</v>
      </c>
      <c r="B434" s="47" t="s">
        <v>153</v>
      </c>
      <c r="C434" s="47" t="s">
        <v>157</v>
      </c>
      <c r="D434" s="47" t="s">
        <v>1170</v>
      </c>
      <c r="E434" s="47" t="s">
        <v>810</v>
      </c>
      <c r="F434" s="47" t="s">
        <v>810</v>
      </c>
      <c r="G434" s="47"/>
      <c r="H434" s="47" t="s">
        <v>406</v>
      </c>
      <c r="I434" s="47" t="s">
        <v>415</v>
      </c>
      <c r="J434" s="47" t="str">
        <f>=IFERROR(VLOOKUP(H434&amp;I434,Table_Fonctions!A:G,6,FALSE),"")</f>
        <v>0</v>
      </c>
      <c r="K434" s="47" t="s">
        <v>1177</v>
      </c>
      <c r="L434" s="47" t="str">
        <f>=IFERROR(VLOOKUP(H434&amp;I434,Table_Fonctions!A:G,7,FALSE),K434)</f>
        <v/>
      </c>
      <c r="M434" s="47" t="str">
        <f>=IF(OR(LEFT(D434, 3)="TJ ", LEFT(D434, 4)="CPH "), "OUI", "NON")</f>
        <v/>
      </c>
      <c r="N434" s="47" t="s">
        <v>764</v>
      </c>
      <c r="O434" s="47"/>
      <c r="P434" s="47">
        <v>1</v>
      </c>
      <c r="Q434" s="47">
        <v>1</v>
      </c>
      <c r="R434" s="47" t="s">
        <v>1172</v>
      </c>
      <c r="S434" s="47">
        <f>=ROUND(BQ434-(BR434+BS434),3)</f>
      </c>
      <c r="T434" s="47">
        <f>=ROUND(CK434-(CL434+CM434+CN434+CO434+CP434),3)</f>
      </c>
      <c r="U434" s="47">
        <v>0</v>
      </c>
      <c r="V434" s="47">
        <v>0</v>
      </c>
      <c r="W434" s="47">
        <v>0</v>
      </c>
      <c r="X434" s="47">
        <v>0</v>
      </c>
      <c r="Y434" s="47">
        <v>0</v>
      </c>
      <c r="Z434" s="47">
        <v>0</v>
      </c>
      <c r="AA434" s="47">
        <v>0</v>
      </c>
      <c r="AB434" s="47">
        <v>0</v>
      </c>
      <c r="AC434" s="47">
        <v>0</v>
      </c>
      <c r="AD434" s="47">
        <v>0</v>
      </c>
      <c r="AE434" s="47">
        <v>0</v>
      </c>
      <c r="AF434" s="47">
        <v>0</v>
      </c>
      <c r="AG434" s="47">
        <v>0</v>
      </c>
      <c r="AH434" s="47">
        <v>0</v>
      </c>
      <c r="AI434" s="47">
        <v>0</v>
      </c>
      <c r="AJ434" s="47">
        <v>0</v>
      </c>
      <c r="AK434" s="47">
        <v>0</v>
      </c>
      <c r="AL434" s="47">
        <v>0</v>
      </c>
      <c r="AM434" s="47">
        <v>0</v>
      </c>
      <c r="AN434" s="47">
        <v>0</v>
      </c>
      <c r="AO434" s="47">
        <v>0</v>
      </c>
      <c r="AP434" s="47">
        <v>0</v>
      </c>
      <c r="AQ434" s="47">
        <v>0</v>
      </c>
      <c r="AR434" s="47">
        <v>0</v>
      </c>
      <c r="AS434" s="47">
        <v>0</v>
      </c>
      <c r="AT434" s="47">
        <v>0</v>
      </c>
      <c r="AU434" s="47">
        <v>0</v>
      </c>
      <c r="AV434" s="47">
        <v>0</v>
      </c>
      <c r="AW434" s="47">
        <v>0</v>
      </c>
      <c r="AX434" s="47">
        <v>0</v>
      </c>
      <c r="AY434" s="47">
        <v>0</v>
      </c>
      <c r="AZ434" s="47">
        <v>0</v>
      </c>
      <c r="BA434" s="47">
        <v>0</v>
      </c>
      <c r="BB434" s="47">
        <v>0</v>
      </c>
      <c r="BC434" s="47">
        <v>0</v>
      </c>
      <c r="BD434" s="47">
        <v>0</v>
      </c>
      <c r="BE434" s="47">
        <v>0</v>
      </c>
      <c r="BF434" s="47">
        <v>0</v>
      </c>
      <c r="BG434" s="47">
        <v>0</v>
      </c>
      <c r="BH434" s="47">
        <v>0</v>
      </c>
      <c r="BI434" s="47">
        <v>0</v>
      </c>
      <c r="BJ434" s="47">
        <v>0</v>
      </c>
      <c r="BK434" s="47">
        <v>0</v>
      </c>
      <c r="BL434" s="47">
        <v>0</v>
      </c>
      <c r="BM434" s="47">
        <v>0</v>
      </c>
      <c r="BN434" s="47">
        <v>0</v>
      </c>
      <c r="BO434" s="47">
        <v>0</v>
      </c>
      <c r="BP434" s="47">
        <v>0</v>
      </c>
      <c r="BQ434" s="47">
        <v>0</v>
      </c>
      <c r="BR434" s="47">
        <v>0</v>
      </c>
      <c r="BS434" s="47">
        <v>0</v>
      </c>
      <c r="BT434" s="47">
        <v>0</v>
      </c>
      <c r="BU434" s="47">
        <v>0</v>
      </c>
      <c r="BV434" s="47">
        <v>0</v>
      </c>
      <c r="BW434" s="47">
        <v>0</v>
      </c>
      <c r="BX434" s="47">
        <v>0</v>
      </c>
      <c r="BY434" s="47">
        <v>0</v>
      </c>
      <c r="BZ434" s="47">
        <v>0</v>
      </c>
      <c r="CA434" s="47">
        <v>0</v>
      </c>
      <c r="CB434" s="47">
        <v>0</v>
      </c>
      <c r="CC434" s="47">
        <v>0</v>
      </c>
      <c r="CD434" s="47">
        <v>0</v>
      </c>
      <c r="CE434" s="47">
        <v>0</v>
      </c>
      <c r="CF434" s="47">
        <v>0</v>
      </c>
      <c r="CG434" s="47">
        <v>0</v>
      </c>
      <c r="CH434" s="47">
        <v>0</v>
      </c>
      <c r="CI434" s="47">
        <v>0</v>
      </c>
      <c r="CJ434" s="47">
        <v>0</v>
      </c>
      <c r="CK434" s="47">
        <v>0</v>
      </c>
      <c r="CL434" s="47">
        <v>0</v>
      </c>
      <c r="CM434" s="47">
        <v>0</v>
      </c>
      <c r="CN434" s="47">
        <v>0</v>
      </c>
      <c r="CO434" s="47">
        <v>0</v>
      </c>
      <c r="CP434" s="47">
        <v>0</v>
      </c>
      <c r="CQ434" s="47">
        <v>1</v>
      </c>
      <c r="CR434" s="47">
        <v>0</v>
      </c>
      <c r="CS434" s="47">
        <v>0</v>
      </c>
      <c r="CT434" s="47">
        <v>0</v>
      </c>
      <c r="CU434" s="47">
        <v>0</v>
      </c>
      <c r="CV434" s="47">
        <v>0</v>
      </c>
      <c r="CW434" s="47">
        <v>0</v>
      </c>
      <c r="CX434" s="47">
        <v>0</v>
      </c>
      <c r="CY434" s="47">
        <v>0</v>
      </c>
      <c r="CZ434" s="47">
        <v>0</v>
      </c>
      <c r="DA434" s="47">
        <v>0</v>
      </c>
      <c r="DB434" s="47">
        <v>0</v>
      </c>
      <c r="DC434" s="47">
        <v>0</v>
      </c>
      <c r="DD434" s="47">
        <v>0</v>
      </c>
      <c r="DE434" s="47">
        <v>0</v>
      </c>
      <c r="DF434" s="47">
        <v>0</v>
      </c>
      <c r="DG434" s="47">
        <v>0</v>
      </c>
      <c r="DH434" s="47">
        <v>0</v>
      </c>
      <c r="DI434" s="47">
        <v>0</v>
      </c>
      <c r="DJ434" s="47">
        <v>0</v>
      </c>
      <c r="DK434" s="47">
        <v>0</v>
      </c>
      <c r="DL434" s="47">
        <v>0</v>
      </c>
      <c r="DM434" s="47">
        <v>0</v>
      </c>
      <c r="DN434" s="47">
        <v>0</v>
      </c>
      <c r="DO434" s="47">
        <v>0</v>
      </c>
      <c r="DP434" s="47">
        <v>0</v>
      </c>
      <c r="DQ434" s="47">
        <v>0</v>
      </c>
      <c r="DR434" s="47">
        <v>0</v>
      </c>
      <c r="DS434" s="47">
        <v>0</v>
      </c>
      <c r="DT434" s="47">
        <v>0</v>
      </c>
      <c r="DU434" s="47">
        <v>0</v>
      </c>
      <c r="DV434" s="47">
        <v>0</v>
      </c>
      <c r="DW434" s="47">
        <v>0</v>
      </c>
      <c r="DX434" s="47">
        <v>0</v>
      </c>
      <c r="DY434" s="47">
        <v>0</v>
      </c>
      <c r="DZ434" s="47">
        <v>0</v>
      </c>
      <c r="EA434" s="47">
        <v>0</v>
      </c>
      <c r="ZZ434" t="s">
        <v>157</v>
      </c>
    </row>
    <row r="435" spans="1:702" x14ac:dyDescent="0.25">
      <c r="A435" s="47" t="s">
        <v>820</v>
      </c>
      <c r="B435" s="47" t="s">
        <v>153</v>
      </c>
      <c r="C435" s="47" t="s">
        <v>157</v>
      </c>
      <c r="D435" s="47" t="s">
        <v>1170</v>
      </c>
      <c r="E435" s="47" t="s">
        <v>821</v>
      </c>
      <c r="F435" s="47" t="s">
        <v>821</v>
      </c>
      <c r="G435" s="47"/>
      <c r="H435" s="47" t="s">
        <v>406</v>
      </c>
      <c r="I435" s="47" t="s">
        <v>412</v>
      </c>
      <c r="J435" s="47" t="str">
        <f>=IFERROR(VLOOKUP(H435&amp;I435,Table_Fonctions!A:G,6,FALSE),"")</f>
        <v>0</v>
      </c>
      <c r="K435" s="47" t="s">
        <v>1177</v>
      </c>
      <c r="L435" s="47" t="str">
        <f>=IFERROR(VLOOKUP(H435&amp;I435,Table_Fonctions!A:G,7,FALSE),K435)</f>
        <v/>
      </c>
      <c r="M435" s="47" t="str">
        <f>=IF(OR(LEFT(D435, 3)="TJ ", LEFT(D435, 4)="CPH "), "OUI", "NON")</f>
        <v/>
      </c>
      <c r="N435" s="47" t="s">
        <v>822</v>
      </c>
      <c r="O435" s="47"/>
      <c r="P435" s="47">
        <v>1</v>
      </c>
      <c r="Q435" s="47">
        <v>1</v>
      </c>
      <c r="R435" s="47" t="s">
        <v>1172</v>
      </c>
      <c r="S435" s="47">
        <f>=ROUND(BQ435-(BR435+BS435),3)</f>
      </c>
      <c r="T435" s="47">
        <f>=ROUND(CK435-(CL435+CM435+CN435+CO435+CP435),3)</f>
      </c>
      <c r="U435" s="47">
        <v>0</v>
      </c>
      <c r="V435" s="47">
        <v>0</v>
      </c>
      <c r="W435" s="47">
        <v>0</v>
      </c>
      <c r="X435" s="47">
        <v>0</v>
      </c>
      <c r="Y435" s="47">
        <v>0</v>
      </c>
      <c r="Z435" s="47">
        <v>0</v>
      </c>
      <c r="AA435" s="47">
        <v>0</v>
      </c>
      <c r="AB435" s="47">
        <v>0</v>
      </c>
      <c r="AC435" s="47">
        <v>0</v>
      </c>
      <c r="AD435" s="47">
        <v>0</v>
      </c>
      <c r="AE435" s="47">
        <v>0</v>
      </c>
      <c r="AF435" s="47">
        <v>0</v>
      </c>
      <c r="AG435" s="47">
        <v>0</v>
      </c>
      <c r="AH435" s="47">
        <v>0</v>
      </c>
      <c r="AI435" s="47">
        <v>0</v>
      </c>
      <c r="AJ435" s="47">
        <v>0</v>
      </c>
      <c r="AK435" s="47">
        <v>0</v>
      </c>
      <c r="AL435" s="47">
        <v>0</v>
      </c>
      <c r="AM435" s="47">
        <v>0</v>
      </c>
      <c r="AN435" s="47">
        <v>0</v>
      </c>
      <c r="AO435" s="47">
        <v>0</v>
      </c>
      <c r="AP435" s="47">
        <v>0</v>
      </c>
      <c r="AQ435" s="47">
        <v>0</v>
      </c>
      <c r="AR435" s="47">
        <v>0</v>
      </c>
      <c r="AS435" s="47">
        <v>0</v>
      </c>
      <c r="AT435" s="47">
        <v>0</v>
      </c>
      <c r="AU435" s="47">
        <v>0</v>
      </c>
      <c r="AV435" s="47">
        <v>0</v>
      </c>
      <c r="AW435" s="47">
        <v>0</v>
      </c>
      <c r="AX435" s="47">
        <v>0</v>
      </c>
      <c r="AY435" s="47">
        <v>0</v>
      </c>
      <c r="AZ435" s="47">
        <v>0</v>
      </c>
      <c r="BA435" s="47">
        <v>0</v>
      </c>
      <c r="BB435" s="47">
        <v>0</v>
      </c>
      <c r="BC435" s="47">
        <v>0</v>
      </c>
      <c r="BD435" s="47">
        <v>0</v>
      </c>
      <c r="BE435" s="47">
        <v>0</v>
      </c>
      <c r="BF435" s="47">
        <v>0</v>
      </c>
      <c r="BG435" s="47">
        <v>0</v>
      </c>
      <c r="BH435" s="47">
        <v>0</v>
      </c>
      <c r="BI435" s="47">
        <v>0</v>
      </c>
      <c r="BJ435" s="47">
        <v>0</v>
      </c>
      <c r="BK435" s="47">
        <v>0</v>
      </c>
      <c r="BL435" s="47">
        <v>0</v>
      </c>
      <c r="BM435" s="47">
        <v>0</v>
      </c>
      <c r="BN435" s="47">
        <v>0</v>
      </c>
      <c r="BO435" s="47">
        <v>0</v>
      </c>
      <c r="BP435" s="47">
        <v>0</v>
      </c>
      <c r="BQ435" s="47">
        <v>0</v>
      </c>
      <c r="BR435" s="47">
        <v>0</v>
      </c>
      <c r="BS435" s="47">
        <v>0</v>
      </c>
      <c r="BT435" s="47">
        <v>0</v>
      </c>
      <c r="BU435" s="47">
        <v>0</v>
      </c>
      <c r="BV435" s="47">
        <v>0</v>
      </c>
      <c r="BW435" s="47">
        <v>0</v>
      </c>
      <c r="BX435" s="47">
        <v>0</v>
      </c>
      <c r="BY435" s="47">
        <v>0</v>
      </c>
      <c r="BZ435" s="47">
        <v>0</v>
      </c>
      <c r="CA435" s="47">
        <v>0</v>
      </c>
      <c r="CB435" s="47">
        <v>0</v>
      </c>
      <c r="CC435" s="47">
        <v>0</v>
      </c>
      <c r="CD435" s="47">
        <v>0</v>
      </c>
      <c r="CE435" s="47">
        <v>0</v>
      </c>
      <c r="CF435" s="47">
        <v>0</v>
      </c>
      <c r="CG435" s="47">
        <v>0</v>
      </c>
      <c r="CH435" s="47">
        <v>0</v>
      </c>
      <c r="CI435" s="47">
        <v>0</v>
      </c>
      <c r="CJ435" s="47">
        <v>0</v>
      </c>
      <c r="CK435" s="47">
        <v>0</v>
      </c>
      <c r="CL435" s="47">
        <v>0</v>
      </c>
      <c r="CM435" s="47">
        <v>0</v>
      </c>
      <c r="CN435" s="47">
        <v>0</v>
      </c>
      <c r="CO435" s="47">
        <v>0</v>
      </c>
      <c r="CP435" s="47">
        <v>0</v>
      </c>
      <c r="CQ435" s="47">
        <v>0</v>
      </c>
      <c r="CR435" s="47">
        <v>0</v>
      </c>
      <c r="CS435" s="47">
        <v>0</v>
      </c>
      <c r="CT435" s="47">
        <v>0</v>
      </c>
      <c r="CU435" s="47">
        <v>0</v>
      </c>
      <c r="CV435" s="47">
        <v>0</v>
      </c>
      <c r="CW435" s="47">
        <v>0</v>
      </c>
      <c r="CX435" s="47">
        <v>0</v>
      </c>
      <c r="CY435" s="47">
        <v>1</v>
      </c>
      <c r="CZ435" s="47">
        <v>0</v>
      </c>
      <c r="DA435" s="47">
        <v>0</v>
      </c>
      <c r="DB435" s="47">
        <v>0</v>
      </c>
      <c r="DC435" s="47">
        <v>0</v>
      </c>
      <c r="DD435" s="47">
        <v>0</v>
      </c>
      <c r="DE435" s="47">
        <v>0</v>
      </c>
      <c r="DF435" s="47">
        <v>0</v>
      </c>
      <c r="DG435" s="47">
        <v>1</v>
      </c>
      <c r="DH435" s="47">
        <v>0</v>
      </c>
      <c r="DI435" s="47">
        <v>0</v>
      </c>
      <c r="DJ435" s="47">
        <v>0</v>
      </c>
      <c r="DK435" s="47">
        <v>0</v>
      </c>
      <c r="DL435" s="47">
        <v>0</v>
      </c>
      <c r="DM435" s="47">
        <v>0</v>
      </c>
      <c r="DN435" s="47">
        <v>0</v>
      </c>
      <c r="DO435" s="47">
        <v>0</v>
      </c>
      <c r="DP435" s="47">
        <v>0</v>
      </c>
      <c r="DQ435" s="47">
        <v>0</v>
      </c>
      <c r="DR435" s="47">
        <v>0</v>
      </c>
      <c r="DS435" s="47">
        <v>0</v>
      </c>
      <c r="DT435" s="47">
        <v>0</v>
      </c>
      <c r="DU435" s="47">
        <v>0</v>
      </c>
      <c r="DV435" s="47">
        <v>0</v>
      </c>
      <c r="DW435" s="47">
        <v>0</v>
      </c>
      <c r="DX435" s="47">
        <v>0</v>
      </c>
      <c r="DY435" s="47">
        <v>0</v>
      </c>
      <c r="DZ435" s="47">
        <v>0</v>
      </c>
      <c r="EA435" s="47">
        <v>0</v>
      </c>
      <c r="ZZ435" t="s">
        <v>157</v>
      </c>
    </row>
    <row r="436" spans="1:702" x14ac:dyDescent="0.25">
      <c r="A436" s="47" t="s">
        <v>823</v>
      </c>
      <c r="B436" s="47" t="s">
        <v>153</v>
      </c>
      <c r="C436" s="47" t="s">
        <v>157</v>
      </c>
      <c r="D436" s="47" t="s">
        <v>1170</v>
      </c>
      <c r="E436" s="47" t="s">
        <v>821</v>
      </c>
      <c r="F436" s="47" t="s">
        <v>821</v>
      </c>
      <c r="G436" s="47"/>
      <c r="H436" s="47" t="s">
        <v>406</v>
      </c>
      <c r="I436" s="47" t="s">
        <v>412</v>
      </c>
      <c r="J436" s="47" t="str">
        <f>=IFERROR(VLOOKUP(H436&amp;I436,Table_Fonctions!A:G,6,FALSE),"")</f>
        <v>0</v>
      </c>
      <c r="K436" s="47" t="s">
        <v>1177</v>
      </c>
      <c r="L436" s="47" t="str">
        <f>=IFERROR(VLOOKUP(H436&amp;I436,Table_Fonctions!A:G,7,FALSE),K436)</f>
        <v/>
      </c>
      <c r="M436" s="47" t="str">
        <f>=IF(OR(LEFT(D436, 3)="TJ ", LEFT(D436, 4)="CPH "), "OUI", "NON")</f>
        <v/>
      </c>
      <c r="N436" s="47" t="s">
        <v>824</v>
      </c>
      <c r="O436" s="47" t="s">
        <v>657</v>
      </c>
      <c r="P436" s="47">
        <v>1</v>
      </c>
      <c r="Q436" s="47">
        <v>1</v>
      </c>
      <c r="R436" s="47" t="s">
        <v>1172</v>
      </c>
      <c r="S436" s="47">
        <f>=ROUND(BQ436-(BR436+BS436),3)</f>
      </c>
      <c r="T436" s="47">
        <f>=ROUND(CK436-(CL436+CM436+CN436+CO436+CP436),3)</f>
      </c>
      <c r="U436" s="47">
        <v>0</v>
      </c>
      <c r="V436" s="47">
        <v>0</v>
      </c>
      <c r="W436" s="47">
        <v>0</v>
      </c>
      <c r="X436" s="47">
        <v>0</v>
      </c>
      <c r="Y436" s="47">
        <v>0</v>
      </c>
      <c r="Z436" s="47">
        <v>0</v>
      </c>
      <c r="AA436" s="47">
        <v>0</v>
      </c>
      <c r="AB436" s="47">
        <v>0</v>
      </c>
      <c r="AC436" s="47">
        <v>0</v>
      </c>
      <c r="AD436" s="47">
        <v>0</v>
      </c>
      <c r="AE436" s="47">
        <v>0</v>
      </c>
      <c r="AF436" s="47">
        <v>0</v>
      </c>
      <c r="AG436" s="47">
        <v>0</v>
      </c>
      <c r="AH436" s="47">
        <v>0</v>
      </c>
      <c r="AI436" s="47">
        <v>0</v>
      </c>
      <c r="AJ436" s="47">
        <v>0</v>
      </c>
      <c r="AK436" s="47">
        <v>0</v>
      </c>
      <c r="AL436" s="47">
        <v>0</v>
      </c>
      <c r="AM436" s="47">
        <v>0</v>
      </c>
      <c r="AN436" s="47">
        <v>0</v>
      </c>
      <c r="AO436" s="47">
        <v>0</v>
      </c>
      <c r="AP436" s="47">
        <v>0</v>
      </c>
      <c r="AQ436" s="47">
        <v>0</v>
      </c>
      <c r="AR436" s="47">
        <v>0</v>
      </c>
      <c r="AS436" s="47">
        <v>0</v>
      </c>
      <c r="AT436" s="47">
        <v>0</v>
      </c>
      <c r="AU436" s="47">
        <v>0</v>
      </c>
      <c r="AV436" s="47">
        <v>0</v>
      </c>
      <c r="AW436" s="47">
        <v>0</v>
      </c>
      <c r="AX436" s="47">
        <v>0</v>
      </c>
      <c r="AY436" s="47">
        <v>0</v>
      </c>
      <c r="AZ436" s="47">
        <v>0</v>
      </c>
      <c r="BA436" s="47">
        <v>0</v>
      </c>
      <c r="BB436" s="47">
        <v>0</v>
      </c>
      <c r="BC436" s="47">
        <v>0</v>
      </c>
      <c r="BD436" s="47">
        <v>0</v>
      </c>
      <c r="BE436" s="47">
        <v>0</v>
      </c>
      <c r="BF436" s="47">
        <v>0</v>
      </c>
      <c r="BG436" s="47">
        <v>0</v>
      </c>
      <c r="BH436" s="47">
        <v>0</v>
      </c>
      <c r="BI436" s="47">
        <v>0</v>
      </c>
      <c r="BJ436" s="47">
        <v>0</v>
      </c>
      <c r="BK436" s="47">
        <v>0</v>
      </c>
      <c r="BL436" s="47">
        <v>0</v>
      </c>
      <c r="BM436" s="47">
        <v>0</v>
      </c>
      <c r="BN436" s="47">
        <v>0</v>
      </c>
      <c r="BO436" s="47">
        <v>0</v>
      </c>
      <c r="BP436" s="47">
        <v>0</v>
      </c>
      <c r="BQ436" s="47">
        <v>1</v>
      </c>
      <c r="BR436" s="47">
        <v>1</v>
      </c>
      <c r="BS436" s="47">
        <v>0</v>
      </c>
      <c r="BT436" s="47">
        <v>0</v>
      </c>
      <c r="BU436" s="47">
        <v>0</v>
      </c>
      <c r="BV436" s="47">
        <v>0</v>
      </c>
      <c r="BW436" s="47">
        <v>0</v>
      </c>
      <c r="BX436" s="47">
        <v>0</v>
      </c>
      <c r="BY436" s="47">
        <v>0</v>
      </c>
      <c r="BZ436" s="47">
        <v>0</v>
      </c>
      <c r="CA436" s="47">
        <v>0</v>
      </c>
      <c r="CB436" s="47">
        <v>0</v>
      </c>
      <c r="CC436" s="47">
        <v>0</v>
      </c>
      <c r="CD436" s="47">
        <v>0</v>
      </c>
      <c r="CE436" s="47">
        <v>0</v>
      </c>
      <c r="CF436" s="47">
        <v>0</v>
      </c>
      <c r="CG436" s="47">
        <v>0</v>
      </c>
      <c r="CH436" s="47">
        <v>0</v>
      </c>
      <c r="CI436" s="47">
        <v>0</v>
      </c>
      <c r="CJ436" s="47">
        <v>0</v>
      </c>
      <c r="CK436" s="47">
        <v>0</v>
      </c>
      <c r="CL436" s="47">
        <v>0</v>
      </c>
      <c r="CM436" s="47">
        <v>0</v>
      </c>
      <c r="CN436" s="47">
        <v>0</v>
      </c>
      <c r="CO436" s="47">
        <v>0</v>
      </c>
      <c r="CP436" s="47">
        <v>0</v>
      </c>
      <c r="CQ436" s="47">
        <v>0</v>
      </c>
      <c r="CR436" s="47">
        <v>0</v>
      </c>
      <c r="CS436" s="47">
        <v>0</v>
      </c>
      <c r="CT436" s="47">
        <v>0</v>
      </c>
      <c r="CU436" s="47">
        <v>0</v>
      </c>
      <c r="CV436" s="47">
        <v>0</v>
      </c>
      <c r="CW436" s="47">
        <v>0</v>
      </c>
      <c r="CX436" s="47">
        <v>0</v>
      </c>
      <c r="CY436" s="47">
        <v>0</v>
      </c>
      <c r="CZ436" s="47">
        <v>0</v>
      </c>
      <c r="DA436" s="47">
        <v>0</v>
      </c>
      <c r="DB436" s="47">
        <v>0</v>
      </c>
      <c r="DC436" s="47">
        <v>0</v>
      </c>
      <c r="DD436" s="47">
        <v>0</v>
      </c>
      <c r="DE436" s="47">
        <v>0</v>
      </c>
      <c r="DF436" s="47">
        <v>0</v>
      </c>
      <c r="DG436" s="47">
        <v>0</v>
      </c>
      <c r="DH436" s="47">
        <v>0</v>
      </c>
      <c r="DI436" s="47">
        <v>0</v>
      </c>
      <c r="DJ436" s="47">
        <v>0</v>
      </c>
      <c r="DK436" s="47">
        <v>0</v>
      </c>
      <c r="DL436" s="47">
        <v>0</v>
      </c>
      <c r="DM436" s="47">
        <v>0</v>
      </c>
      <c r="DN436" s="47">
        <v>0</v>
      </c>
      <c r="DO436" s="47">
        <v>0</v>
      </c>
      <c r="DP436" s="47">
        <v>0</v>
      </c>
      <c r="DQ436" s="47">
        <v>0</v>
      </c>
      <c r="DR436" s="47">
        <v>0</v>
      </c>
      <c r="DS436" s="47">
        <v>0</v>
      </c>
      <c r="DT436" s="47">
        <v>0</v>
      </c>
      <c r="DU436" s="47">
        <v>0</v>
      </c>
      <c r="DV436" s="47">
        <v>0</v>
      </c>
      <c r="DW436" s="47">
        <v>0</v>
      </c>
      <c r="DX436" s="47">
        <v>0</v>
      </c>
      <c r="DY436" s="47">
        <v>0</v>
      </c>
      <c r="DZ436" s="47">
        <v>0</v>
      </c>
      <c r="EA436" s="47">
        <v>0</v>
      </c>
      <c r="ZZ436" t="s">
        <v>157</v>
      </c>
    </row>
    <row r="437" spans="1:702" x14ac:dyDescent="0.25">
      <c r="A437" s="47" t="s">
        <v>825</v>
      </c>
      <c r="B437" s="47" t="s">
        <v>153</v>
      </c>
      <c r="C437" s="47" t="s">
        <v>157</v>
      </c>
      <c r="D437" s="47" t="s">
        <v>1170</v>
      </c>
      <c r="E437" s="47" t="s">
        <v>821</v>
      </c>
      <c r="F437" s="47" t="s">
        <v>821</v>
      </c>
      <c r="G437" s="47"/>
      <c r="H437" s="47" t="s">
        <v>406</v>
      </c>
      <c r="I437" s="47" t="s">
        <v>412</v>
      </c>
      <c r="J437" s="47" t="str">
        <f>=IFERROR(VLOOKUP(H437&amp;I437,Table_Fonctions!A:G,6,FALSE),"")</f>
        <v>0</v>
      </c>
      <c r="K437" s="47" t="s">
        <v>1177</v>
      </c>
      <c r="L437" s="47" t="str">
        <f>=IFERROR(VLOOKUP(H437&amp;I437,Table_Fonctions!A:G,7,FALSE),K437)</f>
        <v/>
      </c>
      <c r="M437" s="47" t="str">
        <f>=IF(OR(LEFT(D437, 3)="TJ ", LEFT(D437, 4)="CPH "), "OUI", "NON")</f>
        <v/>
      </c>
      <c r="N437" s="47" t="s">
        <v>700</v>
      </c>
      <c r="O437" s="47" t="s">
        <v>826</v>
      </c>
      <c r="P437" s="47">
        <v>0.8000000000000057</v>
      </c>
      <c r="Q437" s="47">
        <v>0.8000000000000057</v>
      </c>
      <c r="R437" s="47" t="s">
        <v>1172</v>
      </c>
      <c r="S437" s="47">
        <f>=ROUND(BQ437-(BR437+BS437),3)</f>
      </c>
      <c r="T437" s="47">
        <f>=ROUND(CK437-(CL437+CM437+CN437+CO437+CP437),3)</f>
      </c>
      <c r="U437" s="47">
        <v>0</v>
      </c>
      <c r="V437" s="47">
        <v>0</v>
      </c>
      <c r="W437" s="47">
        <v>0</v>
      </c>
      <c r="X437" s="47">
        <v>0</v>
      </c>
      <c r="Y437" s="47">
        <v>0</v>
      </c>
      <c r="Z437" s="47">
        <v>0</v>
      </c>
      <c r="AA437" s="47">
        <v>0</v>
      </c>
      <c r="AB437" s="47">
        <v>0</v>
      </c>
      <c r="AC437" s="47">
        <v>0</v>
      </c>
      <c r="AD437" s="47">
        <v>0</v>
      </c>
      <c r="AE437" s="47">
        <v>0</v>
      </c>
      <c r="AF437" s="47">
        <v>0</v>
      </c>
      <c r="AG437" s="47">
        <v>0</v>
      </c>
      <c r="AH437" s="47">
        <v>0</v>
      </c>
      <c r="AI437" s="47">
        <v>0</v>
      </c>
      <c r="AJ437" s="47">
        <v>0</v>
      </c>
      <c r="AK437" s="47">
        <v>0</v>
      </c>
      <c r="AL437" s="47">
        <v>0</v>
      </c>
      <c r="AM437" s="47">
        <v>0</v>
      </c>
      <c r="AN437" s="47">
        <v>0</v>
      </c>
      <c r="AO437" s="47">
        <v>0</v>
      </c>
      <c r="AP437" s="47">
        <v>0</v>
      </c>
      <c r="AQ437" s="47">
        <v>0</v>
      </c>
      <c r="AR437" s="47">
        <v>0</v>
      </c>
      <c r="AS437" s="47">
        <v>0</v>
      </c>
      <c r="AT437" s="47">
        <v>0</v>
      </c>
      <c r="AU437" s="47">
        <v>0</v>
      </c>
      <c r="AV437" s="47">
        <v>0</v>
      </c>
      <c r="AW437" s="47">
        <v>0</v>
      </c>
      <c r="AX437" s="47">
        <v>0</v>
      </c>
      <c r="AY437" s="47">
        <v>0</v>
      </c>
      <c r="AZ437" s="47">
        <v>0</v>
      </c>
      <c r="BA437" s="47">
        <v>0</v>
      </c>
      <c r="BB437" s="47">
        <v>0</v>
      </c>
      <c r="BC437" s="47">
        <v>0</v>
      </c>
      <c r="BD437" s="47">
        <v>0</v>
      </c>
      <c r="BE437" s="47">
        <v>0</v>
      </c>
      <c r="BF437" s="47">
        <v>0</v>
      </c>
      <c r="BG437" s="47">
        <v>0</v>
      </c>
      <c r="BH437" s="47">
        <v>0</v>
      </c>
      <c r="BI437" s="47">
        <v>0</v>
      </c>
      <c r="BJ437" s="47">
        <v>0</v>
      </c>
      <c r="BK437" s="47">
        <v>0</v>
      </c>
      <c r="BL437" s="47">
        <v>0</v>
      </c>
      <c r="BM437" s="47">
        <v>0</v>
      </c>
      <c r="BN437" s="47">
        <v>0</v>
      </c>
      <c r="BO437" s="47">
        <v>0</v>
      </c>
      <c r="BP437" s="47">
        <v>0</v>
      </c>
      <c r="BQ437" s="47">
        <v>0</v>
      </c>
      <c r="BR437" s="47">
        <v>0</v>
      </c>
      <c r="BS437" s="47">
        <v>0</v>
      </c>
      <c r="BT437" s="47">
        <v>0</v>
      </c>
      <c r="BU437" s="47">
        <v>0</v>
      </c>
      <c r="BV437" s="47">
        <v>0</v>
      </c>
      <c r="BW437" s="47">
        <v>0</v>
      </c>
      <c r="BX437" s="47">
        <v>0</v>
      </c>
      <c r="BY437" s="47">
        <v>0</v>
      </c>
      <c r="BZ437" s="47">
        <v>0</v>
      </c>
      <c r="CA437" s="47">
        <v>0</v>
      </c>
      <c r="CB437" s="47">
        <v>0</v>
      </c>
      <c r="CC437" s="47">
        <v>0</v>
      </c>
      <c r="CD437" s="47">
        <v>0</v>
      </c>
      <c r="CE437" s="47">
        <v>0</v>
      </c>
      <c r="CF437" s="47">
        <v>0</v>
      </c>
      <c r="CG437" s="47">
        <v>0</v>
      </c>
      <c r="CH437" s="47">
        <v>0</v>
      </c>
      <c r="CI437" s="47">
        <v>0</v>
      </c>
      <c r="CJ437" s="47">
        <v>0</v>
      </c>
      <c r="CK437" s="47">
        <v>0</v>
      </c>
      <c r="CL437" s="47">
        <v>0</v>
      </c>
      <c r="CM437" s="47">
        <v>0</v>
      </c>
      <c r="CN437" s="47">
        <v>0</v>
      </c>
      <c r="CO437" s="47">
        <v>0</v>
      </c>
      <c r="CP437" s="47">
        <v>0</v>
      </c>
      <c r="CQ437" s="47">
        <v>0</v>
      </c>
      <c r="CR437" s="47">
        <v>0</v>
      </c>
      <c r="CS437" s="47">
        <v>0</v>
      </c>
      <c r="CT437" s="47">
        <v>0</v>
      </c>
      <c r="CU437" s="47">
        <v>0</v>
      </c>
      <c r="CV437" s="47">
        <v>0</v>
      </c>
      <c r="CW437" s="47">
        <v>0</v>
      </c>
      <c r="CX437" s="47">
        <v>0</v>
      </c>
      <c r="CY437" s="47">
        <v>0.8000000000000057</v>
      </c>
      <c r="CZ437" s="47">
        <v>0</v>
      </c>
      <c r="DA437" s="47">
        <v>0</v>
      </c>
      <c r="DB437" s="47">
        <v>0</v>
      </c>
      <c r="DC437" s="47">
        <v>0</v>
      </c>
      <c r="DD437" s="47">
        <v>0</v>
      </c>
      <c r="DE437" s="47">
        <v>0.8000000000000057</v>
      </c>
      <c r="DF437" s="47">
        <v>0</v>
      </c>
      <c r="DG437" s="47">
        <v>0</v>
      </c>
      <c r="DH437" s="47">
        <v>0</v>
      </c>
      <c r="DI437" s="47">
        <v>0</v>
      </c>
      <c r="DJ437" s="47">
        <v>0</v>
      </c>
      <c r="DK437" s="47">
        <v>0</v>
      </c>
      <c r="DL437" s="47">
        <v>0</v>
      </c>
      <c r="DM437" s="47">
        <v>0</v>
      </c>
      <c r="DN437" s="47">
        <v>0</v>
      </c>
      <c r="DO437" s="47">
        <v>0</v>
      </c>
      <c r="DP437" s="47">
        <v>0</v>
      </c>
      <c r="DQ437" s="47">
        <v>0</v>
      </c>
      <c r="DR437" s="47">
        <v>0</v>
      </c>
      <c r="DS437" s="47">
        <v>0</v>
      </c>
      <c r="DT437" s="47">
        <v>0</v>
      </c>
      <c r="DU437" s="47">
        <v>0</v>
      </c>
      <c r="DV437" s="47">
        <v>0</v>
      </c>
      <c r="DW437" s="47">
        <v>0</v>
      </c>
      <c r="DX437" s="47">
        <v>0</v>
      </c>
      <c r="DY437" s="47">
        <v>0</v>
      </c>
      <c r="DZ437" s="47">
        <v>0</v>
      </c>
      <c r="EA437" s="47">
        <v>0</v>
      </c>
      <c r="ZZ437" t="s">
        <v>157</v>
      </c>
    </row>
    <row r="438" spans="1:702" x14ac:dyDescent="0.25">
      <c r="A438" s="47" t="s">
        <v>827</v>
      </c>
      <c r="B438" s="47" t="s">
        <v>153</v>
      </c>
      <c r="C438" s="47" t="s">
        <v>157</v>
      </c>
      <c r="D438" s="47" t="s">
        <v>1170</v>
      </c>
      <c r="E438" s="47" t="s">
        <v>821</v>
      </c>
      <c r="F438" s="47" t="s">
        <v>821</v>
      </c>
      <c r="G438" s="47"/>
      <c r="H438" s="47" t="s">
        <v>406</v>
      </c>
      <c r="I438" s="47" t="s">
        <v>412</v>
      </c>
      <c r="J438" s="47" t="str">
        <f>=IFERROR(VLOOKUP(H438&amp;I438,Table_Fonctions!A:G,6,FALSE),"")</f>
        <v>0</v>
      </c>
      <c r="K438" s="47" t="s">
        <v>1177</v>
      </c>
      <c r="L438" s="47" t="str">
        <f>=IFERROR(VLOOKUP(H438&amp;I438,Table_Fonctions!A:G,7,FALSE),K438)</f>
        <v/>
      </c>
      <c r="M438" s="47" t="str">
        <f>=IF(OR(LEFT(D438, 3)="TJ ", LEFT(D438, 4)="CPH "), "OUI", "NON")</f>
        <v/>
      </c>
      <c r="N438" s="47" t="s">
        <v>828</v>
      </c>
      <c r="O438" s="47"/>
      <c r="P438" s="47">
        <v>1</v>
      </c>
      <c r="Q438" s="47">
        <v>1</v>
      </c>
      <c r="R438" s="47" t="s">
        <v>1172</v>
      </c>
      <c r="S438" s="47">
        <f>=ROUND(BQ438-(BR438+BS438),3)</f>
      </c>
      <c r="T438" s="47">
        <f>=ROUND(CK438-(CL438+CM438+CN438+CO438+CP438),3)</f>
      </c>
      <c r="U438" s="47">
        <v>0</v>
      </c>
      <c r="V438" s="47">
        <v>0</v>
      </c>
      <c r="W438" s="47">
        <v>0</v>
      </c>
      <c r="X438" s="47">
        <v>0</v>
      </c>
      <c r="Y438" s="47">
        <v>0</v>
      </c>
      <c r="Z438" s="47">
        <v>0</v>
      </c>
      <c r="AA438" s="47">
        <v>0</v>
      </c>
      <c r="AB438" s="47">
        <v>0</v>
      </c>
      <c r="AC438" s="47">
        <v>0</v>
      </c>
      <c r="AD438" s="47">
        <v>0</v>
      </c>
      <c r="AE438" s="47">
        <v>0</v>
      </c>
      <c r="AF438" s="47">
        <v>0</v>
      </c>
      <c r="AG438" s="47">
        <v>0</v>
      </c>
      <c r="AH438" s="47">
        <v>0</v>
      </c>
      <c r="AI438" s="47">
        <v>0</v>
      </c>
      <c r="AJ438" s="47">
        <v>0</v>
      </c>
      <c r="AK438" s="47">
        <v>0</v>
      </c>
      <c r="AL438" s="47">
        <v>0</v>
      </c>
      <c r="AM438" s="47">
        <v>0</v>
      </c>
      <c r="AN438" s="47">
        <v>0</v>
      </c>
      <c r="AO438" s="47">
        <v>0</v>
      </c>
      <c r="AP438" s="47">
        <v>0</v>
      </c>
      <c r="AQ438" s="47">
        <v>0</v>
      </c>
      <c r="AR438" s="47">
        <v>0</v>
      </c>
      <c r="AS438" s="47">
        <v>0</v>
      </c>
      <c r="AT438" s="47">
        <v>0</v>
      </c>
      <c r="AU438" s="47">
        <v>0</v>
      </c>
      <c r="AV438" s="47">
        <v>0</v>
      </c>
      <c r="AW438" s="47">
        <v>0</v>
      </c>
      <c r="AX438" s="47">
        <v>0</v>
      </c>
      <c r="AY438" s="47">
        <v>0</v>
      </c>
      <c r="AZ438" s="47">
        <v>0</v>
      </c>
      <c r="BA438" s="47">
        <v>0</v>
      </c>
      <c r="BB438" s="47">
        <v>0</v>
      </c>
      <c r="BC438" s="47">
        <v>0</v>
      </c>
      <c r="BD438" s="47">
        <v>0</v>
      </c>
      <c r="BE438" s="47">
        <v>0</v>
      </c>
      <c r="BF438" s="47">
        <v>0</v>
      </c>
      <c r="BG438" s="47">
        <v>0</v>
      </c>
      <c r="BH438" s="47">
        <v>0</v>
      </c>
      <c r="BI438" s="47">
        <v>0</v>
      </c>
      <c r="BJ438" s="47">
        <v>0</v>
      </c>
      <c r="BK438" s="47">
        <v>0</v>
      </c>
      <c r="BL438" s="47">
        <v>0</v>
      </c>
      <c r="BM438" s="47">
        <v>0</v>
      </c>
      <c r="BN438" s="47">
        <v>0</v>
      </c>
      <c r="BO438" s="47">
        <v>0</v>
      </c>
      <c r="BP438" s="47">
        <v>0</v>
      </c>
      <c r="BQ438" s="47">
        <v>0</v>
      </c>
      <c r="BR438" s="47">
        <v>0</v>
      </c>
      <c r="BS438" s="47">
        <v>0</v>
      </c>
      <c r="BT438" s="47">
        <v>0</v>
      </c>
      <c r="BU438" s="47">
        <v>0</v>
      </c>
      <c r="BV438" s="47">
        <v>0</v>
      </c>
      <c r="BW438" s="47">
        <v>0</v>
      </c>
      <c r="BX438" s="47">
        <v>0</v>
      </c>
      <c r="BY438" s="47">
        <v>0</v>
      </c>
      <c r="BZ438" s="47">
        <v>0</v>
      </c>
      <c r="CA438" s="47">
        <v>0</v>
      </c>
      <c r="CB438" s="47">
        <v>0</v>
      </c>
      <c r="CC438" s="47">
        <v>0</v>
      </c>
      <c r="CD438" s="47">
        <v>0</v>
      </c>
      <c r="CE438" s="47">
        <v>0</v>
      </c>
      <c r="CF438" s="47">
        <v>0</v>
      </c>
      <c r="CG438" s="47">
        <v>0</v>
      </c>
      <c r="CH438" s="47">
        <v>0</v>
      </c>
      <c r="CI438" s="47">
        <v>0</v>
      </c>
      <c r="CJ438" s="47">
        <v>0</v>
      </c>
      <c r="CK438" s="47">
        <v>0</v>
      </c>
      <c r="CL438" s="47">
        <v>0</v>
      </c>
      <c r="CM438" s="47">
        <v>0</v>
      </c>
      <c r="CN438" s="47">
        <v>0</v>
      </c>
      <c r="CO438" s="47">
        <v>0</v>
      </c>
      <c r="CP438" s="47">
        <v>0</v>
      </c>
      <c r="CQ438" s="47">
        <v>0</v>
      </c>
      <c r="CR438" s="47">
        <v>0</v>
      </c>
      <c r="CS438" s="47">
        <v>0</v>
      </c>
      <c r="CT438" s="47">
        <v>0</v>
      </c>
      <c r="CU438" s="47">
        <v>0</v>
      </c>
      <c r="CV438" s="47">
        <v>0</v>
      </c>
      <c r="CW438" s="47">
        <v>0</v>
      </c>
      <c r="CX438" s="47">
        <v>0</v>
      </c>
      <c r="CY438" s="47">
        <v>1</v>
      </c>
      <c r="CZ438" s="47">
        <v>0</v>
      </c>
      <c r="DA438" s="47">
        <v>0</v>
      </c>
      <c r="DB438" s="47">
        <v>0</v>
      </c>
      <c r="DC438" s="47">
        <v>0</v>
      </c>
      <c r="DD438" s="47">
        <v>0</v>
      </c>
      <c r="DE438" s="47">
        <v>0</v>
      </c>
      <c r="DF438" s="47">
        <v>0</v>
      </c>
      <c r="DG438" s="47">
        <v>1</v>
      </c>
      <c r="DH438" s="47">
        <v>0</v>
      </c>
      <c r="DI438" s="47">
        <v>0</v>
      </c>
      <c r="DJ438" s="47">
        <v>0</v>
      </c>
      <c r="DK438" s="47">
        <v>0</v>
      </c>
      <c r="DL438" s="47">
        <v>0</v>
      </c>
      <c r="DM438" s="47">
        <v>0</v>
      </c>
      <c r="DN438" s="47">
        <v>0</v>
      </c>
      <c r="DO438" s="47">
        <v>0</v>
      </c>
      <c r="DP438" s="47">
        <v>0</v>
      </c>
      <c r="DQ438" s="47">
        <v>0</v>
      </c>
      <c r="DR438" s="47">
        <v>0</v>
      </c>
      <c r="DS438" s="47">
        <v>0</v>
      </c>
      <c r="DT438" s="47">
        <v>0</v>
      </c>
      <c r="DU438" s="47">
        <v>0</v>
      </c>
      <c r="DV438" s="47">
        <v>0</v>
      </c>
      <c r="DW438" s="47">
        <v>0</v>
      </c>
      <c r="DX438" s="47">
        <v>0</v>
      </c>
      <c r="DY438" s="47">
        <v>0</v>
      </c>
      <c r="DZ438" s="47">
        <v>0</v>
      </c>
      <c r="EA438" s="47">
        <v>0</v>
      </c>
      <c r="ZZ438" t="s">
        <v>157</v>
      </c>
    </row>
    <row r="439" spans="1:702" x14ac:dyDescent="0.25">
      <c r="A439" s="47" t="s">
        <v>829</v>
      </c>
      <c r="B439" s="47" t="s">
        <v>153</v>
      </c>
      <c r="C439" s="47" t="s">
        <v>157</v>
      </c>
      <c r="D439" s="47" t="s">
        <v>1170</v>
      </c>
      <c r="E439" s="47" t="s">
        <v>821</v>
      </c>
      <c r="F439" s="47" t="s">
        <v>821</v>
      </c>
      <c r="G439" s="47"/>
      <c r="H439" s="47" t="s">
        <v>406</v>
      </c>
      <c r="I439" s="47" t="s">
        <v>415</v>
      </c>
      <c r="J439" s="47" t="str">
        <f>=IFERROR(VLOOKUP(H439&amp;I439,Table_Fonctions!A:G,6,FALSE),"")</f>
        <v>0</v>
      </c>
      <c r="K439" s="47" t="s">
        <v>1177</v>
      </c>
      <c r="L439" s="47" t="str">
        <f>=IFERROR(VLOOKUP(H439&amp;I439,Table_Fonctions!A:G,7,FALSE),K439)</f>
        <v/>
      </c>
      <c r="M439" s="47" t="str">
        <f>=IF(OR(LEFT(D439, 3)="TJ ", LEFT(D439, 4)="CPH "), "OUI", "NON")</f>
        <v/>
      </c>
      <c r="N439" s="47" t="s">
        <v>818</v>
      </c>
      <c r="O439" s="47" t="s">
        <v>657</v>
      </c>
      <c r="P439" s="47">
        <v>1</v>
      </c>
      <c r="Q439" s="47">
        <v>1</v>
      </c>
      <c r="R439" s="47" t="s">
        <v>1172</v>
      </c>
      <c r="S439" s="47">
        <f>=ROUND(BQ439-(BR439+BS439),3)</f>
      </c>
      <c r="T439" s="47">
        <f>=ROUND(CK439-(CL439+CM439+CN439+CO439+CP439),3)</f>
      </c>
      <c r="U439" s="47">
        <v>0</v>
      </c>
      <c r="V439" s="47">
        <v>0</v>
      </c>
      <c r="W439" s="47">
        <v>0</v>
      </c>
      <c r="X439" s="47">
        <v>0</v>
      </c>
      <c r="Y439" s="47">
        <v>0</v>
      </c>
      <c r="Z439" s="47">
        <v>0</v>
      </c>
      <c r="AA439" s="47">
        <v>0</v>
      </c>
      <c r="AB439" s="47">
        <v>0</v>
      </c>
      <c r="AC439" s="47">
        <v>0</v>
      </c>
      <c r="AD439" s="47">
        <v>0</v>
      </c>
      <c r="AE439" s="47">
        <v>0</v>
      </c>
      <c r="AF439" s="47">
        <v>0</v>
      </c>
      <c r="AG439" s="47">
        <v>0</v>
      </c>
      <c r="AH439" s="47">
        <v>0</v>
      </c>
      <c r="AI439" s="47">
        <v>0</v>
      </c>
      <c r="AJ439" s="47">
        <v>0</v>
      </c>
      <c r="AK439" s="47">
        <v>0</v>
      </c>
      <c r="AL439" s="47">
        <v>0</v>
      </c>
      <c r="AM439" s="47">
        <v>0</v>
      </c>
      <c r="AN439" s="47">
        <v>0</v>
      </c>
      <c r="AO439" s="47">
        <v>0</v>
      </c>
      <c r="AP439" s="47">
        <v>0</v>
      </c>
      <c r="AQ439" s="47">
        <v>0</v>
      </c>
      <c r="AR439" s="47">
        <v>0</v>
      </c>
      <c r="AS439" s="47">
        <v>0</v>
      </c>
      <c r="AT439" s="47">
        <v>0</v>
      </c>
      <c r="AU439" s="47">
        <v>0</v>
      </c>
      <c r="AV439" s="47">
        <v>0</v>
      </c>
      <c r="AW439" s="47">
        <v>0</v>
      </c>
      <c r="AX439" s="47">
        <v>0</v>
      </c>
      <c r="AY439" s="47">
        <v>0</v>
      </c>
      <c r="AZ439" s="47">
        <v>0</v>
      </c>
      <c r="BA439" s="47">
        <v>0</v>
      </c>
      <c r="BB439" s="47">
        <v>0</v>
      </c>
      <c r="BC439" s="47">
        <v>0</v>
      </c>
      <c r="BD439" s="47">
        <v>0</v>
      </c>
      <c r="BE439" s="47">
        <v>0</v>
      </c>
      <c r="BF439" s="47">
        <v>0</v>
      </c>
      <c r="BG439" s="47">
        <v>0</v>
      </c>
      <c r="BH439" s="47">
        <v>0</v>
      </c>
      <c r="BI439" s="47">
        <v>0</v>
      </c>
      <c r="BJ439" s="47">
        <v>0</v>
      </c>
      <c r="BK439" s="47">
        <v>0</v>
      </c>
      <c r="BL439" s="47">
        <v>0</v>
      </c>
      <c r="BM439" s="47">
        <v>0</v>
      </c>
      <c r="BN439" s="47">
        <v>0</v>
      </c>
      <c r="BO439" s="47">
        <v>0</v>
      </c>
      <c r="BP439" s="47">
        <v>0</v>
      </c>
      <c r="BQ439" s="47">
        <v>0</v>
      </c>
      <c r="BR439" s="47">
        <v>0</v>
      </c>
      <c r="BS439" s="47">
        <v>0</v>
      </c>
      <c r="BT439" s="47">
        <v>0</v>
      </c>
      <c r="BU439" s="47">
        <v>0</v>
      </c>
      <c r="BV439" s="47">
        <v>0</v>
      </c>
      <c r="BW439" s="47">
        <v>0</v>
      </c>
      <c r="BX439" s="47">
        <v>0</v>
      </c>
      <c r="BY439" s="47">
        <v>0</v>
      </c>
      <c r="BZ439" s="47">
        <v>0</v>
      </c>
      <c r="CA439" s="47">
        <v>0</v>
      </c>
      <c r="CB439" s="47">
        <v>0</v>
      </c>
      <c r="CC439" s="47">
        <v>0</v>
      </c>
      <c r="CD439" s="47">
        <v>0</v>
      </c>
      <c r="CE439" s="47">
        <v>0</v>
      </c>
      <c r="CF439" s="47">
        <v>0</v>
      </c>
      <c r="CG439" s="47">
        <v>0</v>
      </c>
      <c r="CH439" s="47">
        <v>0</v>
      </c>
      <c r="CI439" s="47">
        <v>0</v>
      </c>
      <c r="CJ439" s="47">
        <v>0</v>
      </c>
      <c r="CK439" s="47">
        <v>0</v>
      </c>
      <c r="CL439" s="47">
        <v>0</v>
      </c>
      <c r="CM439" s="47">
        <v>0</v>
      </c>
      <c r="CN439" s="47">
        <v>0</v>
      </c>
      <c r="CO439" s="47">
        <v>0</v>
      </c>
      <c r="CP439" s="47">
        <v>0</v>
      </c>
      <c r="CQ439" s="47">
        <v>0</v>
      </c>
      <c r="CR439" s="47">
        <v>0</v>
      </c>
      <c r="CS439" s="47">
        <v>0</v>
      </c>
      <c r="CT439" s="47">
        <v>0</v>
      </c>
      <c r="CU439" s="47">
        <v>0</v>
      </c>
      <c r="CV439" s="47">
        <v>0</v>
      </c>
      <c r="CW439" s="47">
        <v>0</v>
      </c>
      <c r="CX439" s="47">
        <v>0</v>
      </c>
      <c r="CY439" s="47">
        <v>1</v>
      </c>
      <c r="CZ439" s="47">
        <v>1</v>
      </c>
      <c r="DA439" s="47">
        <v>0</v>
      </c>
      <c r="DB439" s="47">
        <v>0</v>
      </c>
      <c r="DC439" s="47">
        <v>0</v>
      </c>
      <c r="DD439" s="47">
        <v>0</v>
      </c>
      <c r="DE439" s="47">
        <v>0</v>
      </c>
      <c r="DF439" s="47">
        <v>0</v>
      </c>
      <c r="DG439" s="47">
        <v>0</v>
      </c>
      <c r="DH439" s="47">
        <v>0</v>
      </c>
      <c r="DI439" s="47">
        <v>0</v>
      </c>
      <c r="DJ439" s="47">
        <v>0</v>
      </c>
      <c r="DK439" s="47">
        <v>0</v>
      </c>
      <c r="DL439" s="47">
        <v>0</v>
      </c>
      <c r="DM439" s="47">
        <v>0</v>
      </c>
      <c r="DN439" s="47">
        <v>0</v>
      </c>
      <c r="DO439" s="47">
        <v>0</v>
      </c>
      <c r="DP439" s="47">
        <v>0</v>
      </c>
      <c r="DQ439" s="47">
        <v>0</v>
      </c>
      <c r="DR439" s="47">
        <v>0</v>
      </c>
      <c r="DS439" s="47">
        <v>0</v>
      </c>
      <c r="DT439" s="47">
        <v>0</v>
      </c>
      <c r="DU439" s="47">
        <v>0</v>
      </c>
      <c r="DV439" s="47">
        <v>0</v>
      </c>
      <c r="DW439" s="47">
        <v>0</v>
      </c>
      <c r="DX439" s="47">
        <v>0</v>
      </c>
      <c r="DY439" s="47">
        <v>0</v>
      </c>
      <c r="DZ439" s="47">
        <v>0</v>
      </c>
      <c r="EA439" s="47">
        <v>0</v>
      </c>
      <c r="ZZ439" t="s">
        <v>157</v>
      </c>
    </row>
    <row r="440" spans="1:702" x14ac:dyDescent="0.25">
      <c r="A440" s="47" t="s">
        <v>830</v>
      </c>
      <c r="B440" s="47" t="s">
        <v>153</v>
      </c>
      <c r="C440" s="47" t="s">
        <v>157</v>
      </c>
      <c r="D440" s="47" t="s">
        <v>1170</v>
      </c>
      <c r="E440" s="47" t="s">
        <v>821</v>
      </c>
      <c r="F440" s="47" t="s">
        <v>821</v>
      </c>
      <c r="G440" s="47"/>
      <c r="H440" s="47" t="s">
        <v>406</v>
      </c>
      <c r="I440" s="47" t="s">
        <v>415</v>
      </c>
      <c r="J440" s="47" t="str">
        <f>=IFERROR(VLOOKUP(H440&amp;I440,Table_Fonctions!A:G,6,FALSE),"")</f>
        <v>0</v>
      </c>
      <c r="K440" s="47" t="s">
        <v>1177</v>
      </c>
      <c r="L440" s="47" t="str">
        <f>=IFERROR(VLOOKUP(H440&amp;I440,Table_Fonctions!A:G,7,FALSE),K440)</f>
        <v/>
      </c>
      <c r="M440" s="47" t="str">
        <f>=IF(OR(LEFT(D440, 3)="TJ ", LEFT(D440, 4)="CPH "), "OUI", "NON")</f>
        <v/>
      </c>
      <c r="N440" s="47" t="s">
        <v>690</v>
      </c>
      <c r="O440" s="47"/>
      <c r="P440" s="47">
        <v>0.8000000000000057</v>
      </c>
      <c r="Q440" s="47">
        <v>0.8000000000000057</v>
      </c>
      <c r="R440" s="47" t="s">
        <v>1172</v>
      </c>
      <c r="S440" s="47">
        <f>=ROUND(BQ440-(BR440+BS440),3)</f>
      </c>
      <c r="T440" s="47">
        <f>=ROUND(CK440-(CL440+CM440+CN440+CO440+CP440),3)</f>
      </c>
      <c r="U440" s="47">
        <v>0</v>
      </c>
      <c r="V440" s="47">
        <v>0</v>
      </c>
      <c r="W440" s="47">
        <v>0</v>
      </c>
      <c r="X440" s="47">
        <v>0</v>
      </c>
      <c r="Y440" s="47">
        <v>0</v>
      </c>
      <c r="Z440" s="47">
        <v>0</v>
      </c>
      <c r="AA440" s="47">
        <v>0</v>
      </c>
      <c r="AB440" s="47">
        <v>0</v>
      </c>
      <c r="AC440" s="47">
        <v>0</v>
      </c>
      <c r="AD440" s="47">
        <v>0</v>
      </c>
      <c r="AE440" s="47">
        <v>0</v>
      </c>
      <c r="AF440" s="47">
        <v>0</v>
      </c>
      <c r="AG440" s="47">
        <v>0</v>
      </c>
      <c r="AH440" s="47">
        <v>0</v>
      </c>
      <c r="AI440" s="47">
        <v>0</v>
      </c>
      <c r="AJ440" s="47">
        <v>0</v>
      </c>
      <c r="AK440" s="47">
        <v>0</v>
      </c>
      <c r="AL440" s="47">
        <v>0</v>
      </c>
      <c r="AM440" s="47">
        <v>0</v>
      </c>
      <c r="AN440" s="47">
        <v>0</v>
      </c>
      <c r="AO440" s="47">
        <v>0</v>
      </c>
      <c r="AP440" s="47">
        <v>0</v>
      </c>
      <c r="AQ440" s="47">
        <v>0</v>
      </c>
      <c r="AR440" s="47">
        <v>0</v>
      </c>
      <c r="AS440" s="47">
        <v>0</v>
      </c>
      <c r="AT440" s="47">
        <v>0</v>
      </c>
      <c r="AU440" s="47">
        <v>0</v>
      </c>
      <c r="AV440" s="47">
        <v>0</v>
      </c>
      <c r="AW440" s="47">
        <v>0</v>
      </c>
      <c r="AX440" s="47">
        <v>0</v>
      </c>
      <c r="AY440" s="47">
        <v>0</v>
      </c>
      <c r="AZ440" s="47">
        <v>0</v>
      </c>
      <c r="BA440" s="47">
        <v>0</v>
      </c>
      <c r="BB440" s="47">
        <v>0</v>
      </c>
      <c r="BC440" s="47">
        <v>0</v>
      </c>
      <c r="BD440" s="47">
        <v>0</v>
      </c>
      <c r="BE440" s="47">
        <v>0</v>
      </c>
      <c r="BF440" s="47">
        <v>0</v>
      </c>
      <c r="BG440" s="47">
        <v>0</v>
      </c>
      <c r="BH440" s="47">
        <v>0</v>
      </c>
      <c r="BI440" s="47">
        <v>0</v>
      </c>
      <c r="BJ440" s="47">
        <v>0</v>
      </c>
      <c r="BK440" s="47">
        <v>0</v>
      </c>
      <c r="BL440" s="47">
        <v>0</v>
      </c>
      <c r="BM440" s="47">
        <v>0</v>
      </c>
      <c r="BN440" s="47">
        <v>0</v>
      </c>
      <c r="BO440" s="47">
        <v>0</v>
      </c>
      <c r="BP440" s="47">
        <v>0</v>
      </c>
      <c r="BQ440" s="47">
        <v>0</v>
      </c>
      <c r="BR440" s="47">
        <v>0</v>
      </c>
      <c r="BS440" s="47">
        <v>0</v>
      </c>
      <c r="BT440" s="47">
        <v>0</v>
      </c>
      <c r="BU440" s="47">
        <v>0</v>
      </c>
      <c r="BV440" s="47">
        <v>0</v>
      </c>
      <c r="BW440" s="47">
        <v>0</v>
      </c>
      <c r="BX440" s="47">
        <v>0</v>
      </c>
      <c r="BY440" s="47">
        <v>0</v>
      </c>
      <c r="BZ440" s="47">
        <v>0</v>
      </c>
      <c r="CA440" s="47">
        <v>0</v>
      </c>
      <c r="CB440" s="47">
        <v>0</v>
      </c>
      <c r="CC440" s="47">
        <v>0</v>
      </c>
      <c r="CD440" s="47">
        <v>0</v>
      </c>
      <c r="CE440" s="47">
        <v>0</v>
      </c>
      <c r="CF440" s="47">
        <v>0</v>
      </c>
      <c r="CG440" s="47">
        <v>0</v>
      </c>
      <c r="CH440" s="47">
        <v>0</v>
      </c>
      <c r="CI440" s="47">
        <v>0</v>
      </c>
      <c r="CJ440" s="47">
        <v>0</v>
      </c>
      <c r="CK440" s="47">
        <v>0</v>
      </c>
      <c r="CL440" s="47">
        <v>0</v>
      </c>
      <c r="CM440" s="47">
        <v>0</v>
      </c>
      <c r="CN440" s="47">
        <v>0</v>
      </c>
      <c r="CO440" s="47">
        <v>0</v>
      </c>
      <c r="CP440" s="47">
        <v>0</v>
      </c>
      <c r="CQ440" s="47">
        <v>0</v>
      </c>
      <c r="CR440" s="47">
        <v>0</v>
      </c>
      <c r="CS440" s="47">
        <v>0</v>
      </c>
      <c r="CT440" s="47">
        <v>0</v>
      </c>
      <c r="CU440" s="47">
        <v>0</v>
      </c>
      <c r="CV440" s="47">
        <v>0</v>
      </c>
      <c r="CW440" s="47">
        <v>0</v>
      </c>
      <c r="CX440" s="47">
        <v>0</v>
      </c>
      <c r="CY440" s="47">
        <v>0.8000000000000057</v>
      </c>
      <c r="CZ440" s="47">
        <v>0</v>
      </c>
      <c r="DA440" s="47">
        <v>0</v>
      </c>
      <c r="DB440" s="47">
        <v>0</v>
      </c>
      <c r="DC440" s="47">
        <v>0</v>
      </c>
      <c r="DD440" s="47">
        <v>0</v>
      </c>
      <c r="DE440" s="47">
        <v>0</v>
      </c>
      <c r="DF440" s="47">
        <v>0</v>
      </c>
      <c r="DG440" s="47">
        <v>0.8000000000000057</v>
      </c>
      <c r="DH440" s="47">
        <v>0</v>
      </c>
      <c r="DI440" s="47">
        <v>0</v>
      </c>
      <c r="DJ440" s="47">
        <v>0</v>
      </c>
      <c r="DK440" s="47">
        <v>0</v>
      </c>
      <c r="DL440" s="47">
        <v>0</v>
      </c>
      <c r="DM440" s="47">
        <v>0</v>
      </c>
      <c r="DN440" s="47">
        <v>0</v>
      </c>
      <c r="DO440" s="47">
        <v>0</v>
      </c>
      <c r="DP440" s="47">
        <v>0</v>
      </c>
      <c r="DQ440" s="47">
        <v>0</v>
      </c>
      <c r="DR440" s="47">
        <v>0</v>
      </c>
      <c r="DS440" s="47">
        <v>0</v>
      </c>
      <c r="DT440" s="47">
        <v>0</v>
      </c>
      <c r="DU440" s="47">
        <v>0</v>
      </c>
      <c r="DV440" s="47">
        <v>0</v>
      </c>
      <c r="DW440" s="47">
        <v>0</v>
      </c>
      <c r="DX440" s="47">
        <v>0</v>
      </c>
      <c r="DY440" s="47">
        <v>0</v>
      </c>
      <c r="DZ440" s="47">
        <v>0</v>
      </c>
      <c r="EA440" s="47">
        <v>0</v>
      </c>
      <c r="ZZ440" t="s">
        <v>157</v>
      </c>
    </row>
    <row r="441" spans="1:702" x14ac:dyDescent="0.25">
      <c r="A441" s="47" t="s">
        <v>831</v>
      </c>
      <c r="B441" s="47" t="s">
        <v>153</v>
      </c>
      <c r="C441" s="47" t="s">
        <v>157</v>
      </c>
      <c r="D441" s="47" t="s">
        <v>1170</v>
      </c>
      <c r="E441" s="47" t="s">
        <v>821</v>
      </c>
      <c r="F441" s="47" t="s">
        <v>821</v>
      </c>
      <c r="G441" s="47"/>
      <c r="H441" s="47" t="s">
        <v>406</v>
      </c>
      <c r="I441" s="47" t="s">
        <v>415</v>
      </c>
      <c r="J441" s="47" t="str">
        <f>=IFERROR(VLOOKUP(H441&amp;I441,Table_Fonctions!A:G,6,FALSE),"")</f>
        <v>0</v>
      </c>
      <c r="K441" s="47" t="s">
        <v>1177</v>
      </c>
      <c r="L441" s="47" t="str">
        <f>=IFERROR(VLOOKUP(H441&amp;I441,Table_Fonctions!A:G,7,FALSE),K441)</f>
        <v/>
      </c>
      <c r="M441" s="47" t="str">
        <f>=IF(OR(LEFT(D441, 3)="TJ ", LEFT(D441, 4)="CPH "), "OUI", "NON")</f>
        <v/>
      </c>
      <c r="N441" s="47" t="s">
        <v>832</v>
      </c>
      <c r="O441" s="47" t="s">
        <v>691</v>
      </c>
      <c r="P441" s="47">
        <v>1</v>
      </c>
      <c r="Q441" s="47">
        <v>1</v>
      </c>
      <c r="R441" s="47" t="s">
        <v>1172</v>
      </c>
      <c r="S441" s="47">
        <f>=ROUND(BQ441-(BR441+BS441),3)</f>
      </c>
      <c r="T441" s="47">
        <f>=ROUND(CK441-(CL441+CM441+CN441+CO441+CP441),3)</f>
      </c>
      <c r="U441" s="47">
        <v>0</v>
      </c>
      <c r="V441" s="47">
        <v>0</v>
      </c>
      <c r="W441" s="47">
        <v>0</v>
      </c>
      <c r="X441" s="47">
        <v>0</v>
      </c>
      <c r="Y441" s="47">
        <v>0</v>
      </c>
      <c r="Z441" s="47">
        <v>0</v>
      </c>
      <c r="AA441" s="47">
        <v>0</v>
      </c>
      <c r="AB441" s="47">
        <v>0</v>
      </c>
      <c r="AC441" s="47">
        <v>0</v>
      </c>
      <c r="AD441" s="47">
        <v>0</v>
      </c>
      <c r="AE441" s="47">
        <v>0</v>
      </c>
      <c r="AF441" s="47">
        <v>0</v>
      </c>
      <c r="AG441" s="47">
        <v>0</v>
      </c>
      <c r="AH441" s="47">
        <v>0</v>
      </c>
      <c r="AI441" s="47">
        <v>0</v>
      </c>
      <c r="AJ441" s="47">
        <v>0</v>
      </c>
      <c r="AK441" s="47">
        <v>0</v>
      </c>
      <c r="AL441" s="47">
        <v>0</v>
      </c>
      <c r="AM441" s="47">
        <v>0</v>
      </c>
      <c r="AN441" s="47">
        <v>0</v>
      </c>
      <c r="AO441" s="47">
        <v>0</v>
      </c>
      <c r="AP441" s="47">
        <v>0</v>
      </c>
      <c r="AQ441" s="47">
        <v>0</v>
      </c>
      <c r="AR441" s="47">
        <v>0</v>
      </c>
      <c r="AS441" s="47">
        <v>0</v>
      </c>
      <c r="AT441" s="47">
        <v>0</v>
      </c>
      <c r="AU441" s="47">
        <v>0</v>
      </c>
      <c r="AV441" s="47">
        <v>0</v>
      </c>
      <c r="AW441" s="47">
        <v>0</v>
      </c>
      <c r="AX441" s="47">
        <v>0</v>
      </c>
      <c r="AY441" s="47">
        <v>0</v>
      </c>
      <c r="AZ441" s="47">
        <v>0</v>
      </c>
      <c r="BA441" s="47">
        <v>0</v>
      </c>
      <c r="BB441" s="47">
        <v>0</v>
      </c>
      <c r="BC441" s="47">
        <v>0</v>
      </c>
      <c r="BD441" s="47">
        <v>0</v>
      </c>
      <c r="BE441" s="47">
        <v>0</v>
      </c>
      <c r="BF441" s="47">
        <v>0</v>
      </c>
      <c r="BG441" s="47">
        <v>0</v>
      </c>
      <c r="BH441" s="47">
        <v>0</v>
      </c>
      <c r="BI441" s="47">
        <v>0</v>
      </c>
      <c r="BJ441" s="47">
        <v>0</v>
      </c>
      <c r="BK441" s="47">
        <v>0</v>
      </c>
      <c r="BL441" s="47">
        <v>0</v>
      </c>
      <c r="BM441" s="47">
        <v>0</v>
      </c>
      <c r="BN441" s="47">
        <v>0</v>
      </c>
      <c r="BO441" s="47">
        <v>0</v>
      </c>
      <c r="BP441" s="47">
        <v>0</v>
      </c>
      <c r="BQ441" s="47">
        <v>0</v>
      </c>
      <c r="BR441" s="47">
        <v>0</v>
      </c>
      <c r="BS441" s="47">
        <v>0</v>
      </c>
      <c r="BT441" s="47">
        <v>0</v>
      </c>
      <c r="BU441" s="47">
        <v>0</v>
      </c>
      <c r="BV441" s="47">
        <v>0</v>
      </c>
      <c r="BW441" s="47">
        <v>0</v>
      </c>
      <c r="BX441" s="47">
        <v>0</v>
      </c>
      <c r="BY441" s="47">
        <v>0</v>
      </c>
      <c r="BZ441" s="47">
        <v>0</v>
      </c>
      <c r="CA441" s="47">
        <v>0</v>
      </c>
      <c r="CB441" s="47">
        <v>0</v>
      </c>
      <c r="CC441" s="47">
        <v>0</v>
      </c>
      <c r="CD441" s="47">
        <v>0</v>
      </c>
      <c r="CE441" s="47">
        <v>0</v>
      </c>
      <c r="CF441" s="47">
        <v>0</v>
      </c>
      <c r="CG441" s="47">
        <v>0</v>
      </c>
      <c r="CH441" s="47">
        <v>0</v>
      </c>
      <c r="CI441" s="47">
        <v>0</v>
      </c>
      <c r="CJ441" s="47">
        <v>0</v>
      </c>
      <c r="CK441" s="47">
        <v>0</v>
      </c>
      <c r="CL441" s="47">
        <v>0</v>
      </c>
      <c r="CM441" s="47">
        <v>0</v>
      </c>
      <c r="CN441" s="47">
        <v>0</v>
      </c>
      <c r="CO441" s="47">
        <v>0</v>
      </c>
      <c r="CP441" s="47">
        <v>0</v>
      </c>
      <c r="CQ441" s="47">
        <v>0</v>
      </c>
      <c r="CR441" s="47">
        <v>0</v>
      </c>
      <c r="CS441" s="47">
        <v>0</v>
      </c>
      <c r="CT441" s="47">
        <v>0</v>
      </c>
      <c r="CU441" s="47">
        <v>0</v>
      </c>
      <c r="CV441" s="47">
        <v>0</v>
      </c>
      <c r="CW441" s="47">
        <v>0</v>
      </c>
      <c r="CX441" s="47">
        <v>0</v>
      </c>
      <c r="CY441" s="47">
        <v>1</v>
      </c>
      <c r="CZ441" s="47">
        <v>0</v>
      </c>
      <c r="DA441" s="47">
        <v>0</v>
      </c>
      <c r="DB441" s="47">
        <v>0</v>
      </c>
      <c r="DC441" s="47">
        <v>0</v>
      </c>
      <c r="DD441" s="47">
        <v>0</v>
      </c>
      <c r="DE441" s="47">
        <v>0</v>
      </c>
      <c r="DF441" s="47">
        <v>0</v>
      </c>
      <c r="DG441" s="47">
        <v>1</v>
      </c>
      <c r="DH441" s="47">
        <v>0</v>
      </c>
      <c r="DI441" s="47">
        <v>0</v>
      </c>
      <c r="DJ441" s="47">
        <v>0</v>
      </c>
      <c r="DK441" s="47">
        <v>0</v>
      </c>
      <c r="DL441" s="47">
        <v>0</v>
      </c>
      <c r="DM441" s="47">
        <v>0</v>
      </c>
      <c r="DN441" s="47">
        <v>0</v>
      </c>
      <c r="DO441" s="47">
        <v>0</v>
      </c>
      <c r="DP441" s="47">
        <v>0</v>
      </c>
      <c r="DQ441" s="47">
        <v>0</v>
      </c>
      <c r="DR441" s="47">
        <v>0</v>
      </c>
      <c r="DS441" s="47">
        <v>0</v>
      </c>
      <c r="DT441" s="47">
        <v>0</v>
      </c>
      <c r="DU441" s="47">
        <v>0</v>
      </c>
      <c r="DV441" s="47">
        <v>0</v>
      </c>
      <c r="DW441" s="47">
        <v>0</v>
      </c>
      <c r="DX441" s="47">
        <v>0</v>
      </c>
      <c r="DY441" s="47">
        <v>0</v>
      </c>
      <c r="DZ441" s="47">
        <v>0</v>
      </c>
      <c r="EA441" s="47">
        <v>0</v>
      </c>
      <c r="ZZ441" t="s">
        <v>157</v>
      </c>
    </row>
    <row r="442" spans="1:702" x14ac:dyDescent="0.25">
      <c r="A442" s="47" t="s">
        <v>833</v>
      </c>
      <c r="B442" s="47" t="s">
        <v>153</v>
      </c>
      <c r="C442" s="47" t="s">
        <v>157</v>
      </c>
      <c r="D442" s="47" t="s">
        <v>1170</v>
      </c>
      <c r="E442" s="47" t="s">
        <v>821</v>
      </c>
      <c r="F442" s="47" t="s">
        <v>821</v>
      </c>
      <c r="G442" s="47"/>
      <c r="H442" s="47" t="s">
        <v>406</v>
      </c>
      <c r="I442" s="47" t="s">
        <v>415</v>
      </c>
      <c r="J442" s="47" t="str">
        <f>=IFERROR(VLOOKUP(H442&amp;I442,Table_Fonctions!A:G,6,FALSE),"")</f>
        <v>0</v>
      </c>
      <c r="K442" s="47" t="s">
        <v>1177</v>
      </c>
      <c r="L442" s="47" t="str">
        <f>=IFERROR(VLOOKUP(H442&amp;I442,Table_Fonctions!A:G,7,FALSE),K442)</f>
        <v/>
      </c>
      <c r="M442" s="47" t="str">
        <f>=IF(OR(LEFT(D442, 3)="TJ ", LEFT(D442, 4)="CPH "), "OUI", "NON")</f>
        <v/>
      </c>
      <c r="N442" s="47" t="s">
        <v>834</v>
      </c>
      <c r="O442" s="47"/>
      <c r="P442" s="47">
        <v>1</v>
      </c>
      <c r="Q442" s="47">
        <v>1</v>
      </c>
      <c r="R442" s="47" t="s">
        <v>1172</v>
      </c>
      <c r="S442" s="47">
        <f>=ROUND(BQ442-(BR442+BS442),3)</f>
      </c>
      <c r="T442" s="47">
        <f>=ROUND(CK442-(CL442+CM442+CN442+CO442+CP442),3)</f>
      </c>
      <c r="U442" s="47">
        <v>0</v>
      </c>
      <c r="V442" s="47">
        <v>0</v>
      </c>
      <c r="W442" s="47">
        <v>0</v>
      </c>
      <c r="X442" s="47">
        <v>0</v>
      </c>
      <c r="Y442" s="47">
        <v>0</v>
      </c>
      <c r="Z442" s="47">
        <v>0</v>
      </c>
      <c r="AA442" s="47">
        <v>0</v>
      </c>
      <c r="AB442" s="47">
        <v>0</v>
      </c>
      <c r="AC442" s="47">
        <v>0</v>
      </c>
      <c r="AD442" s="47">
        <v>0</v>
      </c>
      <c r="AE442" s="47">
        <v>0</v>
      </c>
      <c r="AF442" s="47">
        <v>0</v>
      </c>
      <c r="AG442" s="47">
        <v>0</v>
      </c>
      <c r="AH442" s="47">
        <v>0</v>
      </c>
      <c r="AI442" s="47">
        <v>0</v>
      </c>
      <c r="AJ442" s="47">
        <v>0</v>
      </c>
      <c r="AK442" s="47">
        <v>0</v>
      </c>
      <c r="AL442" s="47">
        <v>0</v>
      </c>
      <c r="AM442" s="47">
        <v>0</v>
      </c>
      <c r="AN442" s="47">
        <v>0</v>
      </c>
      <c r="AO442" s="47">
        <v>0</v>
      </c>
      <c r="AP442" s="47">
        <v>0</v>
      </c>
      <c r="AQ442" s="47">
        <v>0</v>
      </c>
      <c r="AR442" s="47">
        <v>0</v>
      </c>
      <c r="AS442" s="47">
        <v>0</v>
      </c>
      <c r="AT442" s="47">
        <v>0</v>
      </c>
      <c r="AU442" s="47">
        <v>0</v>
      </c>
      <c r="AV442" s="47">
        <v>0</v>
      </c>
      <c r="AW442" s="47">
        <v>0</v>
      </c>
      <c r="AX442" s="47">
        <v>0</v>
      </c>
      <c r="AY442" s="47">
        <v>0</v>
      </c>
      <c r="AZ442" s="47">
        <v>0</v>
      </c>
      <c r="BA442" s="47">
        <v>0</v>
      </c>
      <c r="BB442" s="47">
        <v>0</v>
      </c>
      <c r="BC442" s="47">
        <v>0</v>
      </c>
      <c r="BD442" s="47">
        <v>0</v>
      </c>
      <c r="BE442" s="47">
        <v>0</v>
      </c>
      <c r="BF442" s="47">
        <v>0</v>
      </c>
      <c r="BG442" s="47">
        <v>0</v>
      </c>
      <c r="BH442" s="47">
        <v>0</v>
      </c>
      <c r="BI442" s="47">
        <v>0</v>
      </c>
      <c r="BJ442" s="47">
        <v>0</v>
      </c>
      <c r="BK442" s="47">
        <v>0</v>
      </c>
      <c r="BL442" s="47">
        <v>0</v>
      </c>
      <c r="BM442" s="47">
        <v>0</v>
      </c>
      <c r="BN442" s="47">
        <v>0</v>
      </c>
      <c r="BO442" s="47">
        <v>0</v>
      </c>
      <c r="BP442" s="47">
        <v>0</v>
      </c>
      <c r="BQ442" s="47">
        <v>0</v>
      </c>
      <c r="BR442" s="47">
        <v>0</v>
      </c>
      <c r="BS442" s="47">
        <v>0</v>
      </c>
      <c r="BT442" s="47">
        <v>0</v>
      </c>
      <c r="BU442" s="47">
        <v>0</v>
      </c>
      <c r="BV442" s="47">
        <v>0</v>
      </c>
      <c r="BW442" s="47">
        <v>0</v>
      </c>
      <c r="BX442" s="47">
        <v>0</v>
      </c>
      <c r="BY442" s="47">
        <v>0</v>
      </c>
      <c r="BZ442" s="47">
        <v>0</v>
      </c>
      <c r="CA442" s="47">
        <v>0</v>
      </c>
      <c r="CB442" s="47">
        <v>0</v>
      </c>
      <c r="CC442" s="47">
        <v>0</v>
      </c>
      <c r="CD442" s="47">
        <v>0</v>
      </c>
      <c r="CE442" s="47">
        <v>0</v>
      </c>
      <c r="CF442" s="47">
        <v>0</v>
      </c>
      <c r="CG442" s="47">
        <v>0</v>
      </c>
      <c r="CH442" s="47">
        <v>0</v>
      </c>
      <c r="CI442" s="47">
        <v>0</v>
      </c>
      <c r="CJ442" s="47">
        <v>0</v>
      </c>
      <c r="CK442" s="47">
        <v>0</v>
      </c>
      <c r="CL442" s="47">
        <v>0</v>
      </c>
      <c r="CM442" s="47">
        <v>0</v>
      </c>
      <c r="CN442" s="47">
        <v>0</v>
      </c>
      <c r="CO442" s="47">
        <v>0</v>
      </c>
      <c r="CP442" s="47">
        <v>0</v>
      </c>
      <c r="CQ442" s="47">
        <v>0</v>
      </c>
      <c r="CR442" s="47">
        <v>0</v>
      </c>
      <c r="CS442" s="47">
        <v>0</v>
      </c>
      <c r="CT442" s="47">
        <v>0</v>
      </c>
      <c r="CU442" s="47">
        <v>0</v>
      </c>
      <c r="CV442" s="47">
        <v>0</v>
      </c>
      <c r="CW442" s="47">
        <v>0</v>
      </c>
      <c r="CX442" s="47">
        <v>0</v>
      </c>
      <c r="CY442" s="47">
        <v>1</v>
      </c>
      <c r="CZ442" s="47">
        <v>0</v>
      </c>
      <c r="DA442" s="47">
        <v>0</v>
      </c>
      <c r="DB442" s="47">
        <v>0</v>
      </c>
      <c r="DC442" s="47">
        <v>0</v>
      </c>
      <c r="DD442" s="47">
        <v>0</v>
      </c>
      <c r="DE442" s="47">
        <v>0</v>
      </c>
      <c r="DF442" s="47">
        <v>0</v>
      </c>
      <c r="DG442" s="47">
        <v>0</v>
      </c>
      <c r="DH442" s="47">
        <v>0</v>
      </c>
      <c r="DI442" s="47">
        <v>0</v>
      </c>
      <c r="DJ442" s="47">
        <v>1</v>
      </c>
      <c r="DK442" s="47">
        <v>0</v>
      </c>
      <c r="DL442" s="47">
        <v>0</v>
      </c>
      <c r="DM442" s="47">
        <v>0</v>
      </c>
      <c r="DN442" s="47">
        <v>0</v>
      </c>
      <c r="DO442" s="47">
        <v>0</v>
      </c>
      <c r="DP442" s="47">
        <v>0</v>
      </c>
      <c r="DQ442" s="47">
        <v>0</v>
      </c>
      <c r="DR442" s="47">
        <v>0</v>
      </c>
      <c r="DS442" s="47">
        <v>0</v>
      </c>
      <c r="DT442" s="47">
        <v>0</v>
      </c>
      <c r="DU442" s="47">
        <v>0</v>
      </c>
      <c r="DV442" s="47">
        <v>0</v>
      </c>
      <c r="DW442" s="47">
        <v>0</v>
      </c>
      <c r="DX442" s="47">
        <v>0</v>
      </c>
      <c r="DY442" s="47">
        <v>0</v>
      </c>
      <c r="DZ442" s="47">
        <v>0</v>
      </c>
      <c r="EA442" s="47">
        <v>0</v>
      </c>
      <c r="ZZ442" t="s">
        <v>157</v>
      </c>
    </row>
    <row r="443" spans="1:702" x14ac:dyDescent="0.25">
      <c r="A443" s="47" t="s">
        <v>835</v>
      </c>
      <c r="B443" s="47" t="s">
        <v>153</v>
      </c>
      <c r="C443" s="47" t="s">
        <v>157</v>
      </c>
      <c r="D443" s="47" t="s">
        <v>1170</v>
      </c>
      <c r="E443" s="47" t="s">
        <v>821</v>
      </c>
      <c r="F443" s="47" t="s">
        <v>821</v>
      </c>
      <c r="G443" s="47"/>
      <c r="H443" s="47" t="s">
        <v>406</v>
      </c>
      <c r="I443" s="47" t="s">
        <v>412</v>
      </c>
      <c r="J443" s="47" t="str">
        <f>=IFERROR(VLOOKUP(H443&amp;I443,Table_Fonctions!A:G,6,FALSE),"")</f>
        <v>0</v>
      </c>
      <c r="K443" s="47" t="s">
        <v>1177</v>
      </c>
      <c r="L443" s="47" t="str">
        <f>=IFERROR(VLOOKUP(H443&amp;I443,Table_Fonctions!A:G,7,FALSE),K443)</f>
        <v/>
      </c>
      <c r="M443" s="47" t="str">
        <f>=IF(OR(LEFT(D443, 3)="TJ ", LEFT(D443, 4)="CPH "), "OUI", "NON")</f>
        <v/>
      </c>
      <c r="N443" s="47" t="s">
        <v>667</v>
      </c>
      <c r="O443" s="47" t="s">
        <v>836</v>
      </c>
      <c r="P443" s="47">
        <v>0.4030131826741996</v>
      </c>
      <c r="Q443" s="47">
        <v>0</v>
      </c>
      <c r="R443" s="47">
        <v>0.4030131826741996</v>
      </c>
      <c r="S443" s="47">
        <f>=ROUND(BQ443-(BR443+BS443),3)</f>
      </c>
      <c r="T443" s="47">
        <f>=ROUND(CK443-(CL443+CM443+CN443+CO443+CP443),3)</f>
      </c>
      <c r="U443" s="47">
        <v>0</v>
      </c>
      <c r="V443" s="47">
        <v>0</v>
      </c>
      <c r="W443" s="47">
        <v>0</v>
      </c>
      <c r="X443" s="47">
        <v>0</v>
      </c>
      <c r="Y443" s="47">
        <v>0</v>
      </c>
      <c r="Z443" s="47">
        <v>0</v>
      </c>
      <c r="AA443" s="47">
        <v>0</v>
      </c>
      <c r="AB443" s="47">
        <v>0</v>
      </c>
      <c r="AC443" s="47">
        <v>0</v>
      </c>
      <c r="AD443" s="47">
        <v>0</v>
      </c>
      <c r="AE443" s="47">
        <v>0</v>
      </c>
      <c r="AF443" s="47">
        <v>0</v>
      </c>
      <c r="AG443" s="47">
        <v>0</v>
      </c>
      <c r="AH443" s="47">
        <v>0</v>
      </c>
      <c r="AI443" s="47">
        <v>0</v>
      </c>
      <c r="AJ443" s="47">
        <v>0</v>
      </c>
      <c r="AK443" s="47">
        <v>0</v>
      </c>
      <c r="AL443" s="47">
        <v>0</v>
      </c>
      <c r="AM443" s="47">
        <v>0</v>
      </c>
      <c r="AN443" s="47">
        <v>0</v>
      </c>
      <c r="AO443" s="47">
        <v>0</v>
      </c>
      <c r="AP443" s="47">
        <v>0</v>
      </c>
      <c r="AQ443" s="47">
        <v>0</v>
      </c>
      <c r="AR443" s="47">
        <v>0</v>
      </c>
      <c r="AS443" s="47">
        <v>0</v>
      </c>
      <c r="AT443" s="47">
        <v>0</v>
      </c>
      <c r="AU443" s="47">
        <v>0</v>
      </c>
      <c r="AV443" s="47">
        <v>0</v>
      </c>
      <c r="AW443" s="47">
        <v>0</v>
      </c>
      <c r="AX443" s="47">
        <v>0</v>
      </c>
      <c r="AY443" s="47">
        <v>0</v>
      </c>
      <c r="AZ443" s="47">
        <v>0</v>
      </c>
      <c r="BA443" s="47">
        <v>0</v>
      </c>
      <c r="BB443" s="47">
        <v>0</v>
      </c>
      <c r="BC443" s="47">
        <v>0</v>
      </c>
      <c r="BD443" s="47">
        <v>0</v>
      </c>
      <c r="BE443" s="47">
        <v>0</v>
      </c>
      <c r="BF443" s="47">
        <v>0</v>
      </c>
      <c r="BG443" s="47">
        <v>0</v>
      </c>
      <c r="BH443" s="47">
        <v>0</v>
      </c>
      <c r="BI443" s="47">
        <v>0</v>
      </c>
      <c r="BJ443" s="47">
        <v>0</v>
      </c>
      <c r="BK443" s="47">
        <v>0</v>
      </c>
      <c r="BL443" s="47">
        <v>0</v>
      </c>
      <c r="BM443" s="47">
        <v>0</v>
      </c>
      <c r="BN443" s="47">
        <v>0</v>
      </c>
      <c r="BO443" s="47">
        <v>0</v>
      </c>
      <c r="BP443" s="47">
        <v>0</v>
      </c>
      <c r="BQ443" s="47">
        <v>0</v>
      </c>
      <c r="BR443" s="47">
        <v>0</v>
      </c>
      <c r="BS443" s="47">
        <v>0</v>
      </c>
      <c r="BT443" s="47">
        <v>0</v>
      </c>
      <c r="BU443" s="47">
        <v>0</v>
      </c>
      <c r="BV443" s="47">
        <v>0</v>
      </c>
      <c r="BW443" s="47">
        <v>0</v>
      </c>
      <c r="BX443" s="47">
        <v>0</v>
      </c>
      <c r="BY443" s="47">
        <v>0</v>
      </c>
      <c r="BZ443" s="47">
        <v>0</v>
      </c>
      <c r="CA443" s="47">
        <v>0</v>
      </c>
      <c r="CB443" s="47">
        <v>0</v>
      </c>
      <c r="CC443" s="47">
        <v>0</v>
      </c>
      <c r="CD443" s="47">
        <v>0</v>
      </c>
      <c r="CE443" s="47">
        <v>0</v>
      </c>
      <c r="CF443" s="47">
        <v>0</v>
      </c>
      <c r="CG443" s="47">
        <v>0</v>
      </c>
      <c r="CH443" s="47">
        <v>0</v>
      </c>
      <c r="CI443" s="47">
        <v>0</v>
      </c>
      <c r="CJ443" s="47">
        <v>0</v>
      </c>
      <c r="CK443" s="47">
        <v>0</v>
      </c>
      <c r="CL443" s="47">
        <v>0</v>
      </c>
      <c r="CM443" s="47">
        <v>0</v>
      </c>
      <c r="CN443" s="47">
        <v>0</v>
      </c>
      <c r="CO443" s="47">
        <v>0</v>
      </c>
      <c r="CP443" s="47">
        <v>0</v>
      </c>
      <c r="CQ443" s="47">
        <v>0</v>
      </c>
      <c r="CR443" s="47">
        <v>0</v>
      </c>
      <c r="CS443" s="47">
        <v>0</v>
      </c>
      <c r="CT443" s="47">
        <v>0</v>
      </c>
      <c r="CU443" s="47">
        <v>0</v>
      </c>
      <c r="CV443" s="47">
        <v>0</v>
      </c>
      <c r="CW443" s="47">
        <v>0</v>
      </c>
      <c r="CX443" s="47">
        <v>0</v>
      </c>
      <c r="CY443" s="47">
        <v>0</v>
      </c>
      <c r="CZ443" s="47">
        <v>0</v>
      </c>
      <c r="DA443" s="47">
        <v>0</v>
      </c>
      <c r="DB443" s="47">
        <v>0</v>
      </c>
      <c r="DC443" s="47">
        <v>0</v>
      </c>
      <c r="DD443" s="47">
        <v>0</v>
      </c>
      <c r="DE443" s="47">
        <v>0</v>
      </c>
      <c r="DF443" s="47">
        <v>0</v>
      </c>
      <c r="DG443" s="47">
        <v>0</v>
      </c>
      <c r="DH443" s="47">
        <v>0</v>
      </c>
      <c r="DI443" s="47">
        <v>0</v>
      </c>
      <c r="DJ443" s="47">
        <v>0</v>
      </c>
      <c r="DK443" s="47">
        <v>0</v>
      </c>
      <c r="DL443" s="47">
        <v>0</v>
      </c>
      <c r="DM443" s="47">
        <v>0</v>
      </c>
      <c r="DN443" s="47">
        <v>0</v>
      </c>
      <c r="DO443" s="47">
        <v>0</v>
      </c>
      <c r="DP443" s="47">
        <v>0</v>
      </c>
      <c r="DQ443" s="47">
        <v>0</v>
      </c>
      <c r="DR443" s="47">
        <v>0</v>
      </c>
      <c r="DS443" s="47">
        <v>0</v>
      </c>
      <c r="DT443" s="47">
        <v>0</v>
      </c>
      <c r="DU443" s="47">
        <v>0</v>
      </c>
      <c r="DV443" s="47">
        <v>0</v>
      </c>
      <c r="DW443" s="47">
        <v>0</v>
      </c>
      <c r="DX443" s="47">
        <v>0</v>
      </c>
      <c r="DY443" s="47">
        <v>0</v>
      </c>
      <c r="DZ443" s="47">
        <v>0</v>
      </c>
      <c r="EA443" s="47">
        <v>0</v>
      </c>
      <c r="ZZ443" t="s">
        <v>157</v>
      </c>
    </row>
    <row r="444" spans="1:702" x14ac:dyDescent="0.25">
      <c r="A444" s="47" t="s">
        <v>837</v>
      </c>
      <c r="B444" s="47" t="s">
        <v>153</v>
      </c>
      <c r="C444" s="47" t="s">
        <v>157</v>
      </c>
      <c r="D444" s="47" t="s">
        <v>1170</v>
      </c>
      <c r="E444" s="47" t="s">
        <v>838</v>
      </c>
      <c r="F444" s="47" t="s">
        <v>838</v>
      </c>
      <c r="G444" s="47"/>
      <c r="H444" s="47" t="s">
        <v>406</v>
      </c>
      <c r="I444" s="47" t="s">
        <v>486</v>
      </c>
      <c r="J444" s="47" t="str">
        <f>=IFERROR(VLOOKUP(H444&amp;I444,Table_Fonctions!A:G,6,FALSE),"")</f>
        <v>0</v>
      </c>
      <c r="K444" s="47" t="s">
        <v>1177</v>
      </c>
      <c r="L444" s="47" t="str">
        <f>=IFERROR(VLOOKUP(H444&amp;I444,Table_Fonctions!A:G,7,FALSE),K444)</f>
        <v/>
      </c>
      <c r="M444" s="47" t="str">
        <f>=IF(OR(LEFT(D444, 3)="TJ ", LEFT(D444, 4)="CPH "), "OUI", "NON")</f>
        <v/>
      </c>
      <c r="N444" s="47" t="s">
        <v>839</v>
      </c>
      <c r="O444" s="47" t="s">
        <v>164</v>
      </c>
      <c r="P444" s="47">
        <v>0.45789473684210524</v>
      </c>
      <c r="Q444" s="47">
        <v>0.45789473684210524</v>
      </c>
      <c r="R444" s="47" t="s">
        <v>1172</v>
      </c>
      <c r="S444" s="47">
        <f>=ROUND(BQ444-(BR444+BS444),3)</f>
      </c>
      <c r="T444" s="47">
        <f>=ROUND(CK444-(CL444+CM444+CN444+CO444+CP444),3)</f>
      </c>
      <c r="U444" s="47">
        <v>0</v>
      </c>
      <c r="V444" s="47">
        <v>0</v>
      </c>
      <c r="W444" s="47">
        <v>0</v>
      </c>
      <c r="X444" s="47">
        <v>0</v>
      </c>
      <c r="Y444" s="47">
        <v>0</v>
      </c>
      <c r="Z444" s="47">
        <v>0</v>
      </c>
      <c r="AA444" s="47">
        <v>0</v>
      </c>
      <c r="AB444" s="47">
        <v>0</v>
      </c>
      <c r="AC444" s="47">
        <v>0</v>
      </c>
      <c r="AD444" s="47">
        <v>0</v>
      </c>
      <c r="AE444" s="47">
        <v>0</v>
      </c>
      <c r="AF444" s="47">
        <v>0</v>
      </c>
      <c r="AG444" s="47">
        <v>0</v>
      </c>
      <c r="AH444" s="47">
        <v>0</v>
      </c>
      <c r="AI444" s="47">
        <v>0</v>
      </c>
      <c r="AJ444" s="47">
        <v>0</v>
      </c>
      <c r="AK444" s="47">
        <v>0</v>
      </c>
      <c r="AL444" s="47">
        <v>0</v>
      </c>
      <c r="AM444" s="47">
        <v>0</v>
      </c>
      <c r="AN444" s="47">
        <v>0</v>
      </c>
      <c r="AO444" s="47">
        <v>0</v>
      </c>
      <c r="AP444" s="47">
        <v>0</v>
      </c>
      <c r="AQ444" s="47">
        <v>0</v>
      </c>
      <c r="AR444" s="47">
        <v>0</v>
      </c>
      <c r="AS444" s="47">
        <v>0</v>
      </c>
      <c r="AT444" s="47">
        <v>0</v>
      </c>
      <c r="AU444" s="47">
        <v>0</v>
      </c>
      <c r="AV444" s="47">
        <v>0</v>
      </c>
      <c r="AW444" s="47">
        <v>0</v>
      </c>
      <c r="AX444" s="47">
        <v>0</v>
      </c>
      <c r="AY444" s="47">
        <v>0</v>
      </c>
      <c r="AZ444" s="47">
        <v>0</v>
      </c>
      <c r="BA444" s="47">
        <v>0</v>
      </c>
      <c r="BB444" s="47">
        <v>0</v>
      </c>
      <c r="BC444" s="47">
        <v>0</v>
      </c>
      <c r="BD444" s="47">
        <v>0</v>
      </c>
      <c r="BE444" s="47">
        <v>0</v>
      </c>
      <c r="BF444" s="47">
        <v>0</v>
      </c>
      <c r="BG444" s="47">
        <v>0</v>
      </c>
      <c r="BH444" s="47">
        <v>0</v>
      </c>
      <c r="BI444" s="47">
        <v>0</v>
      </c>
      <c r="BJ444" s="47">
        <v>0</v>
      </c>
      <c r="BK444" s="47">
        <v>0</v>
      </c>
      <c r="BL444" s="47">
        <v>0</v>
      </c>
      <c r="BM444" s="47">
        <v>0</v>
      </c>
      <c r="BN444" s="47">
        <v>0</v>
      </c>
      <c r="BO444" s="47">
        <v>0</v>
      </c>
      <c r="BP444" s="47">
        <v>0</v>
      </c>
      <c r="BQ444" s="47">
        <v>0</v>
      </c>
      <c r="BR444" s="47">
        <v>0</v>
      </c>
      <c r="BS444" s="47">
        <v>0</v>
      </c>
      <c r="BT444" s="47">
        <v>0</v>
      </c>
      <c r="BU444" s="47">
        <v>0</v>
      </c>
      <c r="BV444" s="47">
        <v>0</v>
      </c>
      <c r="BW444" s="47">
        <v>0</v>
      </c>
      <c r="BX444" s="47">
        <v>0</v>
      </c>
      <c r="BY444" s="47">
        <v>0</v>
      </c>
      <c r="BZ444" s="47">
        <v>0</v>
      </c>
      <c r="CA444" s="47">
        <v>0</v>
      </c>
      <c r="CB444" s="47">
        <v>0</v>
      </c>
      <c r="CC444" s="47">
        <v>0</v>
      </c>
      <c r="CD444" s="47">
        <v>0</v>
      </c>
      <c r="CE444" s="47">
        <v>0</v>
      </c>
      <c r="CF444" s="47">
        <v>0</v>
      </c>
      <c r="CG444" s="47">
        <v>0</v>
      </c>
      <c r="CH444" s="47">
        <v>0</v>
      </c>
      <c r="CI444" s="47">
        <v>0</v>
      </c>
      <c r="CJ444" s="47">
        <v>0</v>
      </c>
      <c r="CK444" s="47">
        <v>0</v>
      </c>
      <c r="CL444" s="47">
        <v>0</v>
      </c>
      <c r="CM444" s="47">
        <v>0</v>
      </c>
      <c r="CN444" s="47">
        <v>0</v>
      </c>
      <c r="CO444" s="47">
        <v>0</v>
      </c>
      <c r="CP444" s="47">
        <v>0</v>
      </c>
      <c r="CQ444" s="47">
        <v>0</v>
      </c>
      <c r="CR444" s="47">
        <v>0</v>
      </c>
      <c r="CS444" s="47">
        <v>0</v>
      </c>
      <c r="CT444" s="47">
        <v>0</v>
      </c>
      <c r="CU444" s="47">
        <v>0</v>
      </c>
      <c r="CV444" s="47">
        <v>0</v>
      </c>
      <c r="CW444" s="47">
        <v>0</v>
      </c>
      <c r="CX444" s="47">
        <v>0</v>
      </c>
      <c r="CY444" s="47">
        <v>0.45789473684210524</v>
      </c>
      <c r="CZ444" s="47">
        <v>0</v>
      </c>
      <c r="DA444" s="47">
        <v>0</v>
      </c>
      <c r="DB444" s="47">
        <v>0</v>
      </c>
      <c r="DC444" s="47">
        <v>0</v>
      </c>
      <c r="DD444" s="47">
        <v>0</v>
      </c>
      <c r="DE444" s="47">
        <v>0</v>
      </c>
      <c r="DF444" s="47">
        <v>0.45789473684210524</v>
      </c>
      <c r="DG444" s="47">
        <v>0</v>
      </c>
      <c r="DH444" s="47">
        <v>0</v>
      </c>
      <c r="DI444" s="47">
        <v>0</v>
      </c>
      <c r="DJ444" s="47">
        <v>0</v>
      </c>
      <c r="DK444" s="47">
        <v>0</v>
      </c>
      <c r="DL444" s="47">
        <v>0</v>
      </c>
      <c r="DM444" s="47">
        <v>0</v>
      </c>
      <c r="DN444" s="47">
        <v>0</v>
      </c>
      <c r="DO444" s="47">
        <v>0</v>
      </c>
      <c r="DP444" s="47">
        <v>0</v>
      </c>
      <c r="DQ444" s="47">
        <v>0</v>
      </c>
      <c r="DR444" s="47">
        <v>0</v>
      </c>
      <c r="DS444" s="47">
        <v>0</v>
      </c>
      <c r="DT444" s="47">
        <v>0</v>
      </c>
      <c r="DU444" s="47">
        <v>0</v>
      </c>
      <c r="DV444" s="47">
        <v>0</v>
      </c>
      <c r="DW444" s="47">
        <v>0</v>
      </c>
      <c r="DX444" s="47">
        <v>0</v>
      </c>
      <c r="DY444" s="47">
        <v>0</v>
      </c>
      <c r="DZ444" s="47">
        <v>0</v>
      </c>
      <c r="EA444" s="47">
        <v>0</v>
      </c>
      <c r="ZZ444" t="s">
        <v>157</v>
      </c>
    </row>
    <row r="445" spans="1:702" x14ac:dyDescent="0.25">
      <c r="A445" s="47" t="s">
        <v>840</v>
      </c>
      <c r="B445" s="47" t="s">
        <v>153</v>
      </c>
      <c r="C445" s="47" t="s">
        <v>157</v>
      </c>
      <c r="D445" s="47" t="s">
        <v>1170</v>
      </c>
      <c r="E445" s="47" t="s">
        <v>838</v>
      </c>
      <c r="F445" s="47" t="s">
        <v>838</v>
      </c>
      <c r="G445" s="47"/>
      <c r="H445" s="47" t="s">
        <v>406</v>
      </c>
      <c r="I445" s="47" t="s">
        <v>412</v>
      </c>
      <c r="J445" s="47" t="str">
        <f>=IFERROR(VLOOKUP(H445&amp;I445,Table_Fonctions!A:G,6,FALSE),"")</f>
        <v>0</v>
      </c>
      <c r="K445" s="47" t="s">
        <v>1177</v>
      </c>
      <c r="L445" s="47" t="str">
        <f>=IFERROR(VLOOKUP(H445&amp;I445,Table_Fonctions!A:G,7,FALSE),K445)</f>
        <v/>
      </c>
      <c r="M445" s="47" t="str">
        <f>=IF(OR(LEFT(D445, 3)="TJ ", LEFT(D445, 4)="CPH "), "OUI", "NON")</f>
        <v/>
      </c>
      <c r="N445" s="47" t="s">
        <v>783</v>
      </c>
      <c r="O445" s="47"/>
      <c r="P445" s="47">
        <v>1</v>
      </c>
      <c r="Q445" s="47">
        <v>1</v>
      </c>
      <c r="R445" s="47" t="s">
        <v>1172</v>
      </c>
      <c r="S445" s="47">
        <f>=ROUND(BQ445-(BR445+BS445),3)</f>
      </c>
      <c r="T445" s="47">
        <f>=ROUND(CK445-(CL445+CM445+CN445+CO445+CP445),3)</f>
      </c>
      <c r="U445" s="47">
        <v>0</v>
      </c>
      <c r="V445" s="47">
        <v>0</v>
      </c>
      <c r="W445" s="47">
        <v>0</v>
      </c>
      <c r="X445" s="47">
        <v>0</v>
      </c>
      <c r="Y445" s="47">
        <v>0</v>
      </c>
      <c r="Z445" s="47">
        <v>0</v>
      </c>
      <c r="AA445" s="47">
        <v>0</v>
      </c>
      <c r="AB445" s="47">
        <v>0</v>
      </c>
      <c r="AC445" s="47">
        <v>0</v>
      </c>
      <c r="AD445" s="47">
        <v>0</v>
      </c>
      <c r="AE445" s="47">
        <v>0</v>
      </c>
      <c r="AF445" s="47">
        <v>0</v>
      </c>
      <c r="AG445" s="47">
        <v>0</v>
      </c>
      <c r="AH445" s="47">
        <v>0</v>
      </c>
      <c r="AI445" s="47">
        <v>0</v>
      </c>
      <c r="AJ445" s="47">
        <v>0</v>
      </c>
      <c r="AK445" s="47">
        <v>0</v>
      </c>
      <c r="AL445" s="47">
        <v>0</v>
      </c>
      <c r="AM445" s="47">
        <v>0</v>
      </c>
      <c r="AN445" s="47">
        <v>0</v>
      </c>
      <c r="AO445" s="47">
        <v>0</v>
      </c>
      <c r="AP445" s="47">
        <v>0</v>
      </c>
      <c r="AQ445" s="47">
        <v>0</v>
      </c>
      <c r="AR445" s="47">
        <v>0</v>
      </c>
      <c r="AS445" s="47">
        <v>1</v>
      </c>
      <c r="AT445" s="47">
        <v>0</v>
      </c>
      <c r="AU445" s="47">
        <v>0</v>
      </c>
      <c r="AV445" s="47">
        <v>0</v>
      </c>
      <c r="AW445" s="47">
        <v>0</v>
      </c>
      <c r="AX445" s="47">
        <v>0</v>
      </c>
      <c r="AY445" s="47">
        <v>0</v>
      </c>
      <c r="AZ445" s="47">
        <v>0</v>
      </c>
      <c r="BA445" s="47">
        <v>0</v>
      </c>
      <c r="BB445" s="47">
        <v>0</v>
      </c>
      <c r="BC445" s="47">
        <v>0</v>
      </c>
      <c r="BD445" s="47">
        <v>0</v>
      </c>
      <c r="BE445" s="47">
        <v>0</v>
      </c>
      <c r="BF445" s="47">
        <v>0</v>
      </c>
      <c r="BG445" s="47">
        <v>0</v>
      </c>
      <c r="BH445" s="47">
        <v>0</v>
      </c>
      <c r="BI445" s="47">
        <v>0</v>
      </c>
      <c r="BJ445" s="47">
        <v>0</v>
      </c>
      <c r="BK445" s="47">
        <v>1</v>
      </c>
      <c r="BL445" s="47">
        <v>0</v>
      </c>
      <c r="BM445" s="47">
        <v>0</v>
      </c>
      <c r="BN445" s="47">
        <v>0</v>
      </c>
      <c r="BO445" s="47">
        <v>0</v>
      </c>
      <c r="BP445" s="47">
        <v>0</v>
      </c>
      <c r="BQ445" s="47">
        <v>0</v>
      </c>
      <c r="BR445" s="47">
        <v>0</v>
      </c>
      <c r="BS445" s="47">
        <v>0</v>
      </c>
      <c r="BT445" s="47">
        <v>0</v>
      </c>
      <c r="BU445" s="47">
        <v>0</v>
      </c>
      <c r="BV445" s="47">
        <v>0</v>
      </c>
      <c r="BW445" s="47">
        <v>0</v>
      </c>
      <c r="BX445" s="47">
        <v>0</v>
      </c>
      <c r="BY445" s="47">
        <v>0</v>
      </c>
      <c r="BZ445" s="47">
        <v>0</v>
      </c>
      <c r="CA445" s="47">
        <v>0</v>
      </c>
      <c r="CB445" s="47">
        <v>0</v>
      </c>
      <c r="CC445" s="47">
        <v>0</v>
      </c>
      <c r="CD445" s="47">
        <v>0</v>
      </c>
      <c r="CE445" s="47">
        <v>0</v>
      </c>
      <c r="CF445" s="47">
        <v>0</v>
      </c>
      <c r="CG445" s="47">
        <v>0</v>
      </c>
      <c r="CH445" s="47">
        <v>0</v>
      </c>
      <c r="CI445" s="47">
        <v>0</v>
      </c>
      <c r="CJ445" s="47">
        <v>0</v>
      </c>
      <c r="CK445" s="47">
        <v>0</v>
      </c>
      <c r="CL445" s="47">
        <v>0</v>
      </c>
      <c r="CM445" s="47">
        <v>0</v>
      </c>
      <c r="CN445" s="47">
        <v>0</v>
      </c>
      <c r="CO445" s="47">
        <v>0</v>
      </c>
      <c r="CP445" s="47">
        <v>0</v>
      </c>
      <c r="CQ445" s="47">
        <v>0</v>
      </c>
      <c r="CR445" s="47">
        <v>0</v>
      </c>
      <c r="CS445" s="47">
        <v>0</v>
      </c>
      <c r="CT445" s="47">
        <v>0</v>
      </c>
      <c r="CU445" s="47">
        <v>0</v>
      </c>
      <c r="CV445" s="47">
        <v>0</v>
      </c>
      <c r="CW445" s="47">
        <v>0</v>
      </c>
      <c r="CX445" s="47">
        <v>0</v>
      </c>
      <c r="CY445" s="47">
        <v>0</v>
      </c>
      <c r="CZ445" s="47">
        <v>0</v>
      </c>
      <c r="DA445" s="47">
        <v>0</v>
      </c>
      <c r="DB445" s="47">
        <v>0</v>
      </c>
      <c r="DC445" s="47">
        <v>0</v>
      </c>
      <c r="DD445" s="47">
        <v>0</v>
      </c>
      <c r="DE445" s="47">
        <v>0</v>
      </c>
      <c r="DF445" s="47">
        <v>0</v>
      </c>
      <c r="DG445" s="47">
        <v>0</v>
      </c>
      <c r="DH445" s="47">
        <v>0</v>
      </c>
      <c r="DI445" s="47">
        <v>0</v>
      </c>
      <c r="DJ445" s="47">
        <v>0</v>
      </c>
      <c r="DK445" s="47">
        <v>0</v>
      </c>
      <c r="DL445" s="47">
        <v>0</v>
      </c>
      <c r="DM445" s="47">
        <v>0</v>
      </c>
      <c r="DN445" s="47">
        <v>0</v>
      </c>
      <c r="DO445" s="47">
        <v>0</v>
      </c>
      <c r="DP445" s="47">
        <v>0</v>
      </c>
      <c r="DQ445" s="47">
        <v>0</v>
      </c>
      <c r="DR445" s="47">
        <v>0</v>
      </c>
      <c r="DS445" s="47">
        <v>0</v>
      </c>
      <c r="DT445" s="47">
        <v>0</v>
      </c>
      <c r="DU445" s="47">
        <v>0</v>
      </c>
      <c r="DV445" s="47">
        <v>0</v>
      </c>
      <c r="DW445" s="47">
        <v>0</v>
      </c>
      <c r="DX445" s="47">
        <v>0</v>
      </c>
      <c r="DY445" s="47">
        <v>0</v>
      </c>
      <c r="DZ445" s="47">
        <v>0</v>
      </c>
      <c r="EA445" s="47">
        <v>0</v>
      </c>
      <c r="ZZ445" t="s">
        <v>157</v>
      </c>
    </row>
    <row r="446" spans="1:702" x14ac:dyDescent="0.25">
      <c r="A446" s="47" t="s">
        <v>841</v>
      </c>
      <c r="B446" s="47" t="s">
        <v>153</v>
      </c>
      <c r="C446" s="47" t="s">
        <v>157</v>
      </c>
      <c r="D446" s="47" t="s">
        <v>1170</v>
      </c>
      <c r="E446" s="47" t="s">
        <v>838</v>
      </c>
      <c r="F446" s="47" t="s">
        <v>838</v>
      </c>
      <c r="G446" s="47"/>
      <c r="H446" s="47" t="s">
        <v>406</v>
      </c>
      <c r="I446" s="47" t="s">
        <v>544</v>
      </c>
      <c r="J446" s="47" t="str">
        <f>=IFERROR(VLOOKUP(H446&amp;I446,Table_Fonctions!A:G,6,FALSE),"")</f>
        <v>0</v>
      </c>
      <c r="K446" s="47" t="s">
        <v>1177</v>
      </c>
      <c r="L446" s="47" t="str">
        <f>=IFERROR(VLOOKUP(H446&amp;I446,Table_Fonctions!A:G,7,FALSE),K446)</f>
        <v/>
      </c>
      <c r="M446" s="47" t="str">
        <f>=IF(OR(LEFT(D446, 3)="TJ ", LEFT(D446, 4)="CPH "), "OUI", "NON")</f>
        <v/>
      </c>
      <c r="N446" s="47" t="s">
        <v>839</v>
      </c>
      <c r="O446" s="47"/>
      <c r="P446" s="47">
        <v>1</v>
      </c>
      <c r="Q446" s="47">
        <v>1</v>
      </c>
      <c r="R446" s="47" t="s">
        <v>1172</v>
      </c>
      <c r="S446" s="47">
        <f>=ROUND(BQ446-(BR446+BS446),3)</f>
      </c>
      <c r="T446" s="47">
        <f>=ROUND(CK446-(CL446+CM446+CN446+CO446+CP446),3)</f>
      </c>
      <c r="U446" s="47">
        <v>0</v>
      </c>
      <c r="V446" s="47">
        <v>0</v>
      </c>
      <c r="W446" s="47">
        <v>0</v>
      </c>
      <c r="X446" s="47">
        <v>0</v>
      </c>
      <c r="Y446" s="47">
        <v>0</v>
      </c>
      <c r="Z446" s="47">
        <v>0</v>
      </c>
      <c r="AA446" s="47">
        <v>0</v>
      </c>
      <c r="AB446" s="47">
        <v>0</v>
      </c>
      <c r="AC446" s="47">
        <v>0</v>
      </c>
      <c r="AD446" s="47">
        <v>0</v>
      </c>
      <c r="AE446" s="47">
        <v>0</v>
      </c>
      <c r="AF446" s="47">
        <v>0</v>
      </c>
      <c r="AG446" s="47">
        <v>0</v>
      </c>
      <c r="AH446" s="47">
        <v>0</v>
      </c>
      <c r="AI446" s="47">
        <v>0</v>
      </c>
      <c r="AJ446" s="47">
        <v>0</v>
      </c>
      <c r="AK446" s="47">
        <v>0</v>
      </c>
      <c r="AL446" s="47">
        <v>0</v>
      </c>
      <c r="AM446" s="47">
        <v>0</v>
      </c>
      <c r="AN446" s="47">
        <v>0</v>
      </c>
      <c r="AO446" s="47">
        <v>0</v>
      </c>
      <c r="AP446" s="47">
        <v>0</v>
      </c>
      <c r="AQ446" s="47">
        <v>0</v>
      </c>
      <c r="AR446" s="47">
        <v>0</v>
      </c>
      <c r="AS446" s="47">
        <v>0</v>
      </c>
      <c r="AT446" s="47">
        <v>0</v>
      </c>
      <c r="AU446" s="47">
        <v>0</v>
      </c>
      <c r="AV446" s="47">
        <v>0</v>
      </c>
      <c r="AW446" s="47">
        <v>0</v>
      </c>
      <c r="AX446" s="47">
        <v>0</v>
      </c>
      <c r="AY446" s="47">
        <v>0</v>
      </c>
      <c r="AZ446" s="47">
        <v>0</v>
      </c>
      <c r="BA446" s="47">
        <v>0</v>
      </c>
      <c r="BB446" s="47">
        <v>0</v>
      </c>
      <c r="BC446" s="47">
        <v>0</v>
      </c>
      <c r="BD446" s="47">
        <v>0</v>
      </c>
      <c r="BE446" s="47">
        <v>0</v>
      </c>
      <c r="BF446" s="47">
        <v>0</v>
      </c>
      <c r="BG446" s="47">
        <v>0</v>
      </c>
      <c r="BH446" s="47">
        <v>0</v>
      </c>
      <c r="BI446" s="47">
        <v>0</v>
      </c>
      <c r="BJ446" s="47">
        <v>0</v>
      </c>
      <c r="BK446" s="47">
        <v>0</v>
      </c>
      <c r="BL446" s="47">
        <v>0</v>
      </c>
      <c r="BM446" s="47">
        <v>0</v>
      </c>
      <c r="BN446" s="47">
        <v>0</v>
      </c>
      <c r="BO446" s="47">
        <v>0</v>
      </c>
      <c r="BP446" s="47">
        <v>0</v>
      </c>
      <c r="BQ446" s="47">
        <v>0</v>
      </c>
      <c r="BR446" s="47">
        <v>0</v>
      </c>
      <c r="BS446" s="47">
        <v>0</v>
      </c>
      <c r="BT446" s="47">
        <v>0</v>
      </c>
      <c r="BU446" s="47">
        <v>0</v>
      </c>
      <c r="BV446" s="47">
        <v>0</v>
      </c>
      <c r="BW446" s="47">
        <v>0</v>
      </c>
      <c r="BX446" s="47">
        <v>0</v>
      </c>
      <c r="BY446" s="47">
        <v>0</v>
      </c>
      <c r="BZ446" s="47">
        <v>0</v>
      </c>
      <c r="CA446" s="47">
        <v>0</v>
      </c>
      <c r="CB446" s="47">
        <v>0</v>
      </c>
      <c r="CC446" s="47">
        <v>0</v>
      </c>
      <c r="CD446" s="47">
        <v>0</v>
      </c>
      <c r="CE446" s="47">
        <v>0</v>
      </c>
      <c r="CF446" s="47">
        <v>0</v>
      </c>
      <c r="CG446" s="47">
        <v>0</v>
      </c>
      <c r="CH446" s="47">
        <v>0</v>
      </c>
      <c r="CI446" s="47">
        <v>0</v>
      </c>
      <c r="CJ446" s="47">
        <v>0</v>
      </c>
      <c r="CK446" s="47">
        <v>0</v>
      </c>
      <c r="CL446" s="47">
        <v>0</v>
      </c>
      <c r="CM446" s="47">
        <v>0</v>
      </c>
      <c r="CN446" s="47">
        <v>0</v>
      </c>
      <c r="CO446" s="47">
        <v>0</v>
      </c>
      <c r="CP446" s="47">
        <v>0</v>
      </c>
      <c r="CQ446" s="47">
        <v>0</v>
      </c>
      <c r="CR446" s="47">
        <v>0</v>
      </c>
      <c r="CS446" s="47">
        <v>0</v>
      </c>
      <c r="CT446" s="47">
        <v>0</v>
      </c>
      <c r="CU446" s="47">
        <v>0</v>
      </c>
      <c r="CV446" s="47">
        <v>0</v>
      </c>
      <c r="CW446" s="47">
        <v>0</v>
      </c>
      <c r="CX446" s="47">
        <v>0</v>
      </c>
      <c r="CY446" s="47">
        <v>1</v>
      </c>
      <c r="CZ446" s="47">
        <v>1</v>
      </c>
      <c r="DA446" s="47">
        <v>0</v>
      </c>
      <c r="DB446" s="47">
        <v>0</v>
      </c>
      <c r="DC446" s="47">
        <v>0</v>
      </c>
      <c r="DD446" s="47">
        <v>0</v>
      </c>
      <c r="DE446" s="47">
        <v>0</v>
      </c>
      <c r="DF446" s="47">
        <v>0</v>
      </c>
      <c r="DG446" s="47">
        <v>0</v>
      </c>
      <c r="DH446" s="47">
        <v>0</v>
      </c>
      <c r="DI446" s="47">
        <v>0</v>
      </c>
      <c r="DJ446" s="47">
        <v>0</v>
      </c>
      <c r="DK446" s="47">
        <v>0</v>
      </c>
      <c r="DL446" s="47">
        <v>0</v>
      </c>
      <c r="DM446" s="47">
        <v>0</v>
      </c>
      <c r="DN446" s="47">
        <v>0</v>
      </c>
      <c r="DO446" s="47">
        <v>0</v>
      </c>
      <c r="DP446" s="47">
        <v>0</v>
      </c>
      <c r="DQ446" s="47">
        <v>0</v>
      </c>
      <c r="DR446" s="47">
        <v>0</v>
      </c>
      <c r="DS446" s="47">
        <v>0</v>
      </c>
      <c r="DT446" s="47">
        <v>0</v>
      </c>
      <c r="DU446" s="47">
        <v>0</v>
      </c>
      <c r="DV446" s="47">
        <v>0</v>
      </c>
      <c r="DW446" s="47">
        <v>0</v>
      </c>
      <c r="DX446" s="47">
        <v>0</v>
      </c>
      <c r="DY446" s="47">
        <v>0</v>
      </c>
      <c r="DZ446" s="47">
        <v>0</v>
      </c>
      <c r="EA446" s="47">
        <v>0</v>
      </c>
      <c r="ZZ446" t="s">
        <v>157</v>
      </c>
    </row>
    <row r="447" spans="1:702" x14ac:dyDescent="0.25">
      <c r="A447" s="47" t="s">
        <v>842</v>
      </c>
      <c r="B447" s="47" t="s">
        <v>153</v>
      </c>
      <c r="C447" s="47" t="s">
        <v>157</v>
      </c>
      <c r="D447" s="47" t="s">
        <v>1170</v>
      </c>
      <c r="E447" s="47" t="s">
        <v>838</v>
      </c>
      <c r="F447" s="47" t="s">
        <v>838</v>
      </c>
      <c r="G447" s="47"/>
      <c r="H447" s="47" t="s">
        <v>406</v>
      </c>
      <c r="I447" s="47" t="s">
        <v>412</v>
      </c>
      <c r="J447" s="47" t="str">
        <f>=IFERROR(VLOOKUP(H447&amp;I447,Table_Fonctions!A:G,6,FALSE),"")</f>
        <v>0</v>
      </c>
      <c r="K447" s="47" t="s">
        <v>1177</v>
      </c>
      <c r="L447" s="47" t="str">
        <f>=IFERROR(VLOOKUP(H447&amp;I447,Table_Fonctions!A:G,7,FALSE),K447)</f>
        <v/>
      </c>
      <c r="M447" s="47" t="str">
        <f>=IF(OR(LEFT(D447, 3)="TJ ", LEFT(D447, 4)="CPH "), "OUI", "NON")</f>
        <v/>
      </c>
      <c r="N447" s="47" t="s">
        <v>671</v>
      </c>
      <c r="O447" s="47" t="s">
        <v>843</v>
      </c>
      <c r="P447" s="47">
        <v>0.5131578947368421</v>
      </c>
      <c r="Q447" s="47">
        <v>0.5131578947368421</v>
      </c>
      <c r="R447" s="47" t="s">
        <v>1172</v>
      </c>
      <c r="S447" s="47">
        <f>=ROUND(BQ447-(BR447+BS447),3)</f>
      </c>
      <c r="T447" s="47">
        <f>=ROUND(CK447-(CL447+CM447+CN447+CO447+CP447),3)</f>
      </c>
      <c r="U447" s="47">
        <v>0</v>
      </c>
      <c r="V447" s="47">
        <v>0</v>
      </c>
      <c r="W447" s="47">
        <v>0</v>
      </c>
      <c r="X447" s="47">
        <v>0</v>
      </c>
      <c r="Y447" s="47">
        <v>0</v>
      </c>
      <c r="Z447" s="47">
        <v>0</v>
      </c>
      <c r="AA447" s="47">
        <v>0</v>
      </c>
      <c r="AB447" s="47">
        <v>0</v>
      </c>
      <c r="AC447" s="47">
        <v>0</v>
      </c>
      <c r="AD447" s="47">
        <v>0</v>
      </c>
      <c r="AE447" s="47">
        <v>0</v>
      </c>
      <c r="AF447" s="47">
        <v>0</v>
      </c>
      <c r="AG447" s="47">
        <v>0</v>
      </c>
      <c r="AH447" s="47">
        <v>0</v>
      </c>
      <c r="AI447" s="47">
        <v>0</v>
      </c>
      <c r="AJ447" s="47">
        <v>0</v>
      </c>
      <c r="AK447" s="47">
        <v>0</v>
      </c>
      <c r="AL447" s="47">
        <v>0</v>
      </c>
      <c r="AM447" s="47">
        <v>0</v>
      </c>
      <c r="AN447" s="47">
        <v>0</v>
      </c>
      <c r="AO447" s="47">
        <v>0</v>
      </c>
      <c r="AP447" s="47">
        <v>0</v>
      </c>
      <c r="AQ447" s="47">
        <v>0</v>
      </c>
      <c r="AR447" s="47">
        <v>0</v>
      </c>
      <c r="AS447" s="47">
        <v>0</v>
      </c>
      <c r="AT447" s="47">
        <v>0</v>
      </c>
      <c r="AU447" s="47">
        <v>0</v>
      </c>
      <c r="AV447" s="47">
        <v>0</v>
      </c>
      <c r="AW447" s="47">
        <v>0</v>
      </c>
      <c r="AX447" s="47">
        <v>0</v>
      </c>
      <c r="AY447" s="47">
        <v>0</v>
      </c>
      <c r="AZ447" s="47">
        <v>0</v>
      </c>
      <c r="BA447" s="47">
        <v>0</v>
      </c>
      <c r="BB447" s="47">
        <v>0</v>
      </c>
      <c r="BC447" s="47">
        <v>0</v>
      </c>
      <c r="BD447" s="47">
        <v>0</v>
      </c>
      <c r="BE447" s="47">
        <v>0</v>
      </c>
      <c r="BF447" s="47">
        <v>0</v>
      </c>
      <c r="BG447" s="47">
        <v>0</v>
      </c>
      <c r="BH447" s="47">
        <v>0</v>
      </c>
      <c r="BI447" s="47">
        <v>0</v>
      </c>
      <c r="BJ447" s="47">
        <v>0</v>
      </c>
      <c r="BK447" s="47">
        <v>0</v>
      </c>
      <c r="BL447" s="47">
        <v>0</v>
      </c>
      <c r="BM447" s="47">
        <v>0</v>
      </c>
      <c r="BN447" s="47">
        <v>0</v>
      </c>
      <c r="BO447" s="47">
        <v>0</v>
      </c>
      <c r="BP447" s="47">
        <v>0</v>
      </c>
      <c r="BQ447" s="47">
        <v>0</v>
      </c>
      <c r="BR447" s="47">
        <v>0</v>
      </c>
      <c r="BS447" s="47">
        <v>0</v>
      </c>
      <c r="BT447" s="47">
        <v>0.5131578947368421</v>
      </c>
      <c r="BU447" s="47">
        <v>0</v>
      </c>
      <c r="BV447" s="47">
        <v>0</v>
      </c>
      <c r="BW447" s="47">
        <v>0</v>
      </c>
      <c r="BX447" s="47">
        <v>0</v>
      </c>
      <c r="BY447" s="47">
        <v>0</v>
      </c>
      <c r="BZ447" s="47">
        <v>0</v>
      </c>
      <c r="CA447" s="47">
        <v>0</v>
      </c>
      <c r="CB447" s="47">
        <v>0</v>
      </c>
      <c r="CC447" s="47">
        <v>0</v>
      </c>
      <c r="CD447" s="47">
        <v>0</v>
      </c>
      <c r="CE447" s="47">
        <v>0</v>
      </c>
      <c r="CF447" s="47">
        <v>0</v>
      </c>
      <c r="CG447" s="47">
        <v>0</v>
      </c>
      <c r="CH447" s="47">
        <v>0</v>
      </c>
      <c r="CI447" s="47">
        <v>0</v>
      </c>
      <c r="CJ447" s="47">
        <v>0</v>
      </c>
      <c r="CK447" s="47">
        <v>0</v>
      </c>
      <c r="CL447" s="47">
        <v>0</v>
      </c>
      <c r="CM447" s="47">
        <v>0</v>
      </c>
      <c r="CN447" s="47">
        <v>0</v>
      </c>
      <c r="CO447" s="47">
        <v>0</v>
      </c>
      <c r="CP447" s="47">
        <v>0</v>
      </c>
      <c r="CQ447" s="47">
        <v>0</v>
      </c>
      <c r="CR447" s="47">
        <v>0</v>
      </c>
      <c r="CS447" s="47">
        <v>0</v>
      </c>
      <c r="CT447" s="47">
        <v>0</v>
      </c>
      <c r="CU447" s="47">
        <v>0</v>
      </c>
      <c r="CV447" s="47">
        <v>0</v>
      </c>
      <c r="CW447" s="47">
        <v>0</v>
      </c>
      <c r="CX447" s="47">
        <v>0</v>
      </c>
      <c r="CY447" s="47">
        <v>0</v>
      </c>
      <c r="CZ447" s="47">
        <v>0</v>
      </c>
      <c r="DA447" s="47">
        <v>0</v>
      </c>
      <c r="DB447" s="47">
        <v>0</v>
      </c>
      <c r="DC447" s="47">
        <v>0</v>
      </c>
      <c r="DD447" s="47">
        <v>0</v>
      </c>
      <c r="DE447" s="47">
        <v>0</v>
      </c>
      <c r="DF447" s="47">
        <v>0</v>
      </c>
      <c r="DG447" s="47">
        <v>0</v>
      </c>
      <c r="DH447" s="47">
        <v>0</v>
      </c>
      <c r="DI447" s="47">
        <v>0</v>
      </c>
      <c r="DJ447" s="47">
        <v>0</v>
      </c>
      <c r="DK447" s="47">
        <v>0</v>
      </c>
      <c r="DL447" s="47">
        <v>0</v>
      </c>
      <c r="DM447" s="47">
        <v>0</v>
      </c>
      <c r="DN447" s="47">
        <v>0</v>
      </c>
      <c r="DO447" s="47">
        <v>0</v>
      </c>
      <c r="DP447" s="47">
        <v>0</v>
      </c>
      <c r="DQ447" s="47">
        <v>0</v>
      </c>
      <c r="DR447" s="47">
        <v>0</v>
      </c>
      <c r="DS447" s="47">
        <v>0</v>
      </c>
      <c r="DT447" s="47">
        <v>0</v>
      </c>
      <c r="DU447" s="47">
        <v>0</v>
      </c>
      <c r="DV447" s="47">
        <v>0</v>
      </c>
      <c r="DW447" s="47">
        <v>0</v>
      </c>
      <c r="DX447" s="47">
        <v>0</v>
      </c>
      <c r="DY447" s="47">
        <v>0</v>
      </c>
      <c r="DZ447" s="47">
        <v>0</v>
      </c>
      <c r="EA447" s="47">
        <v>0</v>
      </c>
      <c r="ZZ447" t="s">
        <v>157</v>
      </c>
    </row>
    <row r="448" spans="1:702" x14ac:dyDescent="0.25">
      <c r="A448" s="47" t="s">
        <v>844</v>
      </c>
      <c r="B448" s="47" t="s">
        <v>153</v>
      </c>
      <c r="C448" s="47" t="s">
        <v>157</v>
      </c>
      <c r="D448" s="47" t="s">
        <v>1170</v>
      </c>
      <c r="E448" s="47" t="s">
        <v>838</v>
      </c>
      <c r="F448" s="47" t="s">
        <v>838</v>
      </c>
      <c r="G448" s="47"/>
      <c r="H448" s="47" t="s">
        <v>406</v>
      </c>
      <c r="I448" s="47" t="s">
        <v>415</v>
      </c>
      <c r="J448" s="47" t="str">
        <f>=IFERROR(VLOOKUP(H448&amp;I448,Table_Fonctions!A:G,6,FALSE),"")</f>
        <v>0</v>
      </c>
      <c r="K448" s="47" t="s">
        <v>1177</v>
      </c>
      <c r="L448" s="47" t="str">
        <f>=IFERROR(VLOOKUP(H448&amp;I448,Table_Fonctions!A:G,7,FALSE),K448)</f>
        <v/>
      </c>
      <c r="M448" s="47" t="str">
        <f>=IF(OR(LEFT(D448, 3)="TJ ", LEFT(D448, 4)="CPH "), "OUI", "NON")</f>
        <v/>
      </c>
      <c r="N448" s="47" t="s">
        <v>845</v>
      </c>
      <c r="O448" s="47"/>
      <c r="P448" s="47">
        <v>1</v>
      </c>
      <c r="Q448" s="47">
        <v>1</v>
      </c>
      <c r="R448" s="47" t="s">
        <v>1172</v>
      </c>
      <c r="S448" s="47">
        <f>=ROUND(BQ448-(BR448+BS448),3)</f>
      </c>
      <c r="T448" s="47">
        <f>=ROUND(CK448-(CL448+CM448+CN448+CO448+CP448),3)</f>
      </c>
      <c r="U448" s="47">
        <v>0</v>
      </c>
      <c r="V448" s="47">
        <v>0</v>
      </c>
      <c r="W448" s="47">
        <v>0</v>
      </c>
      <c r="X448" s="47">
        <v>0</v>
      </c>
      <c r="Y448" s="47">
        <v>0</v>
      </c>
      <c r="Z448" s="47">
        <v>0</v>
      </c>
      <c r="AA448" s="47">
        <v>0</v>
      </c>
      <c r="AB448" s="47">
        <v>0</v>
      </c>
      <c r="AC448" s="47">
        <v>0</v>
      </c>
      <c r="AD448" s="47">
        <v>0</v>
      </c>
      <c r="AE448" s="47">
        <v>0</v>
      </c>
      <c r="AF448" s="47">
        <v>0</v>
      </c>
      <c r="AG448" s="47">
        <v>0</v>
      </c>
      <c r="AH448" s="47">
        <v>0</v>
      </c>
      <c r="AI448" s="47">
        <v>0</v>
      </c>
      <c r="AJ448" s="47">
        <v>0</v>
      </c>
      <c r="AK448" s="47">
        <v>0</v>
      </c>
      <c r="AL448" s="47">
        <v>0</v>
      </c>
      <c r="AM448" s="47">
        <v>0</v>
      </c>
      <c r="AN448" s="47">
        <v>0</v>
      </c>
      <c r="AO448" s="47">
        <v>0</v>
      </c>
      <c r="AP448" s="47">
        <v>0</v>
      </c>
      <c r="AQ448" s="47">
        <v>0</v>
      </c>
      <c r="AR448" s="47">
        <v>0</v>
      </c>
      <c r="AS448" s="47">
        <v>0</v>
      </c>
      <c r="AT448" s="47">
        <v>0</v>
      </c>
      <c r="AU448" s="47">
        <v>0</v>
      </c>
      <c r="AV448" s="47">
        <v>0</v>
      </c>
      <c r="AW448" s="47">
        <v>0</v>
      </c>
      <c r="AX448" s="47">
        <v>0</v>
      </c>
      <c r="AY448" s="47">
        <v>0</v>
      </c>
      <c r="AZ448" s="47">
        <v>0</v>
      </c>
      <c r="BA448" s="47">
        <v>0</v>
      </c>
      <c r="BB448" s="47">
        <v>0</v>
      </c>
      <c r="BC448" s="47">
        <v>0</v>
      </c>
      <c r="BD448" s="47">
        <v>0</v>
      </c>
      <c r="BE448" s="47">
        <v>0</v>
      </c>
      <c r="BF448" s="47">
        <v>0</v>
      </c>
      <c r="BG448" s="47">
        <v>0</v>
      </c>
      <c r="BH448" s="47">
        <v>0</v>
      </c>
      <c r="BI448" s="47">
        <v>0</v>
      </c>
      <c r="BJ448" s="47">
        <v>0</v>
      </c>
      <c r="BK448" s="47">
        <v>0</v>
      </c>
      <c r="BL448" s="47">
        <v>0</v>
      </c>
      <c r="BM448" s="47">
        <v>0</v>
      </c>
      <c r="BN448" s="47">
        <v>0</v>
      </c>
      <c r="BO448" s="47">
        <v>0</v>
      </c>
      <c r="BP448" s="47">
        <v>0</v>
      </c>
      <c r="BQ448" s="47">
        <v>0</v>
      </c>
      <c r="BR448" s="47">
        <v>0</v>
      </c>
      <c r="BS448" s="47">
        <v>0</v>
      </c>
      <c r="BT448" s="47">
        <v>1</v>
      </c>
      <c r="BU448" s="47">
        <v>0</v>
      </c>
      <c r="BV448" s="47">
        <v>0</v>
      </c>
      <c r="BW448" s="47">
        <v>0</v>
      </c>
      <c r="BX448" s="47">
        <v>0</v>
      </c>
      <c r="BY448" s="47">
        <v>0</v>
      </c>
      <c r="BZ448" s="47">
        <v>0</v>
      </c>
      <c r="CA448" s="47">
        <v>0</v>
      </c>
      <c r="CB448" s="47">
        <v>0</v>
      </c>
      <c r="CC448" s="47">
        <v>0</v>
      </c>
      <c r="CD448" s="47">
        <v>0</v>
      </c>
      <c r="CE448" s="47">
        <v>0</v>
      </c>
      <c r="CF448" s="47">
        <v>0</v>
      </c>
      <c r="CG448" s="47">
        <v>0</v>
      </c>
      <c r="CH448" s="47">
        <v>0</v>
      </c>
      <c r="CI448" s="47">
        <v>0</v>
      </c>
      <c r="CJ448" s="47">
        <v>0</v>
      </c>
      <c r="CK448" s="47">
        <v>0</v>
      </c>
      <c r="CL448" s="47">
        <v>0</v>
      </c>
      <c r="CM448" s="47">
        <v>0</v>
      </c>
      <c r="CN448" s="47">
        <v>0</v>
      </c>
      <c r="CO448" s="47">
        <v>0</v>
      </c>
      <c r="CP448" s="47">
        <v>0</v>
      </c>
      <c r="CQ448" s="47">
        <v>0</v>
      </c>
      <c r="CR448" s="47">
        <v>0</v>
      </c>
      <c r="CS448" s="47">
        <v>0</v>
      </c>
      <c r="CT448" s="47">
        <v>0</v>
      </c>
      <c r="CU448" s="47">
        <v>0</v>
      </c>
      <c r="CV448" s="47">
        <v>0</v>
      </c>
      <c r="CW448" s="47">
        <v>0</v>
      </c>
      <c r="CX448" s="47">
        <v>0</v>
      </c>
      <c r="CY448" s="47">
        <v>0</v>
      </c>
      <c r="CZ448" s="47">
        <v>0</v>
      </c>
      <c r="DA448" s="47">
        <v>0</v>
      </c>
      <c r="DB448" s="47">
        <v>0</v>
      </c>
      <c r="DC448" s="47">
        <v>0</v>
      </c>
      <c r="DD448" s="47">
        <v>0</v>
      </c>
      <c r="DE448" s="47">
        <v>0</v>
      </c>
      <c r="DF448" s="47">
        <v>0</v>
      </c>
      <c r="DG448" s="47">
        <v>0</v>
      </c>
      <c r="DH448" s="47">
        <v>0</v>
      </c>
      <c r="DI448" s="47">
        <v>0</v>
      </c>
      <c r="DJ448" s="47">
        <v>0</v>
      </c>
      <c r="DK448" s="47">
        <v>0</v>
      </c>
      <c r="DL448" s="47">
        <v>0</v>
      </c>
      <c r="DM448" s="47">
        <v>0</v>
      </c>
      <c r="DN448" s="47">
        <v>0</v>
      </c>
      <c r="DO448" s="47">
        <v>0</v>
      </c>
      <c r="DP448" s="47">
        <v>0</v>
      </c>
      <c r="DQ448" s="47">
        <v>0</v>
      </c>
      <c r="DR448" s="47">
        <v>0</v>
      </c>
      <c r="DS448" s="47">
        <v>0</v>
      </c>
      <c r="DT448" s="47">
        <v>0</v>
      </c>
      <c r="DU448" s="47">
        <v>0</v>
      </c>
      <c r="DV448" s="47">
        <v>0</v>
      </c>
      <c r="DW448" s="47">
        <v>0</v>
      </c>
      <c r="DX448" s="47">
        <v>0</v>
      </c>
      <c r="DY448" s="47">
        <v>0</v>
      </c>
      <c r="DZ448" s="47">
        <v>0</v>
      </c>
      <c r="EA448" s="47">
        <v>0</v>
      </c>
      <c r="ZZ448" t="s">
        <v>157</v>
      </c>
    </row>
    <row r="449" spans="1:702" x14ac:dyDescent="0.25">
      <c r="A449" s="47" t="s">
        <v>846</v>
      </c>
      <c r="B449" s="47" t="s">
        <v>153</v>
      </c>
      <c r="C449" s="47" t="s">
        <v>157</v>
      </c>
      <c r="D449" s="47" t="s">
        <v>1170</v>
      </c>
      <c r="E449" s="47" t="s">
        <v>838</v>
      </c>
      <c r="F449" s="47" t="s">
        <v>838</v>
      </c>
      <c r="G449" s="47"/>
      <c r="H449" s="47" t="s">
        <v>406</v>
      </c>
      <c r="I449" s="47" t="s">
        <v>415</v>
      </c>
      <c r="J449" s="47" t="str">
        <f>=IFERROR(VLOOKUP(H449&amp;I449,Table_Fonctions!A:G,6,FALSE),"")</f>
        <v>0</v>
      </c>
      <c r="K449" s="47" t="s">
        <v>1177</v>
      </c>
      <c r="L449" s="47" t="str">
        <f>=IFERROR(VLOOKUP(H449&amp;I449,Table_Fonctions!A:G,7,FALSE),K449)</f>
        <v/>
      </c>
      <c r="M449" s="47" t="str">
        <f>=IF(OR(LEFT(D449, 3)="TJ ", LEFT(D449, 4)="CPH "), "OUI", "NON")</f>
        <v/>
      </c>
      <c r="N449" s="47" t="s">
        <v>847</v>
      </c>
      <c r="O449" s="47"/>
      <c r="P449" s="47">
        <v>1</v>
      </c>
      <c r="Q449" s="47">
        <v>1</v>
      </c>
      <c r="R449" s="47" t="s">
        <v>1172</v>
      </c>
      <c r="S449" s="47">
        <f>=ROUND(BQ449-(BR449+BS449),3)</f>
      </c>
      <c r="T449" s="47">
        <f>=ROUND(CK449-(CL449+CM449+CN449+CO449+CP449),3)</f>
      </c>
      <c r="U449" s="47">
        <v>0</v>
      </c>
      <c r="V449" s="47">
        <v>0</v>
      </c>
      <c r="W449" s="47">
        <v>0</v>
      </c>
      <c r="X449" s="47">
        <v>0</v>
      </c>
      <c r="Y449" s="47">
        <v>0</v>
      </c>
      <c r="Z449" s="47">
        <v>0</v>
      </c>
      <c r="AA449" s="47">
        <v>0</v>
      </c>
      <c r="AB449" s="47">
        <v>0</v>
      </c>
      <c r="AC449" s="47">
        <v>0</v>
      </c>
      <c r="AD449" s="47">
        <v>0</v>
      </c>
      <c r="AE449" s="47">
        <v>0</v>
      </c>
      <c r="AF449" s="47">
        <v>0</v>
      </c>
      <c r="AG449" s="47">
        <v>0</v>
      </c>
      <c r="AH449" s="47">
        <v>0</v>
      </c>
      <c r="AI449" s="47">
        <v>0</v>
      </c>
      <c r="AJ449" s="47">
        <v>0</v>
      </c>
      <c r="AK449" s="47">
        <v>0</v>
      </c>
      <c r="AL449" s="47">
        <v>0</v>
      </c>
      <c r="AM449" s="47">
        <v>0</v>
      </c>
      <c r="AN449" s="47">
        <v>0</v>
      </c>
      <c r="AO449" s="47">
        <v>0</v>
      </c>
      <c r="AP449" s="47">
        <v>0</v>
      </c>
      <c r="AQ449" s="47">
        <v>0</v>
      </c>
      <c r="AR449" s="47">
        <v>0</v>
      </c>
      <c r="AS449" s="47">
        <v>0</v>
      </c>
      <c r="AT449" s="47">
        <v>0</v>
      </c>
      <c r="AU449" s="47">
        <v>0</v>
      </c>
      <c r="AV449" s="47">
        <v>0</v>
      </c>
      <c r="AW449" s="47">
        <v>0</v>
      </c>
      <c r="AX449" s="47">
        <v>0</v>
      </c>
      <c r="AY449" s="47">
        <v>0</v>
      </c>
      <c r="AZ449" s="47">
        <v>0</v>
      </c>
      <c r="BA449" s="47">
        <v>0</v>
      </c>
      <c r="BB449" s="47">
        <v>0</v>
      </c>
      <c r="BC449" s="47">
        <v>0</v>
      </c>
      <c r="BD449" s="47">
        <v>0</v>
      </c>
      <c r="BE449" s="47">
        <v>0</v>
      </c>
      <c r="BF449" s="47">
        <v>0</v>
      </c>
      <c r="BG449" s="47">
        <v>0</v>
      </c>
      <c r="BH449" s="47">
        <v>0</v>
      </c>
      <c r="BI449" s="47">
        <v>0</v>
      </c>
      <c r="BJ449" s="47">
        <v>0</v>
      </c>
      <c r="BK449" s="47">
        <v>0</v>
      </c>
      <c r="BL449" s="47">
        <v>0</v>
      </c>
      <c r="BM449" s="47">
        <v>0</v>
      </c>
      <c r="BN449" s="47">
        <v>0</v>
      </c>
      <c r="BO449" s="47">
        <v>0</v>
      </c>
      <c r="BP449" s="47">
        <v>0</v>
      </c>
      <c r="BQ449" s="47">
        <v>0</v>
      </c>
      <c r="BR449" s="47">
        <v>0</v>
      </c>
      <c r="BS449" s="47">
        <v>0</v>
      </c>
      <c r="BT449" s="47">
        <v>0</v>
      </c>
      <c r="BU449" s="47">
        <v>0</v>
      </c>
      <c r="BV449" s="47">
        <v>0</v>
      </c>
      <c r="BW449" s="47">
        <v>0</v>
      </c>
      <c r="BX449" s="47">
        <v>0</v>
      </c>
      <c r="BY449" s="47">
        <v>0</v>
      </c>
      <c r="BZ449" s="47">
        <v>0</v>
      </c>
      <c r="CA449" s="47">
        <v>0</v>
      </c>
      <c r="CB449" s="47">
        <v>0</v>
      </c>
      <c r="CC449" s="47">
        <v>0</v>
      </c>
      <c r="CD449" s="47">
        <v>0</v>
      </c>
      <c r="CE449" s="47">
        <v>0</v>
      </c>
      <c r="CF449" s="47">
        <v>0</v>
      </c>
      <c r="CG449" s="47">
        <v>0</v>
      </c>
      <c r="CH449" s="47">
        <v>0</v>
      </c>
      <c r="CI449" s="47">
        <v>0</v>
      </c>
      <c r="CJ449" s="47">
        <v>0</v>
      </c>
      <c r="CK449" s="47">
        <v>0</v>
      </c>
      <c r="CL449" s="47">
        <v>0</v>
      </c>
      <c r="CM449" s="47">
        <v>0</v>
      </c>
      <c r="CN449" s="47">
        <v>0</v>
      </c>
      <c r="CO449" s="47">
        <v>0</v>
      </c>
      <c r="CP449" s="47">
        <v>0</v>
      </c>
      <c r="CQ449" s="47">
        <v>0</v>
      </c>
      <c r="CR449" s="47">
        <v>0</v>
      </c>
      <c r="CS449" s="47">
        <v>0</v>
      </c>
      <c r="CT449" s="47">
        <v>0</v>
      </c>
      <c r="CU449" s="47">
        <v>0</v>
      </c>
      <c r="CV449" s="47">
        <v>0</v>
      </c>
      <c r="CW449" s="47">
        <v>0</v>
      </c>
      <c r="CX449" s="47">
        <v>0</v>
      </c>
      <c r="CY449" s="47">
        <v>1</v>
      </c>
      <c r="CZ449" s="47">
        <v>1</v>
      </c>
      <c r="DA449" s="47">
        <v>0</v>
      </c>
      <c r="DB449" s="47">
        <v>0</v>
      </c>
      <c r="DC449" s="47">
        <v>0</v>
      </c>
      <c r="DD449" s="47">
        <v>0</v>
      </c>
      <c r="DE449" s="47">
        <v>0</v>
      </c>
      <c r="DF449" s="47">
        <v>0</v>
      </c>
      <c r="DG449" s="47">
        <v>0</v>
      </c>
      <c r="DH449" s="47">
        <v>0</v>
      </c>
      <c r="DI449" s="47">
        <v>0</v>
      </c>
      <c r="DJ449" s="47">
        <v>0</v>
      </c>
      <c r="DK449" s="47">
        <v>0</v>
      </c>
      <c r="DL449" s="47">
        <v>0</v>
      </c>
      <c r="DM449" s="47">
        <v>0</v>
      </c>
      <c r="DN449" s="47">
        <v>0</v>
      </c>
      <c r="DO449" s="47">
        <v>0</v>
      </c>
      <c r="DP449" s="47">
        <v>0</v>
      </c>
      <c r="DQ449" s="47">
        <v>0</v>
      </c>
      <c r="DR449" s="47">
        <v>0</v>
      </c>
      <c r="DS449" s="47">
        <v>0</v>
      </c>
      <c r="DT449" s="47">
        <v>0</v>
      </c>
      <c r="DU449" s="47">
        <v>0</v>
      </c>
      <c r="DV449" s="47">
        <v>0</v>
      </c>
      <c r="DW449" s="47">
        <v>0</v>
      </c>
      <c r="DX449" s="47">
        <v>0.5131578947368421</v>
      </c>
      <c r="DY449" s="47">
        <v>0</v>
      </c>
      <c r="DZ449" s="47">
        <v>0</v>
      </c>
      <c r="EA449" s="47">
        <v>0.5131578947368421</v>
      </c>
      <c r="ZZ449" t="s">
        <v>157</v>
      </c>
    </row>
    <row r="450" spans="1:702" x14ac:dyDescent="0.25">
      <c r="A450" s="47" t="s">
        <v>848</v>
      </c>
      <c r="B450" s="47" t="s">
        <v>153</v>
      </c>
      <c r="C450" s="47" t="s">
        <v>157</v>
      </c>
      <c r="D450" s="47" t="s">
        <v>1170</v>
      </c>
      <c r="E450" s="47" t="s">
        <v>838</v>
      </c>
      <c r="F450" s="47" t="s">
        <v>838</v>
      </c>
      <c r="G450" s="47"/>
      <c r="H450" s="47" t="s">
        <v>406</v>
      </c>
      <c r="I450" s="47" t="s">
        <v>415</v>
      </c>
      <c r="J450" s="47" t="str">
        <f>=IFERROR(VLOOKUP(H450&amp;I450,Table_Fonctions!A:G,6,FALSE),"")</f>
        <v>0</v>
      </c>
      <c r="K450" s="47" t="s">
        <v>1177</v>
      </c>
      <c r="L450" s="47" t="str">
        <f>=IFERROR(VLOOKUP(H450&amp;I450,Table_Fonctions!A:G,7,FALSE),K450)</f>
        <v/>
      </c>
      <c r="M450" s="47" t="str">
        <f>=IF(OR(LEFT(D450, 3)="TJ ", LEFT(D450, 4)="CPH "), "OUI", "NON")</f>
        <v/>
      </c>
      <c r="N450" s="47" t="s">
        <v>849</v>
      </c>
      <c r="O450" s="47"/>
      <c r="P450" s="47">
        <v>1</v>
      </c>
      <c r="Q450" s="47">
        <v>1</v>
      </c>
      <c r="R450" s="47" t="s">
        <v>1172</v>
      </c>
      <c r="S450" s="47">
        <f>=ROUND(BQ450-(BR450+BS450),3)</f>
      </c>
      <c r="T450" s="47">
        <f>=ROUND(CK450-(CL450+CM450+CN450+CO450+CP450),3)</f>
      </c>
      <c r="U450" s="47">
        <v>0</v>
      </c>
      <c r="V450" s="47">
        <v>0</v>
      </c>
      <c r="W450" s="47">
        <v>0</v>
      </c>
      <c r="X450" s="47">
        <v>0</v>
      </c>
      <c r="Y450" s="47">
        <v>0</v>
      </c>
      <c r="Z450" s="47">
        <v>0</v>
      </c>
      <c r="AA450" s="47">
        <v>0</v>
      </c>
      <c r="AB450" s="47">
        <v>0</v>
      </c>
      <c r="AC450" s="47">
        <v>0</v>
      </c>
      <c r="AD450" s="47">
        <v>0</v>
      </c>
      <c r="AE450" s="47">
        <v>0</v>
      </c>
      <c r="AF450" s="47">
        <v>0</v>
      </c>
      <c r="AG450" s="47">
        <v>0</v>
      </c>
      <c r="AH450" s="47">
        <v>0</v>
      </c>
      <c r="AI450" s="47">
        <v>0</v>
      </c>
      <c r="AJ450" s="47">
        <v>0</v>
      </c>
      <c r="AK450" s="47">
        <v>0</v>
      </c>
      <c r="AL450" s="47">
        <v>0</v>
      </c>
      <c r="AM450" s="47">
        <v>0</v>
      </c>
      <c r="AN450" s="47">
        <v>0</v>
      </c>
      <c r="AO450" s="47">
        <v>0</v>
      </c>
      <c r="AP450" s="47">
        <v>0</v>
      </c>
      <c r="AQ450" s="47">
        <v>0</v>
      </c>
      <c r="AR450" s="47">
        <v>0</v>
      </c>
      <c r="AS450" s="47">
        <v>0</v>
      </c>
      <c r="AT450" s="47">
        <v>0</v>
      </c>
      <c r="AU450" s="47">
        <v>0</v>
      </c>
      <c r="AV450" s="47">
        <v>0</v>
      </c>
      <c r="AW450" s="47">
        <v>0</v>
      </c>
      <c r="AX450" s="47">
        <v>0</v>
      </c>
      <c r="AY450" s="47">
        <v>0</v>
      </c>
      <c r="AZ450" s="47">
        <v>0</v>
      </c>
      <c r="BA450" s="47">
        <v>0</v>
      </c>
      <c r="BB450" s="47">
        <v>0</v>
      </c>
      <c r="BC450" s="47">
        <v>0</v>
      </c>
      <c r="BD450" s="47">
        <v>0</v>
      </c>
      <c r="BE450" s="47">
        <v>0</v>
      </c>
      <c r="BF450" s="47">
        <v>0</v>
      </c>
      <c r="BG450" s="47">
        <v>0</v>
      </c>
      <c r="BH450" s="47">
        <v>0</v>
      </c>
      <c r="BI450" s="47">
        <v>0</v>
      </c>
      <c r="BJ450" s="47">
        <v>0</v>
      </c>
      <c r="BK450" s="47">
        <v>0</v>
      </c>
      <c r="BL450" s="47">
        <v>0</v>
      </c>
      <c r="BM450" s="47">
        <v>0</v>
      </c>
      <c r="BN450" s="47">
        <v>0</v>
      </c>
      <c r="BO450" s="47">
        <v>0</v>
      </c>
      <c r="BP450" s="47">
        <v>0</v>
      </c>
      <c r="BQ450" s="47">
        <v>0</v>
      </c>
      <c r="BR450" s="47">
        <v>0</v>
      </c>
      <c r="BS450" s="47">
        <v>0</v>
      </c>
      <c r="BT450" s="47">
        <v>0</v>
      </c>
      <c r="BU450" s="47">
        <v>0</v>
      </c>
      <c r="BV450" s="47">
        <v>0</v>
      </c>
      <c r="BW450" s="47">
        <v>0</v>
      </c>
      <c r="BX450" s="47">
        <v>0</v>
      </c>
      <c r="BY450" s="47">
        <v>0</v>
      </c>
      <c r="BZ450" s="47">
        <v>0</v>
      </c>
      <c r="CA450" s="47">
        <v>0</v>
      </c>
      <c r="CB450" s="47">
        <v>0</v>
      </c>
      <c r="CC450" s="47">
        <v>0</v>
      </c>
      <c r="CD450" s="47">
        <v>0</v>
      </c>
      <c r="CE450" s="47">
        <v>0</v>
      </c>
      <c r="CF450" s="47">
        <v>0</v>
      </c>
      <c r="CG450" s="47">
        <v>0</v>
      </c>
      <c r="CH450" s="47">
        <v>0</v>
      </c>
      <c r="CI450" s="47">
        <v>0</v>
      </c>
      <c r="CJ450" s="47">
        <v>0</v>
      </c>
      <c r="CK450" s="47">
        <v>0</v>
      </c>
      <c r="CL450" s="47">
        <v>0</v>
      </c>
      <c r="CM450" s="47">
        <v>0</v>
      </c>
      <c r="CN450" s="47">
        <v>0</v>
      </c>
      <c r="CO450" s="47">
        <v>0</v>
      </c>
      <c r="CP450" s="47">
        <v>0</v>
      </c>
      <c r="CQ450" s="47">
        <v>0</v>
      </c>
      <c r="CR450" s="47">
        <v>0</v>
      </c>
      <c r="CS450" s="47">
        <v>0</v>
      </c>
      <c r="CT450" s="47">
        <v>0</v>
      </c>
      <c r="CU450" s="47">
        <v>0</v>
      </c>
      <c r="CV450" s="47">
        <v>0</v>
      </c>
      <c r="CW450" s="47">
        <v>0</v>
      </c>
      <c r="CX450" s="47">
        <v>0</v>
      </c>
      <c r="CY450" s="47">
        <v>1</v>
      </c>
      <c r="CZ450" s="47">
        <v>0</v>
      </c>
      <c r="DA450" s="47">
        <v>0</v>
      </c>
      <c r="DB450" s="47">
        <v>0</v>
      </c>
      <c r="DC450" s="47">
        <v>0</v>
      </c>
      <c r="DD450" s="47">
        <v>0</v>
      </c>
      <c r="DE450" s="47">
        <v>1</v>
      </c>
      <c r="DF450" s="47">
        <v>0</v>
      </c>
      <c r="DG450" s="47">
        <v>0</v>
      </c>
      <c r="DH450" s="47">
        <v>0</v>
      </c>
      <c r="DI450" s="47">
        <v>0</v>
      </c>
      <c r="DJ450" s="47">
        <v>0</v>
      </c>
      <c r="DK450" s="47">
        <v>0</v>
      </c>
      <c r="DL450" s="47">
        <v>0</v>
      </c>
      <c r="DM450" s="47">
        <v>0</v>
      </c>
      <c r="DN450" s="47">
        <v>0</v>
      </c>
      <c r="DO450" s="47">
        <v>0</v>
      </c>
      <c r="DP450" s="47">
        <v>0</v>
      </c>
      <c r="DQ450" s="47">
        <v>0</v>
      </c>
      <c r="DR450" s="47">
        <v>0</v>
      </c>
      <c r="DS450" s="47">
        <v>0</v>
      </c>
      <c r="DT450" s="47">
        <v>0</v>
      </c>
      <c r="DU450" s="47">
        <v>0</v>
      </c>
      <c r="DV450" s="47">
        <v>0</v>
      </c>
      <c r="DW450" s="47">
        <v>0</v>
      </c>
      <c r="DX450" s="47">
        <v>0</v>
      </c>
      <c r="DY450" s="47">
        <v>0</v>
      </c>
      <c r="DZ450" s="47">
        <v>0</v>
      </c>
      <c r="EA450" s="47">
        <v>0</v>
      </c>
      <c r="ZZ450" t="s">
        <v>157</v>
      </c>
    </row>
    <row r="451" spans="1:702" x14ac:dyDescent="0.25">
      <c r="A451" s="47" t="s">
        <v>850</v>
      </c>
      <c r="B451" s="47" t="s">
        <v>153</v>
      </c>
      <c r="C451" s="47" t="s">
        <v>157</v>
      </c>
      <c r="D451" s="47" t="s">
        <v>1170</v>
      </c>
      <c r="E451" s="47" t="s">
        <v>838</v>
      </c>
      <c r="F451" s="47" t="s">
        <v>838</v>
      </c>
      <c r="G451" s="47"/>
      <c r="H451" s="47" t="s">
        <v>406</v>
      </c>
      <c r="I451" s="47" t="s">
        <v>415</v>
      </c>
      <c r="J451" s="47" t="str">
        <f>=IFERROR(VLOOKUP(H451&amp;I451,Table_Fonctions!A:G,6,FALSE),"")</f>
        <v>0</v>
      </c>
      <c r="K451" s="47" t="s">
        <v>1177</v>
      </c>
      <c r="L451" s="47" t="str">
        <f>=IFERROR(VLOOKUP(H451&amp;I451,Table_Fonctions!A:G,7,FALSE),K451)</f>
        <v/>
      </c>
      <c r="M451" s="47" t="str">
        <f>=IF(OR(LEFT(D451, 3)="TJ ", LEFT(D451, 4)="CPH "), "OUI", "NON")</f>
        <v/>
      </c>
      <c r="N451" s="47" t="s">
        <v>851</v>
      </c>
      <c r="O451" s="47"/>
      <c r="P451" s="47">
        <v>1</v>
      </c>
      <c r="Q451" s="47">
        <v>0.3157894736842105</v>
      </c>
      <c r="R451" s="47">
        <v>0.6842105263157895</v>
      </c>
      <c r="S451" s="47">
        <f>=ROUND(BQ451-(BR451+BS451),3)</f>
      </c>
      <c r="T451" s="47">
        <f>=ROUND(CK451-(CL451+CM451+CN451+CO451+CP451),3)</f>
      </c>
      <c r="U451" s="47">
        <v>0.3157894736842105</v>
      </c>
      <c r="V451" s="47">
        <v>0</v>
      </c>
      <c r="W451" s="47">
        <v>0</v>
      </c>
      <c r="X451" s="47">
        <v>0</v>
      </c>
      <c r="Y451" s="47">
        <v>0</v>
      </c>
      <c r="Z451" s="47">
        <v>0</v>
      </c>
      <c r="AA451" s="47">
        <v>0</v>
      </c>
      <c r="AB451" s="47">
        <v>0</v>
      </c>
      <c r="AC451" s="47">
        <v>0</v>
      </c>
      <c r="AD451" s="47">
        <v>0</v>
      </c>
      <c r="AE451" s="47">
        <v>0</v>
      </c>
      <c r="AF451" s="47">
        <v>0</v>
      </c>
      <c r="AG451" s="47">
        <v>0</v>
      </c>
      <c r="AH451" s="47">
        <v>0</v>
      </c>
      <c r="AI451" s="47">
        <v>0</v>
      </c>
      <c r="AJ451" s="47">
        <v>0</v>
      </c>
      <c r="AK451" s="47">
        <v>0</v>
      </c>
      <c r="AL451" s="47">
        <v>0</v>
      </c>
      <c r="AM451" s="47">
        <v>0</v>
      </c>
      <c r="AN451" s="47">
        <v>0</v>
      </c>
      <c r="AO451" s="47">
        <v>0</v>
      </c>
      <c r="AP451" s="47">
        <v>0</v>
      </c>
      <c r="AQ451" s="47">
        <v>0</v>
      </c>
      <c r="AR451" s="47">
        <v>0</v>
      </c>
      <c r="AS451" s="47">
        <v>0</v>
      </c>
      <c r="AT451" s="47">
        <v>0</v>
      </c>
      <c r="AU451" s="47">
        <v>0</v>
      </c>
      <c r="AV451" s="47">
        <v>0</v>
      </c>
      <c r="AW451" s="47">
        <v>0</v>
      </c>
      <c r="AX451" s="47">
        <v>0</v>
      </c>
      <c r="AY451" s="47">
        <v>0</v>
      </c>
      <c r="AZ451" s="47">
        <v>0</v>
      </c>
      <c r="BA451" s="47">
        <v>0</v>
      </c>
      <c r="BB451" s="47">
        <v>0</v>
      </c>
      <c r="BC451" s="47">
        <v>0</v>
      </c>
      <c r="BD451" s="47">
        <v>0</v>
      </c>
      <c r="BE451" s="47">
        <v>0</v>
      </c>
      <c r="BF451" s="47">
        <v>0</v>
      </c>
      <c r="BG451" s="47">
        <v>0</v>
      </c>
      <c r="BH451" s="47">
        <v>0</v>
      </c>
      <c r="BI451" s="47">
        <v>0</v>
      </c>
      <c r="BJ451" s="47">
        <v>0</v>
      </c>
      <c r="BK451" s="47">
        <v>0</v>
      </c>
      <c r="BL451" s="47">
        <v>0</v>
      </c>
      <c r="BM451" s="47">
        <v>0</v>
      </c>
      <c r="BN451" s="47">
        <v>0</v>
      </c>
      <c r="BO451" s="47">
        <v>0</v>
      </c>
      <c r="BP451" s="47">
        <v>0</v>
      </c>
      <c r="BQ451" s="47">
        <v>0</v>
      </c>
      <c r="BR451" s="47">
        <v>0</v>
      </c>
      <c r="BS451" s="47">
        <v>0</v>
      </c>
      <c r="BT451" s="47">
        <v>0</v>
      </c>
      <c r="BU451" s="47">
        <v>0</v>
      </c>
      <c r="BV451" s="47">
        <v>0</v>
      </c>
      <c r="BW451" s="47">
        <v>0</v>
      </c>
      <c r="BX451" s="47">
        <v>0</v>
      </c>
      <c r="BY451" s="47">
        <v>0</v>
      </c>
      <c r="BZ451" s="47">
        <v>0</v>
      </c>
      <c r="CA451" s="47">
        <v>0</v>
      </c>
      <c r="CB451" s="47">
        <v>0</v>
      </c>
      <c r="CC451" s="47">
        <v>0</v>
      </c>
      <c r="CD451" s="47">
        <v>0</v>
      </c>
      <c r="CE451" s="47">
        <v>0</v>
      </c>
      <c r="CF451" s="47">
        <v>0</v>
      </c>
      <c r="CG451" s="47">
        <v>0</v>
      </c>
      <c r="CH451" s="47">
        <v>0</v>
      </c>
      <c r="CI451" s="47">
        <v>0</v>
      </c>
      <c r="CJ451" s="47">
        <v>0</v>
      </c>
      <c r="CK451" s="47">
        <v>0</v>
      </c>
      <c r="CL451" s="47">
        <v>0</v>
      </c>
      <c r="CM451" s="47">
        <v>0</v>
      </c>
      <c r="CN451" s="47">
        <v>0</v>
      </c>
      <c r="CO451" s="47">
        <v>0</v>
      </c>
      <c r="CP451" s="47">
        <v>0</v>
      </c>
      <c r="CQ451" s="47">
        <v>0</v>
      </c>
      <c r="CR451" s="47">
        <v>0</v>
      </c>
      <c r="CS451" s="47">
        <v>0</v>
      </c>
      <c r="CT451" s="47">
        <v>0</v>
      </c>
      <c r="CU451" s="47">
        <v>0</v>
      </c>
      <c r="CV451" s="47">
        <v>0</v>
      </c>
      <c r="CW451" s="47">
        <v>0</v>
      </c>
      <c r="CX451" s="47">
        <v>0</v>
      </c>
      <c r="CY451" s="47">
        <v>0</v>
      </c>
      <c r="CZ451" s="47">
        <v>0</v>
      </c>
      <c r="DA451" s="47">
        <v>0</v>
      </c>
      <c r="DB451" s="47">
        <v>0</v>
      </c>
      <c r="DC451" s="47">
        <v>0</v>
      </c>
      <c r="DD451" s="47">
        <v>0</v>
      </c>
      <c r="DE451" s="47">
        <v>0</v>
      </c>
      <c r="DF451" s="47">
        <v>0</v>
      </c>
      <c r="DG451" s="47">
        <v>0</v>
      </c>
      <c r="DH451" s="47">
        <v>0</v>
      </c>
      <c r="DI451" s="47">
        <v>0</v>
      </c>
      <c r="DJ451" s="47">
        <v>0</v>
      </c>
      <c r="DK451" s="47">
        <v>0</v>
      </c>
      <c r="DL451" s="47">
        <v>0</v>
      </c>
      <c r="DM451" s="47">
        <v>0</v>
      </c>
      <c r="DN451" s="47">
        <v>0</v>
      </c>
      <c r="DO451" s="47">
        <v>0</v>
      </c>
      <c r="DP451" s="47">
        <v>0</v>
      </c>
      <c r="DQ451" s="47">
        <v>0</v>
      </c>
      <c r="DR451" s="47">
        <v>0</v>
      </c>
      <c r="DS451" s="47">
        <v>0</v>
      </c>
      <c r="DT451" s="47">
        <v>0</v>
      </c>
      <c r="DU451" s="47">
        <v>0</v>
      </c>
      <c r="DV451" s="47">
        <v>0</v>
      </c>
      <c r="DW451" s="47">
        <v>0</v>
      </c>
      <c r="DX451" s="47">
        <v>0</v>
      </c>
      <c r="DY451" s="47">
        <v>0</v>
      </c>
      <c r="DZ451" s="47">
        <v>0</v>
      </c>
      <c r="EA451" s="47">
        <v>0</v>
      </c>
      <c r="ZZ451" t="s">
        <v>157</v>
      </c>
    </row>
    <row r="452" spans="1:702" x14ac:dyDescent="0.25">
      <c r="A452" s="47" t="s">
        <v>852</v>
      </c>
      <c r="B452" s="47" t="s">
        <v>153</v>
      </c>
      <c r="C452" s="47" t="s">
        <v>157</v>
      </c>
      <c r="D452" s="47" t="s">
        <v>1170</v>
      </c>
      <c r="E452" s="47" t="s">
        <v>838</v>
      </c>
      <c r="F452" s="47" t="s">
        <v>838</v>
      </c>
      <c r="G452" s="47"/>
      <c r="H452" s="47" t="s">
        <v>406</v>
      </c>
      <c r="I452" s="47" t="s">
        <v>415</v>
      </c>
      <c r="J452" s="47" t="str">
        <f>=IFERROR(VLOOKUP(H452&amp;I452,Table_Fonctions!A:G,6,FALSE),"")</f>
        <v>0</v>
      </c>
      <c r="K452" s="47" t="s">
        <v>1177</v>
      </c>
      <c r="L452" s="47" t="str">
        <f>=IFERROR(VLOOKUP(H452&amp;I452,Table_Fonctions!A:G,7,FALSE),K452)</f>
        <v/>
      </c>
      <c r="M452" s="47" t="str">
        <f>=IF(OR(LEFT(D452, 3)="TJ ", LEFT(D452, 4)="CPH "), "OUI", "NON")</f>
        <v/>
      </c>
      <c r="N452" s="47" t="s">
        <v>853</v>
      </c>
      <c r="O452" s="47" t="s">
        <v>854</v>
      </c>
      <c r="P452" s="47">
        <v>0.3408662900188324</v>
      </c>
      <c r="Q452" s="47">
        <v>0</v>
      </c>
      <c r="R452" s="47">
        <v>0.3408662900188324</v>
      </c>
      <c r="S452" s="47">
        <f>=ROUND(BQ452-(BR452+BS452),3)</f>
      </c>
      <c r="T452" s="47">
        <f>=ROUND(CK452-(CL452+CM452+CN452+CO452+CP452),3)</f>
      </c>
      <c r="U452" s="47">
        <v>0</v>
      </c>
      <c r="V452" s="47">
        <v>0</v>
      </c>
      <c r="W452" s="47">
        <v>0</v>
      </c>
      <c r="X452" s="47">
        <v>0</v>
      </c>
      <c r="Y452" s="47">
        <v>0</v>
      </c>
      <c r="Z452" s="47">
        <v>0</v>
      </c>
      <c r="AA452" s="47">
        <v>0</v>
      </c>
      <c r="AB452" s="47">
        <v>0</v>
      </c>
      <c r="AC452" s="47">
        <v>0</v>
      </c>
      <c r="AD452" s="47">
        <v>0</v>
      </c>
      <c r="AE452" s="47">
        <v>0</v>
      </c>
      <c r="AF452" s="47">
        <v>0</v>
      </c>
      <c r="AG452" s="47">
        <v>0</v>
      </c>
      <c r="AH452" s="47">
        <v>0</v>
      </c>
      <c r="AI452" s="47">
        <v>0</v>
      </c>
      <c r="AJ452" s="47">
        <v>0</v>
      </c>
      <c r="AK452" s="47">
        <v>0</v>
      </c>
      <c r="AL452" s="47">
        <v>0</v>
      </c>
      <c r="AM452" s="47">
        <v>0</v>
      </c>
      <c r="AN452" s="47">
        <v>0</v>
      </c>
      <c r="AO452" s="47">
        <v>0</v>
      </c>
      <c r="AP452" s="47">
        <v>0</v>
      </c>
      <c r="AQ452" s="47">
        <v>0</v>
      </c>
      <c r="AR452" s="47">
        <v>0</v>
      </c>
      <c r="AS452" s="47">
        <v>0</v>
      </c>
      <c r="AT452" s="47">
        <v>0</v>
      </c>
      <c r="AU452" s="47">
        <v>0</v>
      </c>
      <c r="AV452" s="47">
        <v>0</v>
      </c>
      <c r="AW452" s="47">
        <v>0</v>
      </c>
      <c r="AX452" s="47">
        <v>0</v>
      </c>
      <c r="AY452" s="47">
        <v>0</v>
      </c>
      <c r="AZ452" s="47">
        <v>0</v>
      </c>
      <c r="BA452" s="47">
        <v>0</v>
      </c>
      <c r="BB452" s="47">
        <v>0</v>
      </c>
      <c r="BC452" s="47">
        <v>0</v>
      </c>
      <c r="BD452" s="47">
        <v>0</v>
      </c>
      <c r="BE452" s="47">
        <v>0</v>
      </c>
      <c r="BF452" s="47">
        <v>0</v>
      </c>
      <c r="BG452" s="47">
        <v>0</v>
      </c>
      <c r="BH452" s="47">
        <v>0</v>
      </c>
      <c r="BI452" s="47">
        <v>0</v>
      </c>
      <c r="BJ452" s="47">
        <v>0</v>
      </c>
      <c r="BK452" s="47">
        <v>0</v>
      </c>
      <c r="BL452" s="47">
        <v>0</v>
      </c>
      <c r="BM452" s="47">
        <v>0</v>
      </c>
      <c r="BN452" s="47">
        <v>0</v>
      </c>
      <c r="BO452" s="47">
        <v>0</v>
      </c>
      <c r="BP452" s="47">
        <v>0</v>
      </c>
      <c r="BQ452" s="47">
        <v>0</v>
      </c>
      <c r="BR452" s="47">
        <v>0</v>
      </c>
      <c r="BS452" s="47">
        <v>0</v>
      </c>
      <c r="BT452" s="47">
        <v>0</v>
      </c>
      <c r="BU452" s="47">
        <v>0</v>
      </c>
      <c r="BV452" s="47">
        <v>0</v>
      </c>
      <c r="BW452" s="47">
        <v>0</v>
      </c>
      <c r="BX452" s="47">
        <v>0</v>
      </c>
      <c r="BY452" s="47">
        <v>0</v>
      </c>
      <c r="BZ452" s="47">
        <v>0</v>
      </c>
      <c r="CA452" s="47">
        <v>0</v>
      </c>
      <c r="CB452" s="47">
        <v>0</v>
      </c>
      <c r="CC452" s="47">
        <v>0</v>
      </c>
      <c r="CD452" s="47">
        <v>0</v>
      </c>
      <c r="CE452" s="47">
        <v>0</v>
      </c>
      <c r="CF452" s="47">
        <v>0</v>
      </c>
      <c r="CG452" s="47">
        <v>0</v>
      </c>
      <c r="CH452" s="47">
        <v>0</v>
      </c>
      <c r="CI452" s="47">
        <v>0</v>
      </c>
      <c r="CJ452" s="47">
        <v>0</v>
      </c>
      <c r="CK452" s="47">
        <v>0</v>
      </c>
      <c r="CL452" s="47">
        <v>0</v>
      </c>
      <c r="CM452" s="47">
        <v>0</v>
      </c>
      <c r="CN452" s="47">
        <v>0</v>
      </c>
      <c r="CO452" s="47">
        <v>0</v>
      </c>
      <c r="CP452" s="47">
        <v>0</v>
      </c>
      <c r="CQ452" s="47">
        <v>0</v>
      </c>
      <c r="CR452" s="47">
        <v>0</v>
      </c>
      <c r="CS452" s="47">
        <v>0</v>
      </c>
      <c r="CT452" s="47">
        <v>0</v>
      </c>
      <c r="CU452" s="47">
        <v>0</v>
      </c>
      <c r="CV452" s="47">
        <v>0</v>
      </c>
      <c r="CW452" s="47">
        <v>0</v>
      </c>
      <c r="CX452" s="47">
        <v>0</v>
      </c>
      <c r="CY452" s="47">
        <v>0</v>
      </c>
      <c r="CZ452" s="47">
        <v>0</v>
      </c>
      <c r="DA452" s="47">
        <v>0</v>
      </c>
      <c r="DB452" s="47">
        <v>0</v>
      </c>
      <c r="DC452" s="47">
        <v>0</v>
      </c>
      <c r="DD452" s="47">
        <v>0</v>
      </c>
      <c r="DE452" s="47">
        <v>0</v>
      </c>
      <c r="DF452" s="47">
        <v>0</v>
      </c>
      <c r="DG452" s="47">
        <v>0</v>
      </c>
      <c r="DH452" s="47">
        <v>0</v>
      </c>
      <c r="DI452" s="47">
        <v>0</v>
      </c>
      <c r="DJ452" s="47">
        <v>0</v>
      </c>
      <c r="DK452" s="47">
        <v>0</v>
      </c>
      <c r="DL452" s="47">
        <v>0</v>
      </c>
      <c r="DM452" s="47">
        <v>0</v>
      </c>
      <c r="DN452" s="47">
        <v>0</v>
      </c>
      <c r="DO452" s="47">
        <v>0</v>
      </c>
      <c r="DP452" s="47">
        <v>0</v>
      </c>
      <c r="DQ452" s="47">
        <v>0</v>
      </c>
      <c r="DR452" s="47">
        <v>0</v>
      </c>
      <c r="DS452" s="47">
        <v>0</v>
      </c>
      <c r="DT452" s="47">
        <v>0</v>
      </c>
      <c r="DU452" s="47">
        <v>0</v>
      </c>
      <c r="DV452" s="47">
        <v>0</v>
      </c>
      <c r="DW452" s="47">
        <v>0</v>
      </c>
      <c r="DX452" s="47">
        <v>0</v>
      </c>
      <c r="DY452" s="47">
        <v>0</v>
      </c>
      <c r="DZ452" s="47">
        <v>0</v>
      </c>
      <c r="EA452" s="47">
        <v>0</v>
      </c>
      <c r="ZZ452" t="s">
        <v>157</v>
      </c>
    </row>
    <row r="453" spans="1:702" x14ac:dyDescent="0.25">
      <c r="A453" s="47" t="s">
        <v>855</v>
      </c>
      <c r="B453" s="47" t="s">
        <v>153</v>
      </c>
      <c r="C453" s="47" t="s">
        <v>157</v>
      </c>
      <c r="D453" s="47" t="s">
        <v>1170</v>
      </c>
      <c r="E453" s="47" t="s">
        <v>838</v>
      </c>
      <c r="F453" s="47" t="s">
        <v>838</v>
      </c>
      <c r="G453" s="47"/>
      <c r="H453" s="47" t="s">
        <v>406</v>
      </c>
      <c r="I453" s="47" t="s">
        <v>529</v>
      </c>
      <c r="J453" s="47" t="str">
        <f>=IFERROR(VLOOKUP(H453&amp;I453,Table_Fonctions!A:G,6,FALSE),"")</f>
        <v>0</v>
      </c>
      <c r="K453" s="47" t="s">
        <v>1177</v>
      </c>
      <c r="L453" s="47" t="str">
        <f>=IFERROR(VLOOKUP(H453&amp;I453,Table_Fonctions!A:G,7,FALSE),K453)</f>
        <v/>
      </c>
      <c r="M453" s="47" t="str">
        <f>=IF(OR(LEFT(D453, 3)="TJ ", LEFT(D453, 4)="CPH "), "OUI", "NON")</f>
        <v/>
      </c>
      <c r="N453" s="47" t="s">
        <v>749</v>
      </c>
      <c r="O453" s="47"/>
      <c r="P453" s="47">
        <v>0</v>
      </c>
      <c r="Q453" s="47">
        <v>0</v>
      </c>
      <c r="R453" s="47" t="s">
        <v>1172</v>
      </c>
      <c r="S453" s="47">
        <f>=ROUND(BQ453-(BR453+BS453),3)</f>
      </c>
      <c r="T453" s="47">
        <f>=ROUND(CK453-(CL453+CM453+CN453+CO453+CP453),3)</f>
      </c>
      <c r="U453" s="47">
        <v>0</v>
      </c>
      <c r="V453" s="47">
        <v>0</v>
      </c>
      <c r="W453" s="47">
        <v>0</v>
      </c>
      <c r="X453" s="47">
        <v>0</v>
      </c>
      <c r="Y453" s="47">
        <v>0</v>
      </c>
      <c r="Z453" s="47">
        <v>0</v>
      </c>
      <c r="AA453" s="47">
        <v>0</v>
      </c>
      <c r="AB453" s="47">
        <v>0</v>
      </c>
      <c r="AC453" s="47">
        <v>0</v>
      </c>
      <c r="AD453" s="47">
        <v>0</v>
      </c>
      <c r="AE453" s="47">
        <v>0</v>
      </c>
      <c r="AF453" s="47">
        <v>0</v>
      </c>
      <c r="AG453" s="47">
        <v>0</v>
      </c>
      <c r="AH453" s="47">
        <v>0</v>
      </c>
      <c r="AI453" s="47">
        <v>0</v>
      </c>
      <c r="AJ453" s="47">
        <v>0</v>
      </c>
      <c r="AK453" s="47">
        <v>0</v>
      </c>
      <c r="AL453" s="47">
        <v>0</v>
      </c>
      <c r="AM453" s="47">
        <v>0</v>
      </c>
      <c r="AN453" s="47">
        <v>0</v>
      </c>
      <c r="AO453" s="47">
        <v>0</v>
      </c>
      <c r="AP453" s="47">
        <v>0</v>
      </c>
      <c r="AQ453" s="47">
        <v>0</v>
      </c>
      <c r="AR453" s="47">
        <v>0</v>
      </c>
      <c r="AS453" s="47">
        <v>0</v>
      </c>
      <c r="AT453" s="47">
        <v>0</v>
      </c>
      <c r="AU453" s="47">
        <v>0</v>
      </c>
      <c r="AV453" s="47">
        <v>0</v>
      </c>
      <c r="AW453" s="47">
        <v>0</v>
      </c>
      <c r="AX453" s="47">
        <v>0</v>
      </c>
      <c r="AY453" s="47">
        <v>0</v>
      </c>
      <c r="AZ453" s="47">
        <v>0</v>
      </c>
      <c r="BA453" s="47">
        <v>0</v>
      </c>
      <c r="BB453" s="47">
        <v>0</v>
      </c>
      <c r="BC453" s="47">
        <v>0</v>
      </c>
      <c r="BD453" s="47">
        <v>0</v>
      </c>
      <c r="BE453" s="47">
        <v>0</v>
      </c>
      <c r="BF453" s="47">
        <v>0</v>
      </c>
      <c r="BG453" s="47">
        <v>0</v>
      </c>
      <c r="BH453" s="47">
        <v>0</v>
      </c>
      <c r="BI453" s="47">
        <v>0</v>
      </c>
      <c r="BJ453" s="47">
        <v>0</v>
      </c>
      <c r="BK453" s="47">
        <v>0</v>
      </c>
      <c r="BL453" s="47">
        <v>0</v>
      </c>
      <c r="BM453" s="47">
        <v>0</v>
      </c>
      <c r="BN453" s="47">
        <v>0</v>
      </c>
      <c r="BO453" s="47">
        <v>0</v>
      </c>
      <c r="BP453" s="47">
        <v>0</v>
      </c>
      <c r="BQ453" s="47">
        <v>0</v>
      </c>
      <c r="BR453" s="47">
        <v>0</v>
      </c>
      <c r="BS453" s="47">
        <v>0</v>
      </c>
      <c r="BT453" s="47">
        <v>0</v>
      </c>
      <c r="BU453" s="47">
        <v>0</v>
      </c>
      <c r="BV453" s="47">
        <v>0</v>
      </c>
      <c r="BW453" s="47">
        <v>0</v>
      </c>
      <c r="BX453" s="47">
        <v>0</v>
      </c>
      <c r="BY453" s="47">
        <v>0</v>
      </c>
      <c r="BZ453" s="47">
        <v>0</v>
      </c>
      <c r="CA453" s="47">
        <v>0</v>
      </c>
      <c r="CB453" s="47">
        <v>0</v>
      </c>
      <c r="CC453" s="47">
        <v>0</v>
      </c>
      <c r="CD453" s="47">
        <v>0</v>
      </c>
      <c r="CE453" s="47">
        <v>0</v>
      </c>
      <c r="CF453" s="47">
        <v>0</v>
      </c>
      <c r="CG453" s="47">
        <v>0</v>
      </c>
      <c r="CH453" s="47">
        <v>0</v>
      </c>
      <c r="CI453" s="47">
        <v>0</v>
      </c>
      <c r="CJ453" s="47">
        <v>0</v>
      </c>
      <c r="CK453" s="47">
        <v>0</v>
      </c>
      <c r="CL453" s="47">
        <v>0</v>
      </c>
      <c r="CM453" s="47">
        <v>0</v>
      </c>
      <c r="CN453" s="47">
        <v>0</v>
      </c>
      <c r="CO453" s="47">
        <v>0</v>
      </c>
      <c r="CP453" s="47">
        <v>0</v>
      </c>
      <c r="CQ453" s="47">
        <v>0</v>
      </c>
      <c r="CR453" s="47">
        <v>0</v>
      </c>
      <c r="CS453" s="47">
        <v>0</v>
      </c>
      <c r="CT453" s="47">
        <v>0</v>
      </c>
      <c r="CU453" s="47">
        <v>0</v>
      </c>
      <c r="CV453" s="47">
        <v>0</v>
      </c>
      <c r="CW453" s="47">
        <v>0</v>
      </c>
      <c r="CX453" s="47">
        <v>0</v>
      </c>
      <c r="CY453" s="47">
        <v>0</v>
      </c>
      <c r="CZ453" s="47">
        <v>0</v>
      </c>
      <c r="DA453" s="47">
        <v>0</v>
      </c>
      <c r="DB453" s="47">
        <v>0</v>
      </c>
      <c r="DC453" s="47">
        <v>0</v>
      </c>
      <c r="DD453" s="47">
        <v>0</v>
      </c>
      <c r="DE453" s="47">
        <v>0</v>
      </c>
      <c r="DF453" s="47">
        <v>0</v>
      </c>
      <c r="DG453" s="47">
        <v>0</v>
      </c>
      <c r="DH453" s="47">
        <v>0</v>
      </c>
      <c r="DI453" s="47">
        <v>0</v>
      </c>
      <c r="DJ453" s="47">
        <v>0</v>
      </c>
      <c r="DK453" s="47">
        <v>1</v>
      </c>
      <c r="DL453" s="47">
        <v>0</v>
      </c>
      <c r="DM453" s="47">
        <v>0</v>
      </c>
      <c r="DN453" s="47">
        <v>1</v>
      </c>
      <c r="DO453" s="47">
        <v>0</v>
      </c>
      <c r="DP453" s="47">
        <v>0</v>
      </c>
      <c r="DQ453" s="47">
        <v>0</v>
      </c>
      <c r="DR453" s="47">
        <v>0</v>
      </c>
      <c r="DS453" s="47">
        <v>0</v>
      </c>
      <c r="DT453" s="47">
        <v>0</v>
      </c>
      <c r="DU453" s="47">
        <v>0</v>
      </c>
      <c r="DV453" s="47">
        <v>0</v>
      </c>
      <c r="DW453" s="47">
        <v>0</v>
      </c>
      <c r="DX453" s="47">
        <v>0</v>
      </c>
      <c r="DY453" s="47">
        <v>0</v>
      </c>
      <c r="DZ453" s="47">
        <v>0</v>
      </c>
      <c r="EA453" s="47">
        <v>0</v>
      </c>
      <c r="ZZ453" t="s">
        <v>157</v>
      </c>
    </row>
    <row r="454" spans="1:702" x14ac:dyDescent="0.25">
      <c r="A454" s="47" t="s">
        <v>856</v>
      </c>
      <c r="B454" s="47" t="s">
        <v>153</v>
      </c>
      <c r="C454" s="47" t="s">
        <v>157</v>
      </c>
      <c r="D454" s="47" t="s">
        <v>1170</v>
      </c>
      <c r="E454" s="47" t="s">
        <v>857</v>
      </c>
      <c r="F454" s="47" t="s">
        <v>857</v>
      </c>
      <c r="G454" s="47"/>
      <c r="H454" s="47" t="s">
        <v>406</v>
      </c>
      <c r="I454" s="47" t="s">
        <v>415</v>
      </c>
      <c r="J454" s="47" t="str">
        <f>=IFERROR(VLOOKUP(H454&amp;I454,Table_Fonctions!A:G,6,FALSE),"")</f>
        <v>0</v>
      </c>
      <c r="K454" s="47" t="s">
        <v>1177</v>
      </c>
      <c r="L454" s="47" t="str">
        <f>=IFERROR(VLOOKUP(H454&amp;I454,Table_Fonctions!A:G,7,FALSE),K454)</f>
        <v/>
      </c>
      <c r="M454" s="47" t="str">
        <f>=IF(OR(LEFT(D454, 3)="TJ ", LEFT(D454, 4)="CPH "), "OUI", "NON")</f>
        <v/>
      </c>
      <c r="N454" s="47" t="s">
        <v>805</v>
      </c>
      <c r="O454" s="47"/>
      <c r="P454" s="47">
        <v>1</v>
      </c>
      <c r="Q454" s="47">
        <v>1</v>
      </c>
      <c r="R454" s="47" t="s">
        <v>1172</v>
      </c>
      <c r="S454" s="47">
        <f>=ROUND(BQ454-(BR454+BS454),3)</f>
      </c>
      <c r="T454" s="47">
        <f>=ROUND(CK454-(CL454+CM454+CN454+CO454+CP454),3)</f>
      </c>
      <c r="U454" s="47">
        <v>0</v>
      </c>
      <c r="V454" s="47">
        <v>0</v>
      </c>
      <c r="W454" s="47">
        <v>0</v>
      </c>
      <c r="X454" s="47">
        <v>0</v>
      </c>
      <c r="Y454" s="47">
        <v>0</v>
      </c>
      <c r="Z454" s="47">
        <v>0</v>
      </c>
      <c r="AA454" s="47">
        <v>0</v>
      </c>
      <c r="AB454" s="47">
        <v>0</v>
      </c>
      <c r="AC454" s="47">
        <v>0</v>
      </c>
      <c r="AD454" s="47">
        <v>0</v>
      </c>
      <c r="AE454" s="47">
        <v>0</v>
      </c>
      <c r="AF454" s="47">
        <v>0</v>
      </c>
      <c r="AG454" s="47">
        <v>0</v>
      </c>
      <c r="AH454" s="47">
        <v>0</v>
      </c>
      <c r="AI454" s="47">
        <v>0</v>
      </c>
      <c r="AJ454" s="47">
        <v>0</v>
      </c>
      <c r="AK454" s="47">
        <v>0</v>
      </c>
      <c r="AL454" s="47">
        <v>0</v>
      </c>
      <c r="AM454" s="47">
        <v>0</v>
      </c>
      <c r="AN454" s="47">
        <v>0</v>
      </c>
      <c r="AO454" s="47">
        <v>0</v>
      </c>
      <c r="AP454" s="47">
        <v>0</v>
      </c>
      <c r="AQ454" s="47">
        <v>0</v>
      </c>
      <c r="AR454" s="47">
        <v>0</v>
      </c>
      <c r="AS454" s="47">
        <v>1</v>
      </c>
      <c r="AT454" s="47">
        <v>0</v>
      </c>
      <c r="AU454" s="47">
        <v>0</v>
      </c>
      <c r="AV454" s="47">
        <v>0</v>
      </c>
      <c r="AW454" s="47">
        <v>0</v>
      </c>
      <c r="AX454" s="47">
        <v>0</v>
      </c>
      <c r="AY454" s="47">
        <v>0</v>
      </c>
      <c r="AZ454" s="47">
        <v>0</v>
      </c>
      <c r="BA454" s="47">
        <v>0</v>
      </c>
      <c r="BB454" s="47">
        <v>0</v>
      </c>
      <c r="BC454" s="47">
        <v>0</v>
      </c>
      <c r="BD454" s="47">
        <v>0</v>
      </c>
      <c r="BE454" s="47">
        <v>0</v>
      </c>
      <c r="BF454" s="47">
        <v>0</v>
      </c>
      <c r="BG454" s="47">
        <v>0</v>
      </c>
      <c r="BH454" s="47">
        <v>0.019999999999999806</v>
      </c>
      <c r="BI454" s="47">
        <v>0</v>
      </c>
      <c r="BJ454" s="47">
        <v>0</v>
      </c>
      <c r="BK454" s="47">
        <v>0</v>
      </c>
      <c r="BL454" s="47">
        <v>0.9800000000000026</v>
      </c>
      <c r="BM454" s="47">
        <v>0</v>
      </c>
      <c r="BN454" s="47">
        <v>0</v>
      </c>
      <c r="BO454" s="47">
        <v>0</v>
      </c>
      <c r="BP454" s="47">
        <v>0</v>
      </c>
      <c r="BQ454" s="47">
        <v>0</v>
      </c>
      <c r="BR454" s="47">
        <v>0</v>
      </c>
      <c r="BS454" s="47">
        <v>0</v>
      </c>
      <c r="BT454" s="47">
        <v>0</v>
      </c>
      <c r="BU454" s="47">
        <v>0</v>
      </c>
      <c r="BV454" s="47">
        <v>0</v>
      </c>
      <c r="BW454" s="47">
        <v>0</v>
      </c>
      <c r="BX454" s="47">
        <v>0</v>
      </c>
      <c r="BY454" s="47">
        <v>0</v>
      </c>
      <c r="BZ454" s="47">
        <v>0</v>
      </c>
      <c r="CA454" s="47">
        <v>0</v>
      </c>
      <c r="CB454" s="47">
        <v>0</v>
      </c>
      <c r="CC454" s="47">
        <v>0</v>
      </c>
      <c r="CD454" s="47">
        <v>0</v>
      </c>
      <c r="CE454" s="47">
        <v>0</v>
      </c>
      <c r="CF454" s="47">
        <v>0</v>
      </c>
      <c r="CG454" s="47">
        <v>0</v>
      </c>
      <c r="CH454" s="47">
        <v>0</v>
      </c>
      <c r="CI454" s="47">
        <v>0</v>
      </c>
      <c r="CJ454" s="47">
        <v>0</v>
      </c>
      <c r="CK454" s="47">
        <v>0</v>
      </c>
      <c r="CL454" s="47">
        <v>0</v>
      </c>
      <c r="CM454" s="47">
        <v>0</v>
      </c>
      <c r="CN454" s="47">
        <v>0</v>
      </c>
      <c r="CO454" s="47">
        <v>0</v>
      </c>
      <c r="CP454" s="47">
        <v>0</v>
      </c>
      <c r="CQ454" s="47">
        <v>0</v>
      </c>
      <c r="CR454" s="47">
        <v>0</v>
      </c>
      <c r="CS454" s="47">
        <v>0</v>
      </c>
      <c r="CT454" s="47">
        <v>0</v>
      </c>
      <c r="CU454" s="47">
        <v>0</v>
      </c>
      <c r="CV454" s="47">
        <v>0</v>
      </c>
      <c r="CW454" s="47">
        <v>0</v>
      </c>
      <c r="CX454" s="47">
        <v>0</v>
      </c>
      <c r="CY454" s="47">
        <v>0</v>
      </c>
      <c r="CZ454" s="47">
        <v>0</v>
      </c>
      <c r="DA454" s="47">
        <v>0</v>
      </c>
      <c r="DB454" s="47">
        <v>0</v>
      </c>
      <c r="DC454" s="47">
        <v>0</v>
      </c>
      <c r="DD454" s="47">
        <v>0</v>
      </c>
      <c r="DE454" s="47">
        <v>0</v>
      </c>
      <c r="DF454" s="47">
        <v>0</v>
      </c>
      <c r="DG454" s="47">
        <v>0</v>
      </c>
      <c r="DH454" s="47">
        <v>0</v>
      </c>
      <c r="DI454" s="47">
        <v>0</v>
      </c>
      <c r="DJ454" s="47">
        <v>0</v>
      </c>
      <c r="DK454" s="47">
        <v>0</v>
      </c>
      <c r="DL454" s="47">
        <v>0</v>
      </c>
      <c r="DM454" s="47">
        <v>0</v>
      </c>
      <c r="DN454" s="47">
        <v>0</v>
      </c>
      <c r="DO454" s="47">
        <v>0</v>
      </c>
      <c r="DP454" s="47">
        <v>0</v>
      </c>
      <c r="DQ454" s="47">
        <v>0</v>
      </c>
      <c r="DR454" s="47">
        <v>0</v>
      </c>
      <c r="DS454" s="47">
        <v>0</v>
      </c>
      <c r="DT454" s="47">
        <v>0</v>
      </c>
      <c r="DU454" s="47">
        <v>0</v>
      </c>
      <c r="DV454" s="47">
        <v>0</v>
      </c>
      <c r="DW454" s="47">
        <v>0</v>
      </c>
      <c r="DX454" s="47">
        <v>0</v>
      </c>
      <c r="DY454" s="47">
        <v>0</v>
      </c>
      <c r="DZ454" s="47">
        <v>0</v>
      </c>
      <c r="EA454" s="47">
        <v>0</v>
      </c>
      <c r="ZZ454" t="s">
        <v>157</v>
      </c>
    </row>
    <row r="455" spans="1:702" x14ac:dyDescent="0.25">
      <c r="A455" s="47" t="s">
        <v>858</v>
      </c>
      <c r="B455" s="47" t="s">
        <v>153</v>
      </c>
      <c r="C455" s="47" t="s">
        <v>157</v>
      </c>
      <c r="D455" s="47" t="s">
        <v>1170</v>
      </c>
      <c r="E455" s="47" t="s">
        <v>857</v>
      </c>
      <c r="F455" s="47" t="s">
        <v>857</v>
      </c>
      <c r="G455" s="47"/>
      <c r="H455" s="47" t="s">
        <v>406</v>
      </c>
      <c r="I455" s="47" t="s">
        <v>412</v>
      </c>
      <c r="J455" s="47" t="str">
        <f>=IFERROR(VLOOKUP(H455&amp;I455,Table_Fonctions!A:G,6,FALSE),"")</f>
        <v>0</v>
      </c>
      <c r="K455" s="47" t="s">
        <v>1177</v>
      </c>
      <c r="L455" s="47" t="str">
        <f>=IFERROR(VLOOKUP(H455&amp;I455,Table_Fonctions!A:G,7,FALSE),K455)</f>
        <v/>
      </c>
      <c r="M455" s="47" t="str">
        <f>=IF(OR(LEFT(D455, 3)="TJ ", LEFT(D455, 4)="CPH "), "OUI", "NON")</f>
        <v/>
      </c>
      <c r="N455" s="47" t="s">
        <v>783</v>
      </c>
      <c r="O455" s="47" t="s">
        <v>657</v>
      </c>
      <c r="P455" s="47">
        <v>1</v>
      </c>
      <c r="Q455" s="47">
        <v>1</v>
      </c>
      <c r="R455" s="47" t="s">
        <v>1172</v>
      </c>
      <c r="S455" s="47">
        <f>=ROUND(BQ455-(BR455+BS455),3)</f>
      </c>
      <c r="T455" s="47">
        <f>=ROUND(CK455-(CL455+CM455+CN455+CO455+CP455),3)</f>
      </c>
      <c r="U455" s="47">
        <v>0</v>
      </c>
      <c r="V455" s="47">
        <v>0</v>
      </c>
      <c r="W455" s="47">
        <v>0</v>
      </c>
      <c r="X455" s="47">
        <v>0</v>
      </c>
      <c r="Y455" s="47">
        <v>0</v>
      </c>
      <c r="Z455" s="47">
        <v>1</v>
      </c>
      <c r="AA455" s="47">
        <v>0</v>
      </c>
      <c r="AB455" s="47">
        <v>0</v>
      </c>
      <c r="AC455" s="47">
        <v>0</v>
      </c>
      <c r="AD455" s="47">
        <v>0</v>
      </c>
      <c r="AE455" s="47">
        <v>0</v>
      </c>
      <c r="AF455" s="47">
        <v>0</v>
      </c>
      <c r="AG455" s="47">
        <v>1</v>
      </c>
      <c r="AH455" s="47">
        <v>0</v>
      </c>
      <c r="AI455" s="47">
        <v>0</v>
      </c>
      <c r="AJ455" s="47">
        <v>0</v>
      </c>
      <c r="AK455" s="47">
        <v>0</v>
      </c>
      <c r="AL455" s="47">
        <v>0</v>
      </c>
      <c r="AM455" s="47">
        <v>0</v>
      </c>
      <c r="AN455" s="47">
        <v>0</v>
      </c>
      <c r="AO455" s="47">
        <v>0</v>
      </c>
      <c r="AP455" s="47">
        <v>0</v>
      </c>
      <c r="AQ455" s="47">
        <v>0</v>
      </c>
      <c r="AR455" s="47">
        <v>0</v>
      </c>
      <c r="AS455" s="47">
        <v>0</v>
      </c>
      <c r="AT455" s="47">
        <v>0</v>
      </c>
      <c r="AU455" s="47">
        <v>0</v>
      </c>
      <c r="AV455" s="47">
        <v>0</v>
      </c>
      <c r="AW455" s="47">
        <v>0</v>
      </c>
      <c r="AX455" s="47">
        <v>0</v>
      </c>
      <c r="AY455" s="47">
        <v>0</v>
      </c>
      <c r="AZ455" s="47">
        <v>0</v>
      </c>
      <c r="BA455" s="47">
        <v>0</v>
      </c>
      <c r="BB455" s="47">
        <v>0</v>
      </c>
      <c r="BC455" s="47">
        <v>0</v>
      </c>
      <c r="BD455" s="47">
        <v>0</v>
      </c>
      <c r="BE455" s="47">
        <v>0</v>
      </c>
      <c r="BF455" s="47">
        <v>0</v>
      </c>
      <c r="BG455" s="47">
        <v>0</v>
      </c>
      <c r="BH455" s="47">
        <v>0</v>
      </c>
      <c r="BI455" s="47">
        <v>0</v>
      </c>
      <c r="BJ455" s="47">
        <v>0</v>
      </c>
      <c r="BK455" s="47">
        <v>0</v>
      </c>
      <c r="BL455" s="47">
        <v>0</v>
      </c>
      <c r="BM455" s="47">
        <v>0</v>
      </c>
      <c r="BN455" s="47">
        <v>0</v>
      </c>
      <c r="BO455" s="47">
        <v>0</v>
      </c>
      <c r="BP455" s="47">
        <v>0</v>
      </c>
      <c r="BQ455" s="47">
        <v>0</v>
      </c>
      <c r="BR455" s="47">
        <v>0</v>
      </c>
      <c r="BS455" s="47">
        <v>0</v>
      </c>
      <c r="BT455" s="47">
        <v>0</v>
      </c>
      <c r="BU455" s="47">
        <v>0</v>
      </c>
      <c r="BV455" s="47">
        <v>0</v>
      </c>
      <c r="BW455" s="47">
        <v>0</v>
      </c>
      <c r="BX455" s="47">
        <v>0</v>
      </c>
      <c r="BY455" s="47">
        <v>0</v>
      </c>
      <c r="BZ455" s="47">
        <v>0</v>
      </c>
      <c r="CA455" s="47">
        <v>0</v>
      </c>
      <c r="CB455" s="47">
        <v>0</v>
      </c>
      <c r="CC455" s="47">
        <v>0</v>
      </c>
      <c r="CD455" s="47">
        <v>0</v>
      </c>
      <c r="CE455" s="47">
        <v>0</v>
      </c>
      <c r="CF455" s="47">
        <v>0</v>
      </c>
      <c r="CG455" s="47">
        <v>0</v>
      </c>
      <c r="CH455" s="47">
        <v>0</v>
      </c>
      <c r="CI455" s="47">
        <v>0</v>
      </c>
      <c r="CJ455" s="47">
        <v>0</v>
      </c>
      <c r="CK455" s="47">
        <v>0</v>
      </c>
      <c r="CL455" s="47">
        <v>0</v>
      </c>
      <c r="CM455" s="47">
        <v>0</v>
      </c>
      <c r="CN455" s="47">
        <v>0</v>
      </c>
      <c r="CO455" s="47">
        <v>0</v>
      </c>
      <c r="CP455" s="47">
        <v>0</v>
      </c>
      <c r="CQ455" s="47">
        <v>0</v>
      </c>
      <c r="CR455" s="47">
        <v>0</v>
      </c>
      <c r="CS455" s="47">
        <v>0</v>
      </c>
      <c r="CT455" s="47">
        <v>0</v>
      </c>
      <c r="CU455" s="47">
        <v>0</v>
      </c>
      <c r="CV455" s="47">
        <v>0</v>
      </c>
      <c r="CW455" s="47">
        <v>0</v>
      </c>
      <c r="CX455" s="47">
        <v>0</v>
      </c>
      <c r="CY455" s="47">
        <v>0</v>
      </c>
      <c r="CZ455" s="47">
        <v>0</v>
      </c>
      <c r="DA455" s="47">
        <v>0</v>
      </c>
      <c r="DB455" s="47">
        <v>0</v>
      </c>
      <c r="DC455" s="47">
        <v>0</v>
      </c>
      <c r="DD455" s="47">
        <v>0</v>
      </c>
      <c r="DE455" s="47">
        <v>0</v>
      </c>
      <c r="DF455" s="47">
        <v>0</v>
      </c>
      <c r="DG455" s="47">
        <v>0</v>
      </c>
      <c r="DH455" s="47">
        <v>0</v>
      </c>
      <c r="DI455" s="47">
        <v>0</v>
      </c>
      <c r="DJ455" s="47">
        <v>0</v>
      </c>
      <c r="DK455" s="47">
        <v>0</v>
      </c>
      <c r="DL455" s="47">
        <v>0</v>
      </c>
      <c r="DM455" s="47">
        <v>0</v>
      </c>
      <c r="DN455" s="47">
        <v>0</v>
      </c>
      <c r="DO455" s="47">
        <v>0</v>
      </c>
      <c r="DP455" s="47">
        <v>0</v>
      </c>
      <c r="DQ455" s="47">
        <v>0</v>
      </c>
      <c r="DR455" s="47">
        <v>0</v>
      </c>
      <c r="DS455" s="47">
        <v>0</v>
      </c>
      <c r="DT455" s="47">
        <v>0</v>
      </c>
      <c r="DU455" s="47">
        <v>0</v>
      </c>
      <c r="DV455" s="47">
        <v>0</v>
      </c>
      <c r="DW455" s="47">
        <v>0</v>
      </c>
      <c r="DX455" s="47">
        <v>0</v>
      </c>
      <c r="DY455" s="47">
        <v>0</v>
      </c>
      <c r="DZ455" s="47">
        <v>0</v>
      </c>
      <c r="EA455" s="47">
        <v>0</v>
      </c>
      <c r="ZZ455" t="s">
        <v>157</v>
      </c>
    </row>
    <row r="456" spans="1:702" x14ac:dyDescent="0.25">
      <c r="A456" s="47" t="s">
        <v>859</v>
      </c>
      <c r="B456" s="47" t="s">
        <v>153</v>
      </c>
      <c r="C456" s="47" t="s">
        <v>157</v>
      </c>
      <c r="D456" s="47" t="s">
        <v>1170</v>
      </c>
      <c r="E456" s="47" t="s">
        <v>857</v>
      </c>
      <c r="F456" s="47" t="s">
        <v>857</v>
      </c>
      <c r="G456" s="47"/>
      <c r="H456" s="47" t="s">
        <v>406</v>
      </c>
      <c r="I456" s="47" t="s">
        <v>412</v>
      </c>
      <c r="J456" s="47" t="str">
        <f>=IFERROR(VLOOKUP(H456&amp;I456,Table_Fonctions!A:G,6,FALSE),"")</f>
        <v>0</v>
      </c>
      <c r="K456" s="47" t="s">
        <v>1177</v>
      </c>
      <c r="L456" s="47" t="str">
        <f>=IFERROR(VLOOKUP(H456&amp;I456,Table_Fonctions!A:G,7,FALSE),K456)</f>
        <v/>
      </c>
      <c r="M456" s="47" t="str">
        <f>=IF(OR(LEFT(D456, 3)="TJ ", LEFT(D456, 4)="CPH "), "OUI", "NON")</f>
        <v/>
      </c>
      <c r="N456" s="47" t="s">
        <v>801</v>
      </c>
      <c r="O456" s="47" t="s">
        <v>164</v>
      </c>
      <c r="P456" s="47">
        <v>0.45789473684210524</v>
      </c>
      <c r="Q456" s="47">
        <v>0</v>
      </c>
      <c r="R456" s="47">
        <v>0.45789473684210524</v>
      </c>
      <c r="S456" s="47">
        <f>=ROUND(BQ456-(BR456+BS456),3)</f>
      </c>
      <c r="T456" s="47">
        <f>=ROUND(CK456-(CL456+CM456+CN456+CO456+CP456),3)</f>
      </c>
      <c r="U456" s="47">
        <v>0</v>
      </c>
      <c r="V456" s="47">
        <v>0</v>
      </c>
      <c r="W456" s="47">
        <v>0</v>
      </c>
      <c r="X456" s="47">
        <v>0</v>
      </c>
      <c r="Y456" s="47">
        <v>0</v>
      </c>
      <c r="Z456" s="47">
        <v>0</v>
      </c>
      <c r="AA456" s="47">
        <v>0</v>
      </c>
      <c r="AB456" s="47">
        <v>0</v>
      </c>
      <c r="AC456" s="47">
        <v>0</v>
      </c>
      <c r="AD456" s="47">
        <v>0</v>
      </c>
      <c r="AE456" s="47">
        <v>0</v>
      </c>
      <c r="AF456" s="47">
        <v>0</v>
      </c>
      <c r="AG456" s="47">
        <v>0</v>
      </c>
      <c r="AH456" s="47">
        <v>0</v>
      </c>
      <c r="AI456" s="47">
        <v>0</v>
      </c>
      <c r="AJ456" s="47">
        <v>0</v>
      </c>
      <c r="AK456" s="47">
        <v>0</v>
      </c>
      <c r="AL456" s="47">
        <v>0</v>
      </c>
      <c r="AM456" s="47">
        <v>0</v>
      </c>
      <c r="AN456" s="47">
        <v>0</v>
      </c>
      <c r="AO456" s="47">
        <v>0</v>
      </c>
      <c r="AP456" s="47">
        <v>0</v>
      </c>
      <c r="AQ456" s="47">
        <v>0</v>
      </c>
      <c r="AR456" s="47">
        <v>0</v>
      </c>
      <c r="AS456" s="47">
        <v>0</v>
      </c>
      <c r="AT456" s="47">
        <v>0</v>
      </c>
      <c r="AU456" s="47">
        <v>0</v>
      </c>
      <c r="AV456" s="47">
        <v>0</v>
      </c>
      <c r="AW456" s="47">
        <v>0</v>
      </c>
      <c r="AX456" s="47">
        <v>0</v>
      </c>
      <c r="AY456" s="47">
        <v>0</v>
      </c>
      <c r="AZ456" s="47">
        <v>0</v>
      </c>
      <c r="BA456" s="47">
        <v>0</v>
      </c>
      <c r="BB456" s="47">
        <v>0</v>
      </c>
      <c r="BC456" s="47">
        <v>0</v>
      </c>
      <c r="BD456" s="47">
        <v>0</v>
      </c>
      <c r="BE456" s="47">
        <v>0</v>
      </c>
      <c r="BF456" s="47">
        <v>0</v>
      </c>
      <c r="BG456" s="47">
        <v>0</v>
      </c>
      <c r="BH456" s="47">
        <v>0</v>
      </c>
      <c r="BI456" s="47">
        <v>0</v>
      </c>
      <c r="BJ456" s="47">
        <v>0</v>
      </c>
      <c r="BK456" s="47">
        <v>0</v>
      </c>
      <c r="BL456" s="47">
        <v>0</v>
      </c>
      <c r="BM456" s="47">
        <v>0</v>
      </c>
      <c r="BN456" s="47">
        <v>0</v>
      </c>
      <c r="BO456" s="47">
        <v>0</v>
      </c>
      <c r="BP456" s="47">
        <v>0</v>
      </c>
      <c r="BQ456" s="47">
        <v>0</v>
      </c>
      <c r="BR456" s="47">
        <v>0</v>
      </c>
      <c r="BS456" s="47">
        <v>0</v>
      </c>
      <c r="BT456" s="47">
        <v>0</v>
      </c>
      <c r="BU456" s="47">
        <v>0</v>
      </c>
      <c r="BV456" s="47">
        <v>0</v>
      </c>
      <c r="BW456" s="47">
        <v>0</v>
      </c>
      <c r="BX456" s="47">
        <v>0</v>
      </c>
      <c r="BY456" s="47">
        <v>0</v>
      </c>
      <c r="BZ456" s="47">
        <v>0</v>
      </c>
      <c r="CA456" s="47">
        <v>0</v>
      </c>
      <c r="CB456" s="47">
        <v>0</v>
      </c>
      <c r="CC456" s="47">
        <v>0</v>
      </c>
      <c r="CD456" s="47">
        <v>0</v>
      </c>
      <c r="CE456" s="47">
        <v>0</v>
      </c>
      <c r="CF456" s="47">
        <v>0</v>
      </c>
      <c r="CG456" s="47">
        <v>0</v>
      </c>
      <c r="CH456" s="47">
        <v>0</v>
      </c>
      <c r="CI456" s="47">
        <v>0</v>
      </c>
      <c r="CJ456" s="47">
        <v>0</v>
      </c>
      <c r="CK456" s="47">
        <v>0</v>
      </c>
      <c r="CL456" s="47">
        <v>0</v>
      </c>
      <c r="CM456" s="47">
        <v>0</v>
      </c>
      <c r="CN456" s="47">
        <v>0</v>
      </c>
      <c r="CO456" s="47">
        <v>0</v>
      </c>
      <c r="CP456" s="47">
        <v>0</v>
      </c>
      <c r="CQ456" s="47">
        <v>0</v>
      </c>
      <c r="CR456" s="47">
        <v>0</v>
      </c>
      <c r="CS456" s="47">
        <v>0</v>
      </c>
      <c r="CT456" s="47">
        <v>0</v>
      </c>
      <c r="CU456" s="47">
        <v>0</v>
      </c>
      <c r="CV456" s="47">
        <v>0</v>
      </c>
      <c r="CW456" s="47">
        <v>0</v>
      </c>
      <c r="CX456" s="47">
        <v>0</v>
      </c>
      <c r="CY456" s="47">
        <v>0</v>
      </c>
      <c r="CZ456" s="47">
        <v>0</v>
      </c>
      <c r="DA456" s="47">
        <v>0</v>
      </c>
      <c r="DB456" s="47">
        <v>0</v>
      </c>
      <c r="DC456" s="47">
        <v>0</v>
      </c>
      <c r="DD456" s="47">
        <v>0</v>
      </c>
      <c r="DE456" s="47">
        <v>0</v>
      </c>
      <c r="DF456" s="47">
        <v>0</v>
      </c>
      <c r="DG456" s="47">
        <v>0</v>
      </c>
      <c r="DH456" s="47">
        <v>0</v>
      </c>
      <c r="DI456" s="47">
        <v>0</v>
      </c>
      <c r="DJ456" s="47">
        <v>0</v>
      </c>
      <c r="DK456" s="47">
        <v>0</v>
      </c>
      <c r="DL456" s="47">
        <v>0</v>
      </c>
      <c r="DM456" s="47">
        <v>0</v>
      </c>
      <c r="DN456" s="47">
        <v>0</v>
      </c>
      <c r="DO456" s="47">
        <v>0</v>
      </c>
      <c r="DP456" s="47">
        <v>0</v>
      </c>
      <c r="DQ456" s="47">
        <v>0</v>
      </c>
      <c r="DR456" s="47">
        <v>0</v>
      </c>
      <c r="DS456" s="47">
        <v>0</v>
      </c>
      <c r="DT456" s="47">
        <v>0</v>
      </c>
      <c r="DU456" s="47">
        <v>0</v>
      </c>
      <c r="DV456" s="47">
        <v>0</v>
      </c>
      <c r="DW456" s="47">
        <v>0</v>
      </c>
      <c r="DX456" s="47">
        <v>0</v>
      </c>
      <c r="DY456" s="47">
        <v>0</v>
      </c>
      <c r="DZ456" s="47">
        <v>0</v>
      </c>
      <c r="EA456" s="47">
        <v>0</v>
      </c>
      <c r="ZZ456" t="s">
        <v>157</v>
      </c>
    </row>
    <row r="457" spans="1:702" x14ac:dyDescent="0.25">
      <c r="A457" s="47" t="s">
        <v>860</v>
      </c>
      <c r="B457" s="47" t="s">
        <v>153</v>
      </c>
      <c r="C457" s="47" t="s">
        <v>157</v>
      </c>
      <c r="D457" s="47" t="s">
        <v>1170</v>
      </c>
      <c r="E457" s="47" t="s">
        <v>857</v>
      </c>
      <c r="F457" s="47" t="s">
        <v>857</v>
      </c>
      <c r="G457" s="47"/>
      <c r="H457" s="47" t="s">
        <v>406</v>
      </c>
      <c r="I457" s="47" t="s">
        <v>412</v>
      </c>
      <c r="J457" s="47" t="str">
        <f>=IFERROR(VLOOKUP(H457&amp;I457,Table_Fonctions!A:G,6,FALSE),"")</f>
        <v>0</v>
      </c>
      <c r="K457" s="47" t="s">
        <v>1177</v>
      </c>
      <c r="L457" s="47" t="str">
        <f>=IFERROR(VLOOKUP(H457&amp;I457,Table_Fonctions!A:G,7,FALSE),K457)</f>
        <v/>
      </c>
      <c r="M457" s="47" t="str">
        <f>=IF(OR(LEFT(D457, 3)="TJ ", LEFT(D457, 4)="CPH "), "OUI", "NON")</f>
        <v/>
      </c>
      <c r="N457" s="47" t="s">
        <v>660</v>
      </c>
      <c r="O457" s="47"/>
      <c r="P457" s="47">
        <v>1</v>
      </c>
      <c r="Q457" s="47">
        <v>1</v>
      </c>
      <c r="R457" s="47" t="s">
        <v>1172</v>
      </c>
      <c r="S457" s="47">
        <f>=ROUND(BQ457-(BR457+BS457),3)</f>
      </c>
      <c r="T457" s="47">
        <f>=ROUND(CK457-(CL457+CM457+CN457+CO457+CP457),3)</f>
      </c>
      <c r="U457" s="47">
        <v>0</v>
      </c>
      <c r="V457" s="47">
        <v>0</v>
      </c>
      <c r="W457" s="47">
        <v>0</v>
      </c>
      <c r="X457" s="47">
        <v>0</v>
      </c>
      <c r="Y457" s="47">
        <v>0</v>
      </c>
      <c r="Z457" s="47">
        <v>0</v>
      </c>
      <c r="AA457" s="47">
        <v>0</v>
      </c>
      <c r="AB457" s="47">
        <v>0</v>
      </c>
      <c r="AC457" s="47">
        <v>0</v>
      </c>
      <c r="AD457" s="47">
        <v>0</v>
      </c>
      <c r="AE457" s="47">
        <v>0</v>
      </c>
      <c r="AF457" s="47">
        <v>0</v>
      </c>
      <c r="AG457" s="47">
        <v>0</v>
      </c>
      <c r="AH457" s="47">
        <v>0</v>
      </c>
      <c r="AI457" s="47">
        <v>0</v>
      </c>
      <c r="AJ457" s="47">
        <v>0</v>
      </c>
      <c r="AK457" s="47">
        <v>0</v>
      </c>
      <c r="AL457" s="47">
        <v>0</v>
      </c>
      <c r="AM457" s="47">
        <v>0</v>
      </c>
      <c r="AN457" s="47">
        <v>0</v>
      </c>
      <c r="AO457" s="47">
        <v>0</v>
      </c>
      <c r="AP457" s="47">
        <v>0</v>
      </c>
      <c r="AQ457" s="47">
        <v>0</v>
      </c>
      <c r="AR457" s="47">
        <v>0</v>
      </c>
      <c r="AS457" s="47">
        <v>0</v>
      </c>
      <c r="AT457" s="47">
        <v>0</v>
      </c>
      <c r="AU457" s="47">
        <v>0</v>
      </c>
      <c r="AV457" s="47">
        <v>0</v>
      </c>
      <c r="AW457" s="47">
        <v>0</v>
      </c>
      <c r="AX457" s="47">
        <v>0</v>
      </c>
      <c r="AY457" s="47">
        <v>0</v>
      </c>
      <c r="AZ457" s="47">
        <v>0</v>
      </c>
      <c r="BA457" s="47">
        <v>0</v>
      </c>
      <c r="BB457" s="47">
        <v>0</v>
      </c>
      <c r="BC457" s="47">
        <v>0</v>
      </c>
      <c r="BD457" s="47">
        <v>0</v>
      </c>
      <c r="BE457" s="47">
        <v>0</v>
      </c>
      <c r="BF457" s="47">
        <v>0</v>
      </c>
      <c r="BG457" s="47">
        <v>0</v>
      </c>
      <c r="BH457" s="47">
        <v>0</v>
      </c>
      <c r="BI457" s="47">
        <v>0</v>
      </c>
      <c r="BJ457" s="47">
        <v>0</v>
      </c>
      <c r="BK457" s="47">
        <v>0</v>
      </c>
      <c r="BL457" s="47">
        <v>0</v>
      </c>
      <c r="BM457" s="47">
        <v>0</v>
      </c>
      <c r="BN457" s="47">
        <v>0</v>
      </c>
      <c r="BO457" s="47">
        <v>0</v>
      </c>
      <c r="BP457" s="47">
        <v>0</v>
      </c>
      <c r="BQ457" s="47">
        <v>0</v>
      </c>
      <c r="BR457" s="47">
        <v>0</v>
      </c>
      <c r="BS457" s="47">
        <v>0</v>
      </c>
      <c r="BT457" s="47">
        <v>0</v>
      </c>
      <c r="BU457" s="47">
        <v>0</v>
      </c>
      <c r="BV457" s="47">
        <v>0</v>
      </c>
      <c r="BW457" s="47">
        <v>0</v>
      </c>
      <c r="BX457" s="47">
        <v>0</v>
      </c>
      <c r="BY457" s="47">
        <v>0</v>
      </c>
      <c r="BZ457" s="47">
        <v>0</v>
      </c>
      <c r="CA457" s="47">
        <v>0</v>
      </c>
      <c r="CB457" s="47">
        <v>0</v>
      </c>
      <c r="CC457" s="47">
        <v>0</v>
      </c>
      <c r="CD457" s="47">
        <v>0</v>
      </c>
      <c r="CE457" s="47">
        <v>0</v>
      </c>
      <c r="CF457" s="47">
        <v>0</v>
      </c>
      <c r="CG457" s="47">
        <v>0</v>
      </c>
      <c r="CH457" s="47">
        <v>0</v>
      </c>
      <c r="CI457" s="47">
        <v>0</v>
      </c>
      <c r="CJ457" s="47">
        <v>0</v>
      </c>
      <c r="CK457" s="47">
        <v>1</v>
      </c>
      <c r="CL457" s="47">
        <v>0</v>
      </c>
      <c r="CM457" s="47">
        <v>0</v>
      </c>
      <c r="CN457" s="47">
        <v>0</v>
      </c>
      <c r="CO457" s="47">
        <v>0</v>
      </c>
      <c r="CP457" s="47">
        <v>1</v>
      </c>
      <c r="CQ457" s="47">
        <v>0</v>
      </c>
      <c r="CR457" s="47">
        <v>0</v>
      </c>
      <c r="CS457" s="47">
        <v>0</v>
      </c>
      <c r="CT457" s="47">
        <v>0</v>
      </c>
      <c r="CU457" s="47">
        <v>0</v>
      </c>
      <c r="CV457" s="47">
        <v>0</v>
      </c>
      <c r="CW457" s="47">
        <v>0</v>
      </c>
      <c r="CX457" s="47">
        <v>0</v>
      </c>
      <c r="CY457" s="47">
        <v>0</v>
      </c>
      <c r="CZ457" s="47">
        <v>0</v>
      </c>
      <c r="DA457" s="47">
        <v>0</v>
      </c>
      <c r="DB457" s="47">
        <v>0</v>
      </c>
      <c r="DC457" s="47">
        <v>0</v>
      </c>
      <c r="DD457" s="47">
        <v>0</v>
      </c>
      <c r="DE457" s="47">
        <v>0</v>
      </c>
      <c r="DF457" s="47">
        <v>0</v>
      </c>
      <c r="DG457" s="47">
        <v>0</v>
      </c>
      <c r="DH457" s="47">
        <v>0</v>
      </c>
      <c r="DI457" s="47">
        <v>0</v>
      </c>
      <c r="DJ457" s="47">
        <v>0</v>
      </c>
      <c r="DK457" s="47">
        <v>0</v>
      </c>
      <c r="DL457" s="47">
        <v>0</v>
      </c>
      <c r="DM457" s="47">
        <v>0</v>
      </c>
      <c r="DN457" s="47">
        <v>0</v>
      </c>
      <c r="DO457" s="47">
        <v>0</v>
      </c>
      <c r="DP457" s="47">
        <v>0</v>
      </c>
      <c r="DQ457" s="47">
        <v>0</v>
      </c>
      <c r="DR457" s="47">
        <v>0</v>
      </c>
      <c r="DS457" s="47">
        <v>0</v>
      </c>
      <c r="DT457" s="47">
        <v>0</v>
      </c>
      <c r="DU457" s="47">
        <v>0</v>
      </c>
      <c r="DV457" s="47">
        <v>0</v>
      </c>
      <c r="DW457" s="47">
        <v>0</v>
      </c>
      <c r="DX457" s="47">
        <v>0</v>
      </c>
      <c r="DY457" s="47">
        <v>0</v>
      </c>
      <c r="DZ457" s="47">
        <v>0</v>
      </c>
      <c r="EA457" s="47">
        <v>0</v>
      </c>
      <c r="ZZ457" t="s">
        <v>157</v>
      </c>
    </row>
    <row r="458" spans="1:702" x14ac:dyDescent="0.25">
      <c r="A458" s="47" t="s">
        <v>861</v>
      </c>
      <c r="B458" s="47" t="s">
        <v>153</v>
      </c>
      <c r="C458" s="47" t="s">
        <v>157</v>
      </c>
      <c r="D458" s="47" t="s">
        <v>1170</v>
      </c>
      <c r="E458" s="47" t="s">
        <v>857</v>
      </c>
      <c r="F458" s="47" t="s">
        <v>857</v>
      </c>
      <c r="G458" s="47"/>
      <c r="H458" s="47" t="s">
        <v>406</v>
      </c>
      <c r="I458" s="47" t="s">
        <v>412</v>
      </c>
      <c r="J458" s="47" t="str">
        <f>=IFERROR(VLOOKUP(H458&amp;I458,Table_Fonctions!A:G,6,FALSE),"")</f>
        <v>0</v>
      </c>
      <c r="K458" s="47" t="s">
        <v>1177</v>
      </c>
      <c r="L458" s="47" t="str">
        <f>=IFERROR(VLOOKUP(H458&amp;I458,Table_Fonctions!A:G,7,FALSE),K458)</f>
        <v/>
      </c>
      <c r="M458" s="47" t="str">
        <f>=IF(OR(LEFT(D458, 3)="TJ ", LEFT(D458, 4)="CPH "), "OUI", "NON")</f>
        <v/>
      </c>
      <c r="N458" s="47" t="s">
        <v>738</v>
      </c>
      <c r="O458" s="47"/>
      <c r="P458" s="47">
        <v>1</v>
      </c>
      <c r="Q458" s="47">
        <v>1</v>
      </c>
      <c r="R458" s="47" t="s">
        <v>1172</v>
      </c>
      <c r="S458" s="47">
        <f>=ROUND(BQ458-(BR458+BS458),3)</f>
      </c>
      <c r="T458" s="47">
        <f>=ROUND(CK458-(CL458+CM458+CN458+CO458+CP458),3)</f>
      </c>
      <c r="U458" s="47">
        <v>0</v>
      </c>
      <c r="V458" s="47">
        <v>0</v>
      </c>
      <c r="W458" s="47">
        <v>0</v>
      </c>
      <c r="X458" s="47">
        <v>0</v>
      </c>
      <c r="Y458" s="47">
        <v>0</v>
      </c>
      <c r="Z458" s="47">
        <v>0</v>
      </c>
      <c r="AA458" s="47">
        <v>0</v>
      </c>
      <c r="AB458" s="47">
        <v>0</v>
      </c>
      <c r="AC458" s="47">
        <v>0</v>
      </c>
      <c r="AD458" s="47">
        <v>0</v>
      </c>
      <c r="AE458" s="47">
        <v>0</v>
      </c>
      <c r="AF458" s="47">
        <v>0</v>
      </c>
      <c r="AG458" s="47">
        <v>0</v>
      </c>
      <c r="AH458" s="47">
        <v>0</v>
      </c>
      <c r="AI458" s="47">
        <v>0</v>
      </c>
      <c r="AJ458" s="47">
        <v>0</v>
      </c>
      <c r="AK458" s="47">
        <v>0</v>
      </c>
      <c r="AL458" s="47">
        <v>0</v>
      </c>
      <c r="AM458" s="47">
        <v>0</v>
      </c>
      <c r="AN458" s="47">
        <v>0</v>
      </c>
      <c r="AO458" s="47">
        <v>0</v>
      </c>
      <c r="AP458" s="47">
        <v>0</v>
      </c>
      <c r="AQ458" s="47">
        <v>0</v>
      </c>
      <c r="AR458" s="47">
        <v>0</v>
      </c>
      <c r="AS458" s="47">
        <v>0</v>
      </c>
      <c r="AT458" s="47">
        <v>0</v>
      </c>
      <c r="AU458" s="47">
        <v>0</v>
      </c>
      <c r="AV458" s="47">
        <v>0</v>
      </c>
      <c r="AW458" s="47">
        <v>0</v>
      </c>
      <c r="AX458" s="47">
        <v>0</v>
      </c>
      <c r="AY458" s="47">
        <v>0</v>
      </c>
      <c r="AZ458" s="47">
        <v>0</v>
      </c>
      <c r="BA458" s="47">
        <v>0</v>
      </c>
      <c r="BB458" s="47">
        <v>0</v>
      </c>
      <c r="BC458" s="47">
        <v>0</v>
      </c>
      <c r="BD458" s="47">
        <v>0</v>
      </c>
      <c r="BE458" s="47">
        <v>0</v>
      </c>
      <c r="BF458" s="47">
        <v>0</v>
      </c>
      <c r="BG458" s="47">
        <v>0</v>
      </c>
      <c r="BH458" s="47">
        <v>0</v>
      </c>
      <c r="BI458" s="47">
        <v>0</v>
      </c>
      <c r="BJ458" s="47">
        <v>0</v>
      </c>
      <c r="BK458" s="47">
        <v>0</v>
      </c>
      <c r="BL458" s="47">
        <v>0</v>
      </c>
      <c r="BM458" s="47">
        <v>0</v>
      </c>
      <c r="BN458" s="47">
        <v>0</v>
      </c>
      <c r="BO458" s="47">
        <v>0</v>
      </c>
      <c r="BP458" s="47">
        <v>0</v>
      </c>
      <c r="BQ458" s="47">
        <v>0</v>
      </c>
      <c r="BR458" s="47">
        <v>0</v>
      </c>
      <c r="BS458" s="47">
        <v>0</v>
      </c>
      <c r="BT458" s="47">
        <v>1</v>
      </c>
      <c r="BU458" s="47">
        <v>0</v>
      </c>
      <c r="BV458" s="47">
        <v>0</v>
      </c>
      <c r="BW458" s="47">
        <v>0</v>
      </c>
      <c r="BX458" s="47">
        <v>0</v>
      </c>
      <c r="BY458" s="47">
        <v>0</v>
      </c>
      <c r="BZ458" s="47">
        <v>0</v>
      </c>
      <c r="CA458" s="47">
        <v>0</v>
      </c>
      <c r="CB458" s="47">
        <v>1</v>
      </c>
      <c r="CC458" s="47">
        <v>0</v>
      </c>
      <c r="CD458" s="47">
        <v>0</v>
      </c>
      <c r="CE458" s="47">
        <v>0</v>
      </c>
      <c r="CF458" s="47">
        <v>0</v>
      </c>
      <c r="CG458" s="47">
        <v>0</v>
      </c>
      <c r="CH458" s="47">
        <v>0</v>
      </c>
      <c r="CI458" s="47">
        <v>0</v>
      </c>
      <c r="CJ458" s="47">
        <v>0</v>
      </c>
      <c r="CK458" s="47">
        <v>0</v>
      </c>
      <c r="CL458" s="47">
        <v>0</v>
      </c>
      <c r="CM458" s="47">
        <v>0</v>
      </c>
      <c r="CN458" s="47">
        <v>0</v>
      </c>
      <c r="CO458" s="47">
        <v>0</v>
      </c>
      <c r="CP458" s="47">
        <v>0</v>
      </c>
      <c r="CQ458" s="47">
        <v>0</v>
      </c>
      <c r="CR458" s="47">
        <v>0</v>
      </c>
      <c r="CS458" s="47">
        <v>0</v>
      </c>
      <c r="CT458" s="47">
        <v>0</v>
      </c>
      <c r="CU458" s="47">
        <v>0</v>
      </c>
      <c r="CV458" s="47">
        <v>0</v>
      </c>
      <c r="CW458" s="47">
        <v>0</v>
      </c>
      <c r="CX458" s="47">
        <v>0</v>
      </c>
      <c r="CY458" s="47">
        <v>0</v>
      </c>
      <c r="CZ458" s="47">
        <v>0</v>
      </c>
      <c r="DA458" s="47">
        <v>0</v>
      </c>
      <c r="DB458" s="47">
        <v>0</v>
      </c>
      <c r="DC458" s="47">
        <v>0</v>
      </c>
      <c r="DD458" s="47">
        <v>0</v>
      </c>
      <c r="DE458" s="47">
        <v>0</v>
      </c>
      <c r="DF458" s="47">
        <v>0</v>
      </c>
      <c r="DG458" s="47">
        <v>0</v>
      </c>
      <c r="DH458" s="47">
        <v>0</v>
      </c>
      <c r="DI458" s="47">
        <v>0</v>
      </c>
      <c r="DJ458" s="47">
        <v>0</v>
      </c>
      <c r="DK458" s="47">
        <v>0</v>
      </c>
      <c r="DL458" s="47">
        <v>0</v>
      </c>
      <c r="DM458" s="47">
        <v>0</v>
      </c>
      <c r="DN458" s="47">
        <v>0</v>
      </c>
      <c r="DO458" s="47">
        <v>0</v>
      </c>
      <c r="DP458" s="47">
        <v>0</v>
      </c>
      <c r="DQ458" s="47">
        <v>0</v>
      </c>
      <c r="DR458" s="47">
        <v>0</v>
      </c>
      <c r="DS458" s="47">
        <v>0</v>
      </c>
      <c r="DT458" s="47">
        <v>0</v>
      </c>
      <c r="DU458" s="47">
        <v>0</v>
      </c>
      <c r="DV458" s="47">
        <v>0</v>
      </c>
      <c r="DW458" s="47">
        <v>0</v>
      </c>
      <c r="DX458" s="47">
        <v>0</v>
      </c>
      <c r="DY458" s="47">
        <v>0</v>
      </c>
      <c r="DZ458" s="47">
        <v>0</v>
      </c>
      <c r="EA458" s="47">
        <v>0</v>
      </c>
      <c r="ZZ458" t="s">
        <v>157</v>
      </c>
    </row>
    <row r="459" spans="1:702" x14ac:dyDescent="0.25">
      <c r="A459" s="47" t="s">
        <v>862</v>
      </c>
      <c r="B459" s="47" t="s">
        <v>153</v>
      </c>
      <c r="C459" s="47" t="s">
        <v>157</v>
      </c>
      <c r="D459" s="47" t="s">
        <v>1170</v>
      </c>
      <c r="E459" s="47" t="s">
        <v>857</v>
      </c>
      <c r="F459" s="47" t="s">
        <v>857</v>
      </c>
      <c r="G459" s="47"/>
      <c r="H459" s="47" t="s">
        <v>406</v>
      </c>
      <c r="I459" s="47" t="s">
        <v>412</v>
      </c>
      <c r="J459" s="47" t="str">
        <f>=IFERROR(VLOOKUP(H459&amp;I459,Table_Fonctions!A:G,6,FALSE),"")</f>
        <v>0</v>
      </c>
      <c r="K459" s="47" t="s">
        <v>1177</v>
      </c>
      <c r="L459" s="47" t="str">
        <f>=IFERROR(VLOOKUP(H459&amp;I459,Table_Fonctions!A:G,7,FALSE),K459)</f>
        <v/>
      </c>
      <c r="M459" s="47" t="str">
        <f>=IF(OR(LEFT(D459, 3)="TJ ", LEFT(D459, 4)="CPH "), "OUI", "NON")</f>
        <v/>
      </c>
      <c r="N459" s="47" t="s">
        <v>783</v>
      </c>
      <c r="O459" s="47"/>
      <c r="P459" s="47">
        <v>1</v>
      </c>
      <c r="Q459" s="47">
        <v>1</v>
      </c>
      <c r="R459" s="47" t="s">
        <v>1172</v>
      </c>
      <c r="S459" s="47">
        <f>=ROUND(BQ459-(BR459+BS459),3)</f>
      </c>
      <c r="T459" s="47">
        <f>=ROUND(CK459-(CL459+CM459+CN459+CO459+CP459),3)</f>
      </c>
      <c r="U459" s="47">
        <v>0</v>
      </c>
      <c r="V459" s="47">
        <v>0</v>
      </c>
      <c r="W459" s="47">
        <v>0</v>
      </c>
      <c r="X459" s="47">
        <v>0</v>
      </c>
      <c r="Y459" s="47">
        <v>0</v>
      </c>
      <c r="Z459" s="47">
        <v>0</v>
      </c>
      <c r="AA459" s="47">
        <v>0</v>
      </c>
      <c r="AB459" s="47">
        <v>0</v>
      </c>
      <c r="AC459" s="47">
        <v>0</v>
      </c>
      <c r="AD459" s="47">
        <v>0</v>
      </c>
      <c r="AE459" s="47">
        <v>0</v>
      </c>
      <c r="AF459" s="47">
        <v>0</v>
      </c>
      <c r="AG459" s="47">
        <v>0</v>
      </c>
      <c r="AH459" s="47">
        <v>0</v>
      </c>
      <c r="AI459" s="47">
        <v>0</v>
      </c>
      <c r="AJ459" s="47">
        <v>0</v>
      </c>
      <c r="AK459" s="47">
        <v>0</v>
      </c>
      <c r="AL459" s="47">
        <v>0</v>
      </c>
      <c r="AM459" s="47">
        <v>0</v>
      </c>
      <c r="AN459" s="47">
        <v>0</v>
      </c>
      <c r="AO459" s="47">
        <v>0</v>
      </c>
      <c r="AP459" s="47">
        <v>0</v>
      </c>
      <c r="AQ459" s="47">
        <v>0</v>
      </c>
      <c r="AR459" s="47">
        <v>0</v>
      </c>
      <c r="AS459" s="47">
        <v>0</v>
      </c>
      <c r="AT459" s="47">
        <v>0</v>
      </c>
      <c r="AU459" s="47">
        <v>0</v>
      </c>
      <c r="AV459" s="47">
        <v>0</v>
      </c>
      <c r="AW459" s="47">
        <v>0</v>
      </c>
      <c r="AX459" s="47">
        <v>0</v>
      </c>
      <c r="AY459" s="47">
        <v>0</v>
      </c>
      <c r="AZ459" s="47">
        <v>0</v>
      </c>
      <c r="BA459" s="47">
        <v>0</v>
      </c>
      <c r="BB459" s="47">
        <v>0</v>
      </c>
      <c r="BC459" s="47">
        <v>0</v>
      </c>
      <c r="BD459" s="47">
        <v>0</v>
      </c>
      <c r="BE459" s="47">
        <v>0</v>
      </c>
      <c r="BF459" s="47">
        <v>0</v>
      </c>
      <c r="BG459" s="47">
        <v>0</v>
      </c>
      <c r="BH459" s="47">
        <v>0</v>
      </c>
      <c r="BI459" s="47">
        <v>0</v>
      </c>
      <c r="BJ459" s="47">
        <v>0</v>
      </c>
      <c r="BK459" s="47">
        <v>0</v>
      </c>
      <c r="BL459" s="47">
        <v>0</v>
      </c>
      <c r="BM459" s="47">
        <v>0</v>
      </c>
      <c r="BN459" s="47">
        <v>0</v>
      </c>
      <c r="BO459" s="47">
        <v>0</v>
      </c>
      <c r="BP459" s="47">
        <v>0</v>
      </c>
      <c r="BQ459" s="47">
        <v>0</v>
      </c>
      <c r="BR459" s="47">
        <v>0</v>
      </c>
      <c r="BS459" s="47">
        <v>0</v>
      </c>
      <c r="BT459" s="47">
        <v>1</v>
      </c>
      <c r="BU459" s="47">
        <v>1</v>
      </c>
      <c r="BV459" s="47">
        <v>0</v>
      </c>
      <c r="BW459" s="47">
        <v>0</v>
      </c>
      <c r="BX459" s="47">
        <v>0</v>
      </c>
      <c r="BY459" s="47">
        <v>0</v>
      </c>
      <c r="BZ459" s="47">
        <v>0</v>
      </c>
      <c r="CA459" s="47">
        <v>0</v>
      </c>
      <c r="CB459" s="47">
        <v>0</v>
      </c>
      <c r="CC459" s="47">
        <v>0</v>
      </c>
      <c r="CD459" s="47">
        <v>0</v>
      </c>
      <c r="CE459" s="47">
        <v>0</v>
      </c>
      <c r="CF459" s="47">
        <v>0</v>
      </c>
      <c r="CG459" s="47">
        <v>0</v>
      </c>
      <c r="CH459" s="47">
        <v>0</v>
      </c>
      <c r="CI459" s="47">
        <v>0</v>
      </c>
      <c r="CJ459" s="47">
        <v>0</v>
      </c>
      <c r="CK459" s="47">
        <v>0</v>
      </c>
      <c r="CL459" s="47">
        <v>0</v>
      </c>
      <c r="CM459" s="47">
        <v>0</v>
      </c>
      <c r="CN459" s="47">
        <v>0</v>
      </c>
      <c r="CO459" s="47">
        <v>0</v>
      </c>
      <c r="CP459" s="47">
        <v>0</v>
      </c>
      <c r="CQ459" s="47">
        <v>0</v>
      </c>
      <c r="CR459" s="47">
        <v>0</v>
      </c>
      <c r="CS459" s="47">
        <v>0</v>
      </c>
      <c r="CT459" s="47">
        <v>0</v>
      </c>
      <c r="CU459" s="47">
        <v>0</v>
      </c>
      <c r="CV459" s="47">
        <v>0</v>
      </c>
      <c r="CW459" s="47">
        <v>0</v>
      </c>
      <c r="CX459" s="47">
        <v>0</v>
      </c>
      <c r="CY459" s="47">
        <v>0</v>
      </c>
      <c r="CZ459" s="47">
        <v>0</v>
      </c>
      <c r="DA459" s="47">
        <v>0</v>
      </c>
      <c r="DB459" s="47">
        <v>0</v>
      </c>
      <c r="DC459" s="47">
        <v>0</v>
      </c>
      <c r="DD459" s="47">
        <v>0</v>
      </c>
      <c r="DE459" s="47">
        <v>0</v>
      </c>
      <c r="DF459" s="47">
        <v>0</v>
      </c>
      <c r="DG459" s="47">
        <v>0</v>
      </c>
      <c r="DH459" s="47">
        <v>0</v>
      </c>
      <c r="DI459" s="47">
        <v>0</v>
      </c>
      <c r="DJ459" s="47">
        <v>0</v>
      </c>
      <c r="DK459" s="47">
        <v>0</v>
      </c>
      <c r="DL459" s="47">
        <v>0</v>
      </c>
      <c r="DM459" s="47">
        <v>0</v>
      </c>
      <c r="DN459" s="47">
        <v>0</v>
      </c>
      <c r="DO459" s="47">
        <v>0</v>
      </c>
      <c r="DP459" s="47">
        <v>0</v>
      </c>
      <c r="DQ459" s="47">
        <v>0</v>
      </c>
      <c r="DR459" s="47">
        <v>0</v>
      </c>
      <c r="DS459" s="47">
        <v>0</v>
      </c>
      <c r="DT459" s="47">
        <v>0</v>
      </c>
      <c r="DU459" s="47">
        <v>0</v>
      </c>
      <c r="DV459" s="47">
        <v>0</v>
      </c>
      <c r="DW459" s="47">
        <v>0</v>
      </c>
      <c r="DX459" s="47">
        <v>0</v>
      </c>
      <c r="DY459" s="47">
        <v>0</v>
      </c>
      <c r="DZ459" s="47">
        <v>0</v>
      </c>
      <c r="EA459" s="47">
        <v>0</v>
      </c>
      <c r="ZZ459" t="s">
        <v>157</v>
      </c>
    </row>
    <row r="460" spans="1:702" x14ac:dyDescent="0.25">
      <c r="A460" s="47" t="s">
        <v>863</v>
      </c>
      <c r="B460" s="47" t="s">
        <v>153</v>
      </c>
      <c r="C460" s="47" t="s">
        <v>157</v>
      </c>
      <c r="D460" s="47" t="s">
        <v>1170</v>
      </c>
      <c r="E460" s="47" t="s">
        <v>857</v>
      </c>
      <c r="F460" s="47" t="s">
        <v>857</v>
      </c>
      <c r="G460" s="47"/>
      <c r="H460" s="47" t="s">
        <v>406</v>
      </c>
      <c r="I460" s="47" t="s">
        <v>412</v>
      </c>
      <c r="J460" s="47" t="str">
        <f>=IFERROR(VLOOKUP(H460&amp;I460,Table_Fonctions!A:G,6,FALSE),"")</f>
        <v>0</v>
      </c>
      <c r="K460" s="47" t="s">
        <v>1177</v>
      </c>
      <c r="L460" s="47" t="str">
        <f>=IFERROR(VLOOKUP(H460&amp;I460,Table_Fonctions!A:G,7,FALSE),K460)</f>
        <v/>
      </c>
      <c r="M460" s="47" t="str">
        <f>=IF(OR(LEFT(D460, 3)="TJ ", LEFT(D460, 4)="CPH "), "OUI", "NON")</f>
        <v/>
      </c>
      <c r="N460" s="47" t="s">
        <v>864</v>
      </c>
      <c r="O460" s="47" t="s">
        <v>657</v>
      </c>
      <c r="P460" s="47">
        <v>1</v>
      </c>
      <c r="Q460" s="47">
        <v>1</v>
      </c>
      <c r="R460" s="47" t="s">
        <v>1172</v>
      </c>
      <c r="S460" s="47">
        <f>=ROUND(BQ460-(BR460+BS460),3)</f>
      </c>
      <c r="T460" s="47">
        <f>=ROUND(CK460-(CL460+CM460+CN460+CO460+CP460),3)</f>
      </c>
      <c r="U460" s="47">
        <v>0</v>
      </c>
      <c r="V460" s="47">
        <v>0</v>
      </c>
      <c r="W460" s="47">
        <v>0</v>
      </c>
      <c r="X460" s="47">
        <v>0</v>
      </c>
      <c r="Y460" s="47">
        <v>0</v>
      </c>
      <c r="Z460" s="47">
        <v>0</v>
      </c>
      <c r="AA460" s="47">
        <v>0</v>
      </c>
      <c r="AB460" s="47">
        <v>0</v>
      </c>
      <c r="AC460" s="47">
        <v>0</v>
      </c>
      <c r="AD460" s="47">
        <v>0</v>
      </c>
      <c r="AE460" s="47">
        <v>0</v>
      </c>
      <c r="AF460" s="47">
        <v>0</v>
      </c>
      <c r="AG460" s="47">
        <v>0</v>
      </c>
      <c r="AH460" s="47">
        <v>0</v>
      </c>
      <c r="AI460" s="47">
        <v>0</v>
      </c>
      <c r="AJ460" s="47">
        <v>0</v>
      </c>
      <c r="AK460" s="47">
        <v>0</v>
      </c>
      <c r="AL460" s="47">
        <v>0</v>
      </c>
      <c r="AM460" s="47">
        <v>0</v>
      </c>
      <c r="AN460" s="47">
        <v>0</v>
      </c>
      <c r="AO460" s="47">
        <v>0</v>
      </c>
      <c r="AP460" s="47">
        <v>0</v>
      </c>
      <c r="AQ460" s="47">
        <v>0</v>
      </c>
      <c r="AR460" s="47">
        <v>0</v>
      </c>
      <c r="AS460" s="47">
        <v>0</v>
      </c>
      <c r="AT460" s="47">
        <v>0</v>
      </c>
      <c r="AU460" s="47">
        <v>0</v>
      </c>
      <c r="AV460" s="47">
        <v>0</v>
      </c>
      <c r="AW460" s="47">
        <v>0</v>
      </c>
      <c r="AX460" s="47">
        <v>0</v>
      </c>
      <c r="AY460" s="47">
        <v>0</v>
      </c>
      <c r="AZ460" s="47">
        <v>0</v>
      </c>
      <c r="BA460" s="47">
        <v>0</v>
      </c>
      <c r="BB460" s="47">
        <v>0</v>
      </c>
      <c r="BC460" s="47">
        <v>0</v>
      </c>
      <c r="BD460" s="47">
        <v>0</v>
      </c>
      <c r="BE460" s="47">
        <v>0</v>
      </c>
      <c r="BF460" s="47">
        <v>0</v>
      </c>
      <c r="BG460" s="47">
        <v>0</v>
      </c>
      <c r="BH460" s="47">
        <v>0</v>
      </c>
      <c r="BI460" s="47">
        <v>0</v>
      </c>
      <c r="BJ460" s="47">
        <v>0</v>
      </c>
      <c r="BK460" s="47">
        <v>0</v>
      </c>
      <c r="BL460" s="47">
        <v>0</v>
      </c>
      <c r="BM460" s="47">
        <v>0</v>
      </c>
      <c r="BN460" s="47">
        <v>0</v>
      </c>
      <c r="BO460" s="47">
        <v>0</v>
      </c>
      <c r="BP460" s="47">
        <v>0</v>
      </c>
      <c r="BQ460" s="47">
        <v>0</v>
      </c>
      <c r="BR460" s="47">
        <v>0</v>
      </c>
      <c r="BS460" s="47">
        <v>0</v>
      </c>
      <c r="BT460" s="47">
        <v>0</v>
      </c>
      <c r="BU460" s="47">
        <v>0</v>
      </c>
      <c r="BV460" s="47">
        <v>0</v>
      </c>
      <c r="BW460" s="47">
        <v>0</v>
      </c>
      <c r="BX460" s="47">
        <v>0</v>
      </c>
      <c r="BY460" s="47">
        <v>0</v>
      </c>
      <c r="BZ460" s="47">
        <v>0</v>
      </c>
      <c r="CA460" s="47">
        <v>0</v>
      </c>
      <c r="CB460" s="47">
        <v>0</v>
      </c>
      <c r="CC460" s="47">
        <v>0</v>
      </c>
      <c r="CD460" s="47">
        <v>0</v>
      </c>
      <c r="CE460" s="47">
        <v>0</v>
      </c>
      <c r="CF460" s="47">
        <v>0</v>
      </c>
      <c r="CG460" s="47">
        <v>0</v>
      </c>
      <c r="CH460" s="47">
        <v>0</v>
      </c>
      <c r="CI460" s="47">
        <v>0</v>
      </c>
      <c r="CJ460" s="47">
        <v>0</v>
      </c>
      <c r="CK460" s="47">
        <v>0</v>
      </c>
      <c r="CL460" s="47">
        <v>0</v>
      </c>
      <c r="CM460" s="47">
        <v>0</v>
      </c>
      <c r="CN460" s="47">
        <v>0</v>
      </c>
      <c r="CO460" s="47">
        <v>0</v>
      </c>
      <c r="CP460" s="47">
        <v>0</v>
      </c>
      <c r="CQ460" s="47">
        <v>0</v>
      </c>
      <c r="CR460" s="47">
        <v>0</v>
      </c>
      <c r="CS460" s="47">
        <v>0</v>
      </c>
      <c r="CT460" s="47">
        <v>0</v>
      </c>
      <c r="CU460" s="47">
        <v>0</v>
      </c>
      <c r="CV460" s="47">
        <v>0</v>
      </c>
      <c r="CW460" s="47">
        <v>0</v>
      </c>
      <c r="CX460" s="47">
        <v>0</v>
      </c>
      <c r="CY460" s="47">
        <v>1</v>
      </c>
      <c r="CZ460" s="47">
        <v>0</v>
      </c>
      <c r="DA460" s="47">
        <v>0</v>
      </c>
      <c r="DB460" s="47">
        <v>0</v>
      </c>
      <c r="DC460" s="47">
        <v>0</v>
      </c>
      <c r="DD460" s="47">
        <v>0</v>
      </c>
      <c r="DE460" s="47">
        <v>0</v>
      </c>
      <c r="DF460" s="47">
        <v>0</v>
      </c>
      <c r="DG460" s="47">
        <v>0</v>
      </c>
      <c r="DH460" s="47">
        <v>0</v>
      </c>
      <c r="DI460" s="47">
        <v>0</v>
      </c>
      <c r="DJ460" s="47">
        <v>1</v>
      </c>
      <c r="DK460" s="47">
        <v>0</v>
      </c>
      <c r="DL460" s="47">
        <v>0</v>
      </c>
      <c r="DM460" s="47">
        <v>0</v>
      </c>
      <c r="DN460" s="47">
        <v>0</v>
      </c>
      <c r="DO460" s="47">
        <v>0</v>
      </c>
      <c r="DP460" s="47">
        <v>0</v>
      </c>
      <c r="DQ460" s="47">
        <v>0</v>
      </c>
      <c r="DR460" s="47">
        <v>0</v>
      </c>
      <c r="DS460" s="47">
        <v>0</v>
      </c>
      <c r="DT460" s="47">
        <v>0</v>
      </c>
      <c r="DU460" s="47">
        <v>0</v>
      </c>
      <c r="DV460" s="47">
        <v>0</v>
      </c>
      <c r="DW460" s="47">
        <v>0</v>
      </c>
      <c r="DX460" s="47">
        <v>0</v>
      </c>
      <c r="DY460" s="47">
        <v>0</v>
      </c>
      <c r="DZ460" s="47">
        <v>0</v>
      </c>
      <c r="EA460" s="47">
        <v>0</v>
      </c>
      <c r="ZZ460" t="s">
        <v>157</v>
      </c>
    </row>
    <row r="461" spans="1:702" x14ac:dyDescent="0.25">
      <c r="A461" s="47" t="s">
        <v>865</v>
      </c>
      <c r="B461" s="47" t="s">
        <v>153</v>
      </c>
      <c r="C461" s="47" t="s">
        <v>157</v>
      </c>
      <c r="D461" s="47" t="s">
        <v>1170</v>
      </c>
      <c r="E461" s="47" t="s">
        <v>857</v>
      </c>
      <c r="F461" s="47" t="s">
        <v>857</v>
      </c>
      <c r="G461" s="47"/>
      <c r="H461" s="47" t="s">
        <v>406</v>
      </c>
      <c r="I461" s="47" t="s">
        <v>412</v>
      </c>
      <c r="J461" s="47" t="str">
        <f>=IFERROR(VLOOKUP(H461&amp;I461,Table_Fonctions!A:G,6,FALSE),"")</f>
        <v>0</v>
      </c>
      <c r="K461" s="47" t="s">
        <v>1177</v>
      </c>
      <c r="L461" s="47" t="str">
        <f>=IFERROR(VLOOKUP(H461&amp;I461,Table_Fonctions!A:G,7,FALSE),K461)</f>
        <v/>
      </c>
      <c r="M461" s="47" t="str">
        <f>=IF(OR(LEFT(D461, 3)="TJ ", LEFT(D461, 4)="CPH "), "OUI", "NON")</f>
        <v/>
      </c>
      <c r="N461" s="47" t="s">
        <v>866</v>
      </c>
      <c r="O461" s="47"/>
      <c r="P461" s="47">
        <v>1</v>
      </c>
      <c r="Q461" s="47">
        <v>1</v>
      </c>
      <c r="R461" s="47" t="s">
        <v>1172</v>
      </c>
      <c r="S461" s="47">
        <f>=ROUND(BQ461-(BR461+BS461),3)</f>
      </c>
      <c r="T461" s="47">
        <f>=ROUND(CK461-(CL461+CM461+CN461+CO461+CP461),3)</f>
      </c>
      <c r="U461" s="47">
        <v>0</v>
      </c>
      <c r="V461" s="47">
        <v>0</v>
      </c>
      <c r="W461" s="47">
        <v>0</v>
      </c>
      <c r="X461" s="47">
        <v>0</v>
      </c>
      <c r="Y461" s="47">
        <v>0</v>
      </c>
      <c r="Z461" s="47">
        <v>0</v>
      </c>
      <c r="AA461" s="47">
        <v>0</v>
      </c>
      <c r="AB461" s="47">
        <v>0</v>
      </c>
      <c r="AC461" s="47">
        <v>0</v>
      </c>
      <c r="AD461" s="47">
        <v>0</v>
      </c>
      <c r="AE461" s="47">
        <v>0</v>
      </c>
      <c r="AF461" s="47">
        <v>0</v>
      </c>
      <c r="AG461" s="47">
        <v>0</v>
      </c>
      <c r="AH461" s="47">
        <v>0</v>
      </c>
      <c r="AI461" s="47">
        <v>0</v>
      </c>
      <c r="AJ461" s="47">
        <v>0</v>
      </c>
      <c r="AK461" s="47">
        <v>0</v>
      </c>
      <c r="AL461" s="47">
        <v>0</v>
      </c>
      <c r="AM461" s="47">
        <v>0</v>
      </c>
      <c r="AN461" s="47">
        <v>0</v>
      </c>
      <c r="AO461" s="47">
        <v>0</v>
      </c>
      <c r="AP461" s="47">
        <v>0</v>
      </c>
      <c r="AQ461" s="47">
        <v>0</v>
      </c>
      <c r="AR461" s="47">
        <v>0</v>
      </c>
      <c r="AS461" s="47">
        <v>0</v>
      </c>
      <c r="AT461" s="47">
        <v>0</v>
      </c>
      <c r="AU461" s="47">
        <v>0</v>
      </c>
      <c r="AV461" s="47">
        <v>0</v>
      </c>
      <c r="AW461" s="47">
        <v>0</v>
      </c>
      <c r="AX461" s="47">
        <v>0</v>
      </c>
      <c r="AY461" s="47">
        <v>0</v>
      </c>
      <c r="AZ461" s="47">
        <v>0</v>
      </c>
      <c r="BA461" s="47">
        <v>0</v>
      </c>
      <c r="BB461" s="47">
        <v>0</v>
      </c>
      <c r="BC461" s="47">
        <v>0</v>
      </c>
      <c r="BD461" s="47">
        <v>0</v>
      </c>
      <c r="BE461" s="47">
        <v>0</v>
      </c>
      <c r="BF461" s="47">
        <v>0</v>
      </c>
      <c r="BG461" s="47">
        <v>0</v>
      </c>
      <c r="BH461" s="47">
        <v>0</v>
      </c>
      <c r="BI461" s="47">
        <v>0</v>
      </c>
      <c r="BJ461" s="47">
        <v>0</v>
      </c>
      <c r="BK461" s="47">
        <v>0</v>
      </c>
      <c r="BL461" s="47">
        <v>0</v>
      </c>
      <c r="BM461" s="47">
        <v>0</v>
      </c>
      <c r="BN461" s="47">
        <v>0</v>
      </c>
      <c r="BO461" s="47">
        <v>0</v>
      </c>
      <c r="BP461" s="47">
        <v>0</v>
      </c>
      <c r="BQ461" s="47">
        <v>0</v>
      </c>
      <c r="BR461" s="47">
        <v>0</v>
      </c>
      <c r="BS461" s="47">
        <v>0</v>
      </c>
      <c r="BT461" s="47">
        <v>0</v>
      </c>
      <c r="BU461" s="47">
        <v>0</v>
      </c>
      <c r="BV461" s="47">
        <v>0</v>
      </c>
      <c r="BW461" s="47">
        <v>0</v>
      </c>
      <c r="BX461" s="47">
        <v>0</v>
      </c>
      <c r="BY461" s="47">
        <v>0</v>
      </c>
      <c r="BZ461" s="47">
        <v>0</v>
      </c>
      <c r="CA461" s="47">
        <v>0</v>
      </c>
      <c r="CB461" s="47">
        <v>0</v>
      </c>
      <c r="CC461" s="47">
        <v>0</v>
      </c>
      <c r="CD461" s="47">
        <v>0</v>
      </c>
      <c r="CE461" s="47">
        <v>0</v>
      </c>
      <c r="CF461" s="47">
        <v>0</v>
      </c>
      <c r="CG461" s="47">
        <v>0</v>
      </c>
      <c r="CH461" s="47">
        <v>0</v>
      </c>
      <c r="CI461" s="47">
        <v>0</v>
      </c>
      <c r="CJ461" s="47">
        <v>0</v>
      </c>
      <c r="CK461" s="47">
        <v>0</v>
      </c>
      <c r="CL461" s="47">
        <v>0</v>
      </c>
      <c r="CM461" s="47">
        <v>0</v>
      </c>
      <c r="CN461" s="47">
        <v>0</v>
      </c>
      <c r="CO461" s="47">
        <v>0</v>
      </c>
      <c r="CP461" s="47">
        <v>0</v>
      </c>
      <c r="CQ461" s="47">
        <v>0</v>
      </c>
      <c r="CR461" s="47">
        <v>0</v>
      </c>
      <c r="CS461" s="47">
        <v>0</v>
      </c>
      <c r="CT461" s="47">
        <v>0</v>
      </c>
      <c r="CU461" s="47">
        <v>0</v>
      </c>
      <c r="CV461" s="47">
        <v>0</v>
      </c>
      <c r="CW461" s="47">
        <v>0</v>
      </c>
      <c r="CX461" s="47">
        <v>0</v>
      </c>
      <c r="CY461" s="47">
        <v>1</v>
      </c>
      <c r="CZ461" s="47">
        <v>0</v>
      </c>
      <c r="DA461" s="47">
        <v>0</v>
      </c>
      <c r="DB461" s="47">
        <v>0</v>
      </c>
      <c r="DC461" s="47">
        <v>0</v>
      </c>
      <c r="DD461" s="47">
        <v>0</v>
      </c>
      <c r="DE461" s="47">
        <v>0</v>
      </c>
      <c r="DF461" s="47">
        <v>0</v>
      </c>
      <c r="DG461" s="47">
        <v>0</v>
      </c>
      <c r="DH461" s="47">
        <v>0</v>
      </c>
      <c r="DI461" s="47">
        <v>0</v>
      </c>
      <c r="DJ461" s="47">
        <v>1</v>
      </c>
      <c r="DK461" s="47">
        <v>0</v>
      </c>
      <c r="DL461" s="47">
        <v>0</v>
      </c>
      <c r="DM461" s="47">
        <v>0</v>
      </c>
      <c r="DN461" s="47">
        <v>0</v>
      </c>
      <c r="DO461" s="47">
        <v>0</v>
      </c>
      <c r="DP461" s="47">
        <v>0</v>
      </c>
      <c r="DQ461" s="47">
        <v>0</v>
      </c>
      <c r="DR461" s="47">
        <v>0</v>
      </c>
      <c r="DS461" s="47">
        <v>0</v>
      </c>
      <c r="DT461" s="47">
        <v>0</v>
      </c>
      <c r="DU461" s="47">
        <v>0</v>
      </c>
      <c r="DV461" s="47">
        <v>0</v>
      </c>
      <c r="DW461" s="47">
        <v>0</v>
      </c>
      <c r="DX461" s="47">
        <v>0</v>
      </c>
      <c r="DY461" s="47">
        <v>0</v>
      </c>
      <c r="DZ461" s="47">
        <v>0</v>
      </c>
      <c r="EA461" s="47">
        <v>0</v>
      </c>
      <c r="ZZ461" t="s">
        <v>157</v>
      </c>
    </row>
    <row r="462" spans="1:702" x14ac:dyDescent="0.25">
      <c r="A462" s="47" t="s">
        <v>867</v>
      </c>
      <c r="B462" s="47" t="s">
        <v>153</v>
      </c>
      <c r="C462" s="47" t="s">
        <v>157</v>
      </c>
      <c r="D462" s="47" t="s">
        <v>1170</v>
      </c>
      <c r="E462" s="47" t="s">
        <v>868</v>
      </c>
      <c r="F462" s="47" t="s">
        <v>868</v>
      </c>
      <c r="G462" s="47"/>
      <c r="H462" s="47" t="s">
        <v>406</v>
      </c>
      <c r="I462" s="47" t="s">
        <v>415</v>
      </c>
      <c r="J462" s="47" t="str">
        <f>=IFERROR(VLOOKUP(H462&amp;I462,Table_Fonctions!A:G,6,FALSE),"")</f>
        <v>0</v>
      </c>
      <c r="K462" s="47" t="s">
        <v>1177</v>
      </c>
      <c r="L462" s="47" t="str">
        <f>=IFERROR(VLOOKUP(H462&amp;I462,Table_Fonctions!A:G,7,FALSE),K462)</f>
        <v/>
      </c>
      <c r="M462" s="47" t="str">
        <f>=IF(OR(LEFT(D462, 3)="TJ ", LEFT(D462, 4)="CPH "), "OUI", "NON")</f>
        <v/>
      </c>
      <c r="N462" s="47" t="s">
        <v>869</v>
      </c>
      <c r="O462" s="47" t="s">
        <v>870</v>
      </c>
      <c r="P462" s="47">
        <v>0.8026315789473685</v>
      </c>
      <c r="Q462" s="47">
        <v>0</v>
      </c>
      <c r="R462" s="47">
        <v>0.8026315789473685</v>
      </c>
      <c r="S462" s="47">
        <f>=ROUND(BQ462-(BR462+BS462),3)</f>
      </c>
      <c r="T462" s="47">
        <f>=ROUND(CK462-(CL462+CM462+CN462+CO462+CP462),3)</f>
      </c>
      <c r="U462" s="47">
        <v>0</v>
      </c>
      <c r="V462" s="47">
        <v>0</v>
      </c>
      <c r="W462" s="47">
        <v>0</v>
      </c>
      <c r="X462" s="47">
        <v>0</v>
      </c>
      <c r="Y462" s="47">
        <v>0</v>
      </c>
      <c r="Z462" s="47">
        <v>0</v>
      </c>
      <c r="AA462" s="47">
        <v>0</v>
      </c>
      <c r="AB462" s="47">
        <v>0</v>
      </c>
      <c r="AC462" s="47">
        <v>0</v>
      </c>
      <c r="AD462" s="47">
        <v>0</v>
      </c>
      <c r="AE462" s="47">
        <v>0</v>
      </c>
      <c r="AF462" s="47">
        <v>0</v>
      </c>
      <c r="AG462" s="47">
        <v>0</v>
      </c>
      <c r="AH462" s="47">
        <v>0</v>
      </c>
      <c r="AI462" s="47">
        <v>0</v>
      </c>
      <c r="AJ462" s="47">
        <v>0</v>
      </c>
      <c r="AK462" s="47">
        <v>0</v>
      </c>
      <c r="AL462" s="47">
        <v>0</v>
      </c>
      <c r="AM462" s="47">
        <v>0</v>
      </c>
      <c r="AN462" s="47">
        <v>0</v>
      </c>
      <c r="AO462" s="47">
        <v>0</v>
      </c>
      <c r="AP462" s="47">
        <v>0</v>
      </c>
      <c r="AQ462" s="47">
        <v>0</v>
      </c>
      <c r="AR462" s="47">
        <v>0</v>
      </c>
      <c r="AS462" s="47">
        <v>0</v>
      </c>
      <c r="AT462" s="47">
        <v>0</v>
      </c>
      <c r="AU462" s="47">
        <v>0</v>
      </c>
      <c r="AV462" s="47">
        <v>0</v>
      </c>
      <c r="AW462" s="47">
        <v>0</v>
      </c>
      <c r="AX462" s="47">
        <v>0</v>
      </c>
      <c r="AY462" s="47">
        <v>0</v>
      </c>
      <c r="AZ462" s="47">
        <v>0</v>
      </c>
      <c r="BA462" s="47">
        <v>0</v>
      </c>
      <c r="BB462" s="47">
        <v>0</v>
      </c>
      <c r="BC462" s="47">
        <v>0</v>
      </c>
      <c r="BD462" s="47">
        <v>0</v>
      </c>
      <c r="BE462" s="47">
        <v>0</v>
      </c>
      <c r="BF462" s="47">
        <v>0</v>
      </c>
      <c r="BG462" s="47">
        <v>0</v>
      </c>
      <c r="BH462" s="47">
        <v>0</v>
      </c>
      <c r="BI462" s="47">
        <v>0</v>
      </c>
      <c r="BJ462" s="47">
        <v>0</v>
      </c>
      <c r="BK462" s="47">
        <v>0</v>
      </c>
      <c r="BL462" s="47">
        <v>0</v>
      </c>
      <c r="BM462" s="47">
        <v>0</v>
      </c>
      <c r="BN462" s="47">
        <v>0</v>
      </c>
      <c r="BO462" s="47">
        <v>0</v>
      </c>
      <c r="BP462" s="47">
        <v>0</v>
      </c>
      <c r="BQ462" s="47">
        <v>0</v>
      </c>
      <c r="BR462" s="47">
        <v>0</v>
      </c>
      <c r="BS462" s="47">
        <v>0</v>
      </c>
      <c r="BT462" s="47">
        <v>0</v>
      </c>
      <c r="BU462" s="47">
        <v>0</v>
      </c>
      <c r="BV462" s="47">
        <v>0</v>
      </c>
      <c r="BW462" s="47">
        <v>0</v>
      </c>
      <c r="BX462" s="47">
        <v>0</v>
      </c>
      <c r="BY462" s="47">
        <v>0</v>
      </c>
      <c r="BZ462" s="47">
        <v>0</v>
      </c>
      <c r="CA462" s="47">
        <v>0</v>
      </c>
      <c r="CB462" s="47">
        <v>0</v>
      </c>
      <c r="CC462" s="47">
        <v>0</v>
      </c>
      <c r="CD462" s="47">
        <v>0</v>
      </c>
      <c r="CE462" s="47">
        <v>0</v>
      </c>
      <c r="CF462" s="47">
        <v>0</v>
      </c>
      <c r="CG462" s="47">
        <v>0</v>
      </c>
      <c r="CH462" s="47">
        <v>0</v>
      </c>
      <c r="CI462" s="47">
        <v>0</v>
      </c>
      <c r="CJ462" s="47">
        <v>0</v>
      </c>
      <c r="CK462" s="47">
        <v>0</v>
      </c>
      <c r="CL462" s="47">
        <v>0</v>
      </c>
      <c r="CM462" s="47">
        <v>0</v>
      </c>
      <c r="CN462" s="47">
        <v>0</v>
      </c>
      <c r="CO462" s="47">
        <v>0</v>
      </c>
      <c r="CP462" s="47">
        <v>0</v>
      </c>
      <c r="CQ462" s="47">
        <v>0</v>
      </c>
      <c r="CR462" s="47">
        <v>0</v>
      </c>
      <c r="CS462" s="47">
        <v>0</v>
      </c>
      <c r="CT462" s="47">
        <v>0</v>
      </c>
      <c r="CU462" s="47">
        <v>0</v>
      </c>
      <c r="CV462" s="47">
        <v>0</v>
      </c>
      <c r="CW462" s="47">
        <v>0</v>
      </c>
      <c r="CX462" s="47">
        <v>0</v>
      </c>
      <c r="CY462" s="47">
        <v>0</v>
      </c>
      <c r="CZ462" s="47">
        <v>0</v>
      </c>
      <c r="DA462" s="47">
        <v>0</v>
      </c>
      <c r="DB462" s="47">
        <v>0</v>
      </c>
      <c r="DC462" s="47">
        <v>0</v>
      </c>
      <c r="DD462" s="47">
        <v>0</v>
      </c>
      <c r="DE462" s="47">
        <v>0</v>
      </c>
      <c r="DF462" s="47">
        <v>0</v>
      </c>
      <c r="DG462" s="47">
        <v>0</v>
      </c>
      <c r="DH462" s="47">
        <v>0</v>
      </c>
      <c r="DI462" s="47">
        <v>0</v>
      </c>
      <c r="DJ462" s="47">
        <v>0</v>
      </c>
      <c r="DK462" s="47">
        <v>0</v>
      </c>
      <c r="DL462" s="47">
        <v>0</v>
      </c>
      <c r="DM462" s="47">
        <v>0</v>
      </c>
      <c r="DN462" s="47">
        <v>0</v>
      </c>
      <c r="DO462" s="47">
        <v>0</v>
      </c>
      <c r="DP462" s="47">
        <v>0</v>
      </c>
      <c r="DQ462" s="47">
        <v>0</v>
      </c>
      <c r="DR462" s="47">
        <v>0</v>
      </c>
      <c r="DS462" s="47">
        <v>0</v>
      </c>
      <c r="DT462" s="47">
        <v>0</v>
      </c>
      <c r="DU462" s="47">
        <v>0</v>
      </c>
      <c r="DV462" s="47">
        <v>0</v>
      </c>
      <c r="DW462" s="47">
        <v>0</v>
      </c>
      <c r="DX462" s="47">
        <v>0</v>
      </c>
      <c r="DY462" s="47">
        <v>0</v>
      </c>
      <c r="DZ462" s="47">
        <v>0</v>
      </c>
      <c r="EA462" s="47">
        <v>0</v>
      </c>
      <c r="ZZ462" t="s">
        <v>157</v>
      </c>
    </row>
    <row r="463" spans="1:702" x14ac:dyDescent="0.25">
      <c r="A463" s="47" t="s">
        <v>871</v>
      </c>
      <c r="B463" s="47" t="s">
        <v>153</v>
      </c>
      <c r="C463" s="47" t="s">
        <v>157</v>
      </c>
      <c r="D463" s="47" t="s">
        <v>1170</v>
      </c>
      <c r="E463" s="47" t="s">
        <v>868</v>
      </c>
      <c r="F463" s="47" t="s">
        <v>868</v>
      </c>
      <c r="G463" s="47"/>
      <c r="H463" s="47" t="s">
        <v>406</v>
      </c>
      <c r="I463" s="47" t="s">
        <v>412</v>
      </c>
      <c r="J463" s="47" t="str">
        <f>=IFERROR(VLOOKUP(H463&amp;I463,Table_Fonctions!A:G,6,FALSE),"")</f>
        <v>0</v>
      </c>
      <c r="K463" s="47" t="s">
        <v>1177</v>
      </c>
      <c r="L463" s="47" t="str">
        <f>=IFERROR(VLOOKUP(H463&amp;I463,Table_Fonctions!A:G,7,FALSE),K463)</f>
        <v/>
      </c>
      <c r="M463" s="47" t="str">
        <f>=IF(OR(LEFT(D463, 3)="TJ ", LEFT(D463, 4)="CPH "), "OUI", "NON")</f>
        <v/>
      </c>
      <c r="N463" s="47" t="s">
        <v>603</v>
      </c>
      <c r="O463" s="47" t="s">
        <v>657</v>
      </c>
      <c r="P463" s="47">
        <v>1</v>
      </c>
      <c r="Q463" s="47">
        <v>1</v>
      </c>
      <c r="R463" s="47" t="s">
        <v>1172</v>
      </c>
      <c r="S463" s="47">
        <f>=ROUND(BQ463-(BR463+BS463),3)</f>
      </c>
      <c r="T463" s="47">
        <f>=ROUND(CK463-(CL463+CM463+CN463+CO463+CP463),3)</f>
      </c>
      <c r="U463" s="47">
        <v>0</v>
      </c>
      <c r="V463" s="47">
        <v>0</v>
      </c>
      <c r="W463" s="47">
        <v>0</v>
      </c>
      <c r="X463" s="47">
        <v>0</v>
      </c>
      <c r="Y463" s="47">
        <v>0</v>
      </c>
      <c r="Z463" s="47">
        <v>0</v>
      </c>
      <c r="AA463" s="47">
        <v>0</v>
      </c>
      <c r="AB463" s="47">
        <v>0</v>
      </c>
      <c r="AC463" s="47">
        <v>0</v>
      </c>
      <c r="AD463" s="47">
        <v>0</v>
      </c>
      <c r="AE463" s="47">
        <v>0</v>
      </c>
      <c r="AF463" s="47">
        <v>0</v>
      </c>
      <c r="AG463" s="47">
        <v>0</v>
      </c>
      <c r="AH463" s="47">
        <v>0</v>
      </c>
      <c r="AI463" s="47">
        <v>0</v>
      </c>
      <c r="AJ463" s="47">
        <v>0</v>
      </c>
      <c r="AK463" s="47">
        <v>0</v>
      </c>
      <c r="AL463" s="47">
        <v>0</v>
      </c>
      <c r="AM463" s="47">
        <v>0</v>
      </c>
      <c r="AN463" s="47">
        <v>0</v>
      </c>
      <c r="AO463" s="47">
        <v>0</v>
      </c>
      <c r="AP463" s="47">
        <v>0</v>
      </c>
      <c r="AQ463" s="47">
        <v>0</v>
      </c>
      <c r="AR463" s="47">
        <v>0</v>
      </c>
      <c r="AS463" s="47">
        <v>0</v>
      </c>
      <c r="AT463" s="47">
        <v>0</v>
      </c>
      <c r="AU463" s="47">
        <v>0</v>
      </c>
      <c r="AV463" s="47">
        <v>0</v>
      </c>
      <c r="AW463" s="47">
        <v>0</v>
      </c>
      <c r="AX463" s="47">
        <v>0</v>
      </c>
      <c r="AY463" s="47">
        <v>0</v>
      </c>
      <c r="AZ463" s="47">
        <v>0</v>
      </c>
      <c r="BA463" s="47">
        <v>0</v>
      </c>
      <c r="BB463" s="47">
        <v>0</v>
      </c>
      <c r="BC463" s="47">
        <v>0</v>
      </c>
      <c r="BD463" s="47">
        <v>0</v>
      </c>
      <c r="BE463" s="47">
        <v>0</v>
      </c>
      <c r="BF463" s="47">
        <v>0</v>
      </c>
      <c r="BG463" s="47">
        <v>0</v>
      </c>
      <c r="BH463" s="47">
        <v>0</v>
      </c>
      <c r="BI463" s="47">
        <v>0</v>
      </c>
      <c r="BJ463" s="47">
        <v>0</v>
      </c>
      <c r="BK463" s="47">
        <v>0</v>
      </c>
      <c r="BL463" s="47">
        <v>0</v>
      </c>
      <c r="BM463" s="47">
        <v>0</v>
      </c>
      <c r="BN463" s="47">
        <v>0</v>
      </c>
      <c r="BO463" s="47">
        <v>0</v>
      </c>
      <c r="BP463" s="47">
        <v>0</v>
      </c>
      <c r="BQ463" s="47">
        <v>1</v>
      </c>
      <c r="BR463" s="47">
        <v>1</v>
      </c>
      <c r="BS463" s="47">
        <v>0</v>
      </c>
      <c r="BT463" s="47">
        <v>0</v>
      </c>
      <c r="BU463" s="47">
        <v>0</v>
      </c>
      <c r="BV463" s="47">
        <v>0</v>
      </c>
      <c r="BW463" s="47">
        <v>0</v>
      </c>
      <c r="BX463" s="47">
        <v>0</v>
      </c>
      <c r="BY463" s="47">
        <v>0</v>
      </c>
      <c r="BZ463" s="47">
        <v>0</v>
      </c>
      <c r="CA463" s="47">
        <v>0</v>
      </c>
      <c r="CB463" s="47">
        <v>0</v>
      </c>
      <c r="CC463" s="47">
        <v>0</v>
      </c>
      <c r="CD463" s="47">
        <v>0</v>
      </c>
      <c r="CE463" s="47">
        <v>0</v>
      </c>
      <c r="CF463" s="47">
        <v>0</v>
      </c>
      <c r="CG463" s="47">
        <v>0</v>
      </c>
      <c r="CH463" s="47">
        <v>0</v>
      </c>
      <c r="CI463" s="47">
        <v>0</v>
      </c>
      <c r="CJ463" s="47">
        <v>0</v>
      </c>
      <c r="CK463" s="47">
        <v>0</v>
      </c>
      <c r="CL463" s="47">
        <v>0</v>
      </c>
      <c r="CM463" s="47">
        <v>0</v>
      </c>
      <c r="CN463" s="47">
        <v>0</v>
      </c>
      <c r="CO463" s="47">
        <v>0</v>
      </c>
      <c r="CP463" s="47">
        <v>0</v>
      </c>
      <c r="CQ463" s="47">
        <v>0</v>
      </c>
      <c r="CR463" s="47">
        <v>0</v>
      </c>
      <c r="CS463" s="47">
        <v>0</v>
      </c>
      <c r="CT463" s="47">
        <v>0</v>
      </c>
      <c r="CU463" s="47">
        <v>0</v>
      </c>
      <c r="CV463" s="47">
        <v>0</v>
      </c>
      <c r="CW463" s="47">
        <v>0</v>
      </c>
      <c r="CX463" s="47">
        <v>0</v>
      </c>
      <c r="CY463" s="47">
        <v>0</v>
      </c>
      <c r="CZ463" s="47">
        <v>0</v>
      </c>
      <c r="DA463" s="47">
        <v>0</v>
      </c>
      <c r="DB463" s="47">
        <v>0</v>
      </c>
      <c r="DC463" s="47">
        <v>0</v>
      </c>
      <c r="DD463" s="47">
        <v>0</v>
      </c>
      <c r="DE463" s="47">
        <v>0</v>
      </c>
      <c r="DF463" s="47">
        <v>0</v>
      </c>
      <c r="DG463" s="47">
        <v>0</v>
      </c>
      <c r="DH463" s="47">
        <v>0</v>
      </c>
      <c r="DI463" s="47">
        <v>0</v>
      </c>
      <c r="DJ463" s="47">
        <v>0</v>
      </c>
      <c r="DK463" s="47">
        <v>0</v>
      </c>
      <c r="DL463" s="47">
        <v>0</v>
      </c>
      <c r="DM463" s="47">
        <v>0</v>
      </c>
      <c r="DN463" s="47">
        <v>0</v>
      </c>
      <c r="DO463" s="47">
        <v>0</v>
      </c>
      <c r="DP463" s="47">
        <v>0</v>
      </c>
      <c r="DQ463" s="47">
        <v>0</v>
      </c>
      <c r="DR463" s="47">
        <v>0</v>
      </c>
      <c r="DS463" s="47">
        <v>0</v>
      </c>
      <c r="DT463" s="47">
        <v>0</v>
      </c>
      <c r="DU463" s="47">
        <v>0</v>
      </c>
      <c r="DV463" s="47">
        <v>0</v>
      </c>
      <c r="DW463" s="47">
        <v>0</v>
      </c>
      <c r="DX463" s="47">
        <v>0</v>
      </c>
      <c r="DY463" s="47">
        <v>0</v>
      </c>
      <c r="DZ463" s="47">
        <v>0</v>
      </c>
      <c r="EA463" s="47">
        <v>0</v>
      </c>
      <c r="ZZ463" t="s">
        <v>157</v>
      </c>
    </row>
    <row r="464" spans="1:702" x14ac:dyDescent="0.25">
      <c r="A464" s="47" t="s">
        <v>872</v>
      </c>
      <c r="B464" s="47" t="s">
        <v>153</v>
      </c>
      <c r="C464" s="47" t="s">
        <v>157</v>
      </c>
      <c r="D464" s="47" t="s">
        <v>1170</v>
      </c>
      <c r="E464" s="47" t="s">
        <v>868</v>
      </c>
      <c r="F464" s="47" t="s">
        <v>868</v>
      </c>
      <c r="G464" s="47"/>
      <c r="H464" s="47" t="s">
        <v>406</v>
      </c>
      <c r="I464" s="47" t="s">
        <v>412</v>
      </c>
      <c r="J464" s="47" t="str">
        <f>=IFERROR(VLOOKUP(H464&amp;I464,Table_Fonctions!A:G,6,FALSE),"")</f>
        <v>0</v>
      </c>
      <c r="K464" s="47" t="s">
        <v>1177</v>
      </c>
      <c r="L464" s="47" t="str">
        <f>=IFERROR(VLOOKUP(H464&amp;I464,Table_Fonctions!A:G,7,FALSE),K464)</f>
        <v/>
      </c>
      <c r="M464" s="47" t="str">
        <f>=IF(OR(LEFT(D464, 3)="TJ ", LEFT(D464, 4)="CPH "), "OUI", "NON")</f>
        <v/>
      </c>
      <c r="N464" s="47" t="s">
        <v>617</v>
      </c>
      <c r="O464" s="47"/>
      <c r="P464" s="47">
        <v>1</v>
      </c>
      <c r="Q464" s="47">
        <v>1</v>
      </c>
      <c r="R464" s="47" t="s">
        <v>1172</v>
      </c>
      <c r="S464" s="47">
        <f>=ROUND(BQ464-(BR464+BS464),3)</f>
      </c>
      <c r="T464" s="47">
        <f>=ROUND(CK464-(CL464+CM464+CN464+CO464+CP464),3)</f>
      </c>
      <c r="U464" s="47">
        <v>0</v>
      </c>
      <c r="V464" s="47">
        <v>0</v>
      </c>
      <c r="W464" s="47">
        <v>0</v>
      </c>
      <c r="X464" s="47">
        <v>0</v>
      </c>
      <c r="Y464" s="47">
        <v>0</v>
      </c>
      <c r="Z464" s="47">
        <v>0</v>
      </c>
      <c r="AA464" s="47">
        <v>0</v>
      </c>
      <c r="AB464" s="47">
        <v>0</v>
      </c>
      <c r="AC464" s="47">
        <v>0</v>
      </c>
      <c r="AD464" s="47">
        <v>0</v>
      </c>
      <c r="AE464" s="47">
        <v>0</v>
      </c>
      <c r="AF464" s="47">
        <v>0</v>
      </c>
      <c r="AG464" s="47">
        <v>0</v>
      </c>
      <c r="AH464" s="47">
        <v>0</v>
      </c>
      <c r="AI464" s="47">
        <v>0</v>
      </c>
      <c r="AJ464" s="47">
        <v>0</v>
      </c>
      <c r="AK464" s="47">
        <v>0</v>
      </c>
      <c r="AL464" s="47">
        <v>0</v>
      </c>
      <c r="AM464" s="47">
        <v>0</v>
      </c>
      <c r="AN464" s="47">
        <v>0</v>
      </c>
      <c r="AO464" s="47">
        <v>0</v>
      </c>
      <c r="AP464" s="47">
        <v>0</v>
      </c>
      <c r="AQ464" s="47">
        <v>0</v>
      </c>
      <c r="AR464" s="47">
        <v>0</v>
      </c>
      <c r="AS464" s="47">
        <v>0</v>
      </c>
      <c r="AT464" s="47">
        <v>0</v>
      </c>
      <c r="AU464" s="47">
        <v>0</v>
      </c>
      <c r="AV464" s="47">
        <v>0</v>
      </c>
      <c r="AW464" s="47">
        <v>0</v>
      </c>
      <c r="AX464" s="47">
        <v>0</v>
      </c>
      <c r="AY464" s="47">
        <v>0</v>
      </c>
      <c r="AZ464" s="47">
        <v>0</v>
      </c>
      <c r="BA464" s="47">
        <v>0</v>
      </c>
      <c r="BB464" s="47">
        <v>0</v>
      </c>
      <c r="BC464" s="47">
        <v>0</v>
      </c>
      <c r="BD464" s="47">
        <v>0</v>
      </c>
      <c r="BE464" s="47">
        <v>0</v>
      </c>
      <c r="BF464" s="47">
        <v>0</v>
      </c>
      <c r="BG464" s="47">
        <v>0</v>
      </c>
      <c r="BH464" s="47">
        <v>0</v>
      </c>
      <c r="BI464" s="47">
        <v>0</v>
      </c>
      <c r="BJ464" s="47">
        <v>0</v>
      </c>
      <c r="BK464" s="47">
        <v>0</v>
      </c>
      <c r="BL464" s="47">
        <v>0</v>
      </c>
      <c r="BM464" s="47">
        <v>0</v>
      </c>
      <c r="BN464" s="47">
        <v>0</v>
      </c>
      <c r="BO464" s="47">
        <v>0</v>
      </c>
      <c r="BP464" s="47">
        <v>0</v>
      </c>
      <c r="BQ464" s="47">
        <v>0</v>
      </c>
      <c r="BR464" s="47">
        <v>0</v>
      </c>
      <c r="BS464" s="47">
        <v>0</v>
      </c>
      <c r="BT464" s="47">
        <v>1</v>
      </c>
      <c r="BU464" s="47">
        <v>0</v>
      </c>
      <c r="BV464" s="47">
        <v>0</v>
      </c>
      <c r="BW464" s="47">
        <v>0</v>
      </c>
      <c r="BX464" s="47">
        <v>0</v>
      </c>
      <c r="BY464" s="47">
        <v>0</v>
      </c>
      <c r="BZ464" s="47">
        <v>0</v>
      </c>
      <c r="CA464" s="47">
        <v>0</v>
      </c>
      <c r="CB464" s="47">
        <v>1</v>
      </c>
      <c r="CC464" s="47">
        <v>0</v>
      </c>
      <c r="CD464" s="47">
        <v>0</v>
      </c>
      <c r="CE464" s="47">
        <v>0</v>
      </c>
      <c r="CF464" s="47">
        <v>0</v>
      </c>
      <c r="CG464" s="47">
        <v>0</v>
      </c>
      <c r="CH464" s="47">
        <v>0</v>
      </c>
      <c r="CI464" s="47">
        <v>0</v>
      </c>
      <c r="CJ464" s="47">
        <v>0</v>
      </c>
      <c r="CK464" s="47">
        <v>0</v>
      </c>
      <c r="CL464" s="47">
        <v>0</v>
      </c>
      <c r="CM464" s="47">
        <v>0</v>
      </c>
      <c r="CN464" s="47">
        <v>0</v>
      </c>
      <c r="CO464" s="47">
        <v>0</v>
      </c>
      <c r="CP464" s="47">
        <v>0</v>
      </c>
      <c r="CQ464" s="47">
        <v>0</v>
      </c>
      <c r="CR464" s="47">
        <v>0</v>
      </c>
      <c r="CS464" s="47">
        <v>0</v>
      </c>
      <c r="CT464" s="47">
        <v>0</v>
      </c>
      <c r="CU464" s="47">
        <v>0</v>
      </c>
      <c r="CV464" s="47">
        <v>0</v>
      </c>
      <c r="CW464" s="47">
        <v>0</v>
      </c>
      <c r="CX464" s="47">
        <v>0</v>
      </c>
      <c r="CY464" s="47">
        <v>0</v>
      </c>
      <c r="CZ464" s="47">
        <v>0</v>
      </c>
      <c r="DA464" s="47">
        <v>0</v>
      </c>
      <c r="DB464" s="47">
        <v>0</v>
      </c>
      <c r="DC464" s="47">
        <v>0</v>
      </c>
      <c r="DD464" s="47">
        <v>0</v>
      </c>
      <c r="DE464" s="47">
        <v>0</v>
      </c>
      <c r="DF464" s="47">
        <v>0</v>
      </c>
      <c r="DG464" s="47">
        <v>0</v>
      </c>
      <c r="DH464" s="47">
        <v>0</v>
      </c>
      <c r="DI464" s="47">
        <v>0</v>
      </c>
      <c r="DJ464" s="47">
        <v>0</v>
      </c>
      <c r="DK464" s="47">
        <v>0</v>
      </c>
      <c r="DL464" s="47">
        <v>0</v>
      </c>
      <c r="DM464" s="47">
        <v>0</v>
      </c>
      <c r="DN464" s="47">
        <v>0</v>
      </c>
      <c r="DO464" s="47">
        <v>0</v>
      </c>
      <c r="DP464" s="47">
        <v>0</v>
      </c>
      <c r="DQ464" s="47">
        <v>0</v>
      </c>
      <c r="DR464" s="47">
        <v>0</v>
      </c>
      <c r="DS464" s="47">
        <v>0</v>
      </c>
      <c r="DT464" s="47">
        <v>0</v>
      </c>
      <c r="DU464" s="47">
        <v>0</v>
      </c>
      <c r="DV464" s="47">
        <v>0</v>
      </c>
      <c r="DW464" s="47">
        <v>0</v>
      </c>
      <c r="DX464" s="47">
        <v>0</v>
      </c>
      <c r="DY464" s="47">
        <v>0</v>
      </c>
      <c r="DZ464" s="47">
        <v>0</v>
      </c>
      <c r="EA464" s="47">
        <v>0</v>
      </c>
      <c r="ZZ464" t="s">
        <v>157</v>
      </c>
    </row>
    <row r="465" spans="1:702" x14ac:dyDescent="0.25">
      <c r="A465" s="47" t="s">
        <v>873</v>
      </c>
      <c r="B465" s="47" t="s">
        <v>153</v>
      </c>
      <c r="C465" s="47" t="s">
        <v>157</v>
      </c>
      <c r="D465" s="47" t="s">
        <v>1170</v>
      </c>
      <c r="E465" s="47" t="s">
        <v>868</v>
      </c>
      <c r="F465" s="47" t="s">
        <v>868</v>
      </c>
      <c r="G465" s="47"/>
      <c r="H465" s="47" t="s">
        <v>406</v>
      </c>
      <c r="I465" s="47" t="s">
        <v>412</v>
      </c>
      <c r="J465" s="47" t="str">
        <f>=IFERROR(VLOOKUP(H465&amp;I465,Table_Fonctions!A:G,6,FALSE),"")</f>
        <v>0</v>
      </c>
      <c r="K465" s="47" t="s">
        <v>1177</v>
      </c>
      <c r="L465" s="47" t="str">
        <f>=IFERROR(VLOOKUP(H465&amp;I465,Table_Fonctions!A:G,7,FALSE),K465)</f>
        <v/>
      </c>
      <c r="M465" s="47" t="str">
        <f>=IF(OR(LEFT(D465, 3)="TJ ", LEFT(D465, 4)="CPH "), "OUI", "NON")</f>
        <v/>
      </c>
      <c r="N465" s="47" t="s">
        <v>783</v>
      </c>
      <c r="O465" s="47"/>
      <c r="P465" s="47">
        <v>1</v>
      </c>
      <c r="Q465" s="47">
        <v>1</v>
      </c>
      <c r="R465" s="47" t="s">
        <v>1172</v>
      </c>
      <c r="S465" s="47">
        <f>=ROUND(BQ465-(BR465+BS465),3)</f>
      </c>
      <c r="T465" s="47">
        <f>=ROUND(CK465-(CL465+CM465+CN465+CO465+CP465),3)</f>
      </c>
      <c r="U465" s="47">
        <v>0</v>
      </c>
      <c r="V465" s="47">
        <v>0</v>
      </c>
      <c r="W465" s="47">
        <v>0</v>
      </c>
      <c r="X465" s="47">
        <v>0</v>
      </c>
      <c r="Y465" s="47">
        <v>0</v>
      </c>
      <c r="Z465" s="47">
        <v>0</v>
      </c>
      <c r="AA465" s="47">
        <v>0</v>
      </c>
      <c r="AB465" s="47">
        <v>0</v>
      </c>
      <c r="AC465" s="47">
        <v>0</v>
      </c>
      <c r="AD465" s="47">
        <v>0</v>
      </c>
      <c r="AE465" s="47">
        <v>0</v>
      </c>
      <c r="AF465" s="47">
        <v>0</v>
      </c>
      <c r="AG465" s="47">
        <v>0</v>
      </c>
      <c r="AH465" s="47">
        <v>0</v>
      </c>
      <c r="AI465" s="47">
        <v>0</v>
      </c>
      <c r="AJ465" s="47">
        <v>0</v>
      </c>
      <c r="AK465" s="47">
        <v>0</v>
      </c>
      <c r="AL465" s="47">
        <v>0</v>
      </c>
      <c r="AM465" s="47">
        <v>0</v>
      </c>
      <c r="AN465" s="47">
        <v>0</v>
      </c>
      <c r="AO465" s="47">
        <v>0</v>
      </c>
      <c r="AP465" s="47">
        <v>0</v>
      </c>
      <c r="AQ465" s="47">
        <v>0</v>
      </c>
      <c r="AR465" s="47">
        <v>0</v>
      </c>
      <c r="AS465" s="47">
        <v>0</v>
      </c>
      <c r="AT465" s="47">
        <v>0</v>
      </c>
      <c r="AU465" s="47">
        <v>0</v>
      </c>
      <c r="AV465" s="47">
        <v>0</v>
      </c>
      <c r="AW465" s="47">
        <v>0</v>
      </c>
      <c r="AX465" s="47">
        <v>0</v>
      </c>
      <c r="AY465" s="47">
        <v>0</v>
      </c>
      <c r="AZ465" s="47">
        <v>0</v>
      </c>
      <c r="BA465" s="47">
        <v>0</v>
      </c>
      <c r="BB465" s="47">
        <v>0</v>
      </c>
      <c r="BC465" s="47">
        <v>0</v>
      </c>
      <c r="BD465" s="47">
        <v>0</v>
      </c>
      <c r="BE465" s="47">
        <v>0</v>
      </c>
      <c r="BF465" s="47">
        <v>0</v>
      </c>
      <c r="BG465" s="47">
        <v>0</v>
      </c>
      <c r="BH465" s="47">
        <v>0</v>
      </c>
      <c r="BI465" s="47">
        <v>0</v>
      </c>
      <c r="BJ465" s="47">
        <v>0</v>
      </c>
      <c r="BK465" s="47">
        <v>0</v>
      </c>
      <c r="BL465" s="47">
        <v>0</v>
      </c>
      <c r="BM465" s="47">
        <v>0</v>
      </c>
      <c r="BN465" s="47">
        <v>0</v>
      </c>
      <c r="BO465" s="47">
        <v>0</v>
      </c>
      <c r="BP465" s="47">
        <v>0</v>
      </c>
      <c r="BQ465" s="47">
        <v>0</v>
      </c>
      <c r="BR465" s="47">
        <v>0</v>
      </c>
      <c r="BS465" s="47">
        <v>0</v>
      </c>
      <c r="BT465" s="47">
        <v>0</v>
      </c>
      <c r="BU465" s="47">
        <v>0</v>
      </c>
      <c r="BV465" s="47">
        <v>0</v>
      </c>
      <c r="BW465" s="47">
        <v>0</v>
      </c>
      <c r="BX465" s="47">
        <v>0</v>
      </c>
      <c r="BY465" s="47">
        <v>0</v>
      </c>
      <c r="BZ465" s="47">
        <v>0</v>
      </c>
      <c r="CA465" s="47">
        <v>0</v>
      </c>
      <c r="CB465" s="47">
        <v>0</v>
      </c>
      <c r="CC465" s="47">
        <v>0</v>
      </c>
      <c r="CD465" s="47">
        <v>0</v>
      </c>
      <c r="CE465" s="47">
        <v>0</v>
      </c>
      <c r="CF465" s="47">
        <v>0</v>
      </c>
      <c r="CG465" s="47">
        <v>0</v>
      </c>
      <c r="CH465" s="47">
        <v>0</v>
      </c>
      <c r="CI465" s="47">
        <v>0</v>
      </c>
      <c r="CJ465" s="47">
        <v>0</v>
      </c>
      <c r="CK465" s="47">
        <v>1</v>
      </c>
      <c r="CL465" s="47">
        <v>1</v>
      </c>
      <c r="CM465" s="47">
        <v>0</v>
      </c>
      <c r="CN465" s="47">
        <v>0</v>
      </c>
      <c r="CO465" s="47">
        <v>0</v>
      </c>
      <c r="CP465" s="47">
        <v>0</v>
      </c>
      <c r="CQ465" s="47">
        <v>0</v>
      </c>
      <c r="CR465" s="47">
        <v>0</v>
      </c>
      <c r="CS465" s="47">
        <v>0</v>
      </c>
      <c r="CT465" s="47">
        <v>0</v>
      </c>
      <c r="CU465" s="47">
        <v>0</v>
      </c>
      <c r="CV465" s="47">
        <v>0</v>
      </c>
      <c r="CW465" s="47">
        <v>0</v>
      </c>
      <c r="CX465" s="47">
        <v>0</v>
      </c>
      <c r="CY465" s="47">
        <v>0</v>
      </c>
      <c r="CZ465" s="47">
        <v>0</v>
      </c>
      <c r="DA465" s="47">
        <v>0</v>
      </c>
      <c r="DB465" s="47">
        <v>0</v>
      </c>
      <c r="DC465" s="47">
        <v>0</v>
      </c>
      <c r="DD465" s="47">
        <v>0</v>
      </c>
      <c r="DE465" s="47">
        <v>0</v>
      </c>
      <c r="DF465" s="47">
        <v>0</v>
      </c>
      <c r="DG465" s="47">
        <v>0</v>
      </c>
      <c r="DH465" s="47">
        <v>0</v>
      </c>
      <c r="DI465" s="47">
        <v>0</v>
      </c>
      <c r="DJ465" s="47">
        <v>0</v>
      </c>
      <c r="DK465" s="47">
        <v>0</v>
      </c>
      <c r="DL465" s="47">
        <v>0</v>
      </c>
      <c r="DM465" s="47">
        <v>0</v>
      </c>
      <c r="DN465" s="47">
        <v>0</v>
      </c>
      <c r="DO465" s="47">
        <v>0</v>
      </c>
      <c r="DP465" s="47">
        <v>0</v>
      </c>
      <c r="DQ465" s="47">
        <v>0</v>
      </c>
      <c r="DR465" s="47">
        <v>0</v>
      </c>
      <c r="DS465" s="47">
        <v>0</v>
      </c>
      <c r="DT465" s="47">
        <v>0</v>
      </c>
      <c r="DU465" s="47">
        <v>0</v>
      </c>
      <c r="DV465" s="47">
        <v>0</v>
      </c>
      <c r="DW465" s="47">
        <v>0</v>
      </c>
      <c r="DX465" s="47">
        <v>0</v>
      </c>
      <c r="DY465" s="47">
        <v>0</v>
      </c>
      <c r="DZ465" s="47">
        <v>0</v>
      </c>
      <c r="EA465" s="47">
        <v>0</v>
      </c>
      <c r="ZZ465" t="s">
        <v>157</v>
      </c>
    </row>
    <row r="466" spans="1:702" x14ac:dyDescent="0.25">
      <c r="A466" s="47" t="s">
        <v>874</v>
      </c>
      <c r="B466" s="47" t="s">
        <v>153</v>
      </c>
      <c r="C466" s="47" t="s">
        <v>157</v>
      </c>
      <c r="D466" s="47" t="s">
        <v>1170</v>
      </c>
      <c r="E466" s="47" t="s">
        <v>868</v>
      </c>
      <c r="F466" s="47" t="s">
        <v>868</v>
      </c>
      <c r="G466" s="47"/>
      <c r="H466" s="47" t="s">
        <v>406</v>
      </c>
      <c r="I466" s="47" t="s">
        <v>415</v>
      </c>
      <c r="J466" s="47" t="str">
        <f>=IFERROR(VLOOKUP(H466&amp;I466,Table_Fonctions!A:G,6,FALSE),"")</f>
        <v>0</v>
      </c>
      <c r="K466" s="47" t="s">
        <v>1177</v>
      </c>
      <c r="L466" s="47" t="str">
        <f>=IFERROR(VLOOKUP(H466&amp;I466,Table_Fonctions!A:G,7,FALSE),K466)</f>
        <v/>
      </c>
      <c r="M466" s="47" t="str">
        <f>=IF(OR(LEFT(D466, 3)="TJ ", LEFT(D466, 4)="CPH "), "OUI", "NON")</f>
        <v/>
      </c>
      <c r="N466" s="47" t="s">
        <v>707</v>
      </c>
      <c r="O466" s="47" t="s">
        <v>239</v>
      </c>
      <c r="P466" s="47">
        <v>0.4605263157894737</v>
      </c>
      <c r="Q466" s="47">
        <v>0.4605263157894737</v>
      </c>
      <c r="R466" s="47" t="s">
        <v>1172</v>
      </c>
      <c r="S466" s="47">
        <f>=ROUND(BQ466-(BR466+BS466),3)</f>
      </c>
      <c r="T466" s="47">
        <f>=ROUND(CK466-(CL466+CM466+CN466+CO466+CP466),3)</f>
      </c>
      <c r="U466" s="47">
        <v>0</v>
      </c>
      <c r="V466" s="47">
        <v>0</v>
      </c>
      <c r="W466" s="47">
        <v>0</v>
      </c>
      <c r="X466" s="47">
        <v>0</v>
      </c>
      <c r="Y466" s="47">
        <v>0</v>
      </c>
      <c r="Z466" s="47">
        <v>0</v>
      </c>
      <c r="AA466" s="47">
        <v>0</v>
      </c>
      <c r="AB466" s="47">
        <v>0</v>
      </c>
      <c r="AC466" s="47">
        <v>0</v>
      </c>
      <c r="AD466" s="47">
        <v>0</v>
      </c>
      <c r="AE466" s="47">
        <v>0</v>
      </c>
      <c r="AF466" s="47">
        <v>0</v>
      </c>
      <c r="AG466" s="47">
        <v>0</v>
      </c>
      <c r="AH466" s="47">
        <v>0</v>
      </c>
      <c r="AI466" s="47">
        <v>0</v>
      </c>
      <c r="AJ466" s="47">
        <v>0</v>
      </c>
      <c r="AK466" s="47">
        <v>0</v>
      </c>
      <c r="AL466" s="47">
        <v>0</v>
      </c>
      <c r="AM466" s="47">
        <v>0</v>
      </c>
      <c r="AN466" s="47">
        <v>0</v>
      </c>
      <c r="AO466" s="47">
        <v>0</v>
      </c>
      <c r="AP466" s="47">
        <v>0</v>
      </c>
      <c r="AQ466" s="47">
        <v>0</v>
      </c>
      <c r="AR466" s="47">
        <v>0</v>
      </c>
      <c r="AS466" s="47">
        <v>0</v>
      </c>
      <c r="AT466" s="47">
        <v>0</v>
      </c>
      <c r="AU466" s="47">
        <v>0</v>
      </c>
      <c r="AV466" s="47">
        <v>0</v>
      </c>
      <c r="AW466" s="47">
        <v>0</v>
      </c>
      <c r="AX466" s="47">
        <v>0</v>
      </c>
      <c r="AY466" s="47">
        <v>0</v>
      </c>
      <c r="AZ466" s="47">
        <v>0</v>
      </c>
      <c r="BA466" s="47">
        <v>0</v>
      </c>
      <c r="BB466" s="47">
        <v>0</v>
      </c>
      <c r="BC466" s="47">
        <v>0</v>
      </c>
      <c r="BD466" s="47">
        <v>0</v>
      </c>
      <c r="BE466" s="47">
        <v>0</v>
      </c>
      <c r="BF466" s="47">
        <v>0</v>
      </c>
      <c r="BG466" s="47">
        <v>0</v>
      </c>
      <c r="BH466" s="47">
        <v>0</v>
      </c>
      <c r="BI466" s="47">
        <v>0</v>
      </c>
      <c r="BJ466" s="47">
        <v>0</v>
      </c>
      <c r="BK466" s="47">
        <v>0</v>
      </c>
      <c r="BL466" s="47">
        <v>0</v>
      </c>
      <c r="BM466" s="47">
        <v>0</v>
      </c>
      <c r="BN466" s="47">
        <v>0</v>
      </c>
      <c r="BO466" s="47">
        <v>0</v>
      </c>
      <c r="BP466" s="47">
        <v>0</v>
      </c>
      <c r="BQ466" s="47">
        <v>0</v>
      </c>
      <c r="BR466" s="47">
        <v>0</v>
      </c>
      <c r="BS466" s="47">
        <v>0</v>
      </c>
      <c r="BT466" s="47">
        <v>0.4605263157894737</v>
      </c>
      <c r="BU466" s="47">
        <v>0</v>
      </c>
      <c r="BV466" s="47">
        <v>0</v>
      </c>
      <c r="BW466" s="47">
        <v>0</v>
      </c>
      <c r="BX466" s="47">
        <v>0</v>
      </c>
      <c r="BY466" s="47">
        <v>0</v>
      </c>
      <c r="BZ466" s="47">
        <v>0</v>
      </c>
      <c r="CA466" s="47">
        <v>0</v>
      </c>
      <c r="CB466" s="47">
        <v>0</v>
      </c>
      <c r="CC466" s="47">
        <v>0</v>
      </c>
      <c r="CD466" s="47">
        <v>0</v>
      </c>
      <c r="CE466" s="47">
        <v>0</v>
      </c>
      <c r="CF466" s="47">
        <v>0</v>
      </c>
      <c r="CG466" s="47">
        <v>0</v>
      </c>
      <c r="CH466" s="47">
        <v>0</v>
      </c>
      <c r="CI466" s="47">
        <v>0</v>
      </c>
      <c r="CJ466" s="47">
        <v>0</v>
      </c>
      <c r="CK466" s="47">
        <v>0</v>
      </c>
      <c r="CL466" s="47">
        <v>0</v>
      </c>
      <c r="CM466" s="47">
        <v>0</v>
      </c>
      <c r="CN466" s="47">
        <v>0</v>
      </c>
      <c r="CO466" s="47">
        <v>0</v>
      </c>
      <c r="CP466" s="47">
        <v>0</v>
      </c>
      <c r="CQ466" s="47">
        <v>0</v>
      </c>
      <c r="CR466" s="47">
        <v>0</v>
      </c>
      <c r="CS466" s="47">
        <v>0</v>
      </c>
      <c r="CT466" s="47">
        <v>0</v>
      </c>
      <c r="CU466" s="47">
        <v>0</v>
      </c>
      <c r="CV466" s="47">
        <v>0</v>
      </c>
      <c r="CW466" s="47">
        <v>0</v>
      </c>
      <c r="CX466" s="47">
        <v>0</v>
      </c>
      <c r="CY466" s="47">
        <v>0</v>
      </c>
      <c r="CZ466" s="47">
        <v>0</v>
      </c>
      <c r="DA466" s="47">
        <v>0</v>
      </c>
      <c r="DB466" s="47">
        <v>0</v>
      </c>
      <c r="DC466" s="47">
        <v>0</v>
      </c>
      <c r="DD466" s="47">
        <v>0</v>
      </c>
      <c r="DE466" s="47">
        <v>0</v>
      </c>
      <c r="DF466" s="47">
        <v>0</v>
      </c>
      <c r="DG466" s="47">
        <v>0</v>
      </c>
      <c r="DH466" s="47">
        <v>0</v>
      </c>
      <c r="DI466" s="47">
        <v>0</v>
      </c>
      <c r="DJ466" s="47">
        <v>0</v>
      </c>
      <c r="DK466" s="47">
        <v>0</v>
      </c>
      <c r="DL466" s="47">
        <v>0</v>
      </c>
      <c r="DM466" s="47">
        <v>0</v>
      </c>
      <c r="DN466" s="47">
        <v>0</v>
      </c>
      <c r="DO466" s="47">
        <v>0</v>
      </c>
      <c r="DP466" s="47">
        <v>0</v>
      </c>
      <c r="DQ466" s="47">
        <v>0</v>
      </c>
      <c r="DR466" s="47">
        <v>0</v>
      </c>
      <c r="DS466" s="47">
        <v>0</v>
      </c>
      <c r="DT466" s="47">
        <v>0</v>
      </c>
      <c r="DU466" s="47">
        <v>0</v>
      </c>
      <c r="DV466" s="47">
        <v>0</v>
      </c>
      <c r="DW466" s="47">
        <v>0</v>
      </c>
      <c r="DX466" s="47">
        <v>0</v>
      </c>
      <c r="DY466" s="47">
        <v>0</v>
      </c>
      <c r="DZ466" s="47">
        <v>0</v>
      </c>
      <c r="EA466" s="47">
        <v>0</v>
      </c>
      <c r="ZZ466" t="s">
        <v>157</v>
      </c>
    </row>
    <row r="467" spans="1:702" x14ac:dyDescent="0.25">
      <c r="A467" s="47" t="s">
        <v>875</v>
      </c>
      <c r="B467" s="47" t="s">
        <v>153</v>
      </c>
      <c r="C467" s="47" t="s">
        <v>157</v>
      </c>
      <c r="D467" s="47" t="s">
        <v>1170</v>
      </c>
      <c r="E467" s="47" t="s">
        <v>868</v>
      </c>
      <c r="F467" s="47" t="s">
        <v>868</v>
      </c>
      <c r="G467" s="47"/>
      <c r="H467" s="47" t="s">
        <v>406</v>
      </c>
      <c r="I467" s="47" t="s">
        <v>415</v>
      </c>
      <c r="J467" s="47" t="str">
        <f>=IFERROR(VLOOKUP(H467&amp;I467,Table_Fonctions!A:G,6,FALSE),"")</f>
        <v>0</v>
      </c>
      <c r="K467" s="47" t="s">
        <v>1177</v>
      </c>
      <c r="L467" s="47" t="str">
        <f>=IFERROR(VLOOKUP(H467&amp;I467,Table_Fonctions!A:G,7,FALSE),K467)</f>
        <v/>
      </c>
      <c r="M467" s="47" t="str">
        <f>=IF(OR(LEFT(D467, 3)="TJ ", LEFT(D467, 4)="CPH "), "OUI", "NON")</f>
        <v/>
      </c>
      <c r="N467" s="47" t="s">
        <v>876</v>
      </c>
      <c r="O467" s="47"/>
      <c r="P467" s="47">
        <v>1</v>
      </c>
      <c r="Q467" s="47">
        <v>1</v>
      </c>
      <c r="R467" s="47" t="s">
        <v>1172</v>
      </c>
      <c r="S467" s="47">
        <f>=ROUND(BQ467-(BR467+BS467),3)</f>
      </c>
      <c r="T467" s="47">
        <f>=ROUND(CK467-(CL467+CM467+CN467+CO467+CP467),3)</f>
      </c>
      <c r="U467" s="47">
        <v>0</v>
      </c>
      <c r="V467" s="47">
        <v>0</v>
      </c>
      <c r="W467" s="47">
        <v>0</v>
      </c>
      <c r="X467" s="47">
        <v>0</v>
      </c>
      <c r="Y467" s="47">
        <v>0</v>
      </c>
      <c r="Z467" s="47">
        <v>0</v>
      </c>
      <c r="AA467" s="47">
        <v>0</v>
      </c>
      <c r="AB467" s="47">
        <v>0</v>
      </c>
      <c r="AC467" s="47">
        <v>0</v>
      </c>
      <c r="AD467" s="47">
        <v>0</v>
      </c>
      <c r="AE467" s="47">
        <v>0</v>
      </c>
      <c r="AF467" s="47">
        <v>0</v>
      </c>
      <c r="AG467" s="47">
        <v>0</v>
      </c>
      <c r="AH467" s="47">
        <v>0</v>
      </c>
      <c r="AI467" s="47">
        <v>0</v>
      </c>
      <c r="AJ467" s="47">
        <v>0</v>
      </c>
      <c r="AK467" s="47">
        <v>0</v>
      </c>
      <c r="AL467" s="47">
        <v>0</v>
      </c>
      <c r="AM467" s="47">
        <v>0</v>
      </c>
      <c r="AN467" s="47">
        <v>0</v>
      </c>
      <c r="AO467" s="47">
        <v>0</v>
      </c>
      <c r="AP467" s="47">
        <v>0</v>
      </c>
      <c r="AQ467" s="47">
        <v>0</v>
      </c>
      <c r="AR467" s="47">
        <v>0</v>
      </c>
      <c r="AS467" s="47">
        <v>0</v>
      </c>
      <c r="AT467" s="47">
        <v>0</v>
      </c>
      <c r="AU467" s="47">
        <v>0</v>
      </c>
      <c r="AV467" s="47">
        <v>0</v>
      </c>
      <c r="AW467" s="47">
        <v>0</v>
      </c>
      <c r="AX467" s="47">
        <v>0</v>
      </c>
      <c r="AY467" s="47">
        <v>0</v>
      </c>
      <c r="AZ467" s="47">
        <v>0</v>
      </c>
      <c r="BA467" s="47">
        <v>0</v>
      </c>
      <c r="BB467" s="47">
        <v>0</v>
      </c>
      <c r="BC467" s="47">
        <v>0</v>
      </c>
      <c r="BD467" s="47">
        <v>0</v>
      </c>
      <c r="BE467" s="47">
        <v>0</v>
      </c>
      <c r="BF467" s="47">
        <v>0</v>
      </c>
      <c r="BG467" s="47">
        <v>0</v>
      </c>
      <c r="BH467" s="47">
        <v>0</v>
      </c>
      <c r="BI467" s="47">
        <v>0</v>
      </c>
      <c r="BJ467" s="47">
        <v>0</v>
      </c>
      <c r="BK467" s="47">
        <v>0</v>
      </c>
      <c r="BL467" s="47">
        <v>0</v>
      </c>
      <c r="BM467" s="47">
        <v>0</v>
      </c>
      <c r="BN467" s="47">
        <v>0</v>
      </c>
      <c r="BO467" s="47">
        <v>0</v>
      </c>
      <c r="BP467" s="47">
        <v>0</v>
      </c>
      <c r="BQ467" s="47">
        <v>0</v>
      </c>
      <c r="BR467" s="47">
        <v>0</v>
      </c>
      <c r="BS467" s="47">
        <v>0</v>
      </c>
      <c r="BT467" s="47">
        <v>0</v>
      </c>
      <c r="BU467" s="47">
        <v>0</v>
      </c>
      <c r="BV467" s="47">
        <v>0</v>
      </c>
      <c r="BW467" s="47">
        <v>0</v>
      </c>
      <c r="BX467" s="47">
        <v>0</v>
      </c>
      <c r="BY467" s="47">
        <v>0</v>
      </c>
      <c r="BZ467" s="47">
        <v>0</v>
      </c>
      <c r="CA467" s="47">
        <v>0</v>
      </c>
      <c r="CB467" s="47">
        <v>0</v>
      </c>
      <c r="CC467" s="47">
        <v>0</v>
      </c>
      <c r="CD467" s="47">
        <v>0</v>
      </c>
      <c r="CE467" s="47">
        <v>0</v>
      </c>
      <c r="CF467" s="47">
        <v>0</v>
      </c>
      <c r="CG467" s="47">
        <v>0</v>
      </c>
      <c r="CH467" s="47">
        <v>0</v>
      </c>
      <c r="CI467" s="47">
        <v>0</v>
      </c>
      <c r="CJ467" s="47">
        <v>0</v>
      </c>
      <c r="CK467" s="47">
        <v>0</v>
      </c>
      <c r="CL467" s="47">
        <v>0</v>
      </c>
      <c r="CM467" s="47">
        <v>0</v>
      </c>
      <c r="CN467" s="47">
        <v>0</v>
      </c>
      <c r="CO467" s="47">
        <v>0</v>
      </c>
      <c r="CP467" s="47">
        <v>0</v>
      </c>
      <c r="CQ467" s="47">
        <v>0</v>
      </c>
      <c r="CR467" s="47">
        <v>0</v>
      </c>
      <c r="CS467" s="47">
        <v>0</v>
      </c>
      <c r="CT467" s="47">
        <v>0</v>
      </c>
      <c r="CU467" s="47">
        <v>0</v>
      </c>
      <c r="CV467" s="47">
        <v>0</v>
      </c>
      <c r="CW467" s="47">
        <v>0</v>
      </c>
      <c r="CX467" s="47">
        <v>0</v>
      </c>
      <c r="CY467" s="47">
        <v>1</v>
      </c>
      <c r="CZ467" s="47">
        <v>0</v>
      </c>
      <c r="DA467" s="47">
        <v>0</v>
      </c>
      <c r="DB467" s="47">
        <v>0</v>
      </c>
      <c r="DC467" s="47">
        <v>1</v>
      </c>
      <c r="DD467" s="47">
        <v>0</v>
      </c>
      <c r="DE467" s="47">
        <v>0</v>
      </c>
      <c r="DF467" s="47">
        <v>0</v>
      </c>
      <c r="DG467" s="47">
        <v>0</v>
      </c>
      <c r="DH467" s="47">
        <v>0</v>
      </c>
      <c r="DI467" s="47">
        <v>0</v>
      </c>
      <c r="DJ467" s="47">
        <v>0</v>
      </c>
      <c r="DK467" s="47">
        <v>0</v>
      </c>
      <c r="DL467" s="47">
        <v>0</v>
      </c>
      <c r="DM467" s="47">
        <v>0</v>
      </c>
      <c r="DN467" s="47">
        <v>0</v>
      </c>
      <c r="DO467" s="47">
        <v>0</v>
      </c>
      <c r="DP467" s="47">
        <v>0</v>
      </c>
      <c r="DQ467" s="47">
        <v>0</v>
      </c>
      <c r="DR467" s="47">
        <v>0</v>
      </c>
      <c r="DS467" s="47">
        <v>0</v>
      </c>
      <c r="DT467" s="47">
        <v>0</v>
      </c>
      <c r="DU467" s="47">
        <v>0</v>
      </c>
      <c r="DV467" s="47">
        <v>0</v>
      </c>
      <c r="DW467" s="47">
        <v>0</v>
      </c>
      <c r="DX467" s="47">
        <v>0</v>
      </c>
      <c r="DY467" s="47">
        <v>0</v>
      </c>
      <c r="DZ467" s="47">
        <v>0</v>
      </c>
      <c r="EA467" s="47">
        <v>0</v>
      </c>
      <c r="ZZ467" t="s">
        <v>157</v>
      </c>
    </row>
    <row r="468" spans="1:702" x14ac:dyDescent="0.25">
      <c r="A468" s="47" t="s">
        <v>877</v>
      </c>
      <c r="B468" s="47" t="s">
        <v>153</v>
      </c>
      <c r="C468" s="47" t="s">
        <v>157</v>
      </c>
      <c r="D468" s="47" t="s">
        <v>1170</v>
      </c>
      <c r="E468" s="47" t="s">
        <v>868</v>
      </c>
      <c r="F468" s="47" t="s">
        <v>868</v>
      </c>
      <c r="G468" s="47"/>
      <c r="H468" s="47" t="s">
        <v>406</v>
      </c>
      <c r="I468" s="47" t="s">
        <v>415</v>
      </c>
      <c r="J468" s="47" t="str">
        <f>=IFERROR(VLOOKUP(H468&amp;I468,Table_Fonctions!A:G,6,FALSE),"")</f>
        <v>0</v>
      </c>
      <c r="K468" s="47" t="s">
        <v>1177</v>
      </c>
      <c r="L468" s="47" t="str">
        <f>=IFERROR(VLOOKUP(H468&amp;I468,Table_Fonctions!A:G,7,FALSE),K468)</f>
        <v/>
      </c>
      <c r="M468" s="47" t="str">
        <f>=IF(OR(LEFT(D468, 3)="TJ ", LEFT(D468, 4)="CPH "), "OUI", "NON")</f>
        <v/>
      </c>
      <c r="N468" s="47" t="s">
        <v>667</v>
      </c>
      <c r="O468" s="47"/>
      <c r="P468" s="47">
        <v>1</v>
      </c>
      <c r="Q468" s="47">
        <v>1</v>
      </c>
      <c r="R468" s="47" t="s">
        <v>1172</v>
      </c>
      <c r="S468" s="47">
        <f>=ROUND(BQ468-(BR468+BS468),3)</f>
      </c>
      <c r="T468" s="47">
        <f>=ROUND(CK468-(CL468+CM468+CN468+CO468+CP468),3)</f>
      </c>
      <c r="U468" s="47">
        <v>0</v>
      </c>
      <c r="V468" s="47">
        <v>0</v>
      </c>
      <c r="W468" s="47">
        <v>0</v>
      </c>
      <c r="X468" s="47">
        <v>0</v>
      </c>
      <c r="Y468" s="47">
        <v>0</v>
      </c>
      <c r="Z468" s="47">
        <v>0</v>
      </c>
      <c r="AA468" s="47">
        <v>0</v>
      </c>
      <c r="AB468" s="47">
        <v>0</v>
      </c>
      <c r="AC468" s="47">
        <v>0</v>
      </c>
      <c r="AD468" s="47">
        <v>0</v>
      </c>
      <c r="AE468" s="47">
        <v>0</v>
      </c>
      <c r="AF468" s="47">
        <v>0</v>
      </c>
      <c r="AG468" s="47">
        <v>0</v>
      </c>
      <c r="AH468" s="47">
        <v>0</v>
      </c>
      <c r="AI468" s="47">
        <v>0</v>
      </c>
      <c r="AJ468" s="47">
        <v>0</v>
      </c>
      <c r="AK468" s="47">
        <v>0</v>
      </c>
      <c r="AL468" s="47">
        <v>0</v>
      </c>
      <c r="AM468" s="47">
        <v>0</v>
      </c>
      <c r="AN468" s="47">
        <v>0</v>
      </c>
      <c r="AO468" s="47">
        <v>0</v>
      </c>
      <c r="AP468" s="47">
        <v>0</v>
      </c>
      <c r="AQ468" s="47">
        <v>0</v>
      </c>
      <c r="AR468" s="47">
        <v>0</v>
      </c>
      <c r="AS468" s="47">
        <v>0</v>
      </c>
      <c r="AT468" s="47">
        <v>0</v>
      </c>
      <c r="AU468" s="47">
        <v>0</v>
      </c>
      <c r="AV468" s="47">
        <v>0</v>
      </c>
      <c r="AW468" s="47">
        <v>0</v>
      </c>
      <c r="AX468" s="47">
        <v>0</v>
      </c>
      <c r="AY468" s="47">
        <v>0</v>
      </c>
      <c r="AZ468" s="47">
        <v>0</v>
      </c>
      <c r="BA468" s="47">
        <v>0</v>
      </c>
      <c r="BB468" s="47">
        <v>0</v>
      </c>
      <c r="BC468" s="47">
        <v>0</v>
      </c>
      <c r="BD468" s="47">
        <v>0</v>
      </c>
      <c r="BE468" s="47">
        <v>0</v>
      </c>
      <c r="BF468" s="47">
        <v>0</v>
      </c>
      <c r="BG468" s="47">
        <v>0</v>
      </c>
      <c r="BH468" s="47">
        <v>0</v>
      </c>
      <c r="BI468" s="47">
        <v>0</v>
      </c>
      <c r="BJ468" s="47">
        <v>0</v>
      </c>
      <c r="BK468" s="47">
        <v>0</v>
      </c>
      <c r="BL468" s="47">
        <v>0</v>
      </c>
      <c r="BM468" s="47">
        <v>0</v>
      </c>
      <c r="BN468" s="47">
        <v>0</v>
      </c>
      <c r="BO468" s="47">
        <v>0</v>
      </c>
      <c r="BP468" s="47">
        <v>0</v>
      </c>
      <c r="BQ468" s="47">
        <v>0</v>
      </c>
      <c r="BR468" s="47">
        <v>0</v>
      </c>
      <c r="BS468" s="47">
        <v>0</v>
      </c>
      <c r="BT468" s="47">
        <v>0</v>
      </c>
      <c r="BU468" s="47">
        <v>0</v>
      </c>
      <c r="BV468" s="47">
        <v>0</v>
      </c>
      <c r="BW468" s="47">
        <v>0</v>
      </c>
      <c r="BX468" s="47">
        <v>0</v>
      </c>
      <c r="BY468" s="47">
        <v>0</v>
      </c>
      <c r="BZ468" s="47">
        <v>0</v>
      </c>
      <c r="CA468" s="47">
        <v>0</v>
      </c>
      <c r="CB468" s="47">
        <v>0</v>
      </c>
      <c r="CC468" s="47">
        <v>0</v>
      </c>
      <c r="CD468" s="47">
        <v>0</v>
      </c>
      <c r="CE468" s="47">
        <v>0</v>
      </c>
      <c r="CF468" s="47">
        <v>0</v>
      </c>
      <c r="CG468" s="47">
        <v>0</v>
      </c>
      <c r="CH468" s="47">
        <v>0</v>
      </c>
      <c r="CI468" s="47">
        <v>0</v>
      </c>
      <c r="CJ468" s="47">
        <v>0</v>
      </c>
      <c r="CK468" s="47">
        <v>0</v>
      </c>
      <c r="CL468" s="47">
        <v>0</v>
      </c>
      <c r="CM468" s="47">
        <v>0</v>
      </c>
      <c r="CN468" s="47">
        <v>0</v>
      </c>
      <c r="CO468" s="47">
        <v>0</v>
      </c>
      <c r="CP468" s="47">
        <v>0</v>
      </c>
      <c r="CQ468" s="47">
        <v>0</v>
      </c>
      <c r="CR468" s="47">
        <v>0</v>
      </c>
      <c r="CS468" s="47">
        <v>0</v>
      </c>
      <c r="CT468" s="47">
        <v>0</v>
      </c>
      <c r="CU468" s="47">
        <v>0</v>
      </c>
      <c r="CV468" s="47">
        <v>0</v>
      </c>
      <c r="CW468" s="47">
        <v>0</v>
      </c>
      <c r="CX468" s="47">
        <v>0</v>
      </c>
      <c r="CY468" s="47">
        <v>1</v>
      </c>
      <c r="CZ468" s="47">
        <v>0</v>
      </c>
      <c r="DA468" s="47">
        <v>0</v>
      </c>
      <c r="DB468" s="47">
        <v>0</v>
      </c>
      <c r="DC468" s="47">
        <v>0</v>
      </c>
      <c r="DD468" s="47">
        <v>0</v>
      </c>
      <c r="DE468" s="47">
        <v>1</v>
      </c>
      <c r="DF468" s="47">
        <v>0</v>
      </c>
      <c r="DG468" s="47">
        <v>0</v>
      </c>
      <c r="DH468" s="47">
        <v>0</v>
      </c>
      <c r="DI468" s="47">
        <v>0</v>
      </c>
      <c r="DJ468" s="47">
        <v>0</v>
      </c>
      <c r="DK468" s="47">
        <v>0</v>
      </c>
      <c r="DL468" s="47">
        <v>0</v>
      </c>
      <c r="DM468" s="47">
        <v>0</v>
      </c>
      <c r="DN468" s="47">
        <v>0</v>
      </c>
      <c r="DO468" s="47">
        <v>0</v>
      </c>
      <c r="DP468" s="47">
        <v>0</v>
      </c>
      <c r="DQ468" s="47">
        <v>0</v>
      </c>
      <c r="DR468" s="47">
        <v>0</v>
      </c>
      <c r="DS468" s="47">
        <v>0</v>
      </c>
      <c r="DT468" s="47">
        <v>0</v>
      </c>
      <c r="DU468" s="47">
        <v>0</v>
      </c>
      <c r="DV468" s="47">
        <v>0</v>
      </c>
      <c r="DW468" s="47">
        <v>0</v>
      </c>
      <c r="DX468" s="47">
        <v>0</v>
      </c>
      <c r="DY468" s="47">
        <v>0</v>
      </c>
      <c r="DZ468" s="47">
        <v>0</v>
      </c>
      <c r="EA468" s="47">
        <v>0</v>
      </c>
      <c r="ZZ468" t="s">
        <v>157</v>
      </c>
    </row>
    <row r="469" spans="1:702" x14ac:dyDescent="0.25">
      <c r="A469" s="47" t="s">
        <v>878</v>
      </c>
      <c r="B469" s="47" t="s">
        <v>153</v>
      </c>
      <c r="C469" s="47" t="s">
        <v>157</v>
      </c>
      <c r="D469" s="47" t="s">
        <v>1170</v>
      </c>
      <c r="E469" s="47" t="s">
        <v>868</v>
      </c>
      <c r="F469" s="47" t="s">
        <v>868</v>
      </c>
      <c r="G469" s="47"/>
      <c r="H469" s="47" t="s">
        <v>406</v>
      </c>
      <c r="I469" s="47" t="s">
        <v>415</v>
      </c>
      <c r="J469" s="47" t="str">
        <f>=IFERROR(VLOOKUP(H469&amp;I469,Table_Fonctions!A:G,6,FALSE),"")</f>
        <v>0</v>
      </c>
      <c r="K469" s="47" t="s">
        <v>1177</v>
      </c>
      <c r="L469" s="47" t="str">
        <f>=IFERROR(VLOOKUP(H469&amp;I469,Table_Fonctions!A:G,7,FALSE),K469)</f>
        <v/>
      </c>
      <c r="M469" s="47" t="str">
        <f>=IF(OR(LEFT(D469, 3)="TJ ", LEFT(D469, 4)="CPH "), "OUI", "NON")</f>
        <v/>
      </c>
      <c r="N469" s="47" t="s">
        <v>879</v>
      </c>
      <c r="O469" s="47" t="s">
        <v>870</v>
      </c>
      <c r="P469" s="47">
        <v>0.8026315789473685</v>
      </c>
      <c r="Q469" s="47">
        <v>0.8026315789473685</v>
      </c>
      <c r="R469" s="47" t="s">
        <v>1172</v>
      </c>
      <c r="S469" s="47">
        <f>=ROUND(BQ469-(BR469+BS469),3)</f>
      </c>
      <c r="T469" s="47">
        <f>=ROUND(CK469-(CL469+CM469+CN469+CO469+CP469),3)</f>
      </c>
      <c r="U469" s="47">
        <v>0</v>
      </c>
      <c r="V469" s="47">
        <v>0</v>
      </c>
      <c r="W469" s="47">
        <v>0</v>
      </c>
      <c r="X469" s="47">
        <v>0</v>
      </c>
      <c r="Y469" s="47">
        <v>0</v>
      </c>
      <c r="Z469" s="47">
        <v>0</v>
      </c>
      <c r="AA469" s="47">
        <v>0</v>
      </c>
      <c r="AB469" s="47">
        <v>0</v>
      </c>
      <c r="AC469" s="47">
        <v>0</v>
      </c>
      <c r="AD469" s="47">
        <v>0</v>
      </c>
      <c r="AE469" s="47">
        <v>0</v>
      </c>
      <c r="AF469" s="47">
        <v>0</v>
      </c>
      <c r="AG469" s="47">
        <v>0</v>
      </c>
      <c r="AH469" s="47">
        <v>0</v>
      </c>
      <c r="AI469" s="47">
        <v>0</v>
      </c>
      <c r="AJ469" s="47">
        <v>0</v>
      </c>
      <c r="AK469" s="47">
        <v>0</v>
      </c>
      <c r="AL469" s="47">
        <v>0</v>
      </c>
      <c r="AM469" s="47">
        <v>0</v>
      </c>
      <c r="AN469" s="47">
        <v>0</v>
      </c>
      <c r="AO469" s="47">
        <v>0</v>
      </c>
      <c r="AP469" s="47">
        <v>0</v>
      </c>
      <c r="AQ469" s="47">
        <v>0</v>
      </c>
      <c r="AR469" s="47">
        <v>0</v>
      </c>
      <c r="AS469" s="47">
        <v>0</v>
      </c>
      <c r="AT469" s="47">
        <v>0</v>
      </c>
      <c r="AU469" s="47">
        <v>0</v>
      </c>
      <c r="AV469" s="47">
        <v>0</v>
      </c>
      <c r="AW469" s="47">
        <v>0</v>
      </c>
      <c r="AX469" s="47">
        <v>0</v>
      </c>
      <c r="AY469" s="47">
        <v>0</v>
      </c>
      <c r="AZ469" s="47">
        <v>0</v>
      </c>
      <c r="BA469" s="47">
        <v>0</v>
      </c>
      <c r="BB469" s="47">
        <v>0</v>
      </c>
      <c r="BC469" s="47">
        <v>0</v>
      </c>
      <c r="BD469" s="47">
        <v>0</v>
      </c>
      <c r="BE469" s="47">
        <v>0</v>
      </c>
      <c r="BF469" s="47">
        <v>0</v>
      </c>
      <c r="BG469" s="47">
        <v>0</v>
      </c>
      <c r="BH469" s="47">
        <v>0</v>
      </c>
      <c r="BI469" s="47">
        <v>0</v>
      </c>
      <c r="BJ469" s="47">
        <v>0</v>
      </c>
      <c r="BK469" s="47">
        <v>0</v>
      </c>
      <c r="BL469" s="47">
        <v>0</v>
      </c>
      <c r="BM469" s="47">
        <v>0</v>
      </c>
      <c r="BN469" s="47">
        <v>0</v>
      </c>
      <c r="BO469" s="47">
        <v>0</v>
      </c>
      <c r="BP469" s="47">
        <v>0</v>
      </c>
      <c r="BQ469" s="47">
        <v>0</v>
      </c>
      <c r="BR469" s="47">
        <v>0</v>
      </c>
      <c r="BS469" s="47">
        <v>0</v>
      </c>
      <c r="BT469" s="47">
        <v>0</v>
      </c>
      <c r="BU469" s="47">
        <v>0</v>
      </c>
      <c r="BV469" s="47">
        <v>0</v>
      </c>
      <c r="BW469" s="47">
        <v>0</v>
      </c>
      <c r="BX469" s="47">
        <v>0</v>
      </c>
      <c r="BY469" s="47">
        <v>0</v>
      </c>
      <c r="BZ469" s="47">
        <v>0</v>
      </c>
      <c r="CA469" s="47">
        <v>0</v>
      </c>
      <c r="CB469" s="47">
        <v>0</v>
      </c>
      <c r="CC469" s="47">
        <v>0</v>
      </c>
      <c r="CD469" s="47">
        <v>0</v>
      </c>
      <c r="CE469" s="47">
        <v>0</v>
      </c>
      <c r="CF469" s="47">
        <v>0</v>
      </c>
      <c r="CG469" s="47">
        <v>0</v>
      </c>
      <c r="CH469" s="47">
        <v>0</v>
      </c>
      <c r="CI469" s="47">
        <v>0</v>
      </c>
      <c r="CJ469" s="47">
        <v>0</v>
      </c>
      <c r="CK469" s="47">
        <v>0</v>
      </c>
      <c r="CL469" s="47">
        <v>0</v>
      </c>
      <c r="CM469" s="47">
        <v>0</v>
      </c>
      <c r="CN469" s="47">
        <v>0</v>
      </c>
      <c r="CO469" s="47">
        <v>0</v>
      </c>
      <c r="CP469" s="47">
        <v>0</v>
      </c>
      <c r="CQ469" s="47">
        <v>0</v>
      </c>
      <c r="CR469" s="47">
        <v>0</v>
      </c>
      <c r="CS469" s="47">
        <v>0</v>
      </c>
      <c r="CT469" s="47">
        <v>0</v>
      </c>
      <c r="CU469" s="47">
        <v>0</v>
      </c>
      <c r="CV469" s="47">
        <v>0</v>
      </c>
      <c r="CW469" s="47">
        <v>0</v>
      </c>
      <c r="CX469" s="47">
        <v>0</v>
      </c>
      <c r="CY469" s="47">
        <v>0.8026315789473685</v>
      </c>
      <c r="CZ469" s="47">
        <v>0</v>
      </c>
      <c r="DA469" s="47">
        <v>0</v>
      </c>
      <c r="DB469" s="47">
        <v>0</v>
      </c>
      <c r="DC469" s="47">
        <v>0</v>
      </c>
      <c r="DD469" s="47">
        <v>0</v>
      </c>
      <c r="DE469" s="47">
        <v>0</v>
      </c>
      <c r="DF469" s="47">
        <v>0</v>
      </c>
      <c r="DG469" s="47">
        <v>0</v>
      </c>
      <c r="DH469" s="47">
        <v>0</v>
      </c>
      <c r="DI469" s="47">
        <v>0.8026315789473685</v>
      </c>
      <c r="DJ469" s="47">
        <v>0</v>
      </c>
      <c r="DK469" s="47">
        <v>0</v>
      </c>
      <c r="DL469" s="47">
        <v>0</v>
      </c>
      <c r="DM469" s="47">
        <v>0</v>
      </c>
      <c r="DN469" s="47">
        <v>0</v>
      </c>
      <c r="DO469" s="47">
        <v>0</v>
      </c>
      <c r="DP469" s="47">
        <v>0</v>
      </c>
      <c r="DQ469" s="47">
        <v>0</v>
      </c>
      <c r="DR469" s="47">
        <v>0</v>
      </c>
      <c r="DS469" s="47">
        <v>0</v>
      </c>
      <c r="DT469" s="47">
        <v>0</v>
      </c>
      <c r="DU469" s="47">
        <v>0</v>
      </c>
      <c r="DV469" s="47">
        <v>0</v>
      </c>
      <c r="DW469" s="47">
        <v>0</v>
      </c>
      <c r="DX469" s="47">
        <v>0</v>
      </c>
      <c r="DY469" s="47">
        <v>0</v>
      </c>
      <c r="DZ469" s="47">
        <v>0</v>
      </c>
      <c r="EA469" s="47">
        <v>0</v>
      </c>
      <c r="ZZ469" t="s">
        <v>157</v>
      </c>
    </row>
    <row r="470" spans="1:702" x14ac:dyDescent="0.25">
      <c r="A470" s="47" t="s">
        <v>880</v>
      </c>
      <c r="B470" s="47" t="s">
        <v>153</v>
      </c>
      <c r="C470" s="47" t="s">
        <v>157</v>
      </c>
      <c r="D470" s="47" t="s">
        <v>1170</v>
      </c>
      <c r="E470" s="47" t="s">
        <v>881</v>
      </c>
      <c r="F470" s="47" t="s">
        <v>881</v>
      </c>
      <c r="G470" s="47"/>
      <c r="H470" s="47" t="s">
        <v>406</v>
      </c>
      <c r="I470" s="47" t="s">
        <v>412</v>
      </c>
      <c r="J470" s="47" t="str">
        <f>=IFERROR(VLOOKUP(H470&amp;I470,Table_Fonctions!A:G,6,FALSE),"")</f>
        <v>0</v>
      </c>
      <c r="K470" s="47" t="s">
        <v>1177</v>
      </c>
      <c r="L470" s="47" t="str">
        <f>=IFERROR(VLOOKUP(H470&amp;I470,Table_Fonctions!A:G,7,FALSE),K470)</f>
        <v/>
      </c>
      <c r="M470" s="47" t="str">
        <f>=IF(OR(LEFT(D470, 3)="TJ ", LEFT(D470, 4)="CPH "), "OUI", "NON")</f>
        <v/>
      </c>
      <c r="N470" s="47" t="s">
        <v>882</v>
      </c>
      <c r="O470" s="47"/>
      <c r="P470" s="47">
        <v>1</v>
      </c>
      <c r="Q470" s="47">
        <v>1</v>
      </c>
      <c r="R470" s="47" t="s">
        <v>1172</v>
      </c>
      <c r="S470" s="47">
        <f>=ROUND(BQ470-(BR470+BS470),3)</f>
      </c>
      <c r="T470" s="47">
        <f>=ROUND(CK470-(CL470+CM470+CN470+CO470+CP470),3)</f>
      </c>
      <c r="U470" s="47">
        <v>0</v>
      </c>
      <c r="V470" s="47">
        <v>0</v>
      </c>
      <c r="W470" s="47">
        <v>0</v>
      </c>
      <c r="X470" s="47">
        <v>0</v>
      </c>
      <c r="Y470" s="47">
        <v>0</v>
      </c>
      <c r="Z470" s="47">
        <v>0</v>
      </c>
      <c r="AA470" s="47">
        <v>0</v>
      </c>
      <c r="AB470" s="47">
        <v>0</v>
      </c>
      <c r="AC470" s="47">
        <v>0</v>
      </c>
      <c r="AD470" s="47">
        <v>0</v>
      </c>
      <c r="AE470" s="47">
        <v>0</v>
      </c>
      <c r="AF470" s="47">
        <v>0</v>
      </c>
      <c r="AG470" s="47">
        <v>0</v>
      </c>
      <c r="AH470" s="47">
        <v>0</v>
      </c>
      <c r="AI470" s="47">
        <v>0</v>
      </c>
      <c r="AJ470" s="47">
        <v>0</v>
      </c>
      <c r="AK470" s="47">
        <v>0</v>
      </c>
      <c r="AL470" s="47">
        <v>0</v>
      </c>
      <c r="AM470" s="47">
        <v>0</v>
      </c>
      <c r="AN470" s="47">
        <v>0</v>
      </c>
      <c r="AO470" s="47">
        <v>0</v>
      </c>
      <c r="AP470" s="47">
        <v>0</v>
      </c>
      <c r="AQ470" s="47">
        <v>0</v>
      </c>
      <c r="AR470" s="47">
        <v>0</v>
      </c>
      <c r="AS470" s="47">
        <v>1</v>
      </c>
      <c r="AT470" s="47">
        <v>1</v>
      </c>
      <c r="AU470" s="47">
        <v>0</v>
      </c>
      <c r="AV470" s="47">
        <v>0</v>
      </c>
      <c r="AW470" s="47">
        <v>0</v>
      </c>
      <c r="AX470" s="47">
        <v>0</v>
      </c>
      <c r="AY470" s="47">
        <v>0</v>
      </c>
      <c r="AZ470" s="47">
        <v>0</v>
      </c>
      <c r="BA470" s="47">
        <v>0</v>
      </c>
      <c r="BB470" s="47">
        <v>0</v>
      </c>
      <c r="BC470" s="47">
        <v>0</v>
      </c>
      <c r="BD470" s="47">
        <v>0</v>
      </c>
      <c r="BE470" s="47">
        <v>0</v>
      </c>
      <c r="BF470" s="47">
        <v>0</v>
      </c>
      <c r="BG470" s="47">
        <v>0</v>
      </c>
      <c r="BH470" s="47">
        <v>0</v>
      </c>
      <c r="BI470" s="47">
        <v>0</v>
      </c>
      <c r="BJ470" s="47">
        <v>0</v>
      </c>
      <c r="BK470" s="47">
        <v>0</v>
      </c>
      <c r="BL470" s="47">
        <v>0</v>
      </c>
      <c r="BM470" s="47">
        <v>0</v>
      </c>
      <c r="BN470" s="47">
        <v>0</v>
      </c>
      <c r="BO470" s="47">
        <v>0</v>
      </c>
      <c r="BP470" s="47">
        <v>0</v>
      </c>
      <c r="BQ470" s="47">
        <v>0</v>
      </c>
      <c r="BR470" s="47">
        <v>0</v>
      </c>
      <c r="BS470" s="47">
        <v>0</v>
      </c>
      <c r="BT470" s="47">
        <v>0</v>
      </c>
      <c r="BU470" s="47">
        <v>0</v>
      </c>
      <c r="BV470" s="47">
        <v>0</v>
      </c>
      <c r="BW470" s="47">
        <v>0</v>
      </c>
      <c r="BX470" s="47">
        <v>0</v>
      </c>
      <c r="BY470" s="47">
        <v>0</v>
      </c>
      <c r="BZ470" s="47">
        <v>0</v>
      </c>
      <c r="CA470" s="47">
        <v>0</v>
      </c>
      <c r="CB470" s="47">
        <v>0</v>
      </c>
      <c r="CC470" s="47">
        <v>0</v>
      </c>
      <c r="CD470" s="47">
        <v>0</v>
      </c>
      <c r="CE470" s="47">
        <v>0</v>
      </c>
      <c r="CF470" s="47">
        <v>0</v>
      </c>
      <c r="CG470" s="47">
        <v>0</v>
      </c>
      <c r="CH470" s="47">
        <v>0</v>
      </c>
      <c r="CI470" s="47">
        <v>0</v>
      </c>
      <c r="CJ470" s="47">
        <v>0</v>
      </c>
      <c r="CK470" s="47">
        <v>0</v>
      </c>
      <c r="CL470" s="47">
        <v>0</v>
      </c>
      <c r="CM470" s="47">
        <v>0</v>
      </c>
      <c r="CN470" s="47">
        <v>0</v>
      </c>
      <c r="CO470" s="47">
        <v>0</v>
      </c>
      <c r="CP470" s="47">
        <v>0</v>
      </c>
      <c r="CQ470" s="47">
        <v>0</v>
      </c>
      <c r="CR470" s="47">
        <v>0</v>
      </c>
      <c r="CS470" s="47">
        <v>0</v>
      </c>
      <c r="CT470" s="47">
        <v>0</v>
      </c>
      <c r="CU470" s="47">
        <v>0</v>
      </c>
      <c r="CV470" s="47">
        <v>0</v>
      </c>
      <c r="CW470" s="47">
        <v>0</v>
      </c>
      <c r="CX470" s="47">
        <v>0</v>
      </c>
      <c r="CY470" s="47">
        <v>0</v>
      </c>
      <c r="CZ470" s="47">
        <v>0</v>
      </c>
      <c r="DA470" s="47">
        <v>0</v>
      </c>
      <c r="DB470" s="47">
        <v>0</v>
      </c>
      <c r="DC470" s="47">
        <v>0</v>
      </c>
      <c r="DD470" s="47">
        <v>0</v>
      </c>
      <c r="DE470" s="47">
        <v>0</v>
      </c>
      <c r="DF470" s="47">
        <v>0</v>
      </c>
      <c r="DG470" s="47">
        <v>0</v>
      </c>
      <c r="DH470" s="47">
        <v>0</v>
      </c>
      <c r="DI470" s="47">
        <v>0</v>
      </c>
      <c r="DJ470" s="47">
        <v>0</v>
      </c>
      <c r="DK470" s="47">
        <v>0</v>
      </c>
      <c r="DL470" s="47">
        <v>0</v>
      </c>
      <c r="DM470" s="47">
        <v>0</v>
      </c>
      <c r="DN470" s="47">
        <v>0</v>
      </c>
      <c r="DO470" s="47">
        <v>0</v>
      </c>
      <c r="DP470" s="47">
        <v>0</v>
      </c>
      <c r="DQ470" s="47">
        <v>0</v>
      </c>
      <c r="DR470" s="47">
        <v>0</v>
      </c>
      <c r="DS470" s="47">
        <v>0</v>
      </c>
      <c r="DT470" s="47">
        <v>0</v>
      </c>
      <c r="DU470" s="47">
        <v>0</v>
      </c>
      <c r="DV470" s="47">
        <v>0</v>
      </c>
      <c r="DW470" s="47">
        <v>0</v>
      </c>
      <c r="DX470" s="47">
        <v>0</v>
      </c>
      <c r="DY470" s="47">
        <v>0</v>
      </c>
      <c r="DZ470" s="47">
        <v>0</v>
      </c>
      <c r="EA470" s="47">
        <v>0</v>
      </c>
      <c r="ZZ470" t="s">
        <v>157</v>
      </c>
    </row>
    <row r="471" spans="1:702" x14ac:dyDescent="0.25">
      <c r="A471" s="47" t="s">
        <v>883</v>
      </c>
      <c r="B471" s="47" t="s">
        <v>153</v>
      </c>
      <c r="C471" s="47" t="s">
        <v>157</v>
      </c>
      <c r="D471" s="47" t="s">
        <v>1170</v>
      </c>
      <c r="E471" s="47" t="s">
        <v>881</v>
      </c>
      <c r="F471" s="47" t="s">
        <v>881</v>
      </c>
      <c r="G471" s="47"/>
      <c r="H471" s="47" t="s">
        <v>406</v>
      </c>
      <c r="I471" s="47" t="s">
        <v>529</v>
      </c>
      <c r="J471" s="47" t="str">
        <f>=IFERROR(VLOOKUP(H471&amp;I471,Table_Fonctions!A:G,6,FALSE),"")</f>
        <v>0</v>
      </c>
      <c r="K471" s="47" t="s">
        <v>1177</v>
      </c>
      <c r="L471" s="47" t="str">
        <f>=IFERROR(VLOOKUP(H471&amp;I471,Table_Fonctions!A:G,7,FALSE),K471)</f>
        <v/>
      </c>
      <c r="M471" s="47" t="str">
        <f>=IF(OR(LEFT(D471, 3)="TJ ", LEFT(D471, 4)="CPH "), "OUI", "NON")</f>
        <v/>
      </c>
      <c r="N471" s="47" t="s">
        <v>764</v>
      </c>
      <c r="O471" s="47" t="s">
        <v>420</v>
      </c>
      <c r="P471" s="47">
        <v>0.631578947368421</v>
      </c>
      <c r="Q471" s="47">
        <v>0.631578947368421</v>
      </c>
      <c r="R471" s="47" t="s">
        <v>1172</v>
      </c>
      <c r="S471" s="47">
        <f>=ROUND(BQ471-(BR471+BS471),3)</f>
      </c>
      <c r="T471" s="47">
        <f>=ROUND(CK471-(CL471+CM471+CN471+CO471+CP471),3)</f>
      </c>
      <c r="U471" s="47">
        <v>0</v>
      </c>
      <c r="V471" s="47">
        <v>0</v>
      </c>
      <c r="W471" s="47">
        <v>0</v>
      </c>
      <c r="X471" s="47">
        <v>0</v>
      </c>
      <c r="Y471" s="47">
        <v>0</v>
      </c>
      <c r="Z471" s="47">
        <v>0</v>
      </c>
      <c r="AA471" s="47">
        <v>0</v>
      </c>
      <c r="AB471" s="47">
        <v>0</v>
      </c>
      <c r="AC471" s="47">
        <v>0</v>
      </c>
      <c r="AD471" s="47">
        <v>0</v>
      </c>
      <c r="AE471" s="47">
        <v>0</v>
      </c>
      <c r="AF471" s="47">
        <v>0</v>
      </c>
      <c r="AG471" s="47">
        <v>0</v>
      </c>
      <c r="AH471" s="47">
        <v>0</v>
      </c>
      <c r="AI471" s="47">
        <v>0</v>
      </c>
      <c r="AJ471" s="47">
        <v>0</v>
      </c>
      <c r="AK471" s="47">
        <v>0</v>
      </c>
      <c r="AL471" s="47">
        <v>0</v>
      </c>
      <c r="AM471" s="47">
        <v>0</v>
      </c>
      <c r="AN471" s="47">
        <v>0</v>
      </c>
      <c r="AO471" s="47">
        <v>0</v>
      </c>
      <c r="AP471" s="47">
        <v>0</v>
      </c>
      <c r="AQ471" s="47">
        <v>0</v>
      </c>
      <c r="AR471" s="47">
        <v>0</v>
      </c>
      <c r="AS471" s="47">
        <v>0</v>
      </c>
      <c r="AT471" s="47">
        <v>0</v>
      </c>
      <c r="AU471" s="47">
        <v>0</v>
      </c>
      <c r="AV471" s="47">
        <v>0</v>
      </c>
      <c r="AW471" s="47">
        <v>0</v>
      </c>
      <c r="AX471" s="47">
        <v>0</v>
      </c>
      <c r="AY471" s="47">
        <v>0</v>
      </c>
      <c r="AZ471" s="47">
        <v>0</v>
      </c>
      <c r="BA471" s="47">
        <v>0</v>
      </c>
      <c r="BB471" s="47">
        <v>0</v>
      </c>
      <c r="BC471" s="47">
        <v>0</v>
      </c>
      <c r="BD471" s="47">
        <v>0</v>
      </c>
      <c r="BE471" s="47">
        <v>0</v>
      </c>
      <c r="BF471" s="47">
        <v>0</v>
      </c>
      <c r="BG471" s="47">
        <v>0</v>
      </c>
      <c r="BH471" s="47">
        <v>0</v>
      </c>
      <c r="BI471" s="47">
        <v>0</v>
      </c>
      <c r="BJ471" s="47">
        <v>0</v>
      </c>
      <c r="BK471" s="47">
        <v>0</v>
      </c>
      <c r="BL471" s="47">
        <v>0</v>
      </c>
      <c r="BM471" s="47">
        <v>0</v>
      </c>
      <c r="BN471" s="47">
        <v>0</v>
      </c>
      <c r="BO471" s="47">
        <v>0</v>
      </c>
      <c r="BP471" s="47">
        <v>0</v>
      </c>
      <c r="BQ471" s="47">
        <v>0</v>
      </c>
      <c r="BR471" s="47">
        <v>0</v>
      </c>
      <c r="BS471" s="47">
        <v>0</v>
      </c>
      <c r="BT471" s="47">
        <v>0</v>
      </c>
      <c r="BU471" s="47">
        <v>0</v>
      </c>
      <c r="BV471" s="47">
        <v>0</v>
      </c>
      <c r="BW471" s="47">
        <v>0</v>
      </c>
      <c r="BX471" s="47">
        <v>0</v>
      </c>
      <c r="BY471" s="47">
        <v>0</v>
      </c>
      <c r="BZ471" s="47">
        <v>0</v>
      </c>
      <c r="CA471" s="47">
        <v>0</v>
      </c>
      <c r="CB471" s="47">
        <v>0</v>
      </c>
      <c r="CC471" s="47">
        <v>0</v>
      </c>
      <c r="CD471" s="47">
        <v>0</v>
      </c>
      <c r="CE471" s="47">
        <v>0</v>
      </c>
      <c r="CF471" s="47">
        <v>0</v>
      </c>
      <c r="CG471" s="47">
        <v>0</v>
      </c>
      <c r="CH471" s="47">
        <v>0</v>
      </c>
      <c r="CI471" s="47">
        <v>0</v>
      </c>
      <c r="CJ471" s="47">
        <v>0</v>
      </c>
      <c r="CK471" s="47">
        <v>0</v>
      </c>
      <c r="CL471" s="47">
        <v>0</v>
      </c>
      <c r="CM471" s="47">
        <v>0</v>
      </c>
      <c r="CN471" s="47">
        <v>0</v>
      </c>
      <c r="CO471" s="47">
        <v>0</v>
      </c>
      <c r="CP471" s="47">
        <v>0</v>
      </c>
      <c r="CQ471" s="47">
        <v>0</v>
      </c>
      <c r="CR471" s="47">
        <v>0</v>
      </c>
      <c r="CS471" s="47">
        <v>0</v>
      </c>
      <c r="CT471" s="47">
        <v>0</v>
      </c>
      <c r="CU471" s="47">
        <v>0</v>
      </c>
      <c r="CV471" s="47">
        <v>0</v>
      </c>
      <c r="CW471" s="47">
        <v>0</v>
      </c>
      <c r="CX471" s="47">
        <v>0</v>
      </c>
      <c r="CY471" s="47">
        <v>0.631578947368421</v>
      </c>
      <c r="CZ471" s="47">
        <v>0.631578947368421</v>
      </c>
      <c r="DA471" s="47">
        <v>0</v>
      </c>
      <c r="DB471" s="47">
        <v>0</v>
      </c>
      <c r="DC471" s="47">
        <v>0</v>
      </c>
      <c r="DD471" s="47">
        <v>0</v>
      </c>
      <c r="DE471" s="47">
        <v>0</v>
      </c>
      <c r="DF471" s="47">
        <v>0</v>
      </c>
      <c r="DG471" s="47">
        <v>0</v>
      </c>
      <c r="DH471" s="47">
        <v>0</v>
      </c>
      <c r="DI471" s="47">
        <v>0</v>
      </c>
      <c r="DJ471" s="47">
        <v>0</v>
      </c>
      <c r="DK471" s="47">
        <v>0</v>
      </c>
      <c r="DL471" s="47">
        <v>0</v>
      </c>
      <c r="DM471" s="47">
        <v>0</v>
      </c>
      <c r="DN471" s="47">
        <v>0</v>
      </c>
      <c r="DO471" s="47">
        <v>0</v>
      </c>
      <c r="DP471" s="47">
        <v>0</v>
      </c>
      <c r="DQ471" s="47">
        <v>0</v>
      </c>
      <c r="DR471" s="47">
        <v>0</v>
      </c>
      <c r="DS471" s="47">
        <v>0</v>
      </c>
      <c r="DT471" s="47">
        <v>0</v>
      </c>
      <c r="DU471" s="47">
        <v>0</v>
      </c>
      <c r="DV471" s="47">
        <v>0</v>
      </c>
      <c r="DW471" s="47">
        <v>0</v>
      </c>
      <c r="DX471" s="47">
        <v>0</v>
      </c>
      <c r="DY471" s="47">
        <v>0</v>
      </c>
      <c r="DZ471" s="47">
        <v>0</v>
      </c>
      <c r="EA471" s="47">
        <v>0</v>
      </c>
      <c r="ZZ471" t="s">
        <v>157</v>
      </c>
    </row>
    <row r="472" spans="1:702" x14ac:dyDescent="0.25">
      <c r="A472" s="47" t="s">
        <v>884</v>
      </c>
      <c r="B472" s="47" t="s">
        <v>153</v>
      </c>
      <c r="C472" s="47" t="s">
        <v>157</v>
      </c>
      <c r="D472" s="47" t="s">
        <v>1170</v>
      </c>
      <c r="E472" s="47" t="s">
        <v>881</v>
      </c>
      <c r="F472" s="47" t="s">
        <v>881</v>
      </c>
      <c r="G472" s="47"/>
      <c r="H472" s="47" t="s">
        <v>406</v>
      </c>
      <c r="I472" s="47" t="s">
        <v>412</v>
      </c>
      <c r="J472" s="47" t="str">
        <f>=IFERROR(VLOOKUP(H472&amp;I472,Table_Fonctions!A:G,6,FALSE),"")</f>
        <v>0</v>
      </c>
      <c r="K472" s="47" t="s">
        <v>1177</v>
      </c>
      <c r="L472" s="47" t="str">
        <f>=IFERROR(VLOOKUP(H472&amp;I472,Table_Fonctions!A:G,7,FALSE),K472)</f>
        <v/>
      </c>
      <c r="M472" s="47" t="str">
        <f>=IF(OR(LEFT(D472, 3)="TJ ", LEFT(D472, 4)="CPH "), "OUI", "NON")</f>
        <v/>
      </c>
      <c r="N472" s="47" t="s">
        <v>885</v>
      </c>
      <c r="O472" s="47"/>
      <c r="P472" s="47">
        <v>1</v>
      </c>
      <c r="Q472" s="47">
        <v>1</v>
      </c>
      <c r="R472" s="47" t="s">
        <v>1172</v>
      </c>
      <c r="S472" s="47">
        <f>=ROUND(BQ472-(BR472+BS472),3)</f>
      </c>
      <c r="T472" s="47">
        <f>=ROUND(CK472-(CL472+CM472+CN472+CO472+CP472),3)</f>
      </c>
      <c r="U472" s="47">
        <v>0</v>
      </c>
      <c r="V472" s="47">
        <v>0</v>
      </c>
      <c r="W472" s="47">
        <v>0</v>
      </c>
      <c r="X472" s="47">
        <v>0</v>
      </c>
      <c r="Y472" s="47">
        <v>0</v>
      </c>
      <c r="Z472" s="47">
        <v>0</v>
      </c>
      <c r="AA472" s="47">
        <v>0</v>
      </c>
      <c r="AB472" s="47">
        <v>0</v>
      </c>
      <c r="AC472" s="47">
        <v>0</v>
      </c>
      <c r="AD472" s="47">
        <v>0</v>
      </c>
      <c r="AE472" s="47">
        <v>0</v>
      </c>
      <c r="AF472" s="47">
        <v>0</v>
      </c>
      <c r="AG472" s="47">
        <v>0</v>
      </c>
      <c r="AH472" s="47">
        <v>0</v>
      </c>
      <c r="AI472" s="47">
        <v>0</v>
      </c>
      <c r="AJ472" s="47">
        <v>0</v>
      </c>
      <c r="AK472" s="47">
        <v>0</v>
      </c>
      <c r="AL472" s="47">
        <v>0</v>
      </c>
      <c r="AM472" s="47">
        <v>0</v>
      </c>
      <c r="AN472" s="47">
        <v>0</v>
      </c>
      <c r="AO472" s="47">
        <v>0</v>
      </c>
      <c r="AP472" s="47">
        <v>0</v>
      </c>
      <c r="AQ472" s="47">
        <v>0</v>
      </c>
      <c r="AR472" s="47">
        <v>0</v>
      </c>
      <c r="AS472" s="47">
        <v>0</v>
      </c>
      <c r="AT472" s="47">
        <v>0</v>
      </c>
      <c r="AU472" s="47">
        <v>0</v>
      </c>
      <c r="AV472" s="47">
        <v>0</v>
      </c>
      <c r="AW472" s="47">
        <v>0</v>
      </c>
      <c r="AX472" s="47">
        <v>0</v>
      </c>
      <c r="AY472" s="47">
        <v>0</v>
      </c>
      <c r="AZ472" s="47">
        <v>0</v>
      </c>
      <c r="BA472" s="47">
        <v>0</v>
      </c>
      <c r="BB472" s="47">
        <v>0</v>
      </c>
      <c r="BC472" s="47">
        <v>0</v>
      </c>
      <c r="BD472" s="47">
        <v>0</v>
      </c>
      <c r="BE472" s="47">
        <v>0</v>
      </c>
      <c r="BF472" s="47">
        <v>0</v>
      </c>
      <c r="BG472" s="47">
        <v>0</v>
      </c>
      <c r="BH472" s="47">
        <v>0</v>
      </c>
      <c r="BI472" s="47">
        <v>0</v>
      </c>
      <c r="BJ472" s="47">
        <v>0</v>
      </c>
      <c r="BK472" s="47">
        <v>0</v>
      </c>
      <c r="BL472" s="47">
        <v>0</v>
      </c>
      <c r="BM472" s="47">
        <v>0</v>
      </c>
      <c r="BN472" s="47">
        <v>0</v>
      </c>
      <c r="BO472" s="47">
        <v>0</v>
      </c>
      <c r="BP472" s="47">
        <v>0</v>
      </c>
      <c r="BQ472" s="47">
        <v>0</v>
      </c>
      <c r="BR472" s="47">
        <v>0</v>
      </c>
      <c r="BS472" s="47">
        <v>0</v>
      </c>
      <c r="BT472" s="47">
        <v>1</v>
      </c>
      <c r="BU472" s="47">
        <v>0</v>
      </c>
      <c r="BV472" s="47">
        <v>0</v>
      </c>
      <c r="BW472" s="47">
        <v>0</v>
      </c>
      <c r="BX472" s="47">
        <v>0</v>
      </c>
      <c r="BY472" s="47">
        <v>0</v>
      </c>
      <c r="BZ472" s="47">
        <v>0</v>
      </c>
      <c r="CA472" s="47">
        <v>0</v>
      </c>
      <c r="CB472" s="47">
        <v>0</v>
      </c>
      <c r="CC472" s="47">
        <v>0</v>
      </c>
      <c r="CD472" s="47">
        <v>0</v>
      </c>
      <c r="CE472" s="47">
        <v>0</v>
      </c>
      <c r="CF472" s="47">
        <v>0</v>
      </c>
      <c r="CG472" s="47">
        <v>0</v>
      </c>
      <c r="CH472" s="47">
        <v>0</v>
      </c>
      <c r="CI472" s="47">
        <v>0</v>
      </c>
      <c r="CJ472" s="47">
        <v>0</v>
      </c>
      <c r="CK472" s="47">
        <v>0</v>
      </c>
      <c r="CL472" s="47">
        <v>0</v>
      </c>
      <c r="CM472" s="47">
        <v>0</v>
      </c>
      <c r="CN472" s="47">
        <v>0</v>
      </c>
      <c r="CO472" s="47">
        <v>0</v>
      </c>
      <c r="CP472" s="47">
        <v>0</v>
      </c>
      <c r="CQ472" s="47">
        <v>0</v>
      </c>
      <c r="CR472" s="47">
        <v>0</v>
      </c>
      <c r="CS472" s="47">
        <v>0</v>
      </c>
      <c r="CT472" s="47">
        <v>0</v>
      </c>
      <c r="CU472" s="47">
        <v>0</v>
      </c>
      <c r="CV472" s="47">
        <v>0</v>
      </c>
      <c r="CW472" s="47">
        <v>0</v>
      </c>
      <c r="CX472" s="47">
        <v>0</v>
      </c>
      <c r="CY472" s="47">
        <v>0</v>
      </c>
      <c r="CZ472" s="47">
        <v>0</v>
      </c>
      <c r="DA472" s="47">
        <v>0</v>
      </c>
      <c r="DB472" s="47">
        <v>0</v>
      </c>
      <c r="DC472" s="47">
        <v>0</v>
      </c>
      <c r="DD472" s="47">
        <v>0</v>
      </c>
      <c r="DE472" s="47">
        <v>0</v>
      </c>
      <c r="DF472" s="47">
        <v>0</v>
      </c>
      <c r="DG472" s="47">
        <v>0</v>
      </c>
      <c r="DH472" s="47">
        <v>0</v>
      </c>
      <c r="DI472" s="47">
        <v>0</v>
      </c>
      <c r="DJ472" s="47">
        <v>0</v>
      </c>
      <c r="DK472" s="47">
        <v>0</v>
      </c>
      <c r="DL472" s="47">
        <v>0</v>
      </c>
      <c r="DM472" s="47">
        <v>0</v>
      </c>
      <c r="DN472" s="47">
        <v>0</v>
      </c>
      <c r="DO472" s="47">
        <v>0</v>
      </c>
      <c r="DP472" s="47">
        <v>0</v>
      </c>
      <c r="DQ472" s="47">
        <v>0</v>
      </c>
      <c r="DR472" s="47">
        <v>0</v>
      </c>
      <c r="DS472" s="47">
        <v>0</v>
      </c>
      <c r="DT472" s="47">
        <v>0</v>
      </c>
      <c r="DU472" s="47">
        <v>0</v>
      </c>
      <c r="DV472" s="47">
        <v>0</v>
      </c>
      <c r="DW472" s="47">
        <v>0</v>
      </c>
      <c r="DX472" s="47">
        <v>0</v>
      </c>
      <c r="DY472" s="47">
        <v>0</v>
      </c>
      <c r="DZ472" s="47">
        <v>0</v>
      </c>
      <c r="EA472" s="47">
        <v>0</v>
      </c>
      <c r="ZZ472" t="s">
        <v>157</v>
      </c>
    </row>
    <row r="473" spans="1:702" x14ac:dyDescent="0.25">
      <c r="A473" s="47" t="s">
        <v>886</v>
      </c>
      <c r="B473" s="47" t="s">
        <v>153</v>
      </c>
      <c r="C473" s="47" t="s">
        <v>157</v>
      </c>
      <c r="D473" s="47" t="s">
        <v>1170</v>
      </c>
      <c r="E473" s="47" t="s">
        <v>881</v>
      </c>
      <c r="F473" s="47" t="s">
        <v>881</v>
      </c>
      <c r="G473" s="47"/>
      <c r="H473" s="47" t="s">
        <v>406</v>
      </c>
      <c r="I473" s="47" t="s">
        <v>428</v>
      </c>
      <c r="J473" s="47" t="str">
        <f>=IFERROR(VLOOKUP(H473&amp;I473,Table_Fonctions!A:G,6,FALSE),"")</f>
        <v>0</v>
      </c>
      <c r="K473" s="47" t="s">
        <v>1178</v>
      </c>
      <c r="L473" s="47" t="str">
        <f>=IFERROR(VLOOKUP(H473&amp;I473,Table_Fonctions!A:G,7,FALSE),K473)</f>
        <v/>
      </c>
      <c r="M473" s="47" t="str">
        <f>=IF(OR(LEFT(D473, 3)="TJ ", LEFT(D473, 4)="CPH "), "OUI", "NON")</f>
        <v/>
      </c>
      <c r="N473" s="47" t="s">
        <v>753</v>
      </c>
      <c r="O473" s="47" t="s">
        <v>164</v>
      </c>
      <c r="P473" s="47">
        <v>0.45789473684210524</v>
      </c>
      <c r="Q473" s="47">
        <v>0.45789473684210524</v>
      </c>
      <c r="R473" s="47" t="s">
        <v>1172</v>
      </c>
      <c r="S473" s="47">
        <f>=ROUND(BQ473-(BR473+BS473),3)</f>
      </c>
      <c r="T473" s="47">
        <f>=ROUND(CK473-(CL473+CM473+CN473+CO473+CP473),3)</f>
      </c>
      <c r="U473" s="47">
        <v>0</v>
      </c>
      <c r="V473" s="47">
        <v>0</v>
      </c>
      <c r="W473" s="47">
        <v>0</v>
      </c>
      <c r="X473" s="47">
        <v>0</v>
      </c>
      <c r="Y473" s="47">
        <v>0</v>
      </c>
      <c r="Z473" s="47">
        <v>0</v>
      </c>
      <c r="AA473" s="47">
        <v>0</v>
      </c>
      <c r="AB473" s="47">
        <v>0</v>
      </c>
      <c r="AC473" s="47">
        <v>0</v>
      </c>
      <c r="AD473" s="47">
        <v>0</v>
      </c>
      <c r="AE473" s="47">
        <v>0</v>
      </c>
      <c r="AF473" s="47">
        <v>0</v>
      </c>
      <c r="AG473" s="47">
        <v>0</v>
      </c>
      <c r="AH473" s="47">
        <v>0</v>
      </c>
      <c r="AI473" s="47">
        <v>0</v>
      </c>
      <c r="AJ473" s="47">
        <v>0</v>
      </c>
      <c r="AK473" s="47">
        <v>0</v>
      </c>
      <c r="AL473" s="47">
        <v>0</v>
      </c>
      <c r="AM473" s="47">
        <v>0</v>
      </c>
      <c r="AN473" s="47">
        <v>0</v>
      </c>
      <c r="AO473" s="47">
        <v>0</v>
      </c>
      <c r="AP473" s="47">
        <v>0</v>
      </c>
      <c r="AQ473" s="47">
        <v>0</v>
      </c>
      <c r="AR473" s="47">
        <v>0</v>
      </c>
      <c r="AS473" s="47">
        <v>0</v>
      </c>
      <c r="AT473" s="47">
        <v>0</v>
      </c>
      <c r="AU473" s="47">
        <v>0</v>
      </c>
      <c r="AV473" s="47">
        <v>0</v>
      </c>
      <c r="AW473" s="47">
        <v>0</v>
      </c>
      <c r="AX473" s="47">
        <v>0</v>
      </c>
      <c r="AY473" s="47">
        <v>0</v>
      </c>
      <c r="AZ473" s="47">
        <v>0</v>
      </c>
      <c r="BA473" s="47">
        <v>0</v>
      </c>
      <c r="BB473" s="47">
        <v>0</v>
      </c>
      <c r="BC473" s="47">
        <v>0</v>
      </c>
      <c r="BD473" s="47">
        <v>0</v>
      </c>
      <c r="BE473" s="47">
        <v>0</v>
      </c>
      <c r="BF473" s="47">
        <v>0</v>
      </c>
      <c r="BG473" s="47">
        <v>0</v>
      </c>
      <c r="BH473" s="47">
        <v>0</v>
      </c>
      <c r="BI473" s="47">
        <v>0</v>
      </c>
      <c r="BJ473" s="47">
        <v>0</v>
      </c>
      <c r="BK473" s="47">
        <v>0</v>
      </c>
      <c r="BL473" s="47">
        <v>0</v>
      </c>
      <c r="BM473" s="47">
        <v>0</v>
      </c>
      <c r="BN473" s="47">
        <v>0</v>
      </c>
      <c r="BO473" s="47">
        <v>0</v>
      </c>
      <c r="BP473" s="47">
        <v>0</v>
      </c>
      <c r="BQ473" s="47">
        <v>0</v>
      </c>
      <c r="BR473" s="47">
        <v>0</v>
      </c>
      <c r="BS473" s="47">
        <v>0</v>
      </c>
      <c r="BT473" s="47">
        <v>0.45789473684210524</v>
      </c>
      <c r="BU473" s="47">
        <v>0</v>
      </c>
      <c r="BV473" s="47">
        <v>0</v>
      </c>
      <c r="BW473" s="47">
        <v>0</v>
      </c>
      <c r="BX473" s="47">
        <v>0.45789473684210524</v>
      </c>
      <c r="BY473" s="47">
        <v>0</v>
      </c>
      <c r="BZ473" s="47">
        <v>0</v>
      </c>
      <c r="CA473" s="47">
        <v>0</v>
      </c>
      <c r="CB473" s="47">
        <v>0</v>
      </c>
      <c r="CC473" s="47">
        <v>0</v>
      </c>
      <c r="CD473" s="47">
        <v>0</v>
      </c>
      <c r="CE473" s="47">
        <v>0</v>
      </c>
      <c r="CF473" s="47">
        <v>0</v>
      </c>
      <c r="CG473" s="47">
        <v>0</v>
      </c>
      <c r="CH473" s="47">
        <v>0</v>
      </c>
      <c r="CI473" s="47">
        <v>0</v>
      </c>
      <c r="CJ473" s="47">
        <v>0</v>
      </c>
      <c r="CK473" s="47">
        <v>0</v>
      </c>
      <c r="CL473" s="47">
        <v>0</v>
      </c>
      <c r="CM473" s="47">
        <v>0</v>
      </c>
      <c r="CN473" s="47">
        <v>0</v>
      </c>
      <c r="CO473" s="47">
        <v>0</v>
      </c>
      <c r="CP473" s="47">
        <v>0</v>
      </c>
      <c r="CQ473" s="47">
        <v>0</v>
      </c>
      <c r="CR473" s="47">
        <v>0</v>
      </c>
      <c r="CS473" s="47">
        <v>0</v>
      </c>
      <c r="CT473" s="47">
        <v>0</v>
      </c>
      <c r="CU473" s="47">
        <v>0</v>
      </c>
      <c r="CV473" s="47">
        <v>0</v>
      </c>
      <c r="CW473" s="47">
        <v>0</v>
      </c>
      <c r="CX473" s="47">
        <v>0</v>
      </c>
      <c r="CY473" s="47">
        <v>0</v>
      </c>
      <c r="CZ473" s="47">
        <v>0</v>
      </c>
      <c r="DA473" s="47">
        <v>0</v>
      </c>
      <c r="DB473" s="47">
        <v>0</v>
      </c>
      <c r="DC473" s="47">
        <v>0</v>
      </c>
      <c r="DD473" s="47">
        <v>0</v>
      </c>
      <c r="DE473" s="47">
        <v>0</v>
      </c>
      <c r="DF473" s="47">
        <v>0</v>
      </c>
      <c r="DG473" s="47">
        <v>0</v>
      </c>
      <c r="DH473" s="47">
        <v>0</v>
      </c>
      <c r="DI473" s="47">
        <v>0</v>
      </c>
      <c r="DJ473" s="47">
        <v>0</v>
      </c>
      <c r="DK473" s="47">
        <v>0</v>
      </c>
      <c r="DL473" s="47">
        <v>0</v>
      </c>
      <c r="DM473" s="47">
        <v>0</v>
      </c>
      <c r="DN473" s="47">
        <v>0</v>
      </c>
      <c r="DO473" s="47">
        <v>0</v>
      </c>
      <c r="DP473" s="47">
        <v>0</v>
      </c>
      <c r="DQ473" s="47">
        <v>0</v>
      </c>
      <c r="DR473" s="47">
        <v>0</v>
      </c>
      <c r="DS473" s="47">
        <v>0</v>
      </c>
      <c r="DT473" s="47">
        <v>0</v>
      </c>
      <c r="DU473" s="47">
        <v>0</v>
      </c>
      <c r="DV473" s="47">
        <v>0</v>
      </c>
      <c r="DW473" s="47">
        <v>0</v>
      </c>
      <c r="DX473" s="47">
        <v>0</v>
      </c>
      <c r="DY473" s="47">
        <v>0</v>
      </c>
      <c r="DZ473" s="47">
        <v>0</v>
      </c>
      <c r="EA473" s="47">
        <v>0</v>
      </c>
      <c r="ZZ473" t="s">
        <v>157</v>
      </c>
    </row>
    <row r="474" spans="1:702" x14ac:dyDescent="0.25">
      <c r="A474" s="47" t="s">
        <v>887</v>
      </c>
      <c r="B474" s="47" t="s">
        <v>153</v>
      </c>
      <c r="C474" s="47" t="s">
        <v>157</v>
      </c>
      <c r="D474" s="47" t="s">
        <v>1170</v>
      </c>
      <c r="E474" s="47" t="s">
        <v>881</v>
      </c>
      <c r="F474" s="47" t="s">
        <v>881</v>
      </c>
      <c r="G474" s="47"/>
      <c r="H474" s="47" t="s">
        <v>406</v>
      </c>
      <c r="I474" s="47" t="s">
        <v>412</v>
      </c>
      <c r="J474" s="47" t="str">
        <f>=IFERROR(VLOOKUP(H474&amp;I474,Table_Fonctions!A:G,6,FALSE),"")</f>
        <v>0</v>
      </c>
      <c r="K474" s="47" t="s">
        <v>1177</v>
      </c>
      <c r="L474" s="47" t="str">
        <f>=IFERROR(VLOOKUP(H474&amp;I474,Table_Fonctions!A:G,7,FALSE),K474)</f>
        <v/>
      </c>
      <c r="M474" s="47" t="str">
        <f>=IF(OR(LEFT(D474, 3)="TJ ", LEFT(D474, 4)="CPH "), "OUI", "NON")</f>
        <v/>
      </c>
      <c r="N474" s="47" t="s">
        <v>720</v>
      </c>
      <c r="O474" s="47"/>
      <c r="P474" s="47">
        <v>1</v>
      </c>
      <c r="Q474" s="47">
        <v>1</v>
      </c>
      <c r="R474" s="47" t="s">
        <v>1172</v>
      </c>
      <c r="S474" s="47">
        <f>=ROUND(BQ474-(BR474+BS474),3)</f>
      </c>
      <c r="T474" s="47">
        <f>=ROUND(CK474-(CL474+CM474+CN474+CO474+CP474),3)</f>
      </c>
      <c r="U474" s="47">
        <v>0</v>
      </c>
      <c r="V474" s="47">
        <v>0</v>
      </c>
      <c r="W474" s="47">
        <v>0</v>
      </c>
      <c r="X474" s="47">
        <v>0</v>
      </c>
      <c r="Y474" s="47">
        <v>0</v>
      </c>
      <c r="Z474" s="47">
        <v>0</v>
      </c>
      <c r="AA474" s="47">
        <v>0</v>
      </c>
      <c r="AB474" s="47">
        <v>0</v>
      </c>
      <c r="AC474" s="47">
        <v>0</v>
      </c>
      <c r="AD474" s="47">
        <v>0</v>
      </c>
      <c r="AE474" s="47">
        <v>0</v>
      </c>
      <c r="AF474" s="47">
        <v>0</v>
      </c>
      <c r="AG474" s="47">
        <v>0</v>
      </c>
      <c r="AH474" s="47">
        <v>0</v>
      </c>
      <c r="AI474" s="47">
        <v>0</v>
      </c>
      <c r="AJ474" s="47">
        <v>0</v>
      </c>
      <c r="AK474" s="47">
        <v>0</v>
      </c>
      <c r="AL474" s="47">
        <v>0</v>
      </c>
      <c r="AM474" s="47">
        <v>0</v>
      </c>
      <c r="AN474" s="47">
        <v>0</v>
      </c>
      <c r="AO474" s="47">
        <v>0</v>
      </c>
      <c r="AP474" s="47">
        <v>0</v>
      </c>
      <c r="AQ474" s="47">
        <v>0</v>
      </c>
      <c r="AR474" s="47">
        <v>0</v>
      </c>
      <c r="AS474" s="47">
        <v>0</v>
      </c>
      <c r="AT474" s="47">
        <v>0</v>
      </c>
      <c r="AU474" s="47">
        <v>0</v>
      </c>
      <c r="AV474" s="47">
        <v>0</v>
      </c>
      <c r="AW474" s="47">
        <v>0</v>
      </c>
      <c r="AX474" s="47">
        <v>0</v>
      </c>
      <c r="AY474" s="47">
        <v>0</v>
      </c>
      <c r="AZ474" s="47">
        <v>0</v>
      </c>
      <c r="BA474" s="47">
        <v>0</v>
      </c>
      <c r="BB474" s="47">
        <v>0</v>
      </c>
      <c r="BC474" s="47">
        <v>0</v>
      </c>
      <c r="BD474" s="47">
        <v>0</v>
      </c>
      <c r="BE474" s="47">
        <v>0</v>
      </c>
      <c r="BF474" s="47">
        <v>0</v>
      </c>
      <c r="BG474" s="47">
        <v>0</v>
      </c>
      <c r="BH474" s="47">
        <v>0</v>
      </c>
      <c r="BI474" s="47">
        <v>0</v>
      </c>
      <c r="BJ474" s="47">
        <v>0</v>
      </c>
      <c r="BK474" s="47">
        <v>0</v>
      </c>
      <c r="BL474" s="47">
        <v>0</v>
      </c>
      <c r="BM474" s="47">
        <v>0</v>
      </c>
      <c r="BN474" s="47">
        <v>0</v>
      </c>
      <c r="BO474" s="47">
        <v>0</v>
      </c>
      <c r="BP474" s="47">
        <v>0</v>
      </c>
      <c r="BQ474" s="47">
        <v>0</v>
      </c>
      <c r="BR474" s="47">
        <v>0</v>
      </c>
      <c r="BS474" s="47">
        <v>0</v>
      </c>
      <c r="BT474" s="47">
        <v>0.6842105263157895</v>
      </c>
      <c r="BU474" s="47">
        <v>0</v>
      </c>
      <c r="BV474" s="47">
        <v>0</v>
      </c>
      <c r="BW474" s="47">
        <v>0</v>
      </c>
      <c r="BX474" s="47">
        <v>0</v>
      </c>
      <c r="BY474" s="47">
        <v>0</v>
      </c>
      <c r="BZ474" s="47">
        <v>0</v>
      </c>
      <c r="CA474" s="47">
        <v>0</v>
      </c>
      <c r="CB474" s="47">
        <v>0</v>
      </c>
      <c r="CC474" s="47">
        <v>0</v>
      </c>
      <c r="CD474" s="47">
        <v>0</v>
      </c>
      <c r="CE474" s="47">
        <v>0</v>
      </c>
      <c r="CF474" s="47">
        <v>0</v>
      </c>
      <c r="CG474" s="47">
        <v>0</v>
      </c>
      <c r="CH474" s="47">
        <v>0</v>
      </c>
      <c r="CI474" s="47">
        <v>0</v>
      </c>
      <c r="CJ474" s="47">
        <v>0</v>
      </c>
      <c r="CK474" s="47">
        <v>0</v>
      </c>
      <c r="CL474" s="47">
        <v>0</v>
      </c>
      <c r="CM474" s="47">
        <v>0</v>
      </c>
      <c r="CN474" s="47">
        <v>0</v>
      </c>
      <c r="CO474" s="47">
        <v>0</v>
      </c>
      <c r="CP474" s="47">
        <v>0</v>
      </c>
      <c r="CQ474" s="47">
        <v>0</v>
      </c>
      <c r="CR474" s="47">
        <v>0</v>
      </c>
      <c r="CS474" s="47">
        <v>0</v>
      </c>
      <c r="CT474" s="47">
        <v>0</v>
      </c>
      <c r="CU474" s="47">
        <v>0</v>
      </c>
      <c r="CV474" s="47">
        <v>0</v>
      </c>
      <c r="CW474" s="47">
        <v>0</v>
      </c>
      <c r="CX474" s="47">
        <v>0</v>
      </c>
      <c r="CY474" s="47">
        <v>0.3157894736842105</v>
      </c>
      <c r="CZ474" s="47">
        <v>0</v>
      </c>
      <c r="DA474" s="47">
        <v>0</v>
      </c>
      <c r="DB474" s="47">
        <v>0</v>
      </c>
      <c r="DC474" s="47">
        <v>0</v>
      </c>
      <c r="DD474" s="47">
        <v>0</v>
      </c>
      <c r="DE474" s="47">
        <v>0</v>
      </c>
      <c r="DF474" s="47">
        <v>0</v>
      </c>
      <c r="DG474" s="47">
        <v>0</v>
      </c>
      <c r="DH474" s="47">
        <v>0.3157894736842105</v>
      </c>
      <c r="DI474" s="47">
        <v>0</v>
      </c>
      <c r="DJ474" s="47">
        <v>0</v>
      </c>
      <c r="DK474" s="47">
        <v>0</v>
      </c>
      <c r="DL474" s="47">
        <v>0</v>
      </c>
      <c r="DM474" s="47">
        <v>0</v>
      </c>
      <c r="DN474" s="47">
        <v>0</v>
      </c>
      <c r="DO474" s="47">
        <v>0</v>
      </c>
      <c r="DP474" s="47">
        <v>0</v>
      </c>
      <c r="DQ474" s="47">
        <v>0</v>
      </c>
      <c r="DR474" s="47">
        <v>0</v>
      </c>
      <c r="DS474" s="47">
        <v>0</v>
      </c>
      <c r="DT474" s="47">
        <v>0</v>
      </c>
      <c r="DU474" s="47">
        <v>0</v>
      </c>
      <c r="DV474" s="47">
        <v>0</v>
      </c>
      <c r="DW474" s="47">
        <v>0</v>
      </c>
      <c r="DX474" s="47">
        <v>0</v>
      </c>
      <c r="DY474" s="47">
        <v>0</v>
      </c>
      <c r="DZ474" s="47">
        <v>0</v>
      </c>
      <c r="EA474" s="47">
        <v>0</v>
      </c>
      <c r="ZZ474" t="s">
        <v>157</v>
      </c>
    </row>
    <row r="475" spans="1:702" x14ac:dyDescent="0.25">
      <c r="A475" s="47" t="s">
        <v>888</v>
      </c>
      <c r="B475" s="47" t="s">
        <v>153</v>
      </c>
      <c r="C475" s="47" t="s">
        <v>157</v>
      </c>
      <c r="D475" s="47" t="s">
        <v>1170</v>
      </c>
      <c r="E475" s="47" t="s">
        <v>881</v>
      </c>
      <c r="F475" s="47" t="s">
        <v>881</v>
      </c>
      <c r="G475" s="47"/>
      <c r="H475" s="47" t="s">
        <v>406</v>
      </c>
      <c r="I475" s="47" t="s">
        <v>415</v>
      </c>
      <c r="J475" s="47" t="str">
        <f>=IFERROR(VLOOKUP(H475&amp;I475,Table_Fonctions!A:G,6,FALSE),"")</f>
        <v>0</v>
      </c>
      <c r="K475" s="47" t="s">
        <v>1177</v>
      </c>
      <c r="L475" s="47" t="str">
        <f>=IFERROR(VLOOKUP(H475&amp;I475,Table_Fonctions!A:G,7,FALSE),K475)</f>
        <v/>
      </c>
      <c r="M475" s="47" t="str">
        <f>=IF(OR(LEFT(D475, 3)="TJ ", LEFT(D475, 4)="CPH "), "OUI", "NON")</f>
        <v/>
      </c>
      <c r="N475" s="47" t="s">
        <v>889</v>
      </c>
      <c r="O475" s="47"/>
      <c r="P475" s="47">
        <v>1</v>
      </c>
      <c r="Q475" s="47">
        <v>1</v>
      </c>
      <c r="R475" s="47" t="s">
        <v>1172</v>
      </c>
      <c r="S475" s="47">
        <f>=ROUND(BQ475-(BR475+BS475),3)</f>
      </c>
      <c r="T475" s="47">
        <f>=ROUND(CK475-(CL475+CM475+CN475+CO475+CP475),3)</f>
      </c>
      <c r="U475" s="47">
        <v>0</v>
      </c>
      <c r="V475" s="47">
        <v>0</v>
      </c>
      <c r="W475" s="47">
        <v>0</v>
      </c>
      <c r="X475" s="47">
        <v>0</v>
      </c>
      <c r="Y475" s="47">
        <v>0</v>
      </c>
      <c r="Z475" s="47">
        <v>0</v>
      </c>
      <c r="AA475" s="47">
        <v>0</v>
      </c>
      <c r="AB475" s="47">
        <v>0</v>
      </c>
      <c r="AC475" s="47">
        <v>0</v>
      </c>
      <c r="AD475" s="47">
        <v>0</v>
      </c>
      <c r="AE475" s="47">
        <v>0</v>
      </c>
      <c r="AF475" s="47">
        <v>0</v>
      </c>
      <c r="AG475" s="47">
        <v>0</v>
      </c>
      <c r="AH475" s="47">
        <v>0</v>
      </c>
      <c r="AI475" s="47">
        <v>0</v>
      </c>
      <c r="AJ475" s="47">
        <v>0</v>
      </c>
      <c r="AK475" s="47">
        <v>0</v>
      </c>
      <c r="AL475" s="47">
        <v>0</v>
      </c>
      <c r="AM475" s="47">
        <v>0</v>
      </c>
      <c r="AN475" s="47">
        <v>0</v>
      </c>
      <c r="AO475" s="47">
        <v>0</v>
      </c>
      <c r="AP475" s="47">
        <v>0</v>
      </c>
      <c r="AQ475" s="47">
        <v>0</v>
      </c>
      <c r="AR475" s="47">
        <v>0</v>
      </c>
      <c r="AS475" s="47">
        <v>0</v>
      </c>
      <c r="AT475" s="47">
        <v>0</v>
      </c>
      <c r="AU475" s="47">
        <v>0</v>
      </c>
      <c r="AV475" s="47">
        <v>0</v>
      </c>
      <c r="AW475" s="47">
        <v>0</v>
      </c>
      <c r="AX475" s="47">
        <v>0</v>
      </c>
      <c r="AY475" s="47">
        <v>0</v>
      </c>
      <c r="AZ475" s="47">
        <v>0</v>
      </c>
      <c r="BA475" s="47">
        <v>0</v>
      </c>
      <c r="BB475" s="47">
        <v>0</v>
      </c>
      <c r="BC475" s="47">
        <v>0</v>
      </c>
      <c r="BD475" s="47">
        <v>0</v>
      </c>
      <c r="BE475" s="47">
        <v>0</v>
      </c>
      <c r="BF475" s="47">
        <v>0</v>
      </c>
      <c r="BG475" s="47">
        <v>0</v>
      </c>
      <c r="BH475" s="47">
        <v>0</v>
      </c>
      <c r="BI475" s="47">
        <v>0</v>
      </c>
      <c r="BJ475" s="47">
        <v>0</v>
      </c>
      <c r="BK475" s="47">
        <v>0</v>
      </c>
      <c r="BL475" s="47">
        <v>0</v>
      </c>
      <c r="BM475" s="47">
        <v>0</v>
      </c>
      <c r="BN475" s="47">
        <v>0</v>
      </c>
      <c r="BO475" s="47">
        <v>0</v>
      </c>
      <c r="BP475" s="47">
        <v>0</v>
      </c>
      <c r="BQ475" s="47">
        <v>0</v>
      </c>
      <c r="BR475" s="47">
        <v>0</v>
      </c>
      <c r="BS475" s="47">
        <v>0</v>
      </c>
      <c r="BT475" s="47">
        <v>0</v>
      </c>
      <c r="BU475" s="47">
        <v>0</v>
      </c>
      <c r="BV475" s="47">
        <v>0</v>
      </c>
      <c r="BW475" s="47">
        <v>0</v>
      </c>
      <c r="BX475" s="47">
        <v>0</v>
      </c>
      <c r="BY475" s="47">
        <v>0</v>
      </c>
      <c r="BZ475" s="47">
        <v>0</v>
      </c>
      <c r="CA475" s="47">
        <v>0</v>
      </c>
      <c r="CB475" s="47">
        <v>0</v>
      </c>
      <c r="CC475" s="47">
        <v>0</v>
      </c>
      <c r="CD475" s="47">
        <v>0</v>
      </c>
      <c r="CE475" s="47">
        <v>0</v>
      </c>
      <c r="CF475" s="47">
        <v>0</v>
      </c>
      <c r="CG475" s="47">
        <v>0</v>
      </c>
      <c r="CH475" s="47">
        <v>0</v>
      </c>
      <c r="CI475" s="47">
        <v>0</v>
      </c>
      <c r="CJ475" s="47">
        <v>0</v>
      </c>
      <c r="CK475" s="47">
        <v>0</v>
      </c>
      <c r="CL475" s="47">
        <v>0</v>
      </c>
      <c r="CM475" s="47">
        <v>0</v>
      </c>
      <c r="CN475" s="47">
        <v>0</v>
      </c>
      <c r="CO475" s="47">
        <v>0</v>
      </c>
      <c r="CP475" s="47">
        <v>0</v>
      </c>
      <c r="CQ475" s="47">
        <v>0</v>
      </c>
      <c r="CR475" s="47">
        <v>0</v>
      </c>
      <c r="CS475" s="47">
        <v>0</v>
      </c>
      <c r="CT475" s="47">
        <v>0</v>
      </c>
      <c r="CU475" s="47">
        <v>0</v>
      </c>
      <c r="CV475" s="47">
        <v>0</v>
      </c>
      <c r="CW475" s="47">
        <v>0</v>
      </c>
      <c r="CX475" s="47">
        <v>0</v>
      </c>
      <c r="CY475" s="47">
        <v>1</v>
      </c>
      <c r="CZ475" s="47">
        <v>0</v>
      </c>
      <c r="DA475" s="47">
        <v>0</v>
      </c>
      <c r="DB475" s="47">
        <v>0</v>
      </c>
      <c r="DC475" s="47">
        <v>0</v>
      </c>
      <c r="DD475" s="47">
        <v>0</v>
      </c>
      <c r="DE475" s="47">
        <v>0</v>
      </c>
      <c r="DF475" s="47">
        <v>0</v>
      </c>
      <c r="DG475" s="47">
        <v>1</v>
      </c>
      <c r="DH475" s="47">
        <v>0</v>
      </c>
      <c r="DI475" s="47">
        <v>0</v>
      </c>
      <c r="DJ475" s="47">
        <v>0</v>
      </c>
      <c r="DK475" s="47">
        <v>0</v>
      </c>
      <c r="DL475" s="47">
        <v>0</v>
      </c>
      <c r="DM475" s="47">
        <v>0</v>
      </c>
      <c r="DN475" s="47">
        <v>0</v>
      </c>
      <c r="DO475" s="47">
        <v>0</v>
      </c>
      <c r="DP475" s="47">
        <v>0</v>
      </c>
      <c r="DQ475" s="47">
        <v>0</v>
      </c>
      <c r="DR475" s="47">
        <v>0</v>
      </c>
      <c r="DS475" s="47">
        <v>0</v>
      </c>
      <c r="DT475" s="47">
        <v>0</v>
      </c>
      <c r="DU475" s="47">
        <v>0</v>
      </c>
      <c r="DV475" s="47">
        <v>0</v>
      </c>
      <c r="DW475" s="47">
        <v>0</v>
      </c>
      <c r="DX475" s="47">
        <v>0</v>
      </c>
      <c r="DY475" s="47">
        <v>0</v>
      </c>
      <c r="DZ475" s="47">
        <v>0</v>
      </c>
      <c r="EA475" s="47">
        <v>0</v>
      </c>
      <c r="ZZ475" t="s">
        <v>157</v>
      </c>
    </row>
    <row r="476" spans="1:702" x14ac:dyDescent="0.25">
      <c r="A476" s="47" t="s">
        <v>890</v>
      </c>
      <c r="B476" s="47" t="s">
        <v>153</v>
      </c>
      <c r="C476" s="47" t="s">
        <v>157</v>
      </c>
      <c r="D476" s="47" t="s">
        <v>1170</v>
      </c>
      <c r="E476" s="47" t="s">
        <v>881</v>
      </c>
      <c r="F476" s="47" t="s">
        <v>881</v>
      </c>
      <c r="G476" s="47"/>
      <c r="H476" s="47" t="s">
        <v>406</v>
      </c>
      <c r="I476" s="47" t="s">
        <v>415</v>
      </c>
      <c r="J476" s="47" t="str">
        <f>=IFERROR(VLOOKUP(H476&amp;I476,Table_Fonctions!A:G,6,FALSE),"")</f>
        <v>0</v>
      </c>
      <c r="K476" s="47" t="s">
        <v>1177</v>
      </c>
      <c r="L476" s="47" t="str">
        <f>=IFERROR(VLOOKUP(H476&amp;I476,Table_Fonctions!A:G,7,FALSE),K476)</f>
        <v/>
      </c>
      <c r="M476" s="47" t="str">
        <f>=IF(OR(LEFT(D476, 3)="TJ ", LEFT(D476, 4)="CPH "), "OUI", "NON")</f>
        <v/>
      </c>
      <c r="N476" s="47" t="s">
        <v>891</v>
      </c>
      <c r="O476" s="47"/>
      <c r="P476" s="47">
        <v>1</v>
      </c>
      <c r="Q476" s="47">
        <v>1</v>
      </c>
      <c r="R476" s="47" t="s">
        <v>1172</v>
      </c>
      <c r="S476" s="47">
        <f>=ROUND(BQ476-(BR476+BS476),3)</f>
      </c>
      <c r="T476" s="47">
        <f>=ROUND(CK476-(CL476+CM476+CN476+CO476+CP476),3)</f>
      </c>
      <c r="U476" s="47">
        <v>0</v>
      </c>
      <c r="V476" s="47">
        <v>0</v>
      </c>
      <c r="W476" s="47">
        <v>0</v>
      </c>
      <c r="X476" s="47">
        <v>0</v>
      </c>
      <c r="Y476" s="47">
        <v>0</v>
      </c>
      <c r="Z476" s="47">
        <v>0</v>
      </c>
      <c r="AA476" s="47">
        <v>0</v>
      </c>
      <c r="AB476" s="47">
        <v>0</v>
      </c>
      <c r="AC476" s="47">
        <v>0</v>
      </c>
      <c r="AD476" s="47">
        <v>0</v>
      </c>
      <c r="AE476" s="47">
        <v>0</v>
      </c>
      <c r="AF476" s="47">
        <v>0</v>
      </c>
      <c r="AG476" s="47">
        <v>0</v>
      </c>
      <c r="AH476" s="47">
        <v>0</v>
      </c>
      <c r="AI476" s="47">
        <v>0</v>
      </c>
      <c r="AJ476" s="47">
        <v>0</v>
      </c>
      <c r="AK476" s="47">
        <v>0</v>
      </c>
      <c r="AL476" s="47">
        <v>0</v>
      </c>
      <c r="AM476" s="47">
        <v>0</v>
      </c>
      <c r="AN476" s="47">
        <v>0</v>
      </c>
      <c r="AO476" s="47">
        <v>0</v>
      </c>
      <c r="AP476" s="47">
        <v>0</v>
      </c>
      <c r="AQ476" s="47">
        <v>0</v>
      </c>
      <c r="AR476" s="47">
        <v>0</v>
      </c>
      <c r="AS476" s="47">
        <v>0</v>
      </c>
      <c r="AT476" s="47">
        <v>0</v>
      </c>
      <c r="AU476" s="47">
        <v>0</v>
      </c>
      <c r="AV476" s="47">
        <v>0</v>
      </c>
      <c r="AW476" s="47">
        <v>0</v>
      </c>
      <c r="AX476" s="47">
        <v>0</v>
      </c>
      <c r="AY476" s="47">
        <v>0</v>
      </c>
      <c r="AZ476" s="47">
        <v>0</v>
      </c>
      <c r="BA476" s="47">
        <v>0</v>
      </c>
      <c r="BB476" s="47">
        <v>0</v>
      </c>
      <c r="BC476" s="47">
        <v>0</v>
      </c>
      <c r="BD476" s="47">
        <v>0</v>
      </c>
      <c r="BE476" s="47">
        <v>0</v>
      </c>
      <c r="BF476" s="47">
        <v>0</v>
      </c>
      <c r="BG476" s="47">
        <v>0</v>
      </c>
      <c r="BH476" s="47">
        <v>0</v>
      </c>
      <c r="BI476" s="47">
        <v>0</v>
      </c>
      <c r="BJ476" s="47">
        <v>0</v>
      </c>
      <c r="BK476" s="47">
        <v>0</v>
      </c>
      <c r="BL476" s="47">
        <v>0</v>
      </c>
      <c r="BM476" s="47">
        <v>0</v>
      </c>
      <c r="BN476" s="47">
        <v>0</v>
      </c>
      <c r="BO476" s="47">
        <v>0</v>
      </c>
      <c r="BP476" s="47">
        <v>0</v>
      </c>
      <c r="BQ476" s="47">
        <v>0</v>
      </c>
      <c r="BR476" s="47">
        <v>0</v>
      </c>
      <c r="BS476" s="47">
        <v>0</v>
      </c>
      <c r="BT476" s="47">
        <v>0</v>
      </c>
      <c r="BU476" s="47">
        <v>0</v>
      </c>
      <c r="BV476" s="47">
        <v>0</v>
      </c>
      <c r="BW476" s="47">
        <v>0</v>
      </c>
      <c r="BX476" s="47">
        <v>0</v>
      </c>
      <c r="BY476" s="47">
        <v>0</v>
      </c>
      <c r="BZ476" s="47">
        <v>0</v>
      </c>
      <c r="CA476" s="47">
        <v>0</v>
      </c>
      <c r="CB476" s="47">
        <v>0</v>
      </c>
      <c r="CC476" s="47">
        <v>0</v>
      </c>
      <c r="CD476" s="47">
        <v>0</v>
      </c>
      <c r="CE476" s="47">
        <v>0</v>
      </c>
      <c r="CF476" s="47">
        <v>0</v>
      </c>
      <c r="CG476" s="47">
        <v>0</v>
      </c>
      <c r="CH476" s="47">
        <v>0</v>
      </c>
      <c r="CI476" s="47">
        <v>0</v>
      </c>
      <c r="CJ476" s="47">
        <v>0</v>
      </c>
      <c r="CK476" s="47">
        <v>0</v>
      </c>
      <c r="CL476" s="47">
        <v>0</v>
      </c>
      <c r="CM476" s="47">
        <v>0</v>
      </c>
      <c r="CN476" s="47">
        <v>0</v>
      </c>
      <c r="CO476" s="47">
        <v>0</v>
      </c>
      <c r="CP476" s="47">
        <v>0</v>
      </c>
      <c r="CQ476" s="47">
        <v>0</v>
      </c>
      <c r="CR476" s="47">
        <v>0</v>
      </c>
      <c r="CS476" s="47">
        <v>0</v>
      </c>
      <c r="CT476" s="47">
        <v>0</v>
      </c>
      <c r="CU476" s="47">
        <v>0</v>
      </c>
      <c r="CV476" s="47">
        <v>0</v>
      </c>
      <c r="CW476" s="47">
        <v>0</v>
      </c>
      <c r="CX476" s="47">
        <v>0</v>
      </c>
      <c r="CY476" s="47">
        <v>1</v>
      </c>
      <c r="CZ476" s="47">
        <v>0</v>
      </c>
      <c r="DA476" s="47">
        <v>0</v>
      </c>
      <c r="DB476" s="47">
        <v>0</v>
      </c>
      <c r="DC476" s="47">
        <v>0</v>
      </c>
      <c r="DD476" s="47">
        <v>0</v>
      </c>
      <c r="DE476" s="47">
        <v>0</v>
      </c>
      <c r="DF476" s="47">
        <v>0</v>
      </c>
      <c r="DG476" s="47">
        <v>0</v>
      </c>
      <c r="DH476" s="47">
        <v>0</v>
      </c>
      <c r="DI476" s="47">
        <v>1</v>
      </c>
      <c r="DJ476" s="47">
        <v>0</v>
      </c>
      <c r="DK476" s="47">
        <v>0</v>
      </c>
      <c r="DL476" s="47">
        <v>0</v>
      </c>
      <c r="DM476" s="47">
        <v>0</v>
      </c>
      <c r="DN476" s="47">
        <v>0</v>
      </c>
      <c r="DO476" s="47">
        <v>0</v>
      </c>
      <c r="DP476" s="47">
        <v>0</v>
      </c>
      <c r="DQ476" s="47">
        <v>0</v>
      </c>
      <c r="DR476" s="47">
        <v>0</v>
      </c>
      <c r="DS476" s="47">
        <v>0</v>
      </c>
      <c r="DT476" s="47">
        <v>0</v>
      </c>
      <c r="DU476" s="47">
        <v>0</v>
      </c>
      <c r="DV476" s="47">
        <v>0</v>
      </c>
      <c r="DW476" s="47">
        <v>0</v>
      </c>
      <c r="DX476" s="47">
        <v>0</v>
      </c>
      <c r="DY476" s="47">
        <v>0</v>
      </c>
      <c r="DZ476" s="47">
        <v>0</v>
      </c>
      <c r="EA476" s="47">
        <v>0</v>
      </c>
      <c r="ZZ476" t="s">
        <v>157</v>
      </c>
    </row>
    <row r="477" spans="1:702" x14ac:dyDescent="0.25">
      <c r="A477" s="47" t="s">
        <v>892</v>
      </c>
      <c r="B477" s="47" t="s">
        <v>153</v>
      </c>
      <c r="C477" s="47" t="s">
        <v>157</v>
      </c>
      <c r="D477" s="47" t="s">
        <v>1170</v>
      </c>
      <c r="E477" s="47" t="s">
        <v>881</v>
      </c>
      <c r="F477" s="47" t="s">
        <v>881</v>
      </c>
      <c r="G477" s="47"/>
      <c r="H477" s="47" t="s">
        <v>406</v>
      </c>
      <c r="I477" s="47" t="s">
        <v>415</v>
      </c>
      <c r="J477" s="47" t="str">
        <f>=IFERROR(VLOOKUP(H477&amp;I477,Table_Fonctions!A:G,6,FALSE),"")</f>
        <v>0</v>
      </c>
      <c r="K477" s="47" t="s">
        <v>1177</v>
      </c>
      <c r="L477" s="47" t="str">
        <f>=IFERROR(VLOOKUP(H477&amp;I477,Table_Fonctions!A:G,7,FALSE),K477)</f>
        <v/>
      </c>
      <c r="M477" s="47" t="str">
        <f>=IF(OR(LEFT(D477, 3)="TJ ", LEFT(D477, 4)="CPH "), "OUI", "NON")</f>
        <v/>
      </c>
      <c r="N477" s="47" t="s">
        <v>893</v>
      </c>
      <c r="O477" s="47"/>
      <c r="P477" s="47">
        <v>0.8000000000000057</v>
      </c>
      <c r="Q477" s="47">
        <v>0.8000000000000057</v>
      </c>
      <c r="R477" s="47" t="s">
        <v>1172</v>
      </c>
      <c r="S477" s="47">
        <f>=ROUND(BQ477-(BR477+BS477),3)</f>
      </c>
      <c r="T477" s="47">
        <f>=ROUND(CK477-(CL477+CM477+CN477+CO477+CP477),3)</f>
      </c>
      <c r="U477" s="47">
        <v>0</v>
      </c>
      <c r="V477" s="47">
        <v>0</v>
      </c>
      <c r="W477" s="47">
        <v>0</v>
      </c>
      <c r="X477" s="47">
        <v>0</v>
      </c>
      <c r="Y477" s="47">
        <v>0</v>
      </c>
      <c r="Z477" s="47">
        <v>0</v>
      </c>
      <c r="AA477" s="47">
        <v>0</v>
      </c>
      <c r="AB477" s="47">
        <v>0</v>
      </c>
      <c r="AC477" s="47">
        <v>0</v>
      </c>
      <c r="AD477" s="47">
        <v>0</v>
      </c>
      <c r="AE477" s="47">
        <v>0</v>
      </c>
      <c r="AF477" s="47">
        <v>0</v>
      </c>
      <c r="AG477" s="47">
        <v>0</v>
      </c>
      <c r="AH477" s="47">
        <v>0</v>
      </c>
      <c r="AI477" s="47">
        <v>0</v>
      </c>
      <c r="AJ477" s="47">
        <v>0</v>
      </c>
      <c r="AK477" s="47">
        <v>0</v>
      </c>
      <c r="AL477" s="47">
        <v>0</v>
      </c>
      <c r="AM477" s="47">
        <v>0</v>
      </c>
      <c r="AN477" s="47">
        <v>0</v>
      </c>
      <c r="AO477" s="47">
        <v>0</v>
      </c>
      <c r="AP477" s="47">
        <v>0</v>
      </c>
      <c r="AQ477" s="47">
        <v>0</v>
      </c>
      <c r="AR477" s="47">
        <v>0</v>
      </c>
      <c r="AS477" s="47">
        <v>0</v>
      </c>
      <c r="AT477" s="47">
        <v>0</v>
      </c>
      <c r="AU477" s="47">
        <v>0</v>
      </c>
      <c r="AV477" s="47">
        <v>0</v>
      </c>
      <c r="AW477" s="47">
        <v>0</v>
      </c>
      <c r="AX477" s="47">
        <v>0</v>
      </c>
      <c r="AY477" s="47">
        <v>0</v>
      </c>
      <c r="AZ477" s="47">
        <v>0</v>
      </c>
      <c r="BA477" s="47">
        <v>0</v>
      </c>
      <c r="BB477" s="47">
        <v>0</v>
      </c>
      <c r="BC477" s="47">
        <v>0</v>
      </c>
      <c r="BD477" s="47">
        <v>0</v>
      </c>
      <c r="BE477" s="47">
        <v>0</v>
      </c>
      <c r="BF477" s="47">
        <v>0</v>
      </c>
      <c r="BG477" s="47">
        <v>0</v>
      </c>
      <c r="BH477" s="47">
        <v>0</v>
      </c>
      <c r="BI477" s="47">
        <v>0</v>
      </c>
      <c r="BJ477" s="47">
        <v>0</v>
      </c>
      <c r="BK477" s="47">
        <v>0</v>
      </c>
      <c r="BL477" s="47">
        <v>0</v>
      </c>
      <c r="BM477" s="47">
        <v>0</v>
      </c>
      <c r="BN477" s="47">
        <v>0</v>
      </c>
      <c r="BO477" s="47">
        <v>0</v>
      </c>
      <c r="BP477" s="47">
        <v>0</v>
      </c>
      <c r="BQ477" s="47">
        <v>0</v>
      </c>
      <c r="BR477" s="47">
        <v>0</v>
      </c>
      <c r="BS477" s="47">
        <v>0</v>
      </c>
      <c r="BT477" s="47">
        <v>0</v>
      </c>
      <c r="BU477" s="47">
        <v>0</v>
      </c>
      <c r="BV477" s="47">
        <v>0</v>
      </c>
      <c r="BW477" s="47">
        <v>0</v>
      </c>
      <c r="BX477" s="47">
        <v>0</v>
      </c>
      <c r="BY477" s="47">
        <v>0</v>
      </c>
      <c r="BZ477" s="47">
        <v>0</v>
      </c>
      <c r="CA477" s="47">
        <v>0</v>
      </c>
      <c r="CB477" s="47">
        <v>0</v>
      </c>
      <c r="CC477" s="47">
        <v>0</v>
      </c>
      <c r="CD477" s="47">
        <v>0</v>
      </c>
      <c r="CE477" s="47">
        <v>0</v>
      </c>
      <c r="CF477" s="47">
        <v>0</v>
      </c>
      <c r="CG477" s="47">
        <v>0</v>
      </c>
      <c r="CH477" s="47">
        <v>0</v>
      </c>
      <c r="CI477" s="47">
        <v>0</v>
      </c>
      <c r="CJ477" s="47">
        <v>0</v>
      </c>
      <c r="CK477" s="47">
        <v>0</v>
      </c>
      <c r="CL477" s="47">
        <v>0</v>
      </c>
      <c r="CM477" s="47">
        <v>0</v>
      </c>
      <c r="CN477" s="47">
        <v>0</v>
      </c>
      <c r="CO477" s="47">
        <v>0</v>
      </c>
      <c r="CP477" s="47">
        <v>0</v>
      </c>
      <c r="CQ477" s="47">
        <v>0</v>
      </c>
      <c r="CR477" s="47">
        <v>0</v>
      </c>
      <c r="CS477" s="47">
        <v>0</v>
      </c>
      <c r="CT477" s="47">
        <v>0</v>
      </c>
      <c r="CU477" s="47">
        <v>0</v>
      </c>
      <c r="CV477" s="47">
        <v>0</v>
      </c>
      <c r="CW477" s="47">
        <v>0</v>
      </c>
      <c r="CX477" s="47">
        <v>0</v>
      </c>
      <c r="CY477" s="47">
        <v>0.8000000000000057</v>
      </c>
      <c r="CZ477" s="47">
        <v>0.8000000000000057</v>
      </c>
      <c r="DA477" s="47">
        <v>0</v>
      </c>
      <c r="DB477" s="47">
        <v>0</v>
      </c>
      <c r="DC477" s="47">
        <v>0</v>
      </c>
      <c r="DD477" s="47">
        <v>0</v>
      </c>
      <c r="DE477" s="47">
        <v>0</v>
      </c>
      <c r="DF477" s="47">
        <v>0</v>
      </c>
      <c r="DG477" s="47">
        <v>0</v>
      </c>
      <c r="DH477" s="47">
        <v>0</v>
      </c>
      <c r="DI477" s="47">
        <v>0</v>
      </c>
      <c r="DJ477" s="47">
        <v>0</v>
      </c>
      <c r="DK477" s="47">
        <v>0</v>
      </c>
      <c r="DL477" s="47">
        <v>0</v>
      </c>
      <c r="DM477" s="47">
        <v>0</v>
      </c>
      <c r="DN477" s="47">
        <v>0</v>
      </c>
      <c r="DO477" s="47">
        <v>0</v>
      </c>
      <c r="DP477" s="47">
        <v>0</v>
      </c>
      <c r="DQ477" s="47">
        <v>0</v>
      </c>
      <c r="DR477" s="47">
        <v>0</v>
      </c>
      <c r="DS477" s="47">
        <v>0</v>
      </c>
      <c r="DT477" s="47">
        <v>0</v>
      </c>
      <c r="DU477" s="47">
        <v>0</v>
      </c>
      <c r="DV477" s="47">
        <v>0</v>
      </c>
      <c r="DW477" s="47">
        <v>0</v>
      </c>
      <c r="DX477" s="47">
        <v>0</v>
      </c>
      <c r="DY477" s="47">
        <v>0</v>
      </c>
      <c r="DZ477" s="47">
        <v>0</v>
      </c>
      <c r="EA477" s="47">
        <v>0</v>
      </c>
      <c r="ZZ477" t="s">
        <v>157</v>
      </c>
    </row>
    <row r="478" spans="1:702" x14ac:dyDescent="0.25">
      <c r="A478" s="47" t="s">
        <v>894</v>
      </c>
      <c r="B478" s="47" t="s">
        <v>153</v>
      </c>
      <c r="C478" s="47" t="s">
        <v>157</v>
      </c>
      <c r="D478" s="47" t="s">
        <v>1170</v>
      </c>
      <c r="E478" s="47" t="s">
        <v>895</v>
      </c>
      <c r="F478" s="47" t="s">
        <v>895</v>
      </c>
      <c r="G478" s="47"/>
      <c r="H478" s="47" t="s">
        <v>406</v>
      </c>
      <c r="I478" s="47" t="s">
        <v>412</v>
      </c>
      <c r="J478" s="47" t="str">
        <f>=IFERROR(VLOOKUP(H478&amp;I478,Table_Fonctions!A:G,6,FALSE),"")</f>
        <v>0</v>
      </c>
      <c r="K478" s="47" t="s">
        <v>1177</v>
      </c>
      <c r="L478" s="47" t="str">
        <f>=IFERROR(VLOOKUP(H478&amp;I478,Table_Fonctions!A:G,7,FALSE),K478)</f>
        <v/>
      </c>
      <c r="M478" s="47" t="str">
        <f>=IF(OR(LEFT(D478, 3)="TJ ", LEFT(D478, 4)="CPH "), "OUI", "NON")</f>
        <v/>
      </c>
      <c r="N478" s="47" t="s">
        <v>896</v>
      </c>
      <c r="O478" s="47" t="s">
        <v>239</v>
      </c>
      <c r="P478" s="47">
        <v>0.3684210526315785</v>
      </c>
      <c r="Q478" s="47">
        <v>0.3684210526315785</v>
      </c>
      <c r="R478" s="47" t="s">
        <v>1172</v>
      </c>
      <c r="S478" s="47">
        <f>=ROUND(BQ478-(BR478+BS478),3)</f>
      </c>
      <c r="T478" s="47">
        <f>=ROUND(CK478-(CL478+CM478+CN478+CO478+CP478),3)</f>
      </c>
      <c r="U478" s="47">
        <v>0.3684210526315785</v>
      </c>
      <c r="V478" s="47">
        <v>0</v>
      </c>
      <c r="W478" s="47">
        <v>0.3684210526315785</v>
      </c>
      <c r="X478" s="47">
        <v>0</v>
      </c>
      <c r="Y478" s="47">
        <v>0</v>
      </c>
      <c r="Z478" s="47">
        <v>0</v>
      </c>
      <c r="AA478" s="47">
        <v>0</v>
      </c>
      <c r="AB478" s="47">
        <v>0</v>
      </c>
      <c r="AC478" s="47">
        <v>0</v>
      </c>
      <c r="AD478" s="47">
        <v>0</v>
      </c>
      <c r="AE478" s="47">
        <v>0</v>
      </c>
      <c r="AF478" s="47">
        <v>0</v>
      </c>
      <c r="AG478" s="47">
        <v>0</v>
      </c>
      <c r="AH478" s="47">
        <v>0</v>
      </c>
      <c r="AI478" s="47">
        <v>0</v>
      </c>
      <c r="AJ478" s="47">
        <v>0</v>
      </c>
      <c r="AK478" s="47">
        <v>0</v>
      </c>
      <c r="AL478" s="47">
        <v>0</v>
      </c>
      <c r="AM478" s="47">
        <v>0</v>
      </c>
      <c r="AN478" s="47">
        <v>0</v>
      </c>
      <c r="AO478" s="47">
        <v>0</v>
      </c>
      <c r="AP478" s="47">
        <v>0</v>
      </c>
      <c r="AQ478" s="47">
        <v>0</v>
      </c>
      <c r="AR478" s="47">
        <v>0</v>
      </c>
      <c r="AS478" s="47">
        <v>0</v>
      </c>
      <c r="AT478" s="47">
        <v>0</v>
      </c>
      <c r="AU478" s="47">
        <v>0</v>
      </c>
      <c r="AV478" s="47">
        <v>0</v>
      </c>
      <c r="AW478" s="47">
        <v>0</v>
      </c>
      <c r="AX478" s="47">
        <v>0</v>
      </c>
      <c r="AY478" s="47">
        <v>0</v>
      </c>
      <c r="AZ478" s="47">
        <v>0</v>
      </c>
      <c r="BA478" s="47">
        <v>0</v>
      </c>
      <c r="BB478" s="47">
        <v>0</v>
      </c>
      <c r="BC478" s="47">
        <v>0</v>
      </c>
      <c r="BD478" s="47">
        <v>0</v>
      </c>
      <c r="BE478" s="47">
        <v>0</v>
      </c>
      <c r="BF478" s="47">
        <v>0</v>
      </c>
      <c r="BG478" s="47">
        <v>0</v>
      </c>
      <c r="BH478" s="47">
        <v>0</v>
      </c>
      <c r="BI478" s="47">
        <v>0</v>
      </c>
      <c r="BJ478" s="47">
        <v>0</v>
      </c>
      <c r="BK478" s="47">
        <v>0</v>
      </c>
      <c r="BL478" s="47">
        <v>0</v>
      </c>
      <c r="BM478" s="47">
        <v>0</v>
      </c>
      <c r="BN478" s="47">
        <v>0</v>
      </c>
      <c r="BO478" s="47">
        <v>0</v>
      </c>
      <c r="BP478" s="47">
        <v>0</v>
      </c>
      <c r="BQ478" s="47">
        <v>0</v>
      </c>
      <c r="BR478" s="47">
        <v>0</v>
      </c>
      <c r="BS478" s="47">
        <v>0</v>
      </c>
      <c r="BT478" s="47">
        <v>0</v>
      </c>
      <c r="BU478" s="47">
        <v>0</v>
      </c>
      <c r="BV478" s="47">
        <v>0</v>
      </c>
      <c r="BW478" s="47">
        <v>0</v>
      </c>
      <c r="BX478" s="47">
        <v>0</v>
      </c>
      <c r="BY478" s="47">
        <v>0</v>
      </c>
      <c r="BZ478" s="47">
        <v>0</v>
      </c>
      <c r="CA478" s="47">
        <v>0</v>
      </c>
      <c r="CB478" s="47">
        <v>0</v>
      </c>
      <c r="CC478" s="47">
        <v>0</v>
      </c>
      <c r="CD478" s="47">
        <v>0</v>
      </c>
      <c r="CE478" s="47">
        <v>0</v>
      </c>
      <c r="CF478" s="47">
        <v>0</v>
      </c>
      <c r="CG478" s="47">
        <v>0</v>
      </c>
      <c r="CH478" s="47">
        <v>0</v>
      </c>
      <c r="CI478" s="47">
        <v>0</v>
      </c>
      <c r="CJ478" s="47">
        <v>0</v>
      </c>
      <c r="CK478" s="47">
        <v>0</v>
      </c>
      <c r="CL478" s="47">
        <v>0</v>
      </c>
      <c r="CM478" s="47">
        <v>0</v>
      </c>
      <c r="CN478" s="47">
        <v>0</v>
      </c>
      <c r="CO478" s="47">
        <v>0</v>
      </c>
      <c r="CP478" s="47">
        <v>0</v>
      </c>
      <c r="CQ478" s="47">
        <v>0</v>
      </c>
      <c r="CR478" s="47">
        <v>0</v>
      </c>
      <c r="CS478" s="47">
        <v>0</v>
      </c>
      <c r="CT478" s="47">
        <v>0</v>
      </c>
      <c r="CU478" s="47">
        <v>0</v>
      </c>
      <c r="CV478" s="47">
        <v>0</v>
      </c>
      <c r="CW478" s="47">
        <v>0</v>
      </c>
      <c r="CX478" s="47">
        <v>0</v>
      </c>
      <c r="CY478" s="47">
        <v>0</v>
      </c>
      <c r="CZ478" s="47">
        <v>0</v>
      </c>
      <c r="DA478" s="47">
        <v>0</v>
      </c>
      <c r="DB478" s="47">
        <v>0</v>
      </c>
      <c r="DC478" s="47">
        <v>0</v>
      </c>
      <c r="DD478" s="47">
        <v>0</v>
      </c>
      <c r="DE478" s="47">
        <v>0</v>
      </c>
      <c r="DF478" s="47">
        <v>0</v>
      </c>
      <c r="DG478" s="47">
        <v>0</v>
      </c>
      <c r="DH478" s="47">
        <v>0</v>
      </c>
      <c r="DI478" s="47">
        <v>0</v>
      </c>
      <c r="DJ478" s="47">
        <v>0</v>
      </c>
      <c r="DK478" s="47">
        <v>0</v>
      </c>
      <c r="DL478" s="47">
        <v>0</v>
      </c>
      <c r="DM478" s="47">
        <v>0</v>
      </c>
      <c r="DN478" s="47">
        <v>0</v>
      </c>
      <c r="DO478" s="47">
        <v>0</v>
      </c>
      <c r="DP478" s="47">
        <v>0</v>
      </c>
      <c r="DQ478" s="47">
        <v>0</v>
      </c>
      <c r="DR478" s="47">
        <v>0</v>
      </c>
      <c r="DS478" s="47">
        <v>0</v>
      </c>
      <c r="DT478" s="47">
        <v>0</v>
      </c>
      <c r="DU478" s="47">
        <v>0</v>
      </c>
      <c r="DV478" s="47">
        <v>0</v>
      </c>
      <c r="DW478" s="47">
        <v>0</v>
      </c>
      <c r="DX478" s="47">
        <v>0</v>
      </c>
      <c r="DY478" s="47">
        <v>0</v>
      </c>
      <c r="DZ478" s="47">
        <v>0</v>
      </c>
      <c r="EA478" s="47">
        <v>0</v>
      </c>
      <c r="ZZ478" t="s">
        <v>157</v>
      </c>
    </row>
    <row r="479" spans="1:702" x14ac:dyDescent="0.25">
      <c r="A479" s="47" t="s">
        <v>897</v>
      </c>
      <c r="B479" s="47" t="s">
        <v>153</v>
      </c>
      <c r="C479" s="47" t="s">
        <v>157</v>
      </c>
      <c r="D479" s="47" t="s">
        <v>1170</v>
      </c>
      <c r="E479" s="47" t="s">
        <v>895</v>
      </c>
      <c r="F479" s="47" t="s">
        <v>895</v>
      </c>
      <c r="G479" s="47"/>
      <c r="H479" s="47" t="s">
        <v>406</v>
      </c>
      <c r="I479" s="47" t="s">
        <v>412</v>
      </c>
      <c r="J479" s="47" t="str">
        <f>=IFERROR(VLOOKUP(H479&amp;I479,Table_Fonctions!A:G,6,FALSE),"")</f>
        <v>0</v>
      </c>
      <c r="K479" s="47" t="s">
        <v>1177</v>
      </c>
      <c r="L479" s="47" t="str">
        <f>=IFERROR(VLOOKUP(H479&amp;I479,Table_Fonctions!A:G,7,FALSE),K479)</f>
        <v/>
      </c>
      <c r="M479" s="47" t="str">
        <f>=IF(OR(LEFT(D479, 3)="TJ ", LEFT(D479, 4)="CPH "), "OUI", "NON")</f>
        <v/>
      </c>
      <c r="N479" s="47" t="s">
        <v>603</v>
      </c>
      <c r="O479" s="47" t="s">
        <v>164</v>
      </c>
      <c r="P479" s="47">
        <v>0.45789473684210524</v>
      </c>
      <c r="Q479" s="47">
        <v>0.45789473684210524</v>
      </c>
      <c r="R479" s="47" t="s">
        <v>1172</v>
      </c>
      <c r="S479" s="47">
        <f>=ROUND(BQ479-(BR479+BS479),3)</f>
      </c>
      <c r="T479" s="47">
        <f>=ROUND(CK479-(CL479+CM479+CN479+CO479+CP479),3)</f>
      </c>
      <c r="U479" s="47">
        <v>0</v>
      </c>
      <c r="V479" s="47">
        <v>0</v>
      </c>
      <c r="W479" s="47">
        <v>0</v>
      </c>
      <c r="X479" s="47">
        <v>0</v>
      </c>
      <c r="Y479" s="47">
        <v>0</v>
      </c>
      <c r="Z479" s="47">
        <v>0</v>
      </c>
      <c r="AA479" s="47">
        <v>0</v>
      </c>
      <c r="AB479" s="47">
        <v>0</v>
      </c>
      <c r="AC479" s="47">
        <v>0</v>
      </c>
      <c r="AD479" s="47">
        <v>0</v>
      </c>
      <c r="AE479" s="47">
        <v>0</v>
      </c>
      <c r="AF479" s="47">
        <v>0</v>
      </c>
      <c r="AG479" s="47">
        <v>0</v>
      </c>
      <c r="AH479" s="47">
        <v>0</v>
      </c>
      <c r="AI479" s="47">
        <v>0</v>
      </c>
      <c r="AJ479" s="47">
        <v>0</v>
      </c>
      <c r="AK479" s="47">
        <v>0</v>
      </c>
      <c r="AL479" s="47">
        <v>0</v>
      </c>
      <c r="AM479" s="47">
        <v>0</v>
      </c>
      <c r="AN479" s="47">
        <v>0</v>
      </c>
      <c r="AO479" s="47">
        <v>0</v>
      </c>
      <c r="AP479" s="47">
        <v>0</v>
      </c>
      <c r="AQ479" s="47">
        <v>0</v>
      </c>
      <c r="AR479" s="47">
        <v>0</v>
      </c>
      <c r="AS479" s="47">
        <v>0.45789473684210524</v>
      </c>
      <c r="AT479" s="47">
        <v>0</v>
      </c>
      <c r="AU479" s="47">
        <v>0</v>
      </c>
      <c r="AV479" s="47">
        <v>0</v>
      </c>
      <c r="AW479" s="47">
        <v>0</v>
      </c>
      <c r="AX479" s="47">
        <v>0</v>
      </c>
      <c r="AY479" s="47">
        <v>0</v>
      </c>
      <c r="AZ479" s="47">
        <v>0</v>
      </c>
      <c r="BA479" s="47">
        <v>0</v>
      </c>
      <c r="BB479" s="47">
        <v>0</v>
      </c>
      <c r="BC479" s="47">
        <v>0</v>
      </c>
      <c r="BD479" s="47">
        <v>0</v>
      </c>
      <c r="BE479" s="47">
        <v>0</v>
      </c>
      <c r="BF479" s="47">
        <v>0</v>
      </c>
      <c r="BG479" s="47">
        <v>0</v>
      </c>
      <c r="BH479" s="47">
        <v>0</v>
      </c>
      <c r="BI479" s="47">
        <v>0</v>
      </c>
      <c r="BJ479" s="47">
        <v>0</v>
      </c>
      <c r="BK479" s="47">
        <v>0</v>
      </c>
      <c r="BL479" s="47">
        <v>0.45789473684210524</v>
      </c>
      <c r="BM479" s="47">
        <v>0</v>
      </c>
      <c r="BN479" s="47">
        <v>0</v>
      </c>
      <c r="BO479" s="47">
        <v>0</v>
      </c>
      <c r="BP479" s="47">
        <v>0</v>
      </c>
      <c r="BQ479" s="47">
        <v>0</v>
      </c>
      <c r="BR479" s="47">
        <v>0</v>
      </c>
      <c r="BS479" s="47">
        <v>0</v>
      </c>
      <c r="BT479" s="47">
        <v>0</v>
      </c>
      <c r="BU479" s="47">
        <v>0</v>
      </c>
      <c r="BV479" s="47">
        <v>0</v>
      </c>
      <c r="BW479" s="47">
        <v>0</v>
      </c>
      <c r="BX479" s="47">
        <v>0</v>
      </c>
      <c r="BY479" s="47">
        <v>0</v>
      </c>
      <c r="BZ479" s="47">
        <v>0</v>
      </c>
      <c r="CA479" s="47">
        <v>0</v>
      </c>
      <c r="CB479" s="47">
        <v>0</v>
      </c>
      <c r="CC479" s="47">
        <v>0</v>
      </c>
      <c r="CD479" s="47">
        <v>0</v>
      </c>
      <c r="CE479" s="47">
        <v>0</v>
      </c>
      <c r="CF479" s="47">
        <v>0</v>
      </c>
      <c r="CG479" s="47">
        <v>0</v>
      </c>
      <c r="CH479" s="47">
        <v>0</v>
      </c>
      <c r="CI479" s="47">
        <v>0</v>
      </c>
      <c r="CJ479" s="47">
        <v>0</v>
      </c>
      <c r="CK479" s="47">
        <v>0</v>
      </c>
      <c r="CL479" s="47">
        <v>0</v>
      </c>
      <c r="CM479" s="47">
        <v>0</v>
      </c>
      <c r="CN479" s="47">
        <v>0</v>
      </c>
      <c r="CO479" s="47">
        <v>0</v>
      </c>
      <c r="CP479" s="47">
        <v>0</v>
      </c>
      <c r="CQ479" s="47">
        <v>0</v>
      </c>
      <c r="CR479" s="47">
        <v>0</v>
      </c>
      <c r="CS479" s="47">
        <v>0</v>
      </c>
      <c r="CT479" s="47">
        <v>0</v>
      </c>
      <c r="CU479" s="47">
        <v>0</v>
      </c>
      <c r="CV479" s="47">
        <v>0</v>
      </c>
      <c r="CW479" s="47">
        <v>0</v>
      </c>
      <c r="CX479" s="47">
        <v>0</v>
      </c>
      <c r="CY479" s="47">
        <v>0</v>
      </c>
      <c r="CZ479" s="47">
        <v>0</v>
      </c>
      <c r="DA479" s="47">
        <v>0</v>
      </c>
      <c r="DB479" s="47">
        <v>0</v>
      </c>
      <c r="DC479" s="47">
        <v>0</v>
      </c>
      <c r="DD479" s="47">
        <v>0</v>
      </c>
      <c r="DE479" s="47">
        <v>0</v>
      </c>
      <c r="DF479" s="47">
        <v>0</v>
      </c>
      <c r="DG479" s="47">
        <v>0</v>
      </c>
      <c r="DH479" s="47">
        <v>0</v>
      </c>
      <c r="DI479" s="47">
        <v>0</v>
      </c>
      <c r="DJ479" s="47">
        <v>0</v>
      </c>
      <c r="DK479" s="47">
        <v>0</v>
      </c>
      <c r="DL479" s="47">
        <v>0</v>
      </c>
      <c r="DM479" s="47">
        <v>0</v>
      </c>
      <c r="DN479" s="47">
        <v>0</v>
      </c>
      <c r="DO479" s="47">
        <v>0</v>
      </c>
      <c r="DP479" s="47">
        <v>0</v>
      </c>
      <c r="DQ479" s="47">
        <v>0</v>
      </c>
      <c r="DR479" s="47">
        <v>0</v>
      </c>
      <c r="DS479" s="47">
        <v>0</v>
      </c>
      <c r="DT479" s="47">
        <v>0</v>
      </c>
      <c r="DU479" s="47">
        <v>0</v>
      </c>
      <c r="DV479" s="47">
        <v>0</v>
      </c>
      <c r="DW479" s="47">
        <v>0</v>
      </c>
      <c r="DX479" s="47">
        <v>0</v>
      </c>
      <c r="DY479" s="47">
        <v>0</v>
      </c>
      <c r="DZ479" s="47">
        <v>0</v>
      </c>
      <c r="EA479" s="47">
        <v>0</v>
      </c>
      <c r="ZZ479" t="s">
        <v>157</v>
      </c>
    </row>
    <row r="480" spans="1:702" x14ac:dyDescent="0.25">
      <c r="A480" s="47" t="s">
        <v>898</v>
      </c>
      <c r="B480" s="47" t="s">
        <v>153</v>
      </c>
      <c r="C480" s="47" t="s">
        <v>157</v>
      </c>
      <c r="D480" s="47" t="s">
        <v>1170</v>
      </c>
      <c r="E480" s="47" t="s">
        <v>895</v>
      </c>
      <c r="F480" s="47" t="s">
        <v>895</v>
      </c>
      <c r="G480" s="47"/>
      <c r="H480" s="47" t="s">
        <v>406</v>
      </c>
      <c r="I480" s="47" t="s">
        <v>415</v>
      </c>
      <c r="J480" s="47" t="str">
        <f>=IFERROR(VLOOKUP(H480&amp;I480,Table_Fonctions!A:G,6,FALSE),"")</f>
        <v>0</v>
      </c>
      <c r="K480" s="47" t="s">
        <v>1177</v>
      </c>
      <c r="L480" s="47" t="str">
        <f>=IFERROR(VLOOKUP(H480&amp;I480,Table_Fonctions!A:G,7,FALSE),K480)</f>
        <v/>
      </c>
      <c r="M480" s="47" t="str">
        <f>=IF(OR(LEFT(D480, 3)="TJ ", LEFT(D480, 4)="CPH "), "OUI", "NON")</f>
        <v/>
      </c>
      <c r="N480" s="47" t="s">
        <v>323</v>
      </c>
      <c r="O480" s="47" t="s">
        <v>283</v>
      </c>
      <c r="P480" s="47">
        <v>0.22947368421052583</v>
      </c>
      <c r="Q480" s="47">
        <v>0.22947368421052583</v>
      </c>
      <c r="R480" s="47" t="s">
        <v>1172</v>
      </c>
      <c r="S480" s="47">
        <f>=ROUND(BQ480-(BR480+BS480),3)</f>
      </c>
      <c r="T480" s="47">
        <f>=ROUND(CK480-(CL480+CM480+CN480+CO480+CP480),3)</f>
      </c>
      <c r="U480" s="47">
        <v>0</v>
      </c>
      <c r="V480" s="47">
        <v>0</v>
      </c>
      <c r="W480" s="47">
        <v>0</v>
      </c>
      <c r="X480" s="47">
        <v>0</v>
      </c>
      <c r="Y480" s="47">
        <v>0</v>
      </c>
      <c r="Z480" s="47">
        <v>0</v>
      </c>
      <c r="AA480" s="47">
        <v>0</v>
      </c>
      <c r="AB480" s="47">
        <v>0</v>
      </c>
      <c r="AC480" s="47">
        <v>0</v>
      </c>
      <c r="AD480" s="47">
        <v>0</v>
      </c>
      <c r="AE480" s="47">
        <v>0</v>
      </c>
      <c r="AF480" s="47">
        <v>0</v>
      </c>
      <c r="AG480" s="47">
        <v>0</v>
      </c>
      <c r="AH480" s="47">
        <v>0</v>
      </c>
      <c r="AI480" s="47">
        <v>0</v>
      </c>
      <c r="AJ480" s="47">
        <v>0</v>
      </c>
      <c r="AK480" s="47">
        <v>0</v>
      </c>
      <c r="AL480" s="47">
        <v>0</v>
      </c>
      <c r="AM480" s="47">
        <v>0</v>
      </c>
      <c r="AN480" s="47">
        <v>0</v>
      </c>
      <c r="AO480" s="47">
        <v>0</v>
      </c>
      <c r="AP480" s="47">
        <v>0</v>
      </c>
      <c r="AQ480" s="47">
        <v>0</v>
      </c>
      <c r="AR480" s="47">
        <v>0</v>
      </c>
      <c r="AS480" s="47">
        <v>0.22947368421052583</v>
      </c>
      <c r="AT480" s="47">
        <v>0</v>
      </c>
      <c r="AU480" s="47">
        <v>0</v>
      </c>
      <c r="AV480" s="47">
        <v>0</v>
      </c>
      <c r="AW480" s="47">
        <v>0</v>
      </c>
      <c r="AX480" s="47">
        <v>0</v>
      </c>
      <c r="AY480" s="47">
        <v>0</v>
      </c>
      <c r="AZ480" s="47">
        <v>0</v>
      </c>
      <c r="BA480" s="47">
        <v>0</v>
      </c>
      <c r="BB480" s="47">
        <v>0</v>
      </c>
      <c r="BC480" s="47">
        <v>0</v>
      </c>
      <c r="BD480" s="47">
        <v>0</v>
      </c>
      <c r="BE480" s="47">
        <v>0</v>
      </c>
      <c r="BF480" s="47">
        <v>0.22947368421052583</v>
      </c>
      <c r="BG480" s="47">
        <v>0</v>
      </c>
      <c r="BH480" s="47">
        <v>0</v>
      </c>
      <c r="BI480" s="47">
        <v>0</v>
      </c>
      <c r="BJ480" s="47">
        <v>0</v>
      </c>
      <c r="BK480" s="47">
        <v>0</v>
      </c>
      <c r="BL480" s="47">
        <v>0</v>
      </c>
      <c r="BM480" s="47">
        <v>0</v>
      </c>
      <c r="BN480" s="47">
        <v>0</v>
      </c>
      <c r="BO480" s="47">
        <v>0</v>
      </c>
      <c r="BP480" s="47">
        <v>0</v>
      </c>
      <c r="BQ480" s="47">
        <v>0</v>
      </c>
      <c r="BR480" s="47">
        <v>0</v>
      </c>
      <c r="BS480" s="47">
        <v>0</v>
      </c>
      <c r="BT480" s="47">
        <v>0</v>
      </c>
      <c r="BU480" s="47">
        <v>0</v>
      </c>
      <c r="BV480" s="47">
        <v>0</v>
      </c>
      <c r="BW480" s="47">
        <v>0</v>
      </c>
      <c r="BX480" s="47">
        <v>0</v>
      </c>
      <c r="BY480" s="47">
        <v>0</v>
      </c>
      <c r="BZ480" s="47">
        <v>0</v>
      </c>
      <c r="CA480" s="47">
        <v>0</v>
      </c>
      <c r="CB480" s="47">
        <v>0</v>
      </c>
      <c r="CC480" s="47">
        <v>0</v>
      </c>
      <c r="CD480" s="47">
        <v>0</v>
      </c>
      <c r="CE480" s="47">
        <v>0</v>
      </c>
      <c r="CF480" s="47">
        <v>0</v>
      </c>
      <c r="CG480" s="47">
        <v>0</v>
      </c>
      <c r="CH480" s="47">
        <v>0</v>
      </c>
      <c r="CI480" s="47">
        <v>0</v>
      </c>
      <c r="CJ480" s="47">
        <v>0</v>
      </c>
      <c r="CK480" s="47">
        <v>0</v>
      </c>
      <c r="CL480" s="47">
        <v>0</v>
      </c>
      <c r="CM480" s="47">
        <v>0</v>
      </c>
      <c r="CN480" s="47">
        <v>0</v>
      </c>
      <c r="CO480" s="47">
        <v>0</v>
      </c>
      <c r="CP480" s="47">
        <v>0</v>
      </c>
      <c r="CQ480" s="47">
        <v>0</v>
      </c>
      <c r="CR480" s="47">
        <v>0</v>
      </c>
      <c r="CS480" s="47">
        <v>0</v>
      </c>
      <c r="CT480" s="47">
        <v>0</v>
      </c>
      <c r="CU480" s="47">
        <v>0</v>
      </c>
      <c r="CV480" s="47">
        <v>0</v>
      </c>
      <c r="CW480" s="47">
        <v>0</v>
      </c>
      <c r="CX480" s="47">
        <v>0</v>
      </c>
      <c r="CY480" s="47">
        <v>0</v>
      </c>
      <c r="CZ480" s="47">
        <v>0</v>
      </c>
      <c r="DA480" s="47">
        <v>0</v>
      </c>
      <c r="DB480" s="47">
        <v>0</v>
      </c>
      <c r="DC480" s="47">
        <v>0</v>
      </c>
      <c r="DD480" s="47">
        <v>0</v>
      </c>
      <c r="DE480" s="47">
        <v>0</v>
      </c>
      <c r="DF480" s="47">
        <v>0</v>
      </c>
      <c r="DG480" s="47">
        <v>0</v>
      </c>
      <c r="DH480" s="47">
        <v>0</v>
      </c>
      <c r="DI480" s="47">
        <v>0</v>
      </c>
      <c r="DJ480" s="47">
        <v>0</v>
      </c>
      <c r="DK480" s="47">
        <v>0</v>
      </c>
      <c r="DL480" s="47">
        <v>0</v>
      </c>
      <c r="DM480" s="47">
        <v>0</v>
      </c>
      <c r="DN480" s="47">
        <v>0</v>
      </c>
      <c r="DO480" s="47">
        <v>0</v>
      </c>
      <c r="DP480" s="47">
        <v>0</v>
      </c>
      <c r="DQ480" s="47">
        <v>0</v>
      </c>
      <c r="DR480" s="47">
        <v>0</v>
      </c>
      <c r="DS480" s="47">
        <v>0</v>
      </c>
      <c r="DT480" s="47">
        <v>0</v>
      </c>
      <c r="DU480" s="47">
        <v>0</v>
      </c>
      <c r="DV480" s="47">
        <v>0</v>
      </c>
      <c r="DW480" s="47">
        <v>0</v>
      </c>
      <c r="DX480" s="47">
        <v>0</v>
      </c>
      <c r="DY480" s="47">
        <v>0</v>
      </c>
      <c r="DZ480" s="47">
        <v>0</v>
      </c>
      <c r="EA480" s="47">
        <v>0</v>
      </c>
      <c r="ZZ480" t="s">
        <v>157</v>
      </c>
    </row>
    <row r="481" spans="1:702" x14ac:dyDescent="0.25">
      <c r="A481" s="47" t="s">
        <v>899</v>
      </c>
      <c r="B481" s="47" t="s">
        <v>153</v>
      </c>
      <c r="C481" s="47" t="s">
        <v>157</v>
      </c>
      <c r="D481" s="47" t="s">
        <v>1170</v>
      </c>
      <c r="E481" s="47" t="s">
        <v>895</v>
      </c>
      <c r="F481" s="47" t="s">
        <v>895</v>
      </c>
      <c r="G481" s="47"/>
      <c r="H481" s="47" t="s">
        <v>406</v>
      </c>
      <c r="I481" s="47" t="s">
        <v>412</v>
      </c>
      <c r="J481" s="47" t="str">
        <f>=IFERROR(VLOOKUP(H481&amp;I481,Table_Fonctions!A:G,6,FALSE),"")</f>
        <v>0</v>
      </c>
      <c r="K481" s="47" t="s">
        <v>1177</v>
      </c>
      <c r="L481" s="47" t="str">
        <f>=IFERROR(VLOOKUP(H481&amp;I481,Table_Fonctions!A:G,7,FALSE),K481)</f>
        <v/>
      </c>
      <c r="M481" s="47" t="str">
        <f>=IF(OR(LEFT(D481, 3)="TJ ", LEFT(D481, 4)="CPH "), "OUI", "NON")</f>
        <v/>
      </c>
      <c r="N481" s="47" t="s">
        <v>783</v>
      </c>
      <c r="O481" s="47" t="s">
        <v>283</v>
      </c>
      <c r="P481" s="47">
        <v>0.2868421052631579</v>
      </c>
      <c r="Q481" s="47">
        <v>0</v>
      </c>
      <c r="R481" s="47">
        <v>0.2868421052631579</v>
      </c>
      <c r="S481" s="47">
        <f>=ROUND(BQ481-(BR481+BS481),3)</f>
      </c>
      <c r="T481" s="47">
        <f>=ROUND(CK481-(CL481+CM481+CN481+CO481+CP481),3)</f>
      </c>
      <c r="U481" s="47">
        <v>0</v>
      </c>
      <c r="V481" s="47">
        <v>0</v>
      </c>
      <c r="W481" s="47">
        <v>0</v>
      </c>
      <c r="X481" s="47">
        <v>0</v>
      </c>
      <c r="Y481" s="47">
        <v>0</v>
      </c>
      <c r="Z481" s="47">
        <v>0</v>
      </c>
      <c r="AA481" s="47">
        <v>0</v>
      </c>
      <c r="AB481" s="47">
        <v>0</v>
      </c>
      <c r="AC481" s="47">
        <v>0</v>
      </c>
      <c r="AD481" s="47">
        <v>0</v>
      </c>
      <c r="AE481" s="47">
        <v>0</v>
      </c>
      <c r="AF481" s="47">
        <v>0</v>
      </c>
      <c r="AG481" s="47">
        <v>0</v>
      </c>
      <c r="AH481" s="47">
        <v>0</v>
      </c>
      <c r="AI481" s="47">
        <v>0</v>
      </c>
      <c r="AJ481" s="47">
        <v>0</v>
      </c>
      <c r="AK481" s="47">
        <v>0</v>
      </c>
      <c r="AL481" s="47">
        <v>0</v>
      </c>
      <c r="AM481" s="47">
        <v>0</v>
      </c>
      <c r="AN481" s="47">
        <v>0</v>
      </c>
      <c r="AO481" s="47">
        <v>0</v>
      </c>
      <c r="AP481" s="47">
        <v>0</v>
      </c>
      <c r="AQ481" s="47">
        <v>0</v>
      </c>
      <c r="AR481" s="47">
        <v>0</v>
      </c>
      <c r="AS481" s="47">
        <v>0</v>
      </c>
      <c r="AT481" s="47">
        <v>0</v>
      </c>
      <c r="AU481" s="47">
        <v>0</v>
      </c>
      <c r="AV481" s="47">
        <v>0</v>
      </c>
      <c r="AW481" s="47">
        <v>0</v>
      </c>
      <c r="AX481" s="47">
        <v>0</v>
      </c>
      <c r="AY481" s="47">
        <v>0</v>
      </c>
      <c r="AZ481" s="47">
        <v>0</v>
      </c>
      <c r="BA481" s="47">
        <v>0</v>
      </c>
      <c r="BB481" s="47">
        <v>0</v>
      </c>
      <c r="BC481" s="47">
        <v>0</v>
      </c>
      <c r="BD481" s="47">
        <v>0</v>
      </c>
      <c r="BE481" s="47">
        <v>0</v>
      </c>
      <c r="BF481" s="47">
        <v>0</v>
      </c>
      <c r="BG481" s="47">
        <v>0</v>
      </c>
      <c r="BH481" s="47">
        <v>0</v>
      </c>
      <c r="BI481" s="47">
        <v>0</v>
      </c>
      <c r="BJ481" s="47">
        <v>0</v>
      </c>
      <c r="BK481" s="47">
        <v>0</v>
      </c>
      <c r="BL481" s="47">
        <v>0</v>
      </c>
      <c r="BM481" s="47">
        <v>0</v>
      </c>
      <c r="BN481" s="47">
        <v>0</v>
      </c>
      <c r="BO481" s="47">
        <v>0</v>
      </c>
      <c r="BP481" s="47">
        <v>0</v>
      </c>
      <c r="BQ481" s="47">
        <v>0</v>
      </c>
      <c r="BR481" s="47">
        <v>0</v>
      </c>
      <c r="BS481" s="47">
        <v>0</v>
      </c>
      <c r="BT481" s="47">
        <v>0</v>
      </c>
      <c r="BU481" s="47">
        <v>0</v>
      </c>
      <c r="BV481" s="47">
        <v>0</v>
      </c>
      <c r="BW481" s="47">
        <v>0</v>
      </c>
      <c r="BX481" s="47">
        <v>0</v>
      </c>
      <c r="BY481" s="47">
        <v>0</v>
      </c>
      <c r="BZ481" s="47">
        <v>0</v>
      </c>
      <c r="CA481" s="47">
        <v>0</v>
      </c>
      <c r="CB481" s="47">
        <v>0</v>
      </c>
      <c r="CC481" s="47">
        <v>0</v>
      </c>
      <c r="CD481" s="47">
        <v>0</v>
      </c>
      <c r="CE481" s="47">
        <v>0</v>
      </c>
      <c r="CF481" s="47">
        <v>0</v>
      </c>
      <c r="CG481" s="47">
        <v>0</v>
      </c>
      <c r="CH481" s="47">
        <v>0</v>
      </c>
      <c r="CI481" s="47">
        <v>0</v>
      </c>
      <c r="CJ481" s="47">
        <v>0</v>
      </c>
      <c r="CK481" s="47">
        <v>0</v>
      </c>
      <c r="CL481" s="47">
        <v>0</v>
      </c>
      <c r="CM481" s="47">
        <v>0</v>
      </c>
      <c r="CN481" s="47">
        <v>0</v>
      </c>
      <c r="CO481" s="47">
        <v>0</v>
      </c>
      <c r="CP481" s="47">
        <v>0</v>
      </c>
      <c r="CQ481" s="47">
        <v>0</v>
      </c>
      <c r="CR481" s="47">
        <v>0</v>
      </c>
      <c r="CS481" s="47">
        <v>0</v>
      </c>
      <c r="CT481" s="47">
        <v>0</v>
      </c>
      <c r="CU481" s="47">
        <v>0</v>
      </c>
      <c r="CV481" s="47">
        <v>0</v>
      </c>
      <c r="CW481" s="47">
        <v>0</v>
      </c>
      <c r="CX481" s="47">
        <v>0</v>
      </c>
      <c r="CY481" s="47">
        <v>0</v>
      </c>
      <c r="CZ481" s="47">
        <v>0</v>
      </c>
      <c r="DA481" s="47">
        <v>0</v>
      </c>
      <c r="DB481" s="47">
        <v>0</v>
      </c>
      <c r="DC481" s="47">
        <v>0</v>
      </c>
      <c r="DD481" s="47">
        <v>0</v>
      </c>
      <c r="DE481" s="47">
        <v>0</v>
      </c>
      <c r="DF481" s="47">
        <v>0</v>
      </c>
      <c r="DG481" s="47">
        <v>0</v>
      </c>
      <c r="DH481" s="47">
        <v>0</v>
      </c>
      <c r="DI481" s="47">
        <v>0</v>
      </c>
      <c r="DJ481" s="47">
        <v>0</v>
      </c>
      <c r="DK481" s="47">
        <v>0</v>
      </c>
      <c r="DL481" s="47">
        <v>0</v>
      </c>
      <c r="DM481" s="47">
        <v>0</v>
      </c>
      <c r="DN481" s="47">
        <v>0</v>
      </c>
      <c r="DO481" s="47">
        <v>0</v>
      </c>
      <c r="DP481" s="47">
        <v>0</v>
      </c>
      <c r="DQ481" s="47">
        <v>0</v>
      </c>
      <c r="DR481" s="47">
        <v>0</v>
      </c>
      <c r="DS481" s="47">
        <v>0</v>
      </c>
      <c r="DT481" s="47">
        <v>0</v>
      </c>
      <c r="DU481" s="47">
        <v>0</v>
      </c>
      <c r="DV481" s="47">
        <v>0</v>
      </c>
      <c r="DW481" s="47">
        <v>0</v>
      </c>
      <c r="DX481" s="47">
        <v>0</v>
      </c>
      <c r="DY481" s="47">
        <v>0</v>
      </c>
      <c r="DZ481" s="47">
        <v>0</v>
      </c>
      <c r="EA481" s="47">
        <v>0</v>
      </c>
      <c r="ZZ481" t="s">
        <v>157</v>
      </c>
    </row>
    <row r="482" spans="1:702" x14ac:dyDescent="0.25">
      <c r="A482" s="47" t="s">
        <v>900</v>
      </c>
      <c r="B482" s="47" t="s">
        <v>153</v>
      </c>
      <c r="C482" s="47" t="s">
        <v>157</v>
      </c>
      <c r="D482" s="47" t="s">
        <v>1170</v>
      </c>
      <c r="E482" s="47" t="s">
        <v>895</v>
      </c>
      <c r="F482" s="47" t="s">
        <v>895</v>
      </c>
      <c r="G482" s="47"/>
      <c r="H482" s="47" t="s">
        <v>406</v>
      </c>
      <c r="I482" s="47" t="s">
        <v>412</v>
      </c>
      <c r="J482" s="47" t="str">
        <f>=IFERROR(VLOOKUP(H482&amp;I482,Table_Fonctions!A:G,6,FALSE),"")</f>
        <v>0</v>
      </c>
      <c r="K482" s="47" t="s">
        <v>1177</v>
      </c>
      <c r="L482" s="47" t="str">
        <f>=IFERROR(VLOOKUP(H482&amp;I482,Table_Fonctions!A:G,7,FALSE),K482)</f>
        <v/>
      </c>
      <c r="M482" s="47" t="str">
        <f>=IF(OR(LEFT(D482, 3)="TJ ", LEFT(D482, 4)="CPH "), "OUI", "NON")</f>
        <v/>
      </c>
      <c r="N482" s="47" t="s">
        <v>901</v>
      </c>
      <c r="O482" s="47"/>
      <c r="P482" s="47">
        <v>1</v>
      </c>
      <c r="Q482" s="47">
        <v>1</v>
      </c>
      <c r="R482" s="47" t="s">
        <v>1172</v>
      </c>
      <c r="S482" s="47">
        <f>=ROUND(BQ482-(BR482+BS482),3)</f>
      </c>
      <c r="T482" s="47">
        <f>=ROUND(CK482-(CL482+CM482+CN482+CO482+CP482),3)</f>
      </c>
      <c r="U482" s="47">
        <v>0</v>
      </c>
      <c r="V482" s="47">
        <v>0</v>
      </c>
      <c r="W482" s="47">
        <v>0</v>
      </c>
      <c r="X482" s="47">
        <v>0</v>
      </c>
      <c r="Y482" s="47">
        <v>0</v>
      </c>
      <c r="Z482" s="47">
        <v>0</v>
      </c>
      <c r="AA482" s="47">
        <v>0</v>
      </c>
      <c r="AB482" s="47">
        <v>0</v>
      </c>
      <c r="AC482" s="47">
        <v>0</v>
      </c>
      <c r="AD482" s="47">
        <v>0</v>
      </c>
      <c r="AE482" s="47">
        <v>0</v>
      </c>
      <c r="AF482" s="47">
        <v>0</v>
      </c>
      <c r="AG482" s="47">
        <v>0</v>
      </c>
      <c r="AH482" s="47">
        <v>0</v>
      </c>
      <c r="AI482" s="47">
        <v>0</v>
      </c>
      <c r="AJ482" s="47">
        <v>0</v>
      </c>
      <c r="AK482" s="47">
        <v>0</v>
      </c>
      <c r="AL482" s="47">
        <v>0</v>
      </c>
      <c r="AM482" s="47">
        <v>0</v>
      </c>
      <c r="AN482" s="47">
        <v>0</v>
      </c>
      <c r="AO482" s="47">
        <v>0</v>
      </c>
      <c r="AP482" s="47">
        <v>0</v>
      </c>
      <c r="AQ482" s="47">
        <v>0</v>
      </c>
      <c r="AR482" s="47">
        <v>0</v>
      </c>
      <c r="AS482" s="47">
        <v>0</v>
      </c>
      <c r="AT482" s="47">
        <v>0</v>
      </c>
      <c r="AU482" s="47">
        <v>0</v>
      </c>
      <c r="AV482" s="47">
        <v>0</v>
      </c>
      <c r="AW482" s="47">
        <v>0</v>
      </c>
      <c r="AX482" s="47">
        <v>0</v>
      </c>
      <c r="AY482" s="47">
        <v>0</v>
      </c>
      <c r="AZ482" s="47">
        <v>0</v>
      </c>
      <c r="BA482" s="47">
        <v>0</v>
      </c>
      <c r="BB482" s="47">
        <v>0</v>
      </c>
      <c r="BC482" s="47">
        <v>0</v>
      </c>
      <c r="BD482" s="47">
        <v>0</v>
      </c>
      <c r="BE482" s="47">
        <v>0</v>
      </c>
      <c r="BF482" s="47">
        <v>0</v>
      </c>
      <c r="BG482" s="47">
        <v>0</v>
      </c>
      <c r="BH482" s="47">
        <v>0</v>
      </c>
      <c r="BI482" s="47">
        <v>0</v>
      </c>
      <c r="BJ482" s="47">
        <v>0</v>
      </c>
      <c r="BK482" s="47">
        <v>0</v>
      </c>
      <c r="BL482" s="47">
        <v>0</v>
      </c>
      <c r="BM482" s="47">
        <v>0</v>
      </c>
      <c r="BN482" s="47">
        <v>0</v>
      </c>
      <c r="BO482" s="47">
        <v>0</v>
      </c>
      <c r="BP482" s="47">
        <v>0</v>
      </c>
      <c r="BQ482" s="47">
        <v>0</v>
      </c>
      <c r="BR482" s="47">
        <v>0</v>
      </c>
      <c r="BS482" s="47">
        <v>0</v>
      </c>
      <c r="BT482" s="47">
        <v>0</v>
      </c>
      <c r="BU482" s="47">
        <v>0</v>
      </c>
      <c r="BV482" s="47">
        <v>0</v>
      </c>
      <c r="BW482" s="47">
        <v>0</v>
      </c>
      <c r="BX482" s="47">
        <v>0</v>
      </c>
      <c r="BY482" s="47">
        <v>0</v>
      </c>
      <c r="BZ482" s="47">
        <v>0</v>
      </c>
      <c r="CA482" s="47">
        <v>0</v>
      </c>
      <c r="CB482" s="47">
        <v>0</v>
      </c>
      <c r="CC482" s="47">
        <v>0</v>
      </c>
      <c r="CD482" s="47">
        <v>0</v>
      </c>
      <c r="CE482" s="47">
        <v>0</v>
      </c>
      <c r="CF482" s="47">
        <v>0</v>
      </c>
      <c r="CG482" s="47">
        <v>0</v>
      </c>
      <c r="CH482" s="47">
        <v>0</v>
      </c>
      <c r="CI482" s="47">
        <v>0</v>
      </c>
      <c r="CJ482" s="47">
        <v>0</v>
      </c>
      <c r="CK482" s="47">
        <v>1</v>
      </c>
      <c r="CL482" s="47">
        <v>1</v>
      </c>
      <c r="CM482" s="47">
        <v>0</v>
      </c>
      <c r="CN482" s="47">
        <v>0</v>
      </c>
      <c r="CO482" s="47">
        <v>0</v>
      </c>
      <c r="CP482" s="47">
        <v>0</v>
      </c>
      <c r="CQ482" s="47">
        <v>0</v>
      </c>
      <c r="CR482" s="47">
        <v>0</v>
      </c>
      <c r="CS482" s="47">
        <v>0</v>
      </c>
      <c r="CT482" s="47">
        <v>0</v>
      </c>
      <c r="CU482" s="47">
        <v>0</v>
      </c>
      <c r="CV482" s="47">
        <v>0</v>
      </c>
      <c r="CW482" s="47">
        <v>0</v>
      </c>
      <c r="CX482" s="47">
        <v>0</v>
      </c>
      <c r="CY482" s="47">
        <v>0</v>
      </c>
      <c r="CZ482" s="47">
        <v>0</v>
      </c>
      <c r="DA482" s="47">
        <v>0</v>
      </c>
      <c r="DB482" s="47">
        <v>0</v>
      </c>
      <c r="DC482" s="47">
        <v>0</v>
      </c>
      <c r="DD482" s="47">
        <v>0</v>
      </c>
      <c r="DE482" s="47">
        <v>0</v>
      </c>
      <c r="DF482" s="47">
        <v>0</v>
      </c>
      <c r="DG482" s="47">
        <v>0</v>
      </c>
      <c r="DH482" s="47">
        <v>0</v>
      </c>
      <c r="DI482" s="47">
        <v>0</v>
      </c>
      <c r="DJ482" s="47">
        <v>0</v>
      </c>
      <c r="DK482" s="47">
        <v>0</v>
      </c>
      <c r="DL482" s="47">
        <v>0</v>
      </c>
      <c r="DM482" s="47">
        <v>0</v>
      </c>
      <c r="DN482" s="47">
        <v>0</v>
      </c>
      <c r="DO482" s="47">
        <v>0</v>
      </c>
      <c r="DP482" s="47">
        <v>0</v>
      </c>
      <c r="DQ482" s="47">
        <v>0</v>
      </c>
      <c r="DR482" s="47">
        <v>0</v>
      </c>
      <c r="DS482" s="47">
        <v>0</v>
      </c>
      <c r="DT482" s="47">
        <v>0</v>
      </c>
      <c r="DU482" s="47">
        <v>0</v>
      </c>
      <c r="DV482" s="47">
        <v>0</v>
      </c>
      <c r="DW482" s="47">
        <v>0</v>
      </c>
      <c r="DX482" s="47">
        <v>0</v>
      </c>
      <c r="DY482" s="47">
        <v>0</v>
      </c>
      <c r="DZ482" s="47">
        <v>0</v>
      </c>
      <c r="EA482" s="47">
        <v>0</v>
      </c>
      <c r="ZZ482" t="s">
        <v>157</v>
      </c>
    </row>
    <row r="483" spans="1:702" x14ac:dyDescent="0.25">
      <c r="A483" s="47" t="s">
        <v>902</v>
      </c>
      <c r="B483" s="47" t="s">
        <v>153</v>
      </c>
      <c r="C483" s="47" t="s">
        <v>157</v>
      </c>
      <c r="D483" s="47" t="s">
        <v>1170</v>
      </c>
      <c r="E483" s="47" t="s">
        <v>895</v>
      </c>
      <c r="F483" s="47" t="s">
        <v>895</v>
      </c>
      <c r="G483" s="47"/>
      <c r="H483" s="47" t="s">
        <v>406</v>
      </c>
      <c r="I483" s="47" t="s">
        <v>412</v>
      </c>
      <c r="J483" s="47" t="str">
        <f>=IFERROR(VLOOKUP(H483&amp;I483,Table_Fonctions!A:G,6,FALSE),"")</f>
        <v>0</v>
      </c>
      <c r="K483" s="47" t="s">
        <v>1177</v>
      </c>
      <c r="L483" s="47" t="str">
        <f>=IFERROR(VLOOKUP(H483&amp;I483,Table_Fonctions!A:G,7,FALSE),K483)</f>
        <v/>
      </c>
      <c r="M483" s="47" t="str">
        <f>=IF(OR(LEFT(D483, 3)="TJ ", LEFT(D483, 4)="CPH "), "OUI", "NON")</f>
        <v/>
      </c>
      <c r="N483" s="47" t="s">
        <v>660</v>
      </c>
      <c r="O483" s="47" t="s">
        <v>903</v>
      </c>
      <c r="P483" s="47">
        <v>0.7526315789473684</v>
      </c>
      <c r="Q483" s="47">
        <v>0.7526315789473684</v>
      </c>
      <c r="R483" s="47" t="s">
        <v>1172</v>
      </c>
      <c r="S483" s="47">
        <f>=ROUND(BQ483-(BR483+BS483),3)</f>
      </c>
      <c r="T483" s="47">
        <f>=ROUND(CK483-(CL483+CM483+CN483+CO483+CP483),3)</f>
      </c>
      <c r="U483" s="47">
        <v>0</v>
      </c>
      <c r="V483" s="47">
        <v>0</v>
      </c>
      <c r="W483" s="47">
        <v>0</v>
      </c>
      <c r="X483" s="47">
        <v>0</v>
      </c>
      <c r="Y483" s="47">
        <v>0</v>
      </c>
      <c r="Z483" s="47">
        <v>0</v>
      </c>
      <c r="AA483" s="47">
        <v>0</v>
      </c>
      <c r="AB483" s="47">
        <v>0</v>
      </c>
      <c r="AC483" s="47">
        <v>0</v>
      </c>
      <c r="AD483" s="47">
        <v>0</v>
      </c>
      <c r="AE483" s="47">
        <v>0</v>
      </c>
      <c r="AF483" s="47">
        <v>0</v>
      </c>
      <c r="AG483" s="47">
        <v>0</v>
      </c>
      <c r="AH483" s="47">
        <v>0</v>
      </c>
      <c r="AI483" s="47">
        <v>0</v>
      </c>
      <c r="AJ483" s="47">
        <v>0</v>
      </c>
      <c r="AK483" s="47">
        <v>0</v>
      </c>
      <c r="AL483" s="47">
        <v>0</v>
      </c>
      <c r="AM483" s="47">
        <v>0</v>
      </c>
      <c r="AN483" s="47">
        <v>0</v>
      </c>
      <c r="AO483" s="47">
        <v>0</v>
      </c>
      <c r="AP483" s="47">
        <v>0</v>
      </c>
      <c r="AQ483" s="47">
        <v>0</v>
      </c>
      <c r="AR483" s="47">
        <v>0</v>
      </c>
      <c r="AS483" s="47">
        <v>0</v>
      </c>
      <c r="AT483" s="47">
        <v>0</v>
      </c>
      <c r="AU483" s="47">
        <v>0</v>
      </c>
      <c r="AV483" s="47">
        <v>0</v>
      </c>
      <c r="AW483" s="47">
        <v>0</v>
      </c>
      <c r="AX483" s="47">
        <v>0</v>
      </c>
      <c r="AY483" s="47">
        <v>0</v>
      </c>
      <c r="AZ483" s="47">
        <v>0</v>
      </c>
      <c r="BA483" s="47">
        <v>0</v>
      </c>
      <c r="BB483" s="47">
        <v>0</v>
      </c>
      <c r="BC483" s="47">
        <v>0</v>
      </c>
      <c r="BD483" s="47">
        <v>0</v>
      </c>
      <c r="BE483" s="47">
        <v>0</v>
      </c>
      <c r="BF483" s="47">
        <v>0</v>
      </c>
      <c r="BG483" s="47">
        <v>0</v>
      </c>
      <c r="BH483" s="47">
        <v>0</v>
      </c>
      <c r="BI483" s="47">
        <v>0</v>
      </c>
      <c r="BJ483" s="47">
        <v>0</v>
      </c>
      <c r="BK483" s="47">
        <v>0</v>
      </c>
      <c r="BL483" s="47">
        <v>0</v>
      </c>
      <c r="BM483" s="47">
        <v>0</v>
      </c>
      <c r="BN483" s="47">
        <v>0</v>
      </c>
      <c r="BO483" s="47">
        <v>0</v>
      </c>
      <c r="BP483" s="47">
        <v>0</v>
      </c>
      <c r="BQ483" s="47">
        <v>0</v>
      </c>
      <c r="BR483" s="47">
        <v>0</v>
      </c>
      <c r="BS483" s="47">
        <v>0</v>
      </c>
      <c r="BT483" s="47">
        <v>0</v>
      </c>
      <c r="BU483" s="47">
        <v>0</v>
      </c>
      <c r="BV483" s="47">
        <v>0</v>
      </c>
      <c r="BW483" s="47">
        <v>0</v>
      </c>
      <c r="BX483" s="47">
        <v>0</v>
      </c>
      <c r="BY483" s="47">
        <v>0</v>
      </c>
      <c r="BZ483" s="47">
        <v>0</v>
      </c>
      <c r="CA483" s="47">
        <v>0</v>
      </c>
      <c r="CB483" s="47">
        <v>0</v>
      </c>
      <c r="CC483" s="47">
        <v>0</v>
      </c>
      <c r="CD483" s="47">
        <v>0</v>
      </c>
      <c r="CE483" s="47">
        <v>0</v>
      </c>
      <c r="CF483" s="47">
        <v>0</v>
      </c>
      <c r="CG483" s="47">
        <v>0</v>
      </c>
      <c r="CH483" s="47">
        <v>0</v>
      </c>
      <c r="CI483" s="47">
        <v>0</v>
      </c>
      <c r="CJ483" s="47">
        <v>0</v>
      </c>
      <c r="CK483" s="47">
        <v>0.7526315789473684</v>
      </c>
      <c r="CL483" s="47">
        <v>0</v>
      </c>
      <c r="CM483" s="47">
        <v>0</v>
      </c>
      <c r="CN483" s="47">
        <v>0.7526315789473684</v>
      </c>
      <c r="CO483" s="47">
        <v>0</v>
      </c>
      <c r="CP483" s="47">
        <v>0</v>
      </c>
      <c r="CQ483" s="47">
        <v>0</v>
      </c>
      <c r="CR483" s="47">
        <v>0</v>
      </c>
      <c r="CS483" s="47">
        <v>0</v>
      </c>
      <c r="CT483" s="47">
        <v>0</v>
      </c>
      <c r="CU483" s="47">
        <v>0</v>
      </c>
      <c r="CV483" s="47">
        <v>0</v>
      </c>
      <c r="CW483" s="47">
        <v>0</v>
      </c>
      <c r="CX483" s="47">
        <v>0</v>
      </c>
      <c r="CY483" s="47">
        <v>0</v>
      </c>
      <c r="CZ483" s="47">
        <v>0</v>
      </c>
      <c r="DA483" s="47">
        <v>0</v>
      </c>
      <c r="DB483" s="47">
        <v>0</v>
      </c>
      <c r="DC483" s="47">
        <v>0</v>
      </c>
      <c r="DD483" s="47">
        <v>0</v>
      </c>
      <c r="DE483" s="47">
        <v>0</v>
      </c>
      <c r="DF483" s="47">
        <v>0</v>
      </c>
      <c r="DG483" s="47">
        <v>0</v>
      </c>
      <c r="DH483" s="47">
        <v>0</v>
      </c>
      <c r="DI483" s="47">
        <v>0</v>
      </c>
      <c r="DJ483" s="47">
        <v>0</v>
      </c>
      <c r="DK483" s="47">
        <v>0</v>
      </c>
      <c r="DL483" s="47">
        <v>0</v>
      </c>
      <c r="DM483" s="47">
        <v>0</v>
      </c>
      <c r="DN483" s="47">
        <v>0</v>
      </c>
      <c r="DO483" s="47">
        <v>0</v>
      </c>
      <c r="DP483" s="47">
        <v>0</v>
      </c>
      <c r="DQ483" s="47">
        <v>0</v>
      </c>
      <c r="DR483" s="47">
        <v>0</v>
      </c>
      <c r="DS483" s="47">
        <v>0</v>
      </c>
      <c r="DT483" s="47">
        <v>0</v>
      </c>
      <c r="DU483" s="47">
        <v>0</v>
      </c>
      <c r="DV483" s="47">
        <v>0</v>
      </c>
      <c r="DW483" s="47">
        <v>0</v>
      </c>
      <c r="DX483" s="47">
        <v>0</v>
      </c>
      <c r="DY483" s="47">
        <v>0</v>
      </c>
      <c r="DZ483" s="47">
        <v>0</v>
      </c>
      <c r="EA483" s="47">
        <v>0</v>
      </c>
      <c r="ZZ483" t="s">
        <v>157</v>
      </c>
    </row>
    <row r="484" spans="1:702" x14ac:dyDescent="0.25">
      <c r="A484" s="47" t="s">
        <v>904</v>
      </c>
      <c r="B484" s="47" t="s">
        <v>153</v>
      </c>
      <c r="C484" s="47" t="s">
        <v>157</v>
      </c>
      <c r="D484" s="47" t="s">
        <v>1170</v>
      </c>
      <c r="E484" s="47" t="s">
        <v>895</v>
      </c>
      <c r="F484" s="47" t="s">
        <v>895</v>
      </c>
      <c r="G484" s="47"/>
      <c r="H484" s="47" t="s">
        <v>406</v>
      </c>
      <c r="I484" s="47" t="s">
        <v>412</v>
      </c>
      <c r="J484" s="47" t="str">
        <f>=IFERROR(VLOOKUP(H484&amp;I484,Table_Fonctions!A:G,6,FALSE),"")</f>
        <v>0</v>
      </c>
      <c r="K484" s="47" t="s">
        <v>1177</v>
      </c>
      <c r="L484" s="47" t="str">
        <f>=IFERROR(VLOOKUP(H484&amp;I484,Table_Fonctions!A:G,7,FALSE),K484)</f>
        <v/>
      </c>
      <c r="M484" s="47" t="str">
        <f>=IF(OR(LEFT(D484, 3)="TJ ", LEFT(D484, 4)="CPH "), "OUI", "NON")</f>
        <v/>
      </c>
      <c r="N484" s="47" t="s">
        <v>905</v>
      </c>
      <c r="O484" s="47"/>
      <c r="P484" s="47">
        <v>1</v>
      </c>
      <c r="Q484" s="47">
        <v>1</v>
      </c>
      <c r="R484" s="47" t="s">
        <v>1172</v>
      </c>
      <c r="S484" s="47">
        <f>=ROUND(BQ484-(BR484+BS484),3)</f>
      </c>
      <c r="T484" s="47">
        <f>=ROUND(CK484-(CL484+CM484+CN484+CO484+CP484),3)</f>
      </c>
      <c r="U484" s="47">
        <v>0</v>
      </c>
      <c r="V484" s="47">
        <v>0</v>
      </c>
      <c r="W484" s="47">
        <v>0</v>
      </c>
      <c r="X484" s="47">
        <v>0</v>
      </c>
      <c r="Y484" s="47">
        <v>0</v>
      </c>
      <c r="Z484" s="47">
        <v>0</v>
      </c>
      <c r="AA484" s="47">
        <v>0</v>
      </c>
      <c r="AB484" s="47">
        <v>0</v>
      </c>
      <c r="AC484" s="47">
        <v>0</v>
      </c>
      <c r="AD484" s="47">
        <v>0</v>
      </c>
      <c r="AE484" s="47">
        <v>0</v>
      </c>
      <c r="AF484" s="47">
        <v>0</v>
      </c>
      <c r="AG484" s="47">
        <v>0</v>
      </c>
      <c r="AH484" s="47">
        <v>0</v>
      </c>
      <c r="AI484" s="47">
        <v>0</v>
      </c>
      <c r="AJ484" s="47">
        <v>0</v>
      </c>
      <c r="AK484" s="47">
        <v>0</v>
      </c>
      <c r="AL484" s="47">
        <v>0</v>
      </c>
      <c r="AM484" s="47">
        <v>0</v>
      </c>
      <c r="AN484" s="47">
        <v>0</v>
      </c>
      <c r="AO484" s="47">
        <v>0</v>
      </c>
      <c r="AP484" s="47">
        <v>0</v>
      </c>
      <c r="AQ484" s="47">
        <v>0</v>
      </c>
      <c r="AR484" s="47">
        <v>0</v>
      </c>
      <c r="AS484" s="47">
        <v>0</v>
      </c>
      <c r="AT484" s="47">
        <v>0</v>
      </c>
      <c r="AU484" s="47">
        <v>0</v>
      </c>
      <c r="AV484" s="47">
        <v>0</v>
      </c>
      <c r="AW484" s="47">
        <v>0</v>
      </c>
      <c r="AX484" s="47">
        <v>0</v>
      </c>
      <c r="AY484" s="47">
        <v>0</v>
      </c>
      <c r="AZ484" s="47">
        <v>0</v>
      </c>
      <c r="BA484" s="47">
        <v>0</v>
      </c>
      <c r="BB484" s="47">
        <v>0</v>
      </c>
      <c r="BC484" s="47">
        <v>0</v>
      </c>
      <c r="BD484" s="47">
        <v>0</v>
      </c>
      <c r="BE484" s="47">
        <v>0</v>
      </c>
      <c r="BF484" s="47">
        <v>0</v>
      </c>
      <c r="BG484" s="47">
        <v>0</v>
      </c>
      <c r="BH484" s="47">
        <v>0</v>
      </c>
      <c r="BI484" s="47">
        <v>0</v>
      </c>
      <c r="BJ484" s="47">
        <v>0</v>
      </c>
      <c r="BK484" s="47">
        <v>0</v>
      </c>
      <c r="BL484" s="47">
        <v>0</v>
      </c>
      <c r="BM484" s="47">
        <v>0</v>
      </c>
      <c r="BN484" s="47">
        <v>0</v>
      </c>
      <c r="BO484" s="47">
        <v>0</v>
      </c>
      <c r="BP484" s="47">
        <v>0</v>
      </c>
      <c r="BQ484" s="47">
        <v>0</v>
      </c>
      <c r="BR484" s="47">
        <v>0</v>
      </c>
      <c r="BS484" s="47">
        <v>0</v>
      </c>
      <c r="BT484" s="47">
        <v>0</v>
      </c>
      <c r="BU484" s="47">
        <v>0</v>
      </c>
      <c r="BV484" s="47">
        <v>0</v>
      </c>
      <c r="BW484" s="47">
        <v>0</v>
      </c>
      <c r="BX484" s="47">
        <v>0</v>
      </c>
      <c r="BY484" s="47">
        <v>0</v>
      </c>
      <c r="BZ484" s="47">
        <v>0</v>
      </c>
      <c r="CA484" s="47">
        <v>0</v>
      </c>
      <c r="CB484" s="47">
        <v>0</v>
      </c>
      <c r="CC484" s="47">
        <v>0</v>
      </c>
      <c r="CD484" s="47">
        <v>0</v>
      </c>
      <c r="CE484" s="47">
        <v>0</v>
      </c>
      <c r="CF484" s="47">
        <v>0</v>
      </c>
      <c r="CG484" s="47">
        <v>0</v>
      </c>
      <c r="CH484" s="47">
        <v>0</v>
      </c>
      <c r="CI484" s="47">
        <v>0</v>
      </c>
      <c r="CJ484" s="47">
        <v>0</v>
      </c>
      <c r="CK484" s="47">
        <v>0</v>
      </c>
      <c r="CL484" s="47">
        <v>0</v>
      </c>
      <c r="CM484" s="47">
        <v>0</v>
      </c>
      <c r="CN484" s="47">
        <v>0</v>
      </c>
      <c r="CO484" s="47">
        <v>0</v>
      </c>
      <c r="CP484" s="47">
        <v>0</v>
      </c>
      <c r="CQ484" s="47">
        <v>1</v>
      </c>
      <c r="CR484" s="47">
        <v>0</v>
      </c>
      <c r="CS484" s="47">
        <v>1</v>
      </c>
      <c r="CT484" s="47">
        <v>0</v>
      </c>
      <c r="CU484" s="47">
        <v>0</v>
      </c>
      <c r="CV484" s="47">
        <v>0</v>
      </c>
      <c r="CW484" s="47">
        <v>0</v>
      </c>
      <c r="CX484" s="47">
        <v>0</v>
      </c>
      <c r="CY484" s="47">
        <v>0</v>
      </c>
      <c r="CZ484" s="47">
        <v>0</v>
      </c>
      <c r="DA484" s="47">
        <v>0</v>
      </c>
      <c r="DB484" s="47">
        <v>0</v>
      </c>
      <c r="DC484" s="47">
        <v>0</v>
      </c>
      <c r="DD484" s="47">
        <v>0</v>
      </c>
      <c r="DE484" s="47">
        <v>0</v>
      </c>
      <c r="DF484" s="47">
        <v>0</v>
      </c>
      <c r="DG484" s="47">
        <v>0</v>
      </c>
      <c r="DH484" s="47">
        <v>0</v>
      </c>
      <c r="DI484" s="47">
        <v>0</v>
      </c>
      <c r="DJ484" s="47">
        <v>0</v>
      </c>
      <c r="DK484" s="47">
        <v>0</v>
      </c>
      <c r="DL484" s="47">
        <v>0</v>
      </c>
      <c r="DM484" s="47">
        <v>0</v>
      </c>
      <c r="DN484" s="47">
        <v>0</v>
      </c>
      <c r="DO484" s="47">
        <v>0</v>
      </c>
      <c r="DP484" s="47">
        <v>0</v>
      </c>
      <c r="DQ484" s="47">
        <v>0</v>
      </c>
      <c r="DR484" s="47">
        <v>0</v>
      </c>
      <c r="DS484" s="47">
        <v>0</v>
      </c>
      <c r="DT484" s="47">
        <v>0</v>
      </c>
      <c r="DU484" s="47">
        <v>0</v>
      </c>
      <c r="DV484" s="47">
        <v>0</v>
      </c>
      <c r="DW484" s="47">
        <v>0</v>
      </c>
      <c r="DX484" s="47">
        <v>0</v>
      </c>
      <c r="DY484" s="47">
        <v>0</v>
      </c>
      <c r="DZ484" s="47">
        <v>0</v>
      </c>
      <c r="EA484" s="47">
        <v>0</v>
      </c>
      <c r="ZZ484" t="s">
        <v>157</v>
      </c>
    </row>
    <row r="485" spans="1:702" x14ac:dyDescent="0.25">
      <c r="A485" s="47" t="s">
        <v>906</v>
      </c>
      <c r="B485" s="47" t="s">
        <v>153</v>
      </c>
      <c r="C485" s="47" t="s">
        <v>157</v>
      </c>
      <c r="D485" s="47" t="s">
        <v>1170</v>
      </c>
      <c r="E485" s="47" t="s">
        <v>895</v>
      </c>
      <c r="F485" s="47" t="s">
        <v>895</v>
      </c>
      <c r="G485" s="47"/>
      <c r="H485" s="47" t="s">
        <v>406</v>
      </c>
      <c r="I485" s="47" t="s">
        <v>415</v>
      </c>
      <c r="J485" s="47" t="str">
        <f>=IFERROR(VLOOKUP(H485&amp;I485,Table_Fonctions!A:G,6,FALSE),"")</f>
        <v>0</v>
      </c>
      <c r="K485" s="47" t="s">
        <v>1177</v>
      </c>
      <c r="L485" s="47" t="str">
        <f>=IFERROR(VLOOKUP(H485&amp;I485,Table_Fonctions!A:G,7,FALSE),K485)</f>
        <v/>
      </c>
      <c r="M485" s="47" t="str">
        <f>=IF(OR(LEFT(D485, 3)="TJ ", LEFT(D485, 4)="CPH "), "OUI", "NON")</f>
        <v/>
      </c>
      <c r="N485" s="47" t="s">
        <v>907</v>
      </c>
      <c r="O485" s="47"/>
      <c r="P485" s="47">
        <v>1</v>
      </c>
      <c r="Q485" s="47">
        <v>1</v>
      </c>
      <c r="R485" s="47" t="s">
        <v>1172</v>
      </c>
      <c r="S485" s="47">
        <f>=ROUND(BQ485-(BR485+BS485),3)</f>
      </c>
      <c r="T485" s="47">
        <f>=ROUND(CK485-(CL485+CM485+CN485+CO485+CP485),3)</f>
      </c>
      <c r="U485" s="47">
        <v>0</v>
      </c>
      <c r="V485" s="47">
        <v>0</v>
      </c>
      <c r="W485" s="47">
        <v>0</v>
      </c>
      <c r="X485" s="47">
        <v>0</v>
      </c>
      <c r="Y485" s="47">
        <v>0</v>
      </c>
      <c r="Z485" s="47">
        <v>0</v>
      </c>
      <c r="AA485" s="47">
        <v>0</v>
      </c>
      <c r="AB485" s="47">
        <v>0</v>
      </c>
      <c r="AC485" s="47">
        <v>0</v>
      </c>
      <c r="AD485" s="47">
        <v>0</v>
      </c>
      <c r="AE485" s="47">
        <v>0</v>
      </c>
      <c r="AF485" s="47">
        <v>0</v>
      </c>
      <c r="AG485" s="47">
        <v>0</v>
      </c>
      <c r="AH485" s="47">
        <v>0</v>
      </c>
      <c r="AI485" s="47">
        <v>0</v>
      </c>
      <c r="AJ485" s="47">
        <v>0</v>
      </c>
      <c r="AK485" s="47">
        <v>0</v>
      </c>
      <c r="AL485" s="47">
        <v>0</v>
      </c>
      <c r="AM485" s="47">
        <v>0</v>
      </c>
      <c r="AN485" s="47">
        <v>0</v>
      </c>
      <c r="AO485" s="47">
        <v>0</v>
      </c>
      <c r="AP485" s="47">
        <v>0</v>
      </c>
      <c r="AQ485" s="47">
        <v>0</v>
      </c>
      <c r="AR485" s="47">
        <v>0</v>
      </c>
      <c r="AS485" s="47">
        <v>0</v>
      </c>
      <c r="AT485" s="47">
        <v>0</v>
      </c>
      <c r="AU485" s="47">
        <v>0</v>
      </c>
      <c r="AV485" s="47">
        <v>0</v>
      </c>
      <c r="AW485" s="47">
        <v>0</v>
      </c>
      <c r="AX485" s="47">
        <v>0</v>
      </c>
      <c r="AY485" s="47">
        <v>0</v>
      </c>
      <c r="AZ485" s="47">
        <v>0</v>
      </c>
      <c r="BA485" s="47">
        <v>0</v>
      </c>
      <c r="BB485" s="47">
        <v>0</v>
      </c>
      <c r="BC485" s="47">
        <v>0</v>
      </c>
      <c r="BD485" s="47">
        <v>0</v>
      </c>
      <c r="BE485" s="47">
        <v>0</v>
      </c>
      <c r="BF485" s="47">
        <v>0</v>
      </c>
      <c r="BG485" s="47">
        <v>0</v>
      </c>
      <c r="BH485" s="47">
        <v>0</v>
      </c>
      <c r="BI485" s="47">
        <v>0</v>
      </c>
      <c r="BJ485" s="47">
        <v>0</v>
      </c>
      <c r="BK485" s="47">
        <v>0</v>
      </c>
      <c r="BL485" s="47">
        <v>0</v>
      </c>
      <c r="BM485" s="47">
        <v>0</v>
      </c>
      <c r="BN485" s="47">
        <v>0</v>
      </c>
      <c r="BO485" s="47">
        <v>0</v>
      </c>
      <c r="BP485" s="47">
        <v>0</v>
      </c>
      <c r="BQ485" s="47">
        <v>0</v>
      </c>
      <c r="BR485" s="47">
        <v>0</v>
      </c>
      <c r="BS485" s="47">
        <v>0</v>
      </c>
      <c r="BT485" s="47">
        <v>0</v>
      </c>
      <c r="BU485" s="47">
        <v>0</v>
      </c>
      <c r="BV485" s="47">
        <v>0</v>
      </c>
      <c r="BW485" s="47">
        <v>0</v>
      </c>
      <c r="BX485" s="47">
        <v>0</v>
      </c>
      <c r="BY485" s="47">
        <v>0</v>
      </c>
      <c r="BZ485" s="47">
        <v>0</v>
      </c>
      <c r="CA485" s="47">
        <v>0</v>
      </c>
      <c r="CB485" s="47">
        <v>0</v>
      </c>
      <c r="CC485" s="47">
        <v>0</v>
      </c>
      <c r="CD485" s="47">
        <v>0</v>
      </c>
      <c r="CE485" s="47">
        <v>0</v>
      </c>
      <c r="CF485" s="47">
        <v>0</v>
      </c>
      <c r="CG485" s="47">
        <v>0</v>
      </c>
      <c r="CH485" s="47">
        <v>0</v>
      </c>
      <c r="CI485" s="47">
        <v>0</v>
      </c>
      <c r="CJ485" s="47">
        <v>0</v>
      </c>
      <c r="CK485" s="47">
        <v>0</v>
      </c>
      <c r="CL485" s="47">
        <v>0</v>
      </c>
      <c r="CM485" s="47">
        <v>0</v>
      </c>
      <c r="CN485" s="47">
        <v>0</v>
      </c>
      <c r="CO485" s="47">
        <v>0</v>
      </c>
      <c r="CP485" s="47">
        <v>0</v>
      </c>
      <c r="CQ485" s="47">
        <v>0</v>
      </c>
      <c r="CR485" s="47">
        <v>0</v>
      </c>
      <c r="CS485" s="47">
        <v>0</v>
      </c>
      <c r="CT485" s="47">
        <v>0</v>
      </c>
      <c r="CU485" s="47">
        <v>0</v>
      </c>
      <c r="CV485" s="47">
        <v>0</v>
      </c>
      <c r="CW485" s="47">
        <v>0</v>
      </c>
      <c r="CX485" s="47">
        <v>0</v>
      </c>
      <c r="CY485" s="47">
        <v>1</v>
      </c>
      <c r="CZ485" s="47">
        <v>0</v>
      </c>
      <c r="DA485" s="47">
        <v>0</v>
      </c>
      <c r="DB485" s="47">
        <v>0</v>
      </c>
      <c r="DC485" s="47">
        <v>0</v>
      </c>
      <c r="DD485" s="47">
        <v>0</v>
      </c>
      <c r="DE485" s="47">
        <v>0</v>
      </c>
      <c r="DF485" s="47">
        <v>0</v>
      </c>
      <c r="DG485" s="47">
        <v>0</v>
      </c>
      <c r="DH485" s="47">
        <v>0</v>
      </c>
      <c r="DI485" s="47">
        <v>0</v>
      </c>
      <c r="DJ485" s="47">
        <v>1</v>
      </c>
      <c r="DK485" s="47">
        <v>0</v>
      </c>
      <c r="DL485" s="47">
        <v>0</v>
      </c>
      <c r="DM485" s="47">
        <v>0</v>
      </c>
      <c r="DN485" s="47">
        <v>0</v>
      </c>
      <c r="DO485" s="47">
        <v>0</v>
      </c>
      <c r="DP485" s="47">
        <v>0</v>
      </c>
      <c r="DQ485" s="47">
        <v>0</v>
      </c>
      <c r="DR485" s="47">
        <v>0</v>
      </c>
      <c r="DS485" s="47">
        <v>0</v>
      </c>
      <c r="DT485" s="47">
        <v>0</v>
      </c>
      <c r="DU485" s="47">
        <v>0</v>
      </c>
      <c r="DV485" s="47">
        <v>0</v>
      </c>
      <c r="DW485" s="47">
        <v>0</v>
      </c>
      <c r="DX485" s="47">
        <v>0</v>
      </c>
      <c r="DY485" s="47">
        <v>0</v>
      </c>
      <c r="DZ485" s="47">
        <v>0</v>
      </c>
      <c r="EA485" s="47">
        <v>0</v>
      </c>
      <c r="ZZ485" t="s">
        <v>157</v>
      </c>
    </row>
    <row r="486" spans="1:702" x14ac:dyDescent="0.25">
      <c r="A486" s="47" t="s">
        <v>908</v>
      </c>
      <c r="B486" s="47" t="s">
        <v>153</v>
      </c>
      <c r="C486" s="47" t="s">
        <v>157</v>
      </c>
      <c r="D486" s="47" t="s">
        <v>1170</v>
      </c>
      <c r="E486" s="47" t="s">
        <v>909</v>
      </c>
      <c r="F486" s="47" t="s">
        <v>909</v>
      </c>
      <c r="G486" s="47"/>
      <c r="H486" s="47" t="s">
        <v>406</v>
      </c>
      <c r="I486" s="47" t="s">
        <v>412</v>
      </c>
      <c r="J486" s="47" t="str">
        <f>=IFERROR(VLOOKUP(H486&amp;I486,Table_Fonctions!A:G,6,FALSE),"")</f>
        <v>0</v>
      </c>
      <c r="K486" s="47" t="s">
        <v>1177</v>
      </c>
      <c r="L486" s="47" t="str">
        <f>=IFERROR(VLOOKUP(H486&amp;I486,Table_Fonctions!A:G,7,FALSE),K486)</f>
        <v/>
      </c>
      <c r="M486" s="47" t="str">
        <f>=IF(OR(LEFT(D486, 3)="TJ ", LEFT(D486, 4)="CPH "), "OUI", "NON")</f>
        <v/>
      </c>
      <c r="N486" s="47" t="s">
        <v>910</v>
      </c>
      <c r="O486" s="47"/>
      <c r="P486" s="47">
        <v>1</v>
      </c>
      <c r="Q486" s="47">
        <v>1</v>
      </c>
      <c r="R486" s="47" t="s">
        <v>1172</v>
      </c>
      <c r="S486" s="47">
        <f>=ROUND(BQ486-(BR486+BS486),3)</f>
      </c>
      <c r="T486" s="47">
        <f>=ROUND(CK486-(CL486+CM486+CN486+CO486+CP486),3)</f>
      </c>
      <c r="U486" s="47">
        <v>0</v>
      </c>
      <c r="V486" s="47">
        <v>0</v>
      </c>
      <c r="W486" s="47">
        <v>0</v>
      </c>
      <c r="X486" s="47">
        <v>0</v>
      </c>
      <c r="Y486" s="47">
        <v>0</v>
      </c>
      <c r="Z486" s="47">
        <v>0</v>
      </c>
      <c r="AA486" s="47">
        <v>0</v>
      </c>
      <c r="AB486" s="47">
        <v>0</v>
      </c>
      <c r="AC486" s="47">
        <v>0</v>
      </c>
      <c r="AD486" s="47">
        <v>0</v>
      </c>
      <c r="AE486" s="47">
        <v>0</v>
      </c>
      <c r="AF486" s="47">
        <v>0</v>
      </c>
      <c r="AG486" s="47">
        <v>0</v>
      </c>
      <c r="AH486" s="47">
        <v>0</v>
      </c>
      <c r="AI486" s="47">
        <v>0</v>
      </c>
      <c r="AJ486" s="47">
        <v>0</v>
      </c>
      <c r="AK486" s="47">
        <v>0</v>
      </c>
      <c r="AL486" s="47">
        <v>0</v>
      </c>
      <c r="AM486" s="47">
        <v>0</v>
      </c>
      <c r="AN486" s="47">
        <v>0</v>
      </c>
      <c r="AO486" s="47">
        <v>0</v>
      </c>
      <c r="AP486" s="47">
        <v>0</v>
      </c>
      <c r="AQ486" s="47">
        <v>0</v>
      </c>
      <c r="AR486" s="47">
        <v>0</v>
      </c>
      <c r="AS486" s="47">
        <v>0</v>
      </c>
      <c r="AT486" s="47">
        <v>0</v>
      </c>
      <c r="AU486" s="47">
        <v>0</v>
      </c>
      <c r="AV486" s="47">
        <v>0</v>
      </c>
      <c r="AW486" s="47">
        <v>0</v>
      </c>
      <c r="AX486" s="47">
        <v>0</v>
      </c>
      <c r="AY486" s="47">
        <v>0</v>
      </c>
      <c r="AZ486" s="47">
        <v>0</v>
      </c>
      <c r="BA486" s="47">
        <v>0</v>
      </c>
      <c r="BB486" s="47">
        <v>0</v>
      </c>
      <c r="BC486" s="47">
        <v>0</v>
      </c>
      <c r="BD486" s="47">
        <v>0</v>
      </c>
      <c r="BE486" s="47">
        <v>0</v>
      </c>
      <c r="BF486" s="47">
        <v>0</v>
      </c>
      <c r="BG486" s="47">
        <v>0</v>
      </c>
      <c r="BH486" s="47">
        <v>0</v>
      </c>
      <c r="BI486" s="47">
        <v>0</v>
      </c>
      <c r="BJ486" s="47">
        <v>0</v>
      </c>
      <c r="BK486" s="47">
        <v>0</v>
      </c>
      <c r="BL486" s="47">
        <v>0</v>
      </c>
      <c r="BM486" s="47">
        <v>0</v>
      </c>
      <c r="BN486" s="47">
        <v>0</v>
      </c>
      <c r="BO486" s="47">
        <v>0</v>
      </c>
      <c r="BP486" s="47">
        <v>0</v>
      </c>
      <c r="BQ486" s="47">
        <v>0</v>
      </c>
      <c r="BR486" s="47">
        <v>0</v>
      </c>
      <c r="BS486" s="47">
        <v>0</v>
      </c>
      <c r="BT486" s="47">
        <v>0.6842105263157895</v>
      </c>
      <c r="BU486" s="47">
        <v>0</v>
      </c>
      <c r="BV486" s="47">
        <v>0</v>
      </c>
      <c r="BW486" s="47">
        <v>0</v>
      </c>
      <c r="BX486" s="47">
        <v>0</v>
      </c>
      <c r="BY486" s="47">
        <v>0</v>
      </c>
      <c r="BZ486" s="47">
        <v>0</v>
      </c>
      <c r="CA486" s="47">
        <v>0</v>
      </c>
      <c r="CB486" s="47">
        <v>0</v>
      </c>
      <c r="CC486" s="47">
        <v>0</v>
      </c>
      <c r="CD486" s="47">
        <v>0</v>
      </c>
      <c r="CE486" s="47">
        <v>0</v>
      </c>
      <c r="CF486" s="47">
        <v>0</v>
      </c>
      <c r="CG486" s="47">
        <v>0</v>
      </c>
      <c r="CH486" s="47">
        <v>0</v>
      </c>
      <c r="CI486" s="47">
        <v>0</v>
      </c>
      <c r="CJ486" s="47">
        <v>0</v>
      </c>
      <c r="CK486" s="47">
        <v>0</v>
      </c>
      <c r="CL486" s="47">
        <v>0</v>
      </c>
      <c r="CM486" s="47">
        <v>0</v>
      </c>
      <c r="CN486" s="47">
        <v>0</v>
      </c>
      <c r="CO486" s="47">
        <v>0</v>
      </c>
      <c r="CP486" s="47">
        <v>0</v>
      </c>
      <c r="CQ486" s="47">
        <v>0</v>
      </c>
      <c r="CR486" s="47">
        <v>0</v>
      </c>
      <c r="CS486" s="47">
        <v>0</v>
      </c>
      <c r="CT486" s="47">
        <v>0</v>
      </c>
      <c r="CU486" s="47">
        <v>0</v>
      </c>
      <c r="CV486" s="47">
        <v>0</v>
      </c>
      <c r="CW486" s="47">
        <v>0</v>
      </c>
      <c r="CX486" s="47">
        <v>0</v>
      </c>
      <c r="CY486" s="47">
        <v>0.3157894736842105</v>
      </c>
      <c r="CZ486" s="47">
        <v>0</v>
      </c>
      <c r="DA486" s="47">
        <v>0</v>
      </c>
      <c r="DB486" s="47">
        <v>0</v>
      </c>
      <c r="DC486" s="47">
        <v>0</v>
      </c>
      <c r="DD486" s="47">
        <v>0</v>
      </c>
      <c r="DE486" s="47">
        <v>0</v>
      </c>
      <c r="DF486" s="47">
        <v>0</v>
      </c>
      <c r="DG486" s="47">
        <v>0</v>
      </c>
      <c r="DH486" s="47">
        <v>0</v>
      </c>
      <c r="DI486" s="47">
        <v>0.3157894736842105</v>
      </c>
      <c r="DJ486" s="47">
        <v>0</v>
      </c>
      <c r="DK486" s="47">
        <v>0</v>
      </c>
      <c r="DL486" s="47">
        <v>0</v>
      </c>
      <c r="DM486" s="47">
        <v>0</v>
      </c>
      <c r="DN486" s="47">
        <v>0</v>
      </c>
      <c r="DO486" s="47">
        <v>0</v>
      </c>
      <c r="DP486" s="47">
        <v>0</v>
      </c>
      <c r="DQ486" s="47">
        <v>0</v>
      </c>
      <c r="DR486" s="47">
        <v>0</v>
      </c>
      <c r="DS486" s="47">
        <v>0</v>
      </c>
      <c r="DT486" s="47">
        <v>0</v>
      </c>
      <c r="DU486" s="47">
        <v>0</v>
      </c>
      <c r="DV486" s="47">
        <v>0</v>
      </c>
      <c r="DW486" s="47">
        <v>0</v>
      </c>
      <c r="DX486" s="47">
        <v>0</v>
      </c>
      <c r="DY486" s="47">
        <v>0</v>
      </c>
      <c r="DZ486" s="47">
        <v>0</v>
      </c>
      <c r="EA486" s="47">
        <v>0</v>
      </c>
      <c r="ZZ486" t="s">
        <v>157</v>
      </c>
    </row>
    <row r="487" spans="1:702" x14ac:dyDescent="0.25">
      <c r="A487" s="47" t="s">
        <v>911</v>
      </c>
      <c r="B487" s="47" t="s">
        <v>153</v>
      </c>
      <c r="C487" s="47" t="s">
        <v>157</v>
      </c>
      <c r="D487" s="47" t="s">
        <v>1170</v>
      </c>
      <c r="E487" s="47" t="s">
        <v>909</v>
      </c>
      <c r="F487" s="47" t="s">
        <v>909</v>
      </c>
      <c r="G487" s="47"/>
      <c r="H487" s="47" t="s">
        <v>406</v>
      </c>
      <c r="I487" s="47" t="s">
        <v>412</v>
      </c>
      <c r="J487" s="47" t="str">
        <f>=IFERROR(VLOOKUP(H487&amp;I487,Table_Fonctions!A:G,6,FALSE),"")</f>
        <v>0</v>
      </c>
      <c r="K487" s="47" t="s">
        <v>1177</v>
      </c>
      <c r="L487" s="47" t="str">
        <f>=IFERROR(VLOOKUP(H487&amp;I487,Table_Fonctions!A:G,7,FALSE),K487)</f>
        <v/>
      </c>
      <c r="M487" s="47" t="str">
        <f>=IF(OR(LEFT(D487, 3)="TJ ", LEFT(D487, 4)="CPH "), "OUI", "NON")</f>
        <v/>
      </c>
      <c r="N487" s="47" t="s">
        <v>912</v>
      </c>
      <c r="O487" s="47" t="s">
        <v>164</v>
      </c>
      <c r="P487" s="47">
        <v>0.45789473684210524</v>
      </c>
      <c r="Q487" s="47">
        <v>0.45789473684210524</v>
      </c>
      <c r="R487" s="47" t="s">
        <v>1172</v>
      </c>
      <c r="S487" s="47">
        <f>=ROUND(BQ487-(BR487+BS487),3)</f>
      </c>
      <c r="T487" s="47">
        <f>=ROUND(CK487-(CL487+CM487+CN487+CO487+CP487),3)</f>
      </c>
      <c r="U487" s="47">
        <v>0</v>
      </c>
      <c r="V487" s="47">
        <v>0</v>
      </c>
      <c r="W487" s="47">
        <v>0</v>
      </c>
      <c r="X487" s="47">
        <v>0</v>
      </c>
      <c r="Y487" s="47">
        <v>0</v>
      </c>
      <c r="Z487" s="47">
        <v>0</v>
      </c>
      <c r="AA487" s="47">
        <v>0</v>
      </c>
      <c r="AB487" s="47">
        <v>0</v>
      </c>
      <c r="AC487" s="47">
        <v>0</v>
      </c>
      <c r="AD487" s="47">
        <v>0</v>
      </c>
      <c r="AE487" s="47">
        <v>0</v>
      </c>
      <c r="AF487" s="47">
        <v>0</v>
      </c>
      <c r="AG487" s="47">
        <v>0</v>
      </c>
      <c r="AH487" s="47">
        <v>0</v>
      </c>
      <c r="AI487" s="47">
        <v>0</v>
      </c>
      <c r="AJ487" s="47">
        <v>0</v>
      </c>
      <c r="AK487" s="47">
        <v>0</v>
      </c>
      <c r="AL487" s="47">
        <v>0</v>
      </c>
      <c r="AM487" s="47">
        <v>0</v>
      </c>
      <c r="AN487" s="47">
        <v>0</v>
      </c>
      <c r="AO487" s="47">
        <v>0</v>
      </c>
      <c r="AP487" s="47">
        <v>0</v>
      </c>
      <c r="AQ487" s="47">
        <v>0</v>
      </c>
      <c r="AR487" s="47">
        <v>0</v>
      </c>
      <c r="AS487" s="47">
        <v>0</v>
      </c>
      <c r="AT487" s="47">
        <v>0</v>
      </c>
      <c r="AU487" s="47">
        <v>0</v>
      </c>
      <c r="AV487" s="47">
        <v>0</v>
      </c>
      <c r="AW487" s="47">
        <v>0</v>
      </c>
      <c r="AX487" s="47">
        <v>0</v>
      </c>
      <c r="AY487" s="47">
        <v>0</v>
      </c>
      <c r="AZ487" s="47">
        <v>0</v>
      </c>
      <c r="BA487" s="47">
        <v>0</v>
      </c>
      <c r="BB487" s="47">
        <v>0</v>
      </c>
      <c r="BC487" s="47">
        <v>0</v>
      </c>
      <c r="BD487" s="47">
        <v>0</v>
      </c>
      <c r="BE487" s="47">
        <v>0</v>
      </c>
      <c r="BF487" s="47">
        <v>0</v>
      </c>
      <c r="BG487" s="47">
        <v>0</v>
      </c>
      <c r="BH487" s="47">
        <v>0</v>
      </c>
      <c r="BI487" s="47">
        <v>0</v>
      </c>
      <c r="BJ487" s="47">
        <v>0</v>
      </c>
      <c r="BK487" s="47">
        <v>0</v>
      </c>
      <c r="BL487" s="47">
        <v>0</v>
      </c>
      <c r="BM487" s="47">
        <v>0</v>
      </c>
      <c r="BN487" s="47">
        <v>0</v>
      </c>
      <c r="BO487" s="47">
        <v>0</v>
      </c>
      <c r="BP487" s="47">
        <v>0</v>
      </c>
      <c r="BQ487" s="47">
        <v>0</v>
      </c>
      <c r="BR487" s="47">
        <v>0</v>
      </c>
      <c r="BS487" s="47">
        <v>0</v>
      </c>
      <c r="BT487" s="47">
        <v>0.45789473684210524</v>
      </c>
      <c r="BU487" s="47">
        <v>0</v>
      </c>
      <c r="BV487" s="47">
        <v>0</v>
      </c>
      <c r="BW487" s="47">
        <v>0</v>
      </c>
      <c r="BX487" s="47">
        <v>0</v>
      </c>
      <c r="BY487" s="47">
        <v>0</v>
      </c>
      <c r="BZ487" s="47">
        <v>0</v>
      </c>
      <c r="CA487" s="47">
        <v>0</v>
      </c>
      <c r="CB487" s="47">
        <v>0</v>
      </c>
      <c r="CC487" s="47">
        <v>0</v>
      </c>
      <c r="CD487" s="47">
        <v>0</v>
      </c>
      <c r="CE487" s="47">
        <v>0</v>
      </c>
      <c r="CF487" s="47">
        <v>0</v>
      </c>
      <c r="CG487" s="47">
        <v>0</v>
      </c>
      <c r="CH487" s="47">
        <v>0</v>
      </c>
      <c r="CI487" s="47">
        <v>0</v>
      </c>
      <c r="CJ487" s="47">
        <v>0</v>
      </c>
      <c r="CK487" s="47">
        <v>0</v>
      </c>
      <c r="CL487" s="47">
        <v>0</v>
      </c>
      <c r="CM487" s="47">
        <v>0</v>
      </c>
      <c r="CN487" s="47">
        <v>0</v>
      </c>
      <c r="CO487" s="47">
        <v>0</v>
      </c>
      <c r="CP487" s="47">
        <v>0</v>
      </c>
      <c r="CQ487" s="47">
        <v>0</v>
      </c>
      <c r="CR487" s="47">
        <v>0</v>
      </c>
      <c r="CS487" s="47">
        <v>0</v>
      </c>
      <c r="CT487" s="47">
        <v>0</v>
      </c>
      <c r="CU487" s="47">
        <v>0</v>
      </c>
      <c r="CV487" s="47">
        <v>0</v>
      </c>
      <c r="CW487" s="47">
        <v>0</v>
      </c>
      <c r="CX487" s="47">
        <v>0</v>
      </c>
      <c r="CY487" s="47">
        <v>0</v>
      </c>
      <c r="CZ487" s="47">
        <v>0</v>
      </c>
      <c r="DA487" s="47">
        <v>0</v>
      </c>
      <c r="DB487" s="47">
        <v>0</v>
      </c>
      <c r="DC487" s="47">
        <v>0</v>
      </c>
      <c r="DD487" s="47">
        <v>0</v>
      </c>
      <c r="DE487" s="47">
        <v>0</v>
      </c>
      <c r="DF487" s="47">
        <v>0</v>
      </c>
      <c r="DG487" s="47">
        <v>0</v>
      </c>
      <c r="DH487" s="47">
        <v>0</v>
      </c>
      <c r="DI487" s="47">
        <v>0</v>
      </c>
      <c r="DJ487" s="47">
        <v>0</v>
      </c>
      <c r="DK487" s="47">
        <v>0</v>
      </c>
      <c r="DL487" s="47">
        <v>0</v>
      </c>
      <c r="DM487" s="47">
        <v>0</v>
      </c>
      <c r="DN487" s="47">
        <v>0</v>
      </c>
      <c r="DO487" s="47">
        <v>0</v>
      </c>
      <c r="DP487" s="47">
        <v>0</v>
      </c>
      <c r="DQ487" s="47">
        <v>0</v>
      </c>
      <c r="DR487" s="47">
        <v>0</v>
      </c>
      <c r="DS487" s="47">
        <v>0</v>
      </c>
      <c r="DT487" s="47">
        <v>0</v>
      </c>
      <c r="DU487" s="47">
        <v>0</v>
      </c>
      <c r="DV487" s="47">
        <v>0</v>
      </c>
      <c r="DW487" s="47">
        <v>0</v>
      </c>
      <c r="DX487" s="47">
        <v>0</v>
      </c>
      <c r="DY487" s="47">
        <v>0</v>
      </c>
      <c r="DZ487" s="47">
        <v>0</v>
      </c>
      <c r="EA487" s="47">
        <v>0</v>
      </c>
      <c r="ZZ487" t="s">
        <v>157</v>
      </c>
    </row>
    <row r="488" spans="1:702" x14ac:dyDescent="0.25">
      <c r="A488" s="47" t="s">
        <v>913</v>
      </c>
      <c r="B488" s="47" t="s">
        <v>153</v>
      </c>
      <c r="C488" s="47" t="s">
        <v>157</v>
      </c>
      <c r="D488" s="47" t="s">
        <v>1170</v>
      </c>
      <c r="E488" s="47" t="s">
        <v>909</v>
      </c>
      <c r="F488" s="47" t="s">
        <v>909</v>
      </c>
      <c r="G488" s="47"/>
      <c r="H488" s="47" t="s">
        <v>406</v>
      </c>
      <c r="I488" s="47" t="s">
        <v>412</v>
      </c>
      <c r="J488" s="47" t="str">
        <f>=IFERROR(VLOOKUP(H488&amp;I488,Table_Fonctions!A:G,6,FALSE),"")</f>
        <v>0</v>
      </c>
      <c r="K488" s="47" t="s">
        <v>1177</v>
      </c>
      <c r="L488" s="47" t="str">
        <f>=IFERROR(VLOOKUP(H488&amp;I488,Table_Fonctions!A:G,7,FALSE),K488)</f>
        <v/>
      </c>
      <c r="M488" s="47" t="str">
        <f>=IF(OR(LEFT(D488, 3)="TJ ", LEFT(D488, 4)="CPH "), "OUI", "NON")</f>
        <v/>
      </c>
      <c r="N488" s="47" t="s">
        <v>914</v>
      </c>
      <c r="O488" s="47"/>
      <c r="P488" s="47">
        <v>1</v>
      </c>
      <c r="Q488" s="47">
        <v>1</v>
      </c>
      <c r="R488" s="47" t="s">
        <v>1172</v>
      </c>
      <c r="S488" s="47">
        <f>=ROUND(BQ488-(BR488+BS488),3)</f>
      </c>
      <c r="T488" s="47">
        <f>=ROUND(CK488-(CL488+CM488+CN488+CO488+CP488),3)</f>
      </c>
      <c r="U488" s="47">
        <v>0</v>
      </c>
      <c r="V488" s="47">
        <v>0</v>
      </c>
      <c r="W488" s="47">
        <v>0</v>
      </c>
      <c r="X488" s="47">
        <v>0</v>
      </c>
      <c r="Y488" s="47">
        <v>0</v>
      </c>
      <c r="Z488" s="47">
        <v>0</v>
      </c>
      <c r="AA488" s="47">
        <v>0</v>
      </c>
      <c r="AB488" s="47">
        <v>0</v>
      </c>
      <c r="AC488" s="47">
        <v>0</v>
      </c>
      <c r="AD488" s="47">
        <v>0</v>
      </c>
      <c r="AE488" s="47">
        <v>0</v>
      </c>
      <c r="AF488" s="47">
        <v>0</v>
      </c>
      <c r="AG488" s="47">
        <v>0</v>
      </c>
      <c r="AH488" s="47">
        <v>0</v>
      </c>
      <c r="AI488" s="47">
        <v>0</v>
      </c>
      <c r="AJ488" s="47">
        <v>0</v>
      </c>
      <c r="AK488" s="47">
        <v>0</v>
      </c>
      <c r="AL488" s="47">
        <v>0</v>
      </c>
      <c r="AM488" s="47">
        <v>0</v>
      </c>
      <c r="AN488" s="47">
        <v>0</v>
      </c>
      <c r="AO488" s="47">
        <v>0</v>
      </c>
      <c r="AP488" s="47">
        <v>0</v>
      </c>
      <c r="AQ488" s="47">
        <v>0</v>
      </c>
      <c r="AR488" s="47">
        <v>0</v>
      </c>
      <c r="AS488" s="47">
        <v>0</v>
      </c>
      <c r="AT488" s="47">
        <v>0</v>
      </c>
      <c r="AU488" s="47">
        <v>0</v>
      </c>
      <c r="AV488" s="47">
        <v>0</v>
      </c>
      <c r="AW488" s="47">
        <v>0</v>
      </c>
      <c r="AX488" s="47">
        <v>0</v>
      </c>
      <c r="AY488" s="47">
        <v>0</v>
      </c>
      <c r="AZ488" s="47">
        <v>0</v>
      </c>
      <c r="BA488" s="47">
        <v>0</v>
      </c>
      <c r="BB488" s="47">
        <v>0</v>
      </c>
      <c r="BC488" s="47">
        <v>0</v>
      </c>
      <c r="BD488" s="47">
        <v>0</v>
      </c>
      <c r="BE488" s="47">
        <v>0</v>
      </c>
      <c r="BF488" s="47">
        <v>0</v>
      </c>
      <c r="BG488" s="47">
        <v>0</v>
      </c>
      <c r="BH488" s="47">
        <v>0</v>
      </c>
      <c r="BI488" s="47">
        <v>0</v>
      </c>
      <c r="BJ488" s="47">
        <v>0</v>
      </c>
      <c r="BK488" s="47">
        <v>0</v>
      </c>
      <c r="BL488" s="47">
        <v>0</v>
      </c>
      <c r="BM488" s="47">
        <v>0</v>
      </c>
      <c r="BN488" s="47">
        <v>0</v>
      </c>
      <c r="BO488" s="47">
        <v>0</v>
      </c>
      <c r="BP488" s="47">
        <v>0</v>
      </c>
      <c r="BQ488" s="47">
        <v>0</v>
      </c>
      <c r="BR488" s="47">
        <v>0</v>
      </c>
      <c r="BS488" s="47">
        <v>0</v>
      </c>
      <c r="BT488" s="47">
        <v>0</v>
      </c>
      <c r="BU488" s="47">
        <v>0</v>
      </c>
      <c r="BV488" s="47">
        <v>0</v>
      </c>
      <c r="BW488" s="47">
        <v>0</v>
      </c>
      <c r="BX488" s="47">
        <v>0</v>
      </c>
      <c r="BY488" s="47">
        <v>0</v>
      </c>
      <c r="BZ488" s="47">
        <v>0</v>
      </c>
      <c r="CA488" s="47">
        <v>0</v>
      </c>
      <c r="CB488" s="47">
        <v>0</v>
      </c>
      <c r="CC488" s="47">
        <v>0</v>
      </c>
      <c r="CD488" s="47">
        <v>0</v>
      </c>
      <c r="CE488" s="47">
        <v>0</v>
      </c>
      <c r="CF488" s="47">
        <v>0</v>
      </c>
      <c r="CG488" s="47">
        <v>0</v>
      </c>
      <c r="CH488" s="47">
        <v>0</v>
      </c>
      <c r="CI488" s="47">
        <v>0</v>
      </c>
      <c r="CJ488" s="47">
        <v>0</v>
      </c>
      <c r="CK488" s="47">
        <v>1</v>
      </c>
      <c r="CL488" s="47">
        <v>0</v>
      </c>
      <c r="CM488" s="47">
        <v>1</v>
      </c>
      <c r="CN488" s="47">
        <v>0</v>
      </c>
      <c r="CO488" s="47">
        <v>0</v>
      </c>
      <c r="CP488" s="47">
        <v>0</v>
      </c>
      <c r="CQ488" s="47">
        <v>0</v>
      </c>
      <c r="CR488" s="47">
        <v>0</v>
      </c>
      <c r="CS488" s="47">
        <v>0</v>
      </c>
      <c r="CT488" s="47">
        <v>0</v>
      </c>
      <c r="CU488" s="47">
        <v>0</v>
      </c>
      <c r="CV488" s="47">
        <v>0</v>
      </c>
      <c r="CW488" s="47">
        <v>0</v>
      </c>
      <c r="CX488" s="47">
        <v>0</v>
      </c>
      <c r="CY488" s="47">
        <v>0</v>
      </c>
      <c r="CZ488" s="47">
        <v>0</v>
      </c>
      <c r="DA488" s="47">
        <v>0</v>
      </c>
      <c r="DB488" s="47">
        <v>0</v>
      </c>
      <c r="DC488" s="47">
        <v>0</v>
      </c>
      <c r="DD488" s="47">
        <v>0</v>
      </c>
      <c r="DE488" s="47">
        <v>0</v>
      </c>
      <c r="DF488" s="47">
        <v>0</v>
      </c>
      <c r="DG488" s="47">
        <v>0</v>
      </c>
      <c r="DH488" s="47">
        <v>0</v>
      </c>
      <c r="DI488" s="47">
        <v>0</v>
      </c>
      <c r="DJ488" s="47">
        <v>0</v>
      </c>
      <c r="DK488" s="47">
        <v>0</v>
      </c>
      <c r="DL488" s="47">
        <v>0</v>
      </c>
      <c r="DM488" s="47">
        <v>0</v>
      </c>
      <c r="DN488" s="47">
        <v>0</v>
      </c>
      <c r="DO488" s="47">
        <v>0</v>
      </c>
      <c r="DP488" s="47">
        <v>0</v>
      </c>
      <c r="DQ488" s="47">
        <v>0</v>
      </c>
      <c r="DR488" s="47">
        <v>0</v>
      </c>
      <c r="DS488" s="47">
        <v>0</v>
      </c>
      <c r="DT488" s="47">
        <v>0</v>
      </c>
      <c r="DU488" s="47">
        <v>0</v>
      </c>
      <c r="DV488" s="47">
        <v>0</v>
      </c>
      <c r="DW488" s="47">
        <v>0</v>
      </c>
      <c r="DX488" s="47">
        <v>0</v>
      </c>
      <c r="DY488" s="47">
        <v>0</v>
      </c>
      <c r="DZ488" s="47">
        <v>0</v>
      </c>
      <c r="EA488" s="47">
        <v>0</v>
      </c>
      <c r="ZZ488" t="s">
        <v>157</v>
      </c>
    </row>
    <row r="489" spans="1:702" x14ac:dyDescent="0.25">
      <c r="A489" s="47" t="s">
        <v>915</v>
      </c>
      <c r="B489" s="47" t="s">
        <v>153</v>
      </c>
      <c r="C489" s="47" t="s">
        <v>157</v>
      </c>
      <c r="D489" s="47" t="s">
        <v>1170</v>
      </c>
      <c r="E489" s="47" t="s">
        <v>909</v>
      </c>
      <c r="F489" s="47" t="s">
        <v>909</v>
      </c>
      <c r="G489" s="47"/>
      <c r="H489" s="47" t="s">
        <v>406</v>
      </c>
      <c r="I489" s="47" t="s">
        <v>412</v>
      </c>
      <c r="J489" s="47" t="str">
        <f>=IFERROR(VLOOKUP(H489&amp;I489,Table_Fonctions!A:G,6,FALSE),"")</f>
        <v>0</v>
      </c>
      <c r="K489" s="47" t="s">
        <v>1177</v>
      </c>
      <c r="L489" s="47" t="str">
        <f>=IFERROR(VLOOKUP(H489&amp;I489,Table_Fonctions!A:G,7,FALSE),K489)</f>
        <v/>
      </c>
      <c r="M489" s="47" t="str">
        <f>=IF(OR(LEFT(D489, 3)="TJ ", LEFT(D489, 4)="CPH "), "OUI", "NON")</f>
        <v/>
      </c>
      <c r="N489" s="47" t="s">
        <v>166</v>
      </c>
      <c r="O489" s="47" t="s">
        <v>669</v>
      </c>
      <c r="P489" s="47">
        <v>0.8</v>
      </c>
      <c r="Q489" s="47">
        <v>0.8</v>
      </c>
      <c r="R489" s="47" t="s">
        <v>1172</v>
      </c>
      <c r="S489" s="47">
        <f>=ROUND(BQ489-(BR489+BS489),3)</f>
      </c>
      <c r="T489" s="47">
        <f>=ROUND(CK489-(CL489+CM489+CN489+CO489+CP489),3)</f>
      </c>
      <c r="U489" s="47">
        <v>0</v>
      </c>
      <c r="V489" s="47">
        <v>0</v>
      </c>
      <c r="W489" s="47">
        <v>0</v>
      </c>
      <c r="X489" s="47">
        <v>0</v>
      </c>
      <c r="Y489" s="47">
        <v>0</v>
      </c>
      <c r="Z489" s="47">
        <v>0</v>
      </c>
      <c r="AA489" s="47">
        <v>0</v>
      </c>
      <c r="AB489" s="47">
        <v>0</v>
      </c>
      <c r="AC489" s="47">
        <v>0</v>
      </c>
      <c r="AD489" s="47">
        <v>0</v>
      </c>
      <c r="AE489" s="47">
        <v>0</v>
      </c>
      <c r="AF489" s="47">
        <v>0</v>
      </c>
      <c r="AG489" s="47">
        <v>0</v>
      </c>
      <c r="AH489" s="47">
        <v>0</v>
      </c>
      <c r="AI489" s="47">
        <v>0</v>
      </c>
      <c r="AJ489" s="47">
        <v>0</v>
      </c>
      <c r="AK489" s="47">
        <v>0</v>
      </c>
      <c r="AL489" s="47">
        <v>0</v>
      </c>
      <c r="AM489" s="47">
        <v>0</v>
      </c>
      <c r="AN489" s="47">
        <v>0</v>
      </c>
      <c r="AO489" s="47">
        <v>0</v>
      </c>
      <c r="AP489" s="47">
        <v>0</v>
      </c>
      <c r="AQ489" s="47">
        <v>0</v>
      </c>
      <c r="AR489" s="47">
        <v>0</v>
      </c>
      <c r="AS489" s="47">
        <v>0</v>
      </c>
      <c r="AT489" s="47">
        <v>0</v>
      </c>
      <c r="AU489" s="47">
        <v>0</v>
      </c>
      <c r="AV489" s="47">
        <v>0</v>
      </c>
      <c r="AW489" s="47">
        <v>0</v>
      </c>
      <c r="AX489" s="47">
        <v>0</v>
      </c>
      <c r="AY489" s="47">
        <v>0</v>
      </c>
      <c r="AZ489" s="47">
        <v>0</v>
      </c>
      <c r="BA489" s="47">
        <v>0</v>
      </c>
      <c r="BB489" s="47">
        <v>0</v>
      </c>
      <c r="BC489" s="47">
        <v>0</v>
      </c>
      <c r="BD489" s="47">
        <v>0</v>
      </c>
      <c r="BE489" s="47">
        <v>0</v>
      </c>
      <c r="BF489" s="47">
        <v>0</v>
      </c>
      <c r="BG489" s="47">
        <v>0</v>
      </c>
      <c r="BH489" s="47">
        <v>0</v>
      </c>
      <c r="BI489" s="47">
        <v>0</v>
      </c>
      <c r="BJ489" s="47">
        <v>0</v>
      </c>
      <c r="BK489" s="47">
        <v>0</v>
      </c>
      <c r="BL489" s="47">
        <v>0</v>
      </c>
      <c r="BM489" s="47">
        <v>0</v>
      </c>
      <c r="BN489" s="47">
        <v>0</v>
      </c>
      <c r="BO489" s="47">
        <v>0</v>
      </c>
      <c r="BP489" s="47">
        <v>0</v>
      </c>
      <c r="BQ489" s="47">
        <v>0</v>
      </c>
      <c r="BR489" s="47">
        <v>0</v>
      </c>
      <c r="BS489" s="47">
        <v>0</v>
      </c>
      <c r="BT489" s="47">
        <v>0.8</v>
      </c>
      <c r="BU489" s="47">
        <v>0</v>
      </c>
      <c r="BV489" s="47">
        <v>0</v>
      </c>
      <c r="BW489" s="47">
        <v>0</v>
      </c>
      <c r="BX489" s="47">
        <v>0</v>
      </c>
      <c r="BY489" s="47">
        <v>0</v>
      </c>
      <c r="BZ489" s="47">
        <v>0</v>
      </c>
      <c r="CA489" s="47">
        <v>0</v>
      </c>
      <c r="CB489" s="47">
        <v>0</v>
      </c>
      <c r="CC489" s="47">
        <v>0</v>
      </c>
      <c r="CD489" s="47">
        <v>0</v>
      </c>
      <c r="CE489" s="47">
        <v>0</v>
      </c>
      <c r="CF489" s="47">
        <v>0</v>
      </c>
      <c r="CG489" s="47">
        <v>0</v>
      </c>
      <c r="CH489" s="47">
        <v>0</v>
      </c>
      <c r="CI489" s="47">
        <v>0</v>
      </c>
      <c r="CJ489" s="47">
        <v>0</v>
      </c>
      <c r="CK489" s="47">
        <v>0</v>
      </c>
      <c r="CL489" s="47">
        <v>0</v>
      </c>
      <c r="CM489" s="47">
        <v>0</v>
      </c>
      <c r="CN489" s="47">
        <v>0</v>
      </c>
      <c r="CO489" s="47">
        <v>0</v>
      </c>
      <c r="CP489" s="47">
        <v>0</v>
      </c>
      <c r="CQ489" s="47">
        <v>0</v>
      </c>
      <c r="CR489" s="47">
        <v>0</v>
      </c>
      <c r="CS489" s="47">
        <v>0</v>
      </c>
      <c r="CT489" s="47">
        <v>0</v>
      </c>
      <c r="CU489" s="47">
        <v>0</v>
      </c>
      <c r="CV489" s="47">
        <v>0</v>
      </c>
      <c r="CW489" s="47">
        <v>0</v>
      </c>
      <c r="CX489" s="47">
        <v>0</v>
      </c>
      <c r="CY489" s="47">
        <v>0</v>
      </c>
      <c r="CZ489" s="47">
        <v>0</v>
      </c>
      <c r="DA489" s="47">
        <v>0</v>
      </c>
      <c r="DB489" s="47">
        <v>0</v>
      </c>
      <c r="DC489" s="47">
        <v>0</v>
      </c>
      <c r="DD489" s="47">
        <v>0</v>
      </c>
      <c r="DE489" s="47">
        <v>0</v>
      </c>
      <c r="DF489" s="47">
        <v>0</v>
      </c>
      <c r="DG489" s="47">
        <v>0</v>
      </c>
      <c r="DH489" s="47">
        <v>0</v>
      </c>
      <c r="DI489" s="47">
        <v>0</v>
      </c>
      <c r="DJ489" s="47">
        <v>0</v>
      </c>
      <c r="DK489" s="47">
        <v>0</v>
      </c>
      <c r="DL489" s="47">
        <v>0</v>
      </c>
      <c r="DM489" s="47">
        <v>0</v>
      </c>
      <c r="DN489" s="47">
        <v>0</v>
      </c>
      <c r="DO489" s="47">
        <v>0</v>
      </c>
      <c r="DP489" s="47">
        <v>0</v>
      </c>
      <c r="DQ489" s="47">
        <v>0</v>
      </c>
      <c r="DR489" s="47">
        <v>0</v>
      </c>
      <c r="DS489" s="47">
        <v>0</v>
      </c>
      <c r="DT489" s="47">
        <v>0</v>
      </c>
      <c r="DU489" s="47">
        <v>0</v>
      </c>
      <c r="DV489" s="47">
        <v>0</v>
      </c>
      <c r="DW489" s="47">
        <v>0</v>
      </c>
      <c r="DX489" s="47">
        <v>0</v>
      </c>
      <c r="DY489" s="47">
        <v>0</v>
      </c>
      <c r="DZ489" s="47">
        <v>0</v>
      </c>
      <c r="EA489" s="47">
        <v>0</v>
      </c>
      <c r="ZZ489" t="s">
        <v>157</v>
      </c>
    </row>
    <row r="490" spans="1:702" x14ac:dyDescent="0.25">
      <c r="A490" s="47" t="s">
        <v>916</v>
      </c>
      <c r="B490" s="47" t="s">
        <v>153</v>
      </c>
      <c r="C490" s="47" t="s">
        <v>157</v>
      </c>
      <c r="D490" s="47" t="s">
        <v>1170</v>
      </c>
      <c r="E490" s="47" t="s">
        <v>909</v>
      </c>
      <c r="F490" s="47" t="s">
        <v>909</v>
      </c>
      <c r="G490" s="47"/>
      <c r="H490" s="47" t="s">
        <v>406</v>
      </c>
      <c r="I490" s="47" t="s">
        <v>412</v>
      </c>
      <c r="J490" s="47" t="str">
        <f>=IFERROR(VLOOKUP(H490&amp;I490,Table_Fonctions!A:G,6,FALSE),"")</f>
        <v>0</v>
      </c>
      <c r="K490" s="47" t="s">
        <v>1177</v>
      </c>
      <c r="L490" s="47" t="str">
        <f>=IFERROR(VLOOKUP(H490&amp;I490,Table_Fonctions!A:G,7,FALSE),K490)</f>
        <v/>
      </c>
      <c r="M490" s="47" t="str">
        <f>=IF(OR(LEFT(D490, 3)="TJ ", LEFT(D490, 4)="CPH "), "OUI", "NON")</f>
        <v/>
      </c>
      <c r="N490" s="47" t="s">
        <v>648</v>
      </c>
      <c r="O490" s="47" t="s">
        <v>513</v>
      </c>
      <c r="P490" s="47">
        <v>0.3447368421052632</v>
      </c>
      <c r="Q490" s="47">
        <v>0.3447368421052632</v>
      </c>
      <c r="R490" s="47" t="s">
        <v>1172</v>
      </c>
      <c r="S490" s="47">
        <f>=ROUND(BQ490-(BR490+BS490),3)</f>
      </c>
      <c r="T490" s="47">
        <f>=ROUND(CK490-(CL490+CM490+CN490+CO490+CP490),3)</f>
      </c>
      <c r="U490" s="47">
        <v>0</v>
      </c>
      <c r="V490" s="47">
        <v>0</v>
      </c>
      <c r="W490" s="47">
        <v>0</v>
      </c>
      <c r="X490" s="47">
        <v>0</v>
      </c>
      <c r="Y490" s="47">
        <v>0</v>
      </c>
      <c r="Z490" s="47">
        <v>0</v>
      </c>
      <c r="AA490" s="47">
        <v>0</v>
      </c>
      <c r="AB490" s="47">
        <v>0</v>
      </c>
      <c r="AC490" s="47">
        <v>0</v>
      </c>
      <c r="AD490" s="47">
        <v>0</v>
      </c>
      <c r="AE490" s="47">
        <v>0</v>
      </c>
      <c r="AF490" s="47">
        <v>0</v>
      </c>
      <c r="AG490" s="47">
        <v>0</v>
      </c>
      <c r="AH490" s="47">
        <v>0</v>
      </c>
      <c r="AI490" s="47">
        <v>0</v>
      </c>
      <c r="AJ490" s="47">
        <v>0</v>
      </c>
      <c r="AK490" s="47">
        <v>0</v>
      </c>
      <c r="AL490" s="47">
        <v>0</v>
      </c>
      <c r="AM490" s="47">
        <v>0</v>
      </c>
      <c r="AN490" s="47">
        <v>0</v>
      </c>
      <c r="AO490" s="47">
        <v>0</v>
      </c>
      <c r="AP490" s="47">
        <v>0</v>
      </c>
      <c r="AQ490" s="47">
        <v>0</v>
      </c>
      <c r="AR490" s="47">
        <v>0</v>
      </c>
      <c r="AS490" s="47">
        <v>0</v>
      </c>
      <c r="AT490" s="47">
        <v>0</v>
      </c>
      <c r="AU490" s="47">
        <v>0</v>
      </c>
      <c r="AV490" s="47">
        <v>0</v>
      </c>
      <c r="AW490" s="47">
        <v>0</v>
      </c>
      <c r="AX490" s="47">
        <v>0</v>
      </c>
      <c r="AY490" s="47">
        <v>0</v>
      </c>
      <c r="AZ490" s="47">
        <v>0</v>
      </c>
      <c r="BA490" s="47">
        <v>0</v>
      </c>
      <c r="BB490" s="47">
        <v>0</v>
      </c>
      <c r="BC490" s="47">
        <v>0</v>
      </c>
      <c r="BD490" s="47">
        <v>0</v>
      </c>
      <c r="BE490" s="47">
        <v>0</v>
      </c>
      <c r="BF490" s="47">
        <v>0</v>
      </c>
      <c r="BG490" s="47">
        <v>0</v>
      </c>
      <c r="BH490" s="47">
        <v>0</v>
      </c>
      <c r="BI490" s="47">
        <v>0</v>
      </c>
      <c r="BJ490" s="47">
        <v>0</v>
      </c>
      <c r="BK490" s="47">
        <v>0</v>
      </c>
      <c r="BL490" s="47">
        <v>0</v>
      </c>
      <c r="BM490" s="47">
        <v>0</v>
      </c>
      <c r="BN490" s="47">
        <v>0</v>
      </c>
      <c r="BO490" s="47">
        <v>0</v>
      </c>
      <c r="BP490" s="47">
        <v>0</v>
      </c>
      <c r="BQ490" s="47">
        <v>0</v>
      </c>
      <c r="BR490" s="47">
        <v>0</v>
      </c>
      <c r="BS490" s="47">
        <v>0</v>
      </c>
      <c r="BT490" s="47">
        <v>0.3447368421052632</v>
      </c>
      <c r="BU490" s="47">
        <v>0</v>
      </c>
      <c r="BV490" s="47">
        <v>0</v>
      </c>
      <c r="BW490" s="47">
        <v>0</v>
      </c>
      <c r="BX490" s="47">
        <v>0</v>
      </c>
      <c r="BY490" s="47">
        <v>0</v>
      </c>
      <c r="BZ490" s="47">
        <v>0</v>
      </c>
      <c r="CA490" s="47">
        <v>0</v>
      </c>
      <c r="CB490" s="47">
        <v>0</v>
      </c>
      <c r="CC490" s="47">
        <v>0</v>
      </c>
      <c r="CD490" s="47">
        <v>0</v>
      </c>
      <c r="CE490" s="47">
        <v>0</v>
      </c>
      <c r="CF490" s="47">
        <v>0</v>
      </c>
      <c r="CG490" s="47">
        <v>0</v>
      </c>
      <c r="CH490" s="47">
        <v>0</v>
      </c>
      <c r="CI490" s="47">
        <v>0</v>
      </c>
      <c r="CJ490" s="47">
        <v>0</v>
      </c>
      <c r="CK490" s="47">
        <v>0</v>
      </c>
      <c r="CL490" s="47">
        <v>0</v>
      </c>
      <c r="CM490" s="47">
        <v>0</v>
      </c>
      <c r="CN490" s="47">
        <v>0</v>
      </c>
      <c r="CO490" s="47">
        <v>0</v>
      </c>
      <c r="CP490" s="47">
        <v>0</v>
      </c>
      <c r="CQ490" s="47">
        <v>0</v>
      </c>
      <c r="CR490" s="47">
        <v>0</v>
      </c>
      <c r="CS490" s="47">
        <v>0</v>
      </c>
      <c r="CT490" s="47">
        <v>0</v>
      </c>
      <c r="CU490" s="47">
        <v>0</v>
      </c>
      <c r="CV490" s="47">
        <v>0</v>
      </c>
      <c r="CW490" s="47">
        <v>0</v>
      </c>
      <c r="CX490" s="47">
        <v>0</v>
      </c>
      <c r="CY490" s="47">
        <v>0</v>
      </c>
      <c r="CZ490" s="47">
        <v>0</v>
      </c>
      <c r="DA490" s="47">
        <v>0</v>
      </c>
      <c r="DB490" s="47">
        <v>0</v>
      </c>
      <c r="DC490" s="47">
        <v>0</v>
      </c>
      <c r="DD490" s="47">
        <v>0</v>
      </c>
      <c r="DE490" s="47">
        <v>0</v>
      </c>
      <c r="DF490" s="47">
        <v>0</v>
      </c>
      <c r="DG490" s="47">
        <v>0</v>
      </c>
      <c r="DH490" s="47">
        <v>0</v>
      </c>
      <c r="DI490" s="47">
        <v>0</v>
      </c>
      <c r="DJ490" s="47">
        <v>0</v>
      </c>
      <c r="DK490" s="47">
        <v>0</v>
      </c>
      <c r="DL490" s="47">
        <v>0</v>
      </c>
      <c r="DM490" s="47">
        <v>0</v>
      </c>
      <c r="DN490" s="47">
        <v>0</v>
      </c>
      <c r="DO490" s="47">
        <v>0</v>
      </c>
      <c r="DP490" s="47">
        <v>0</v>
      </c>
      <c r="DQ490" s="47">
        <v>0</v>
      </c>
      <c r="DR490" s="47">
        <v>0</v>
      </c>
      <c r="DS490" s="47">
        <v>0</v>
      </c>
      <c r="DT490" s="47">
        <v>0</v>
      </c>
      <c r="DU490" s="47">
        <v>0</v>
      </c>
      <c r="DV490" s="47">
        <v>0</v>
      </c>
      <c r="DW490" s="47">
        <v>0</v>
      </c>
      <c r="DX490" s="47">
        <v>0</v>
      </c>
      <c r="DY490" s="47">
        <v>0</v>
      </c>
      <c r="DZ490" s="47">
        <v>0</v>
      </c>
      <c r="EA490" s="47">
        <v>0</v>
      </c>
      <c r="ZZ490" t="s">
        <v>157</v>
      </c>
    </row>
    <row r="491" spans="1:702" x14ac:dyDescent="0.25">
      <c r="A491" s="47" t="s">
        <v>917</v>
      </c>
      <c r="B491" s="47" t="s">
        <v>153</v>
      </c>
      <c r="C491" s="47" t="s">
        <v>157</v>
      </c>
      <c r="D491" s="47" t="s">
        <v>1170</v>
      </c>
      <c r="E491" s="47" t="s">
        <v>909</v>
      </c>
      <c r="F491" s="47" t="s">
        <v>909</v>
      </c>
      <c r="G491" s="47"/>
      <c r="H491" s="47" t="s">
        <v>406</v>
      </c>
      <c r="I491" s="47" t="s">
        <v>412</v>
      </c>
      <c r="J491" s="47" t="str">
        <f>=IFERROR(VLOOKUP(H491&amp;I491,Table_Fonctions!A:G,6,FALSE),"")</f>
        <v>0</v>
      </c>
      <c r="K491" s="47" t="s">
        <v>1177</v>
      </c>
      <c r="L491" s="47" t="str">
        <f>=IFERROR(VLOOKUP(H491&amp;I491,Table_Fonctions!A:G,7,FALSE),K491)</f>
        <v/>
      </c>
      <c r="M491" s="47" t="str">
        <f>=IF(OR(LEFT(D491, 3)="TJ ", LEFT(D491, 4)="CPH "), "OUI", "NON")</f>
        <v/>
      </c>
      <c r="N491" s="47" t="s">
        <v>801</v>
      </c>
      <c r="O491" s="47" t="s">
        <v>164</v>
      </c>
      <c r="P491" s="47">
        <v>0.45789473684210524</v>
      </c>
      <c r="Q491" s="47">
        <v>0.45789473684210524</v>
      </c>
      <c r="R491" s="47" t="s">
        <v>1172</v>
      </c>
      <c r="S491" s="47">
        <f>=ROUND(BQ491-(BR491+BS491),3)</f>
      </c>
      <c r="T491" s="47">
        <f>=ROUND(CK491-(CL491+CM491+CN491+CO491+CP491),3)</f>
      </c>
      <c r="U491" s="47">
        <v>0</v>
      </c>
      <c r="V491" s="47">
        <v>0</v>
      </c>
      <c r="W491" s="47">
        <v>0</v>
      </c>
      <c r="X491" s="47">
        <v>0</v>
      </c>
      <c r="Y491" s="47">
        <v>0</v>
      </c>
      <c r="Z491" s="47">
        <v>0</v>
      </c>
      <c r="AA491" s="47">
        <v>0</v>
      </c>
      <c r="AB491" s="47">
        <v>0</v>
      </c>
      <c r="AC491" s="47">
        <v>0</v>
      </c>
      <c r="AD491" s="47">
        <v>0</v>
      </c>
      <c r="AE491" s="47">
        <v>0</v>
      </c>
      <c r="AF491" s="47">
        <v>0</v>
      </c>
      <c r="AG491" s="47">
        <v>0</v>
      </c>
      <c r="AH491" s="47">
        <v>0</v>
      </c>
      <c r="AI491" s="47">
        <v>0</v>
      </c>
      <c r="AJ491" s="47">
        <v>0</v>
      </c>
      <c r="AK491" s="47">
        <v>0</v>
      </c>
      <c r="AL491" s="47">
        <v>0</v>
      </c>
      <c r="AM491" s="47">
        <v>0</v>
      </c>
      <c r="AN491" s="47">
        <v>0</v>
      </c>
      <c r="AO491" s="47">
        <v>0</v>
      </c>
      <c r="AP491" s="47">
        <v>0</v>
      </c>
      <c r="AQ491" s="47">
        <v>0</v>
      </c>
      <c r="AR491" s="47">
        <v>0</v>
      </c>
      <c r="AS491" s="47">
        <v>0</v>
      </c>
      <c r="AT491" s="47">
        <v>0</v>
      </c>
      <c r="AU491" s="47">
        <v>0</v>
      </c>
      <c r="AV491" s="47">
        <v>0</v>
      </c>
      <c r="AW491" s="47">
        <v>0</v>
      </c>
      <c r="AX491" s="47">
        <v>0</v>
      </c>
      <c r="AY491" s="47">
        <v>0</v>
      </c>
      <c r="AZ491" s="47">
        <v>0</v>
      </c>
      <c r="BA491" s="47">
        <v>0</v>
      </c>
      <c r="BB491" s="47">
        <v>0</v>
      </c>
      <c r="BC491" s="47">
        <v>0</v>
      </c>
      <c r="BD491" s="47">
        <v>0</v>
      </c>
      <c r="BE491" s="47">
        <v>0</v>
      </c>
      <c r="BF491" s="47">
        <v>0</v>
      </c>
      <c r="BG491" s="47">
        <v>0</v>
      </c>
      <c r="BH491" s="47">
        <v>0</v>
      </c>
      <c r="BI491" s="47">
        <v>0</v>
      </c>
      <c r="BJ491" s="47">
        <v>0</v>
      </c>
      <c r="BK491" s="47">
        <v>0</v>
      </c>
      <c r="BL491" s="47">
        <v>0</v>
      </c>
      <c r="BM491" s="47">
        <v>0</v>
      </c>
      <c r="BN491" s="47">
        <v>0</v>
      </c>
      <c r="BO491" s="47">
        <v>0</v>
      </c>
      <c r="BP491" s="47">
        <v>0</v>
      </c>
      <c r="BQ491" s="47">
        <v>0</v>
      </c>
      <c r="BR491" s="47">
        <v>0</v>
      </c>
      <c r="BS491" s="47">
        <v>0</v>
      </c>
      <c r="BT491" s="47">
        <v>0</v>
      </c>
      <c r="BU491" s="47">
        <v>0</v>
      </c>
      <c r="BV491" s="47">
        <v>0</v>
      </c>
      <c r="BW491" s="47">
        <v>0</v>
      </c>
      <c r="BX491" s="47">
        <v>0</v>
      </c>
      <c r="BY491" s="47">
        <v>0</v>
      </c>
      <c r="BZ491" s="47">
        <v>0</v>
      </c>
      <c r="CA491" s="47">
        <v>0</v>
      </c>
      <c r="CB491" s="47">
        <v>0</v>
      </c>
      <c r="CC491" s="47">
        <v>0</v>
      </c>
      <c r="CD491" s="47">
        <v>0</v>
      </c>
      <c r="CE491" s="47">
        <v>0</v>
      </c>
      <c r="CF491" s="47">
        <v>0</v>
      </c>
      <c r="CG491" s="47">
        <v>0</v>
      </c>
      <c r="CH491" s="47">
        <v>0</v>
      </c>
      <c r="CI491" s="47">
        <v>0</v>
      </c>
      <c r="CJ491" s="47">
        <v>0</v>
      </c>
      <c r="CK491" s="47">
        <v>0</v>
      </c>
      <c r="CL491" s="47">
        <v>0</v>
      </c>
      <c r="CM491" s="47">
        <v>0</v>
      </c>
      <c r="CN491" s="47">
        <v>0</v>
      </c>
      <c r="CO491" s="47">
        <v>0</v>
      </c>
      <c r="CP491" s="47">
        <v>0</v>
      </c>
      <c r="CQ491" s="47">
        <v>0</v>
      </c>
      <c r="CR491" s="47">
        <v>0</v>
      </c>
      <c r="CS491" s="47">
        <v>0</v>
      </c>
      <c r="CT491" s="47">
        <v>0</v>
      </c>
      <c r="CU491" s="47">
        <v>0</v>
      </c>
      <c r="CV491" s="47">
        <v>0.45789473684210524</v>
      </c>
      <c r="CW491" s="47">
        <v>0</v>
      </c>
      <c r="CX491" s="47">
        <v>0</v>
      </c>
      <c r="CY491" s="47">
        <v>0</v>
      </c>
      <c r="CZ491" s="47">
        <v>0</v>
      </c>
      <c r="DA491" s="47">
        <v>0</v>
      </c>
      <c r="DB491" s="47">
        <v>0</v>
      </c>
      <c r="DC491" s="47">
        <v>0</v>
      </c>
      <c r="DD491" s="47">
        <v>0</v>
      </c>
      <c r="DE491" s="47">
        <v>0</v>
      </c>
      <c r="DF491" s="47">
        <v>0</v>
      </c>
      <c r="DG491" s="47">
        <v>0</v>
      </c>
      <c r="DH491" s="47">
        <v>0</v>
      </c>
      <c r="DI491" s="47">
        <v>0</v>
      </c>
      <c r="DJ491" s="47">
        <v>0</v>
      </c>
      <c r="DK491" s="47">
        <v>0</v>
      </c>
      <c r="DL491" s="47">
        <v>0</v>
      </c>
      <c r="DM491" s="47">
        <v>0</v>
      </c>
      <c r="DN491" s="47">
        <v>0</v>
      </c>
      <c r="DO491" s="47">
        <v>0</v>
      </c>
      <c r="DP491" s="47">
        <v>0</v>
      </c>
      <c r="DQ491" s="47">
        <v>0</v>
      </c>
      <c r="DR491" s="47">
        <v>0</v>
      </c>
      <c r="DS491" s="47">
        <v>0</v>
      </c>
      <c r="DT491" s="47">
        <v>0</v>
      </c>
      <c r="DU491" s="47">
        <v>0</v>
      </c>
      <c r="DV491" s="47">
        <v>0</v>
      </c>
      <c r="DW491" s="47">
        <v>0</v>
      </c>
      <c r="DX491" s="47">
        <v>0</v>
      </c>
      <c r="DY491" s="47">
        <v>0</v>
      </c>
      <c r="DZ491" s="47">
        <v>0</v>
      </c>
      <c r="EA491" s="47">
        <v>0</v>
      </c>
      <c r="ZZ491" t="s">
        <v>157</v>
      </c>
    </row>
    <row r="492" spans="1:702" x14ac:dyDescent="0.25">
      <c r="A492" s="47" t="s">
        <v>918</v>
      </c>
      <c r="B492" s="47" t="s">
        <v>153</v>
      </c>
      <c r="C492" s="47" t="s">
        <v>157</v>
      </c>
      <c r="D492" s="47" t="s">
        <v>1170</v>
      </c>
      <c r="E492" s="47" t="s">
        <v>909</v>
      </c>
      <c r="F492" s="47" t="s">
        <v>909</v>
      </c>
      <c r="G492" s="47"/>
      <c r="H492" s="47" t="s">
        <v>406</v>
      </c>
      <c r="I492" s="47" t="s">
        <v>415</v>
      </c>
      <c r="J492" s="47" t="str">
        <f>=IFERROR(VLOOKUP(H492&amp;I492,Table_Fonctions!A:G,6,FALSE),"")</f>
        <v>0</v>
      </c>
      <c r="K492" s="47" t="s">
        <v>1177</v>
      </c>
      <c r="L492" s="47" t="str">
        <f>=IFERROR(VLOOKUP(H492&amp;I492,Table_Fonctions!A:G,7,FALSE),K492)</f>
        <v/>
      </c>
      <c r="M492" s="47" t="str">
        <f>=IF(OR(LEFT(D492, 3)="TJ ", LEFT(D492, 4)="CPH "), "OUI", "NON")</f>
        <v/>
      </c>
      <c r="N492" s="47" t="s">
        <v>671</v>
      </c>
      <c r="O492" s="47"/>
      <c r="P492" s="47">
        <v>1</v>
      </c>
      <c r="Q492" s="47">
        <v>1</v>
      </c>
      <c r="R492" s="47" t="s">
        <v>1172</v>
      </c>
      <c r="S492" s="47">
        <f>=ROUND(BQ492-(BR492+BS492),3)</f>
      </c>
      <c r="T492" s="47">
        <f>=ROUND(CK492-(CL492+CM492+CN492+CO492+CP492),3)</f>
      </c>
      <c r="U492" s="47">
        <v>0</v>
      </c>
      <c r="V492" s="47">
        <v>0</v>
      </c>
      <c r="W492" s="47">
        <v>0</v>
      </c>
      <c r="X492" s="47">
        <v>0</v>
      </c>
      <c r="Y492" s="47">
        <v>0</v>
      </c>
      <c r="Z492" s="47">
        <v>0</v>
      </c>
      <c r="AA492" s="47">
        <v>0</v>
      </c>
      <c r="AB492" s="47">
        <v>0</v>
      </c>
      <c r="AC492" s="47">
        <v>0</v>
      </c>
      <c r="AD492" s="47">
        <v>0</v>
      </c>
      <c r="AE492" s="47">
        <v>0</v>
      </c>
      <c r="AF492" s="47">
        <v>0</v>
      </c>
      <c r="AG492" s="47">
        <v>0</v>
      </c>
      <c r="AH492" s="47">
        <v>0</v>
      </c>
      <c r="AI492" s="47">
        <v>0</v>
      </c>
      <c r="AJ492" s="47">
        <v>0</v>
      </c>
      <c r="AK492" s="47">
        <v>0</v>
      </c>
      <c r="AL492" s="47">
        <v>0</v>
      </c>
      <c r="AM492" s="47">
        <v>0</v>
      </c>
      <c r="AN492" s="47">
        <v>0</v>
      </c>
      <c r="AO492" s="47">
        <v>0</v>
      </c>
      <c r="AP492" s="47">
        <v>0</v>
      </c>
      <c r="AQ492" s="47">
        <v>0</v>
      </c>
      <c r="AR492" s="47">
        <v>0</v>
      </c>
      <c r="AS492" s="47">
        <v>0</v>
      </c>
      <c r="AT492" s="47">
        <v>0</v>
      </c>
      <c r="AU492" s="47">
        <v>0</v>
      </c>
      <c r="AV492" s="47">
        <v>0</v>
      </c>
      <c r="AW492" s="47">
        <v>0</v>
      </c>
      <c r="AX492" s="47">
        <v>0</v>
      </c>
      <c r="AY492" s="47">
        <v>0</v>
      </c>
      <c r="AZ492" s="47">
        <v>0</v>
      </c>
      <c r="BA492" s="47">
        <v>0</v>
      </c>
      <c r="BB492" s="47">
        <v>0</v>
      </c>
      <c r="BC492" s="47">
        <v>0</v>
      </c>
      <c r="BD492" s="47">
        <v>0</v>
      </c>
      <c r="BE492" s="47">
        <v>0</v>
      </c>
      <c r="BF492" s="47">
        <v>0</v>
      </c>
      <c r="BG492" s="47">
        <v>0</v>
      </c>
      <c r="BH492" s="47">
        <v>0</v>
      </c>
      <c r="BI492" s="47">
        <v>0</v>
      </c>
      <c r="BJ492" s="47">
        <v>0</v>
      </c>
      <c r="BK492" s="47">
        <v>0</v>
      </c>
      <c r="BL492" s="47">
        <v>0</v>
      </c>
      <c r="BM492" s="47">
        <v>0</v>
      </c>
      <c r="BN492" s="47">
        <v>0</v>
      </c>
      <c r="BO492" s="47">
        <v>0</v>
      </c>
      <c r="BP492" s="47">
        <v>0</v>
      </c>
      <c r="BQ492" s="47">
        <v>0</v>
      </c>
      <c r="BR492" s="47">
        <v>0</v>
      </c>
      <c r="BS492" s="47">
        <v>0</v>
      </c>
      <c r="BT492" s="47">
        <v>0</v>
      </c>
      <c r="BU492" s="47">
        <v>0</v>
      </c>
      <c r="BV492" s="47">
        <v>0</v>
      </c>
      <c r="BW492" s="47">
        <v>0</v>
      </c>
      <c r="BX492" s="47">
        <v>0</v>
      </c>
      <c r="BY492" s="47">
        <v>0</v>
      </c>
      <c r="BZ492" s="47">
        <v>0</v>
      </c>
      <c r="CA492" s="47">
        <v>0</v>
      </c>
      <c r="CB492" s="47">
        <v>0</v>
      </c>
      <c r="CC492" s="47">
        <v>0</v>
      </c>
      <c r="CD492" s="47">
        <v>0</v>
      </c>
      <c r="CE492" s="47">
        <v>0</v>
      </c>
      <c r="CF492" s="47">
        <v>0</v>
      </c>
      <c r="CG492" s="47">
        <v>0</v>
      </c>
      <c r="CH492" s="47">
        <v>0</v>
      </c>
      <c r="CI492" s="47">
        <v>0</v>
      </c>
      <c r="CJ492" s="47">
        <v>0</v>
      </c>
      <c r="CK492" s="47">
        <v>0</v>
      </c>
      <c r="CL492" s="47">
        <v>0</v>
      </c>
      <c r="CM492" s="47">
        <v>0</v>
      </c>
      <c r="CN492" s="47">
        <v>0</v>
      </c>
      <c r="CO492" s="47">
        <v>0</v>
      </c>
      <c r="CP492" s="47">
        <v>0</v>
      </c>
      <c r="CQ492" s="47">
        <v>0</v>
      </c>
      <c r="CR492" s="47">
        <v>0</v>
      </c>
      <c r="CS492" s="47">
        <v>0</v>
      </c>
      <c r="CT492" s="47">
        <v>0</v>
      </c>
      <c r="CU492" s="47">
        <v>0</v>
      </c>
      <c r="CV492" s="47">
        <v>0</v>
      </c>
      <c r="CW492" s="47">
        <v>0</v>
      </c>
      <c r="CX492" s="47">
        <v>0</v>
      </c>
      <c r="CY492" s="47">
        <v>1</v>
      </c>
      <c r="CZ492" s="47">
        <v>1</v>
      </c>
      <c r="DA492" s="47">
        <v>0</v>
      </c>
      <c r="DB492" s="47">
        <v>0</v>
      </c>
      <c r="DC492" s="47">
        <v>0</v>
      </c>
      <c r="DD492" s="47">
        <v>0</v>
      </c>
      <c r="DE492" s="47">
        <v>0</v>
      </c>
      <c r="DF492" s="47">
        <v>0</v>
      </c>
      <c r="DG492" s="47">
        <v>0</v>
      </c>
      <c r="DH492" s="47">
        <v>0</v>
      </c>
      <c r="DI492" s="47">
        <v>0</v>
      </c>
      <c r="DJ492" s="47">
        <v>0</v>
      </c>
      <c r="DK492" s="47">
        <v>0</v>
      </c>
      <c r="DL492" s="47">
        <v>0</v>
      </c>
      <c r="DM492" s="47">
        <v>0</v>
      </c>
      <c r="DN492" s="47">
        <v>0</v>
      </c>
      <c r="DO492" s="47">
        <v>0</v>
      </c>
      <c r="DP492" s="47">
        <v>0</v>
      </c>
      <c r="DQ492" s="47">
        <v>0</v>
      </c>
      <c r="DR492" s="47">
        <v>0</v>
      </c>
      <c r="DS492" s="47">
        <v>0</v>
      </c>
      <c r="DT492" s="47">
        <v>0</v>
      </c>
      <c r="DU492" s="47">
        <v>0</v>
      </c>
      <c r="DV492" s="47">
        <v>0</v>
      </c>
      <c r="DW492" s="47">
        <v>0</v>
      </c>
      <c r="DX492" s="47">
        <v>0</v>
      </c>
      <c r="DY492" s="47">
        <v>0</v>
      </c>
      <c r="DZ492" s="47">
        <v>0</v>
      </c>
      <c r="EA492" s="47">
        <v>0</v>
      </c>
      <c r="ZZ492" t="s">
        <v>157</v>
      </c>
    </row>
    <row r="493" spans="1:702" x14ac:dyDescent="0.25">
      <c r="A493" s="47" t="s">
        <v>919</v>
      </c>
      <c r="B493" s="47" t="s">
        <v>153</v>
      </c>
      <c r="C493" s="47" t="s">
        <v>157</v>
      </c>
      <c r="D493" s="47" t="s">
        <v>1170</v>
      </c>
      <c r="E493" s="47" t="s">
        <v>909</v>
      </c>
      <c r="F493" s="47" t="s">
        <v>909</v>
      </c>
      <c r="G493" s="47"/>
      <c r="H493" s="47" t="s">
        <v>406</v>
      </c>
      <c r="I493" s="47" t="s">
        <v>415</v>
      </c>
      <c r="J493" s="47" t="str">
        <f>=IFERROR(VLOOKUP(H493&amp;I493,Table_Fonctions!A:G,6,FALSE),"")</f>
        <v>0</v>
      </c>
      <c r="K493" s="47" t="s">
        <v>1177</v>
      </c>
      <c r="L493" s="47" t="str">
        <f>=IFERROR(VLOOKUP(H493&amp;I493,Table_Fonctions!A:G,7,FALSE),K493)</f>
        <v/>
      </c>
      <c r="M493" s="47" t="str">
        <f>=IF(OR(LEFT(D493, 3)="TJ ", LEFT(D493, 4)="CPH "), "OUI", "NON")</f>
        <v/>
      </c>
      <c r="N493" s="47" t="s">
        <v>751</v>
      </c>
      <c r="O493" s="47"/>
      <c r="P493" s="47">
        <v>1</v>
      </c>
      <c r="Q493" s="47">
        <v>1</v>
      </c>
      <c r="R493" s="47" t="s">
        <v>1172</v>
      </c>
      <c r="S493" s="47">
        <f>=ROUND(BQ493-(BR493+BS493),3)</f>
      </c>
      <c r="T493" s="47">
        <f>=ROUND(CK493-(CL493+CM493+CN493+CO493+CP493),3)</f>
      </c>
      <c r="U493" s="47">
        <v>0</v>
      </c>
      <c r="V493" s="47">
        <v>0</v>
      </c>
      <c r="W493" s="47">
        <v>0</v>
      </c>
      <c r="X493" s="47">
        <v>0</v>
      </c>
      <c r="Y493" s="47">
        <v>0</v>
      </c>
      <c r="Z493" s="47">
        <v>0</v>
      </c>
      <c r="AA493" s="47">
        <v>0</v>
      </c>
      <c r="AB493" s="47">
        <v>0</v>
      </c>
      <c r="AC493" s="47">
        <v>0</v>
      </c>
      <c r="AD493" s="47">
        <v>0</v>
      </c>
      <c r="AE493" s="47">
        <v>0</v>
      </c>
      <c r="AF493" s="47">
        <v>0</v>
      </c>
      <c r="AG493" s="47">
        <v>0</v>
      </c>
      <c r="AH493" s="47">
        <v>0</v>
      </c>
      <c r="AI493" s="47">
        <v>0</v>
      </c>
      <c r="AJ493" s="47">
        <v>0</v>
      </c>
      <c r="AK493" s="47">
        <v>0</v>
      </c>
      <c r="AL493" s="47">
        <v>0</v>
      </c>
      <c r="AM493" s="47">
        <v>0</v>
      </c>
      <c r="AN493" s="47">
        <v>0</v>
      </c>
      <c r="AO493" s="47">
        <v>0</v>
      </c>
      <c r="AP493" s="47">
        <v>0</v>
      </c>
      <c r="AQ493" s="47">
        <v>0</v>
      </c>
      <c r="AR493" s="47">
        <v>0</v>
      </c>
      <c r="AS493" s="47">
        <v>0</v>
      </c>
      <c r="AT493" s="47">
        <v>0</v>
      </c>
      <c r="AU493" s="47">
        <v>0</v>
      </c>
      <c r="AV493" s="47">
        <v>0</v>
      </c>
      <c r="AW493" s="47">
        <v>0</v>
      </c>
      <c r="AX493" s="47">
        <v>0</v>
      </c>
      <c r="AY493" s="47">
        <v>0</v>
      </c>
      <c r="AZ493" s="47">
        <v>0</v>
      </c>
      <c r="BA493" s="47">
        <v>0</v>
      </c>
      <c r="BB493" s="47">
        <v>0</v>
      </c>
      <c r="BC493" s="47">
        <v>0</v>
      </c>
      <c r="BD493" s="47">
        <v>0</v>
      </c>
      <c r="BE493" s="47">
        <v>0</v>
      </c>
      <c r="BF493" s="47">
        <v>0</v>
      </c>
      <c r="BG493" s="47">
        <v>0</v>
      </c>
      <c r="BH493" s="47">
        <v>0</v>
      </c>
      <c r="BI493" s="47">
        <v>0</v>
      </c>
      <c r="BJ493" s="47">
        <v>0</v>
      </c>
      <c r="BK493" s="47">
        <v>0</v>
      </c>
      <c r="BL493" s="47">
        <v>0</v>
      </c>
      <c r="BM493" s="47">
        <v>0</v>
      </c>
      <c r="BN493" s="47">
        <v>0</v>
      </c>
      <c r="BO493" s="47">
        <v>0</v>
      </c>
      <c r="BP493" s="47">
        <v>0</v>
      </c>
      <c r="BQ493" s="47">
        <v>0</v>
      </c>
      <c r="BR493" s="47">
        <v>0</v>
      </c>
      <c r="BS493" s="47">
        <v>0</v>
      </c>
      <c r="BT493" s="47">
        <v>0</v>
      </c>
      <c r="BU493" s="47">
        <v>0</v>
      </c>
      <c r="BV493" s="47">
        <v>0</v>
      </c>
      <c r="BW493" s="47">
        <v>0</v>
      </c>
      <c r="BX493" s="47">
        <v>0</v>
      </c>
      <c r="BY493" s="47">
        <v>0</v>
      </c>
      <c r="BZ493" s="47">
        <v>0</v>
      </c>
      <c r="CA493" s="47">
        <v>0</v>
      </c>
      <c r="CB493" s="47">
        <v>0</v>
      </c>
      <c r="CC493" s="47">
        <v>0</v>
      </c>
      <c r="CD493" s="47">
        <v>0</v>
      </c>
      <c r="CE493" s="47">
        <v>0</v>
      </c>
      <c r="CF493" s="47">
        <v>0</v>
      </c>
      <c r="CG493" s="47">
        <v>0</v>
      </c>
      <c r="CH493" s="47">
        <v>0</v>
      </c>
      <c r="CI493" s="47">
        <v>0</v>
      </c>
      <c r="CJ493" s="47">
        <v>0</v>
      </c>
      <c r="CK493" s="47">
        <v>0</v>
      </c>
      <c r="CL493" s="47">
        <v>0</v>
      </c>
      <c r="CM493" s="47">
        <v>0</v>
      </c>
      <c r="CN493" s="47">
        <v>0</v>
      </c>
      <c r="CO493" s="47">
        <v>0</v>
      </c>
      <c r="CP493" s="47">
        <v>0</v>
      </c>
      <c r="CQ493" s="47">
        <v>0</v>
      </c>
      <c r="CR493" s="47">
        <v>0</v>
      </c>
      <c r="CS493" s="47">
        <v>0</v>
      </c>
      <c r="CT493" s="47">
        <v>0</v>
      </c>
      <c r="CU493" s="47">
        <v>0</v>
      </c>
      <c r="CV493" s="47">
        <v>0</v>
      </c>
      <c r="CW493" s="47">
        <v>0</v>
      </c>
      <c r="CX493" s="47">
        <v>0</v>
      </c>
      <c r="CY493" s="47">
        <v>1</v>
      </c>
      <c r="CZ493" s="47">
        <v>0</v>
      </c>
      <c r="DA493" s="47">
        <v>0</v>
      </c>
      <c r="DB493" s="47">
        <v>0</v>
      </c>
      <c r="DC493" s="47">
        <v>0</v>
      </c>
      <c r="DD493" s="47">
        <v>0</v>
      </c>
      <c r="DE493" s="47">
        <v>0</v>
      </c>
      <c r="DF493" s="47">
        <v>0</v>
      </c>
      <c r="DG493" s="47">
        <v>0</v>
      </c>
      <c r="DH493" s="47">
        <v>1</v>
      </c>
      <c r="DI493" s="47">
        <v>0</v>
      </c>
      <c r="DJ493" s="47">
        <v>0</v>
      </c>
      <c r="DK493" s="47">
        <v>0</v>
      </c>
      <c r="DL493" s="47">
        <v>0</v>
      </c>
      <c r="DM493" s="47">
        <v>0</v>
      </c>
      <c r="DN493" s="47">
        <v>0</v>
      </c>
      <c r="DO493" s="47">
        <v>0</v>
      </c>
      <c r="DP493" s="47">
        <v>0</v>
      </c>
      <c r="DQ493" s="47">
        <v>0</v>
      </c>
      <c r="DR493" s="47">
        <v>0</v>
      </c>
      <c r="DS493" s="47">
        <v>0</v>
      </c>
      <c r="DT493" s="47">
        <v>0</v>
      </c>
      <c r="DU493" s="47">
        <v>0</v>
      </c>
      <c r="DV493" s="47">
        <v>0</v>
      </c>
      <c r="DW493" s="47">
        <v>0</v>
      </c>
      <c r="DX493" s="47">
        <v>0</v>
      </c>
      <c r="DY493" s="47">
        <v>0</v>
      </c>
      <c r="DZ493" s="47">
        <v>0</v>
      </c>
      <c r="EA493" s="47">
        <v>0</v>
      </c>
      <c r="ZZ493" t="s">
        <v>157</v>
      </c>
    </row>
    <row r="494" spans="1:702" x14ac:dyDescent="0.25">
      <c r="A494" s="47" t="s">
        <v>920</v>
      </c>
      <c r="B494" s="47" t="s">
        <v>153</v>
      </c>
      <c r="C494" s="47" t="s">
        <v>157</v>
      </c>
      <c r="D494" s="47" t="s">
        <v>1170</v>
      </c>
      <c r="E494" s="47" t="s">
        <v>921</v>
      </c>
      <c r="F494" s="47" t="s">
        <v>921</v>
      </c>
      <c r="G494" s="47"/>
      <c r="H494" s="47" t="s">
        <v>406</v>
      </c>
      <c r="I494" s="47" t="s">
        <v>486</v>
      </c>
      <c r="J494" s="47" t="str">
        <f>=IFERROR(VLOOKUP(H494&amp;I494,Table_Fonctions!A:G,6,FALSE),"")</f>
        <v>0</v>
      </c>
      <c r="K494" s="47" t="s">
        <v>1177</v>
      </c>
      <c r="L494" s="47" t="str">
        <f>=IFERROR(VLOOKUP(H494&amp;I494,Table_Fonctions!A:G,7,FALSE),K494)</f>
        <v/>
      </c>
      <c r="M494" s="47" t="str">
        <f>=IF(OR(LEFT(D494, 3)="TJ ", LEFT(D494, 4)="CPH "), "OUI", "NON")</f>
        <v/>
      </c>
      <c r="N494" s="47" t="s">
        <v>922</v>
      </c>
      <c r="O494" s="47"/>
      <c r="P494" s="47">
        <v>1</v>
      </c>
      <c r="Q494" s="47">
        <v>0.6789473684210527</v>
      </c>
      <c r="R494" s="47">
        <v>0.32105263157894726</v>
      </c>
      <c r="S494" s="47">
        <f>=ROUND(BQ494-(BR494+BS494),3)</f>
      </c>
      <c r="T494" s="47">
        <f>=ROUND(CK494-(CL494+CM494+CN494+CO494+CP494),3)</f>
      </c>
      <c r="U494" s="47">
        <v>0</v>
      </c>
      <c r="V494" s="47">
        <v>0</v>
      </c>
      <c r="W494" s="47">
        <v>0</v>
      </c>
      <c r="X494" s="47">
        <v>0</v>
      </c>
      <c r="Y494" s="47">
        <v>0</v>
      </c>
      <c r="Z494" s="47">
        <v>0</v>
      </c>
      <c r="AA494" s="47">
        <v>0</v>
      </c>
      <c r="AB494" s="47">
        <v>0</v>
      </c>
      <c r="AC494" s="47">
        <v>0</v>
      </c>
      <c r="AD494" s="47">
        <v>0</v>
      </c>
      <c r="AE494" s="47">
        <v>0</v>
      </c>
      <c r="AF494" s="47">
        <v>0</v>
      </c>
      <c r="AG494" s="47">
        <v>0</v>
      </c>
      <c r="AH494" s="47">
        <v>0</v>
      </c>
      <c r="AI494" s="47">
        <v>0</v>
      </c>
      <c r="AJ494" s="47">
        <v>0</v>
      </c>
      <c r="AK494" s="47">
        <v>0</v>
      </c>
      <c r="AL494" s="47">
        <v>0</v>
      </c>
      <c r="AM494" s="47">
        <v>0</v>
      </c>
      <c r="AN494" s="47">
        <v>0</v>
      </c>
      <c r="AO494" s="47">
        <v>0</v>
      </c>
      <c r="AP494" s="47">
        <v>0</v>
      </c>
      <c r="AQ494" s="47">
        <v>0</v>
      </c>
      <c r="AR494" s="47">
        <v>0</v>
      </c>
      <c r="AS494" s="47">
        <v>0.007631578947368415</v>
      </c>
      <c r="AT494" s="47">
        <v>0</v>
      </c>
      <c r="AU494" s="47">
        <v>0</v>
      </c>
      <c r="AV494" s="47">
        <v>0</v>
      </c>
      <c r="AW494" s="47">
        <v>0</v>
      </c>
      <c r="AX494" s="47">
        <v>0</v>
      </c>
      <c r="AY494" s="47">
        <v>0</v>
      </c>
      <c r="AZ494" s="47">
        <v>0</v>
      </c>
      <c r="BA494" s="47">
        <v>0</v>
      </c>
      <c r="BB494" s="47">
        <v>0</v>
      </c>
      <c r="BC494" s="47">
        <v>0</v>
      </c>
      <c r="BD494" s="47">
        <v>0</v>
      </c>
      <c r="BE494" s="47">
        <v>0</v>
      </c>
      <c r="BF494" s="47">
        <v>0</v>
      </c>
      <c r="BG494" s="47">
        <v>0</v>
      </c>
      <c r="BH494" s="47">
        <v>0</v>
      </c>
      <c r="BI494" s="47">
        <v>0</v>
      </c>
      <c r="BJ494" s="47">
        <v>0</v>
      </c>
      <c r="BK494" s="47">
        <v>0</v>
      </c>
      <c r="BL494" s="47">
        <v>0.007631578947368415</v>
      </c>
      <c r="BM494" s="47">
        <v>0</v>
      </c>
      <c r="BN494" s="47">
        <v>0</v>
      </c>
      <c r="BO494" s="47">
        <v>0</v>
      </c>
      <c r="BP494" s="47">
        <v>0</v>
      </c>
      <c r="BQ494" s="47">
        <v>0</v>
      </c>
      <c r="BR494" s="47">
        <v>0</v>
      </c>
      <c r="BS494" s="47">
        <v>0</v>
      </c>
      <c r="BT494" s="47">
        <v>0</v>
      </c>
      <c r="BU494" s="47">
        <v>0</v>
      </c>
      <c r="BV494" s="47">
        <v>0</v>
      </c>
      <c r="BW494" s="47">
        <v>0</v>
      </c>
      <c r="BX494" s="47">
        <v>0</v>
      </c>
      <c r="BY494" s="47">
        <v>0</v>
      </c>
      <c r="BZ494" s="47">
        <v>0</v>
      </c>
      <c r="CA494" s="47">
        <v>0</v>
      </c>
      <c r="CB494" s="47">
        <v>0</v>
      </c>
      <c r="CC494" s="47">
        <v>0</v>
      </c>
      <c r="CD494" s="47">
        <v>0</v>
      </c>
      <c r="CE494" s="47">
        <v>0</v>
      </c>
      <c r="CF494" s="47">
        <v>0</v>
      </c>
      <c r="CG494" s="47">
        <v>0</v>
      </c>
      <c r="CH494" s="47">
        <v>0</v>
      </c>
      <c r="CI494" s="47">
        <v>0</v>
      </c>
      <c r="CJ494" s="47">
        <v>0</v>
      </c>
      <c r="CK494" s="47">
        <v>0</v>
      </c>
      <c r="CL494" s="47">
        <v>0</v>
      </c>
      <c r="CM494" s="47">
        <v>0</v>
      </c>
      <c r="CN494" s="47">
        <v>0</v>
      </c>
      <c r="CO494" s="47">
        <v>0</v>
      </c>
      <c r="CP494" s="47">
        <v>0</v>
      </c>
      <c r="CQ494" s="47">
        <v>0</v>
      </c>
      <c r="CR494" s="47">
        <v>0</v>
      </c>
      <c r="CS494" s="47">
        <v>0</v>
      </c>
      <c r="CT494" s="47">
        <v>0</v>
      </c>
      <c r="CU494" s="47">
        <v>0</v>
      </c>
      <c r="CV494" s="47">
        <v>0</v>
      </c>
      <c r="CW494" s="47">
        <v>0</v>
      </c>
      <c r="CX494" s="47">
        <v>0</v>
      </c>
      <c r="CY494" s="47">
        <v>0.6713157894736843</v>
      </c>
      <c r="CZ494" s="47">
        <v>0.3157894736842105</v>
      </c>
      <c r="DA494" s="47">
        <v>0</v>
      </c>
      <c r="DB494" s="47">
        <v>0</v>
      </c>
      <c r="DC494" s="47">
        <v>0</v>
      </c>
      <c r="DD494" s="47">
        <v>0</v>
      </c>
      <c r="DE494" s="47">
        <v>0</v>
      </c>
      <c r="DF494" s="47">
        <v>0.3555263157894738</v>
      </c>
      <c r="DG494" s="47">
        <v>0</v>
      </c>
      <c r="DH494" s="47">
        <v>0</v>
      </c>
      <c r="DI494" s="47">
        <v>0</v>
      </c>
      <c r="DJ494" s="47">
        <v>0</v>
      </c>
      <c r="DK494" s="47">
        <v>0</v>
      </c>
      <c r="DL494" s="47">
        <v>0</v>
      </c>
      <c r="DM494" s="47">
        <v>0</v>
      </c>
      <c r="DN494" s="47">
        <v>0</v>
      </c>
      <c r="DO494" s="47">
        <v>0</v>
      </c>
      <c r="DP494" s="47">
        <v>0</v>
      </c>
      <c r="DQ494" s="47">
        <v>0</v>
      </c>
      <c r="DR494" s="47">
        <v>0</v>
      </c>
      <c r="DS494" s="47">
        <v>0</v>
      </c>
      <c r="DT494" s="47">
        <v>0</v>
      </c>
      <c r="DU494" s="47">
        <v>0</v>
      </c>
      <c r="DV494" s="47">
        <v>0</v>
      </c>
      <c r="DW494" s="47">
        <v>0</v>
      </c>
      <c r="DX494" s="47">
        <v>0</v>
      </c>
      <c r="DY494" s="47">
        <v>0.2105263157894737</v>
      </c>
      <c r="DZ494" s="47">
        <v>0</v>
      </c>
      <c r="EA494" s="47">
        <v>0.2105263157894737</v>
      </c>
      <c r="ZZ494" t="s">
        <v>157</v>
      </c>
    </row>
    <row r="495" spans="1:702" x14ac:dyDescent="0.25">
      <c r="A495" s="47" t="s">
        <v>923</v>
      </c>
      <c r="B495" s="47" t="s">
        <v>153</v>
      </c>
      <c r="C495" s="47" t="s">
        <v>157</v>
      </c>
      <c r="D495" s="47" t="s">
        <v>1170</v>
      </c>
      <c r="E495" s="47" t="s">
        <v>921</v>
      </c>
      <c r="F495" s="47" t="s">
        <v>921</v>
      </c>
      <c r="G495" s="47"/>
      <c r="H495" s="47" t="s">
        <v>406</v>
      </c>
      <c r="I495" s="47" t="s">
        <v>412</v>
      </c>
      <c r="J495" s="47" t="str">
        <f>=IFERROR(VLOOKUP(H495&amp;I495,Table_Fonctions!A:G,6,FALSE),"")</f>
        <v>0</v>
      </c>
      <c r="K495" s="47" t="s">
        <v>1177</v>
      </c>
      <c r="L495" s="47" t="str">
        <f>=IFERROR(VLOOKUP(H495&amp;I495,Table_Fonctions!A:G,7,FALSE),K495)</f>
        <v/>
      </c>
      <c r="M495" s="47" t="str">
        <f>=IF(OR(LEFT(D495, 3)="TJ ", LEFT(D495, 4)="CPH "), "OUI", "NON")</f>
        <v/>
      </c>
      <c r="N495" s="47" t="s">
        <v>710</v>
      </c>
      <c r="O495" s="47"/>
      <c r="P495" s="47">
        <v>1</v>
      </c>
      <c r="Q495" s="47">
        <v>1</v>
      </c>
      <c r="R495" s="47" t="s">
        <v>1172</v>
      </c>
      <c r="S495" s="47">
        <f>=ROUND(BQ495-(BR495+BS495),3)</f>
      </c>
      <c r="T495" s="47">
        <f>=ROUND(CK495-(CL495+CM495+CN495+CO495+CP495),3)</f>
      </c>
      <c r="U495" s="47">
        <v>0</v>
      </c>
      <c r="V495" s="47">
        <v>0</v>
      </c>
      <c r="W495" s="47">
        <v>0</v>
      </c>
      <c r="X495" s="47">
        <v>0</v>
      </c>
      <c r="Y495" s="47">
        <v>0</v>
      </c>
      <c r="Z495" s="47">
        <v>0</v>
      </c>
      <c r="AA495" s="47">
        <v>0</v>
      </c>
      <c r="AB495" s="47">
        <v>0</v>
      </c>
      <c r="AC495" s="47">
        <v>0</v>
      </c>
      <c r="AD495" s="47">
        <v>0</v>
      </c>
      <c r="AE495" s="47">
        <v>0</v>
      </c>
      <c r="AF495" s="47">
        <v>0</v>
      </c>
      <c r="AG495" s="47">
        <v>0</v>
      </c>
      <c r="AH495" s="47">
        <v>0</v>
      </c>
      <c r="AI495" s="47">
        <v>0</v>
      </c>
      <c r="AJ495" s="47">
        <v>0</v>
      </c>
      <c r="AK495" s="47">
        <v>0</v>
      </c>
      <c r="AL495" s="47">
        <v>0</v>
      </c>
      <c r="AM495" s="47">
        <v>0</v>
      </c>
      <c r="AN495" s="47">
        <v>0</v>
      </c>
      <c r="AO495" s="47">
        <v>0</v>
      </c>
      <c r="AP495" s="47">
        <v>0</v>
      </c>
      <c r="AQ495" s="47">
        <v>0</v>
      </c>
      <c r="AR495" s="47">
        <v>0</v>
      </c>
      <c r="AS495" s="47">
        <v>1</v>
      </c>
      <c r="AT495" s="47">
        <v>0</v>
      </c>
      <c r="AU495" s="47">
        <v>0</v>
      </c>
      <c r="AV495" s="47">
        <v>0</v>
      </c>
      <c r="AW495" s="47">
        <v>0</v>
      </c>
      <c r="AX495" s="47">
        <v>0</v>
      </c>
      <c r="AY495" s="47">
        <v>0</v>
      </c>
      <c r="AZ495" s="47">
        <v>0</v>
      </c>
      <c r="BA495" s="47">
        <v>0</v>
      </c>
      <c r="BB495" s="47">
        <v>0</v>
      </c>
      <c r="BC495" s="47">
        <v>0</v>
      </c>
      <c r="BD495" s="47">
        <v>0</v>
      </c>
      <c r="BE495" s="47">
        <v>0</v>
      </c>
      <c r="BF495" s="47">
        <v>0</v>
      </c>
      <c r="BG495" s="47">
        <v>0</v>
      </c>
      <c r="BH495" s="47">
        <v>0</v>
      </c>
      <c r="BI495" s="47">
        <v>0</v>
      </c>
      <c r="BJ495" s="47">
        <v>0</v>
      </c>
      <c r="BK495" s="47">
        <v>1</v>
      </c>
      <c r="BL495" s="47">
        <v>0</v>
      </c>
      <c r="BM495" s="47">
        <v>0</v>
      </c>
      <c r="BN495" s="47">
        <v>0</v>
      </c>
      <c r="BO495" s="47">
        <v>0</v>
      </c>
      <c r="BP495" s="47">
        <v>0</v>
      </c>
      <c r="BQ495" s="47">
        <v>0</v>
      </c>
      <c r="BR495" s="47">
        <v>0</v>
      </c>
      <c r="BS495" s="47">
        <v>0</v>
      </c>
      <c r="BT495" s="47">
        <v>0</v>
      </c>
      <c r="BU495" s="47">
        <v>0</v>
      </c>
      <c r="BV495" s="47">
        <v>0</v>
      </c>
      <c r="BW495" s="47">
        <v>0</v>
      </c>
      <c r="BX495" s="47">
        <v>0</v>
      </c>
      <c r="BY495" s="47">
        <v>0</v>
      </c>
      <c r="BZ495" s="47">
        <v>0</v>
      </c>
      <c r="CA495" s="47">
        <v>0</v>
      </c>
      <c r="CB495" s="47">
        <v>0</v>
      </c>
      <c r="CC495" s="47">
        <v>0</v>
      </c>
      <c r="CD495" s="47">
        <v>0</v>
      </c>
      <c r="CE495" s="47">
        <v>0</v>
      </c>
      <c r="CF495" s="47">
        <v>0</v>
      </c>
      <c r="CG495" s="47">
        <v>0</v>
      </c>
      <c r="CH495" s="47">
        <v>0</v>
      </c>
      <c r="CI495" s="47">
        <v>0</v>
      </c>
      <c r="CJ495" s="47">
        <v>0</v>
      </c>
      <c r="CK495" s="47">
        <v>0</v>
      </c>
      <c r="CL495" s="47">
        <v>0</v>
      </c>
      <c r="CM495" s="47">
        <v>0</v>
      </c>
      <c r="CN495" s="47">
        <v>0</v>
      </c>
      <c r="CO495" s="47">
        <v>0</v>
      </c>
      <c r="CP495" s="47">
        <v>0</v>
      </c>
      <c r="CQ495" s="47">
        <v>0</v>
      </c>
      <c r="CR495" s="47">
        <v>0</v>
      </c>
      <c r="CS495" s="47">
        <v>0</v>
      </c>
      <c r="CT495" s="47">
        <v>0</v>
      </c>
      <c r="CU495" s="47">
        <v>0</v>
      </c>
      <c r="CV495" s="47">
        <v>0</v>
      </c>
      <c r="CW495" s="47">
        <v>0</v>
      </c>
      <c r="CX495" s="47">
        <v>0</v>
      </c>
      <c r="CY495" s="47">
        <v>0</v>
      </c>
      <c r="CZ495" s="47">
        <v>0</v>
      </c>
      <c r="DA495" s="47">
        <v>0</v>
      </c>
      <c r="DB495" s="47">
        <v>0</v>
      </c>
      <c r="DC495" s="47">
        <v>0</v>
      </c>
      <c r="DD495" s="47">
        <v>0</v>
      </c>
      <c r="DE495" s="47">
        <v>0</v>
      </c>
      <c r="DF495" s="47">
        <v>0</v>
      </c>
      <c r="DG495" s="47">
        <v>0</v>
      </c>
      <c r="DH495" s="47">
        <v>0</v>
      </c>
      <c r="DI495" s="47">
        <v>0</v>
      </c>
      <c r="DJ495" s="47">
        <v>0</v>
      </c>
      <c r="DK495" s="47">
        <v>0</v>
      </c>
      <c r="DL495" s="47">
        <v>0</v>
      </c>
      <c r="DM495" s="47">
        <v>0</v>
      </c>
      <c r="DN495" s="47">
        <v>0</v>
      </c>
      <c r="DO495" s="47">
        <v>0</v>
      </c>
      <c r="DP495" s="47">
        <v>0</v>
      </c>
      <c r="DQ495" s="47">
        <v>0</v>
      </c>
      <c r="DR495" s="47">
        <v>0</v>
      </c>
      <c r="DS495" s="47">
        <v>0</v>
      </c>
      <c r="DT495" s="47">
        <v>0</v>
      </c>
      <c r="DU495" s="47">
        <v>0</v>
      </c>
      <c r="DV495" s="47">
        <v>0</v>
      </c>
      <c r="DW495" s="47">
        <v>0</v>
      </c>
      <c r="DX495" s="47">
        <v>0</v>
      </c>
      <c r="DY495" s="47">
        <v>0</v>
      </c>
      <c r="DZ495" s="47">
        <v>0</v>
      </c>
      <c r="EA495" s="47">
        <v>0</v>
      </c>
      <c r="ZZ495" t="s">
        <v>157</v>
      </c>
    </row>
    <row r="496" spans="1:702" x14ac:dyDescent="0.25">
      <c r="A496" s="47" t="s">
        <v>924</v>
      </c>
      <c r="B496" s="47" t="s">
        <v>153</v>
      </c>
      <c r="C496" s="47" t="s">
        <v>157</v>
      </c>
      <c r="D496" s="47" t="s">
        <v>1170</v>
      </c>
      <c r="E496" s="47" t="s">
        <v>921</v>
      </c>
      <c r="F496" s="47" t="s">
        <v>921</v>
      </c>
      <c r="G496" s="47"/>
      <c r="H496" s="47" t="s">
        <v>406</v>
      </c>
      <c r="I496" s="47" t="s">
        <v>412</v>
      </c>
      <c r="J496" s="47" t="str">
        <f>=IFERROR(VLOOKUP(H496&amp;I496,Table_Fonctions!A:G,6,FALSE),"")</f>
        <v>0</v>
      </c>
      <c r="K496" s="47" t="s">
        <v>1177</v>
      </c>
      <c r="L496" s="47" t="str">
        <f>=IFERROR(VLOOKUP(H496&amp;I496,Table_Fonctions!A:G,7,FALSE),K496)</f>
        <v/>
      </c>
      <c r="M496" s="47" t="str">
        <f>=IF(OR(LEFT(D496, 3)="TJ ", LEFT(D496, 4)="CPH "), "OUI", "NON")</f>
        <v/>
      </c>
      <c r="N496" s="47" t="s">
        <v>578</v>
      </c>
      <c r="O496" s="47"/>
      <c r="P496" s="47">
        <v>1</v>
      </c>
      <c r="Q496" s="47">
        <v>1</v>
      </c>
      <c r="R496" s="47" t="s">
        <v>1172</v>
      </c>
      <c r="S496" s="47">
        <f>=ROUND(BQ496-(BR496+BS496),3)</f>
      </c>
      <c r="T496" s="47">
        <f>=ROUND(CK496-(CL496+CM496+CN496+CO496+CP496),3)</f>
      </c>
      <c r="U496" s="47">
        <v>1</v>
      </c>
      <c r="V496" s="47">
        <v>0</v>
      </c>
      <c r="W496" s="47">
        <v>1</v>
      </c>
      <c r="X496" s="47">
        <v>0</v>
      </c>
      <c r="Y496" s="47">
        <v>0</v>
      </c>
      <c r="Z496" s="47">
        <v>0</v>
      </c>
      <c r="AA496" s="47">
        <v>0</v>
      </c>
      <c r="AB496" s="47">
        <v>0</v>
      </c>
      <c r="AC496" s="47">
        <v>0</v>
      </c>
      <c r="AD496" s="47">
        <v>0</v>
      </c>
      <c r="AE496" s="47">
        <v>0</v>
      </c>
      <c r="AF496" s="47">
        <v>0</v>
      </c>
      <c r="AG496" s="47">
        <v>0</v>
      </c>
      <c r="AH496" s="47">
        <v>0</v>
      </c>
      <c r="AI496" s="47">
        <v>0</v>
      </c>
      <c r="AJ496" s="47">
        <v>0</v>
      </c>
      <c r="AK496" s="47">
        <v>0</v>
      </c>
      <c r="AL496" s="47">
        <v>0</v>
      </c>
      <c r="AM496" s="47">
        <v>0</v>
      </c>
      <c r="AN496" s="47">
        <v>0</v>
      </c>
      <c r="AO496" s="47">
        <v>0</v>
      </c>
      <c r="AP496" s="47">
        <v>0</v>
      </c>
      <c r="AQ496" s="47">
        <v>0</v>
      </c>
      <c r="AR496" s="47">
        <v>0</v>
      </c>
      <c r="AS496" s="47">
        <v>0</v>
      </c>
      <c r="AT496" s="47">
        <v>0</v>
      </c>
      <c r="AU496" s="47">
        <v>0</v>
      </c>
      <c r="AV496" s="47">
        <v>0</v>
      </c>
      <c r="AW496" s="47">
        <v>0</v>
      </c>
      <c r="AX496" s="47">
        <v>0</v>
      </c>
      <c r="AY496" s="47">
        <v>0</v>
      </c>
      <c r="AZ496" s="47">
        <v>0</v>
      </c>
      <c r="BA496" s="47">
        <v>0</v>
      </c>
      <c r="BB496" s="47">
        <v>0</v>
      </c>
      <c r="BC496" s="47">
        <v>0</v>
      </c>
      <c r="BD496" s="47">
        <v>0</v>
      </c>
      <c r="BE496" s="47">
        <v>0</v>
      </c>
      <c r="BF496" s="47">
        <v>0</v>
      </c>
      <c r="BG496" s="47">
        <v>0</v>
      </c>
      <c r="BH496" s="47">
        <v>0</v>
      </c>
      <c r="BI496" s="47">
        <v>0</v>
      </c>
      <c r="BJ496" s="47">
        <v>0</v>
      </c>
      <c r="BK496" s="47">
        <v>0</v>
      </c>
      <c r="BL496" s="47">
        <v>0</v>
      </c>
      <c r="BM496" s="47">
        <v>0</v>
      </c>
      <c r="BN496" s="47">
        <v>0</v>
      </c>
      <c r="BO496" s="47">
        <v>0</v>
      </c>
      <c r="BP496" s="47">
        <v>0</v>
      </c>
      <c r="BQ496" s="47">
        <v>0</v>
      </c>
      <c r="BR496" s="47">
        <v>0</v>
      </c>
      <c r="BS496" s="47">
        <v>0</v>
      </c>
      <c r="BT496" s="47">
        <v>0</v>
      </c>
      <c r="BU496" s="47">
        <v>0</v>
      </c>
      <c r="BV496" s="47">
        <v>0</v>
      </c>
      <c r="BW496" s="47">
        <v>0</v>
      </c>
      <c r="BX496" s="47">
        <v>0</v>
      </c>
      <c r="BY496" s="47">
        <v>0</v>
      </c>
      <c r="BZ496" s="47">
        <v>0</v>
      </c>
      <c r="CA496" s="47">
        <v>0</v>
      </c>
      <c r="CB496" s="47">
        <v>0</v>
      </c>
      <c r="CC496" s="47">
        <v>0</v>
      </c>
      <c r="CD496" s="47">
        <v>0</v>
      </c>
      <c r="CE496" s="47">
        <v>0</v>
      </c>
      <c r="CF496" s="47">
        <v>0</v>
      </c>
      <c r="CG496" s="47">
        <v>0</v>
      </c>
      <c r="CH496" s="47">
        <v>0</v>
      </c>
      <c r="CI496" s="47">
        <v>0</v>
      </c>
      <c r="CJ496" s="47">
        <v>0</v>
      </c>
      <c r="CK496" s="47">
        <v>0</v>
      </c>
      <c r="CL496" s="47">
        <v>0</v>
      </c>
      <c r="CM496" s="47">
        <v>0</v>
      </c>
      <c r="CN496" s="47">
        <v>0</v>
      </c>
      <c r="CO496" s="47">
        <v>0</v>
      </c>
      <c r="CP496" s="47">
        <v>0</v>
      </c>
      <c r="CQ496" s="47">
        <v>0</v>
      </c>
      <c r="CR496" s="47">
        <v>0</v>
      </c>
      <c r="CS496" s="47">
        <v>0</v>
      </c>
      <c r="CT496" s="47">
        <v>0</v>
      </c>
      <c r="CU496" s="47">
        <v>0</v>
      </c>
      <c r="CV496" s="47">
        <v>0</v>
      </c>
      <c r="CW496" s="47">
        <v>0</v>
      </c>
      <c r="CX496" s="47">
        <v>0</v>
      </c>
      <c r="CY496" s="47">
        <v>0</v>
      </c>
      <c r="CZ496" s="47">
        <v>0</v>
      </c>
      <c r="DA496" s="47">
        <v>0</v>
      </c>
      <c r="DB496" s="47">
        <v>0</v>
      </c>
      <c r="DC496" s="47">
        <v>0</v>
      </c>
      <c r="DD496" s="47">
        <v>0</v>
      </c>
      <c r="DE496" s="47">
        <v>0</v>
      </c>
      <c r="DF496" s="47">
        <v>0</v>
      </c>
      <c r="DG496" s="47">
        <v>0</v>
      </c>
      <c r="DH496" s="47">
        <v>0</v>
      </c>
      <c r="DI496" s="47">
        <v>0</v>
      </c>
      <c r="DJ496" s="47">
        <v>0</v>
      </c>
      <c r="DK496" s="47">
        <v>0</v>
      </c>
      <c r="DL496" s="47">
        <v>0</v>
      </c>
      <c r="DM496" s="47">
        <v>0</v>
      </c>
      <c r="DN496" s="47">
        <v>0</v>
      </c>
      <c r="DO496" s="47">
        <v>0</v>
      </c>
      <c r="DP496" s="47">
        <v>0</v>
      </c>
      <c r="DQ496" s="47">
        <v>0</v>
      </c>
      <c r="DR496" s="47">
        <v>0</v>
      </c>
      <c r="DS496" s="47">
        <v>0</v>
      </c>
      <c r="DT496" s="47">
        <v>0</v>
      </c>
      <c r="DU496" s="47">
        <v>0</v>
      </c>
      <c r="DV496" s="47">
        <v>0</v>
      </c>
      <c r="DW496" s="47">
        <v>0</v>
      </c>
      <c r="DX496" s="47">
        <v>0</v>
      </c>
      <c r="DY496" s="47">
        <v>0</v>
      </c>
      <c r="DZ496" s="47">
        <v>0</v>
      </c>
      <c r="EA496" s="47">
        <v>0</v>
      </c>
      <c r="ZZ496" t="s">
        <v>157</v>
      </c>
    </row>
    <row r="497" spans="1:702" x14ac:dyDescent="0.25">
      <c r="A497" s="47" t="s">
        <v>925</v>
      </c>
      <c r="B497" s="47" t="s">
        <v>153</v>
      </c>
      <c r="C497" s="47" t="s">
        <v>157</v>
      </c>
      <c r="D497" s="47" t="s">
        <v>1170</v>
      </c>
      <c r="E497" s="47" t="s">
        <v>921</v>
      </c>
      <c r="F497" s="47" t="s">
        <v>921</v>
      </c>
      <c r="G497" s="47"/>
      <c r="H497" s="47" t="s">
        <v>406</v>
      </c>
      <c r="I497" s="47" t="s">
        <v>428</v>
      </c>
      <c r="J497" s="47" t="str">
        <f>=IFERROR(VLOOKUP(H497&amp;I497,Table_Fonctions!A:G,6,FALSE),"")</f>
        <v>0</v>
      </c>
      <c r="K497" s="47" t="s">
        <v>1178</v>
      </c>
      <c r="L497" s="47" t="str">
        <f>=IFERROR(VLOOKUP(H497&amp;I497,Table_Fonctions!A:G,7,FALSE),K497)</f>
        <v/>
      </c>
      <c r="M497" s="47" t="str">
        <f>=IF(OR(LEFT(D497, 3)="TJ ", LEFT(D497, 4)="CPH "), "OUI", "NON")</f>
        <v/>
      </c>
      <c r="N497" s="47" t="s">
        <v>926</v>
      </c>
      <c r="O497" s="47"/>
      <c r="P497" s="47">
        <v>1</v>
      </c>
      <c r="Q497" s="47">
        <v>1</v>
      </c>
      <c r="R497" s="47" t="s">
        <v>1172</v>
      </c>
      <c r="S497" s="47">
        <f>=ROUND(BQ497-(BR497+BS497),3)</f>
      </c>
      <c r="T497" s="47">
        <f>=ROUND(CK497-(CL497+CM497+CN497+CO497+CP497),3)</f>
      </c>
      <c r="U497" s="47">
        <v>0</v>
      </c>
      <c r="V497" s="47">
        <v>0</v>
      </c>
      <c r="W497" s="47">
        <v>0</v>
      </c>
      <c r="X497" s="47">
        <v>0</v>
      </c>
      <c r="Y497" s="47">
        <v>0</v>
      </c>
      <c r="Z497" s="47">
        <v>0</v>
      </c>
      <c r="AA497" s="47">
        <v>0</v>
      </c>
      <c r="AB497" s="47">
        <v>0</v>
      </c>
      <c r="AC497" s="47">
        <v>0</v>
      </c>
      <c r="AD497" s="47">
        <v>0</v>
      </c>
      <c r="AE497" s="47">
        <v>0</v>
      </c>
      <c r="AF497" s="47">
        <v>0</v>
      </c>
      <c r="AG497" s="47">
        <v>0</v>
      </c>
      <c r="AH497" s="47">
        <v>0</v>
      </c>
      <c r="AI497" s="47">
        <v>0</v>
      </c>
      <c r="AJ497" s="47">
        <v>0</v>
      </c>
      <c r="AK497" s="47">
        <v>0</v>
      </c>
      <c r="AL497" s="47">
        <v>0</v>
      </c>
      <c r="AM497" s="47">
        <v>0</v>
      </c>
      <c r="AN497" s="47">
        <v>0</v>
      </c>
      <c r="AO497" s="47">
        <v>0</v>
      </c>
      <c r="AP497" s="47">
        <v>0</v>
      </c>
      <c r="AQ497" s="47">
        <v>0</v>
      </c>
      <c r="AR497" s="47">
        <v>0</v>
      </c>
      <c r="AS497" s="47">
        <v>0</v>
      </c>
      <c r="AT497" s="47">
        <v>0</v>
      </c>
      <c r="AU497" s="47">
        <v>0</v>
      </c>
      <c r="AV497" s="47">
        <v>0</v>
      </c>
      <c r="AW497" s="47">
        <v>0</v>
      </c>
      <c r="AX497" s="47">
        <v>0</v>
      </c>
      <c r="AY497" s="47">
        <v>0</v>
      </c>
      <c r="AZ497" s="47">
        <v>0</v>
      </c>
      <c r="BA497" s="47">
        <v>0</v>
      </c>
      <c r="BB497" s="47">
        <v>0</v>
      </c>
      <c r="BC497" s="47">
        <v>0</v>
      </c>
      <c r="BD497" s="47">
        <v>0</v>
      </c>
      <c r="BE497" s="47">
        <v>0</v>
      </c>
      <c r="BF497" s="47">
        <v>0</v>
      </c>
      <c r="BG497" s="47">
        <v>0</v>
      </c>
      <c r="BH497" s="47">
        <v>0</v>
      </c>
      <c r="BI497" s="47">
        <v>0</v>
      </c>
      <c r="BJ497" s="47">
        <v>0</v>
      </c>
      <c r="BK497" s="47">
        <v>0</v>
      </c>
      <c r="BL497" s="47">
        <v>0</v>
      </c>
      <c r="BM497" s="47">
        <v>0</v>
      </c>
      <c r="BN497" s="47">
        <v>0</v>
      </c>
      <c r="BO497" s="47">
        <v>0</v>
      </c>
      <c r="BP497" s="47">
        <v>0</v>
      </c>
      <c r="BQ497" s="47">
        <v>0</v>
      </c>
      <c r="BR497" s="47">
        <v>0</v>
      </c>
      <c r="BS497" s="47">
        <v>0</v>
      </c>
      <c r="BT497" s="47">
        <v>1</v>
      </c>
      <c r="BU497" s="47">
        <v>0</v>
      </c>
      <c r="BV497" s="47">
        <v>0</v>
      </c>
      <c r="BW497" s="47">
        <v>0</v>
      </c>
      <c r="BX497" s="47">
        <v>0</v>
      </c>
      <c r="BY497" s="47">
        <v>0</v>
      </c>
      <c r="BZ497" s="47">
        <v>0</v>
      </c>
      <c r="CA497" s="47">
        <v>1</v>
      </c>
      <c r="CB497" s="47">
        <v>0</v>
      </c>
      <c r="CC497" s="47">
        <v>0</v>
      </c>
      <c r="CD497" s="47">
        <v>0</v>
      </c>
      <c r="CE497" s="47">
        <v>0</v>
      </c>
      <c r="CF497" s="47">
        <v>0</v>
      </c>
      <c r="CG497" s="47">
        <v>0</v>
      </c>
      <c r="CH497" s="47">
        <v>0</v>
      </c>
      <c r="CI497" s="47">
        <v>0</v>
      </c>
      <c r="CJ497" s="47">
        <v>0</v>
      </c>
      <c r="CK497" s="47">
        <v>0</v>
      </c>
      <c r="CL497" s="47">
        <v>0</v>
      </c>
      <c r="CM497" s="47">
        <v>0</v>
      </c>
      <c r="CN497" s="47">
        <v>0</v>
      </c>
      <c r="CO497" s="47">
        <v>0</v>
      </c>
      <c r="CP497" s="47">
        <v>0</v>
      </c>
      <c r="CQ497" s="47">
        <v>0</v>
      </c>
      <c r="CR497" s="47">
        <v>0</v>
      </c>
      <c r="CS497" s="47">
        <v>0</v>
      </c>
      <c r="CT497" s="47">
        <v>0</v>
      </c>
      <c r="CU497" s="47">
        <v>0</v>
      </c>
      <c r="CV497" s="47">
        <v>0</v>
      </c>
      <c r="CW497" s="47">
        <v>0</v>
      </c>
      <c r="CX497" s="47">
        <v>0</v>
      </c>
      <c r="CY497" s="47">
        <v>0</v>
      </c>
      <c r="CZ497" s="47">
        <v>0</v>
      </c>
      <c r="DA497" s="47">
        <v>0</v>
      </c>
      <c r="DB497" s="47">
        <v>0</v>
      </c>
      <c r="DC497" s="47">
        <v>0</v>
      </c>
      <c r="DD497" s="47">
        <v>0</v>
      </c>
      <c r="DE497" s="47">
        <v>0</v>
      </c>
      <c r="DF497" s="47">
        <v>0</v>
      </c>
      <c r="DG497" s="47">
        <v>0</v>
      </c>
      <c r="DH497" s="47">
        <v>0</v>
      </c>
      <c r="DI497" s="47">
        <v>0</v>
      </c>
      <c r="DJ497" s="47">
        <v>0</v>
      </c>
      <c r="DK497" s="47">
        <v>0</v>
      </c>
      <c r="DL497" s="47">
        <v>0</v>
      </c>
      <c r="DM497" s="47">
        <v>0</v>
      </c>
      <c r="DN497" s="47">
        <v>0</v>
      </c>
      <c r="DO497" s="47">
        <v>0</v>
      </c>
      <c r="DP497" s="47">
        <v>0</v>
      </c>
      <c r="DQ497" s="47">
        <v>0</v>
      </c>
      <c r="DR497" s="47">
        <v>0</v>
      </c>
      <c r="DS497" s="47">
        <v>0</v>
      </c>
      <c r="DT497" s="47">
        <v>0</v>
      </c>
      <c r="DU497" s="47">
        <v>0</v>
      </c>
      <c r="DV497" s="47">
        <v>0</v>
      </c>
      <c r="DW497" s="47">
        <v>0</v>
      </c>
      <c r="DX497" s="47">
        <v>0</v>
      </c>
      <c r="DY497" s="47">
        <v>0</v>
      </c>
      <c r="DZ497" s="47">
        <v>0</v>
      </c>
      <c r="EA497" s="47">
        <v>0</v>
      </c>
      <c r="ZZ497" t="s">
        <v>157</v>
      </c>
    </row>
    <row r="498" spans="1:702" x14ac:dyDescent="0.25">
      <c r="A498" s="47" t="s">
        <v>927</v>
      </c>
      <c r="B498" s="47" t="s">
        <v>153</v>
      </c>
      <c r="C498" s="47" t="s">
        <v>157</v>
      </c>
      <c r="D498" s="47" t="s">
        <v>1170</v>
      </c>
      <c r="E498" s="47" t="s">
        <v>921</v>
      </c>
      <c r="F498" s="47" t="s">
        <v>921</v>
      </c>
      <c r="G498" s="47"/>
      <c r="H498" s="47" t="s">
        <v>406</v>
      </c>
      <c r="I498" s="47" t="s">
        <v>412</v>
      </c>
      <c r="J498" s="47" t="str">
        <f>=IFERROR(VLOOKUP(H498&amp;I498,Table_Fonctions!A:G,6,FALSE),"")</f>
        <v>0</v>
      </c>
      <c r="K498" s="47" t="s">
        <v>1177</v>
      </c>
      <c r="L498" s="47" t="str">
        <f>=IFERROR(VLOOKUP(H498&amp;I498,Table_Fonctions!A:G,7,FALSE),K498)</f>
        <v/>
      </c>
      <c r="M498" s="47" t="str">
        <f>=IF(OR(LEFT(D498, 3)="TJ ", LEFT(D498, 4)="CPH "), "OUI", "NON")</f>
        <v/>
      </c>
      <c r="N498" s="47" t="s">
        <v>578</v>
      </c>
      <c r="O498" s="47" t="s">
        <v>513</v>
      </c>
      <c r="P498" s="47">
        <v>0.3447368421052632</v>
      </c>
      <c r="Q498" s="47">
        <v>0.3447368421052632</v>
      </c>
      <c r="R498" s="47" t="s">
        <v>1172</v>
      </c>
      <c r="S498" s="47">
        <f>=ROUND(BQ498-(BR498+BS498),3)</f>
      </c>
      <c r="T498" s="47">
        <f>=ROUND(CK498-(CL498+CM498+CN498+CO498+CP498),3)</f>
      </c>
      <c r="U498" s="47">
        <v>0</v>
      </c>
      <c r="V498" s="47">
        <v>0</v>
      </c>
      <c r="W498" s="47">
        <v>0</v>
      </c>
      <c r="X498" s="47">
        <v>0</v>
      </c>
      <c r="Y498" s="47">
        <v>0</v>
      </c>
      <c r="Z498" s="47">
        <v>0</v>
      </c>
      <c r="AA498" s="47">
        <v>0</v>
      </c>
      <c r="AB498" s="47">
        <v>0</v>
      </c>
      <c r="AC498" s="47">
        <v>0</v>
      </c>
      <c r="AD498" s="47">
        <v>0</v>
      </c>
      <c r="AE498" s="47">
        <v>0</v>
      </c>
      <c r="AF498" s="47">
        <v>0</v>
      </c>
      <c r="AG498" s="47">
        <v>0</v>
      </c>
      <c r="AH498" s="47">
        <v>0</v>
      </c>
      <c r="AI498" s="47">
        <v>0</v>
      </c>
      <c r="AJ498" s="47">
        <v>0</v>
      </c>
      <c r="AK498" s="47">
        <v>0</v>
      </c>
      <c r="AL498" s="47">
        <v>0</v>
      </c>
      <c r="AM498" s="47">
        <v>0</v>
      </c>
      <c r="AN498" s="47">
        <v>0</v>
      </c>
      <c r="AO498" s="47">
        <v>0</v>
      </c>
      <c r="AP498" s="47">
        <v>0</v>
      </c>
      <c r="AQ498" s="47">
        <v>0</v>
      </c>
      <c r="AR498" s="47">
        <v>0</v>
      </c>
      <c r="AS498" s="47">
        <v>0</v>
      </c>
      <c r="AT498" s="47">
        <v>0</v>
      </c>
      <c r="AU498" s="47">
        <v>0</v>
      </c>
      <c r="AV498" s="47">
        <v>0</v>
      </c>
      <c r="AW498" s="47">
        <v>0</v>
      </c>
      <c r="AX498" s="47">
        <v>0</v>
      </c>
      <c r="AY498" s="47">
        <v>0</v>
      </c>
      <c r="AZ498" s="47">
        <v>0</v>
      </c>
      <c r="BA498" s="47">
        <v>0</v>
      </c>
      <c r="BB498" s="47">
        <v>0</v>
      </c>
      <c r="BC498" s="47">
        <v>0</v>
      </c>
      <c r="BD498" s="47">
        <v>0</v>
      </c>
      <c r="BE498" s="47">
        <v>0</v>
      </c>
      <c r="BF498" s="47">
        <v>0</v>
      </c>
      <c r="BG498" s="47">
        <v>0</v>
      </c>
      <c r="BH498" s="47">
        <v>0</v>
      </c>
      <c r="BI498" s="47">
        <v>0</v>
      </c>
      <c r="BJ498" s="47">
        <v>0</v>
      </c>
      <c r="BK498" s="47">
        <v>0</v>
      </c>
      <c r="BL498" s="47">
        <v>0</v>
      </c>
      <c r="BM498" s="47">
        <v>0</v>
      </c>
      <c r="BN498" s="47">
        <v>0</v>
      </c>
      <c r="BO498" s="47">
        <v>0</v>
      </c>
      <c r="BP498" s="47">
        <v>0</v>
      </c>
      <c r="BQ498" s="47">
        <v>0.3447368421052632</v>
      </c>
      <c r="BR498" s="47">
        <v>0</v>
      </c>
      <c r="BS498" s="47">
        <v>0.3447368421052632</v>
      </c>
      <c r="BT498" s="47">
        <v>0</v>
      </c>
      <c r="BU498" s="47">
        <v>0</v>
      </c>
      <c r="BV498" s="47">
        <v>0</v>
      </c>
      <c r="BW498" s="47">
        <v>0</v>
      </c>
      <c r="BX498" s="47">
        <v>0</v>
      </c>
      <c r="BY498" s="47">
        <v>0</v>
      </c>
      <c r="BZ498" s="47">
        <v>0</v>
      </c>
      <c r="CA498" s="47">
        <v>0</v>
      </c>
      <c r="CB498" s="47">
        <v>0</v>
      </c>
      <c r="CC498" s="47">
        <v>0</v>
      </c>
      <c r="CD498" s="47">
        <v>0</v>
      </c>
      <c r="CE498" s="47">
        <v>0</v>
      </c>
      <c r="CF498" s="47">
        <v>0</v>
      </c>
      <c r="CG498" s="47">
        <v>0</v>
      </c>
      <c r="CH498" s="47">
        <v>0</v>
      </c>
      <c r="CI498" s="47">
        <v>0</v>
      </c>
      <c r="CJ498" s="47">
        <v>0</v>
      </c>
      <c r="CK498" s="47">
        <v>0</v>
      </c>
      <c r="CL498" s="47">
        <v>0</v>
      </c>
      <c r="CM498" s="47">
        <v>0</v>
      </c>
      <c r="CN498" s="47">
        <v>0</v>
      </c>
      <c r="CO498" s="47">
        <v>0</v>
      </c>
      <c r="CP498" s="47">
        <v>0</v>
      </c>
      <c r="CQ498" s="47">
        <v>0</v>
      </c>
      <c r="CR498" s="47">
        <v>0</v>
      </c>
      <c r="CS498" s="47">
        <v>0</v>
      </c>
      <c r="CT498" s="47">
        <v>0</v>
      </c>
      <c r="CU498" s="47">
        <v>0</v>
      </c>
      <c r="CV498" s="47">
        <v>0</v>
      </c>
      <c r="CW498" s="47">
        <v>0</v>
      </c>
      <c r="CX498" s="47">
        <v>0</v>
      </c>
      <c r="CY498" s="47">
        <v>0</v>
      </c>
      <c r="CZ498" s="47">
        <v>0</v>
      </c>
      <c r="DA498" s="47">
        <v>0</v>
      </c>
      <c r="DB498" s="47">
        <v>0</v>
      </c>
      <c r="DC498" s="47">
        <v>0</v>
      </c>
      <c r="DD498" s="47">
        <v>0</v>
      </c>
      <c r="DE498" s="47">
        <v>0</v>
      </c>
      <c r="DF498" s="47">
        <v>0</v>
      </c>
      <c r="DG498" s="47">
        <v>0</v>
      </c>
      <c r="DH498" s="47">
        <v>0</v>
      </c>
      <c r="DI498" s="47">
        <v>0</v>
      </c>
      <c r="DJ498" s="47">
        <v>0</v>
      </c>
      <c r="DK498" s="47">
        <v>0</v>
      </c>
      <c r="DL498" s="47">
        <v>0</v>
      </c>
      <c r="DM498" s="47">
        <v>0</v>
      </c>
      <c r="DN498" s="47">
        <v>0</v>
      </c>
      <c r="DO498" s="47">
        <v>0</v>
      </c>
      <c r="DP498" s="47">
        <v>0</v>
      </c>
      <c r="DQ498" s="47">
        <v>0</v>
      </c>
      <c r="DR498" s="47">
        <v>0</v>
      </c>
      <c r="DS498" s="47">
        <v>0</v>
      </c>
      <c r="DT498" s="47">
        <v>0</v>
      </c>
      <c r="DU498" s="47">
        <v>0</v>
      </c>
      <c r="DV498" s="47">
        <v>0</v>
      </c>
      <c r="DW498" s="47">
        <v>0</v>
      </c>
      <c r="DX498" s="47">
        <v>0</v>
      </c>
      <c r="DY498" s="47">
        <v>0</v>
      </c>
      <c r="DZ498" s="47">
        <v>0</v>
      </c>
      <c r="EA498" s="47">
        <v>0</v>
      </c>
      <c r="ZZ498" t="s">
        <v>157</v>
      </c>
    </row>
    <row r="499" spans="1:702" x14ac:dyDescent="0.25">
      <c r="A499" s="47" t="s">
        <v>928</v>
      </c>
      <c r="B499" s="47" t="s">
        <v>153</v>
      </c>
      <c r="C499" s="47" t="s">
        <v>157</v>
      </c>
      <c r="D499" s="47" t="s">
        <v>1170</v>
      </c>
      <c r="E499" s="47" t="s">
        <v>921</v>
      </c>
      <c r="F499" s="47" t="s">
        <v>921</v>
      </c>
      <c r="G499" s="47"/>
      <c r="H499" s="47" t="s">
        <v>406</v>
      </c>
      <c r="I499" s="47" t="s">
        <v>412</v>
      </c>
      <c r="J499" s="47" t="str">
        <f>=IFERROR(VLOOKUP(H499&amp;I499,Table_Fonctions!A:G,6,FALSE),"")</f>
        <v>0</v>
      </c>
      <c r="K499" s="47" t="s">
        <v>1177</v>
      </c>
      <c r="L499" s="47" t="str">
        <f>=IFERROR(VLOOKUP(H499&amp;I499,Table_Fonctions!A:G,7,FALSE),K499)</f>
        <v/>
      </c>
      <c r="M499" s="47" t="str">
        <f>=IF(OR(LEFT(D499, 3)="TJ ", LEFT(D499, 4)="CPH "), "OUI", "NON")</f>
        <v/>
      </c>
      <c r="N499" s="47" t="s">
        <v>901</v>
      </c>
      <c r="O499" s="47"/>
      <c r="P499" s="47">
        <v>1</v>
      </c>
      <c r="Q499" s="47">
        <v>1</v>
      </c>
      <c r="R499" s="47" t="s">
        <v>1172</v>
      </c>
      <c r="S499" s="47">
        <f>=ROUND(BQ499-(BR499+BS499),3)</f>
      </c>
      <c r="T499" s="47">
        <f>=ROUND(CK499-(CL499+CM499+CN499+CO499+CP499),3)</f>
      </c>
      <c r="U499" s="47">
        <v>0</v>
      </c>
      <c r="V499" s="47">
        <v>0</v>
      </c>
      <c r="W499" s="47">
        <v>0</v>
      </c>
      <c r="X499" s="47">
        <v>0</v>
      </c>
      <c r="Y499" s="47">
        <v>0</v>
      </c>
      <c r="Z499" s="47">
        <v>0</v>
      </c>
      <c r="AA499" s="47">
        <v>0</v>
      </c>
      <c r="AB499" s="47">
        <v>0</v>
      </c>
      <c r="AC499" s="47">
        <v>0</v>
      </c>
      <c r="AD499" s="47">
        <v>0</v>
      </c>
      <c r="AE499" s="47">
        <v>0</v>
      </c>
      <c r="AF499" s="47">
        <v>0</v>
      </c>
      <c r="AG499" s="47">
        <v>0</v>
      </c>
      <c r="AH499" s="47">
        <v>0</v>
      </c>
      <c r="AI499" s="47">
        <v>0</v>
      </c>
      <c r="AJ499" s="47">
        <v>0</v>
      </c>
      <c r="AK499" s="47">
        <v>0</v>
      </c>
      <c r="AL499" s="47">
        <v>0</v>
      </c>
      <c r="AM499" s="47">
        <v>0</v>
      </c>
      <c r="AN499" s="47">
        <v>0</v>
      </c>
      <c r="AO499" s="47">
        <v>0</v>
      </c>
      <c r="AP499" s="47">
        <v>0</v>
      </c>
      <c r="AQ499" s="47">
        <v>0</v>
      </c>
      <c r="AR499" s="47">
        <v>0</v>
      </c>
      <c r="AS499" s="47">
        <v>0</v>
      </c>
      <c r="AT499" s="47">
        <v>0</v>
      </c>
      <c r="AU499" s="47">
        <v>0</v>
      </c>
      <c r="AV499" s="47">
        <v>0</v>
      </c>
      <c r="AW499" s="47">
        <v>0</v>
      </c>
      <c r="AX499" s="47">
        <v>0</v>
      </c>
      <c r="AY499" s="47">
        <v>0</v>
      </c>
      <c r="AZ499" s="47">
        <v>0</v>
      </c>
      <c r="BA499" s="47">
        <v>0</v>
      </c>
      <c r="BB499" s="47">
        <v>0</v>
      </c>
      <c r="BC499" s="47">
        <v>0</v>
      </c>
      <c r="BD499" s="47">
        <v>0</v>
      </c>
      <c r="BE499" s="47">
        <v>0</v>
      </c>
      <c r="BF499" s="47">
        <v>0</v>
      </c>
      <c r="BG499" s="47">
        <v>0</v>
      </c>
      <c r="BH499" s="47">
        <v>0</v>
      </c>
      <c r="BI499" s="47">
        <v>0</v>
      </c>
      <c r="BJ499" s="47">
        <v>0</v>
      </c>
      <c r="BK499" s="47">
        <v>0</v>
      </c>
      <c r="BL499" s="47">
        <v>0</v>
      </c>
      <c r="BM499" s="47">
        <v>0</v>
      </c>
      <c r="BN499" s="47">
        <v>0</v>
      </c>
      <c r="BO499" s="47">
        <v>0</v>
      </c>
      <c r="BP499" s="47">
        <v>0</v>
      </c>
      <c r="BQ499" s="47">
        <v>0</v>
      </c>
      <c r="BR499" s="47">
        <v>0</v>
      </c>
      <c r="BS499" s="47">
        <v>0</v>
      </c>
      <c r="BT499" s="47">
        <v>0</v>
      </c>
      <c r="BU499" s="47">
        <v>0</v>
      </c>
      <c r="BV499" s="47">
        <v>0</v>
      </c>
      <c r="BW499" s="47">
        <v>0</v>
      </c>
      <c r="BX499" s="47">
        <v>0</v>
      </c>
      <c r="BY499" s="47">
        <v>0</v>
      </c>
      <c r="BZ499" s="47">
        <v>0</v>
      </c>
      <c r="CA499" s="47">
        <v>0</v>
      </c>
      <c r="CB499" s="47">
        <v>0</v>
      </c>
      <c r="CC499" s="47">
        <v>0</v>
      </c>
      <c r="CD499" s="47">
        <v>0</v>
      </c>
      <c r="CE499" s="47">
        <v>0</v>
      </c>
      <c r="CF499" s="47">
        <v>0</v>
      </c>
      <c r="CG499" s="47">
        <v>0</v>
      </c>
      <c r="CH499" s="47">
        <v>0</v>
      </c>
      <c r="CI499" s="47">
        <v>0</v>
      </c>
      <c r="CJ499" s="47">
        <v>0</v>
      </c>
      <c r="CK499" s="47">
        <v>0</v>
      </c>
      <c r="CL499" s="47">
        <v>0</v>
      </c>
      <c r="CM499" s="47">
        <v>0</v>
      </c>
      <c r="CN499" s="47">
        <v>0</v>
      </c>
      <c r="CO499" s="47">
        <v>0</v>
      </c>
      <c r="CP499" s="47">
        <v>0</v>
      </c>
      <c r="CQ499" s="47">
        <v>1</v>
      </c>
      <c r="CR499" s="47">
        <v>0</v>
      </c>
      <c r="CS499" s="47">
        <v>1</v>
      </c>
      <c r="CT499" s="47">
        <v>0</v>
      </c>
      <c r="CU499" s="47">
        <v>0</v>
      </c>
      <c r="CV499" s="47">
        <v>0</v>
      </c>
      <c r="CW499" s="47">
        <v>0</v>
      </c>
      <c r="CX499" s="47">
        <v>0</v>
      </c>
      <c r="CY499" s="47">
        <v>0</v>
      </c>
      <c r="CZ499" s="47">
        <v>0</v>
      </c>
      <c r="DA499" s="47">
        <v>0</v>
      </c>
      <c r="DB499" s="47">
        <v>0</v>
      </c>
      <c r="DC499" s="47">
        <v>0</v>
      </c>
      <c r="DD499" s="47">
        <v>0</v>
      </c>
      <c r="DE499" s="47">
        <v>0</v>
      </c>
      <c r="DF499" s="47">
        <v>0</v>
      </c>
      <c r="DG499" s="47">
        <v>0</v>
      </c>
      <c r="DH499" s="47">
        <v>0</v>
      </c>
      <c r="DI499" s="47">
        <v>0</v>
      </c>
      <c r="DJ499" s="47">
        <v>0</v>
      </c>
      <c r="DK499" s="47">
        <v>0</v>
      </c>
      <c r="DL499" s="47">
        <v>0</v>
      </c>
      <c r="DM499" s="47">
        <v>0</v>
      </c>
      <c r="DN499" s="47">
        <v>0</v>
      </c>
      <c r="DO499" s="47">
        <v>0</v>
      </c>
      <c r="DP499" s="47">
        <v>0</v>
      </c>
      <c r="DQ499" s="47">
        <v>0</v>
      </c>
      <c r="DR499" s="47">
        <v>0</v>
      </c>
      <c r="DS499" s="47">
        <v>0</v>
      </c>
      <c r="DT499" s="47">
        <v>0</v>
      </c>
      <c r="DU499" s="47">
        <v>0</v>
      </c>
      <c r="DV499" s="47">
        <v>0</v>
      </c>
      <c r="DW499" s="47">
        <v>0</v>
      </c>
      <c r="DX499" s="47">
        <v>0</v>
      </c>
      <c r="DY499" s="47">
        <v>0</v>
      </c>
      <c r="DZ499" s="47">
        <v>0</v>
      </c>
      <c r="EA499" s="47">
        <v>0</v>
      </c>
      <c r="ZZ499" t="s">
        <v>157</v>
      </c>
    </row>
    <row r="500" spans="1:702" x14ac:dyDescent="0.25">
      <c r="A500" s="47" t="s">
        <v>929</v>
      </c>
      <c r="B500" s="47" t="s">
        <v>153</v>
      </c>
      <c r="C500" s="47" t="s">
        <v>157</v>
      </c>
      <c r="D500" s="47" t="s">
        <v>1170</v>
      </c>
      <c r="E500" s="47" t="s">
        <v>921</v>
      </c>
      <c r="F500" s="47" t="s">
        <v>921</v>
      </c>
      <c r="G500" s="47"/>
      <c r="H500" s="47" t="s">
        <v>406</v>
      </c>
      <c r="I500" s="47" t="s">
        <v>412</v>
      </c>
      <c r="J500" s="47" t="str">
        <f>=IFERROR(VLOOKUP(H500&amp;I500,Table_Fonctions!A:G,6,FALSE),"")</f>
        <v>0</v>
      </c>
      <c r="K500" s="47" t="s">
        <v>1177</v>
      </c>
      <c r="L500" s="47" t="str">
        <f>=IFERROR(VLOOKUP(H500&amp;I500,Table_Fonctions!A:G,7,FALSE),K500)</f>
        <v/>
      </c>
      <c r="M500" s="47" t="str">
        <f>=IF(OR(LEFT(D500, 3)="TJ ", LEFT(D500, 4)="CPH "), "OUI", "NON")</f>
        <v/>
      </c>
      <c r="N500" s="47" t="s">
        <v>710</v>
      </c>
      <c r="O500" s="47" t="s">
        <v>657</v>
      </c>
      <c r="P500" s="47">
        <v>1</v>
      </c>
      <c r="Q500" s="47">
        <v>1</v>
      </c>
      <c r="R500" s="47" t="s">
        <v>1172</v>
      </c>
      <c r="S500" s="47">
        <f>=ROUND(BQ500-(BR500+BS500),3)</f>
      </c>
      <c r="T500" s="47">
        <f>=ROUND(CK500-(CL500+CM500+CN500+CO500+CP500),3)</f>
      </c>
      <c r="U500" s="47">
        <v>0</v>
      </c>
      <c r="V500" s="47">
        <v>0</v>
      </c>
      <c r="W500" s="47">
        <v>0</v>
      </c>
      <c r="X500" s="47">
        <v>0</v>
      </c>
      <c r="Y500" s="47">
        <v>0</v>
      </c>
      <c r="Z500" s="47">
        <v>0</v>
      </c>
      <c r="AA500" s="47">
        <v>0</v>
      </c>
      <c r="AB500" s="47">
        <v>0</v>
      </c>
      <c r="AC500" s="47">
        <v>0</v>
      </c>
      <c r="AD500" s="47">
        <v>0</v>
      </c>
      <c r="AE500" s="47">
        <v>0</v>
      </c>
      <c r="AF500" s="47">
        <v>0</v>
      </c>
      <c r="AG500" s="47">
        <v>0</v>
      </c>
      <c r="AH500" s="47">
        <v>0</v>
      </c>
      <c r="AI500" s="47">
        <v>0</v>
      </c>
      <c r="AJ500" s="47">
        <v>0</v>
      </c>
      <c r="AK500" s="47">
        <v>0</v>
      </c>
      <c r="AL500" s="47">
        <v>0</v>
      </c>
      <c r="AM500" s="47">
        <v>0</v>
      </c>
      <c r="AN500" s="47">
        <v>0</v>
      </c>
      <c r="AO500" s="47">
        <v>0</v>
      </c>
      <c r="AP500" s="47">
        <v>0</v>
      </c>
      <c r="AQ500" s="47">
        <v>0</v>
      </c>
      <c r="AR500" s="47">
        <v>0</v>
      </c>
      <c r="AS500" s="47">
        <v>0</v>
      </c>
      <c r="AT500" s="47">
        <v>0</v>
      </c>
      <c r="AU500" s="47">
        <v>0</v>
      </c>
      <c r="AV500" s="47">
        <v>0</v>
      </c>
      <c r="AW500" s="47">
        <v>0</v>
      </c>
      <c r="AX500" s="47">
        <v>0</v>
      </c>
      <c r="AY500" s="47">
        <v>0</v>
      </c>
      <c r="AZ500" s="47">
        <v>0</v>
      </c>
      <c r="BA500" s="47">
        <v>0</v>
      </c>
      <c r="BB500" s="47">
        <v>0</v>
      </c>
      <c r="BC500" s="47">
        <v>0</v>
      </c>
      <c r="BD500" s="47">
        <v>0</v>
      </c>
      <c r="BE500" s="47">
        <v>0</v>
      </c>
      <c r="BF500" s="47">
        <v>0</v>
      </c>
      <c r="BG500" s="47">
        <v>0</v>
      </c>
      <c r="BH500" s="47">
        <v>0</v>
      </c>
      <c r="BI500" s="47">
        <v>0</v>
      </c>
      <c r="BJ500" s="47">
        <v>0</v>
      </c>
      <c r="BK500" s="47">
        <v>0</v>
      </c>
      <c r="BL500" s="47">
        <v>0</v>
      </c>
      <c r="BM500" s="47">
        <v>0</v>
      </c>
      <c r="BN500" s="47">
        <v>0</v>
      </c>
      <c r="BO500" s="47">
        <v>0</v>
      </c>
      <c r="BP500" s="47">
        <v>0</v>
      </c>
      <c r="BQ500" s="47">
        <v>0</v>
      </c>
      <c r="BR500" s="47">
        <v>0</v>
      </c>
      <c r="BS500" s="47">
        <v>0</v>
      </c>
      <c r="BT500" s="47">
        <v>1</v>
      </c>
      <c r="BU500" s="47">
        <v>0</v>
      </c>
      <c r="BV500" s="47">
        <v>0</v>
      </c>
      <c r="BW500" s="47">
        <v>0</v>
      </c>
      <c r="BX500" s="47">
        <v>1</v>
      </c>
      <c r="BY500" s="47">
        <v>0</v>
      </c>
      <c r="BZ500" s="47">
        <v>0</v>
      </c>
      <c r="CA500" s="47">
        <v>0</v>
      </c>
      <c r="CB500" s="47">
        <v>0</v>
      </c>
      <c r="CC500" s="47">
        <v>0</v>
      </c>
      <c r="CD500" s="47">
        <v>0</v>
      </c>
      <c r="CE500" s="47">
        <v>0</v>
      </c>
      <c r="CF500" s="47">
        <v>0</v>
      </c>
      <c r="CG500" s="47">
        <v>0</v>
      </c>
      <c r="CH500" s="47">
        <v>0</v>
      </c>
      <c r="CI500" s="47">
        <v>0</v>
      </c>
      <c r="CJ500" s="47">
        <v>0</v>
      </c>
      <c r="CK500" s="47">
        <v>0</v>
      </c>
      <c r="CL500" s="47">
        <v>0</v>
      </c>
      <c r="CM500" s="47">
        <v>0</v>
      </c>
      <c r="CN500" s="47">
        <v>0</v>
      </c>
      <c r="CO500" s="47">
        <v>0</v>
      </c>
      <c r="CP500" s="47">
        <v>0</v>
      </c>
      <c r="CQ500" s="47">
        <v>0</v>
      </c>
      <c r="CR500" s="47">
        <v>0</v>
      </c>
      <c r="CS500" s="47">
        <v>0</v>
      </c>
      <c r="CT500" s="47">
        <v>0</v>
      </c>
      <c r="CU500" s="47">
        <v>0</v>
      </c>
      <c r="CV500" s="47">
        <v>0</v>
      </c>
      <c r="CW500" s="47">
        <v>0</v>
      </c>
      <c r="CX500" s="47">
        <v>0</v>
      </c>
      <c r="CY500" s="47">
        <v>0</v>
      </c>
      <c r="CZ500" s="47">
        <v>0</v>
      </c>
      <c r="DA500" s="47">
        <v>0</v>
      </c>
      <c r="DB500" s="47">
        <v>0</v>
      </c>
      <c r="DC500" s="47">
        <v>0</v>
      </c>
      <c r="DD500" s="47">
        <v>0</v>
      </c>
      <c r="DE500" s="47">
        <v>0</v>
      </c>
      <c r="DF500" s="47">
        <v>0</v>
      </c>
      <c r="DG500" s="47">
        <v>0</v>
      </c>
      <c r="DH500" s="47">
        <v>0</v>
      </c>
      <c r="DI500" s="47">
        <v>0</v>
      </c>
      <c r="DJ500" s="47">
        <v>0</v>
      </c>
      <c r="DK500" s="47">
        <v>0</v>
      </c>
      <c r="DL500" s="47">
        <v>0</v>
      </c>
      <c r="DM500" s="47">
        <v>0</v>
      </c>
      <c r="DN500" s="47">
        <v>0</v>
      </c>
      <c r="DO500" s="47">
        <v>0</v>
      </c>
      <c r="DP500" s="47">
        <v>0</v>
      </c>
      <c r="DQ500" s="47">
        <v>0</v>
      </c>
      <c r="DR500" s="47">
        <v>0</v>
      </c>
      <c r="DS500" s="47">
        <v>0</v>
      </c>
      <c r="DT500" s="47">
        <v>0</v>
      </c>
      <c r="DU500" s="47">
        <v>0</v>
      </c>
      <c r="DV500" s="47">
        <v>0</v>
      </c>
      <c r="DW500" s="47">
        <v>0</v>
      </c>
      <c r="DX500" s="47">
        <v>0</v>
      </c>
      <c r="DY500" s="47">
        <v>0</v>
      </c>
      <c r="DZ500" s="47">
        <v>0</v>
      </c>
      <c r="EA500" s="47">
        <v>0</v>
      </c>
      <c r="ZZ500" t="s">
        <v>157</v>
      </c>
    </row>
    <row r="501" spans="1:702" x14ac:dyDescent="0.25">
      <c r="A501" s="47" t="s">
        <v>930</v>
      </c>
      <c r="B501" s="47" t="s">
        <v>153</v>
      </c>
      <c r="C501" s="47" t="s">
        <v>157</v>
      </c>
      <c r="D501" s="47" t="s">
        <v>1170</v>
      </c>
      <c r="E501" s="47" t="s">
        <v>921</v>
      </c>
      <c r="F501" s="47" t="s">
        <v>921</v>
      </c>
      <c r="G501" s="47"/>
      <c r="H501" s="47" t="s">
        <v>406</v>
      </c>
      <c r="I501" s="47" t="s">
        <v>412</v>
      </c>
      <c r="J501" s="47" t="str">
        <f>=IFERROR(VLOOKUP(H501&amp;I501,Table_Fonctions!A:G,6,FALSE),"")</f>
        <v>0</v>
      </c>
      <c r="K501" s="47" t="s">
        <v>1177</v>
      </c>
      <c r="L501" s="47" t="str">
        <f>=IFERROR(VLOOKUP(H501&amp;I501,Table_Fonctions!A:G,7,FALSE),K501)</f>
        <v/>
      </c>
      <c r="M501" s="47" t="str">
        <f>=IF(OR(LEFT(D501, 3)="TJ ", LEFT(D501, 4)="CPH "), "OUI", "NON")</f>
        <v/>
      </c>
      <c r="N501" s="47" t="s">
        <v>578</v>
      </c>
      <c r="O501" s="47" t="s">
        <v>931</v>
      </c>
      <c r="P501" s="47">
        <v>0.34210526315789475</v>
      </c>
      <c r="Q501" s="47">
        <v>0.34210526315789475</v>
      </c>
      <c r="R501" s="47" t="s">
        <v>1172</v>
      </c>
      <c r="S501" s="47">
        <f>=ROUND(BQ501-(BR501+BS501),3)</f>
      </c>
      <c r="T501" s="47">
        <f>=ROUND(CK501-(CL501+CM501+CN501+CO501+CP501),3)</f>
      </c>
      <c r="U501" s="47">
        <v>0</v>
      </c>
      <c r="V501" s="47">
        <v>0</v>
      </c>
      <c r="W501" s="47">
        <v>0</v>
      </c>
      <c r="X501" s="47">
        <v>0</v>
      </c>
      <c r="Y501" s="47">
        <v>0</v>
      </c>
      <c r="Z501" s="47">
        <v>0</v>
      </c>
      <c r="AA501" s="47">
        <v>0</v>
      </c>
      <c r="AB501" s="47">
        <v>0</v>
      </c>
      <c r="AC501" s="47">
        <v>0</v>
      </c>
      <c r="AD501" s="47">
        <v>0</v>
      </c>
      <c r="AE501" s="47">
        <v>0</v>
      </c>
      <c r="AF501" s="47">
        <v>0</v>
      </c>
      <c r="AG501" s="47">
        <v>0</v>
      </c>
      <c r="AH501" s="47">
        <v>0</v>
      </c>
      <c r="AI501" s="47">
        <v>0</v>
      </c>
      <c r="AJ501" s="47">
        <v>0</v>
      </c>
      <c r="AK501" s="47">
        <v>0</v>
      </c>
      <c r="AL501" s="47">
        <v>0</v>
      </c>
      <c r="AM501" s="47">
        <v>0</v>
      </c>
      <c r="AN501" s="47">
        <v>0</v>
      </c>
      <c r="AO501" s="47">
        <v>0</v>
      </c>
      <c r="AP501" s="47">
        <v>0</v>
      </c>
      <c r="AQ501" s="47">
        <v>0</v>
      </c>
      <c r="AR501" s="47">
        <v>0</v>
      </c>
      <c r="AS501" s="47">
        <v>0</v>
      </c>
      <c r="AT501" s="47">
        <v>0</v>
      </c>
      <c r="AU501" s="47">
        <v>0</v>
      </c>
      <c r="AV501" s="47">
        <v>0</v>
      </c>
      <c r="AW501" s="47">
        <v>0</v>
      </c>
      <c r="AX501" s="47">
        <v>0</v>
      </c>
      <c r="AY501" s="47">
        <v>0</v>
      </c>
      <c r="AZ501" s="47">
        <v>0</v>
      </c>
      <c r="BA501" s="47">
        <v>0</v>
      </c>
      <c r="BB501" s="47">
        <v>0</v>
      </c>
      <c r="BC501" s="47">
        <v>0</v>
      </c>
      <c r="BD501" s="47">
        <v>0</v>
      </c>
      <c r="BE501" s="47">
        <v>0</v>
      </c>
      <c r="BF501" s="47">
        <v>0</v>
      </c>
      <c r="BG501" s="47">
        <v>0</v>
      </c>
      <c r="BH501" s="47">
        <v>0</v>
      </c>
      <c r="BI501" s="47">
        <v>0</v>
      </c>
      <c r="BJ501" s="47">
        <v>0</v>
      </c>
      <c r="BK501" s="47">
        <v>0</v>
      </c>
      <c r="BL501" s="47">
        <v>0</v>
      </c>
      <c r="BM501" s="47">
        <v>0</v>
      </c>
      <c r="BN501" s="47">
        <v>0</v>
      </c>
      <c r="BO501" s="47">
        <v>0</v>
      </c>
      <c r="BP501" s="47">
        <v>0</v>
      </c>
      <c r="BQ501" s="47">
        <v>0</v>
      </c>
      <c r="BR501" s="47">
        <v>0</v>
      </c>
      <c r="BS501" s="47">
        <v>0</v>
      </c>
      <c r="BT501" s="47">
        <v>0.34210526315789475</v>
      </c>
      <c r="BU501" s="47">
        <v>0</v>
      </c>
      <c r="BV501" s="47">
        <v>0</v>
      </c>
      <c r="BW501" s="47">
        <v>0</v>
      </c>
      <c r="BX501" s="47">
        <v>0.34210526315789475</v>
      </c>
      <c r="BY501" s="47">
        <v>0</v>
      </c>
      <c r="BZ501" s="47">
        <v>0</v>
      </c>
      <c r="CA501" s="47">
        <v>0</v>
      </c>
      <c r="CB501" s="47">
        <v>0</v>
      </c>
      <c r="CC501" s="47">
        <v>0</v>
      </c>
      <c r="CD501" s="47">
        <v>0</v>
      </c>
      <c r="CE501" s="47">
        <v>0</v>
      </c>
      <c r="CF501" s="47">
        <v>0</v>
      </c>
      <c r="CG501" s="47">
        <v>0</v>
      </c>
      <c r="CH501" s="47">
        <v>0</v>
      </c>
      <c r="CI501" s="47">
        <v>0</v>
      </c>
      <c r="CJ501" s="47">
        <v>0</v>
      </c>
      <c r="CK501" s="47">
        <v>0</v>
      </c>
      <c r="CL501" s="47">
        <v>0</v>
      </c>
      <c r="CM501" s="47">
        <v>0</v>
      </c>
      <c r="CN501" s="47">
        <v>0</v>
      </c>
      <c r="CO501" s="47">
        <v>0</v>
      </c>
      <c r="CP501" s="47">
        <v>0</v>
      </c>
      <c r="CQ501" s="47">
        <v>0</v>
      </c>
      <c r="CR501" s="47">
        <v>0</v>
      </c>
      <c r="CS501" s="47">
        <v>0</v>
      </c>
      <c r="CT501" s="47">
        <v>0</v>
      </c>
      <c r="CU501" s="47">
        <v>0</v>
      </c>
      <c r="CV501" s="47">
        <v>0</v>
      </c>
      <c r="CW501" s="47">
        <v>0</v>
      </c>
      <c r="CX501" s="47">
        <v>0</v>
      </c>
      <c r="CY501" s="47">
        <v>0</v>
      </c>
      <c r="CZ501" s="47">
        <v>0</v>
      </c>
      <c r="DA501" s="47">
        <v>0</v>
      </c>
      <c r="DB501" s="47">
        <v>0</v>
      </c>
      <c r="DC501" s="47">
        <v>0</v>
      </c>
      <c r="DD501" s="47">
        <v>0</v>
      </c>
      <c r="DE501" s="47">
        <v>0</v>
      </c>
      <c r="DF501" s="47">
        <v>0</v>
      </c>
      <c r="DG501" s="47">
        <v>0</v>
      </c>
      <c r="DH501" s="47">
        <v>0</v>
      </c>
      <c r="DI501" s="47">
        <v>0</v>
      </c>
      <c r="DJ501" s="47">
        <v>0</v>
      </c>
      <c r="DK501" s="47">
        <v>0</v>
      </c>
      <c r="DL501" s="47">
        <v>0</v>
      </c>
      <c r="DM501" s="47">
        <v>0</v>
      </c>
      <c r="DN501" s="47">
        <v>0</v>
      </c>
      <c r="DO501" s="47">
        <v>0</v>
      </c>
      <c r="DP501" s="47">
        <v>0</v>
      </c>
      <c r="DQ501" s="47">
        <v>0</v>
      </c>
      <c r="DR501" s="47">
        <v>0</v>
      </c>
      <c r="DS501" s="47">
        <v>0</v>
      </c>
      <c r="DT501" s="47">
        <v>0</v>
      </c>
      <c r="DU501" s="47">
        <v>0</v>
      </c>
      <c r="DV501" s="47">
        <v>0</v>
      </c>
      <c r="DW501" s="47">
        <v>0</v>
      </c>
      <c r="DX501" s="47">
        <v>0</v>
      </c>
      <c r="DY501" s="47">
        <v>0</v>
      </c>
      <c r="DZ501" s="47">
        <v>0</v>
      </c>
      <c r="EA501" s="47">
        <v>0</v>
      </c>
      <c r="ZZ501" t="s">
        <v>157</v>
      </c>
    </row>
    <row r="502" spans="1:702" x14ac:dyDescent="0.25">
      <c r="A502" s="47" t="s">
        <v>932</v>
      </c>
      <c r="B502" s="47" t="s">
        <v>153</v>
      </c>
      <c r="C502" s="47" t="s">
        <v>157</v>
      </c>
      <c r="D502" s="47" t="s">
        <v>1170</v>
      </c>
      <c r="E502" s="47" t="s">
        <v>921</v>
      </c>
      <c r="F502" s="47" t="s">
        <v>921</v>
      </c>
      <c r="G502" s="47"/>
      <c r="H502" s="47" t="s">
        <v>406</v>
      </c>
      <c r="I502" s="47" t="s">
        <v>415</v>
      </c>
      <c r="J502" s="47" t="str">
        <f>=IFERROR(VLOOKUP(H502&amp;I502,Table_Fonctions!A:G,6,FALSE),"")</f>
        <v>0</v>
      </c>
      <c r="K502" s="47" t="s">
        <v>1177</v>
      </c>
      <c r="L502" s="47" t="str">
        <f>=IFERROR(VLOOKUP(H502&amp;I502,Table_Fonctions!A:G,7,FALSE),K502)</f>
        <v/>
      </c>
      <c r="M502" s="47" t="str">
        <f>=IF(OR(LEFT(D502, 3)="TJ ", LEFT(D502, 4)="CPH "), "OUI", "NON")</f>
        <v/>
      </c>
      <c r="N502" s="47" t="s">
        <v>869</v>
      </c>
      <c r="O502" s="47" t="s">
        <v>669</v>
      </c>
      <c r="P502" s="47">
        <v>0.8</v>
      </c>
      <c r="Q502" s="47">
        <v>0.8</v>
      </c>
      <c r="R502" s="47" t="s">
        <v>1172</v>
      </c>
      <c r="S502" s="47">
        <f>=ROUND(BQ502-(BR502+BS502),3)</f>
      </c>
      <c r="T502" s="47">
        <f>=ROUND(CK502-(CL502+CM502+CN502+CO502+CP502),3)</f>
      </c>
      <c r="U502" s="47">
        <v>0</v>
      </c>
      <c r="V502" s="47">
        <v>0</v>
      </c>
      <c r="W502" s="47">
        <v>0</v>
      </c>
      <c r="X502" s="47">
        <v>0</v>
      </c>
      <c r="Y502" s="47">
        <v>0</v>
      </c>
      <c r="Z502" s="47">
        <v>0</v>
      </c>
      <c r="AA502" s="47">
        <v>0</v>
      </c>
      <c r="AB502" s="47">
        <v>0</v>
      </c>
      <c r="AC502" s="47">
        <v>0</v>
      </c>
      <c r="AD502" s="47">
        <v>0</v>
      </c>
      <c r="AE502" s="47">
        <v>0</v>
      </c>
      <c r="AF502" s="47">
        <v>0</v>
      </c>
      <c r="AG502" s="47">
        <v>0</v>
      </c>
      <c r="AH502" s="47">
        <v>0</v>
      </c>
      <c r="AI502" s="47">
        <v>0</v>
      </c>
      <c r="AJ502" s="47">
        <v>0</v>
      </c>
      <c r="AK502" s="47">
        <v>0</v>
      </c>
      <c r="AL502" s="47">
        <v>0</v>
      </c>
      <c r="AM502" s="47">
        <v>0</v>
      </c>
      <c r="AN502" s="47">
        <v>0</v>
      </c>
      <c r="AO502" s="47">
        <v>0</v>
      </c>
      <c r="AP502" s="47">
        <v>0</v>
      </c>
      <c r="AQ502" s="47">
        <v>0</v>
      </c>
      <c r="AR502" s="47">
        <v>0</v>
      </c>
      <c r="AS502" s="47">
        <v>0</v>
      </c>
      <c r="AT502" s="47">
        <v>0</v>
      </c>
      <c r="AU502" s="47">
        <v>0</v>
      </c>
      <c r="AV502" s="47">
        <v>0</v>
      </c>
      <c r="AW502" s="47">
        <v>0</v>
      </c>
      <c r="AX502" s="47">
        <v>0</v>
      </c>
      <c r="AY502" s="47">
        <v>0</v>
      </c>
      <c r="AZ502" s="47">
        <v>0</v>
      </c>
      <c r="BA502" s="47">
        <v>0</v>
      </c>
      <c r="BB502" s="47">
        <v>0</v>
      </c>
      <c r="BC502" s="47">
        <v>0</v>
      </c>
      <c r="BD502" s="47">
        <v>0</v>
      </c>
      <c r="BE502" s="47">
        <v>0</v>
      </c>
      <c r="BF502" s="47">
        <v>0</v>
      </c>
      <c r="BG502" s="47">
        <v>0</v>
      </c>
      <c r="BH502" s="47">
        <v>0</v>
      </c>
      <c r="BI502" s="47">
        <v>0</v>
      </c>
      <c r="BJ502" s="47">
        <v>0</v>
      </c>
      <c r="BK502" s="47">
        <v>0</v>
      </c>
      <c r="BL502" s="47">
        <v>0</v>
      </c>
      <c r="BM502" s="47">
        <v>0</v>
      </c>
      <c r="BN502" s="47">
        <v>0</v>
      </c>
      <c r="BO502" s="47">
        <v>0</v>
      </c>
      <c r="BP502" s="47">
        <v>0</v>
      </c>
      <c r="BQ502" s="47">
        <v>0</v>
      </c>
      <c r="BR502" s="47">
        <v>0</v>
      </c>
      <c r="BS502" s="47">
        <v>0</v>
      </c>
      <c r="BT502" s="47">
        <v>0.8</v>
      </c>
      <c r="BU502" s="47">
        <v>0</v>
      </c>
      <c r="BV502" s="47">
        <v>0</v>
      </c>
      <c r="BW502" s="47">
        <v>0</v>
      </c>
      <c r="BX502" s="47">
        <v>0</v>
      </c>
      <c r="BY502" s="47">
        <v>0</v>
      </c>
      <c r="BZ502" s="47">
        <v>0</v>
      </c>
      <c r="CA502" s="47">
        <v>0</v>
      </c>
      <c r="CB502" s="47">
        <v>0</v>
      </c>
      <c r="CC502" s="47">
        <v>0</v>
      </c>
      <c r="CD502" s="47">
        <v>0</v>
      </c>
      <c r="CE502" s="47">
        <v>0</v>
      </c>
      <c r="CF502" s="47">
        <v>0</v>
      </c>
      <c r="CG502" s="47">
        <v>0</v>
      </c>
      <c r="CH502" s="47">
        <v>0</v>
      </c>
      <c r="CI502" s="47">
        <v>0</v>
      </c>
      <c r="CJ502" s="47">
        <v>0</v>
      </c>
      <c r="CK502" s="47">
        <v>0</v>
      </c>
      <c r="CL502" s="47">
        <v>0</v>
      </c>
      <c r="CM502" s="47">
        <v>0</v>
      </c>
      <c r="CN502" s="47">
        <v>0</v>
      </c>
      <c r="CO502" s="47">
        <v>0</v>
      </c>
      <c r="CP502" s="47">
        <v>0</v>
      </c>
      <c r="CQ502" s="47">
        <v>0</v>
      </c>
      <c r="CR502" s="47">
        <v>0</v>
      </c>
      <c r="CS502" s="47">
        <v>0</v>
      </c>
      <c r="CT502" s="47">
        <v>0</v>
      </c>
      <c r="CU502" s="47">
        <v>0</v>
      </c>
      <c r="CV502" s="47">
        <v>0</v>
      </c>
      <c r="CW502" s="47">
        <v>0</v>
      </c>
      <c r="CX502" s="47">
        <v>0</v>
      </c>
      <c r="CY502" s="47">
        <v>0</v>
      </c>
      <c r="CZ502" s="47">
        <v>0</v>
      </c>
      <c r="DA502" s="47">
        <v>0</v>
      </c>
      <c r="DB502" s="47">
        <v>0</v>
      </c>
      <c r="DC502" s="47">
        <v>0</v>
      </c>
      <c r="DD502" s="47">
        <v>0</v>
      </c>
      <c r="DE502" s="47">
        <v>0</v>
      </c>
      <c r="DF502" s="47">
        <v>0</v>
      </c>
      <c r="DG502" s="47">
        <v>0</v>
      </c>
      <c r="DH502" s="47">
        <v>0</v>
      </c>
      <c r="DI502" s="47">
        <v>0</v>
      </c>
      <c r="DJ502" s="47">
        <v>0</v>
      </c>
      <c r="DK502" s="47">
        <v>0</v>
      </c>
      <c r="DL502" s="47">
        <v>0</v>
      </c>
      <c r="DM502" s="47">
        <v>0</v>
      </c>
      <c r="DN502" s="47">
        <v>0</v>
      </c>
      <c r="DO502" s="47">
        <v>0</v>
      </c>
      <c r="DP502" s="47">
        <v>0</v>
      </c>
      <c r="DQ502" s="47">
        <v>0</v>
      </c>
      <c r="DR502" s="47">
        <v>0</v>
      </c>
      <c r="DS502" s="47">
        <v>0</v>
      </c>
      <c r="DT502" s="47">
        <v>0</v>
      </c>
      <c r="DU502" s="47">
        <v>0</v>
      </c>
      <c r="DV502" s="47">
        <v>0</v>
      </c>
      <c r="DW502" s="47">
        <v>0</v>
      </c>
      <c r="DX502" s="47">
        <v>0</v>
      </c>
      <c r="DY502" s="47">
        <v>0</v>
      </c>
      <c r="DZ502" s="47">
        <v>0</v>
      </c>
      <c r="EA502" s="47">
        <v>0</v>
      </c>
      <c r="ZZ502" t="s">
        <v>157</v>
      </c>
    </row>
    <row r="503" spans="1:702" x14ac:dyDescent="0.25">
      <c r="A503" s="47" t="s">
        <v>933</v>
      </c>
      <c r="B503" s="47" t="s">
        <v>153</v>
      </c>
      <c r="C503" s="47" t="s">
        <v>157</v>
      </c>
      <c r="D503" s="47" t="s">
        <v>1170</v>
      </c>
      <c r="E503" s="47" t="s">
        <v>934</v>
      </c>
      <c r="F503" s="47" t="s">
        <v>934</v>
      </c>
      <c r="G503" s="47"/>
      <c r="H503" s="47" t="s">
        <v>406</v>
      </c>
      <c r="I503" s="47" t="s">
        <v>486</v>
      </c>
      <c r="J503" s="47" t="str">
        <f>=IFERROR(VLOOKUP(H503&amp;I503,Table_Fonctions!A:G,6,FALSE),"")</f>
        <v>0</v>
      </c>
      <c r="K503" s="47" t="s">
        <v>1177</v>
      </c>
      <c r="L503" s="47" t="str">
        <f>=IFERROR(VLOOKUP(H503&amp;I503,Table_Fonctions!A:G,7,FALSE),K503)</f>
        <v/>
      </c>
      <c r="M503" s="47" t="str">
        <f>=IF(OR(LEFT(D503, 3)="TJ ", LEFT(D503, 4)="CPH "), "OUI", "NON")</f>
        <v/>
      </c>
      <c r="N503" s="47" t="s">
        <v>749</v>
      </c>
      <c r="O503" s="47"/>
      <c r="P503" s="47">
        <v>1</v>
      </c>
      <c r="Q503" s="47">
        <v>1</v>
      </c>
      <c r="R503" s="47" t="s">
        <v>1172</v>
      </c>
      <c r="S503" s="47">
        <f>=ROUND(BQ503-(BR503+BS503),3)</f>
      </c>
      <c r="T503" s="47">
        <f>=ROUND(CK503-(CL503+CM503+CN503+CO503+CP503),3)</f>
      </c>
      <c r="U503" s="47">
        <v>0</v>
      </c>
      <c r="V503" s="47">
        <v>0</v>
      </c>
      <c r="W503" s="47">
        <v>0</v>
      </c>
      <c r="X503" s="47">
        <v>0</v>
      </c>
      <c r="Y503" s="47">
        <v>0</v>
      </c>
      <c r="Z503" s="47">
        <v>0</v>
      </c>
      <c r="AA503" s="47">
        <v>0</v>
      </c>
      <c r="AB503" s="47">
        <v>0</v>
      </c>
      <c r="AC503" s="47">
        <v>0</v>
      </c>
      <c r="AD503" s="47">
        <v>0</v>
      </c>
      <c r="AE503" s="47">
        <v>0</v>
      </c>
      <c r="AF503" s="47">
        <v>0</v>
      </c>
      <c r="AG503" s="47">
        <v>0</v>
      </c>
      <c r="AH503" s="47">
        <v>0</v>
      </c>
      <c r="AI503" s="47">
        <v>0</v>
      </c>
      <c r="AJ503" s="47">
        <v>0</v>
      </c>
      <c r="AK503" s="47">
        <v>0</v>
      </c>
      <c r="AL503" s="47">
        <v>0</v>
      </c>
      <c r="AM503" s="47">
        <v>0</v>
      </c>
      <c r="AN503" s="47">
        <v>0</v>
      </c>
      <c r="AO503" s="47">
        <v>0</v>
      </c>
      <c r="AP503" s="47">
        <v>0</v>
      </c>
      <c r="AQ503" s="47">
        <v>0</v>
      </c>
      <c r="AR503" s="47">
        <v>0</v>
      </c>
      <c r="AS503" s="47">
        <v>0</v>
      </c>
      <c r="AT503" s="47">
        <v>0</v>
      </c>
      <c r="AU503" s="47">
        <v>0</v>
      </c>
      <c r="AV503" s="47">
        <v>0</v>
      </c>
      <c r="AW503" s="47">
        <v>0</v>
      </c>
      <c r="AX503" s="47">
        <v>0</v>
      </c>
      <c r="AY503" s="47">
        <v>0</v>
      </c>
      <c r="AZ503" s="47">
        <v>0</v>
      </c>
      <c r="BA503" s="47">
        <v>0</v>
      </c>
      <c r="BB503" s="47">
        <v>0</v>
      </c>
      <c r="BC503" s="47">
        <v>0</v>
      </c>
      <c r="BD503" s="47">
        <v>0</v>
      </c>
      <c r="BE503" s="47">
        <v>0</v>
      </c>
      <c r="BF503" s="47">
        <v>0</v>
      </c>
      <c r="BG503" s="47">
        <v>0</v>
      </c>
      <c r="BH503" s="47">
        <v>0</v>
      </c>
      <c r="BI503" s="47">
        <v>0</v>
      </c>
      <c r="BJ503" s="47">
        <v>0</v>
      </c>
      <c r="BK503" s="47">
        <v>0</v>
      </c>
      <c r="BL503" s="47">
        <v>0</v>
      </c>
      <c r="BM503" s="47">
        <v>0</v>
      </c>
      <c r="BN503" s="47">
        <v>0</v>
      </c>
      <c r="BO503" s="47">
        <v>0</v>
      </c>
      <c r="BP503" s="47">
        <v>0</v>
      </c>
      <c r="BQ503" s="47">
        <v>0</v>
      </c>
      <c r="BR503" s="47">
        <v>0</v>
      </c>
      <c r="BS503" s="47">
        <v>0</v>
      </c>
      <c r="BT503" s="47">
        <v>0</v>
      </c>
      <c r="BU503" s="47">
        <v>0</v>
      </c>
      <c r="BV503" s="47">
        <v>0</v>
      </c>
      <c r="BW503" s="47">
        <v>0</v>
      </c>
      <c r="BX503" s="47">
        <v>0</v>
      </c>
      <c r="BY503" s="47">
        <v>0</v>
      </c>
      <c r="BZ503" s="47">
        <v>0</v>
      </c>
      <c r="CA503" s="47">
        <v>0</v>
      </c>
      <c r="CB503" s="47">
        <v>0</v>
      </c>
      <c r="CC503" s="47">
        <v>0</v>
      </c>
      <c r="CD503" s="47">
        <v>0</v>
      </c>
      <c r="CE503" s="47">
        <v>0</v>
      </c>
      <c r="CF503" s="47">
        <v>0</v>
      </c>
      <c r="CG503" s="47">
        <v>0</v>
      </c>
      <c r="CH503" s="47">
        <v>0</v>
      </c>
      <c r="CI503" s="47">
        <v>0</v>
      </c>
      <c r="CJ503" s="47">
        <v>0</v>
      </c>
      <c r="CK503" s="47">
        <v>0</v>
      </c>
      <c r="CL503" s="47">
        <v>0</v>
      </c>
      <c r="CM503" s="47">
        <v>0</v>
      </c>
      <c r="CN503" s="47">
        <v>0</v>
      </c>
      <c r="CO503" s="47">
        <v>0</v>
      </c>
      <c r="CP503" s="47">
        <v>0</v>
      </c>
      <c r="CQ503" s="47">
        <v>0</v>
      </c>
      <c r="CR503" s="47">
        <v>0</v>
      </c>
      <c r="CS503" s="47">
        <v>0</v>
      </c>
      <c r="CT503" s="47">
        <v>0</v>
      </c>
      <c r="CU503" s="47">
        <v>0</v>
      </c>
      <c r="CV503" s="47">
        <v>0</v>
      </c>
      <c r="CW503" s="47">
        <v>0</v>
      </c>
      <c r="CX503" s="47">
        <v>0</v>
      </c>
      <c r="CY503" s="47">
        <v>1</v>
      </c>
      <c r="CZ503" s="47">
        <v>0</v>
      </c>
      <c r="DA503" s="47">
        <v>0</v>
      </c>
      <c r="DB503" s="47">
        <v>0</v>
      </c>
      <c r="DC503" s="47">
        <v>0</v>
      </c>
      <c r="DD503" s="47">
        <v>0</v>
      </c>
      <c r="DE503" s="47">
        <v>0</v>
      </c>
      <c r="DF503" s="47">
        <v>1</v>
      </c>
      <c r="DG503" s="47">
        <v>0</v>
      </c>
      <c r="DH503" s="47">
        <v>0</v>
      </c>
      <c r="DI503" s="47">
        <v>0</v>
      </c>
      <c r="DJ503" s="47">
        <v>0</v>
      </c>
      <c r="DK503" s="47">
        <v>0</v>
      </c>
      <c r="DL503" s="47">
        <v>0</v>
      </c>
      <c r="DM503" s="47">
        <v>0</v>
      </c>
      <c r="DN503" s="47">
        <v>0</v>
      </c>
      <c r="DO503" s="47">
        <v>0</v>
      </c>
      <c r="DP503" s="47">
        <v>0</v>
      </c>
      <c r="DQ503" s="47">
        <v>0</v>
      </c>
      <c r="DR503" s="47">
        <v>0</v>
      </c>
      <c r="DS503" s="47">
        <v>0</v>
      </c>
      <c r="DT503" s="47">
        <v>0</v>
      </c>
      <c r="DU503" s="47">
        <v>0</v>
      </c>
      <c r="DV503" s="47">
        <v>0</v>
      </c>
      <c r="DW503" s="47">
        <v>0</v>
      </c>
      <c r="DX503" s="47">
        <v>0</v>
      </c>
      <c r="DY503" s="47">
        <v>0</v>
      </c>
      <c r="DZ503" s="47">
        <v>0</v>
      </c>
      <c r="EA503" s="47">
        <v>0</v>
      </c>
      <c r="ZZ503" t="s">
        <v>157</v>
      </c>
    </row>
    <row r="504" spans="1:702" x14ac:dyDescent="0.25">
      <c r="A504" s="47" t="s">
        <v>935</v>
      </c>
      <c r="B504" s="47" t="s">
        <v>153</v>
      </c>
      <c r="C504" s="47" t="s">
        <v>157</v>
      </c>
      <c r="D504" s="47" t="s">
        <v>1170</v>
      </c>
      <c r="E504" s="47" t="s">
        <v>934</v>
      </c>
      <c r="F504" s="47" t="s">
        <v>934</v>
      </c>
      <c r="G504" s="47"/>
      <c r="H504" s="47" t="s">
        <v>406</v>
      </c>
      <c r="I504" s="47" t="s">
        <v>415</v>
      </c>
      <c r="J504" s="47" t="str">
        <f>=IFERROR(VLOOKUP(H504&amp;I504,Table_Fonctions!A:G,6,FALSE),"")</f>
        <v>0</v>
      </c>
      <c r="K504" s="47" t="s">
        <v>1177</v>
      </c>
      <c r="L504" s="47" t="str">
        <f>=IFERROR(VLOOKUP(H504&amp;I504,Table_Fonctions!A:G,7,FALSE),K504)</f>
        <v/>
      </c>
      <c r="M504" s="47" t="str">
        <f>=IF(OR(LEFT(D504, 3)="TJ ", LEFT(D504, 4)="CPH "), "OUI", "NON")</f>
        <v/>
      </c>
      <c r="N504" s="47" t="s">
        <v>818</v>
      </c>
      <c r="O504" s="47" t="s">
        <v>409</v>
      </c>
      <c r="P504" s="47">
        <v>0.6842105263157895</v>
      </c>
      <c r="Q504" s="47">
        <v>0.6842105263157895</v>
      </c>
      <c r="R504" s="47" t="s">
        <v>1172</v>
      </c>
      <c r="S504" s="47">
        <f>=ROUND(BQ504-(BR504+BS504),3)</f>
      </c>
      <c r="T504" s="47">
        <f>=ROUND(CK504-(CL504+CM504+CN504+CO504+CP504),3)</f>
      </c>
      <c r="U504" s="47">
        <v>0</v>
      </c>
      <c r="V504" s="47">
        <v>0</v>
      </c>
      <c r="W504" s="47">
        <v>0</v>
      </c>
      <c r="X504" s="47">
        <v>0</v>
      </c>
      <c r="Y504" s="47">
        <v>0</v>
      </c>
      <c r="Z504" s="47">
        <v>0</v>
      </c>
      <c r="AA504" s="47">
        <v>0</v>
      </c>
      <c r="AB504" s="47">
        <v>0</v>
      </c>
      <c r="AC504" s="47">
        <v>0</v>
      </c>
      <c r="AD504" s="47">
        <v>0</v>
      </c>
      <c r="AE504" s="47">
        <v>0</v>
      </c>
      <c r="AF504" s="47">
        <v>0</v>
      </c>
      <c r="AG504" s="47">
        <v>0</v>
      </c>
      <c r="AH504" s="47">
        <v>0</v>
      </c>
      <c r="AI504" s="47">
        <v>0</v>
      </c>
      <c r="AJ504" s="47">
        <v>0</v>
      </c>
      <c r="AK504" s="47">
        <v>0</v>
      </c>
      <c r="AL504" s="47">
        <v>0</v>
      </c>
      <c r="AM504" s="47">
        <v>0</v>
      </c>
      <c r="AN504" s="47">
        <v>0</v>
      </c>
      <c r="AO504" s="47">
        <v>0</v>
      </c>
      <c r="AP504" s="47">
        <v>0</v>
      </c>
      <c r="AQ504" s="47">
        <v>0</v>
      </c>
      <c r="AR504" s="47">
        <v>0</v>
      </c>
      <c r="AS504" s="47">
        <v>0.6842105263157895</v>
      </c>
      <c r="AT504" s="47">
        <v>0</v>
      </c>
      <c r="AU504" s="47">
        <v>0</v>
      </c>
      <c r="AV504" s="47">
        <v>0</v>
      </c>
      <c r="AW504" s="47">
        <v>0</v>
      </c>
      <c r="AX504" s="47">
        <v>0</v>
      </c>
      <c r="AY504" s="47">
        <v>0</v>
      </c>
      <c r="AZ504" s="47">
        <v>0</v>
      </c>
      <c r="BA504" s="47">
        <v>0</v>
      </c>
      <c r="BB504" s="47">
        <v>0</v>
      </c>
      <c r="BC504" s="47">
        <v>0</v>
      </c>
      <c r="BD504" s="47">
        <v>0</v>
      </c>
      <c r="BE504" s="47">
        <v>0</v>
      </c>
      <c r="BF504" s="47">
        <v>0</v>
      </c>
      <c r="BG504" s="47">
        <v>0</v>
      </c>
      <c r="BH504" s="47">
        <v>0.6842105263157895</v>
      </c>
      <c r="BI504" s="47">
        <v>0</v>
      </c>
      <c r="BJ504" s="47">
        <v>0</v>
      </c>
      <c r="BK504" s="47">
        <v>0</v>
      </c>
      <c r="BL504" s="47">
        <v>0</v>
      </c>
      <c r="BM504" s="47">
        <v>0</v>
      </c>
      <c r="BN504" s="47">
        <v>0</v>
      </c>
      <c r="BO504" s="47">
        <v>0</v>
      </c>
      <c r="BP504" s="47">
        <v>0</v>
      </c>
      <c r="BQ504" s="47">
        <v>0</v>
      </c>
      <c r="BR504" s="47">
        <v>0</v>
      </c>
      <c r="BS504" s="47">
        <v>0</v>
      </c>
      <c r="BT504" s="47">
        <v>0</v>
      </c>
      <c r="BU504" s="47">
        <v>0</v>
      </c>
      <c r="BV504" s="47">
        <v>0</v>
      </c>
      <c r="BW504" s="47">
        <v>0</v>
      </c>
      <c r="BX504" s="47">
        <v>0</v>
      </c>
      <c r="BY504" s="47">
        <v>0</v>
      </c>
      <c r="BZ504" s="47">
        <v>0</v>
      </c>
      <c r="CA504" s="47">
        <v>0</v>
      </c>
      <c r="CB504" s="47">
        <v>0</v>
      </c>
      <c r="CC504" s="47">
        <v>0</v>
      </c>
      <c r="CD504" s="47">
        <v>0</v>
      </c>
      <c r="CE504" s="47">
        <v>0</v>
      </c>
      <c r="CF504" s="47">
        <v>0</v>
      </c>
      <c r="CG504" s="47">
        <v>0</v>
      </c>
      <c r="CH504" s="47">
        <v>0</v>
      </c>
      <c r="CI504" s="47">
        <v>0</v>
      </c>
      <c r="CJ504" s="47">
        <v>0</v>
      </c>
      <c r="CK504" s="47">
        <v>0</v>
      </c>
      <c r="CL504" s="47">
        <v>0</v>
      </c>
      <c r="CM504" s="47">
        <v>0</v>
      </c>
      <c r="CN504" s="47">
        <v>0</v>
      </c>
      <c r="CO504" s="47">
        <v>0</v>
      </c>
      <c r="CP504" s="47">
        <v>0</v>
      </c>
      <c r="CQ504" s="47">
        <v>0</v>
      </c>
      <c r="CR504" s="47">
        <v>0</v>
      </c>
      <c r="CS504" s="47">
        <v>0</v>
      </c>
      <c r="CT504" s="47">
        <v>0</v>
      </c>
      <c r="CU504" s="47">
        <v>0</v>
      </c>
      <c r="CV504" s="47">
        <v>0</v>
      </c>
      <c r="CW504" s="47">
        <v>0</v>
      </c>
      <c r="CX504" s="47">
        <v>0</v>
      </c>
      <c r="CY504" s="47">
        <v>0</v>
      </c>
      <c r="CZ504" s="47">
        <v>0</v>
      </c>
      <c r="DA504" s="47">
        <v>0</v>
      </c>
      <c r="DB504" s="47">
        <v>0</v>
      </c>
      <c r="DC504" s="47">
        <v>0</v>
      </c>
      <c r="DD504" s="47">
        <v>0</v>
      </c>
      <c r="DE504" s="47">
        <v>0</v>
      </c>
      <c r="DF504" s="47">
        <v>0</v>
      </c>
      <c r="DG504" s="47">
        <v>0</v>
      </c>
      <c r="DH504" s="47">
        <v>0</v>
      </c>
      <c r="DI504" s="47">
        <v>0</v>
      </c>
      <c r="DJ504" s="47">
        <v>0</v>
      </c>
      <c r="DK504" s="47">
        <v>0</v>
      </c>
      <c r="DL504" s="47">
        <v>0</v>
      </c>
      <c r="DM504" s="47">
        <v>0</v>
      </c>
      <c r="DN504" s="47">
        <v>0</v>
      </c>
      <c r="DO504" s="47">
        <v>0</v>
      </c>
      <c r="DP504" s="47">
        <v>0</v>
      </c>
      <c r="DQ504" s="47">
        <v>0</v>
      </c>
      <c r="DR504" s="47">
        <v>0</v>
      </c>
      <c r="DS504" s="47">
        <v>0</v>
      </c>
      <c r="DT504" s="47">
        <v>0</v>
      </c>
      <c r="DU504" s="47">
        <v>0</v>
      </c>
      <c r="DV504" s="47">
        <v>0</v>
      </c>
      <c r="DW504" s="47">
        <v>0</v>
      </c>
      <c r="DX504" s="47">
        <v>0</v>
      </c>
      <c r="DY504" s="47">
        <v>0</v>
      </c>
      <c r="DZ504" s="47">
        <v>0</v>
      </c>
      <c r="EA504" s="47">
        <v>0</v>
      </c>
      <c r="ZZ504" t="s">
        <v>157</v>
      </c>
    </row>
    <row r="505" spans="1:702" x14ac:dyDescent="0.25">
      <c r="A505" s="47" t="s">
        <v>936</v>
      </c>
      <c r="B505" s="47" t="s">
        <v>153</v>
      </c>
      <c r="C505" s="47" t="s">
        <v>157</v>
      </c>
      <c r="D505" s="47" t="s">
        <v>1170</v>
      </c>
      <c r="E505" s="47" t="s">
        <v>934</v>
      </c>
      <c r="F505" s="47" t="s">
        <v>934</v>
      </c>
      <c r="G505" s="47"/>
      <c r="H505" s="47" t="s">
        <v>406</v>
      </c>
      <c r="I505" s="47" t="s">
        <v>415</v>
      </c>
      <c r="J505" s="47" t="str">
        <f>=IFERROR(VLOOKUP(H505&amp;I505,Table_Fonctions!A:G,6,FALSE),"")</f>
        <v>0</v>
      </c>
      <c r="K505" s="47" t="s">
        <v>1177</v>
      </c>
      <c r="L505" s="47" t="str">
        <f>=IFERROR(VLOOKUP(H505&amp;I505,Table_Fonctions!A:G,7,FALSE),K505)</f>
        <v/>
      </c>
      <c r="M505" s="47" t="str">
        <f>=IF(OR(LEFT(D505, 3)="TJ ", LEFT(D505, 4)="CPH "), "OUI", "NON")</f>
        <v/>
      </c>
      <c r="N505" s="47" t="s">
        <v>667</v>
      </c>
      <c r="O505" s="47" t="s">
        <v>164</v>
      </c>
      <c r="P505" s="47">
        <v>0.45789473684210524</v>
      </c>
      <c r="Q505" s="47">
        <v>0.45789473684210524</v>
      </c>
      <c r="R505" s="47" t="s">
        <v>1172</v>
      </c>
      <c r="S505" s="47">
        <f>=ROUND(BQ505-(BR505+BS505),3)</f>
      </c>
      <c r="T505" s="47">
        <f>=ROUND(CK505-(CL505+CM505+CN505+CO505+CP505),3)</f>
      </c>
      <c r="U505" s="47">
        <v>0</v>
      </c>
      <c r="V505" s="47">
        <v>0</v>
      </c>
      <c r="W505" s="47">
        <v>0</v>
      </c>
      <c r="X505" s="47">
        <v>0</v>
      </c>
      <c r="Y505" s="47">
        <v>0</v>
      </c>
      <c r="Z505" s="47">
        <v>0</v>
      </c>
      <c r="AA505" s="47">
        <v>0</v>
      </c>
      <c r="AB505" s="47">
        <v>0</v>
      </c>
      <c r="AC505" s="47">
        <v>0</v>
      </c>
      <c r="AD505" s="47">
        <v>0</v>
      </c>
      <c r="AE505" s="47">
        <v>0</v>
      </c>
      <c r="AF505" s="47">
        <v>0</v>
      </c>
      <c r="AG505" s="47">
        <v>0</v>
      </c>
      <c r="AH505" s="47">
        <v>0</v>
      </c>
      <c r="AI505" s="47">
        <v>0</v>
      </c>
      <c r="AJ505" s="47">
        <v>0</v>
      </c>
      <c r="AK505" s="47">
        <v>0</v>
      </c>
      <c r="AL505" s="47">
        <v>0</v>
      </c>
      <c r="AM505" s="47">
        <v>0</v>
      </c>
      <c r="AN505" s="47">
        <v>0</v>
      </c>
      <c r="AO505" s="47">
        <v>0</v>
      </c>
      <c r="AP505" s="47">
        <v>0</v>
      </c>
      <c r="AQ505" s="47">
        <v>0</v>
      </c>
      <c r="AR505" s="47">
        <v>0</v>
      </c>
      <c r="AS505" s="47">
        <v>0</v>
      </c>
      <c r="AT505" s="47">
        <v>0</v>
      </c>
      <c r="AU505" s="47">
        <v>0</v>
      </c>
      <c r="AV505" s="47">
        <v>0</v>
      </c>
      <c r="AW505" s="47">
        <v>0</v>
      </c>
      <c r="AX505" s="47">
        <v>0</v>
      </c>
      <c r="AY505" s="47">
        <v>0</v>
      </c>
      <c r="AZ505" s="47">
        <v>0</v>
      </c>
      <c r="BA505" s="47">
        <v>0</v>
      </c>
      <c r="BB505" s="47">
        <v>0</v>
      </c>
      <c r="BC505" s="47">
        <v>0</v>
      </c>
      <c r="BD505" s="47">
        <v>0</v>
      </c>
      <c r="BE505" s="47">
        <v>0</v>
      </c>
      <c r="BF505" s="47">
        <v>0</v>
      </c>
      <c r="BG505" s="47">
        <v>0</v>
      </c>
      <c r="BH505" s="47">
        <v>0</v>
      </c>
      <c r="BI505" s="47">
        <v>0</v>
      </c>
      <c r="BJ505" s="47">
        <v>0</v>
      </c>
      <c r="BK505" s="47">
        <v>0</v>
      </c>
      <c r="BL505" s="47">
        <v>0</v>
      </c>
      <c r="BM505" s="47">
        <v>0</v>
      </c>
      <c r="BN505" s="47">
        <v>0</v>
      </c>
      <c r="BO505" s="47">
        <v>0</v>
      </c>
      <c r="BP505" s="47">
        <v>0</v>
      </c>
      <c r="BQ505" s="47">
        <v>0</v>
      </c>
      <c r="BR505" s="47">
        <v>0</v>
      </c>
      <c r="BS505" s="47">
        <v>0</v>
      </c>
      <c r="BT505" s="47">
        <v>0</v>
      </c>
      <c r="BU505" s="47">
        <v>0</v>
      </c>
      <c r="BV505" s="47">
        <v>0</v>
      </c>
      <c r="BW505" s="47">
        <v>0</v>
      </c>
      <c r="BX505" s="47">
        <v>0</v>
      </c>
      <c r="BY505" s="47">
        <v>0</v>
      </c>
      <c r="BZ505" s="47">
        <v>0</v>
      </c>
      <c r="CA505" s="47">
        <v>0</v>
      </c>
      <c r="CB505" s="47">
        <v>0</v>
      </c>
      <c r="CC505" s="47">
        <v>0</v>
      </c>
      <c r="CD505" s="47">
        <v>0</v>
      </c>
      <c r="CE505" s="47">
        <v>0</v>
      </c>
      <c r="CF505" s="47">
        <v>0</v>
      </c>
      <c r="CG505" s="47">
        <v>0</v>
      </c>
      <c r="CH505" s="47">
        <v>0</v>
      </c>
      <c r="CI505" s="47">
        <v>0</v>
      </c>
      <c r="CJ505" s="47">
        <v>0</v>
      </c>
      <c r="CK505" s="47">
        <v>0</v>
      </c>
      <c r="CL505" s="47">
        <v>0</v>
      </c>
      <c r="CM505" s="47">
        <v>0</v>
      </c>
      <c r="CN505" s="47">
        <v>0</v>
      </c>
      <c r="CO505" s="47">
        <v>0</v>
      </c>
      <c r="CP505" s="47">
        <v>0</v>
      </c>
      <c r="CQ505" s="47">
        <v>0</v>
      </c>
      <c r="CR505" s="47">
        <v>0</v>
      </c>
      <c r="CS505" s="47">
        <v>0</v>
      </c>
      <c r="CT505" s="47">
        <v>0</v>
      </c>
      <c r="CU505" s="47">
        <v>0</v>
      </c>
      <c r="CV505" s="47">
        <v>0</v>
      </c>
      <c r="CW505" s="47">
        <v>0</v>
      </c>
      <c r="CX505" s="47">
        <v>0</v>
      </c>
      <c r="CY505" s="47">
        <v>0.45789473684210524</v>
      </c>
      <c r="CZ505" s="47">
        <v>0</v>
      </c>
      <c r="DA505" s="47">
        <v>0</v>
      </c>
      <c r="DB505" s="47">
        <v>0</v>
      </c>
      <c r="DC505" s="47">
        <v>0</v>
      </c>
      <c r="DD505" s="47">
        <v>0</v>
      </c>
      <c r="DE505" s="47">
        <v>0</v>
      </c>
      <c r="DF505" s="47">
        <v>0</v>
      </c>
      <c r="DG505" s="47">
        <v>0</v>
      </c>
      <c r="DH505" s="47">
        <v>0</v>
      </c>
      <c r="DI505" s="47">
        <v>0</v>
      </c>
      <c r="DJ505" s="47">
        <v>0</v>
      </c>
      <c r="DK505" s="47">
        <v>0</v>
      </c>
      <c r="DL505" s="47">
        <v>0</v>
      </c>
      <c r="DM505" s="47">
        <v>0</v>
      </c>
      <c r="DN505" s="47">
        <v>0</v>
      </c>
      <c r="DO505" s="47">
        <v>0</v>
      </c>
      <c r="DP505" s="47">
        <v>0</v>
      </c>
      <c r="DQ505" s="47">
        <v>0</v>
      </c>
      <c r="DR505" s="47">
        <v>0</v>
      </c>
      <c r="DS505" s="47">
        <v>0</v>
      </c>
      <c r="DT505" s="47">
        <v>0</v>
      </c>
      <c r="DU505" s="47">
        <v>0</v>
      </c>
      <c r="DV505" s="47">
        <v>0</v>
      </c>
      <c r="DW505" s="47">
        <v>0</v>
      </c>
      <c r="DX505" s="47">
        <v>0</v>
      </c>
      <c r="DY505" s="47">
        <v>0</v>
      </c>
      <c r="DZ505" s="47">
        <v>0</v>
      </c>
      <c r="EA505" s="47">
        <v>0</v>
      </c>
      <c r="ZZ505" t="s">
        <v>157</v>
      </c>
    </row>
    <row r="506" spans="1:702" x14ac:dyDescent="0.25">
      <c r="A506" s="47" t="s">
        <v>937</v>
      </c>
      <c r="B506" s="47" t="s">
        <v>153</v>
      </c>
      <c r="C506" s="47" t="s">
        <v>157</v>
      </c>
      <c r="D506" s="47" t="s">
        <v>1170</v>
      </c>
      <c r="E506" s="47" t="s">
        <v>934</v>
      </c>
      <c r="F506" s="47" t="s">
        <v>934</v>
      </c>
      <c r="G506" s="47"/>
      <c r="H506" s="47" t="s">
        <v>406</v>
      </c>
      <c r="I506" s="47" t="s">
        <v>415</v>
      </c>
      <c r="J506" s="47" t="str">
        <f>=IFERROR(VLOOKUP(H506&amp;I506,Table_Fonctions!A:G,6,FALSE),"")</f>
        <v>0</v>
      </c>
      <c r="K506" s="47" t="s">
        <v>1177</v>
      </c>
      <c r="L506" s="47" t="str">
        <f>=IFERROR(VLOOKUP(H506&amp;I506,Table_Fonctions!A:G,7,FALSE),K506)</f>
        <v/>
      </c>
      <c r="M506" s="47" t="str">
        <f>=IF(OR(LEFT(D506, 3)="TJ ", LEFT(D506, 4)="CPH "), "OUI", "NON")</f>
        <v/>
      </c>
      <c r="N506" s="47" t="s">
        <v>938</v>
      </c>
      <c r="O506" s="47" t="s">
        <v>467</v>
      </c>
      <c r="P506" s="47">
        <v>0.5131578947368421</v>
      </c>
      <c r="Q506" s="47">
        <v>0.5131578947368421</v>
      </c>
      <c r="R506" s="47" t="s">
        <v>1172</v>
      </c>
      <c r="S506" s="47">
        <f>=ROUND(BQ506-(BR506+BS506),3)</f>
      </c>
      <c r="T506" s="47">
        <f>=ROUND(CK506-(CL506+CM506+CN506+CO506+CP506),3)</f>
      </c>
      <c r="U506" s="47">
        <v>0</v>
      </c>
      <c r="V506" s="47">
        <v>0</v>
      </c>
      <c r="W506" s="47">
        <v>0</v>
      </c>
      <c r="X506" s="47">
        <v>0</v>
      </c>
      <c r="Y506" s="47">
        <v>0</v>
      </c>
      <c r="Z506" s="47">
        <v>0</v>
      </c>
      <c r="AA506" s="47">
        <v>0</v>
      </c>
      <c r="AB506" s="47">
        <v>0</v>
      </c>
      <c r="AC506" s="47">
        <v>0</v>
      </c>
      <c r="AD506" s="47">
        <v>0</v>
      </c>
      <c r="AE506" s="47">
        <v>0</v>
      </c>
      <c r="AF506" s="47">
        <v>0</v>
      </c>
      <c r="AG506" s="47">
        <v>0</v>
      </c>
      <c r="AH506" s="47">
        <v>0</v>
      </c>
      <c r="AI506" s="47">
        <v>0</v>
      </c>
      <c r="AJ506" s="47">
        <v>0</v>
      </c>
      <c r="AK506" s="47">
        <v>0</v>
      </c>
      <c r="AL506" s="47">
        <v>0</v>
      </c>
      <c r="AM506" s="47">
        <v>0</v>
      </c>
      <c r="AN506" s="47">
        <v>0</v>
      </c>
      <c r="AO506" s="47">
        <v>0</v>
      </c>
      <c r="AP506" s="47">
        <v>0</v>
      </c>
      <c r="AQ506" s="47">
        <v>0</v>
      </c>
      <c r="AR506" s="47">
        <v>0</v>
      </c>
      <c r="AS506" s="47">
        <v>0</v>
      </c>
      <c r="AT506" s="47">
        <v>0</v>
      </c>
      <c r="AU506" s="47">
        <v>0</v>
      </c>
      <c r="AV506" s="47">
        <v>0</v>
      </c>
      <c r="AW506" s="47">
        <v>0</v>
      </c>
      <c r="AX506" s="47">
        <v>0</v>
      </c>
      <c r="AY506" s="47">
        <v>0</v>
      </c>
      <c r="AZ506" s="47">
        <v>0</v>
      </c>
      <c r="BA506" s="47">
        <v>0</v>
      </c>
      <c r="BB506" s="47">
        <v>0</v>
      </c>
      <c r="BC506" s="47">
        <v>0</v>
      </c>
      <c r="BD506" s="47">
        <v>0</v>
      </c>
      <c r="BE506" s="47">
        <v>0</v>
      </c>
      <c r="BF506" s="47">
        <v>0</v>
      </c>
      <c r="BG506" s="47">
        <v>0</v>
      </c>
      <c r="BH506" s="47">
        <v>0</v>
      </c>
      <c r="BI506" s="47">
        <v>0</v>
      </c>
      <c r="BJ506" s="47">
        <v>0</v>
      </c>
      <c r="BK506" s="47">
        <v>0</v>
      </c>
      <c r="BL506" s="47">
        <v>0</v>
      </c>
      <c r="BM506" s="47">
        <v>0</v>
      </c>
      <c r="BN506" s="47">
        <v>0</v>
      </c>
      <c r="BO506" s="47">
        <v>0</v>
      </c>
      <c r="BP506" s="47">
        <v>0</v>
      </c>
      <c r="BQ506" s="47">
        <v>0</v>
      </c>
      <c r="BR506" s="47">
        <v>0</v>
      </c>
      <c r="BS506" s="47">
        <v>0</v>
      </c>
      <c r="BT506" s="47">
        <v>0</v>
      </c>
      <c r="BU506" s="47">
        <v>0</v>
      </c>
      <c r="BV506" s="47">
        <v>0</v>
      </c>
      <c r="BW506" s="47">
        <v>0</v>
      </c>
      <c r="BX506" s="47">
        <v>0</v>
      </c>
      <c r="BY506" s="47">
        <v>0</v>
      </c>
      <c r="BZ506" s="47">
        <v>0</v>
      </c>
      <c r="CA506" s="47">
        <v>0</v>
      </c>
      <c r="CB506" s="47">
        <v>0</v>
      </c>
      <c r="CC506" s="47">
        <v>0</v>
      </c>
      <c r="CD506" s="47">
        <v>0</v>
      </c>
      <c r="CE506" s="47">
        <v>0</v>
      </c>
      <c r="CF506" s="47">
        <v>0</v>
      </c>
      <c r="CG506" s="47">
        <v>0</v>
      </c>
      <c r="CH506" s="47">
        <v>0</v>
      </c>
      <c r="CI506" s="47">
        <v>0</v>
      </c>
      <c r="CJ506" s="47">
        <v>0</v>
      </c>
      <c r="CK506" s="47">
        <v>0</v>
      </c>
      <c r="CL506" s="47">
        <v>0</v>
      </c>
      <c r="CM506" s="47">
        <v>0</v>
      </c>
      <c r="CN506" s="47">
        <v>0</v>
      </c>
      <c r="CO506" s="47">
        <v>0</v>
      </c>
      <c r="CP506" s="47">
        <v>0</v>
      </c>
      <c r="CQ506" s="47">
        <v>0</v>
      </c>
      <c r="CR506" s="47">
        <v>0</v>
      </c>
      <c r="CS506" s="47">
        <v>0</v>
      </c>
      <c r="CT506" s="47">
        <v>0</v>
      </c>
      <c r="CU506" s="47">
        <v>0</v>
      </c>
      <c r="CV506" s="47">
        <v>0</v>
      </c>
      <c r="CW506" s="47">
        <v>0</v>
      </c>
      <c r="CX506" s="47">
        <v>0</v>
      </c>
      <c r="CY506" s="47">
        <v>0.5131578947368421</v>
      </c>
      <c r="CZ506" s="47">
        <v>0.5131578947368421</v>
      </c>
      <c r="DA506" s="47">
        <v>0</v>
      </c>
      <c r="DB506" s="47">
        <v>0</v>
      </c>
      <c r="DC506" s="47">
        <v>0</v>
      </c>
      <c r="DD506" s="47">
        <v>0</v>
      </c>
      <c r="DE506" s="47">
        <v>0</v>
      </c>
      <c r="DF506" s="47">
        <v>0</v>
      </c>
      <c r="DG506" s="47">
        <v>0</v>
      </c>
      <c r="DH506" s="47">
        <v>0</v>
      </c>
      <c r="DI506" s="47">
        <v>0</v>
      </c>
      <c r="DJ506" s="47">
        <v>0</v>
      </c>
      <c r="DK506" s="47">
        <v>0</v>
      </c>
      <c r="DL506" s="47">
        <v>0</v>
      </c>
      <c r="DM506" s="47">
        <v>0</v>
      </c>
      <c r="DN506" s="47">
        <v>0</v>
      </c>
      <c r="DO506" s="47">
        <v>0</v>
      </c>
      <c r="DP506" s="47">
        <v>0</v>
      </c>
      <c r="DQ506" s="47">
        <v>0</v>
      </c>
      <c r="DR506" s="47">
        <v>0</v>
      </c>
      <c r="DS506" s="47">
        <v>0</v>
      </c>
      <c r="DT506" s="47">
        <v>0</v>
      </c>
      <c r="DU506" s="47">
        <v>0</v>
      </c>
      <c r="DV506" s="47">
        <v>0</v>
      </c>
      <c r="DW506" s="47">
        <v>0</v>
      </c>
      <c r="DX506" s="47">
        <v>0</v>
      </c>
      <c r="DY506" s="47">
        <v>0</v>
      </c>
      <c r="DZ506" s="47">
        <v>0</v>
      </c>
      <c r="EA506" s="47">
        <v>0</v>
      </c>
      <c r="ZZ506" t="s">
        <v>157</v>
      </c>
    </row>
    <row r="507" spans="1:702" x14ac:dyDescent="0.25">
      <c r="A507" s="47" t="s">
        <v>939</v>
      </c>
      <c r="B507" s="47" t="s">
        <v>153</v>
      </c>
      <c r="C507" s="47" t="s">
        <v>157</v>
      </c>
      <c r="D507" s="47" t="s">
        <v>1170</v>
      </c>
      <c r="E507" s="47" t="s">
        <v>934</v>
      </c>
      <c r="F507" s="47" t="s">
        <v>934</v>
      </c>
      <c r="G507" s="47"/>
      <c r="H507" s="47" t="s">
        <v>406</v>
      </c>
      <c r="I507" s="47" t="s">
        <v>415</v>
      </c>
      <c r="J507" s="47" t="str">
        <f>=IFERROR(VLOOKUP(H507&amp;I507,Table_Fonctions!A:G,6,FALSE),"")</f>
        <v>0</v>
      </c>
      <c r="K507" s="47" t="s">
        <v>1177</v>
      </c>
      <c r="L507" s="47" t="str">
        <f>=IFERROR(VLOOKUP(H507&amp;I507,Table_Fonctions!A:G,7,FALSE),K507)</f>
        <v/>
      </c>
      <c r="M507" s="47" t="str">
        <f>=IF(OR(LEFT(D507, 3)="TJ ", LEFT(D507, 4)="CPH "), "OUI", "NON")</f>
        <v/>
      </c>
      <c r="N507" s="47" t="s">
        <v>940</v>
      </c>
      <c r="O507" s="47"/>
      <c r="P507" s="47">
        <v>1</v>
      </c>
      <c r="Q507" s="47">
        <v>1</v>
      </c>
      <c r="R507" s="47" t="s">
        <v>1172</v>
      </c>
      <c r="S507" s="47">
        <f>=ROUND(BQ507-(BR507+BS507),3)</f>
      </c>
      <c r="T507" s="47">
        <f>=ROUND(CK507-(CL507+CM507+CN507+CO507+CP507),3)</f>
      </c>
      <c r="U507" s="47">
        <v>0</v>
      </c>
      <c r="V507" s="47">
        <v>0</v>
      </c>
      <c r="W507" s="47">
        <v>0</v>
      </c>
      <c r="X507" s="47">
        <v>0</v>
      </c>
      <c r="Y507" s="47">
        <v>0</v>
      </c>
      <c r="Z507" s="47">
        <v>0</v>
      </c>
      <c r="AA507" s="47">
        <v>0</v>
      </c>
      <c r="AB507" s="47">
        <v>0</v>
      </c>
      <c r="AC507" s="47">
        <v>0</v>
      </c>
      <c r="AD507" s="47">
        <v>0</v>
      </c>
      <c r="AE507" s="47">
        <v>0</v>
      </c>
      <c r="AF507" s="47">
        <v>0</v>
      </c>
      <c r="AG507" s="47">
        <v>0</v>
      </c>
      <c r="AH507" s="47">
        <v>0</v>
      </c>
      <c r="AI507" s="47">
        <v>0</v>
      </c>
      <c r="AJ507" s="47">
        <v>0</v>
      </c>
      <c r="AK507" s="47">
        <v>0</v>
      </c>
      <c r="AL507" s="47">
        <v>0</v>
      </c>
      <c r="AM507" s="47">
        <v>0</v>
      </c>
      <c r="AN507" s="47">
        <v>0</v>
      </c>
      <c r="AO507" s="47">
        <v>0</v>
      </c>
      <c r="AP507" s="47">
        <v>0</v>
      </c>
      <c r="AQ507" s="47">
        <v>0</v>
      </c>
      <c r="AR507" s="47">
        <v>0</v>
      </c>
      <c r="AS507" s="47">
        <v>0.40000000000000285</v>
      </c>
      <c r="AT507" s="47">
        <v>0</v>
      </c>
      <c r="AU507" s="47">
        <v>0</v>
      </c>
      <c r="AV507" s="47">
        <v>0</v>
      </c>
      <c r="AW507" s="47">
        <v>0</v>
      </c>
      <c r="AX507" s="47">
        <v>0</v>
      </c>
      <c r="AY507" s="47">
        <v>0</v>
      </c>
      <c r="AZ507" s="47">
        <v>0</v>
      </c>
      <c r="BA507" s="47">
        <v>0</v>
      </c>
      <c r="BB507" s="47">
        <v>0</v>
      </c>
      <c r="BC507" s="47">
        <v>0</v>
      </c>
      <c r="BD507" s="47">
        <v>0</v>
      </c>
      <c r="BE507" s="47">
        <v>0</v>
      </c>
      <c r="BF507" s="47">
        <v>0</v>
      </c>
      <c r="BG507" s="47">
        <v>0</v>
      </c>
      <c r="BH507" s="47">
        <v>0</v>
      </c>
      <c r="BI507" s="47">
        <v>0</v>
      </c>
      <c r="BJ507" s="47">
        <v>0</v>
      </c>
      <c r="BK507" s="47">
        <v>0</v>
      </c>
      <c r="BL507" s="47">
        <v>0.40000000000000285</v>
      </c>
      <c r="BM507" s="47">
        <v>0</v>
      </c>
      <c r="BN507" s="47">
        <v>0</v>
      </c>
      <c r="BO507" s="47">
        <v>0</v>
      </c>
      <c r="BP507" s="47">
        <v>0</v>
      </c>
      <c r="BQ507" s="47">
        <v>0</v>
      </c>
      <c r="BR507" s="47">
        <v>0</v>
      </c>
      <c r="BS507" s="47">
        <v>0</v>
      </c>
      <c r="BT507" s="47">
        <v>0</v>
      </c>
      <c r="BU507" s="47">
        <v>0</v>
      </c>
      <c r="BV507" s="47">
        <v>0</v>
      </c>
      <c r="BW507" s="47">
        <v>0</v>
      </c>
      <c r="BX507" s="47">
        <v>0</v>
      </c>
      <c r="BY507" s="47">
        <v>0</v>
      </c>
      <c r="BZ507" s="47">
        <v>0</v>
      </c>
      <c r="CA507" s="47">
        <v>0</v>
      </c>
      <c r="CB507" s="47">
        <v>0</v>
      </c>
      <c r="CC507" s="47">
        <v>0</v>
      </c>
      <c r="CD507" s="47">
        <v>0</v>
      </c>
      <c r="CE507" s="47">
        <v>0</v>
      </c>
      <c r="CF507" s="47">
        <v>0</v>
      </c>
      <c r="CG507" s="47">
        <v>0</v>
      </c>
      <c r="CH507" s="47">
        <v>0</v>
      </c>
      <c r="CI507" s="47">
        <v>0</v>
      </c>
      <c r="CJ507" s="47">
        <v>0</v>
      </c>
      <c r="CK507" s="47">
        <v>0</v>
      </c>
      <c r="CL507" s="47">
        <v>0</v>
      </c>
      <c r="CM507" s="47">
        <v>0</v>
      </c>
      <c r="CN507" s="47">
        <v>0</v>
      </c>
      <c r="CO507" s="47">
        <v>0</v>
      </c>
      <c r="CP507" s="47">
        <v>0</v>
      </c>
      <c r="CQ507" s="47">
        <v>0</v>
      </c>
      <c r="CR507" s="47">
        <v>0</v>
      </c>
      <c r="CS507" s="47">
        <v>0</v>
      </c>
      <c r="CT507" s="47">
        <v>0</v>
      </c>
      <c r="CU507" s="47">
        <v>0</v>
      </c>
      <c r="CV507" s="47">
        <v>0</v>
      </c>
      <c r="CW507" s="47">
        <v>0</v>
      </c>
      <c r="CX507" s="47">
        <v>0</v>
      </c>
      <c r="CY507" s="47">
        <v>0.5999999999999962</v>
      </c>
      <c r="CZ507" s="47">
        <v>0</v>
      </c>
      <c r="DA507" s="47">
        <v>0</v>
      </c>
      <c r="DB507" s="47">
        <v>0</v>
      </c>
      <c r="DC507" s="47">
        <v>0.5999999999999962</v>
      </c>
      <c r="DD507" s="47">
        <v>0</v>
      </c>
      <c r="DE507" s="47">
        <v>0</v>
      </c>
      <c r="DF507" s="47">
        <v>0</v>
      </c>
      <c r="DG507" s="47">
        <v>0</v>
      </c>
      <c r="DH507" s="47">
        <v>0</v>
      </c>
      <c r="DI507" s="47">
        <v>0</v>
      </c>
      <c r="DJ507" s="47">
        <v>0</v>
      </c>
      <c r="DK507" s="47">
        <v>0</v>
      </c>
      <c r="DL507" s="47">
        <v>0</v>
      </c>
      <c r="DM507" s="47">
        <v>0</v>
      </c>
      <c r="DN507" s="47">
        <v>0</v>
      </c>
      <c r="DO507" s="47">
        <v>0</v>
      </c>
      <c r="DP507" s="47">
        <v>0</v>
      </c>
      <c r="DQ507" s="47">
        <v>0</v>
      </c>
      <c r="DR507" s="47">
        <v>0</v>
      </c>
      <c r="DS507" s="47">
        <v>0</v>
      </c>
      <c r="DT507" s="47">
        <v>0</v>
      </c>
      <c r="DU507" s="47">
        <v>0</v>
      </c>
      <c r="DV507" s="47">
        <v>0</v>
      </c>
      <c r="DW507" s="47">
        <v>0</v>
      </c>
      <c r="DX507" s="47">
        <v>0</v>
      </c>
      <c r="DY507" s="47">
        <v>0</v>
      </c>
      <c r="DZ507" s="47">
        <v>0</v>
      </c>
      <c r="EA507" s="47">
        <v>0</v>
      </c>
      <c r="ZZ507" t="s">
        <v>157</v>
      </c>
    </row>
    <row r="508" spans="1:702" x14ac:dyDescent="0.25">
      <c r="A508" s="47" t="s">
        <v>941</v>
      </c>
      <c r="B508" s="47" t="s">
        <v>153</v>
      </c>
      <c r="C508" s="47" t="s">
        <v>157</v>
      </c>
      <c r="D508" s="47" t="s">
        <v>1170</v>
      </c>
      <c r="E508" s="47" t="s">
        <v>934</v>
      </c>
      <c r="F508" s="47" t="s">
        <v>934</v>
      </c>
      <c r="G508" s="47"/>
      <c r="H508" s="47" t="s">
        <v>406</v>
      </c>
      <c r="I508" s="47" t="s">
        <v>544</v>
      </c>
      <c r="J508" s="47" t="str">
        <f>=IFERROR(VLOOKUP(H508&amp;I508,Table_Fonctions!A:G,6,FALSE),"")</f>
        <v>0</v>
      </c>
      <c r="K508" s="47" t="s">
        <v>1177</v>
      </c>
      <c r="L508" s="47" t="str">
        <f>=IFERROR(VLOOKUP(H508&amp;I508,Table_Fonctions!A:G,7,FALSE),K508)</f>
        <v/>
      </c>
      <c r="M508" s="47" t="str">
        <f>=IF(OR(LEFT(D508, 3)="TJ ", LEFT(D508, 4)="CPH "), "OUI", "NON")</f>
        <v/>
      </c>
      <c r="N508" s="47" t="s">
        <v>942</v>
      </c>
      <c r="O508" s="47" t="s">
        <v>180</v>
      </c>
      <c r="P508" s="47">
        <v>0.6868421052631579</v>
      </c>
      <c r="Q508" s="47">
        <v>0.6868421052631579</v>
      </c>
      <c r="R508" s="47" t="s">
        <v>1172</v>
      </c>
      <c r="S508" s="47">
        <f>=ROUND(BQ508-(BR508+BS508),3)</f>
      </c>
      <c r="T508" s="47">
        <f>=ROUND(CK508-(CL508+CM508+CN508+CO508+CP508),3)</f>
      </c>
      <c r="U508" s="47">
        <v>0</v>
      </c>
      <c r="V508" s="47">
        <v>0</v>
      </c>
      <c r="W508" s="47">
        <v>0</v>
      </c>
      <c r="X508" s="47">
        <v>0</v>
      </c>
      <c r="Y508" s="47">
        <v>0</v>
      </c>
      <c r="Z508" s="47">
        <v>0</v>
      </c>
      <c r="AA508" s="47">
        <v>0</v>
      </c>
      <c r="AB508" s="47">
        <v>0</v>
      </c>
      <c r="AC508" s="47">
        <v>0</v>
      </c>
      <c r="AD508" s="47">
        <v>0</v>
      </c>
      <c r="AE508" s="47">
        <v>0</v>
      </c>
      <c r="AF508" s="47">
        <v>0</v>
      </c>
      <c r="AG508" s="47">
        <v>0</v>
      </c>
      <c r="AH508" s="47">
        <v>0</v>
      </c>
      <c r="AI508" s="47">
        <v>0</v>
      </c>
      <c r="AJ508" s="47">
        <v>0</v>
      </c>
      <c r="AK508" s="47">
        <v>0</v>
      </c>
      <c r="AL508" s="47">
        <v>0</v>
      </c>
      <c r="AM508" s="47">
        <v>0</v>
      </c>
      <c r="AN508" s="47">
        <v>0</v>
      </c>
      <c r="AO508" s="47">
        <v>0</v>
      </c>
      <c r="AP508" s="47">
        <v>0</v>
      </c>
      <c r="AQ508" s="47">
        <v>0</v>
      </c>
      <c r="AR508" s="47">
        <v>0</v>
      </c>
      <c r="AS508" s="47">
        <v>0</v>
      </c>
      <c r="AT508" s="47">
        <v>0</v>
      </c>
      <c r="AU508" s="47">
        <v>0</v>
      </c>
      <c r="AV508" s="47">
        <v>0</v>
      </c>
      <c r="AW508" s="47">
        <v>0</v>
      </c>
      <c r="AX508" s="47">
        <v>0</v>
      </c>
      <c r="AY508" s="47">
        <v>0</v>
      </c>
      <c r="AZ508" s="47">
        <v>0</v>
      </c>
      <c r="BA508" s="47">
        <v>0</v>
      </c>
      <c r="BB508" s="47">
        <v>0</v>
      </c>
      <c r="BC508" s="47">
        <v>0</v>
      </c>
      <c r="BD508" s="47">
        <v>0</v>
      </c>
      <c r="BE508" s="47">
        <v>0</v>
      </c>
      <c r="BF508" s="47">
        <v>0</v>
      </c>
      <c r="BG508" s="47">
        <v>0</v>
      </c>
      <c r="BH508" s="47">
        <v>0</v>
      </c>
      <c r="BI508" s="47">
        <v>0</v>
      </c>
      <c r="BJ508" s="47">
        <v>0</v>
      </c>
      <c r="BK508" s="47">
        <v>0</v>
      </c>
      <c r="BL508" s="47">
        <v>0</v>
      </c>
      <c r="BM508" s="47">
        <v>0</v>
      </c>
      <c r="BN508" s="47">
        <v>0</v>
      </c>
      <c r="BO508" s="47">
        <v>0</v>
      </c>
      <c r="BP508" s="47">
        <v>0</v>
      </c>
      <c r="BQ508" s="47">
        <v>0</v>
      </c>
      <c r="BR508" s="47">
        <v>0</v>
      </c>
      <c r="BS508" s="47">
        <v>0</v>
      </c>
      <c r="BT508" s="47">
        <v>0</v>
      </c>
      <c r="BU508" s="47">
        <v>0</v>
      </c>
      <c r="BV508" s="47">
        <v>0</v>
      </c>
      <c r="BW508" s="47">
        <v>0</v>
      </c>
      <c r="BX508" s="47">
        <v>0</v>
      </c>
      <c r="BY508" s="47">
        <v>0</v>
      </c>
      <c r="BZ508" s="47">
        <v>0</v>
      </c>
      <c r="CA508" s="47">
        <v>0</v>
      </c>
      <c r="CB508" s="47">
        <v>0</v>
      </c>
      <c r="CC508" s="47">
        <v>0</v>
      </c>
      <c r="CD508" s="47">
        <v>0</v>
      </c>
      <c r="CE508" s="47">
        <v>0</v>
      </c>
      <c r="CF508" s="47">
        <v>0</v>
      </c>
      <c r="CG508" s="47">
        <v>0</v>
      </c>
      <c r="CH508" s="47">
        <v>0</v>
      </c>
      <c r="CI508" s="47">
        <v>0</v>
      </c>
      <c r="CJ508" s="47">
        <v>0</v>
      </c>
      <c r="CK508" s="47">
        <v>0</v>
      </c>
      <c r="CL508" s="47">
        <v>0</v>
      </c>
      <c r="CM508" s="47">
        <v>0</v>
      </c>
      <c r="CN508" s="47">
        <v>0</v>
      </c>
      <c r="CO508" s="47">
        <v>0</v>
      </c>
      <c r="CP508" s="47">
        <v>0</v>
      </c>
      <c r="CQ508" s="47">
        <v>0</v>
      </c>
      <c r="CR508" s="47">
        <v>0</v>
      </c>
      <c r="CS508" s="47">
        <v>0</v>
      </c>
      <c r="CT508" s="47">
        <v>0</v>
      </c>
      <c r="CU508" s="47">
        <v>0</v>
      </c>
      <c r="CV508" s="47">
        <v>0</v>
      </c>
      <c r="CW508" s="47">
        <v>0</v>
      </c>
      <c r="CX508" s="47">
        <v>0</v>
      </c>
      <c r="CY508" s="47">
        <v>0.6868421052631579</v>
      </c>
      <c r="CZ508" s="47">
        <v>0.6868421052631579</v>
      </c>
      <c r="DA508" s="47">
        <v>0</v>
      </c>
      <c r="DB508" s="47">
        <v>0</v>
      </c>
      <c r="DC508" s="47">
        <v>0</v>
      </c>
      <c r="DD508" s="47">
        <v>0</v>
      </c>
      <c r="DE508" s="47">
        <v>0</v>
      </c>
      <c r="DF508" s="47">
        <v>0</v>
      </c>
      <c r="DG508" s="47">
        <v>0</v>
      </c>
      <c r="DH508" s="47">
        <v>0</v>
      </c>
      <c r="DI508" s="47">
        <v>0</v>
      </c>
      <c r="DJ508" s="47">
        <v>0</v>
      </c>
      <c r="DK508" s="47">
        <v>0</v>
      </c>
      <c r="DL508" s="47">
        <v>0</v>
      </c>
      <c r="DM508" s="47">
        <v>0</v>
      </c>
      <c r="DN508" s="47">
        <v>0</v>
      </c>
      <c r="DO508" s="47">
        <v>0</v>
      </c>
      <c r="DP508" s="47">
        <v>0</v>
      </c>
      <c r="DQ508" s="47">
        <v>0</v>
      </c>
      <c r="DR508" s="47">
        <v>0</v>
      </c>
      <c r="DS508" s="47">
        <v>0</v>
      </c>
      <c r="DT508" s="47">
        <v>0</v>
      </c>
      <c r="DU508" s="47">
        <v>0</v>
      </c>
      <c r="DV508" s="47">
        <v>0</v>
      </c>
      <c r="DW508" s="47">
        <v>0</v>
      </c>
      <c r="DX508" s="47">
        <v>0</v>
      </c>
      <c r="DY508" s="47">
        <v>0</v>
      </c>
      <c r="DZ508" s="47">
        <v>0</v>
      </c>
      <c r="EA508" s="47">
        <v>0</v>
      </c>
      <c r="ZZ508" t="s">
        <v>157</v>
      </c>
    </row>
    <row r="509" spans="1:702" x14ac:dyDescent="0.25">
      <c r="A509" s="47" t="s">
        <v>943</v>
      </c>
      <c r="B509" s="47" t="s">
        <v>153</v>
      </c>
      <c r="C509" s="47" t="s">
        <v>157</v>
      </c>
      <c r="D509" s="47" t="s">
        <v>1170</v>
      </c>
      <c r="E509" s="47" t="s">
        <v>934</v>
      </c>
      <c r="F509" s="47" t="s">
        <v>934</v>
      </c>
      <c r="G509" s="47"/>
      <c r="H509" s="47" t="s">
        <v>406</v>
      </c>
      <c r="I509" s="47" t="s">
        <v>415</v>
      </c>
      <c r="J509" s="47" t="str">
        <f>=IFERROR(VLOOKUP(H509&amp;I509,Table_Fonctions!A:G,6,FALSE),"")</f>
        <v>0</v>
      </c>
      <c r="K509" s="47" t="s">
        <v>1177</v>
      </c>
      <c r="L509" s="47" t="str">
        <f>=IFERROR(VLOOKUP(H509&amp;I509,Table_Fonctions!A:G,7,FALSE),K509)</f>
        <v/>
      </c>
      <c r="M509" s="47" t="str">
        <f>=IF(OR(LEFT(D509, 3)="TJ ", LEFT(D509, 4)="CPH "), "OUI", "NON")</f>
        <v/>
      </c>
      <c r="N509" s="47" t="s">
        <v>940</v>
      </c>
      <c r="O509" s="47"/>
      <c r="P509" s="47">
        <v>1</v>
      </c>
      <c r="Q509" s="47">
        <v>1</v>
      </c>
      <c r="R509" s="47" t="s">
        <v>1172</v>
      </c>
      <c r="S509" s="47">
        <f>=ROUND(BQ509-(BR509+BS509),3)</f>
      </c>
      <c r="T509" s="47">
        <f>=ROUND(CK509-(CL509+CM509+CN509+CO509+CP509),3)</f>
      </c>
      <c r="U509" s="47">
        <v>0</v>
      </c>
      <c r="V509" s="47">
        <v>0</v>
      </c>
      <c r="W509" s="47">
        <v>0</v>
      </c>
      <c r="X509" s="47">
        <v>0</v>
      </c>
      <c r="Y509" s="47">
        <v>0</v>
      </c>
      <c r="Z509" s="47">
        <v>0</v>
      </c>
      <c r="AA509" s="47">
        <v>0</v>
      </c>
      <c r="AB509" s="47">
        <v>0</v>
      </c>
      <c r="AC509" s="47">
        <v>0</v>
      </c>
      <c r="AD509" s="47">
        <v>0</v>
      </c>
      <c r="AE509" s="47">
        <v>0</v>
      </c>
      <c r="AF509" s="47">
        <v>0</v>
      </c>
      <c r="AG509" s="47">
        <v>0</v>
      </c>
      <c r="AH509" s="47">
        <v>0</v>
      </c>
      <c r="AI509" s="47">
        <v>0</v>
      </c>
      <c r="AJ509" s="47">
        <v>0</v>
      </c>
      <c r="AK509" s="47">
        <v>0</v>
      </c>
      <c r="AL509" s="47">
        <v>0</v>
      </c>
      <c r="AM509" s="47">
        <v>0</v>
      </c>
      <c r="AN509" s="47">
        <v>0</v>
      </c>
      <c r="AO509" s="47">
        <v>0</v>
      </c>
      <c r="AP509" s="47">
        <v>0</v>
      </c>
      <c r="AQ509" s="47">
        <v>0</v>
      </c>
      <c r="AR509" s="47">
        <v>0</v>
      </c>
      <c r="AS509" s="47">
        <v>0</v>
      </c>
      <c r="AT509" s="47">
        <v>0</v>
      </c>
      <c r="AU509" s="47">
        <v>0</v>
      </c>
      <c r="AV509" s="47">
        <v>0</v>
      </c>
      <c r="AW509" s="47">
        <v>0</v>
      </c>
      <c r="AX509" s="47">
        <v>0</v>
      </c>
      <c r="AY509" s="47">
        <v>0</v>
      </c>
      <c r="AZ509" s="47">
        <v>0</v>
      </c>
      <c r="BA509" s="47">
        <v>0</v>
      </c>
      <c r="BB509" s="47">
        <v>0</v>
      </c>
      <c r="BC509" s="47">
        <v>0</v>
      </c>
      <c r="BD509" s="47">
        <v>0</v>
      </c>
      <c r="BE509" s="47">
        <v>0</v>
      </c>
      <c r="BF509" s="47">
        <v>0</v>
      </c>
      <c r="BG509" s="47">
        <v>0</v>
      </c>
      <c r="BH509" s="47">
        <v>0</v>
      </c>
      <c r="BI509" s="47">
        <v>0</v>
      </c>
      <c r="BJ509" s="47">
        <v>0</v>
      </c>
      <c r="BK509" s="47">
        <v>0</v>
      </c>
      <c r="BL509" s="47">
        <v>0</v>
      </c>
      <c r="BM509" s="47">
        <v>0</v>
      </c>
      <c r="BN509" s="47">
        <v>0</v>
      </c>
      <c r="BO509" s="47">
        <v>0</v>
      </c>
      <c r="BP509" s="47">
        <v>0</v>
      </c>
      <c r="BQ509" s="47">
        <v>0</v>
      </c>
      <c r="BR509" s="47">
        <v>0</v>
      </c>
      <c r="BS509" s="47">
        <v>0</v>
      </c>
      <c r="BT509" s="47">
        <v>0</v>
      </c>
      <c r="BU509" s="47">
        <v>0</v>
      </c>
      <c r="BV509" s="47">
        <v>0</v>
      </c>
      <c r="BW509" s="47">
        <v>0</v>
      </c>
      <c r="BX509" s="47">
        <v>0</v>
      </c>
      <c r="BY509" s="47">
        <v>0</v>
      </c>
      <c r="BZ509" s="47">
        <v>0</v>
      </c>
      <c r="CA509" s="47">
        <v>0</v>
      </c>
      <c r="CB509" s="47">
        <v>0</v>
      </c>
      <c r="CC509" s="47">
        <v>0</v>
      </c>
      <c r="CD509" s="47">
        <v>0</v>
      </c>
      <c r="CE509" s="47">
        <v>0</v>
      </c>
      <c r="CF509" s="47">
        <v>0</v>
      </c>
      <c r="CG509" s="47">
        <v>0</v>
      </c>
      <c r="CH509" s="47">
        <v>0</v>
      </c>
      <c r="CI509" s="47">
        <v>0</v>
      </c>
      <c r="CJ509" s="47">
        <v>0</v>
      </c>
      <c r="CK509" s="47">
        <v>0</v>
      </c>
      <c r="CL509" s="47">
        <v>0</v>
      </c>
      <c r="CM509" s="47">
        <v>0</v>
      </c>
      <c r="CN509" s="47">
        <v>0</v>
      </c>
      <c r="CO509" s="47">
        <v>0</v>
      </c>
      <c r="CP509" s="47">
        <v>0</v>
      </c>
      <c r="CQ509" s="47">
        <v>0</v>
      </c>
      <c r="CR509" s="47">
        <v>0</v>
      </c>
      <c r="CS509" s="47">
        <v>0</v>
      </c>
      <c r="CT509" s="47">
        <v>0</v>
      </c>
      <c r="CU509" s="47">
        <v>0</v>
      </c>
      <c r="CV509" s="47">
        <v>0</v>
      </c>
      <c r="CW509" s="47">
        <v>0</v>
      </c>
      <c r="CX509" s="47">
        <v>0</v>
      </c>
      <c r="CY509" s="47">
        <v>1</v>
      </c>
      <c r="CZ509" s="47">
        <v>0</v>
      </c>
      <c r="DA509" s="47">
        <v>0</v>
      </c>
      <c r="DB509" s="47">
        <v>0</v>
      </c>
      <c r="DC509" s="47">
        <v>0</v>
      </c>
      <c r="DD509" s="47">
        <v>0</v>
      </c>
      <c r="DE509" s="47">
        <v>0</v>
      </c>
      <c r="DF509" s="47">
        <v>0</v>
      </c>
      <c r="DG509" s="47">
        <v>0</v>
      </c>
      <c r="DH509" s="47">
        <v>0</v>
      </c>
      <c r="DI509" s="47">
        <v>0</v>
      </c>
      <c r="DJ509" s="47">
        <v>1</v>
      </c>
      <c r="DK509" s="47">
        <v>0</v>
      </c>
      <c r="DL509" s="47">
        <v>0</v>
      </c>
      <c r="DM509" s="47">
        <v>0</v>
      </c>
      <c r="DN509" s="47">
        <v>0</v>
      </c>
      <c r="DO509" s="47">
        <v>0</v>
      </c>
      <c r="DP509" s="47">
        <v>0</v>
      </c>
      <c r="DQ509" s="47">
        <v>0</v>
      </c>
      <c r="DR509" s="47">
        <v>0</v>
      </c>
      <c r="DS509" s="47">
        <v>0</v>
      </c>
      <c r="DT509" s="47">
        <v>0</v>
      </c>
      <c r="DU509" s="47">
        <v>0</v>
      </c>
      <c r="DV509" s="47">
        <v>0</v>
      </c>
      <c r="DW509" s="47">
        <v>0</v>
      </c>
      <c r="DX509" s="47">
        <v>0</v>
      </c>
      <c r="DY509" s="47">
        <v>0</v>
      </c>
      <c r="DZ509" s="47">
        <v>0</v>
      </c>
      <c r="EA509" s="47">
        <v>0</v>
      </c>
      <c r="ZZ509" t="s">
        <v>157</v>
      </c>
    </row>
    <row r="510" spans="1:702" x14ac:dyDescent="0.25">
      <c r="A510" s="47" t="s">
        <v>944</v>
      </c>
      <c r="B510" s="47" t="s">
        <v>153</v>
      </c>
      <c r="C510" s="47" t="s">
        <v>157</v>
      </c>
      <c r="D510" s="47" t="s">
        <v>1170</v>
      </c>
      <c r="E510" s="47" t="s">
        <v>945</v>
      </c>
      <c r="F510" s="47" t="s">
        <v>945</v>
      </c>
      <c r="G510" s="47"/>
      <c r="H510" s="47" t="s">
        <v>406</v>
      </c>
      <c r="I510" s="47" t="s">
        <v>486</v>
      </c>
      <c r="J510" s="47" t="str">
        <f>=IFERROR(VLOOKUP(H510&amp;I510,Table_Fonctions!A:G,6,FALSE),"")</f>
        <v>0</v>
      </c>
      <c r="K510" s="47" t="s">
        <v>1177</v>
      </c>
      <c r="L510" s="47" t="str">
        <f>=IFERROR(VLOOKUP(H510&amp;I510,Table_Fonctions!A:G,7,FALSE),K510)</f>
        <v/>
      </c>
      <c r="M510" s="47" t="str">
        <f>=IF(OR(LEFT(D510, 3)="TJ ", LEFT(D510, 4)="CPH "), "OUI", "NON")</f>
        <v/>
      </c>
      <c r="N510" s="47" t="s">
        <v>946</v>
      </c>
      <c r="O510" s="47" t="s">
        <v>164</v>
      </c>
      <c r="P510" s="47">
        <v>0.45789473684210524</v>
      </c>
      <c r="Q510" s="47">
        <v>0.45789473684210524</v>
      </c>
      <c r="R510" s="47" t="s">
        <v>1172</v>
      </c>
      <c r="S510" s="47">
        <f>=ROUND(BQ510-(BR510+BS510),3)</f>
      </c>
      <c r="T510" s="47">
        <f>=ROUND(CK510-(CL510+CM510+CN510+CO510+CP510),3)</f>
      </c>
      <c r="U510" s="47">
        <v>0</v>
      </c>
      <c r="V510" s="47">
        <v>0</v>
      </c>
      <c r="W510" s="47">
        <v>0</v>
      </c>
      <c r="X510" s="47">
        <v>0</v>
      </c>
      <c r="Y510" s="47">
        <v>0</v>
      </c>
      <c r="Z510" s="47">
        <v>0</v>
      </c>
      <c r="AA510" s="47">
        <v>0</v>
      </c>
      <c r="AB510" s="47">
        <v>0</v>
      </c>
      <c r="AC510" s="47">
        <v>0</v>
      </c>
      <c r="AD510" s="47">
        <v>0</v>
      </c>
      <c r="AE510" s="47">
        <v>0</v>
      </c>
      <c r="AF510" s="47">
        <v>0</v>
      </c>
      <c r="AG510" s="47">
        <v>0</v>
      </c>
      <c r="AH510" s="47">
        <v>0</v>
      </c>
      <c r="AI510" s="47">
        <v>0</v>
      </c>
      <c r="AJ510" s="47">
        <v>0</v>
      </c>
      <c r="AK510" s="47">
        <v>0</v>
      </c>
      <c r="AL510" s="47">
        <v>0</v>
      </c>
      <c r="AM510" s="47">
        <v>0</v>
      </c>
      <c r="AN510" s="47">
        <v>0</v>
      </c>
      <c r="AO510" s="47">
        <v>0</v>
      </c>
      <c r="AP510" s="47">
        <v>0</v>
      </c>
      <c r="AQ510" s="47">
        <v>0</v>
      </c>
      <c r="AR510" s="47">
        <v>0</v>
      </c>
      <c r="AS510" s="47">
        <v>0</v>
      </c>
      <c r="AT510" s="47">
        <v>0</v>
      </c>
      <c r="AU510" s="47">
        <v>0</v>
      </c>
      <c r="AV510" s="47">
        <v>0</v>
      </c>
      <c r="AW510" s="47">
        <v>0</v>
      </c>
      <c r="AX510" s="47">
        <v>0</v>
      </c>
      <c r="AY510" s="47">
        <v>0</v>
      </c>
      <c r="AZ510" s="47">
        <v>0</v>
      </c>
      <c r="BA510" s="47">
        <v>0</v>
      </c>
      <c r="BB510" s="47">
        <v>0</v>
      </c>
      <c r="BC510" s="47">
        <v>0</v>
      </c>
      <c r="BD510" s="47">
        <v>0</v>
      </c>
      <c r="BE510" s="47">
        <v>0</v>
      </c>
      <c r="BF510" s="47">
        <v>0</v>
      </c>
      <c r="BG510" s="47">
        <v>0</v>
      </c>
      <c r="BH510" s="47">
        <v>0</v>
      </c>
      <c r="BI510" s="47">
        <v>0</v>
      </c>
      <c r="BJ510" s="47">
        <v>0</v>
      </c>
      <c r="BK510" s="47">
        <v>0</v>
      </c>
      <c r="BL510" s="47">
        <v>0</v>
      </c>
      <c r="BM510" s="47">
        <v>0</v>
      </c>
      <c r="BN510" s="47">
        <v>0</v>
      </c>
      <c r="BO510" s="47">
        <v>0</v>
      </c>
      <c r="BP510" s="47">
        <v>0</v>
      </c>
      <c r="BQ510" s="47">
        <v>0</v>
      </c>
      <c r="BR510" s="47">
        <v>0</v>
      </c>
      <c r="BS510" s="47">
        <v>0</v>
      </c>
      <c r="BT510" s="47">
        <v>0</v>
      </c>
      <c r="BU510" s="47">
        <v>0</v>
      </c>
      <c r="BV510" s="47">
        <v>0</v>
      </c>
      <c r="BW510" s="47">
        <v>0</v>
      </c>
      <c r="BX510" s="47">
        <v>0</v>
      </c>
      <c r="BY510" s="47">
        <v>0</v>
      </c>
      <c r="BZ510" s="47">
        <v>0</v>
      </c>
      <c r="CA510" s="47">
        <v>0</v>
      </c>
      <c r="CB510" s="47">
        <v>0</v>
      </c>
      <c r="CC510" s="47">
        <v>0</v>
      </c>
      <c r="CD510" s="47">
        <v>0</v>
      </c>
      <c r="CE510" s="47">
        <v>0</v>
      </c>
      <c r="CF510" s="47">
        <v>0</v>
      </c>
      <c r="CG510" s="47">
        <v>0</v>
      </c>
      <c r="CH510" s="47">
        <v>0</v>
      </c>
      <c r="CI510" s="47">
        <v>0</v>
      </c>
      <c r="CJ510" s="47">
        <v>0</v>
      </c>
      <c r="CK510" s="47">
        <v>0</v>
      </c>
      <c r="CL510" s="47">
        <v>0</v>
      </c>
      <c r="CM510" s="47">
        <v>0</v>
      </c>
      <c r="CN510" s="47">
        <v>0</v>
      </c>
      <c r="CO510" s="47">
        <v>0</v>
      </c>
      <c r="CP510" s="47">
        <v>0</v>
      </c>
      <c r="CQ510" s="47">
        <v>0</v>
      </c>
      <c r="CR510" s="47">
        <v>0</v>
      </c>
      <c r="CS510" s="47">
        <v>0</v>
      </c>
      <c r="CT510" s="47">
        <v>0</v>
      </c>
      <c r="CU510" s="47">
        <v>0</v>
      </c>
      <c r="CV510" s="47">
        <v>0</v>
      </c>
      <c r="CW510" s="47">
        <v>0</v>
      </c>
      <c r="CX510" s="47">
        <v>0</v>
      </c>
      <c r="CY510" s="47">
        <v>0.45789473684210524</v>
      </c>
      <c r="CZ510" s="47">
        <v>0</v>
      </c>
      <c r="DA510" s="47">
        <v>0</v>
      </c>
      <c r="DB510" s="47">
        <v>0</v>
      </c>
      <c r="DC510" s="47">
        <v>0</v>
      </c>
      <c r="DD510" s="47">
        <v>0</v>
      </c>
      <c r="DE510" s="47">
        <v>0</v>
      </c>
      <c r="DF510" s="47">
        <v>0.45789473684210524</v>
      </c>
      <c r="DG510" s="47">
        <v>0</v>
      </c>
      <c r="DH510" s="47">
        <v>0</v>
      </c>
      <c r="DI510" s="47">
        <v>0</v>
      </c>
      <c r="DJ510" s="47">
        <v>0</v>
      </c>
      <c r="DK510" s="47">
        <v>0</v>
      </c>
      <c r="DL510" s="47">
        <v>0</v>
      </c>
      <c r="DM510" s="47">
        <v>0</v>
      </c>
      <c r="DN510" s="47">
        <v>0</v>
      </c>
      <c r="DO510" s="47">
        <v>0</v>
      </c>
      <c r="DP510" s="47">
        <v>0</v>
      </c>
      <c r="DQ510" s="47">
        <v>0</v>
      </c>
      <c r="DR510" s="47">
        <v>0</v>
      </c>
      <c r="DS510" s="47">
        <v>0</v>
      </c>
      <c r="DT510" s="47">
        <v>0</v>
      </c>
      <c r="DU510" s="47">
        <v>0</v>
      </c>
      <c r="DV510" s="47">
        <v>0</v>
      </c>
      <c r="DW510" s="47">
        <v>0</v>
      </c>
      <c r="DX510" s="47">
        <v>0</v>
      </c>
      <c r="DY510" s="47">
        <v>0</v>
      </c>
      <c r="DZ510" s="47">
        <v>0</v>
      </c>
      <c r="EA510" s="47">
        <v>0</v>
      </c>
      <c r="ZZ510" t="s">
        <v>157</v>
      </c>
    </row>
    <row r="511" spans="1:702" x14ac:dyDescent="0.25">
      <c r="A511" s="47" t="s">
        <v>947</v>
      </c>
      <c r="B511" s="47" t="s">
        <v>153</v>
      </c>
      <c r="C511" s="47" t="s">
        <v>157</v>
      </c>
      <c r="D511" s="47" t="s">
        <v>1170</v>
      </c>
      <c r="E511" s="47" t="s">
        <v>945</v>
      </c>
      <c r="F511" s="47" t="s">
        <v>945</v>
      </c>
      <c r="G511" s="47"/>
      <c r="H511" s="47" t="s">
        <v>406</v>
      </c>
      <c r="I511" s="47" t="s">
        <v>486</v>
      </c>
      <c r="J511" s="47" t="str">
        <f>=IFERROR(VLOOKUP(H511&amp;I511,Table_Fonctions!A:G,6,FALSE),"")</f>
        <v>0</v>
      </c>
      <c r="K511" s="47" t="s">
        <v>1177</v>
      </c>
      <c r="L511" s="47" t="str">
        <f>=IFERROR(VLOOKUP(H511&amp;I511,Table_Fonctions!A:G,7,FALSE),K511)</f>
        <v/>
      </c>
      <c r="M511" s="47" t="str">
        <f>=IF(OR(LEFT(D511, 3)="TJ ", LEFT(D511, 4)="CPH "), "OUI", "NON")</f>
        <v/>
      </c>
      <c r="N511" s="47" t="s">
        <v>764</v>
      </c>
      <c r="O511" s="47" t="s">
        <v>669</v>
      </c>
      <c r="P511" s="47">
        <v>0.8</v>
      </c>
      <c r="Q511" s="47">
        <v>0.8</v>
      </c>
      <c r="R511" s="47" t="s">
        <v>1172</v>
      </c>
      <c r="S511" s="47">
        <f>=ROUND(BQ511-(BR511+BS511),3)</f>
      </c>
      <c r="T511" s="47">
        <f>=ROUND(CK511-(CL511+CM511+CN511+CO511+CP511),3)</f>
      </c>
      <c r="U511" s="47">
        <v>0</v>
      </c>
      <c r="V511" s="47">
        <v>0</v>
      </c>
      <c r="W511" s="47">
        <v>0</v>
      </c>
      <c r="X511" s="47">
        <v>0</v>
      </c>
      <c r="Y511" s="47">
        <v>0</v>
      </c>
      <c r="Z511" s="47">
        <v>0</v>
      </c>
      <c r="AA511" s="47">
        <v>0</v>
      </c>
      <c r="AB511" s="47">
        <v>0</v>
      </c>
      <c r="AC511" s="47">
        <v>0</v>
      </c>
      <c r="AD511" s="47">
        <v>0</v>
      </c>
      <c r="AE511" s="47">
        <v>0</v>
      </c>
      <c r="AF511" s="47">
        <v>0</v>
      </c>
      <c r="AG511" s="47">
        <v>0</v>
      </c>
      <c r="AH511" s="47">
        <v>0</v>
      </c>
      <c r="AI511" s="47">
        <v>0</v>
      </c>
      <c r="AJ511" s="47">
        <v>0</v>
      </c>
      <c r="AK511" s="47">
        <v>0</v>
      </c>
      <c r="AL511" s="47">
        <v>0</v>
      </c>
      <c r="AM511" s="47">
        <v>0</v>
      </c>
      <c r="AN511" s="47">
        <v>0</v>
      </c>
      <c r="AO511" s="47">
        <v>0</v>
      </c>
      <c r="AP511" s="47">
        <v>0</v>
      </c>
      <c r="AQ511" s="47">
        <v>0</v>
      </c>
      <c r="AR511" s="47">
        <v>0</v>
      </c>
      <c r="AS511" s="47">
        <v>0</v>
      </c>
      <c r="AT511" s="47">
        <v>0</v>
      </c>
      <c r="AU511" s="47">
        <v>0</v>
      </c>
      <c r="AV511" s="47">
        <v>0</v>
      </c>
      <c r="AW511" s="47">
        <v>0</v>
      </c>
      <c r="AX511" s="47">
        <v>0</v>
      </c>
      <c r="AY511" s="47">
        <v>0</v>
      </c>
      <c r="AZ511" s="47">
        <v>0</v>
      </c>
      <c r="BA511" s="47">
        <v>0</v>
      </c>
      <c r="BB511" s="47">
        <v>0</v>
      </c>
      <c r="BC511" s="47">
        <v>0</v>
      </c>
      <c r="BD511" s="47">
        <v>0</v>
      </c>
      <c r="BE511" s="47">
        <v>0</v>
      </c>
      <c r="BF511" s="47">
        <v>0</v>
      </c>
      <c r="BG511" s="47">
        <v>0</v>
      </c>
      <c r="BH511" s="47">
        <v>0</v>
      </c>
      <c r="BI511" s="47">
        <v>0</v>
      </c>
      <c r="BJ511" s="47">
        <v>0</v>
      </c>
      <c r="BK511" s="47">
        <v>0</v>
      </c>
      <c r="BL511" s="47">
        <v>0</v>
      </c>
      <c r="BM511" s="47">
        <v>0</v>
      </c>
      <c r="BN511" s="47">
        <v>0</v>
      </c>
      <c r="BO511" s="47">
        <v>0</v>
      </c>
      <c r="BP511" s="47">
        <v>0</v>
      </c>
      <c r="BQ511" s="47">
        <v>0</v>
      </c>
      <c r="BR511" s="47">
        <v>0</v>
      </c>
      <c r="BS511" s="47">
        <v>0</v>
      </c>
      <c r="BT511" s="47">
        <v>0</v>
      </c>
      <c r="BU511" s="47">
        <v>0</v>
      </c>
      <c r="BV511" s="47">
        <v>0</v>
      </c>
      <c r="BW511" s="47">
        <v>0</v>
      </c>
      <c r="BX511" s="47">
        <v>0</v>
      </c>
      <c r="BY511" s="47">
        <v>0</v>
      </c>
      <c r="BZ511" s="47">
        <v>0</v>
      </c>
      <c r="CA511" s="47">
        <v>0</v>
      </c>
      <c r="CB511" s="47">
        <v>0</v>
      </c>
      <c r="CC511" s="47">
        <v>0</v>
      </c>
      <c r="CD511" s="47">
        <v>0</v>
      </c>
      <c r="CE511" s="47">
        <v>0</v>
      </c>
      <c r="CF511" s="47">
        <v>0</v>
      </c>
      <c r="CG511" s="47">
        <v>0</v>
      </c>
      <c r="CH511" s="47">
        <v>0</v>
      </c>
      <c r="CI511" s="47">
        <v>0</v>
      </c>
      <c r="CJ511" s="47">
        <v>0</v>
      </c>
      <c r="CK511" s="47">
        <v>0</v>
      </c>
      <c r="CL511" s="47">
        <v>0</v>
      </c>
      <c r="CM511" s="47">
        <v>0</v>
      </c>
      <c r="CN511" s="47">
        <v>0</v>
      </c>
      <c r="CO511" s="47">
        <v>0</v>
      </c>
      <c r="CP511" s="47">
        <v>0</v>
      </c>
      <c r="CQ511" s="47">
        <v>0</v>
      </c>
      <c r="CR511" s="47">
        <v>0</v>
      </c>
      <c r="CS511" s="47">
        <v>0</v>
      </c>
      <c r="CT511" s="47">
        <v>0</v>
      </c>
      <c r="CU511" s="47">
        <v>0</v>
      </c>
      <c r="CV511" s="47">
        <v>0</v>
      </c>
      <c r="CW511" s="47">
        <v>0</v>
      </c>
      <c r="CX511" s="47">
        <v>0</v>
      </c>
      <c r="CY511" s="47">
        <v>0.8</v>
      </c>
      <c r="CZ511" s="47">
        <v>0</v>
      </c>
      <c r="DA511" s="47">
        <v>0</v>
      </c>
      <c r="DB511" s="47">
        <v>0</v>
      </c>
      <c r="DC511" s="47">
        <v>0</v>
      </c>
      <c r="DD511" s="47">
        <v>0</v>
      </c>
      <c r="DE511" s="47">
        <v>0</v>
      </c>
      <c r="DF511" s="47">
        <v>0.8</v>
      </c>
      <c r="DG511" s="47">
        <v>0</v>
      </c>
      <c r="DH511" s="47">
        <v>0</v>
      </c>
      <c r="DI511" s="47">
        <v>0</v>
      </c>
      <c r="DJ511" s="47">
        <v>0</v>
      </c>
      <c r="DK511" s="47">
        <v>0</v>
      </c>
      <c r="DL511" s="47">
        <v>0</v>
      </c>
      <c r="DM511" s="47">
        <v>0</v>
      </c>
      <c r="DN511" s="47">
        <v>0</v>
      </c>
      <c r="DO511" s="47">
        <v>0</v>
      </c>
      <c r="DP511" s="47">
        <v>0</v>
      </c>
      <c r="DQ511" s="47">
        <v>0</v>
      </c>
      <c r="DR511" s="47">
        <v>0</v>
      </c>
      <c r="DS511" s="47">
        <v>0</v>
      </c>
      <c r="DT511" s="47">
        <v>0</v>
      </c>
      <c r="DU511" s="47">
        <v>0</v>
      </c>
      <c r="DV511" s="47">
        <v>0</v>
      </c>
      <c r="DW511" s="47">
        <v>0</v>
      </c>
      <c r="DX511" s="47">
        <v>0</v>
      </c>
      <c r="DY511" s="47">
        <v>0</v>
      </c>
      <c r="DZ511" s="47">
        <v>0</v>
      </c>
      <c r="EA511" s="47">
        <v>0</v>
      </c>
      <c r="ZZ511" t="s">
        <v>157</v>
      </c>
    </row>
    <row r="512" spans="1:702" x14ac:dyDescent="0.25">
      <c r="A512" s="47" t="s">
        <v>948</v>
      </c>
      <c r="B512" s="47" t="s">
        <v>153</v>
      </c>
      <c r="C512" s="47" t="s">
        <v>157</v>
      </c>
      <c r="D512" s="47" t="s">
        <v>1170</v>
      </c>
      <c r="E512" s="47" t="s">
        <v>945</v>
      </c>
      <c r="F512" s="47" t="s">
        <v>945</v>
      </c>
      <c r="G512" s="47"/>
      <c r="H512" s="47" t="s">
        <v>406</v>
      </c>
      <c r="I512" s="47" t="s">
        <v>415</v>
      </c>
      <c r="J512" s="47" t="str">
        <f>=IFERROR(VLOOKUP(H512&amp;I512,Table_Fonctions!A:G,6,FALSE),"")</f>
        <v>0</v>
      </c>
      <c r="K512" s="47" t="s">
        <v>1177</v>
      </c>
      <c r="L512" s="47" t="str">
        <f>=IFERROR(VLOOKUP(H512&amp;I512,Table_Fonctions!A:G,7,FALSE),K512)</f>
        <v/>
      </c>
      <c r="M512" s="47" t="str">
        <f>=IF(OR(LEFT(D512, 3)="TJ ", LEFT(D512, 4)="CPH "), "OUI", "NON")</f>
        <v/>
      </c>
      <c r="N512" s="47" t="s">
        <v>253</v>
      </c>
      <c r="O512" s="47"/>
      <c r="P512" s="47">
        <v>1</v>
      </c>
      <c r="Q512" s="47">
        <v>1</v>
      </c>
      <c r="R512" s="47" t="s">
        <v>1172</v>
      </c>
      <c r="S512" s="47">
        <f>=ROUND(BQ512-(BR512+BS512),3)</f>
      </c>
      <c r="T512" s="47">
        <f>=ROUND(CK512-(CL512+CM512+CN512+CO512+CP512),3)</f>
      </c>
      <c r="U512" s="47">
        <v>1</v>
      </c>
      <c r="V512" s="47">
        <v>0</v>
      </c>
      <c r="W512" s="47">
        <v>1</v>
      </c>
      <c r="X512" s="47">
        <v>0</v>
      </c>
      <c r="Y512" s="47">
        <v>0</v>
      </c>
      <c r="Z512" s="47">
        <v>0</v>
      </c>
      <c r="AA512" s="47">
        <v>0</v>
      </c>
      <c r="AB512" s="47">
        <v>0</v>
      </c>
      <c r="AC512" s="47">
        <v>0</v>
      </c>
      <c r="AD512" s="47">
        <v>0</v>
      </c>
      <c r="AE512" s="47">
        <v>0</v>
      </c>
      <c r="AF512" s="47">
        <v>0</v>
      </c>
      <c r="AG512" s="47">
        <v>0</v>
      </c>
      <c r="AH512" s="47">
        <v>0</v>
      </c>
      <c r="AI512" s="47">
        <v>0</v>
      </c>
      <c r="AJ512" s="47">
        <v>0</v>
      </c>
      <c r="AK512" s="47">
        <v>0</v>
      </c>
      <c r="AL512" s="47">
        <v>0</v>
      </c>
      <c r="AM512" s="47">
        <v>0</v>
      </c>
      <c r="AN512" s="47">
        <v>0</v>
      </c>
      <c r="AO512" s="47">
        <v>0</v>
      </c>
      <c r="AP512" s="47">
        <v>0</v>
      </c>
      <c r="AQ512" s="47">
        <v>0</v>
      </c>
      <c r="AR512" s="47">
        <v>0</v>
      </c>
      <c r="AS512" s="47">
        <v>0</v>
      </c>
      <c r="AT512" s="47">
        <v>0</v>
      </c>
      <c r="AU512" s="47">
        <v>0</v>
      </c>
      <c r="AV512" s="47">
        <v>0</v>
      </c>
      <c r="AW512" s="47">
        <v>0</v>
      </c>
      <c r="AX512" s="47">
        <v>0</v>
      </c>
      <c r="AY512" s="47">
        <v>0</v>
      </c>
      <c r="AZ512" s="47">
        <v>0</v>
      </c>
      <c r="BA512" s="47">
        <v>0</v>
      </c>
      <c r="BB512" s="47">
        <v>0</v>
      </c>
      <c r="BC512" s="47">
        <v>0</v>
      </c>
      <c r="BD512" s="47">
        <v>0</v>
      </c>
      <c r="BE512" s="47">
        <v>0</v>
      </c>
      <c r="BF512" s="47">
        <v>0</v>
      </c>
      <c r="BG512" s="47">
        <v>0</v>
      </c>
      <c r="BH512" s="47">
        <v>0</v>
      </c>
      <c r="BI512" s="47">
        <v>0</v>
      </c>
      <c r="BJ512" s="47">
        <v>0</v>
      </c>
      <c r="BK512" s="47">
        <v>0</v>
      </c>
      <c r="BL512" s="47">
        <v>0</v>
      </c>
      <c r="BM512" s="47">
        <v>0</v>
      </c>
      <c r="BN512" s="47">
        <v>0</v>
      </c>
      <c r="BO512" s="47">
        <v>0</v>
      </c>
      <c r="BP512" s="47">
        <v>0</v>
      </c>
      <c r="BQ512" s="47">
        <v>0</v>
      </c>
      <c r="BR512" s="47">
        <v>0</v>
      </c>
      <c r="BS512" s="47">
        <v>0</v>
      </c>
      <c r="BT512" s="47">
        <v>0</v>
      </c>
      <c r="BU512" s="47">
        <v>0</v>
      </c>
      <c r="BV512" s="47">
        <v>0</v>
      </c>
      <c r="BW512" s="47">
        <v>0</v>
      </c>
      <c r="BX512" s="47">
        <v>0</v>
      </c>
      <c r="BY512" s="47">
        <v>0</v>
      </c>
      <c r="BZ512" s="47">
        <v>0</v>
      </c>
      <c r="CA512" s="47">
        <v>0</v>
      </c>
      <c r="CB512" s="47">
        <v>0</v>
      </c>
      <c r="CC512" s="47">
        <v>0</v>
      </c>
      <c r="CD512" s="47">
        <v>0</v>
      </c>
      <c r="CE512" s="47">
        <v>0</v>
      </c>
      <c r="CF512" s="47">
        <v>0</v>
      </c>
      <c r="CG512" s="47">
        <v>0</v>
      </c>
      <c r="CH512" s="47">
        <v>0</v>
      </c>
      <c r="CI512" s="47">
        <v>0</v>
      </c>
      <c r="CJ512" s="47">
        <v>0</v>
      </c>
      <c r="CK512" s="47">
        <v>0</v>
      </c>
      <c r="CL512" s="47">
        <v>0</v>
      </c>
      <c r="CM512" s="47">
        <v>0</v>
      </c>
      <c r="CN512" s="47">
        <v>0</v>
      </c>
      <c r="CO512" s="47">
        <v>0</v>
      </c>
      <c r="CP512" s="47">
        <v>0</v>
      </c>
      <c r="CQ512" s="47">
        <v>0</v>
      </c>
      <c r="CR512" s="47">
        <v>0</v>
      </c>
      <c r="CS512" s="47">
        <v>0</v>
      </c>
      <c r="CT512" s="47">
        <v>0</v>
      </c>
      <c r="CU512" s="47">
        <v>0</v>
      </c>
      <c r="CV512" s="47">
        <v>0</v>
      </c>
      <c r="CW512" s="47">
        <v>0</v>
      </c>
      <c r="CX512" s="47">
        <v>0</v>
      </c>
      <c r="CY512" s="47">
        <v>0</v>
      </c>
      <c r="CZ512" s="47">
        <v>0</v>
      </c>
      <c r="DA512" s="47">
        <v>0</v>
      </c>
      <c r="DB512" s="47">
        <v>0</v>
      </c>
      <c r="DC512" s="47">
        <v>0</v>
      </c>
      <c r="DD512" s="47">
        <v>0</v>
      </c>
      <c r="DE512" s="47">
        <v>0</v>
      </c>
      <c r="DF512" s="47">
        <v>0</v>
      </c>
      <c r="DG512" s="47">
        <v>0</v>
      </c>
      <c r="DH512" s="47">
        <v>0</v>
      </c>
      <c r="DI512" s="47">
        <v>0</v>
      </c>
      <c r="DJ512" s="47">
        <v>0</v>
      </c>
      <c r="DK512" s="47">
        <v>0</v>
      </c>
      <c r="DL512" s="47">
        <v>0</v>
      </c>
      <c r="DM512" s="47">
        <v>0</v>
      </c>
      <c r="DN512" s="47">
        <v>0</v>
      </c>
      <c r="DO512" s="47">
        <v>0</v>
      </c>
      <c r="DP512" s="47">
        <v>0</v>
      </c>
      <c r="DQ512" s="47">
        <v>0</v>
      </c>
      <c r="DR512" s="47">
        <v>0</v>
      </c>
      <c r="DS512" s="47">
        <v>0</v>
      </c>
      <c r="DT512" s="47">
        <v>0</v>
      </c>
      <c r="DU512" s="47">
        <v>0</v>
      </c>
      <c r="DV512" s="47">
        <v>0</v>
      </c>
      <c r="DW512" s="47">
        <v>0</v>
      </c>
      <c r="DX512" s="47">
        <v>0</v>
      </c>
      <c r="DY512" s="47">
        <v>0</v>
      </c>
      <c r="DZ512" s="47">
        <v>0</v>
      </c>
      <c r="EA512" s="47">
        <v>0</v>
      </c>
      <c r="ZZ512" t="s">
        <v>157</v>
      </c>
    </row>
    <row r="513" spans="1:702" x14ac:dyDescent="0.25">
      <c r="A513" s="47" t="s">
        <v>949</v>
      </c>
      <c r="B513" s="47" t="s">
        <v>153</v>
      </c>
      <c r="C513" s="47" t="s">
        <v>157</v>
      </c>
      <c r="D513" s="47" t="s">
        <v>1170</v>
      </c>
      <c r="E513" s="47" t="s">
        <v>945</v>
      </c>
      <c r="F513" s="47" t="s">
        <v>945</v>
      </c>
      <c r="G513" s="47"/>
      <c r="H513" s="47" t="s">
        <v>406</v>
      </c>
      <c r="I513" s="47" t="s">
        <v>412</v>
      </c>
      <c r="J513" s="47" t="str">
        <f>=IFERROR(VLOOKUP(H513&amp;I513,Table_Fonctions!A:G,6,FALSE),"")</f>
        <v>0</v>
      </c>
      <c r="K513" s="47" t="s">
        <v>1177</v>
      </c>
      <c r="L513" s="47" t="str">
        <f>=IFERROR(VLOOKUP(H513&amp;I513,Table_Fonctions!A:G,7,FALSE),K513)</f>
        <v/>
      </c>
      <c r="M513" s="47" t="str">
        <f>=IF(OR(LEFT(D513, 3)="TJ ", LEFT(D513, 4)="CPH "), "OUI", "NON")</f>
        <v/>
      </c>
      <c r="N513" s="47" t="s">
        <v>950</v>
      </c>
      <c r="O513" s="47"/>
      <c r="P513" s="47">
        <v>1</v>
      </c>
      <c r="Q513" s="47">
        <v>1</v>
      </c>
      <c r="R513" s="47" t="s">
        <v>1172</v>
      </c>
      <c r="S513" s="47">
        <f>=ROUND(BQ513-(BR513+BS513),3)</f>
      </c>
      <c r="T513" s="47">
        <f>=ROUND(CK513-(CL513+CM513+CN513+CO513+CP513),3)</f>
      </c>
      <c r="U513" s="47">
        <v>0</v>
      </c>
      <c r="V513" s="47">
        <v>0</v>
      </c>
      <c r="W513" s="47">
        <v>0</v>
      </c>
      <c r="X513" s="47">
        <v>0</v>
      </c>
      <c r="Y513" s="47">
        <v>0</v>
      </c>
      <c r="Z513" s="47">
        <v>0</v>
      </c>
      <c r="AA513" s="47">
        <v>0</v>
      </c>
      <c r="AB513" s="47">
        <v>0</v>
      </c>
      <c r="AC513" s="47">
        <v>0</v>
      </c>
      <c r="AD513" s="47">
        <v>0</v>
      </c>
      <c r="AE513" s="47">
        <v>0</v>
      </c>
      <c r="AF513" s="47">
        <v>0</v>
      </c>
      <c r="AG513" s="47">
        <v>0</v>
      </c>
      <c r="AH513" s="47">
        <v>0</v>
      </c>
      <c r="AI513" s="47">
        <v>0</v>
      </c>
      <c r="AJ513" s="47">
        <v>0</v>
      </c>
      <c r="AK513" s="47">
        <v>0</v>
      </c>
      <c r="AL513" s="47">
        <v>0</v>
      </c>
      <c r="AM513" s="47">
        <v>0</v>
      </c>
      <c r="AN513" s="47">
        <v>0</v>
      </c>
      <c r="AO513" s="47">
        <v>0</v>
      </c>
      <c r="AP513" s="47">
        <v>0</v>
      </c>
      <c r="AQ513" s="47">
        <v>0</v>
      </c>
      <c r="AR513" s="47">
        <v>0</v>
      </c>
      <c r="AS513" s="47">
        <v>1</v>
      </c>
      <c r="AT513" s="47">
        <v>1</v>
      </c>
      <c r="AU513" s="47">
        <v>0</v>
      </c>
      <c r="AV513" s="47">
        <v>0</v>
      </c>
      <c r="AW513" s="47">
        <v>0</v>
      </c>
      <c r="AX513" s="47">
        <v>0</v>
      </c>
      <c r="AY513" s="47">
        <v>0</v>
      </c>
      <c r="AZ513" s="47">
        <v>0</v>
      </c>
      <c r="BA513" s="47">
        <v>0</v>
      </c>
      <c r="BB513" s="47">
        <v>0</v>
      </c>
      <c r="BC513" s="47">
        <v>0</v>
      </c>
      <c r="BD513" s="47">
        <v>0</v>
      </c>
      <c r="BE513" s="47">
        <v>0</v>
      </c>
      <c r="BF513" s="47">
        <v>0</v>
      </c>
      <c r="BG513" s="47">
        <v>0</v>
      </c>
      <c r="BH513" s="47">
        <v>0</v>
      </c>
      <c r="BI513" s="47">
        <v>0</v>
      </c>
      <c r="BJ513" s="47">
        <v>0</v>
      </c>
      <c r="BK513" s="47">
        <v>0</v>
      </c>
      <c r="BL513" s="47">
        <v>0</v>
      </c>
      <c r="BM513" s="47">
        <v>0</v>
      </c>
      <c r="BN513" s="47">
        <v>0</v>
      </c>
      <c r="BO513" s="47">
        <v>0</v>
      </c>
      <c r="BP513" s="47">
        <v>0</v>
      </c>
      <c r="BQ513" s="47">
        <v>0</v>
      </c>
      <c r="BR513" s="47">
        <v>0</v>
      </c>
      <c r="BS513" s="47">
        <v>0</v>
      </c>
      <c r="BT513" s="47">
        <v>0</v>
      </c>
      <c r="BU513" s="47">
        <v>0</v>
      </c>
      <c r="BV513" s="47">
        <v>0</v>
      </c>
      <c r="BW513" s="47">
        <v>0</v>
      </c>
      <c r="BX513" s="47">
        <v>0</v>
      </c>
      <c r="BY513" s="47">
        <v>0</v>
      </c>
      <c r="BZ513" s="47">
        <v>0</v>
      </c>
      <c r="CA513" s="47">
        <v>0</v>
      </c>
      <c r="CB513" s="47">
        <v>0</v>
      </c>
      <c r="CC513" s="47">
        <v>0</v>
      </c>
      <c r="CD513" s="47">
        <v>0</v>
      </c>
      <c r="CE513" s="47">
        <v>0</v>
      </c>
      <c r="CF513" s="47">
        <v>0</v>
      </c>
      <c r="CG513" s="47">
        <v>0</v>
      </c>
      <c r="CH513" s="47">
        <v>0</v>
      </c>
      <c r="CI513" s="47">
        <v>0</v>
      </c>
      <c r="CJ513" s="47">
        <v>0</v>
      </c>
      <c r="CK513" s="47">
        <v>0</v>
      </c>
      <c r="CL513" s="47">
        <v>0</v>
      </c>
      <c r="CM513" s="47">
        <v>0</v>
      </c>
      <c r="CN513" s="47">
        <v>0</v>
      </c>
      <c r="CO513" s="47">
        <v>0</v>
      </c>
      <c r="CP513" s="47">
        <v>0</v>
      </c>
      <c r="CQ513" s="47">
        <v>0</v>
      </c>
      <c r="CR513" s="47">
        <v>0</v>
      </c>
      <c r="CS513" s="47">
        <v>0</v>
      </c>
      <c r="CT513" s="47">
        <v>0</v>
      </c>
      <c r="CU513" s="47">
        <v>0</v>
      </c>
      <c r="CV513" s="47">
        <v>0</v>
      </c>
      <c r="CW513" s="47">
        <v>0</v>
      </c>
      <c r="CX513" s="47">
        <v>0</v>
      </c>
      <c r="CY513" s="47">
        <v>0</v>
      </c>
      <c r="CZ513" s="47">
        <v>0</v>
      </c>
      <c r="DA513" s="47">
        <v>0</v>
      </c>
      <c r="DB513" s="47">
        <v>0</v>
      </c>
      <c r="DC513" s="47">
        <v>0</v>
      </c>
      <c r="DD513" s="47">
        <v>0</v>
      </c>
      <c r="DE513" s="47">
        <v>0</v>
      </c>
      <c r="DF513" s="47">
        <v>0</v>
      </c>
      <c r="DG513" s="47">
        <v>0</v>
      </c>
      <c r="DH513" s="47">
        <v>0</v>
      </c>
      <c r="DI513" s="47">
        <v>0</v>
      </c>
      <c r="DJ513" s="47">
        <v>0</v>
      </c>
      <c r="DK513" s="47">
        <v>0</v>
      </c>
      <c r="DL513" s="47">
        <v>0</v>
      </c>
      <c r="DM513" s="47">
        <v>0</v>
      </c>
      <c r="DN513" s="47">
        <v>0</v>
      </c>
      <c r="DO513" s="47">
        <v>0</v>
      </c>
      <c r="DP513" s="47">
        <v>0</v>
      </c>
      <c r="DQ513" s="47">
        <v>0</v>
      </c>
      <c r="DR513" s="47">
        <v>0</v>
      </c>
      <c r="DS513" s="47">
        <v>0</v>
      </c>
      <c r="DT513" s="47">
        <v>0</v>
      </c>
      <c r="DU513" s="47">
        <v>0</v>
      </c>
      <c r="DV513" s="47">
        <v>0</v>
      </c>
      <c r="DW513" s="47">
        <v>0</v>
      </c>
      <c r="DX513" s="47">
        <v>0</v>
      </c>
      <c r="DY513" s="47">
        <v>0</v>
      </c>
      <c r="DZ513" s="47">
        <v>0</v>
      </c>
      <c r="EA513" s="47">
        <v>0</v>
      </c>
      <c r="ZZ513" t="s">
        <v>157</v>
      </c>
    </row>
    <row r="514" spans="1:702" x14ac:dyDescent="0.25">
      <c r="A514" s="47" t="s">
        <v>951</v>
      </c>
      <c r="B514" s="47" t="s">
        <v>153</v>
      </c>
      <c r="C514" s="47" t="s">
        <v>157</v>
      </c>
      <c r="D514" s="47" t="s">
        <v>1170</v>
      </c>
      <c r="E514" s="47" t="s">
        <v>945</v>
      </c>
      <c r="F514" s="47" t="s">
        <v>945</v>
      </c>
      <c r="G514" s="47"/>
      <c r="H514" s="47" t="s">
        <v>406</v>
      </c>
      <c r="I514" s="47" t="s">
        <v>415</v>
      </c>
      <c r="J514" s="47" t="str">
        <f>=IFERROR(VLOOKUP(H514&amp;I514,Table_Fonctions!A:G,6,FALSE),"")</f>
        <v>0</v>
      </c>
      <c r="K514" s="47" t="s">
        <v>1177</v>
      </c>
      <c r="L514" s="47" t="str">
        <f>=IFERROR(VLOOKUP(H514&amp;I514,Table_Fonctions!A:G,7,FALSE),K514)</f>
        <v/>
      </c>
      <c r="M514" s="47" t="str">
        <f>=IF(OR(LEFT(D514, 3)="TJ ", LEFT(D514, 4)="CPH "), "OUI", "NON")</f>
        <v/>
      </c>
      <c r="N514" s="47" t="s">
        <v>952</v>
      </c>
      <c r="O514" s="47" t="s">
        <v>953</v>
      </c>
      <c r="P514" s="47">
        <v>0.2</v>
      </c>
      <c r="Q514" s="47">
        <v>0.2</v>
      </c>
      <c r="R514" s="47" t="s">
        <v>1172</v>
      </c>
      <c r="S514" s="47">
        <f>=ROUND(BQ514-(BR514+BS514),3)</f>
      </c>
      <c r="T514" s="47">
        <f>=ROUND(CK514-(CL514+CM514+CN514+CO514+CP514),3)</f>
      </c>
      <c r="U514" s="47">
        <v>0</v>
      </c>
      <c r="V514" s="47">
        <v>0</v>
      </c>
      <c r="W514" s="47">
        <v>0</v>
      </c>
      <c r="X514" s="47">
        <v>0</v>
      </c>
      <c r="Y514" s="47">
        <v>0</v>
      </c>
      <c r="Z514" s="47">
        <v>0</v>
      </c>
      <c r="AA514" s="47">
        <v>0</v>
      </c>
      <c r="AB514" s="47">
        <v>0</v>
      </c>
      <c r="AC514" s="47">
        <v>0</v>
      </c>
      <c r="AD514" s="47">
        <v>0</v>
      </c>
      <c r="AE514" s="47">
        <v>0</v>
      </c>
      <c r="AF514" s="47">
        <v>0</v>
      </c>
      <c r="AG514" s="47">
        <v>0</v>
      </c>
      <c r="AH514" s="47">
        <v>0</v>
      </c>
      <c r="AI514" s="47">
        <v>0</v>
      </c>
      <c r="AJ514" s="47">
        <v>0</v>
      </c>
      <c r="AK514" s="47">
        <v>0</v>
      </c>
      <c r="AL514" s="47">
        <v>0</v>
      </c>
      <c r="AM514" s="47">
        <v>0</v>
      </c>
      <c r="AN514" s="47">
        <v>0</v>
      </c>
      <c r="AO514" s="47">
        <v>0</v>
      </c>
      <c r="AP514" s="47">
        <v>0</v>
      </c>
      <c r="AQ514" s="47">
        <v>0</v>
      </c>
      <c r="AR514" s="47">
        <v>0</v>
      </c>
      <c r="AS514" s="47">
        <v>0.2</v>
      </c>
      <c r="AT514" s="47">
        <v>0</v>
      </c>
      <c r="AU514" s="47">
        <v>0</v>
      </c>
      <c r="AV514" s="47">
        <v>0</v>
      </c>
      <c r="AW514" s="47">
        <v>0</v>
      </c>
      <c r="AX514" s="47">
        <v>0</v>
      </c>
      <c r="AY514" s="47">
        <v>0</v>
      </c>
      <c r="AZ514" s="47">
        <v>0</v>
      </c>
      <c r="BA514" s="47">
        <v>0</v>
      </c>
      <c r="BB514" s="47">
        <v>0</v>
      </c>
      <c r="BC514" s="47">
        <v>0</v>
      </c>
      <c r="BD514" s="47">
        <v>0</v>
      </c>
      <c r="BE514" s="47">
        <v>0</v>
      </c>
      <c r="BF514" s="47">
        <v>0</v>
      </c>
      <c r="BG514" s="47">
        <v>0</v>
      </c>
      <c r="BH514" s="47">
        <v>0</v>
      </c>
      <c r="BI514" s="47">
        <v>0</v>
      </c>
      <c r="BJ514" s="47">
        <v>0</v>
      </c>
      <c r="BK514" s="47">
        <v>0</v>
      </c>
      <c r="BL514" s="47">
        <v>0.2</v>
      </c>
      <c r="BM514" s="47">
        <v>0</v>
      </c>
      <c r="BN514" s="47">
        <v>0</v>
      </c>
      <c r="BO514" s="47">
        <v>0</v>
      </c>
      <c r="BP514" s="47">
        <v>0</v>
      </c>
      <c r="BQ514" s="47">
        <v>0</v>
      </c>
      <c r="BR514" s="47">
        <v>0</v>
      </c>
      <c r="BS514" s="47">
        <v>0</v>
      </c>
      <c r="BT514" s="47">
        <v>0</v>
      </c>
      <c r="BU514" s="47">
        <v>0</v>
      </c>
      <c r="BV514" s="47">
        <v>0</v>
      </c>
      <c r="BW514" s="47">
        <v>0</v>
      </c>
      <c r="BX514" s="47">
        <v>0</v>
      </c>
      <c r="BY514" s="47">
        <v>0</v>
      </c>
      <c r="BZ514" s="47">
        <v>0</v>
      </c>
      <c r="CA514" s="47">
        <v>0</v>
      </c>
      <c r="CB514" s="47">
        <v>0</v>
      </c>
      <c r="CC514" s="47">
        <v>0</v>
      </c>
      <c r="CD514" s="47">
        <v>0</v>
      </c>
      <c r="CE514" s="47">
        <v>0</v>
      </c>
      <c r="CF514" s="47">
        <v>0</v>
      </c>
      <c r="CG514" s="47">
        <v>0</v>
      </c>
      <c r="CH514" s="47">
        <v>0</v>
      </c>
      <c r="CI514" s="47">
        <v>0</v>
      </c>
      <c r="CJ514" s="47">
        <v>0</v>
      </c>
      <c r="CK514" s="47">
        <v>0</v>
      </c>
      <c r="CL514" s="47">
        <v>0</v>
      </c>
      <c r="CM514" s="47">
        <v>0</v>
      </c>
      <c r="CN514" s="47">
        <v>0</v>
      </c>
      <c r="CO514" s="47">
        <v>0</v>
      </c>
      <c r="CP514" s="47">
        <v>0</v>
      </c>
      <c r="CQ514" s="47">
        <v>0</v>
      </c>
      <c r="CR514" s="47">
        <v>0</v>
      </c>
      <c r="CS514" s="47">
        <v>0</v>
      </c>
      <c r="CT514" s="47">
        <v>0</v>
      </c>
      <c r="CU514" s="47">
        <v>0</v>
      </c>
      <c r="CV514" s="47">
        <v>0</v>
      </c>
      <c r="CW514" s="47">
        <v>0</v>
      </c>
      <c r="CX514" s="47">
        <v>0</v>
      </c>
      <c r="CY514" s="47">
        <v>0</v>
      </c>
      <c r="CZ514" s="47">
        <v>0</v>
      </c>
      <c r="DA514" s="47">
        <v>0</v>
      </c>
      <c r="DB514" s="47">
        <v>0</v>
      </c>
      <c r="DC514" s="47">
        <v>0</v>
      </c>
      <c r="DD514" s="47">
        <v>0</v>
      </c>
      <c r="DE514" s="47">
        <v>0</v>
      </c>
      <c r="DF514" s="47">
        <v>0</v>
      </c>
      <c r="DG514" s="47">
        <v>0</v>
      </c>
      <c r="DH514" s="47">
        <v>0</v>
      </c>
      <c r="DI514" s="47">
        <v>0</v>
      </c>
      <c r="DJ514" s="47">
        <v>0</v>
      </c>
      <c r="DK514" s="47">
        <v>0</v>
      </c>
      <c r="DL514" s="47">
        <v>0</v>
      </c>
      <c r="DM514" s="47">
        <v>0</v>
      </c>
      <c r="DN514" s="47">
        <v>0</v>
      </c>
      <c r="DO514" s="47">
        <v>0</v>
      </c>
      <c r="DP514" s="47">
        <v>0</v>
      </c>
      <c r="DQ514" s="47">
        <v>0</v>
      </c>
      <c r="DR514" s="47">
        <v>0</v>
      </c>
      <c r="DS514" s="47">
        <v>0</v>
      </c>
      <c r="DT514" s="47">
        <v>0</v>
      </c>
      <c r="DU514" s="47">
        <v>0</v>
      </c>
      <c r="DV514" s="47">
        <v>0</v>
      </c>
      <c r="DW514" s="47">
        <v>0</v>
      </c>
      <c r="DX514" s="47">
        <v>0</v>
      </c>
      <c r="DY514" s="47">
        <v>0</v>
      </c>
      <c r="DZ514" s="47">
        <v>0</v>
      </c>
      <c r="EA514" s="47">
        <v>0</v>
      </c>
      <c r="ZZ514" t="s">
        <v>157</v>
      </c>
    </row>
    <row r="515" spans="1:702" x14ac:dyDescent="0.25">
      <c r="A515" s="47" t="s">
        <v>954</v>
      </c>
      <c r="B515" s="47" t="s">
        <v>153</v>
      </c>
      <c r="C515" s="47" t="s">
        <v>157</v>
      </c>
      <c r="D515" s="47" t="s">
        <v>1170</v>
      </c>
      <c r="E515" s="47" t="s">
        <v>945</v>
      </c>
      <c r="F515" s="47" t="s">
        <v>945</v>
      </c>
      <c r="G515" s="47"/>
      <c r="H515" s="47" t="s">
        <v>406</v>
      </c>
      <c r="I515" s="47" t="s">
        <v>412</v>
      </c>
      <c r="J515" s="47" t="str">
        <f>=IFERROR(VLOOKUP(H515&amp;I515,Table_Fonctions!A:G,6,FALSE),"")</f>
        <v>0</v>
      </c>
      <c r="K515" s="47" t="s">
        <v>1177</v>
      </c>
      <c r="L515" s="47" t="str">
        <f>=IFERROR(VLOOKUP(H515&amp;I515,Table_Fonctions!A:G,7,FALSE),K515)</f>
        <v/>
      </c>
      <c r="M515" s="47" t="str">
        <f>=IF(OR(LEFT(D515, 3)="TJ ", LEFT(D515, 4)="CPH "), "OUI", "NON")</f>
        <v/>
      </c>
      <c r="N515" s="47" t="s">
        <v>679</v>
      </c>
      <c r="O515" s="47"/>
      <c r="P515" s="47">
        <v>1</v>
      </c>
      <c r="Q515" s="47">
        <v>1</v>
      </c>
      <c r="R515" s="47" t="s">
        <v>1172</v>
      </c>
      <c r="S515" s="47">
        <f>=ROUND(BQ515-(BR515+BS515),3)</f>
      </c>
      <c r="T515" s="47">
        <f>=ROUND(CK515-(CL515+CM515+CN515+CO515+CP515),3)</f>
      </c>
      <c r="U515" s="47">
        <v>0</v>
      </c>
      <c r="V515" s="47">
        <v>0</v>
      </c>
      <c r="W515" s="47">
        <v>0</v>
      </c>
      <c r="X515" s="47">
        <v>0</v>
      </c>
      <c r="Y515" s="47">
        <v>0</v>
      </c>
      <c r="Z515" s="47">
        <v>0</v>
      </c>
      <c r="AA515" s="47">
        <v>0</v>
      </c>
      <c r="AB515" s="47">
        <v>0</v>
      </c>
      <c r="AC515" s="47">
        <v>0</v>
      </c>
      <c r="AD515" s="47">
        <v>0</v>
      </c>
      <c r="AE515" s="47">
        <v>0</v>
      </c>
      <c r="AF515" s="47">
        <v>0</v>
      </c>
      <c r="AG515" s="47">
        <v>0</v>
      </c>
      <c r="AH515" s="47">
        <v>0</v>
      </c>
      <c r="AI515" s="47">
        <v>0</v>
      </c>
      <c r="AJ515" s="47">
        <v>0</v>
      </c>
      <c r="AK515" s="47">
        <v>0</v>
      </c>
      <c r="AL515" s="47">
        <v>0</v>
      </c>
      <c r="AM515" s="47">
        <v>0</v>
      </c>
      <c r="AN515" s="47">
        <v>0</v>
      </c>
      <c r="AO515" s="47">
        <v>0</v>
      </c>
      <c r="AP515" s="47">
        <v>0</v>
      </c>
      <c r="AQ515" s="47">
        <v>0</v>
      </c>
      <c r="AR515" s="47">
        <v>0</v>
      </c>
      <c r="AS515" s="47">
        <v>1</v>
      </c>
      <c r="AT515" s="47">
        <v>1</v>
      </c>
      <c r="AU515" s="47">
        <v>0</v>
      </c>
      <c r="AV515" s="47">
        <v>0</v>
      </c>
      <c r="AW515" s="47">
        <v>0</v>
      </c>
      <c r="AX515" s="47">
        <v>0</v>
      </c>
      <c r="AY515" s="47">
        <v>0</v>
      </c>
      <c r="AZ515" s="47">
        <v>0</v>
      </c>
      <c r="BA515" s="47">
        <v>0</v>
      </c>
      <c r="BB515" s="47">
        <v>0</v>
      </c>
      <c r="BC515" s="47">
        <v>0</v>
      </c>
      <c r="BD515" s="47">
        <v>0</v>
      </c>
      <c r="BE515" s="47">
        <v>0</v>
      </c>
      <c r="BF515" s="47">
        <v>0</v>
      </c>
      <c r="BG515" s="47">
        <v>0</v>
      </c>
      <c r="BH515" s="47">
        <v>0</v>
      </c>
      <c r="BI515" s="47">
        <v>0</v>
      </c>
      <c r="BJ515" s="47">
        <v>0</v>
      </c>
      <c r="BK515" s="47">
        <v>0</v>
      </c>
      <c r="BL515" s="47">
        <v>0</v>
      </c>
      <c r="BM515" s="47">
        <v>0</v>
      </c>
      <c r="BN515" s="47">
        <v>0</v>
      </c>
      <c r="BO515" s="47">
        <v>0</v>
      </c>
      <c r="BP515" s="47">
        <v>0</v>
      </c>
      <c r="BQ515" s="47">
        <v>0</v>
      </c>
      <c r="BR515" s="47">
        <v>0</v>
      </c>
      <c r="BS515" s="47">
        <v>0</v>
      </c>
      <c r="BT515" s="47">
        <v>0</v>
      </c>
      <c r="BU515" s="47">
        <v>0</v>
      </c>
      <c r="BV515" s="47">
        <v>0</v>
      </c>
      <c r="BW515" s="47">
        <v>0</v>
      </c>
      <c r="BX515" s="47">
        <v>0</v>
      </c>
      <c r="BY515" s="47">
        <v>0</v>
      </c>
      <c r="BZ515" s="47">
        <v>0</v>
      </c>
      <c r="CA515" s="47">
        <v>0</v>
      </c>
      <c r="CB515" s="47">
        <v>0</v>
      </c>
      <c r="CC515" s="47">
        <v>0</v>
      </c>
      <c r="CD515" s="47">
        <v>0</v>
      </c>
      <c r="CE515" s="47">
        <v>0</v>
      </c>
      <c r="CF515" s="47">
        <v>0</v>
      </c>
      <c r="CG515" s="47">
        <v>0</v>
      </c>
      <c r="CH515" s="47">
        <v>0</v>
      </c>
      <c r="CI515" s="47">
        <v>0</v>
      </c>
      <c r="CJ515" s="47">
        <v>0</v>
      </c>
      <c r="CK515" s="47">
        <v>0</v>
      </c>
      <c r="CL515" s="47">
        <v>0</v>
      </c>
      <c r="CM515" s="47">
        <v>0</v>
      </c>
      <c r="CN515" s="47">
        <v>0</v>
      </c>
      <c r="CO515" s="47">
        <v>0</v>
      </c>
      <c r="CP515" s="47">
        <v>0</v>
      </c>
      <c r="CQ515" s="47">
        <v>0</v>
      </c>
      <c r="CR515" s="47">
        <v>0</v>
      </c>
      <c r="CS515" s="47">
        <v>0</v>
      </c>
      <c r="CT515" s="47">
        <v>0</v>
      </c>
      <c r="CU515" s="47">
        <v>0</v>
      </c>
      <c r="CV515" s="47">
        <v>0</v>
      </c>
      <c r="CW515" s="47">
        <v>0</v>
      </c>
      <c r="CX515" s="47">
        <v>0</v>
      </c>
      <c r="CY515" s="47">
        <v>0</v>
      </c>
      <c r="CZ515" s="47">
        <v>0</v>
      </c>
      <c r="DA515" s="47">
        <v>0</v>
      </c>
      <c r="DB515" s="47">
        <v>0</v>
      </c>
      <c r="DC515" s="47">
        <v>0</v>
      </c>
      <c r="DD515" s="47">
        <v>0</v>
      </c>
      <c r="DE515" s="47">
        <v>0</v>
      </c>
      <c r="DF515" s="47">
        <v>0</v>
      </c>
      <c r="DG515" s="47">
        <v>0</v>
      </c>
      <c r="DH515" s="47">
        <v>0</v>
      </c>
      <c r="DI515" s="47">
        <v>0</v>
      </c>
      <c r="DJ515" s="47">
        <v>0</v>
      </c>
      <c r="DK515" s="47">
        <v>0</v>
      </c>
      <c r="DL515" s="47">
        <v>0</v>
      </c>
      <c r="DM515" s="47">
        <v>0</v>
      </c>
      <c r="DN515" s="47">
        <v>0</v>
      </c>
      <c r="DO515" s="47">
        <v>0</v>
      </c>
      <c r="DP515" s="47">
        <v>0</v>
      </c>
      <c r="DQ515" s="47">
        <v>0</v>
      </c>
      <c r="DR515" s="47">
        <v>0</v>
      </c>
      <c r="DS515" s="47">
        <v>0</v>
      </c>
      <c r="DT515" s="47">
        <v>0</v>
      </c>
      <c r="DU515" s="47">
        <v>0</v>
      </c>
      <c r="DV515" s="47">
        <v>0</v>
      </c>
      <c r="DW515" s="47">
        <v>0</v>
      </c>
      <c r="DX515" s="47">
        <v>0</v>
      </c>
      <c r="DY515" s="47">
        <v>0</v>
      </c>
      <c r="DZ515" s="47">
        <v>0</v>
      </c>
      <c r="EA515" s="47">
        <v>0</v>
      </c>
      <c r="ZZ515" t="s">
        <v>157</v>
      </c>
    </row>
    <row r="516" spans="1:702" x14ac:dyDescent="0.25">
      <c r="A516" s="47" t="s">
        <v>955</v>
      </c>
      <c r="B516" s="47" t="s">
        <v>153</v>
      </c>
      <c r="C516" s="47" t="s">
        <v>157</v>
      </c>
      <c r="D516" s="47" t="s">
        <v>1170</v>
      </c>
      <c r="E516" s="47" t="s">
        <v>945</v>
      </c>
      <c r="F516" s="47" t="s">
        <v>945</v>
      </c>
      <c r="G516" s="47"/>
      <c r="H516" s="47" t="s">
        <v>406</v>
      </c>
      <c r="I516" s="47" t="s">
        <v>412</v>
      </c>
      <c r="J516" s="47" t="str">
        <f>=IFERROR(VLOOKUP(H516&amp;I516,Table_Fonctions!A:G,6,FALSE),"")</f>
        <v>0</v>
      </c>
      <c r="K516" s="47" t="s">
        <v>1177</v>
      </c>
      <c r="L516" s="47" t="str">
        <f>=IFERROR(VLOOKUP(H516&amp;I516,Table_Fonctions!A:G,7,FALSE),K516)</f>
        <v/>
      </c>
      <c r="M516" s="47" t="str">
        <f>=IF(OR(LEFT(D516, 3)="TJ ", LEFT(D516, 4)="CPH "), "OUI", "NON")</f>
        <v/>
      </c>
      <c r="N516" s="47" t="s">
        <v>885</v>
      </c>
      <c r="O516" s="47"/>
      <c r="P516" s="47">
        <v>1</v>
      </c>
      <c r="Q516" s="47">
        <v>1</v>
      </c>
      <c r="R516" s="47" t="s">
        <v>1172</v>
      </c>
      <c r="S516" s="47">
        <f>=ROUND(BQ516-(BR516+BS516),3)</f>
      </c>
      <c r="T516" s="47">
        <f>=ROUND(CK516-(CL516+CM516+CN516+CO516+CP516),3)</f>
      </c>
      <c r="U516" s="47">
        <v>0</v>
      </c>
      <c r="V516" s="47">
        <v>0</v>
      </c>
      <c r="W516" s="47">
        <v>0</v>
      </c>
      <c r="X516" s="47">
        <v>0</v>
      </c>
      <c r="Y516" s="47">
        <v>0</v>
      </c>
      <c r="Z516" s="47">
        <v>0</v>
      </c>
      <c r="AA516" s="47">
        <v>0</v>
      </c>
      <c r="AB516" s="47">
        <v>0</v>
      </c>
      <c r="AC516" s="47">
        <v>0</v>
      </c>
      <c r="AD516" s="47">
        <v>0</v>
      </c>
      <c r="AE516" s="47">
        <v>0</v>
      </c>
      <c r="AF516" s="47">
        <v>0</v>
      </c>
      <c r="AG516" s="47">
        <v>0</v>
      </c>
      <c r="AH516" s="47">
        <v>0</v>
      </c>
      <c r="AI516" s="47">
        <v>0</v>
      </c>
      <c r="AJ516" s="47">
        <v>0</v>
      </c>
      <c r="AK516" s="47">
        <v>0</v>
      </c>
      <c r="AL516" s="47">
        <v>0</v>
      </c>
      <c r="AM516" s="47">
        <v>0</v>
      </c>
      <c r="AN516" s="47">
        <v>0</v>
      </c>
      <c r="AO516" s="47">
        <v>0</v>
      </c>
      <c r="AP516" s="47">
        <v>0</v>
      </c>
      <c r="AQ516" s="47">
        <v>0</v>
      </c>
      <c r="AR516" s="47">
        <v>0</v>
      </c>
      <c r="AS516" s="47">
        <v>0</v>
      </c>
      <c r="AT516" s="47">
        <v>0</v>
      </c>
      <c r="AU516" s="47">
        <v>0</v>
      </c>
      <c r="AV516" s="47">
        <v>0</v>
      </c>
      <c r="AW516" s="47">
        <v>0</v>
      </c>
      <c r="AX516" s="47">
        <v>0</v>
      </c>
      <c r="AY516" s="47">
        <v>0</v>
      </c>
      <c r="AZ516" s="47">
        <v>0</v>
      </c>
      <c r="BA516" s="47">
        <v>0</v>
      </c>
      <c r="BB516" s="47">
        <v>0</v>
      </c>
      <c r="BC516" s="47">
        <v>0</v>
      </c>
      <c r="BD516" s="47">
        <v>0</v>
      </c>
      <c r="BE516" s="47">
        <v>0</v>
      </c>
      <c r="BF516" s="47">
        <v>0</v>
      </c>
      <c r="BG516" s="47">
        <v>0</v>
      </c>
      <c r="BH516" s="47">
        <v>0</v>
      </c>
      <c r="BI516" s="47">
        <v>0</v>
      </c>
      <c r="BJ516" s="47">
        <v>0</v>
      </c>
      <c r="BK516" s="47">
        <v>0</v>
      </c>
      <c r="BL516" s="47">
        <v>0</v>
      </c>
      <c r="BM516" s="47">
        <v>0</v>
      </c>
      <c r="BN516" s="47">
        <v>0</v>
      </c>
      <c r="BO516" s="47">
        <v>0</v>
      </c>
      <c r="BP516" s="47">
        <v>0</v>
      </c>
      <c r="BQ516" s="47">
        <v>0</v>
      </c>
      <c r="BR516" s="47">
        <v>0</v>
      </c>
      <c r="BS516" s="47">
        <v>0</v>
      </c>
      <c r="BT516" s="47">
        <v>0</v>
      </c>
      <c r="BU516" s="47">
        <v>0</v>
      </c>
      <c r="BV516" s="47">
        <v>0</v>
      </c>
      <c r="BW516" s="47">
        <v>0</v>
      </c>
      <c r="BX516" s="47">
        <v>0</v>
      </c>
      <c r="BY516" s="47">
        <v>0</v>
      </c>
      <c r="BZ516" s="47">
        <v>0</v>
      </c>
      <c r="CA516" s="47">
        <v>0</v>
      </c>
      <c r="CB516" s="47">
        <v>0</v>
      </c>
      <c r="CC516" s="47">
        <v>0</v>
      </c>
      <c r="CD516" s="47">
        <v>0</v>
      </c>
      <c r="CE516" s="47">
        <v>0</v>
      </c>
      <c r="CF516" s="47">
        <v>0</v>
      </c>
      <c r="CG516" s="47">
        <v>0</v>
      </c>
      <c r="CH516" s="47">
        <v>0</v>
      </c>
      <c r="CI516" s="47">
        <v>0</v>
      </c>
      <c r="CJ516" s="47">
        <v>0</v>
      </c>
      <c r="CK516" s="47">
        <v>0</v>
      </c>
      <c r="CL516" s="47">
        <v>0</v>
      </c>
      <c r="CM516" s="47">
        <v>0</v>
      </c>
      <c r="CN516" s="47">
        <v>0</v>
      </c>
      <c r="CO516" s="47">
        <v>0</v>
      </c>
      <c r="CP516" s="47">
        <v>0</v>
      </c>
      <c r="CQ516" s="47">
        <v>0</v>
      </c>
      <c r="CR516" s="47">
        <v>0</v>
      </c>
      <c r="CS516" s="47">
        <v>0</v>
      </c>
      <c r="CT516" s="47">
        <v>0</v>
      </c>
      <c r="CU516" s="47">
        <v>0</v>
      </c>
      <c r="CV516" s="47">
        <v>0</v>
      </c>
      <c r="CW516" s="47">
        <v>0</v>
      </c>
      <c r="CX516" s="47">
        <v>0</v>
      </c>
      <c r="CY516" s="47">
        <v>1</v>
      </c>
      <c r="CZ516" s="47">
        <v>0</v>
      </c>
      <c r="DA516" s="47">
        <v>0</v>
      </c>
      <c r="DB516" s="47">
        <v>0</v>
      </c>
      <c r="DC516" s="47">
        <v>0</v>
      </c>
      <c r="DD516" s="47">
        <v>0</v>
      </c>
      <c r="DE516" s="47">
        <v>0</v>
      </c>
      <c r="DF516" s="47">
        <v>0</v>
      </c>
      <c r="DG516" s="47">
        <v>0</v>
      </c>
      <c r="DH516" s="47">
        <v>1</v>
      </c>
      <c r="DI516" s="47">
        <v>0</v>
      </c>
      <c r="DJ516" s="47">
        <v>0</v>
      </c>
      <c r="DK516" s="47">
        <v>0</v>
      </c>
      <c r="DL516" s="47">
        <v>0</v>
      </c>
      <c r="DM516" s="47">
        <v>0</v>
      </c>
      <c r="DN516" s="47">
        <v>0</v>
      </c>
      <c r="DO516" s="47">
        <v>0</v>
      </c>
      <c r="DP516" s="47">
        <v>0</v>
      </c>
      <c r="DQ516" s="47">
        <v>0</v>
      </c>
      <c r="DR516" s="47">
        <v>0</v>
      </c>
      <c r="DS516" s="47">
        <v>0</v>
      </c>
      <c r="DT516" s="47">
        <v>0</v>
      </c>
      <c r="DU516" s="47">
        <v>0</v>
      </c>
      <c r="DV516" s="47">
        <v>0</v>
      </c>
      <c r="DW516" s="47">
        <v>0</v>
      </c>
      <c r="DX516" s="47">
        <v>0</v>
      </c>
      <c r="DY516" s="47">
        <v>0</v>
      </c>
      <c r="DZ516" s="47">
        <v>0</v>
      </c>
      <c r="EA516" s="47">
        <v>0</v>
      </c>
      <c r="ZZ516" t="s">
        <v>157</v>
      </c>
    </row>
    <row r="517" spans="1:702" x14ac:dyDescent="0.25">
      <c r="A517" s="47" t="s">
        <v>956</v>
      </c>
      <c r="B517" s="47" t="s">
        <v>153</v>
      </c>
      <c r="C517" s="47" t="s">
        <v>157</v>
      </c>
      <c r="D517" s="47" t="s">
        <v>1170</v>
      </c>
      <c r="E517" s="47" t="s">
        <v>945</v>
      </c>
      <c r="F517" s="47" t="s">
        <v>945</v>
      </c>
      <c r="G517" s="47"/>
      <c r="H517" s="47" t="s">
        <v>406</v>
      </c>
      <c r="I517" s="47" t="s">
        <v>412</v>
      </c>
      <c r="J517" s="47" t="str">
        <f>=IFERROR(VLOOKUP(H517&amp;I517,Table_Fonctions!A:G,6,FALSE),"")</f>
        <v>0</v>
      </c>
      <c r="K517" s="47" t="s">
        <v>1177</v>
      </c>
      <c r="L517" s="47" t="str">
        <f>=IFERROR(VLOOKUP(H517&amp;I517,Table_Fonctions!A:G,7,FALSE),K517)</f>
        <v/>
      </c>
      <c r="M517" s="47" t="str">
        <f>=IF(OR(LEFT(D517, 3)="TJ ", LEFT(D517, 4)="CPH "), "OUI", "NON")</f>
        <v/>
      </c>
      <c r="N517" s="47" t="s">
        <v>885</v>
      </c>
      <c r="O517" s="47"/>
      <c r="P517" s="47">
        <v>1</v>
      </c>
      <c r="Q517" s="47">
        <v>1</v>
      </c>
      <c r="R517" s="47" t="s">
        <v>1172</v>
      </c>
      <c r="S517" s="47">
        <f>=ROUND(BQ517-(BR517+BS517),3)</f>
      </c>
      <c r="T517" s="47">
        <f>=ROUND(CK517-(CL517+CM517+CN517+CO517+CP517),3)</f>
      </c>
      <c r="U517" s="47">
        <v>0</v>
      </c>
      <c r="V517" s="47">
        <v>0</v>
      </c>
      <c r="W517" s="47">
        <v>0</v>
      </c>
      <c r="X517" s="47">
        <v>0</v>
      </c>
      <c r="Y517" s="47">
        <v>0</v>
      </c>
      <c r="Z517" s="47">
        <v>0</v>
      </c>
      <c r="AA517" s="47">
        <v>0</v>
      </c>
      <c r="AB517" s="47">
        <v>0</v>
      </c>
      <c r="AC517" s="47">
        <v>0</v>
      </c>
      <c r="AD517" s="47">
        <v>0</v>
      </c>
      <c r="AE517" s="47">
        <v>0</v>
      </c>
      <c r="AF517" s="47">
        <v>0</v>
      </c>
      <c r="AG517" s="47">
        <v>0</v>
      </c>
      <c r="AH517" s="47">
        <v>0</v>
      </c>
      <c r="AI517" s="47">
        <v>0</v>
      </c>
      <c r="AJ517" s="47">
        <v>0</v>
      </c>
      <c r="AK517" s="47">
        <v>0</v>
      </c>
      <c r="AL517" s="47">
        <v>0</v>
      </c>
      <c r="AM517" s="47">
        <v>0</v>
      </c>
      <c r="AN517" s="47">
        <v>0</v>
      </c>
      <c r="AO517" s="47">
        <v>0</v>
      </c>
      <c r="AP517" s="47">
        <v>0</v>
      </c>
      <c r="AQ517" s="47">
        <v>0</v>
      </c>
      <c r="AR517" s="47">
        <v>0</v>
      </c>
      <c r="AS517" s="47">
        <v>0</v>
      </c>
      <c r="AT517" s="47">
        <v>0</v>
      </c>
      <c r="AU517" s="47">
        <v>0</v>
      </c>
      <c r="AV517" s="47">
        <v>0</v>
      </c>
      <c r="AW517" s="47">
        <v>0</v>
      </c>
      <c r="AX517" s="47">
        <v>0</v>
      </c>
      <c r="AY517" s="47">
        <v>0</v>
      </c>
      <c r="AZ517" s="47">
        <v>0</v>
      </c>
      <c r="BA517" s="47">
        <v>0</v>
      </c>
      <c r="BB517" s="47">
        <v>0</v>
      </c>
      <c r="BC517" s="47">
        <v>0</v>
      </c>
      <c r="BD517" s="47">
        <v>0</v>
      </c>
      <c r="BE517" s="47">
        <v>0</v>
      </c>
      <c r="BF517" s="47">
        <v>0</v>
      </c>
      <c r="BG517" s="47">
        <v>0</v>
      </c>
      <c r="BH517" s="47">
        <v>0</v>
      </c>
      <c r="BI517" s="47">
        <v>0</v>
      </c>
      <c r="BJ517" s="47">
        <v>0</v>
      </c>
      <c r="BK517" s="47">
        <v>0</v>
      </c>
      <c r="BL517" s="47">
        <v>0</v>
      </c>
      <c r="BM517" s="47">
        <v>0</v>
      </c>
      <c r="BN517" s="47">
        <v>0</v>
      </c>
      <c r="BO517" s="47">
        <v>0</v>
      </c>
      <c r="BP517" s="47">
        <v>0</v>
      </c>
      <c r="BQ517" s="47">
        <v>0</v>
      </c>
      <c r="BR517" s="47">
        <v>0</v>
      </c>
      <c r="BS517" s="47">
        <v>0</v>
      </c>
      <c r="BT517" s="47">
        <v>1</v>
      </c>
      <c r="BU517" s="47">
        <v>1</v>
      </c>
      <c r="BV517" s="47">
        <v>0</v>
      </c>
      <c r="BW517" s="47">
        <v>0</v>
      </c>
      <c r="BX517" s="47">
        <v>0</v>
      </c>
      <c r="BY517" s="47">
        <v>0</v>
      </c>
      <c r="BZ517" s="47">
        <v>0</v>
      </c>
      <c r="CA517" s="47">
        <v>0</v>
      </c>
      <c r="CB517" s="47">
        <v>0</v>
      </c>
      <c r="CC517" s="47">
        <v>0</v>
      </c>
      <c r="CD517" s="47">
        <v>0</v>
      </c>
      <c r="CE517" s="47">
        <v>0</v>
      </c>
      <c r="CF517" s="47">
        <v>0</v>
      </c>
      <c r="CG517" s="47">
        <v>0</v>
      </c>
      <c r="CH517" s="47">
        <v>0</v>
      </c>
      <c r="CI517" s="47">
        <v>0</v>
      </c>
      <c r="CJ517" s="47">
        <v>0</v>
      </c>
      <c r="CK517" s="47">
        <v>0</v>
      </c>
      <c r="CL517" s="47">
        <v>0</v>
      </c>
      <c r="CM517" s="47">
        <v>0</v>
      </c>
      <c r="CN517" s="47">
        <v>0</v>
      </c>
      <c r="CO517" s="47">
        <v>0</v>
      </c>
      <c r="CP517" s="47">
        <v>0</v>
      </c>
      <c r="CQ517" s="47">
        <v>0</v>
      </c>
      <c r="CR517" s="47">
        <v>0</v>
      </c>
      <c r="CS517" s="47">
        <v>0</v>
      </c>
      <c r="CT517" s="47">
        <v>0</v>
      </c>
      <c r="CU517" s="47">
        <v>0</v>
      </c>
      <c r="CV517" s="47">
        <v>0</v>
      </c>
      <c r="CW517" s="47">
        <v>0</v>
      </c>
      <c r="CX517" s="47">
        <v>0</v>
      </c>
      <c r="CY517" s="47">
        <v>0</v>
      </c>
      <c r="CZ517" s="47">
        <v>0</v>
      </c>
      <c r="DA517" s="47">
        <v>0</v>
      </c>
      <c r="DB517" s="47">
        <v>0</v>
      </c>
      <c r="DC517" s="47">
        <v>0</v>
      </c>
      <c r="DD517" s="47">
        <v>0</v>
      </c>
      <c r="DE517" s="47">
        <v>0</v>
      </c>
      <c r="DF517" s="47">
        <v>0</v>
      </c>
      <c r="DG517" s="47">
        <v>0</v>
      </c>
      <c r="DH517" s="47">
        <v>0</v>
      </c>
      <c r="DI517" s="47">
        <v>0</v>
      </c>
      <c r="DJ517" s="47">
        <v>0</v>
      </c>
      <c r="DK517" s="47">
        <v>0</v>
      </c>
      <c r="DL517" s="47">
        <v>0</v>
      </c>
      <c r="DM517" s="47">
        <v>0</v>
      </c>
      <c r="DN517" s="47">
        <v>0</v>
      </c>
      <c r="DO517" s="47">
        <v>0</v>
      </c>
      <c r="DP517" s="47">
        <v>0</v>
      </c>
      <c r="DQ517" s="47">
        <v>0</v>
      </c>
      <c r="DR517" s="47">
        <v>0</v>
      </c>
      <c r="DS517" s="47">
        <v>0</v>
      </c>
      <c r="DT517" s="47">
        <v>0</v>
      </c>
      <c r="DU517" s="47">
        <v>0</v>
      </c>
      <c r="DV517" s="47">
        <v>0</v>
      </c>
      <c r="DW517" s="47">
        <v>0</v>
      </c>
      <c r="DX517" s="47">
        <v>0</v>
      </c>
      <c r="DY517" s="47">
        <v>0</v>
      </c>
      <c r="DZ517" s="47">
        <v>0</v>
      </c>
      <c r="EA517" s="47">
        <v>0</v>
      </c>
      <c r="ZZ517" t="s">
        <v>157</v>
      </c>
    </row>
    <row r="518" spans="1:702" x14ac:dyDescent="0.25">
      <c r="A518" s="47" t="s">
        <v>957</v>
      </c>
      <c r="B518" s="47" t="s">
        <v>153</v>
      </c>
      <c r="C518" s="47" t="s">
        <v>157</v>
      </c>
      <c r="D518" s="47" t="s">
        <v>1170</v>
      </c>
      <c r="E518" s="47" t="s">
        <v>945</v>
      </c>
      <c r="F518" s="47" t="s">
        <v>945</v>
      </c>
      <c r="G518" s="47"/>
      <c r="H518" s="47" t="s">
        <v>406</v>
      </c>
      <c r="I518" s="47" t="s">
        <v>415</v>
      </c>
      <c r="J518" s="47" t="str">
        <f>=IFERROR(VLOOKUP(H518&amp;I518,Table_Fonctions!A:G,6,FALSE),"")</f>
        <v>0</v>
      </c>
      <c r="K518" s="47" t="s">
        <v>1177</v>
      </c>
      <c r="L518" s="47" t="str">
        <f>=IFERROR(VLOOKUP(H518&amp;I518,Table_Fonctions!A:G,7,FALSE),K518)</f>
        <v/>
      </c>
      <c r="M518" s="47" t="str">
        <f>=IF(OR(LEFT(D518, 3)="TJ ", LEFT(D518, 4)="CPH "), "OUI", "NON")</f>
        <v/>
      </c>
      <c r="N518" s="47" t="s">
        <v>958</v>
      </c>
      <c r="O518" s="47"/>
      <c r="P518" s="47">
        <v>1</v>
      </c>
      <c r="Q518" s="47">
        <v>1</v>
      </c>
      <c r="R518" s="47" t="s">
        <v>1172</v>
      </c>
      <c r="S518" s="47">
        <f>=ROUND(BQ518-(BR518+BS518),3)</f>
      </c>
      <c r="T518" s="47">
        <f>=ROUND(CK518-(CL518+CM518+CN518+CO518+CP518),3)</f>
      </c>
      <c r="U518" s="47">
        <v>0</v>
      </c>
      <c r="V518" s="47">
        <v>0</v>
      </c>
      <c r="W518" s="47">
        <v>0</v>
      </c>
      <c r="X518" s="47">
        <v>0</v>
      </c>
      <c r="Y518" s="47">
        <v>0</v>
      </c>
      <c r="Z518" s="47">
        <v>0</v>
      </c>
      <c r="AA518" s="47">
        <v>0</v>
      </c>
      <c r="AB518" s="47">
        <v>0</v>
      </c>
      <c r="AC518" s="47">
        <v>0</v>
      </c>
      <c r="AD518" s="47">
        <v>0</v>
      </c>
      <c r="AE518" s="47">
        <v>0</v>
      </c>
      <c r="AF518" s="47">
        <v>0</v>
      </c>
      <c r="AG518" s="47">
        <v>0</v>
      </c>
      <c r="AH518" s="47">
        <v>0</v>
      </c>
      <c r="AI518" s="47">
        <v>0</v>
      </c>
      <c r="AJ518" s="47">
        <v>0</v>
      </c>
      <c r="AK518" s="47">
        <v>0</v>
      </c>
      <c r="AL518" s="47">
        <v>0</v>
      </c>
      <c r="AM518" s="47">
        <v>0</v>
      </c>
      <c r="AN518" s="47">
        <v>0</v>
      </c>
      <c r="AO518" s="47">
        <v>0</v>
      </c>
      <c r="AP518" s="47">
        <v>0</v>
      </c>
      <c r="AQ518" s="47">
        <v>0</v>
      </c>
      <c r="AR518" s="47">
        <v>0</v>
      </c>
      <c r="AS518" s="47">
        <v>0</v>
      </c>
      <c r="AT518" s="47">
        <v>0</v>
      </c>
      <c r="AU518" s="47">
        <v>0</v>
      </c>
      <c r="AV518" s="47">
        <v>0</v>
      </c>
      <c r="AW518" s="47">
        <v>0</v>
      </c>
      <c r="AX518" s="47">
        <v>0</v>
      </c>
      <c r="AY518" s="47">
        <v>0</v>
      </c>
      <c r="AZ518" s="47">
        <v>0</v>
      </c>
      <c r="BA518" s="47">
        <v>0</v>
      </c>
      <c r="BB518" s="47">
        <v>0</v>
      </c>
      <c r="BC518" s="47">
        <v>0</v>
      </c>
      <c r="BD518" s="47">
        <v>0</v>
      </c>
      <c r="BE518" s="47">
        <v>0</v>
      </c>
      <c r="BF518" s="47">
        <v>0</v>
      </c>
      <c r="BG518" s="47">
        <v>0</v>
      </c>
      <c r="BH518" s="47">
        <v>0</v>
      </c>
      <c r="BI518" s="47">
        <v>0</v>
      </c>
      <c r="BJ518" s="47">
        <v>0</v>
      </c>
      <c r="BK518" s="47">
        <v>0</v>
      </c>
      <c r="BL518" s="47">
        <v>0</v>
      </c>
      <c r="BM518" s="47">
        <v>0</v>
      </c>
      <c r="BN518" s="47">
        <v>0</v>
      </c>
      <c r="BO518" s="47">
        <v>0</v>
      </c>
      <c r="BP518" s="47">
        <v>0</v>
      </c>
      <c r="BQ518" s="47">
        <v>0</v>
      </c>
      <c r="BR518" s="47">
        <v>0</v>
      </c>
      <c r="BS518" s="47">
        <v>0</v>
      </c>
      <c r="BT518" s="47">
        <v>0</v>
      </c>
      <c r="BU518" s="47">
        <v>0</v>
      </c>
      <c r="BV518" s="47">
        <v>0</v>
      </c>
      <c r="BW518" s="47">
        <v>0</v>
      </c>
      <c r="BX518" s="47">
        <v>0</v>
      </c>
      <c r="BY518" s="47">
        <v>0</v>
      </c>
      <c r="BZ518" s="47">
        <v>0</v>
      </c>
      <c r="CA518" s="47">
        <v>0</v>
      </c>
      <c r="CB518" s="47">
        <v>0</v>
      </c>
      <c r="CC518" s="47">
        <v>0</v>
      </c>
      <c r="CD518" s="47">
        <v>0</v>
      </c>
      <c r="CE518" s="47">
        <v>0</v>
      </c>
      <c r="CF518" s="47">
        <v>0</v>
      </c>
      <c r="CG518" s="47">
        <v>0</v>
      </c>
      <c r="CH518" s="47">
        <v>0</v>
      </c>
      <c r="CI518" s="47">
        <v>0</v>
      </c>
      <c r="CJ518" s="47">
        <v>0</v>
      </c>
      <c r="CK518" s="47">
        <v>0</v>
      </c>
      <c r="CL518" s="47">
        <v>0</v>
      </c>
      <c r="CM518" s="47">
        <v>0</v>
      </c>
      <c r="CN518" s="47">
        <v>0</v>
      </c>
      <c r="CO518" s="47">
        <v>0</v>
      </c>
      <c r="CP518" s="47">
        <v>0</v>
      </c>
      <c r="CQ518" s="47">
        <v>0</v>
      </c>
      <c r="CR518" s="47">
        <v>0</v>
      </c>
      <c r="CS518" s="47">
        <v>0</v>
      </c>
      <c r="CT518" s="47">
        <v>0</v>
      </c>
      <c r="CU518" s="47">
        <v>0</v>
      </c>
      <c r="CV518" s="47">
        <v>0</v>
      </c>
      <c r="CW518" s="47">
        <v>0</v>
      </c>
      <c r="CX518" s="47">
        <v>0</v>
      </c>
      <c r="CY518" s="47">
        <v>1</v>
      </c>
      <c r="CZ518" s="47">
        <v>0</v>
      </c>
      <c r="DA518" s="47">
        <v>0</v>
      </c>
      <c r="DB518" s="47">
        <v>0</v>
      </c>
      <c r="DC518" s="47">
        <v>0</v>
      </c>
      <c r="DD518" s="47">
        <v>0</v>
      </c>
      <c r="DE518" s="47">
        <v>0</v>
      </c>
      <c r="DF518" s="47">
        <v>0</v>
      </c>
      <c r="DG518" s="47">
        <v>0</v>
      </c>
      <c r="DH518" s="47">
        <v>0</v>
      </c>
      <c r="DI518" s="47">
        <v>0</v>
      </c>
      <c r="DJ518" s="47">
        <v>1</v>
      </c>
      <c r="DK518" s="47">
        <v>0</v>
      </c>
      <c r="DL518" s="47">
        <v>0</v>
      </c>
      <c r="DM518" s="47">
        <v>0</v>
      </c>
      <c r="DN518" s="47">
        <v>0</v>
      </c>
      <c r="DO518" s="47">
        <v>0</v>
      </c>
      <c r="DP518" s="47">
        <v>0</v>
      </c>
      <c r="DQ518" s="47">
        <v>0</v>
      </c>
      <c r="DR518" s="47">
        <v>0</v>
      </c>
      <c r="DS518" s="47">
        <v>0</v>
      </c>
      <c r="DT518" s="47">
        <v>0</v>
      </c>
      <c r="DU518" s="47">
        <v>0</v>
      </c>
      <c r="DV518" s="47">
        <v>0</v>
      </c>
      <c r="DW518" s="47">
        <v>0</v>
      </c>
      <c r="DX518" s="47">
        <v>0</v>
      </c>
      <c r="DY518" s="47">
        <v>0</v>
      </c>
      <c r="DZ518" s="47">
        <v>0</v>
      </c>
      <c r="EA518" s="47">
        <v>0</v>
      </c>
      <c r="ZZ518" t="s">
        <v>157</v>
      </c>
    </row>
    <row r="519" spans="1:702" x14ac:dyDescent="0.25">
      <c r="A519" s="47" t="s">
        <v>959</v>
      </c>
      <c r="B519" s="47" t="s">
        <v>153</v>
      </c>
      <c r="C519" s="47" t="s">
        <v>157</v>
      </c>
      <c r="D519" s="47" t="s">
        <v>1170</v>
      </c>
      <c r="E519" s="47" t="s">
        <v>960</v>
      </c>
      <c r="F519" s="47" t="s">
        <v>960</v>
      </c>
      <c r="G519" s="47"/>
      <c r="H519" s="47" t="s">
        <v>406</v>
      </c>
      <c r="I519" s="47" t="s">
        <v>486</v>
      </c>
      <c r="J519" s="47" t="str">
        <f>=IFERROR(VLOOKUP(H519&amp;I519,Table_Fonctions!A:G,6,FALSE),"")</f>
        <v>0</v>
      </c>
      <c r="K519" s="47" t="s">
        <v>1177</v>
      </c>
      <c r="L519" s="47" t="str">
        <f>=IFERROR(VLOOKUP(H519&amp;I519,Table_Fonctions!A:G,7,FALSE),K519)</f>
        <v/>
      </c>
      <c r="M519" s="47" t="str">
        <f>=IF(OR(LEFT(D519, 3)="TJ ", LEFT(D519, 4)="CPH "), "OUI", "NON")</f>
        <v/>
      </c>
      <c r="N519" s="47" t="s">
        <v>961</v>
      </c>
      <c r="O519" s="47" t="s">
        <v>335</v>
      </c>
      <c r="P519" s="47">
        <v>0.05789473684210526</v>
      </c>
      <c r="Q519" s="47">
        <v>0.05789473684210526</v>
      </c>
      <c r="R519" s="47" t="s">
        <v>1172</v>
      </c>
      <c r="S519" s="47">
        <f>=ROUND(BQ519-(BR519+BS519),3)</f>
      </c>
      <c r="T519" s="47">
        <f>=ROUND(CK519-(CL519+CM519+CN519+CO519+CP519),3)</f>
      </c>
      <c r="U519" s="47">
        <v>0</v>
      </c>
      <c r="V519" s="47">
        <v>0</v>
      </c>
      <c r="W519" s="47">
        <v>0</v>
      </c>
      <c r="X519" s="47">
        <v>0</v>
      </c>
      <c r="Y519" s="47">
        <v>0</v>
      </c>
      <c r="Z519" s="47">
        <v>0</v>
      </c>
      <c r="AA519" s="47">
        <v>0</v>
      </c>
      <c r="AB519" s="47">
        <v>0</v>
      </c>
      <c r="AC519" s="47">
        <v>0</v>
      </c>
      <c r="AD519" s="47">
        <v>0</v>
      </c>
      <c r="AE519" s="47">
        <v>0</v>
      </c>
      <c r="AF519" s="47">
        <v>0</v>
      </c>
      <c r="AG519" s="47">
        <v>0</v>
      </c>
      <c r="AH519" s="47">
        <v>0</v>
      </c>
      <c r="AI519" s="47">
        <v>0</v>
      </c>
      <c r="AJ519" s="47">
        <v>0</v>
      </c>
      <c r="AK519" s="47">
        <v>0</v>
      </c>
      <c r="AL519" s="47">
        <v>0</v>
      </c>
      <c r="AM519" s="47">
        <v>0</v>
      </c>
      <c r="AN519" s="47">
        <v>0</v>
      </c>
      <c r="AO519" s="47">
        <v>0</v>
      </c>
      <c r="AP519" s="47">
        <v>0</v>
      </c>
      <c r="AQ519" s="47">
        <v>0</v>
      </c>
      <c r="AR519" s="47">
        <v>0</v>
      </c>
      <c r="AS519" s="47">
        <v>0</v>
      </c>
      <c r="AT519" s="47">
        <v>0</v>
      </c>
      <c r="AU519" s="47">
        <v>0</v>
      </c>
      <c r="AV519" s="47">
        <v>0</v>
      </c>
      <c r="AW519" s="47">
        <v>0</v>
      </c>
      <c r="AX519" s="47">
        <v>0</v>
      </c>
      <c r="AY519" s="47">
        <v>0</v>
      </c>
      <c r="AZ519" s="47">
        <v>0</v>
      </c>
      <c r="BA519" s="47">
        <v>0</v>
      </c>
      <c r="BB519" s="47">
        <v>0</v>
      </c>
      <c r="BC519" s="47">
        <v>0</v>
      </c>
      <c r="BD519" s="47">
        <v>0</v>
      </c>
      <c r="BE519" s="47">
        <v>0</v>
      </c>
      <c r="BF519" s="47">
        <v>0</v>
      </c>
      <c r="BG519" s="47">
        <v>0</v>
      </c>
      <c r="BH519" s="47">
        <v>0</v>
      </c>
      <c r="BI519" s="47">
        <v>0</v>
      </c>
      <c r="BJ519" s="47">
        <v>0</v>
      </c>
      <c r="BK519" s="47">
        <v>0</v>
      </c>
      <c r="BL519" s="47">
        <v>0</v>
      </c>
      <c r="BM519" s="47">
        <v>0</v>
      </c>
      <c r="BN519" s="47">
        <v>0</v>
      </c>
      <c r="BO519" s="47">
        <v>0</v>
      </c>
      <c r="BP519" s="47">
        <v>0</v>
      </c>
      <c r="BQ519" s="47">
        <v>0</v>
      </c>
      <c r="BR519" s="47">
        <v>0</v>
      </c>
      <c r="BS519" s="47">
        <v>0</v>
      </c>
      <c r="BT519" s="47">
        <v>0</v>
      </c>
      <c r="BU519" s="47">
        <v>0</v>
      </c>
      <c r="BV519" s="47">
        <v>0</v>
      </c>
      <c r="BW519" s="47">
        <v>0</v>
      </c>
      <c r="BX519" s="47">
        <v>0</v>
      </c>
      <c r="BY519" s="47">
        <v>0</v>
      </c>
      <c r="BZ519" s="47">
        <v>0</v>
      </c>
      <c r="CA519" s="47">
        <v>0</v>
      </c>
      <c r="CB519" s="47">
        <v>0</v>
      </c>
      <c r="CC519" s="47">
        <v>0</v>
      </c>
      <c r="CD519" s="47">
        <v>0</v>
      </c>
      <c r="CE519" s="47">
        <v>0</v>
      </c>
      <c r="CF519" s="47">
        <v>0</v>
      </c>
      <c r="CG519" s="47">
        <v>0</v>
      </c>
      <c r="CH519" s="47">
        <v>0</v>
      </c>
      <c r="CI519" s="47">
        <v>0</v>
      </c>
      <c r="CJ519" s="47">
        <v>0</v>
      </c>
      <c r="CK519" s="47">
        <v>0</v>
      </c>
      <c r="CL519" s="47">
        <v>0</v>
      </c>
      <c r="CM519" s="47">
        <v>0</v>
      </c>
      <c r="CN519" s="47">
        <v>0</v>
      </c>
      <c r="CO519" s="47">
        <v>0</v>
      </c>
      <c r="CP519" s="47">
        <v>0</v>
      </c>
      <c r="CQ519" s="47">
        <v>0</v>
      </c>
      <c r="CR519" s="47">
        <v>0</v>
      </c>
      <c r="CS519" s="47">
        <v>0</v>
      </c>
      <c r="CT519" s="47">
        <v>0</v>
      </c>
      <c r="CU519" s="47">
        <v>0</v>
      </c>
      <c r="CV519" s="47">
        <v>0</v>
      </c>
      <c r="CW519" s="47">
        <v>0</v>
      </c>
      <c r="CX519" s="47">
        <v>0</v>
      </c>
      <c r="CY519" s="47">
        <v>0.05789473684210526</v>
      </c>
      <c r="CZ519" s="47">
        <v>0</v>
      </c>
      <c r="DA519" s="47">
        <v>0</v>
      </c>
      <c r="DB519" s="47">
        <v>0</v>
      </c>
      <c r="DC519" s="47">
        <v>0</v>
      </c>
      <c r="DD519" s="47">
        <v>0</v>
      </c>
      <c r="DE519" s="47">
        <v>0.05789473684210526</v>
      </c>
      <c r="DF519" s="47">
        <v>0</v>
      </c>
      <c r="DG519" s="47">
        <v>0</v>
      </c>
      <c r="DH519" s="47">
        <v>0</v>
      </c>
      <c r="DI519" s="47">
        <v>0</v>
      </c>
      <c r="DJ519" s="47">
        <v>0</v>
      </c>
      <c r="DK519" s="47">
        <v>0</v>
      </c>
      <c r="DL519" s="47">
        <v>0</v>
      </c>
      <c r="DM519" s="47">
        <v>0</v>
      </c>
      <c r="DN519" s="47">
        <v>0</v>
      </c>
      <c r="DO519" s="47">
        <v>0</v>
      </c>
      <c r="DP519" s="47">
        <v>0</v>
      </c>
      <c r="DQ519" s="47">
        <v>0</v>
      </c>
      <c r="DR519" s="47">
        <v>0</v>
      </c>
      <c r="DS519" s="47">
        <v>0</v>
      </c>
      <c r="DT519" s="47">
        <v>0</v>
      </c>
      <c r="DU519" s="47">
        <v>0</v>
      </c>
      <c r="DV519" s="47">
        <v>0</v>
      </c>
      <c r="DW519" s="47">
        <v>0</v>
      </c>
      <c r="DX519" s="47">
        <v>0</v>
      </c>
      <c r="DY519" s="47">
        <v>0</v>
      </c>
      <c r="DZ519" s="47">
        <v>0</v>
      </c>
      <c r="EA519" s="47">
        <v>0</v>
      </c>
      <c r="ZZ519" t="s">
        <v>157</v>
      </c>
    </row>
    <row r="520" spans="1:702" x14ac:dyDescent="0.25">
      <c r="A520" s="47" t="s">
        <v>962</v>
      </c>
      <c r="B520" s="47" t="s">
        <v>153</v>
      </c>
      <c r="C520" s="47" t="s">
        <v>157</v>
      </c>
      <c r="D520" s="47" t="s">
        <v>1170</v>
      </c>
      <c r="E520" s="47" t="s">
        <v>960</v>
      </c>
      <c r="F520" s="47" t="s">
        <v>960</v>
      </c>
      <c r="G520" s="47"/>
      <c r="H520" s="47" t="s">
        <v>406</v>
      </c>
      <c r="I520" s="47" t="s">
        <v>486</v>
      </c>
      <c r="J520" s="47" t="str">
        <f>=IFERROR(VLOOKUP(H520&amp;I520,Table_Fonctions!A:G,6,FALSE),"")</f>
        <v>0</v>
      </c>
      <c r="K520" s="47" t="s">
        <v>1177</v>
      </c>
      <c r="L520" s="47" t="str">
        <f>=IFERROR(VLOOKUP(H520&amp;I520,Table_Fonctions!A:G,7,FALSE),K520)</f>
        <v/>
      </c>
      <c r="M520" s="47" t="str">
        <f>=IF(OR(LEFT(D520, 3)="TJ ", LEFT(D520, 4)="CPH "), "OUI", "NON")</f>
        <v/>
      </c>
      <c r="N520" s="47" t="s">
        <v>166</v>
      </c>
      <c r="O520" s="47" t="s">
        <v>164</v>
      </c>
      <c r="P520" s="47">
        <v>0.45789473684210524</v>
      </c>
      <c r="Q520" s="47">
        <v>0.45789473684210524</v>
      </c>
      <c r="R520" s="47" t="s">
        <v>1172</v>
      </c>
      <c r="S520" s="47">
        <f>=ROUND(BQ520-(BR520+BS520),3)</f>
      </c>
      <c r="T520" s="47">
        <f>=ROUND(CK520-(CL520+CM520+CN520+CO520+CP520),3)</f>
      </c>
      <c r="U520" s="47">
        <v>0</v>
      </c>
      <c r="V520" s="47">
        <v>0</v>
      </c>
      <c r="W520" s="47">
        <v>0</v>
      </c>
      <c r="X520" s="47">
        <v>0</v>
      </c>
      <c r="Y520" s="47">
        <v>0</v>
      </c>
      <c r="Z520" s="47">
        <v>0</v>
      </c>
      <c r="AA520" s="47">
        <v>0</v>
      </c>
      <c r="AB520" s="47">
        <v>0</v>
      </c>
      <c r="AC520" s="47">
        <v>0</v>
      </c>
      <c r="AD520" s="47">
        <v>0</v>
      </c>
      <c r="AE520" s="47">
        <v>0</v>
      </c>
      <c r="AF520" s="47">
        <v>0</v>
      </c>
      <c r="AG520" s="47">
        <v>0</v>
      </c>
      <c r="AH520" s="47">
        <v>0</v>
      </c>
      <c r="AI520" s="47">
        <v>0</v>
      </c>
      <c r="AJ520" s="47">
        <v>0</v>
      </c>
      <c r="AK520" s="47">
        <v>0</v>
      </c>
      <c r="AL520" s="47">
        <v>0</v>
      </c>
      <c r="AM520" s="47">
        <v>0</v>
      </c>
      <c r="AN520" s="47">
        <v>0</v>
      </c>
      <c r="AO520" s="47">
        <v>0</v>
      </c>
      <c r="AP520" s="47">
        <v>0</v>
      </c>
      <c r="AQ520" s="47">
        <v>0</v>
      </c>
      <c r="AR520" s="47">
        <v>0</v>
      </c>
      <c r="AS520" s="47">
        <v>0</v>
      </c>
      <c r="AT520" s="47">
        <v>0</v>
      </c>
      <c r="AU520" s="47">
        <v>0</v>
      </c>
      <c r="AV520" s="47">
        <v>0</v>
      </c>
      <c r="AW520" s="47">
        <v>0</v>
      </c>
      <c r="AX520" s="47">
        <v>0</v>
      </c>
      <c r="AY520" s="47">
        <v>0</v>
      </c>
      <c r="AZ520" s="47">
        <v>0</v>
      </c>
      <c r="BA520" s="47">
        <v>0</v>
      </c>
      <c r="BB520" s="47">
        <v>0</v>
      </c>
      <c r="BC520" s="47">
        <v>0</v>
      </c>
      <c r="BD520" s="47">
        <v>0</v>
      </c>
      <c r="BE520" s="47">
        <v>0</v>
      </c>
      <c r="BF520" s="47">
        <v>0</v>
      </c>
      <c r="BG520" s="47">
        <v>0</v>
      </c>
      <c r="BH520" s="47">
        <v>0</v>
      </c>
      <c r="BI520" s="47">
        <v>0</v>
      </c>
      <c r="BJ520" s="47">
        <v>0</v>
      </c>
      <c r="BK520" s="47">
        <v>0</v>
      </c>
      <c r="BL520" s="47">
        <v>0</v>
      </c>
      <c r="BM520" s="47">
        <v>0</v>
      </c>
      <c r="BN520" s="47">
        <v>0</v>
      </c>
      <c r="BO520" s="47">
        <v>0</v>
      </c>
      <c r="BP520" s="47">
        <v>0</v>
      </c>
      <c r="BQ520" s="47">
        <v>0</v>
      </c>
      <c r="BR520" s="47">
        <v>0</v>
      </c>
      <c r="BS520" s="47">
        <v>0</v>
      </c>
      <c r="BT520" s="47">
        <v>0</v>
      </c>
      <c r="BU520" s="47">
        <v>0</v>
      </c>
      <c r="BV520" s="47">
        <v>0</v>
      </c>
      <c r="BW520" s="47">
        <v>0</v>
      </c>
      <c r="BX520" s="47">
        <v>0</v>
      </c>
      <c r="BY520" s="47">
        <v>0</v>
      </c>
      <c r="BZ520" s="47">
        <v>0</v>
      </c>
      <c r="CA520" s="47">
        <v>0</v>
      </c>
      <c r="CB520" s="47">
        <v>0</v>
      </c>
      <c r="CC520" s="47">
        <v>0</v>
      </c>
      <c r="CD520" s="47">
        <v>0</v>
      </c>
      <c r="CE520" s="47">
        <v>0</v>
      </c>
      <c r="CF520" s="47">
        <v>0</v>
      </c>
      <c r="CG520" s="47">
        <v>0</v>
      </c>
      <c r="CH520" s="47">
        <v>0</v>
      </c>
      <c r="CI520" s="47">
        <v>0</v>
      </c>
      <c r="CJ520" s="47">
        <v>0</v>
      </c>
      <c r="CK520" s="47">
        <v>0</v>
      </c>
      <c r="CL520" s="47">
        <v>0</v>
      </c>
      <c r="CM520" s="47">
        <v>0</v>
      </c>
      <c r="CN520" s="47">
        <v>0</v>
      </c>
      <c r="CO520" s="47">
        <v>0</v>
      </c>
      <c r="CP520" s="47">
        <v>0</v>
      </c>
      <c r="CQ520" s="47">
        <v>0</v>
      </c>
      <c r="CR520" s="47">
        <v>0</v>
      </c>
      <c r="CS520" s="47">
        <v>0</v>
      </c>
      <c r="CT520" s="47">
        <v>0</v>
      </c>
      <c r="CU520" s="47">
        <v>0</v>
      </c>
      <c r="CV520" s="47">
        <v>0</v>
      </c>
      <c r="CW520" s="47">
        <v>0</v>
      </c>
      <c r="CX520" s="47">
        <v>0</v>
      </c>
      <c r="CY520" s="47">
        <v>0.45789473684210524</v>
      </c>
      <c r="CZ520" s="47">
        <v>0</v>
      </c>
      <c r="DA520" s="47">
        <v>0</v>
      </c>
      <c r="DB520" s="47">
        <v>0</v>
      </c>
      <c r="DC520" s="47">
        <v>0</v>
      </c>
      <c r="DD520" s="47">
        <v>0</v>
      </c>
      <c r="DE520" s="47">
        <v>0</v>
      </c>
      <c r="DF520" s="47">
        <v>0.45789473684210524</v>
      </c>
      <c r="DG520" s="47">
        <v>0</v>
      </c>
      <c r="DH520" s="47">
        <v>0</v>
      </c>
      <c r="DI520" s="47">
        <v>0</v>
      </c>
      <c r="DJ520" s="47">
        <v>0</v>
      </c>
      <c r="DK520" s="47">
        <v>0</v>
      </c>
      <c r="DL520" s="47">
        <v>0</v>
      </c>
      <c r="DM520" s="47">
        <v>0</v>
      </c>
      <c r="DN520" s="47">
        <v>0</v>
      </c>
      <c r="DO520" s="47">
        <v>0</v>
      </c>
      <c r="DP520" s="47">
        <v>0</v>
      </c>
      <c r="DQ520" s="47">
        <v>0</v>
      </c>
      <c r="DR520" s="47">
        <v>0</v>
      </c>
      <c r="DS520" s="47">
        <v>0</v>
      </c>
      <c r="DT520" s="47">
        <v>0</v>
      </c>
      <c r="DU520" s="47">
        <v>0</v>
      </c>
      <c r="DV520" s="47">
        <v>0</v>
      </c>
      <c r="DW520" s="47">
        <v>0</v>
      </c>
      <c r="DX520" s="47">
        <v>0</v>
      </c>
      <c r="DY520" s="47">
        <v>0</v>
      </c>
      <c r="DZ520" s="47">
        <v>0</v>
      </c>
      <c r="EA520" s="47">
        <v>0</v>
      </c>
      <c r="ZZ520" t="s">
        <v>157</v>
      </c>
    </row>
    <row r="521" spans="1:702" x14ac:dyDescent="0.25">
      <c r="A521" s="47" t="s">
        <v>963</v>
      </c>
      <c r="B521" s="47" t="s">
        <v>153</v>
      </c>
      <c r="C521" s="47" t="s">
        <v>157</v>
      </c>
      <c r="D521" s="47" t="s">
        <v>1170</v>
      </c>
      <c r="E521" s="47" t="s">
        <v>960</v>
      </c>
      <c r="F521" s="47" t="s">
        <v>960</v>
      </c>
      <c r="G521" s="47"/>
      <c r="H521" s="47" t="s">
        <v>406</v>
      </c>
      <c r="I521" s="47" t="s">
        <v>412</v>
      </c>
      <c r="J521" s="47" t="str">
        <f>=IFERROR(VLOOKUP(H521&amp;I521,Table_Fonctions!A:G,6,FALSE),"")</f>
        <v>0</v>
      </c>
      <c r="K521" s="47" t="s">
        <v>1177</v>
      </c>
      <c r="L521" s="47" t="str">
        <f>=IFERROR(VLOOKUP(H521&amp;I521,Table_Fonctions!A:G,7,FALSE),K521)</f>
        <v/>
      </c>
      <c r="M521" s="47" t="str">
        <f>=IF(OR(LEFT(D521, 3)="TJ ", LEFT(D521, 4)="CPH "), "OUI", "NON")</f>
        <v/>
      </c>
      <c r="N521" s="47" t="s">
        <v>781</v>
      </c>
      <c r="O521" s="47"/>
      <c r="P521" s="47">
        <v>1</v>
      </c>
      <c r="Q521" s="47">
        <v>1</v>
      </c>
      <c r="R521" s="47" t="s">
        <v>1172</v>
      </c>
      <c r="S521" s="47">
        <f>=ROUND(BQ521-(BR521+BS521),3)</f>
      </c>
      <c r="T521" s="47">
        <f>=ROUND(CK521-(CL521+CM521+CN521+CO521+CP521),3)</f>
      </c>
      <c r="U521" s="47">
        <v>0</v>
      </c>
      <c r="V521" s="47">
        <v>0</v>
      </c>
      <c r="W521" s="47">
        <v>0</v>
      </c>
      <c r="X521" s="47">
        <v>0</v>
      </c>
      <c r="Y521" s="47">
        <v>0</v>
      </c>
      <c r="Z521" s="47">
        <v>0</v>
      </c>
      <c r="AA521" s="47">
        <v>0</v>
      </c>
      <c r="AB521" s="47">
        <v>0</v>
      </c>
      <c r="AC521" s="47">
        <v>0</v>
      </c>
      <c r="AD521" s="47">
        <v>0</v>
      </c>
      <c r="AE521" s="47">
        <v>0</v>
      </c>
      <c r="AF521" s="47">
        <v>0</v>
      </c>
      <c r="AG521" s="47">
        <v>0</v>
      </c>
      <c r="AH521" s="47">
        <v>0</v>
      </c>
      <c r="AI521" s="47">
        <v>0</v>
      </c>
      <c r="AJ521" s="47">
        <v>0</v>
      </c>
      <c r="AK521" s="47">
        <v>0</v>
      </c>
      <c r="AL521" s="47">
        <v>0</v>
      </c>
      <c r="AM521" s="47">
        <v>0</v>
      </c>
      <c r="AN521" s="47">
        <v>0</v>
      </c>
      <c r="AO521" s="47">
        <v>0</v>
      </c>
      <c r="AP521" s="47">
        <v>0</v>
      </c>
      <c r="AQ521" s="47">
        <v>0</v>
      </c>
      <c r="AR521" s="47">
        <v>0</v>
      </c>
      <c r="AS521" s="47">
        <v>1</v>
      </c>
      <c r="AT521" s="47">
        <v>1</v>
      </c>
      <c r="AU521" s="47">
        <v>0</v>
      </c>
      <c r="AV521" s="47">
        <v>0</v>
      </c>
      <c r="AW521" s="47">
        <v>0</v>
      </c>
      <c r="AX521" s="47">
        <v>0</v>
      </c>
      <c r="AY521" s="47">
        <v>0</v>
      </c>
      <c r="AZ521" s="47">
        <v>0</v>
      </c>
      <c r="BA521" s="47">
        <v>0</v>
      </c>
      <c r="BB521" s="47">
        <v>0</v>
      </c>
      <c r="BC521" s="47">
        <v>0</v>
      </c>
      <c r="BD521" s="47">
        <v>0</v>
      </c>
      <c r="BE521" s="47">
        <v>0</v>
      </c>
      <c r="BF521" s="47">
        <v>0</v>
      </c>
      <c r="BG521" s="47">
        <v>0</v>
      </c>
      <c r="BH521" s="47">
        <v>0</v>
      </c>
      <c r="BI521" s="47">
        <v>0</v>
      </c>
      <c r="BJ521" s="47">
        <v>0</v>
      </c>
      <c r="BK521" s="47">
        <v>0</v>
      </c>
      <c r="BL521" s="47">
        <v>0</v>
      </c>
      <c r="BM521" s="47">
        <v>0</v>
      </c>
      <c r="BN521" s="47">
        <v>0</v>
      </c>
      <c r="BO521" s="47">
        <v>0</v>
      </c>
      <c r="BP521" s="47">
        <v>0</v>
      </c>
      <c r="BQ521" s="47">
        <v>0</v>
      </c>
      <c r="BR521" s="47">
        <v>0</v>
      </c>
      <c r="BS521" s="47">
        <v>0</v>
      </c>
      <c r="BT521" s="47">
        <v>0</v>
      </c>
      <c r="BU521" s="47">
        <v>0</v>
      </c>
      <c r="BV521" s="47">
        <v>0</v>
      </c>
      <c r="BW521" s="47">
        <v>0</v>
      </c>
      <c r="BX521" s="47">
        <v>0</v>
      </c>
      <c r="BY521" s="47">
        <v>0</v>
      </c>
      <c r="BZ521" s="47">
        <v>0</v>
      </c>
      <c r="CA521" s="47">
        <v>0</v>
      </c>
      <c r="CB521" s="47">
        <v>0</v>
      </c>
      <c r="CC521" s="47">
        <v>0</v>
      </c>
      <c r="CD521" s="47">
        <v>0</v>
      </c>
      <c r="CE521" s="47">
        <v>0</v>
      </c>
      <c r="CF521" s="47">
        <v>0</v>
      </c>
      <c r="CG521" s="47">
        <v>0</v>
      </c>
      <c r="CH521" s="47">
        <v>0</v>
      </c>
      <c r="CI521" s="47">
        <v>0</v>
      </c>
      <c r="CJ521" s="47">
        <v>0</v>
      </c>
      <c r="CK521" s="47">
        <v>0</v>
      </c>
      <c r="CL521" s="47">
        <v>0</v>
      </c>
      <c r="CM521" s="47">
        <v>0</v>
      </c>
      <c r="CN521" s="47">
        <v>0</v>
      </c>
      <c r="CO521" s="47">
        <v>0</v>
      </c>
      <c r="CP521" s="47">
        <v>0</v>
      </c>
      <c r="CQ521" s="47">
        <v>0</v>
      </c>
      <c r="CR521" s="47">
        <v>0</v>
      </c>
      <c r="CS521" s="47">
        <v>0</v>
      </c>
      <c r="CT521" s="47">
        <v>0</v>
      </c>
      <c r="CU521" s="47">
        <v>0</v>
      </c>
      <c r="CV521" s="47">
        <v>0</v>
      </c>
      <c r="CW521" s="47">
        <v>0</v>
      </c>
      <c r="CX521" s="47">
        <v>0</v>
      </c>
      <c r="CY521" s="47">
        <v>0</v>
      </c>
      <c r="CZ521" s="47">
        <v>0</v>
      </c>
      <c r="DA521" s="47">
        <v>0</v>
      </c>
      <c r="DB521" s="47">
        <v>0</v>
      </c>
      <c r="DC521" s="47">
        <v>0</v>
      </c>
      <c r="DD521" s="47">
        <v>0</v>
      </c>
      <c r="DE521" s="47">
        <v>0</v>
      </c>
      <c r="DF521" s="47">
        <v>0</v>
      </c>
      <c r="DG521" s="47">
        <v>0</v>
      </c>
      <c r="DH521" s="47">
        <v>0</v>
      </c>
      <c r="DI521" s="47">
        <v>0</v>
      </c>
      <c r="DJ521" s="47">
        <v>0</v>
      </c>
      <c r="DK521" s="47">
        <v>0</v>
      </c>
      <c r="DL521" s="47">
        <v>0</v>
      </c>
      <c r="DM521" s="47">
        <v>0</v>
      </c>
      <c r="DN521" s="47">
        <v>0</v>
      </c>
      <c r="DO521" s="47">
        <v>0</v>
      </c>
      <c r="DP521" s="47">
        <v>0</v>
      </c>
      <c r="DQ521" s="47">
        <v>0</v>
      </c>
      <c r="DR521" s="47">
        <v>0</v>
      </c>
      <c r="DS521" s="47">
        <v>0</v>
      </c>
      <c r="DT521" s="47">
        <v>0</v>
      </c>
      <c r="DU521" s="47">
        <v>0</v>
      </c>
      <c r="DV521" s="47">
        <v>0</v>
      </c>
      <c r="DW521" s="47">
        <v>0</v>
      </c>
      <c r="DX521" s="47">
        <v>0</v>
      </c>
      <c r="DY521" s="47">
        <v>0</v>
      </c>
      <c r="DZ521" s="47">
        <v>0</v>
      </c>
      <c r="EA521" s="47">
        <v>0</v>
      </c>
      <c r="ZZ521" t="s">
        <v>157</v>
      </c>
    </row>
    <row r="522" spans="1:702" x14ac:dyDescent="0.25">
      <c r="A522" s="47" t="s">
        <v>964</v>
      </c>
      <c r="B522" s="47" t="s">
        <v>153</v>
      </c>
      <c r="C522" s="47" t="s">
        <v>157</v>
      </c>
      <c r="D522" s="47" t="s">
        <v>1170</v>
      </c>
      <c r="E522" s="47" t="s">
        <v>960</v>
      </c>
      <c r="F522" s="47" t="s">
        <v>960</v>
      </c>
      <c r="G522" s="47"/>
      <c r="H522" s="47" t="s">
        <v>406</v>
      </c>
      <c r="I522" s="47" t="s">
        <v>412</v>
      </c>
      <c r="J522" s="47" t="str">
        <f>=IFERROR(VLOOKUP(H522&amp;I522,Table_Fonctions!A:G,6,FALSE),"")</f>
        <v>0</v>
      </c>
      <c r="K522" s="47" t="s">
        <v>1177</v>
      </c>
      <c r="L522" s="47" t="str">
        <f>=IFERROR(VLOOKUP(H522&amp;I522,Table_Fonctions!A:G,7,FALSE),K522)</f>
        <v/>
      </c>
      <c r="M522" s="47" t="str">
        <f>=IF(OR(LEFT(D522, 3)="TJ ", LEFT(D522, 4)="CPH "), "OUI", "NON")</f>
        <v/>
      </c>
      <c r="N522" s="47" t="s">
        <v>772</v>
      </c>
      <c r="O522" s="47"/>
      <c r="P522" s="47">
        <v>0.8000000000000057</v>
      </c>
      <c r="Q522" s="47">
        <v>0.8000000000000057</v>
      </c>
      <c r="R522" s="47" t="s">
        <v>1172</v>
      </c>
      <c r="S522" s="47">
        <f>=ROUND(BQ522-(BR522+BS522),3)</f>
      </c>
      <c r="T522" s="47">
        <f>=ROUND(CK522-(CL522+CM522+CN522+CO522+CP522),3)</f>
      </c>
      <c r="U522" s="47">
        <v>0</v>
      </c>
      <c r="V522" s="47">
        <v>0</v>
      </c>
      <c r="W522" s="47">
        <v>0</v>
      </c>
      <c r="X522" s="47">
        <v>0</v>
      </c>
      <c r="Y522" s="47">
        <v>0</v>
      </c>
      <c r="Z522" s="47">
        <v>0</v>
      </c>
      <c r="AA522" s="47">
        <v>0</v>
      </c>
      <c r="AB522" s="47">
        <v>0</v>
      </c>
      <c r="AC522" s="47">
        <v>0</v>
      </c>
      <c r="AD522" s="47">
        <v>0</v>
      </c>
      <c r="AE522" s="47">
        <v>0</v>
      </c>
      <c r="AF522" s="47">
        <v>0</v>
      </c>
      <c r="AG522" s="47">
        <v>0</v>
      </c>
      <c r="AH522" s="47">
        <v>0</v>
      </c>
      <c r="AI522" s="47">
        <v>0</v>
      </c>
      <c r="AJ522" s="47">
        <v>0</v>
      </c>
      <c r="AK522" s="47">
        <v>0</v>
      </c>
      <c r="AL522" s="47">
        <v>0</v>
      </c>
      <c r="AM522" s="47">
        <v>0</v>
      </c>
      <c r="AN522" s="47">
        <v>0</v>
      </c>
      <c r="AO522" s="47">
        <v>0</v>
      </c>
      <c r="AP522" s="47">
        <v>0</v>
      </c>
      <c r="AQ522" s="47">
        <v>0</v>
      </c>
      <c r="AR522" s="47">
        <v>0</v>
      </c>
      <c r="AS522" s="47">
        <v>0</v>
      </c>
      <c r="AT522" s="47">
        <v>0</v>
      </c>
      <c r="AU522" s="47">
        <v>0</v>
      </c>
      <c r="AV522" s="47">
        <v>0</v>
      </c>
      <c r="AW522" s="47">
        <v>0</v>
      </c>
      <c r="AX522" s="47">
        <v>0</v>
      </c>
      <c r="AY522" s="47">
        <v>0</v>
      </c>
      <c r="AZ522" s="47">
        <v>0</v>
      </c>
      <c r="BA522" s="47">
        <v>0</v>
      </c>
      <c r="BB522" s="47">
        <v>0</v>
      </c>
      <c r="BC522" s="47">
        <v>0</v>
      </c>
      <c r="BD522" s="47">
        <v>0</v>
      </c>
      <c r="BE522" s="47">
        <v>0</v>
      </c>
      <c r="BF522" s="47">
        <v>0</v>
      </c>
      <c r="BG522" s="47">
        <v>0</v>
      </c>
      <c r="BH522" s="47">
        <v>0</v>
      </c>
      <c r="BI522" s="47">
        <v>0</v>
      </c>
      <c r="BJ522" s="47">
        <v>0</v>
      </c>
      <c r="BK522" s="47">
        <v>0</v>
      </c>
      <c r="BL522" s="47">
        <v>0</v>
      </c>
      <c r="BM522" s="47">
        <v>0</v>
      </c>
      <c r="BN522" s="47">
        <v>0</v>
      </c>
      <c r="BO522" s="47">
        <v>0</v>
      </c>
      <c r="BP522" s="47">
        <v>0</v>
      </c>
      <c r="BQ522" s="47">
        <v>0</v>
      </c>
      <c r="BR522" s="47">
        <v>0</v>
      </c>
      <c r="BS522" s="47">
        <v>0</v>
      </c>
      <c r="BT522" s="47">
        <v>0</v>
      </c>
      <c r="BU522" s="47">
        <v>0</v>
      </c>
      <c r="BV522" s="47">
        <v>0</v>
      </c>
      <c r="BW522" s="47">
        <v>0</v>
      </c>
      <c r="BX522" s="47">
        <v>0</v>
      </c>
      <c r="BY522" s="47">
        <v>0</v>
      </c>
      <c r="BZ522" s="47">
        <v>0</v>
      </c>
      <c r="CA522" s="47">
        <v>0</v>
      </c>
      <c r="CB522" s="47">
        <v>0</v>
      </c>
      <c r="CC522" s="47">
        <v>0</v>
      </c>
      <c r="CD522" s="47">
        <v>0</v>
      </c>
      <c r="CE522" s="47">
        <v>0</v>
      </c>
      <c r="CF522" s="47">
        <v>0</v>
      </c>
      <c r="CG522" s="47">
        <v>0</v>
      </c>
      <c r="CH522" s="47">
        <v>0</v>
      </c>
      <c r="CI522" s="47">
        <v>0</v>
      </c>
      <c r="CJ522" s="47">
        <v>0</v>
      </c>
      <c r="CK522" s="47">
        <v>0</v>
      </c>
      <c r="CL522" s="47">
        <v>0</v>
      </c>
      <c r="CM522" s="47">
        <v>0</v>
      </c>
      <c r="CN522" s="47">
        <v>0</v>
      </c>
      <c r="CO522" s="47">
        <v>0</v>
      </c>
      <c r="CP522" s="47">
        <v>0</v>
      </c>
      <c r="CQ522" s="47">
        <v>0</v>
      </c>
      <c r="CR522" s="47">
        <v>0</v>
      </c>
      <c r="CS522" s="47">
        <v>0</v>
      </c>
      <c r="CT522" s="47">
        <v>0</v>
      </c>
      <c r="CU522" s="47">
        <v>0</v>
      </c>
      <c r="CV522" s="47">
        <v>0</v>
      </c>
      <c r="CW522" s="47">
        <v>0</v>
      </c>
      <c r="CX522" s="47">
        <v>0</v>
      </c>
      <c r="CY522" s="47">
        <v>0.8000000000000057</v>
      </c>
      <c r="CZ522" s="47">
        <v>0</v>
      </c>
      <c r="DA522" s="47">
        <v>0</v>
      </c>
      <c r="DB522" s="47">
        <v>0</v>
      </c>
      <c r="DC522" s="47">
        <v>0</v>
      </c>
      <c r="DD522" s="47">
        <v>0</v>
      </c>
      <c r="DE522" s="47">
        <v>0</v>
      </c>
      <c r="DF522" s="47">
        <v>0</v>
      </c>
      <c r="DG522" s="47">
        <v>0</v>
      </c>
      <c r="DH522" s="47">
        <v>0.8000000000000057</v>
      </c>
      <c r="DI522" s="47">
        <v>0</v>
      </c>
      <c r="DJ522" s="47">
        <v>0</v>
      </c>
      <c r="DK522" s="47">
        <v>0</v>
      </c>
      <c r="DL522" s="47">
        <v>0</v>
      </c>
      <c r="DM522" s="47">
        <v>0</v>
      </c>
      <c r="DN522" s="47">
        <v>0</v>
      </c>
      <c r="DO522" s="47">
        <v>0</v>
      </c>
      <c r="DP522" s="47">
        <v>0</v>
      </c>
      <c r="DQ522" s="47">
        <v>0</v>
      </c>
      <c r="DR522" s="47">
        <v>0</v>
      </c>
      <c r="DS522" s="47">
        <v>0</v>
      </c>
      <c r="DT522" s="47">
        <v>0</v>
      </c>
      <c r="DU522" s="47">
        <v>0</v>
      </c>
      <c r="DV522" s="47">
        <v>0</v>
      </c>
      <c r="DW522" s="47">
        <v>0</v>
      </c>
      <c r="DX522" s="47">
        <v>0</v>
      </c>
      <c r="DY522" s="47">
        <v>0</v>
      </c>
      <c r="DZ522" s="47">
        <v>0</v>
      </c>
      <c r="EA522" s="47">
        <v>0</v>
      </c>
      <c r="ZZ522" t="s">
        <v>157</v>
      </c>
    </row>
    <row r="523" spans="1:702" x14ac:dyDescent="0.25">
      <c r="A523" s="47" t="s">
        <v>965</v>
      </c>
      <c r="B523" s="47" t="s">
        <v>153</v>
      </c>
      <c r="C523" s="47" t="s">
        <v>157</v>
      </c>
      <c r="D523" s="47" t="s">
        <v>1170</v>
      </c>
      <c r="E523" s="47" t="s">
        <v>960</v>
      </c>
      <c r="F523" s="47" t="s">
        <v>960</v>
      </c>
      <c r="G523" s="47"/>
      <c r="H523" s="47" t="s">
        <v>406</v>
      </c>
      <c r="I523" s="47" t="s">
        <v>412</v>
      </c>
      <c r="J523" s="47" t="str">
        <f>=IFERROR(VLOOKUP(H523&amp;I523,Table_Fonctions!A:G,6,FALSE),"")</f>
        <v>0</v>
      </c>
      <c r="K523" s="47" t="s">
        <v>1177</v>
      </c>
      <c r="L523" s="47" t="str">
        <f>=IFERROR(VLOOKUP(H523&amp;I523,Table_Fonctions!A:G,7,FALSE),K523)</f>
        <v/>
      </c>
      <c r="M523" s="47" t="str">
        <f>=IF(OR(LEFT(D523, 3)="TJ ", LEFT(D523, 4)="CPH "), "OUI", "NON")</f>
        <v/>
      </c>
      <c r="N523" s="47" t="s">
        <v>681</v>
      </c>
      <c r="O523" s="47" t="s">
        <v>826</v>
      </c>
      <c r="P523" s="47">
        <v>1</v>
      </c>
      <c r="Q523" s="47">
        <v>1</v>
      </c>
      <c r="R523" s="47" t="s">
        <v>1172</v>
      </c>
      <c r="S523" s="47">
        <f>=ROUND(BQ523-(BR523+BS523),3)</f>
      </c>
      <c r="T523" s="47">
        <f>=ROUND(CK523-(CL523+CM523+CN523+CO523+CP523),3)</f>
      </c>
      <c r="U523" s="47">
        <v>0</v>
      </c>
      <c r="V523" s="47">
        <v>0</v>
      </c>
      <c r="W523" s="47">
        <v>0</v>
      </c>
      <c r="X523" s="47">
        <v>0</v>
      </c>
      <c r="Y523" s="47">
        <v>0</v>
      </c>
      <c r="Z523" s="47">
        <v>0</v>
      </c>
      <c r="AA523" s="47">
        <v>0</v>
      </c>
      <c r="AB523" s="47">
        <v>0</v>
      </c>
      <c r="AC523" s="47">
        <v>0</v>
      </c>
      <c r="AD523" s="47">
        <v>0</v>
      </c>
      <c r="AE523" s="47">
        <v>0</v>
      </c>
      <c r="AF523" s="47">
        <v>0</v>
      </c>
      <c r="AG523" s="47">
        <v>0</v>
      </c>
      <c r="AH523" s="47">
        <v>0</v>
      </c>
      <c r="AI523" s="47">
        <v>0</v>
      </c>
      <c r="AJ523" s="47">
        <v>0</v>
      </c>
      <c r="AK523" s="47">
        <v>0</v>
      </c>
      <c r="AL523" s="47">
        <v>0</v>
      </c>
      <c r="AM523" s="47">
        <v>0</v>
      </c>
      <c r="AN523" s="47">
        <v>0</v>
      </c>
      <c r="AO523" s="47">
        <v>0</v>
      </c>
      <c r="AP523" s="47">
        <v>0</v>
      </c>
      <c r="AQ523" s="47">
        <v>0</v>
      </c>
      <c r="AR523" s="47">
        <v>0</v>
      </c>
      <c r="AS523" s="47">
        <v>0</v>
      </c>
      <c r="AT523" s="47">
        <v>0</v>
      </c>
      <c r="AU523" s="47">
        <v>0</v>
      </c>
      <c r="AV523" s="47">
        <v>0</v>
      </c>
      <c r="AW523" s="47">
        <v>0</v>
      </c>
      <c r="AX523" s="47">
        <v>0</v>
      </c>
      <c r="AY523" s="47">
        <v>0</v>
      </c>
      <c r="AZ523" s="47">
        <v>0</v>
      </c>
      <c r="BA523" s="47">
        <v>0</v>
      </c>
      <c r="BB523" s="47">
        <v>0</v>
      </c>
      <c r="BC523" s="47">
        <v>0</v>
      </c>
      <c r="BD523" s="47">
        <v>0</v>
      </c>
      <c r="BE523" s="47">
        <v>0</v>
      </c>
      <c r="BF523" s="47">
        <v>0</v>
      </c>
      <c r="BG523" s="47">
        <v>0</v>
      </c>
      <c r="BH523" s="47">
        <v>0</v>
      </c>
      <c r="BI523" s="47">
        <v>0</v>
      </c>
      <c r="BJ523" s="47">
        <v>0</v>
      </c>
      <c r="BK523" s="47">
        <v>0</v>
      </c>
      <c r="BL523" s="47">
        <v>0</v>
      </c>
      <c r="BM523" s="47">
        <v>0</v>
      </c>
      <c r="BN523" s="47">
        <v>0</v>
      </c>
      <c r="BO523" s="47">
        <v>0</v>
      </c>
      <c r="BP523" s="47">
        <v>0</v>
      </c>
      <c r="BQ523" s="47">
        <v>0</v>
      </c>
      <c r="BR523" s="47">
        <v>0</v>
      </c>
      <c r="BS523" s="47">
        <v>0</v>
      </c>
      <c r="BT523" s="47">
        <v>1</v>
      </c>
      <c r="BU523" s="47">
        <v>0</v>
      </c>
      <c r="BV523" s="47">
        <v>0</v>
      </c>
      <c r="BW523" s="47">
        <v>0</v>
      </c>
      <c r="BX523" s="47">
        <v>0</v>
      </c>
      <c r="BY523" s="47">
        <v>0</v>
      </c>
      <c r="BZ523" s="47">
        <v>0</v>
      </c>
      <c r="CA523" s="47">
        <v>0</v>
      </c>
      <c r="CB523" s="47">
        <v>0</v>
      </c>
      <c r="CC523" s="47">
        <v>0</v>
      </c>
      <c r="CD523" s="47">
        <v>0</v>
      </c>
      <c r="CE523" s="47">
        <v>0</v>
      </c>
      <c r="CF523" s="47">
        <v>0</v>
      </c>
      <c r="CG523" s="47">
        <v>0</v>
      </c>
      <c r="CH523" s="47">
        <v>0</v>
      </c>
      <c r="CI523" s="47">
        <v>0</v>
      </c>
      <c r="CJ523" s="47">
        <v>0</v>
      </c>
      <c r="CK523" s="47">
        <v>0</v>
      </c>
      <c r="CL523" s="47">
        <v>0</v>
      </c>
      <c r="CM523" s="47">
        <v>0</v>
      </c>
      <c r="CN523" s="47">
        <v>0</v>
      </c>
      <c r="CO523" s="47">
        <v>0</v>
      </c>
      <c r="CP523" s="47">
        <v>0</v>
      </c>
      <c r="CQ523" s="47">
        <v>0</v>
      </c>
      <c r="CR523" s="47">
        <v>0</v>
      </c>
      <c r="CS523" s="47">
        <v>0</v>
      </c>
      <c r="CT523" s="47">
        <v>0</v>
      </c>
      <c r="CU523" s="47">
        <v>0</v>
      </c>
      <c r="CV523" s="47">
        <v>0</v>
      </c>
      <c r="CW523" s="47">
        <v>0</v>
      </c>
      <c r="CX523" s="47">
        <v>0</v>
      </c>
      <c r="CY523" s="47">
        <v>0</v>
      </c>
      <c r="CZ523" s="47">
        <v>0</v>
      </c>
      <c r="DA523" s="47">
        <v>0</v>
      </c>
      <c r="DB523" s="47">
        <v>0</v>
      </c>
      <c r="DC523" s="47">
        <v>0</v>
      </c>
      <c r="DD523" s="47">
        <v>0</v>
      </c>
      <c r="DE523" s="47">
        <v>0</v>
      </c>
      <c r="DF523" s="47">
        <v>0</v>
      </c>
      <c r="DG523" s="47">
        <v>0</v>
      </c>
      <c r="DH523" s="47">
        <v>0</v>
      </c>
      <c r="DI523" s="47">
        <v>0</v>
      </c>
      <c r="DJ523" s="47">
        <v>0</v>
      </c>
      <c r="DK523" s="47">
        <v>0</v>
      </c>
      <c r="DL523" s="47">
        <v>0</v>
      </c>
      <c r="DM523" s="47">
        <v>0</v>
      </c>
      <c r="DN523" s="47">
        <v>0</v>
      </c>
      <c r="DO523" s="47">
        <v>0</v>
      </c>
      <c r="DP523" s="47">
        <v>0</v>
      </c>
      <c r="DQ523" s="47">
        <v>0</v>
      </c>
      <c r="DR523" s="47">
        <v>0</v>
      </c>
      <c r="DS523" s="47">
        <v>0</v>
      </c>
      <c r="DT523" s="47">
        <v>0</v>
      </c>
      <c r="DU523" s="47">
        <v>0</v>
      </c>
      <c r="DV523" s="47">
        <v>0</v>
      </c>
      <c r="DW523" s="47">
        <v>0</v>
      </c>
      <c r="DX523" s="47">
        <v>0</v>
      </c>
      <c r="DY523" s="47">
        <v>0</v>
      </c>
      <c r="DZ523" s="47">
        <v>0</v>
      </c>
      <c r="EA523" s="47">
        <v>0</v>
      </c>
      <c r="ZZ523" t="s">
        <v>157</v>
      </c>
    </row>
    <row r="524" spans="1:702" x14ac:dyDescent="0.25">
      <c r="A524" s="47" t="s">
        <v>966</v>
      </c>
      <c r="B524" s="47" t="s">
        <v>153</v>
      </c>
      <c r="C524" s="47" t="s">
        <v>157</v>
      </c>
      <c r="D524" s="47" t="s">
        <v>1170</v>
      </c>
      <c r="E524" s="47" t="s">
        <v>960</v>
      </c>
      <c r="F524" s="47" t="s">
        <v>960</v>
      </c>
      <c r="G524" s="47"/>
      <c r="H524" s="47" t="s">
        <v>406</v>
      </c>
      <c r="I524" s="47" t="s">
        <v>412</v>
      </c>
      <c r="J524" s="47" t="str">
        <f>=IFERROR(VLOOKUP(H524&amp;I524,Table_Fonctions!A:G,6,FALSE),"")</f>
        <v>0</v>
      </c>
      <c r="K524" s="47" t="s">
        <v>1177</v>
      </c>
      <c r="L524" s="47" t="str">
        <f>=IFERROR(VLOOKUP(H524&amp;I524,Table_Fonctions!A:G,7,FALSE),K524)</f>
        <v/>
      </c>
      <c r="M524" s="47" t="str">
        <f>=IF(OR(LEFT(D524, 3)="TJ ", LEFT(D524, 4)="CPH "), "OUI", "NON")</f>
        <v/>
      </c>
      <c r="N524" s="47" t="s">
        <v>912</v>
      </c>
      <c r="O524" s="47"/>
      <c r="P524" s="47">
        <v>1</v>
      </c>
      <c r="Q524" s="47">
        <v>1</v>
      </c>
      <c r="R524" s="47" t="s">
        <v>1172</v>
      </c>
      <c r="S524" s="47">
        <f>=ROUND(BQ524-(BR524+BS524),3)</f>
      </c>
      <c r="T524" s="47">
        <f>=ROUND(CK524-(CL524+CM524+CN524+CO524+CP524),3)</f>
      </c>
      <c r="U524" s="47">
        <v>0</v>
      </c>
      <c r="V524" s="47">
        <v>0</v>
      </c>
      <c r="W524" s="47">
        <v>0</v>
      </c>
      <c r="X524" s="47">
        <v>0</v>
      </c>
      <c r="Y524" s="47">
        <v>0</v>
      </c>
      <c r="Z524" s="47">
        <v>0</v>
      </c>
      <c r="AA524" s="47">
        <v>0</v>
      </c>
      <c r="AB524" s="47">
        <v>0</v>
      </c>
      <c r="AC524" s="47">
        <v>0</v>
      </c>
      <c r="AD524" s="47">
        <v>0</v>
      </c>
      <c r="AE524" s="47">
        <v>0</v>
      </c>
      <c r="AF524" s="47">
        <v>0</v>
      </c>
      <c r="AG524" s="47">
        <v>0</v>
      </c>
      <c r="AH524" s="47">
        <v>0</v>
      </c>
      <c r="AI524" s="47">
        <v>0</v>
      </c>
      <c r="AJ524" s="47">
        <v>0</v>
      </c>
      <c r="AK524" s="47">
        <v>0</v>
      </c>
      <c r="AL524" s="47">
        <v>0</v>
      </c>
      <c r="AM524" s="47">
        <v>0</v>
      </c>
      <c r="AN524" s="47">
        <v>0</v>
      </c>
      <c r="AO524" s="47">
        <v>0</v>
      </c>
      <c r="AP524" s="47">
        <v>0</v>
      </c>
      <c r="AQ524" s="47">
        <v>0</v>
      </c>
      <c r="AR524" s="47">
        <v>0</v>
      </c>
      <c r="AS524" s="47">
        <v>0</v>
      </c>
      <c r="AT524" s="47">
        <v>0</v>
      </c>
      <c r="AU524" s="47">
        <v>0</v>
      </c>
      <c r="AV524" s="47">
        <v>0</v>
      </c>
      <c r="AW524" s="47">
        <v>0</v>
      </c>
      <c r="AX524" s="47">
        <v>0</v>
      </c>
      <c r="AY524" s="47">
        <v>0</v>
      </c>
      <c r="AZ524" s="47">
        <v>0</v>
      </c>
      <c r="BA524" s="47">
        <v>0</v>
      </c>
      <c r="BB524" s="47">
        <v>0</v>
      </c>
      <c r="BC524" s="47">
        <v>0</v>
      </c>
      <c r="BD524" s="47">
        <v>0</v>
      </c>
      <c r="BE524" s="47">
        <v>0</v>
      </c>
      <c r="BF524" s="47">
        <v>0</v>
      </c>
      <c r="BG524" s="47">
        <v>0</v>
      </c>
      <c r="BH524" s="47">
        <v>0</v>
      </c>
      <c r="BI524" s="47">
        <v>0</v>
      </c>
      <c r="BJ524" s="47">
        <v>0</v>
      </c>
      <c r="BK524" s="47">
        <v>0</v>
      </c>
      <c r="BL524" s="47">
        <v>0</v>
      </c>
      <c r="BM524" s="47">
        <v>0</v>
      </c>
      <c r="BN524" s="47">
        <v>0</v>
      </c>
      <c r="BO524" s="47">
        <v>0</v>
      </c>
      <c r="BP524" s="47">
        <v>0</v>
      </c>
      <c r="BQ524" s="47">
        <v>0</v>
      </c>
      <c r="BR524" s="47">
        <v>0</v>
      </c>
      <c r="BS524" s="47">
        <v>0</v>
      </c>
      <c r="BT524" s="47">
        <v>1</v>
      </c>
      <c r="BU524" s="47">
        <v>0</v>
      </c>
      <c r="BV524" s="47">
        <v>0</v>
      </c>
      <c r="BW524" s="47">
        <v>0</v>
      </c>
      <c r="BX524" s="47">
        <v>0</v>
      </c>
      <c r="BY524" s="47">
        <v>0</v>
      </c>
      <c r="BZ524" s="47">
        <v>0</v>
      </c>
      <c r="CA524" s="47">
        <v>0</v>
      </c>
      <c r="CB524" s="47">
        <v>0</v>
      </c>
      <c r="CC524" s="47">
        <v>0</v>
      </c>
      <c r="CD524" s="47">
        <v>0</v>
      </c>
      <c r="CE524" s="47">
        <v>0</v>
      </c>
      <c r="CF524" s="47">
        <v>0</v>
      </c>
      <c r="CG524" s="47">
        <v>0</v>
      </c>
      <c r="CH524" s="47">
        <v>0</v>
      </c>
      <c r="CI524" s="47">
        <v>0</v>
      </c>
      <c r="CJ524" s="47">
        <v>0</v>
      </c>
      <c r="CK524" s="47">
        <v>0</v>
      </c>
      <c r="CL524" s="47">
        <v>0</v>
      </c>
      <c r="CM524" s="47">
        <v>0</v>
      </c>
      <c r="CN524" s="47">
        <v>0</v>
      </c>
      <c r="CO524" s="47">
        <v>0</v>
      </c>
      <c r="CP524" s="47">
        <v>0</v>
      </c>
      <c r="CQ524" s="47">
        <v>0</v>
      </c>
      <c r="CR524" s="47">
        <v>0</v>
      </c>
      <c r="CS524" s="47">
        <v>0</v>
      </c>
      <c r="CT524" s="47">
        <v>0</v>
      </c>
      <c r="CU524" s="47">
        <v>0</v>
      </c>
      <c r="CV524" s="47">
        <v>0</v>
      </c>
      <c r="CW524" s="47">
        <v>0</v>
      </c>
      <c r="CX524" s="47">
        <v>0</v>
      </c>
      <c r="CY524" s="47">
        <v>0</v>
      </c>
      <c r="CZ524" s="47">
        <v>0</v>
      </c>
      <c r="DA524" s="47">
        <v>0</v>
      </c>
      <c r="DB524" s="47">
        <v>0</v>
      </c>
      <c r="DC524" s="47">
        <v>0</v>
      </c>
      <c r="DD524" s="47">
        <v>0</v>
      </c>
      <c r="DE524" s="47">
        <v>0</v>
      </c>
      <c r="DF524" s="47">
        <v>0</v>
      </c>
      <c r="DG524" s="47">
        <v>0</v>
      </c>
      <c r="DH524" s="47">
        <v>0</v>
      </c>
      <c r="DI524" s="47">
        <v>0</v>
      </c>
      <c r="DJ524" s="47">
        <v>0</v>
      </c>
      <c r="DK524" s="47">
        <v>0</v>
      </c>
      <c r="DL524" s="47">
        <v>0</v>
      </c>
      <c r="DM524" s="47">
        <v>0</v>
      </c>
      <c r="DN524" s="47">
        <v>0</v>
      </c>
      <c r="DO524" s="47">
        <v>0</v>
      </c>
      <c r="DP524" s="47">
        <v>0</v>
      </c>
      <c r="DQ524" s="47">
        <v>0</v>
      </c>
      <c r="DR524" s="47">
        <v>0</v>
      </c>
      <c r="DS524" s="47">
        <v>0</v>
      </c>
      <c r="DT524" s="47">
        <v>0</v>
      </c>
      <c r="DU524" s="47">
        <v>0</v>
      </c>
      <c r="DV524" s="47">
        <v>0</v>
      </c>
      <c r="DW524" s="47">
        <v>0</v>
      </c>
      <c r="DX524" s="47">
        <v>0</v>
      </c>
      <c r="DY524" s="47">
        <v>0</v>
      </c>
      <c r="DZ524" s="47">
        <v>0</v>
      </c>
      <c r="EA524" s="47">
        <v>0</v>
      </c>
      <c r="ZZ524" t="s">
        <v>157</v>
      </c>
    </row>
    <row r="525" spans="1:702" x14ac:dyDescent="0.25">
      <c r="A525" s="47" t="s">
        <v>967</v>
      </c>
      <c r="B525" s="47" t="s">
        <v>153</v>
      </c>
      <c r="C525" s="47" t="s">
        <v>157</v>
      </c>
      <c r="D525" s="47" t="s">
        <v>1170</v>
      </c>
      <c r="E525" s="47" t="s">
        <v>960</v>
      </c>
      <c r="F525" s="47" t="s">
        <v>960</v>
      </c>
      <c r="G525" s="47"/>
      <c r="H525" s="47" t="s">
        <v>406</v>
      </c>
      <c r="I525" s="47" t="s">
        <v>415</v>
      </c>
      <c r="J525" s="47" t="str">
        <f>=IFERROR(VLOOKUP(H525&amp;I525,Table_Fonctions!A:G,6,FALSE),"")</f>
        <v>0</v>
      </c>
      <c r="K525" s="47" t="s">
        <v>1177</v>
      </c>
      <c r="L525" s="47" t="str">
        <f>=IFERROR(VLOOKUP(H525&amp;I525,Table_Fonctions!A:G,7,FALSE),K525)</f>
        <v/>
      </c>
      <c r="M525" s="47" t="str">
        <f>=IF(OR(LEFT(D525, 3)="TJ ", LEFT(D525, 4)="CPH "), "OUI", "NON")</f>
        <v/>
      </c>
      <c r="N525" s="47" t="s">
        <v>968</v>
      </c>
      <c r="O525" s="47"/>
      <c r="P525" s="47">
        <v>0.8999999999999974</v>
      </c>
      <c r="Q525" s="47">
        <v>0.8999999999999974</v>
      </c>
      <c r="R525" s="47" t="s">
        <v>1172</v>
      </c>
      <c r="S525" s="47">
        <f>=ROUND(BQ525-(BR525+BS525),3)</f>
      </c>
      <c r="T525" s="47">
        <f>=ROUND(CK525-(CL525+CM525+CN525+CO525+CP525),3)</f>
      </c>
      <c r="U525" s="47">
        <v>0</v>
      </c>
      <c r="V525" s="47">
        <v>0</v>
      </c>
      <c r="W525" s="47">
        <v>0</v>
      </c>
      <c r="X525" s="47">
        <v>0</v>
      </c>
      <c r="Y525" s="47">
        <v>0</v>
      </c>
      <c r="Z525" s="47">
        <v>0</v>
      </c>
      <c r="AA525" s="47">
        <v>0</v>
      </c>
      <c r="AB525" s="47">
        <v>0</v>
      </c>
      <c r="AC525" s="47">
        <v>0</v>
      </c>
      <c r="AD525" s="47">
        <v>0</v>
      </c>
      <c r="AE525" s="47">
        <v>0</v>
      </c>
      <c r="AF525" s="47">
        <v>0</v>
      </c>
      <c r="AG525" s="47">
        <v>0</v>
      </c>
      <c r="AH525" s="47">
        <v>0</v>
      </c>
      <c r="AI525" s="47">
        <v>0</v>
      </c>
      <c r="AJ525" s="47">
        <v>0</v>
      </c>
      <c r="AK525" s="47">
        <v>0</v>
      </c>
      <c r="AL525" s="47">
        <v>0</v>
      </c>
      <c r="AM525" s="47">
        <v>0</v>
      </c>
      <c r="AN525" s="47">
        <v>0</v>
      </c>
      <c r="AO525" s="47">
        <v>0</v>
      </c>
      <c r="AP525" s="47">
        <v>0</v>
      </c>
      <c r="AQ525" s="47">
        <v>0</v>
      </c>
      <c r="AR525" s="47">
        <v>0</v>
      </c>
      <c r="AS525" s="47">
        <v>0.8999999999999974</v>
      </c>
      <c r="AT525" s="47">
        <v>0</v>
      </c>
      <c r="AU525" s="47">
        <v>0</v>
      </c>
      <c r="AV525" s="47">
        <v>0</v>
      </c>
      <c r="AW525" s="47">
        <v>0</v>
      </c>
      <c r="AX525" s="47">
        <v>0</v>
      </c>
      <c r="AY525" s="47">
        <v>0</v>
      </c>
      <c r="AZ525" s="47">
        <v>0</v>
      </c>
      <c r="BA525" s="47">
        <v>0.8999999999999974</v>
      </c>
      <c r="BB525" s="47">
        <v>0</v>
      </c>
      <c r="BC525" s="47">
        <v>0</v>
      </c>
      <c r="BD525" s="47">
        <v>0</v>
      </c>
      <c r="BE525" s="47">
        <v>0</v>
      </c>
      <c r="BF525" s="47">
        <v>0</v>
      </c>
      <c r="BG525" s="47">
        <v>0</v>
      </c>
      <c r="BH525" s="47">
        <v>0</v>
      </c>
      <c r="BI525" s="47">
        <v>0</v>
      </c>
      <c r="BJ525" s="47">
        <v>0</v>
      </c>
      <c r="BK525" s="47">
        <v>0</v>
      </c>
      <c r="BL525" s="47">
        <v>0</v>
      </c>
      <c r="BM525" s="47">
        <v>0</v>
      </c>
      <c r="BN525" s="47">
        <v>0</v>
      </c>
      <c r="BO525" s="47">
        <v>0</v>
      </c>
      <c r="BP525" s="47">
        <v>0</v>
      </c>
      <c r="BQ525" s="47">
        <v>0</v>
      </c>
      <c r="BR525" s="47">
        <v>0</v>
      </c>
      <c r="BS525" s="47">
        <v>0</v>
      </c>
      <c r="BT525" s="47">
        <v>0</v>
      </c>
      <c r="BU525" s="47">
        <v>0</v>
      </c>
      <c r="BV525" s="47">
        <v>0</v>
      </c>
      <c r="BW525" s="47">
        <v>0</v>
      </c>
      <c r="BX525" s="47">
        <v>0</v>
      </c>
      <c r="BY525" s="47">
        <v>0</v>
      </c>
      <c r="BZ525" s="47">
        <v>0</v>
      </c>
      <c r="CA525" s="47">
        <v>0</v>
      </c>
      <c r="CB525" s="47">
        <v>0</v>
      </c>
      <c r="CC525" s="47">
        <v>0</v>
      </c>
      <c r="CD525" s="47">
        <v>0</v>
      </c>
      <c r="CE525" s="47">
        <v>0</v>
      </c>
      <c r="CF525" s="47">
        <v>0</v>
      </c>
      <c r="CG525" s="47">
        <v>0</v>
      </c>
      <c r="CH525" s="47">
        <v>0</v>
      </c>
      <c r="CI525" s="47">
        <v>0</v>
      </c>
      <c r="CJ525" s="47">
        <v>0</v>
      </c>
      <c r="CK525" s="47">
        <v>0</v>
      </c>
      <c r="CL525" s="47">
        <v>0</v>
      </c>
      <c r="CM525" s="47">
        <v>0</v>
      </c>
      <c r="CN525" s="47">
        <v>0</v>
      </c>
      <c r="CO525" s="47">
        <v>0</v>
      </c>
      <c r="CP525" s="47">
        <v>0</v>
      </c>
      <c r="CQ525" s="47">
        <v>0</v>
      </c>
      <c r="CR525" s="47">
        <v>0</v>
      </c>
      <c r="CS525" s="47">
        <v>0</v>
      </c>
      <c r="CT525" s="47">
        <v>0</v>
      </c>
      <c r="CU525" s="47">
        <v>0</v>
      </c>
      <c r="CV525" s="47">
        <v>0</v>
      </c>
      <c r="CW525" s="47">
        <v>0</v>
      </c>
      <c r="CX525" s="47">
        <v>0</v>
      </c>
      <c r="CY525" s="47">
        <v>0</v>
      </c>
      <c r="CZ525" s="47">
        <v>0</v>
      </c>
      <c r="DA525" s="47">
        <v>0</v>
      </c>
      <c r="DB525" s="47">
        <v>0</v>
      </c>
      <c r="DC525" s="47">
        <v>0</v>
      </c>
      <c r="DD525" s="47">
        <v>0</v>
      </c>
      <c r="DE525" s="47">
        <v>0</v>
      </c>
      <c r="DF525" s="47">
        <v>0</v>
      </c>
      <c r="DG525" s="47">
        <v>0</v>
      </c>
      <c r="DH525" s="47">
        <v>0</v>
      </c>
      <c r="DI525" s="47">
        <v>0</v>
      </c>
      <c r="DJ525" s="47">
        <v>0</v>
      </c>
      <c r="DK525" s="47">
        <v>0</v>
      </c>
      <c r="DL525" s="47">
        <v>0</v>
      </c>
      <c r="DM525" s="47">
        <v>0</v>
      </c>
      <c r="DN525" s="47">
        <v>0</v>
      </c>
      <c r="DO525" s="47">
        <v>0</v>
      </c>
      <c r="DP525" s="47">
        <v>0</v>
      </c>
      <c r="DQ525" s="47">
        <v>0</v>
      </c>
      <c r="DR525" s="47">
        <v>0</v>
      </c>
      <c r="DS525" s="47">
        <v>0</v>
      </c>
      <c r="DT525" s="47">
        <v>0</v>
      </c>
      <c r="DU525" s="47">
        <v>0</v>
      </c>
      <c r="DV525" s="47">
        <v>0</v>
      </c>
      <c r="DW525" s="47">
        <v>0</v>
      </c>
      <c r="DX525" s="47">
        <v>0</v>
      </c>
      <c r="DY525" s="47">
        <v>0</v>
      </c>
      <c r="DZ525" s="47">
        <v>0</v>
      </c>
      <c r="EA525" s="47">
        <v>0</v>
      </c>
      <c r="ZZ525" t="s">
        <v>157</v>
      </c>
    </row>
    <row r="526" spans="1:702" x14ac:dyDescent="0.25">
      <c r="A526" s="47" t="s">
        <v>969</v>
      </c>
      <c r="B526" s="47" t="s">
        <v>153</v>
      </c>
      <c r="C526" s="47" t="s">
        <v>157</v>
      </c>
      <c r="D526" s="47" t="s">
        <v>1170</v>
      </c>
      <c r="E526" s="47" t="s">
        <v>960</v>
      </c>
      <c r="F526" s="47" t="s">
        <v>960</v>
      </c>
      <c r="G526" s="47"/>
      <c r="H526" s="47" t="s">
        <v>406</v>
      </c>
      <c r="I526" s="47" t="s">
        <v>415</v>
      </c>
      <c r="J526" s="47" t="str">
        <f>=IFERROR(VLOOKUP(H526&amp;I526,Table_Fonctions!A:G,6,FALSE),"")</f>
        <v>0</v>
      </c>
      <c r="K526" s="47" t="s">
        <v>1177</v>
      </c>
      <c r="L526" s="47" t="str">
        <f>=IFERROR(VLOOKUP(H526&amp;I526,Table_Fonctions!A:G,7,FALSE),K526)</f>
        <v/>
      </c>
      <c r="M526" s="47" t="str">
        <f>=IF(OR(LEFT(D526, 3)="TJ ", LEFT(D526, 4)="CPH "), "OUI", "NON")</f>
        <v/>
      </c>
      <c r="N526" s="47" t="s">
        <v>970</v>
      </c>
      <c r="O526" s="47"/>
      <c r="P526" s="47">
        <v>0.8000000000000057</v>
      </c>
      <c r="Q526" s="47">
        <v>0.8000000000000057</v>
      </c>
      <c r="R526" s="47" t="s">
        <v>1172</v>
      </c>
      <c r="S526" s="47">
        <f>=ROUND(BQ526-(BR526+BS526),3)</f>
      </c>
      <c r="T526" s="47">
        <f>=ROUND(CK526-(CL526+CM526+CN526+CO526+CP526),3)</f>
      </c>
      <c r="U526" s="47">
        <v>0</v>
      </c>
      <c r="V526" s="47">
        <v>0</v>
      </c>
      <c r="W526" s="47">
        <v>0</v>
      </c>
      <c r="X526" s="47">
        <v>0</v>
      </c>
      <c r="Y526" s="47">
        <v>0</v>
      </c>
      <c r="Z526" s="47">
        <v>0</v>
      </c>
      <c r="AA526" s="47">
        <v>0</v>
      </c>
      <c r="AB526" s="47">
        <v>0</v>
      </c>
      <c r="AC526" s="47">
        <v>0</v>
      </c>
      <c r="AD526" s="47">
        <v>0</v>
      </c>
      <c r="AE526" s="47">
        <v>0</v>
      </c>
      <c r="AF526" s="47">
        <v>0</v>
      </c>
      <c r="AG526" s="47">
        <v>0</v>
      </c>
      <c r="AH526" s="47">
        <v>0</v>
      </c>
      <c r="AI526" s="47">
        <v>0</v>
      </c>
      <c r="AJ526" s="47">
        <v>0</v>
      </c>
      <c r="AK526" s="47">
        <v>0</v>
      </c>
      <c r="AL526" s="47">
        <v>0</v>
      </c>
      <c r="AM526" s="47">
        <v>0</v>
      </c>
      <c r="AN526" s="47">
        <v>0</v>
      </c>
      <c r="AO526" s="47">
        <v>0</v>
      </c>
      <c r="AP526" s="47">
        <v>0</v>
      </c>
      <c r="AQ526" s="47">
        <v>0</v>
      </c>
      <c r="AR526" s="47">
        <v>0</v>
      </c>
      <c r="AS526" s="47">
        <v>0</v>
      </c>
      <c r="AT526" s="47">
        <v>0</v>
      </c>
      <c r="AU526" s="47">
        <v>0</v>
      </c>
      <c r="AV526" s="47">
        <v>0</v>
      </c>
      <c r="AW526" s="47">
        <v>0</v>
      </c>
      <c r="AX526" s="47">
        <v>0</v>
      </c>
      <c r="AY526" s="47">
        <v>0</v>
      </c>
      <c r="AZ526" s="47">
        <v>0</v>
      </c>
      <c r="BA526" s="47">
        <v>0</v>
      </c>
      <c r="BB526" s="47">
        <v>0</v>
      </c>
      <c r="BC526" s="47">
        <v>0</v>
      </c>
      <c r="BD526" s="47">
        <v>0</v>
      </c>
      <c r="BE526" s="47">
        <v>0</v>
      </c>
      <c r="BF526" s="47">
        <v>0</v>
      </c>
      <c r="BG526" s="47">
        <v>0</v>
      </c>
      <c r="BH526" s="47">
        <v>0</v>
      </c>
      <c r="BI526" s="47">
        <v>0</v>
      </c>
      <c r="BJ526" s="47">
        <v>0</v>
      </c>
      <c r="BK526" s="47">
        <v>0</v>
      </c>
      <c r="BL526" s="47">
        <v>0</v>
      </c>
      <c r="BM526" s="47">
        <v>0</v>
      </c>
      <c r="BN526" s="47">
        <v>0</v>
      </c>
      <c r="BO526" s="47">
        <v>0</v>
      </c>
      <c r="BP526" s="47">
        <v>0</v>
      </c>
      <c r="BQ526" s="47">
        <v>0</v>
      </c>
      <c r="BR526" s="47">
        <v>0</v>
      </c>
      <c r="BS526" s="47">
        <v>0</v>
      </c>
      <c r="BT526" s="47">
        <v>0</v>
      </c>
      <c r="BU526" s="47">
        <v>0</v>
      </c>
      <c r="BV526" s="47">
        <v>0</v>
      </c>
      <c r="BW526" s="47">
        <v>0</v>
      </c>
      <c r="BX526" s="47">
        <v>0</v>
      </c>
      <c r="BY526" s="47">
        <v>0</v>
      </c>
      <c r="BZ526" s="47">
        <v>0</v>
      </c>
      <c r="CA526" s="47">
        <v>0</v>
      </c>
      <c r="CB526" s="47">
        <v>0</v>
      </c>
      <c r="CC526" s="47">
        <v>0</v>
      </c>
      <c r="CD526" s="47">
        <v>0</v>
      </c>
      <c r="CE526" s="47">
        <v>0</v>
      </c>
      <c r="CF526" s="47">
        <v>0</v>
      </c>
      <c r="CG526" s="47">
        <v>0</v>
      </c>
      <c r="CH526" s="47">
        <v>0</v>
      </c>
      <c r="CI526" s="47">
        <v>0</v>
      </c>
      <c r="CJ526" s="47">
        <v>0</v>
      </c>
      <c r="CK526" s="47">
        <v>0</v>
      </c>
      <c r="CL526" s="47">
        <v>0</v>
      </c>
      <c r="CM526" s="47">
        <v>0</v>
      </c>
      <c r="CN526" s="47">
        <v>0</v>
      </c>
      <c r="CO526" s="47">
        <v>0</v>
      </c>
      <c r="CP526" s="47">
        <v>0</v>
      </c>
      <c r="CQ526" s="47">
        <v>0</v>
      </c>
      <c r="CR526" s="47">
        <v>0</v>
      </c>
      <c r="CS526" s="47">
        <v>0</v>
      </c>
      <c r="CT526" s="47">
        <v>0</v>
      </c>
      <c r="CU526" s="47">
        <v>0</v>
      </c>
      <c r="CV526" s="47">
        <v>0</v>
      </c>
      <c r="CW526" s="47">
        <v>0</v>
      </c>
      <c r="CX526" s="47">
        <v>0</v>
      </c>
      <c r="CY526" s="47">
        <v>0.8000000000000057</v>
      </c>
      <c r="CZ526" s="47">
        <v>0.8000000000000057</v>
      </c>
      <c r="DA526" s="47">
        <v>0</v>
      </c>
      <c r="DB526" s="47">
        <v>0</v>
      </c>
      <c r="DC526" s="47">
        <v>0</v>
      </c>
      <c r="DD526" s="47">
        <v>0</v>
      </c>
      <c r="DE526" s="47">
        <v>0</v>
      </c>
      <c r="DF526" s="47">
        <v>0</v>
      </c>
      <c r="DG526" s="47">
        <v>0</v>
      </c>
      <c r="DH526" s="47">
        <v>0</v>
      </c>
      <c r="DI526" s="47">
        <v>0</v>
      </c>
      <c r="DJ526" s="47">
        <v>0</v>
      </c>
      <c r="DK526" s="47">
        <v>0</v>
      </c>
      <c r="DL526" s="47">
        <v>0</v>
      </c>
      <c r="DM526" s="47">
        <v>0</v>
      </c>
      <c r="DN526" s="47">
        <v>0</v>
      </c>
      <c r="DO526" s="47">
        <v>0</v>
      </c>
      <c r="DP526" s="47">
        <v>0</v>
      </c>
      <c r="DQ526" s="47">
        <v>0</v>
      </c>
      <c r="DR526" s="47">
        <v>0</v>
      </c>
      <c r="DS526" s="47">
        <v>0</v>
      </c>
      <c r="DT526" s="47">
        <v>0</v>
      </c>
      <c r="DU526" s="47">
        <v>0</v>
      </c>
      <c r="DV526" s="47">
        <v>0</v>
      </c>
      <c r="DW526" s="47">
        <v>0</v>
      </c>
      <c r="DX526" s="47">
        <v>0</v>
      </c>
      <c r="DY526" s="47">
        <v>0</v>
      </c>
      <c r="DZ526" s="47">
        <v>0</v>
      </c>
      <c r="EA526" s="47">
        <v>0</v>
      </c>
      <c r="ZZ526" t="s">
        <v>157</v>
      </c>
    </row>
    <row r="527" spans="1:702" x14ac:dyDescent="0.25">
      <c r="A527" s="47" t="s">
        <v>971</v>
      </c>
      <c r="B527" s="47" t="s">
        <v>153</v>
      </c>
      <c r="C527" s="47" t="s">
        <v>157</v>
      </c>
      <c r="D527" s="47" t="s">
        <v>1170</v>
      </c>
      <c r="E527" s="47" t="s">
        <v>960</v>
      </c>
      <c r="F527" s="47" t="s">
        <v>960</v>
      </c>
      <c r="G527" s="47"/>
      <c r="H527" s="47" t="s">
        <v>406</v>
      </c>
      <c r="I527" s="47" t="s">
        <v>415</v>
      </c>
      <c r="J527" s="47" t="str">
        <f>=IFERROR(VLOOKUP(H527&amp;I527,Table_Fonctions!A:G,6,FALSE),"")</f>
        <v>0</v>
      </c>
      <c r="K527" s="47" t="s">
        <v>1177</v>
      </c>
      <c r="L527" s="47" t="str">
        <f>=IFERROR(VLOOKUP(H527&amp;I527,Table_Fonctions!A:G,7,FALSE),K527)</f>
        <v/>
      </c>
      <c r="M527" s="47" t="str">
        <f>=IF(OR(LEFT(D527, 3)="TJ ", LEFT(D527, 4)="CPH "), "OUI", "NON")</f>
        <v/>
      </c>
      <c r="N527" s="47" t="s">
        <v>690</v>
      </c>
      <c r="O527" s="47" t="s">
        <v>669</v>
      </c>
      <c r="P527" s="47">
        <v>0.7984934086629002</v>
      </c>
      <c r="Q527" s="47">
        <v>0</v>
      </c>
      <c r="R527" s="47">
        <v>0.7984934086629002</v>
      </c>
      <c r="S527" s="47">
        <f>=ROUND(BQ527-(BR527+BS527),3)</f>
      </c>
      <c r="T527" s="47">
        <f>=ROUND(CK527-(CL527+CM527+CN527+CO527+CP527),3)</f>
      </c>
      <c r="U527" s="47">
        <v>0</v>
      </c>
      <c r="V527" s="47">
        <v>0</v>
      </c>
      <c r="W527" s="47">
        <v>0</v>
      </c>
      <c r="X527" s="47">
        <v>0</v>
      </c>
      <c r="Y527" s="47">
        <v>0</v>
      </c>
      <c r="Z527" s="47">
        <v>0</v>
      </c>
      <c r="AA527" s="47">
        <v>0</v>
      </c>
      <c r="AB527" s="47">
        <v>0</v>
      </c>
      <c r="AC527" s="47">
        <v>0</v>
      </c>
      <c r="AD527" s="47">
        <v>0</v>
      </c>
      <c r="AE527" s="47">
        <v>0</v>
      </c>
      <c r="AF527" s="47">
        <v>0</v>
      </c>
      <c r="AG527" s="47">
        <v>0</v>
      </c>
      <c r="AH527" s="47">
        <v>0</v>
      </c>
      <c r="AI527" s="47">
        <v>0</v>
      </c>
      <c r="AJ527" s="47">
        <v>0</v>
      </c>
      <c r="AK527" s="47">
        <v>0</v>
      </c>
      <c r="AL527" s="47">
        <v>0</v>
      </c>
      <c r="AM527" s="47">
        <v>0</v>
      </c>
      <c r="AN527" s="47">
        <v>0</v>
      </c>
      <c r="AO527" s="47">
        <v>0</v>
      </c>
      <c r="AP527" s="47">
        <v>0</v>
      </c>
      <c r="AQ527" s="47">
        <v>0</v>
      </c>
      <c r="AR527" s="47">
        <v>0</v>
      </c>
      <c r="AS527" s="47">
        <v>0</v>
      </c>
      <c r="AT527" s="47">
        <v>0</v>
      </c>
      <c r="AU527" s="47">
        <v>0</v>
      </c>
      <c r="AV527" s="47">
        <v>0</v>
      </c>
      <c r="AW527" s="47">
        <v>0</v>
      </c>
      <c r="AX527" s="47">
        <v>0</v>
      </c>
      <c r="AY527" s="47">
        <v>0</v>
      </c>
      <c r="AZ527" s="47">
        <v>0</v>
      </c>
      <c r="BA527" s="47">
        <v>0</v>
      </c>
      <c r="BB527" s="47">
        <v>0</v>
      </c>
      <c r="BC527" s="47">
        <v>0</v>
      </c>
      <c r="BD527" s="47">
        <v>0</v>
      </c>
      <c r="BE527" s="47">
        <v>0</v>
      </c>
      <c r="BF527" s="47">
        <v>0</v>
      </c>
      <c r="BG527" s="47">
        <v>0</v>
      </c>
      <c r="BH527" s="47">
        <v>0</v>
      </c>
      <c r="BI527" s="47">
        <v>0</v>
      </c>
      <c r="BJ527" s="47">
        <v>0</v>
      </c>
      <c r="BK527" s="47">
        <v>0</v>
      </c>
      <c r="BL527" s="47">
        <v>0</v>
      </c>
      <c r="BM527" s="47">
        <v>0</v>
      </c>
      <c r="BN527" s="47">
        <v>0</v>
      </c>
      <c r="BO527" s="47">
        <v>0</v>
      </c>
      <c r="BP527" s="47">
        <v>0</v>
      </c>
      <c r="BQ527" s="47">
        <v>0</v>
      </c>
      <c r="BR527" s="47">
        <v>0</v>
      </c>
      <c r="BS527" s="47">
        <v>0</v>
      </c>
      <c r="BT527" s="47">
        <v>0</v>
      </c>
      <c r="BU527" s="47">
        <v>0</v>
      </c>
      <c r="BV527" s="47">
        <v>0</v>
      </c>
      <c r="BW527" s="47">
        <v>0</v>
      </c>
      <c r="BX527" s="47">
        <v>0</v>
      </c>
      <c r="BY527" s="47">
        <v>0</v>
      </c>
      <c r="BZ527" s="47">
        <v>0</v>
      </c>
      <c r="CA527" s="47">
        <v>0</v>
      </c>
      <c r="CB527" s="47">
        <v>0</v>
      </c>
      <c r="CC527" s="47">
        <v>0</v>
      </c>
      <c r="CD527" s="47">
        <v>0</v>
      </c>
      <c r="CE527" s="47">
        <v>0</v>
      </c>
      <c r="CF527" s="47">
        <v>0</v>
      </c>
      <c r="CG527" s="47">
        <v>0</v>
      </c>
      <c r="CH527" s="47">
        <v>0</v>
      </c>
      <c r="CI527" s="47">
        <v>0</v>
      </c>
      <c r="CJ527" s="47">
        <v>0</v>
      </c>
      <c r="CK527" s="47">
        <v>0</v>
      </c>
      <c r="CL527" s="47">
        <v>0</v>
      </c>
      <c r="CM527" s="47">
        <v>0</v>
      </c>
      <c r="CN527" s="47">
        <v>0</v>
      </c>
      <c r="CO527" s="47">
        <v>0</v>
      </c>
      <c r="CP527" s="47">
        <v>0</v>
      </c>
      <c r="CQ527" s="47">
        <v>0</v>
      </c>
      <c r="CR527" s="47">
        <v>0</v>
      </c>
      <c r="CS527" s="47">
        <v>0</v>
      </c>
      <c r="CT527" s="47">
        <v>0</v>
      </c>
      <c r="CU527" s="47">
        <v>0</v>
      </c>
      <c r="CV527" s="47">
        <v>0</v>
      </c>
      <c r="CW527" s="47">
        <v>0</v>
      </c>
      <c r="CX527" s="47">
        <v>0</v>
      </c>
      <c r="CY527" s="47">
        <v>0</v>
      </c>
      <c r="CZ527" s="47">
        <v>0</v>
      </c>
      <c r="DA527" s="47">
        <v>0</v>
      </c>
      <c r="DB527" s="47">
        <v>0</v>
      </c>
      <c r="DC527" s="47">
        <v>0</v>
      </c>
      <c r="DD527" s="47">
        <v>0</v>
      </c>
      <c r="DE527" s="47">
        <v>0</v>
      </c>
      <c r="DF527" s="47">
        <v>0</v>
      </c>
      <c r="DG527" s="47">
        <v>0</v>
      </c>
      <c r="DH527" s="47">
        <v>0</v>
      </c>
      <c r="DI527" s="47">
        <v>0</v>
      </c>
      <c r="DJ527" s="47">
        <v>0</v>
      </c>
      <c r="DK527" s="47">
        <v>0</v>
      </c>
      <c r="DL527" s="47">
        <v>0</v>
      </c>
      <c r="DM527" s="47">
        <v>0</v>
      </c>
      <c r="DN527" s="47">
        <v>0</v>
      </c>
      <c r="DO527" s="47">
        <v>0</v>
      </c>
      <c r="DP527" s="47">
        <v>0</v>
      </c>
      <c r="DQ527" s="47">
        <v>0</v>
      </c>
      <c r="DR527" s="47">
        <v>0</v>
      </c>
      <c r="DS527" s="47">
        <v>0</v>
      </c>
      <c r="DT527" s="47">
        <v>0</v>
      </c>
      <c r="DU527" s="47">
        <v>0</v>
      </c>
      <c r="DV527" s="47">
        <v>0</v>
      </c>
      <c r="DW527" s="47">
        <v>0</v>
      </c>
      <c r="DX527" s="47">
        <v>0</v>
      </c>
      <c r="DY527" s="47">
        <v>0</v>
      </c>
      <c r="DZ527" s="47">
        <v>0</v>
      </c>
      <c r="EA527" s="47">
        <v>0</v>
      </c>
      <c r="ZZ527" t="s">
        <v>157</v>
      </c>
    </row>
    <row r="528" spans="1:702" x14ac:dyDescent="0.25">
      <c r="A528" s="47" t="s">
        <v>972</v>
      </c>
      <c r="B528" s="47" t="s">
        <v>153</v>
      </c>
      <c r="C528" s="47" t="s">
        <v>157</v>
      </c>
      <c r="D528" s="47" t="s">
        <v>1170</v>
      </c>
      <c r="E528" s="47" t="s">
        <v>973</v>
      </c>
      <c r="F528" s="47" t="s">
        <v>973</v>
      </c>
      <c r="G528" s="47"/>
      <c r="H528" s="47" t="s">
        <v>406</v>
      </c>
      <c r="I528" s="47" t="s">
        <v>415</v>
      </c>
      <c r="J528" s="47" t="str">
        <f>=IFERROR(VLOOKUP(H528&amp;I528,Table_Fonctions!A:G,6,FALSE),"")</f>
        <v>0</v>
      </c>
      <c r="K528" s="47" t="s">
        <v>1177</v>
      </c>
      <c r="L528" s="47" t="str">
        <f>=IFERROR(VLOOKUP(H528&amp;I528,Table_Fonctions!A:G,7,FALSE),K528)</f>
        <v/>
      </c>
      <c r="M528" s="47" t="str">
        <f>=IF(OR(LEFT(D528, 3)="TJ ", LEFT(D528, 4)="CPH "), "OUI", "NON")</f>
        <v/>
      </c>
      <c r="N528" s="47" t="s">
        <v>651</v>
      </c>
      <c r="O528" s="47" t="s">
        <v>677</v>
      </c>
      <c r="P528" s="47">
        <v>0.7631578947368421</v>
      </c>
      <c r="Q528" s="47">
        <v>0.7631578947368421</v>
      </c>
      <c r="R528" s="47" t="s">
        <v>1172</v>
      </c>
      <c r="S528" s="47">
        <f>=ROUND(BQ528-(BR528+BS528),3)</f>
      </c>
      <c r="T528" s="47">
        <f>=ROUND(CK528-(CL528+CM528+CN528+CO528+CP528),3)</f>
      </c>
      <c r="U528" s="47">
        <v>0.7631578947368421</v>
      </c>
      <c r="V528" s="47">
        <v>0</v>
      </c>
      <c r="W528" s="47">
        <v>0.7631578947368421</v>
      </c>
      <c r="X528" s="47">
        <v>0</v>
      </c>
      <c r="Y528" s="47">
        <v>0</v>
      </c>
      <c r="Z528" s="47">
        <v>0</v>
      </c>
      <c r="AA528" s="47">
        <v>0</v>
      </c>
      <c r="AB528" s="47">
        <v>0</v>
      </c>
      <c r="AC528" s="47">
        <v>0</v>
      </c>
      <c r="AD528" s="47">
        <v>0</v>
      </c>
      <c r="AE528" s="47">
        <v>0</v>
      </c>
      <c r="AF528" s="47">
        <v>0</v>
      </c>
      <c r="AG528" s="47">
        <v>0</v>
      </c>
      <c r="AH528" s="47">
        <v>0</v>
      </c>
      <c r="AI528" s="47">
        <v>0</v>
      </c>
      <c r="AJ528" s="47">
        <v>0</v>
      </c>
      <c r="AK528" s="47">
        <v>0</v>
      </c>
      <c r="AL528" s="47">
        <v>0</v>
      </c>
      <c r="AM528" s="47">
        <v>0</v>
      </c>
      <c r="AN528" s="47">
        <v>0</v>
      </c>
      <c r="AO528" s="47">
        <v>0</v>
      </c>
      <c r="AP528" s="47">
        <v>0</v>
      </c>
      <c r="AQ528" s="47">
        <v>0</v>
      </c>
      <c r="AR528" s="47">
        <v>0</v>
      </c>
      <c r="AS528" s="47">
        <v>0</v>
      </c>
      <c r="AT528" s="47">
        <v>0</v>
      </c>
      <c r="AU528" s="47">
        <v>0</v>
      </c>
      <c r="AV528" s="47">
        <v>0</v>
      </c>
      <c r="AW528" s="47">
        <v>0</v>
      </c>
      <c r="AX528" s="47">
        <v>0</v>
      </c>
      <c r="AY528" s="47">
        <v>0</v>
      </c>
      <c r="AZ528" s="47">
        <v>0</v>
      </c>
      <c r="BA528" s="47">
        <v>0</v>
      </c>
      <c r="BB528" s="47">
        <v>0</v>
      </c>
      <c r="BC528" s="47">
        <v>0</v>
      </c>
      <c r="BD528" s="47">
        <v>0</v>
      </c>
      <c r="BE528" s="47">
        <v>0</v>
      </c>
      <c r="BF528" s="47">
        <v>0</v>
      </c>
      <c r="BG528" s="47">
        <v>0</v>
      </c>
      <c r="BH528" s="47">
        <v>0</v>
      </c>
      <c r="BI528" s="47">
        <v>0</v>
      </c>
      <c r="BJ528" s="47">
        <v>0</v>
      </c>
      <c r="BK528" s="47">
        <v>0</v>
      </c>
      <c r="BL528" s="47">
        <v>0</v>
      </c>
      <c r="BM528" s="47">
        <v>0</v>
      </c>
      <c r="BN528" s="47">
        <v>0</v>
      </c>
      <c r="BO528" s="47">
        <v>0</v>
      </c>
      <c r="BP528" s="47">
        <v>0</v>
      </c>
      <c r="BQ528" s="47">
        <v>0</v>
      </c>
      <c r="BR528" s="47">
        <v>0</v>
      </c>
      <c r="BS528" s="47">
        <v>0</v>
      </c>
      <c r="BT528" s="47">
        <v>0</v>
      </c>
      <c r="BU528" s="47">
        <v>0</v>
      </c>
      <c r="BV528" s="47">
        <v>0</v>
      </c>
      <c r="BW528" s="47">
        <v>0</v>
      </c>
      <c r="BX528" s="47">
        <v>0</v>
      </c>
      <c r="BY528" s="47">
        <v>0</v>
      </c>
      <c r="BZ528" s="47">
        <v>0</v>
      </c>
      <c r="CA528" s="47">
        <v>0</v>
      </c>
      <c r="CB528" s="47">
        <v>0</v>
      </c>
      <c r="CC528" s="47">
        <v>0</v>
      </c>
      <c r="CD528" s="47">
        <v>0</v>
      </c>
      <c r="CE528" s="47">
        <v>0</v>
      </c>
      <c r="CF528" s="47">
        <v>0</v>
      </c>
      <c r="CG528" s="47">
        <v>0</v>
      </c>
      <c r="CH528" s="47">
        <v>0</v>
      </c>
      <c r="CI528" s="47">
        <v>0</v>
      </c>
      <c r="CJ528" s="47">
        <v>0</v>
      </c>
      <c r="CK528" s="47">
        <v>0</v>
      </c>
      <c r="CL528" s="47">
        <v>0</v>
      </c>
      <c r="CM528" s="47">
        <v>0</v>
      </c>
      <c r="CN528" s="47">
        <v>0</v>
      </c>
      <c r="CO528" s="47">
        <v>0</v>
      </c>
      <c r="CP528" s="47">
        <v>0</v>
      </c>
      <c r="CQ528" s="47">
        <v>0</v>
      </c>
      <c r="CR528" s="47">
        <v>0</v>
      </c>
      <c r="CS528" s="47">
        <v>0</v>
      </c>
      <c r="CT528" s="47">
        <v>0</v>
      </c>
      <c r="CU528" s="47">
        <v>0</v>
      </c>
      <c r="CV528" s="47">
        <v>0</v>
      </c>
      <c r="CW528" s="47">
        <v>0</v>
      </c>
      <c r="CX528" s="47">
        <v>0</v>
      </c>
      <c r="CY528" s="47">
        <v>0</v>
      </c>
      <c r="CZ528" s="47">
        <v>0</v>
      </c>
      <c r="DA528" s="47">
        <v>0</v>
      </c>
      <c r="DB528" s="47">
        <v>0</v>
      </c>
      <c r="DC528" s="47">
        <v>0</v>
      </c>
      <c r="DD528" s="47">
        <v>0</v>
      </c>
      <c r="DE528" s="47">
        <v>0</v>
      </c>
      <c r="DF528" s="47">
        <v>0</v>
      </c>
      <c r="DG528" s="47">
        <v>0</v>
      </c>
      <c r="DH528" s="47">
        <v>0</v>
      </c>
      <c r="DI528" s="47">
        <v>0</v>
      </c>
      <c r="DJ528" s="47">
        <v>0</v>
      </c>
      <c r="DK528" s="47">
        <v>0.2368421052631579</v>
      </c>
      <c r="DL528" s="47">
        <v>0</v>
      </c>
      <c r="DM528" s="47">
        <v>0.2368421052631579</v>
      </c>
      <c r="DN528" s="47">
        <v>0</v>
      </c>
      <c r="DO528" s="47">
        <v>0</v>
      </c>
      <c r="DP528" s="47">
        <v>0</v>
      </c>
      <c r="DQ528" s="47">
        <v>0</v>
      </c>
      <c r="DR528" s="47">
        <v>0</v>
      </c>
      <c r="DS528" s="47">
        <v>0</v>
      </c>
      <c r="DT528" s="47">
        <v>0</v>
      </c>
      <c r="DU528" s="47">
        <v>0</v>
      </c>
      <c r="DV528" s="47">
        <v>0</v>
      </c>
      <c r="DW528" s="47">
        <v>0</v>
      </c>
      <c r="DX528" s="47">
        <v>0</v>
      </c>
      <c r="DY528" s="47">
        <v>0</v>
      </c>
      <c r="DZ528" s="47">
        <v>0</v>
      </c>
      <c r="EA528" s="47">
        <v>0</v>
      </c>
      <c r="ZZ528" t="s">
        <v>157</v>
      </c>
    </row>
    <row r="529" spans="1:702" x14ac:dyDescent="0.25">
      <c r="A529" s="47" t="s">
        <v>974</v>
      </c>
      <c r="B529" s="47" t="s">
        <v>153</v>
      </c>
      <c r="C529" s="47" t="s">
        <v>157</v>
      </c>
      <c r="D529" s="47" t="s">
        <v>1170</v>
      </c>
      <c r="E529" s="47" t="s">
        <v>973</v>
      </c>
      <c r="F529" s="47" t="s">
        <v>973</v>
      </c>
      <c r="G529" s="47"/>
      <c r="H529" s="47" t="s">
        <v>406</v>
      </c>
      <c r="I529" s="47" t="s">
        <v>412</v>
      </c>
      <c r="J529" s="47" t="str">
        <f>=IFERROR(VLOOKUP(H529&amp;I529,Table_Fonctions!A:G,6,FALSE),"")</f>
        <v>0</v>
      </c>
      <c r="K529" s="47" t="s">
        <v>1177</v>
      </c>
      <c r="L529" s="47" t="str">
        <f>=IFERROR(VLOOKUP(H529&amp;I529,Table_Fonctions!A:G,7,FALSE),K529)</f>
        <v/>
      </c>
      <c r="M529" s="47" t="str">
        <f>=IF(OR(LEFT(D529, 3)="TJ ", LEFT(D529, 4)="CPH "), "OUI", "NON")</f>
        <v/>
      </c>
      <c r="N529" s="47" t="s">
        <v>975</v>
      </c>
      <c r="O529" s="47"/>
      <c r="P529" s="47">
        <v>1</v>
      </c>
      <c r="Q529" s="47">
        <v>1</v>
      </c>
      <c r="R529" s="47" t="s">
        <v>1172</v>
      </c>
      <c r="S529" s="47">
        <f>=ROUND(BQ529-(BR529+BS529),3)</f>
      </c>
      <c r="T529" s="47">
        <f>=ROUND(CK529-(CL529+CM529+CN529+CO529+CP529),3)</f>
      </c>
      <c r="U529" s="47">
        <v>0</v>
      </c>
      <c r="V529" s="47">
        <v>0</v>
      </c>
      <c r="W529" s="47">
        <v>0</v>
      </c>
      <c r="X529" s="47">
        <v>0</v>
      </c>
      <c r="Y529" s="47">
        <v>0</v>
      </c>
      <c r="Z529" s="47">
        <v>0</v>
      </c>
      <c r="AA529" s="47">
        <v>0</v>
      </c>
      <c r="AB529" s="47">
        <v>0</v>
      </c>
      <c r="AC529" s="47">
        <v>0</v>
      </c>
      <c r="AD529" s="47">
        <v>0</v>
      </c>
      <c r="AE529" s="47">
        <v>0</v>
      </c>
      <c r="AF529" s="47">
        <v>0</v>
      </c>
      <c r="AG529" s="47">
        <v>0</v>
      </c>
      <c r="AH529" s="47">
        <v>0</v>
      </c>
      <c r="AI529" s="47">
        <v>0</v>
      </c>
      <c r="AJ529" s="47">
        <v>0</v>
      </c>
      <c r="AK529" s="47">
        <v>0</v>
      </c>
      <c r="AL529" s="47">
        <v>0</v>
      </c>
      <c r="AM529" s="47">
        <v>0</v>
      </c>
      <c r="AN529" s="47">
        <v>0</v>
      </c>
      <c r="AO529" s="47">
        <v>0</v>
      </c>
      <c r="AP529" s="47">
        <v>0</v>
      </c>
      <c r="AQ529" s="47">
        <v>0</v>
      </c>
      <c r="AR529" s="47">
        <v>0</v>
      </c>
      <c r="AS529" s="47">
        <v>1</v>
      </c>
      <c r="AT529" s="47">
        <v>1</v>
      </c>
      <c r="AU529" s="47">
        <v>0</v>
      </c>
      <c r="AV529" s="47">
        <v>0</v>
      </c>
      <c r="AW529" s="47">
        <v>0</v>
      </c>
      <c r="AX529" s="47">
        <v>0</v>
      </c>
      <c r="AY529" s="47">
        <v>0</v>
      </c>
      <c r="AZ529" s="47">
        <v>0</v>
      </c>
      <c r="BA529" s="47">
        <v>0</v>
      </c>
      <c r="BB529" s="47">
        <v>0</v>
      </c>
      <c r="BC529" s="47">
        <v>0</v>
      </c>
      <c r="BD529" s="47">
        <v>0</v>
      </c>
      <c r="BE529" s="47">
        <v>0</v>
      </c>
      <c r="BF529" s="47">
        <v>0</v>
      </c>
      <c r="BG529" s="47">
        <v>0</v>
      </c>
      <c r="BH529" s="47">
        <v>0</v>
      </c>
      <c r="BI529" s="47">
        <v>0</v>
      </c>
      <c r="BJ529" s="47">
        <v>0</v>
      </c>
      <c r="BK529" s="47">
        <v>0</v>
      </c>
      <c r="BL529" s="47">
        <v>0</v>
      </c>
      <c r="BM529" s="47">
        <v>0</v>
      </c>
      <c r="BN529" s="47">
        <v>0</v>
      </c>
      <c r="BO529" s="47">
        <v>0</v>
      </c>
      <c r="BP529" s="47">
        <v>0</v>
      </c>
      <c r="BQ529" s="47">
        <v>0</v>
      </c>
      <c r="BR529" s="47">
        <v>0</v>
      </c>
      <c r="BS529" s="47">
        <v>0</v>
      </c>
      <c r="BT529" s="47">
        <v>0</v>
      </c>
      <c r="BU529" s="47">
        <v>0</v>
      </c>
      <c r="BV529" s="47">
        <v>0</v>
      </c>
      <c r="BW529" s="47">
        <v>0</v>
      </c>
      <c r="BX529" s="47">
        <v>0</v>
      </c>
      <c r="BY529" s="47">
        <v>0</v>
      </c>
      <c r="BZ529" s="47">
        <v>0</v>
      </c>
      <c r="CA529" s="47">
        <v>0</v>
      </c>
      <c r="CB529" s="47">
        <v>0</v>
      </c>
      <c r="CC529" s="47">
        <v>0</v>
      </c>
      <c r="CD529" s="47">
        <v>0</v>
      </c>
      <c r="CE529" s="47">
        <v>0</v>
      </c>
      <c r="CF529" s="47">
        <v>0</v>
      </c>
      <c r="CG529" s="47">
        <v>0</v>
      </c>
      <c r="CH529" s="47">
        <v>0</v>
      </c>
      <c r="CI529" s="47">
        <v>0</v>
      </c>
      <c r="CJ529" s="47">
        <v>0</v>
      </c>
      <c r="CK529" s="47">
        <v>0</v>
      </c>
      <c r="CL529" s="47">
        <v>0</v>
      </c>
      <c r="CM529" s="47">
        <v>0</v>
      </c>
      <c r="CN529" s="47">
        <v>0</v>
      </c>
      <c r="CO529" s="47">
        <v>0</v>
      </c>
      <c r="CP529" s="47">
        <v>0</v>
      </c>
      <c r="CQ529" s="47">
        <v>0</v>
      </c>
      <c r="CR529" s="47">
        <v>0</v>
      </c>
      <c r="CS529" s="47">
        <v>0</v>
      </c>
      <c r="CT529" s="47">
        <v>0</v>
      </c>
      <c r="CU529" s="47">
        <v>0</v>
      </c>
      <c r="CV529" s="47">
        <v>0</v>
      </c>
      <c r="CW529" s="47">
        <v>0</v>
      </c>
      <c r="CX529" s="47">
        <v>0</v>
      </c>
      <c r="CY529" s="47">
        <v>0</v>
      </c>
      <c r="CZ529" s="47">
        <v>0</v>
      </c>
      <c r="DA529" s="47">
        <v>0</v>
      </c>
      <c r="DB529" s="47">
        <v>0</v>
      </c>
      <c r="DC529" s="47">
        <v>0</v>
      </c>
      <c r="DD529" s="47">
        <v>0</v>
      </c>
      <c r="DE529" s="47">
        <v>0</v>
      </c>
      <c r="DF529" s="47">
        <v>0</v>
      </c>
      <c r="DG529" s="47">
        <v>0</v>
      </c>
      <c r="DH529" s="47">
        <v>0</v>
      </c>
      <c r="DI529" s="47">
        <v>0</v>
      </c>
      <c r="DJ529" s="47">
        <v>0</v>
      </c>
      <c r="DK529" s="47">
        <v>0</v>
      </c>
      <c r="DL529" s="47">
        <v>0</v>
      </c>
      <c r="DM529" s="47">
        <v>0</v>
      </c>
      <c r="DN529" s="47">
        <v>0</v>
      </c>
      <c r="DO529" s="47">
        <v>0</v>
      </c>
      <c r="DP529" s="47">
        <v>0</v>
      </c>
      <c r="DQ529" s="47">
        <v>0</v>
      </c>
      <c r="DR529" s="47">
        <v>0</v>
      </c>
      <c r="DS529" s="47">
        <v>0</v>
      </c>
      <c r="DT529" s="47">
        <v>0</v>
      </c>
      <c r="DU529" s="47">
        <v>0</v>
      </c>
      <c r="DV529" s="47">
        <v>0</v>
      </c>
      <c r="DW529" s="47">
        <v>0</v>
      </c>
      <c r="DX529" s="47">
        <v>0</v>
      </c>
      <c r="DY529" s="47">
        <v>0</v>
      </c>
      <c r="DZ529" s="47">
        <v>0</v>
      </c>
      <c r="EA529" s="47">
        <v>0</v>
      </c>
      <c r="ZZ529" t="s">
        <v>157</v>
      </c>
    </row>
    <row r="530" spans="1:702" x14ac:dyDescent="0.25">
      <c r="A530" s="47" t="s">
        <v>976</v>
      </c>
      <c r="B530" s="47" t="s">
        <v>153</v>
      </c>
      <c r="C530" s="47" t="s">
        <v>157</v>
      </c>
      <c r="D530" s="47" t="s">
        <v>1170</v>
      </c>
      <c r="E530" s="47" t="s">
        <v>973</v>
      </c>
      <c r="F530" s="47" t="s">
        <v>973</v>
      </c>
      <c r="G530" s="47"/>
      <c r="H530" s="47" t="s">
        <v>406</v>
      </c>
      <c r="I530" s="47" t="s">
        <v>529</v>
      </c>
      <c r="J530" s="47" t="str">
        <f>=IFERROR(VLOOKUP(H530&amp;I530,Table_Fonctions!A:G,6,FALSE),"")</f>
        <v>0</v>
      </c>
      <c r="K530" s="47" t="s">
        <v>1177</v>
      </c>
      <c r="L530" s="47" t="str">
        <f>=IFERROR(VLOOKUP(H530&amp;I530,Table_Fonctions!A:G,7,FALSE),K530)</f>
        <v/>
      </c>
      <c r="M530" s="47" t="str">
        <f>=IF(OR(LEFT(D530, 3)="TJ ", LEFT(D530, 4)="CPH "), "OUI", "NON")</f>
        <v/>
      </c>
      <c r="N530" s="47" t="s">
        <v>671</v>
      </c>
      <c r="O530" s="47" t="s">
        <v>977</v>
      </c>
      <c r="P530" s="47">
        <v>0.9131578947368421</v>
      </c>
      <c r="Q530" s="47">
        <v>0.9131578947368421</v>
      </c>
      <c r="R530" s="47" t="s">
        <v>1172</v>
      </c>
      <c r="S530" s="47">
        <f>=ROUND(BQ530-(BR530+BS530),3)</f>
      </c>
      <c r="T530" s="47">
        <f>=ROUND(CK530-(CL530+CM530+CN530+CO530+CP530),3)</f>
      </c>
      <c r="U530" s="47">
        <v>0</v>
      </c>
      <c r="V530" s="47">
        <v>0</v>
      </c>
      <c r="W530" s="47">
        <v>0</v>
      </c>
      <c r="X530" s="47">
        <v>0</v>
      </c>
      <c r="Y530" s="47">
        <v>0</v>
      </c>
      <c r="Z530" s="47">
        <v>0</v>
      </c>
      <c r="AA530" s="47">
        <v>0</v>
      </c>
      <c r="AB530" s="47">
        <v>0</v>
      </c>
      <c r="AC530" s="47">
        <v>0</v>
      </c>
      <c r="AD530" s="47">
        <v>0</v>
      </c>
      <c r="AE530" s="47">
        <v>0</v>
      </c>
      <c r="AF530" s="47">
        <v>0</v>
      </c>
      <c r="AG530" s="47">
        <v>0</v>
      </c>
      <c r="AH530" s="47">
        <v>0</v>
      </c>
      <c r="AI530" s="47">
        <v>0</v>
      </c>
      <c r="AJ530" s="47">
        <v>0</v>
      </c>
      <c r="AK530" s="47">
        <v>0</v>
      </c>
      <c r="AL530" s="47">
        <v>0</v>
      </c>
      <c r="AM530" s="47">
        <v>0</v>
      </c>
      <c r="AN530" s="47">
        <v>0</v>
      </c>
      <c r="AO530" s="47">
        <v>0</v>
      </c>
      <c r="AP530" s="47">
        <v>0</v>
      </c>
      <c r="AQ530" s="47">
        <v>0</v>
      </c>
      <c r="AR530" s="47">
        <v>0</v>
      </c>
      <c r="AS530" s="47">
        <v>0</v>
      </c>
      <c r="AT530" s="47">
        <v>0</v>
      </c>
      <c r="AU530" s="47">
        <v>0</v>
      </c>
      <c r="AV530" s="47">
        <v>0</v>
      </c>
      <c r="AW530" s="47">
        <v>0</v>
      </c>
      <c r="AX530" s="47">
        <v>0</v>
      </c>
      <c r="AY530" s="47">
        <v>0</v>
      </c>
      <c r="AZ530" s="47">
        <v>0</v>
      </c>
      <c r="BA530" s="47">
        <v>0</v>
      </c>
      <c r="BB530" s="47">
        <v>0</v>
      </c>
      <c r="BC530" s="47">
        <v>0</v>
      </c>
      <c r="BD530" s="47">
        <v>0</v>
      </c>
      <c r="BE530" s="47">
        <v>0</v>
      </c>
      <c r="BF530" s="47">
        <v>0</v>
      </c>
      <c r="BG530" s="47">
        <v>0</v>
      </c>
      <c r="BH530" s="47">
        <v>0</v>
      </c>
      <c r="BI530" s="47">
        <v>0</v>
      </c>
      <c r="BJ530" s="47">
        <v>0</v>
      </c>
      <c r="BK530" s="47">
        <v>0</v>
      </c>
      <c r="BL530" s="47">
        <v>0</v>
      </c>
      <c r="BM530" s="47">
        <v>0</v>
      </c>
      <c r="BN530" s="47">
        <v>0</v>
      </c>
      <c r="BO530" s="47">
        <v>0</v>
      </c>
      <c r="BP530" s="47">
        <v>0</v>
      </c>
      <c r="BQ530" s="47">
        <v>0</v>
      </c>
      <c r="BR530" s="47">
        <v>0</v>
      </c>
      <c r="BS530" s="47">
        <v>0</v>
      </c>
      <c r="BT530" s="47">
        <v>0</v>
      </c>
      <c r="BU530" s="47">
        <v>0</v>
      </c>
      <c r="BV530" s="47">
        <v>0</v>
      </c>
      <c r="BW530" s="47">
        <v>0</v>
      </c>
      <c r="BX530" s="47">
        <v>0</v>
      </c>
      <c r="BY530" s="47">
        <v>0</v>
      </c>
      <c r="BZ530" s="47">
        <v>0</v>
      </c>
      <c r="CA530" s="47">
        <v>0</v>
      </c>
      <c r="CB530" s="47">
        <v>0</v>
      </c>
      <c r="CC530" s="47">
        <v>0</v>
      </c>
      <c r="CD530" s="47">
        <v>0</v>
      </c>
      <c r="CE530" s="47">
        <v>0</v>
      </c>
      <c r="CF530" s="47">
        <v>0</v>
      </c>
      <c r="CG530" s="47">
        <v>0</v>
      </c>
      <c r="CH530" s="47">
        <v>0</v>
      </c>
      <c r="CI530" s="47">
        <v>0</v>
      </c>
      <c r="CJ530" s="47">
        <v>0</v>
      </c>
      <c r="CK530" s="47">
        <v>0</v>
      </c>
      <c r="CL530" s="47">
        <v>0</v>
      </c>
      <c r="CM530" s="47">
        <v>0</v>
      </c>
      <c r="CN530" s="47">
        <v>0</v>
      </c>
      <c r="CO530" s="47">
        <v>0</v>
      </c>
      <c r="CP530" s="47">
        <v>0</v>
      </c>
      <c r="CQ530" s="47">
        <v>0</v>
      </c>
      <c r="CR530" s="47">
        <v>0</v>
      </c>
      <c r="CS530" s="47">
        <v>0</v>
      </c>
      <c r="CT530" s="47">
        <v>0</v>
      </c>
      <c r="CU530" s="47">
        <v>0</v>
      </c>
      <c r="CV530" s="47">
        <v>0</v>
      </c>
      <c r="CW530" s="47">
        <v>0</v>
      </c>
      <c r="CX530" s="47">
        <v>0</v>
      </c>
      <c r="CY530" s="47">
        <v>0.9131578947368421</v>
      </c>
      <c r="CZ530" s="47">
        <v>0.9131578947368421</v>
      </c>
      <c r="DA530" s="47">
        <v>0</v>
      </c>
      <c r="DB530" s="47">
        <v>0</v>
      </c>
      <c r="DC530" s="47">
        <v>0</v>
      </c>
      <c r="DD530" s="47">
        <v>0</v>
      </c>
      <c r="DE530" s="47">
        <v>0</v>
      </c>
      <c r="DF530" s="47">
        <v>0</v>
      </c>
      <c r="DG530" s="47">
        <v>0</v>
      </c>
      <c r="DH530" s="47">
        <v>0</v>
      </c>
      <c r="DI530" s="47">
        <v>0</v>
      </c>
      <c r="DJ530" s="47">
        <v>0</v>
      </c>
      <c r="DK530" s="47">
        <v>0</v>
      </c>
      <c r="DL530" s="47">
        <v>0</v>
      </c>
      <c r="DM530" s="47">
        <v>0</v>
      </c>
      <c r="DN530" s="47">
        <v>0</v>
      </c>
      <c r="DO530" s="47">
        <v>0</v>
      </c>
      <c r="DP530" s="47">
        <v>0</v>
      </c>
      <c r="DQ530" s="47">
        <v>0</v>
      </c>
      <c r="DR530" s="47">
        <v>0</v>
      </c>
      <c r="DS530" s="47">
        <v>0</v>
      </c>
      <c r="DT530" s="47">
        <v>0</v>
      </c>
      <c r="DU530" s="47">
        <v>0</v>
      </c>
      <c r="DV530" s="47">
        <v>0</v>
      </c>
      <c r="DW530" s="47">
        <v>0</v>
      </c>
      <c r="DX530" s="47">
        <v>0</v>
      </c>
      <c r="DY530" s="47">
        <v>0</v>
      </c>
      <c r="DZ530" s="47">
        <v>0</v>
      </c>
      <c r="EA530" s="47">
        <v>0</v>
      </c>
      <c r="ZZ530" t="s">
        <v>157</v>
      </c>
    </row>
    <row r="531" spans="1:702" x14ac:dyDescent="0.25">
      <c r="A531" s="47" t="s">
        <v>978</v>
      </c>
      <c r="B531" s="47" t="s">
        <v>153</v>
      </c>
      <c r="C531" s="47" t="s">
        <v>157</v>
      </c>
      <c r="D531" s="47" t="s">
        <v>1170</v>
      </c>
      <c r="E531" s="47" t="s">
        <v>973</v>
      </c>
      <c r="F531" s="47" t="s">
        <v>973</v>
      </c>
      <c r="G531" s="47"/>
      <c r="H531" s="47" t="s">
        <v>406</v>
      </c>
      <c r="I531" s="47" t="s">
        <v>412</v>
      </c>
      <c r="J531" s="47" t="str">
        <f>=IFERROR(VLOOKUP(H531&amp;I531,Table_Fonctions!A:G,6,FALSE),"")</f>
        <v>0</v>
      </c>
      <c r="K531" s="47" t="s">
        <v>1177</v>
      </c>
      <c r="L531" s="47" t="str">
        <f>=IFERROR(VLOOKUP(H531&amp;I531,Table_Fonctions!A:G,7,FALSE),K531)</f>
        <v/>
      </c>
      <c r="M531" s="47" t="str">
        <f>=IF(OR(LEFT(D531, 3)="TJ ", LEFT(D531, 4)="CPH "), "OUI", "NON")</f>
        <v/>
      </c>
      <c r="N531" s="47" t="s">
        <v>660</v>
      </c>
      <c r="O531" s="47" t="s">
        <v>979</v>
      </c>
      <c r="P531" s="47">
        <v>0.35526315789473684</v>
      </c>
      <c r="Q531" s="47">
        <v>0.35526315789473684</v>
      </c>
      <c r="R531" s="47" t="s">
        <v>1172</v>
      </c>
      <c r="S531" s="47">
        <f>=ROUND(BQ531-(BR531+BS531),3)</f>
      </c>
      <c r="T531" s="47">
        <f>=ROUND(CK531-(CL531+CM531+CN531+CO531+CP531),3)</f>
      </c>
      <c r="U531" s="47">
        <v>0</v>
      </c>
      <c r="V531" s="47">
        <v>0</v>
      </c>
      <c r="W531" s="47">
        <v>0</v>
      </c>
      <c r="X531" s="47">
        <v>0</v>
      </c>
      <c r="Y531" s="47">
        <v>0</v>
      </c>
      <c r="Z531" s="47">
        <v>0</v>
      </c>
      <c r="AA531" s="47">
        <v>0</v>
      </c>
      <c r="AB531" s="47">
        <v>0</v>
      </c>
      <c r="AC531" s="47">
        <v>0</v>
      </c>
      <c r="AD531" s="47">
        <v>0</v>
      </c>
      <c r="AE531" s="47">
        <v>0</v>
      </c>
      <c r="AF531" s="47">
        <v>0</v>
      </c>
      <c r="AG531" s="47">
        <v>0</v>
      </c>
      <c r="AH531" s="47">
        <v>0</v>
      </c>
      <c r="AI531" s="47">
        <v>0</v>
      </c>
      <c r="AJ531" s="47">
        <v>0</v>
      </c>
      <c r="AK531" s="47">
        <v>0</v>
      </c>
      <c r="AL531" s="47">
        <v>0</v>
      </c>
      <c r="AM531" s="47">
        <v>0</v>
      </c>
      <c r="AN531" s="47">
        <v>0</v>
      </c>
      <c r="AO531" s="47">
        <v>0</v>
      </c>
      <c r="AP531" s="47">
        <v>0</v>
      </c>
      <c r="AQ531" s="47">
        <v>0</v>
      </c>
      <c r="AR531" s="47">
        <v>0</v>
      </c>
      <c r="AS531" s="47">
        <v>0</v>
      </c>
      <c r="AT531" s="47">
        <v>0</v>
      </c>
      <c r="AU531" s="47">
        <v>0</v>
      </c>
      <c r="AV531" s="47">
        <v>0</v>
      </c>
      <c r="AW531" s="47">
        <v>0</v>
      </c>
      <c r="AX531" s="47">
        <v>0</v>
      </c>
      <c r="AY531" s="47">
        <v>0</v>
      </c>
      <c r="AZ531" s="47">
        <v>0</v>
      </c>
      <c r="BA531" s="47">
        <v>0</v>
      </c>
      <c r="BB531" s="47">
        <v>0</v>
      </c>
      <c r="BC531" s="47">
        <v>0</v>
      </c>
      <c r="BD531" s="47">
        <v>0</v>
      </c>
      <c r="BE531" s="47">
        <v>0</v>
      </c>
      <c r="BF531" s="47">
        <v>0</v>
      </c>
      <c r="BG531" s="47">
        <v>0</v>
      </c>
      <c r="BH531" s="47">
        <v>0</v>
      </c>
      <c r="BI531" s="47">
        <v>0</v>
      </c>
      <c r="BJ531" s="47">
        <v>0</v>
      </c>
      <c r="BK531" s="47">
        <v>0</v>
      </c>
      <c r="BL531" s="47">
        <v>0</v>
      </c>
      <c r="BM531" s="47">
        <v>0</v>
      </c>
      <c r="BN531" s="47">
        <v>0</v>
      </c>
      <c r="BO531" s="47">
        <v>0</v>
      </c>
      <c r="BP531" s="47">
        <v>0</v>
      </c>
      <c r="BQ531" s="47">
        <v>0</v>
      </c>
      <c r="BR531" s="47">
        <v>0</v>
      </c>
      <c r="BS531" s="47">
        <v>0</v>
      </c>
      <c r="BT531" s="47">
        <v>0.35526315789473684</v>
      </c>
      <c r="BU531" s="47">
        <v>0</v>
      </c>
      <c r="BV531" s="47">
        <v>0</v>
      </c>
      <c r="BW531" s="47">
        <v>0</v>
      </c>
      <c r="BX531" s="47">
        <v>0</v>
      </c>
      <c r="BY531" s="47">
        <v>0</v>
      </c>
      <c r="BZ531" s="47">
        <v>0</v>
      </c>
      <c r="CA531" s="47">
        <v>0</v>
      </c>
      <c r="CB531" s="47">
        <v>0</v>
      </c>
      <c r="CC531" s="47">
        <v>0</v>
      </c>
      <c r="CD531" s="47">
        <v>0</v>
      </c>
      <c r="CE531" s="47">
        <v>0</v>
      </c>
      <c r="CF531" s="47">
        <v>0</v>
      </c>
      <c r="CG531" s="47">
        <v>0</v>
      </c>
      <c r="CH531" s="47">
        <v>0</v>
      </c>
      <c r="CI531" s="47">
        <v>0</v>
      </c>
      <c r="CJ531" s="47">
        <v>0</v>
      </c>
      <c r="CK531" s="47">
        <v>0</v>
      </c>
      <c r="CL531" s="47">
        <v>0</v>
      </c>
      <c r="CM531" s="47">
        <v>0</v>
      </c>
      <c r="CN531" s="47">
        <v>0</v>
      </c>
      <c r="CO531" s="47">
        <v>0</v>
      </c>
      <c r="CP531" s="47">
        <v>0</v>
      </c>
      <c r="CQ531" s="47">
        <v>0</v>
      </c>
      <c r="CR531" s="47">
        <v>0</v>
      </c>
      <c r="CS531" s="47">
        <v>0</v>
      </c>
      <c r="CT531" s="47">
        <v>0</v>
      </c>
      <c r="CU531" s="47">
        <v>0</v>
      </c>
      <c r="CV531" s="47">
        <v>0</v>
      </c>
      <c r="CW531" s="47">
        <v>0</v>
      </c>
      <c r="CX531" s="47">
        <v>0</v>
      </c>
      <c r="CY531" s="47">
        <v>0</v>
      </c>
      <c r="CZ531" s="47">
        <v>0</v>
      </c>
      <c r="DA531" s="47">
        <v>0</v>
      </c>
      <c r="DB531" s="47">
        <v>0</v>
      </c>
      <c r="DC531" s="47">
        <v>0</v>
      </c>
      <c r="DD531" s="47">
        <v>0</v>
      </c>
      <c r="DE531" s="47">
        <v>0</v>
      </c>
      <c r="DF531" s="47">
        <v>0</v>
      </c>
      <c r="DG531" s="47">
        <v>0</v>
      </c>
      <c r="DH531" s="47">
        <v>0</v>
      </c>
      <c r="DI531" s="47">
        <v>0</v>
      </c>
      <c r="DJ531" s="47">
        <v>0</v>
      </c>
      <c r="DK531" s="47">
        <v>0</v>
      </c>
      <c r="DL531" s="47">
        <v>0</v>
      </c>
      <c r="DM531" s="47">
        <v>0</v>
      </c>
      <c r="DN531" s="47">
        <v>0</v>
      </c>
      <c r="DO531" s="47">
        <v>0</v>
      </c>
      <c r="DP531" s="47">
        <v>0</v>
      </c>
      <c r="DQ531" s="47">
        <v>0</v>
      </c>
      <c r="DR531" s="47">
        <v>0</v>
      </c>
      <c r="DS531" s="47">
        <v>0</v>
      </c>
      <c r="DT531" s="47">
        <v>0</v>
      </c>
      <c r="DU531" s="47">
        <v>0</v>
      </c>
      <c r="DV531" s="47">
        <v>0</v>
      </c>
      <c r="DW531" s="47">
        <v>0</v>
      </c>
      <c r="DX531" s="47">
        <v>0</v>
      </c>
      <c r="DY531" s="47">
        <v>0</v>
      </c>
      <c r="DZ531" s="47">
        <v>0</v>
      </c>
      <c r="EA531" s="47">
        <v>0</v>
      </c>
      <c r="ZZ531" t="s">
        <v>157</v>
      </c>
    </row>
    <row r="532" spans="1:702" x14ac:dyDescent="0.25">
      <c r="A532" s="47" t="s">
        <v>980</v>
      </c>
      <c r="B532" s="47" t="s">
        <v>153</v>
      </c>
      <c r="C532" s="47" t="s">
        <v>157</v>
      </c>
      <c r="D532" s="47" t="s">
        <v>1170</v>
      </c>
      <c r="E532" s="47" t="s">
        <v>973</v>
      </c>
      <c r="F532" s="47" t="s">
        <v>973</v>
      </c>
      <c r="G532" s="47"/>
      <c r="H532" s="47" t="s">
        <v>406</v>
      </c>
      <c r="I532" s="47" t="s">
        <v>415</v>
      </c>
      <c r="J532" s="47" t="str">
        <f>=IFERROR(VLOOKUP(H532&amp;I532,Table_Fonctions!A:G,6,FALSE),"")</f>
        <v>0</v>
      </c>
      <c r="K532" s="47" t="s">
        <v>1177</v>
      </c>
      <c r="L532" s="47" t="str">
        <f>=IFERROR(VLOOKUP(H532&amp;I532,Table_Fonctions!A:G,7,FALSE),K532)</f>
        <v/>
      </c>
      <c r="M532" s="47" t="str">
        <f>=IF(OR(LEFT(D532, 3)="TJ ", LEFT(D532, 4)="CPH "), "OUI", "NON")</f>
        <v/>
      </c>
      <c r="N532" s="47" t="s">
        <v>818</v>
      </c>
      <c r="O532" s="47"/>
      <c r="P532" s="47">
        <v>1</v>
      </c>
      <c r="Q532" s="47">
        <v>1</v>
      </c>
      <c r="R532" s="47" t="s">
        <v>1172</v>
      </c>
      <c r="S532" s="47">
        <f>=ROUND(BQ532-(BR532+BS532),3)</f>
      </c>
      <c r="T532" s="47">
        <f>=ROUND(CK532-(CL532+CM532+CN532+CO532+CP532),3)</f>
      </c>
      <c r="U532" s="47">
        <v>0</v>
      </c>
      <c r="V532" s="47">
        <v>0</v>
      </c>
      <c r="W532" s="47">
        <v>0</v>
      </c>
      <c r="X532" s="47">
        <v>0</v>
      </c>
      <c r="Y532" s="47">
        <v>0</v>
      </c>
      <c r="Z532" s="47">
        <v>0</v>
      </c>
      <c r="AA532" s="47">
        <v>0</v>
      </c>
      <c r="AB532" s="47">
        <v>0</v>
      </c>
      <c r="AC532" s="47">
        <v>0</v>
      </c>
      <c r="AD532" s="47">
        <v>0</v>
      </c>
      <c r="AE532" s="47">
        <v>0</v>
      </c>
      <c r="AF532" s="47">
        <v>0</v>
      </c>
      <c r="AG532" s="47">
        <v>0</v>
      </c>
      <c r="AH532" s="47">
        <v>0</v>
      </c>
      <c r="AI532" s="47">
        <v>0</v>
      </c>
      <c r="AJ532" s="47">
        <v>0</v>
      </c>
      <c r="AK532" s="47">
        <v>0</v>
      </c>
      <c r="AL532" s="47">
        <v>0</v>
      </c>
      <c r="AM532" s="47">
        <v>0</v>
      </c>
      <c r="AN532" s="47">
        <v>0</v>
      </c>
      <c r="AO532" s="47">
        <v>0</v>
      </c>
      <c r="AP532" s="47">
        <v>0</v>
      </c>
      <c r="AQ532" s="47">
        <v>0</v>
      </c>
      <c r="AR532" s="47">
        <v>0</v>
      </c>
      <c r="AS532" s="47">
        <v>0</v>
      </c>
      <c r="AT532" s="47">
        <v>0</v>
      </c>
      <c r="AU532" s="47">
        <v>0</v>
      </c>
      <c r="AV532" s="47">
        <v>0</v>
      </c>
      <c r="AW532" s="47">
        <v>0</v>
      </c>
      <c r="AX532" s="47">
        <v>0</v>
      </c>
      <c r="AY532" s="47">
        <v>0</v>
      </c>
      <c r="AZ532" s="47">
        <v>0</v>
      </c>
      <c r="BA532" s="47">
        <v>0</v>
      </c>
      <c r="BB532" s="47">
        <v>0</v>
      </c>
      <c r="BC532" s="47">
        <v>0</v>
      </c>
      <c r="BD532" s="47">
        <v>0</v>
      </c>
      <c r="BE532" s="47">
        <v>0</v>
      </c>
      <c r="BF532" s="47">
        <v>0</v>
      </c>
      <c r="BG532" s="47">
        <v>0</v>
      </c>
      <c r="BH532" s="47">
        <v>0</v>
      </c>
      <c r="BI532" s="47">
        <v>0</v>
      </c>
      <c r="BJ532" s="47">
        <v>0</v>
      </c>
      <c r="BK532" s="47">
        <v>0</v>
      </c>
      <c r="BL532" s="47">
        <v>0</v>
      </c>
      <c r="BM532" s="47">
        <v>0</v>
      </c>
      <c r="BN532" s="47">
        <v>0</v>
      </c>
      <c r="BO532" s="47">
        <v>0</v>
      </c>
      <c r="BP532" s="47">
        <v>0</v>
      </c>
      <c r="BQ532" s="47">
        <v>0</v>
      </c>
      <c r="BR532" s="47">
        <v>0</v>
      </c>
      <c r="BS532" s="47">
        <v>0</v>
      </c>
      <c r="BT532" s="47">
        <v>0</v>
      </c>
      <c r="BU532" s="47">
        <v>0</v>
      </c>
      <c r="BV532" s="47">
        <v>0</v>
      </c>
      <c r="BW532" s="47">
        <v>0</v>
      </c>
      <c r="BX532" s="47">
        <v>0</v>
      </c>
      <c r="BY532" s="47">
        <v>0</v>
      </c>
      <c r="BZ532" s="47">
        <v>0</v>
      </c>
      <c r="CA532" s="47">
        <v>0</v>
      </c>
      <c r="CB532" s="47">
        <v>0</v>
      </c>
      <c r="CC532" s="47">
        <v>0</v>
      </c>
      <c r="CD532" s="47">
        <v>0</v>
      </c>
      <c r="CE532" s="47">
        <v>0</v>
      </c>
      <c r="CF532" s="47">
        <v>0</v>
      </c>
      <c r="CG532" s="47">
        <v>0</v>
      </c>
      <c r="CH532" s="47">
        <v>0</v>
      </c>
      <c r="CI532" s="47">
        <v>0</v>
      </c>
      <c r="CJ532" s="47">
        <v>0</v>
      </c>
      <c r="CK532" s="47">
        <v>1</v>
      </c>
      <c r="CL532" s="47">
        <v>0</v>
      </c>
      <c r="CM532" s="47">
        <v>0</v>
      </c>
      <c r="CN532" s="47">
        <v>0</v>
      </c>
      <c r="CO532" s="47">
        <v>0</v>
      </c>
      <c r="CP532" s="47">
        <v>0</v>
      </c>
      <c r="CQ532" s="47">
        <v>0</v>
      </c>
      <c r="CR532" s="47">
        <v>0</v>
      </c>
      <c r="CS532" s="47">
        <v>0</v>
      </c>
      <c r="CT532" s="47">
        <v>0</v>
      </c>
      <c r="CU532" s="47">
        <v>0</v>
      </c>
      <c r="CV532" s="47">
        <v>0</v>
      </c>
      <c r="CW532" s="47">
        <v>0</v>
      </c>
      <c r="CX532" s="47">
        <v>0</v>
      </c>
      <c r="CY532" s="47">
        <v>0</v>
      </c>
      <c r="CZ532" s="47">
        <v>0</v>
      </c>
      <c r="DA532" s="47">
        <v>0</v>
      </c>
      <c r="DB532" s="47">
        <v>0</v>
      </c>
      <c r="DC532" s="47">
        <v>0</v>
      </c>
      <c r="DD532" s="47">
        <v>0</v>
      </c>
      <c r="DE532" s="47">
        <v>0</v>
      </c>
      <c r="DF532" s="47">
        <v>0</v>
      </c>
      <c r="DG532" s="47">
        <v>0</v>
      </c>
      <c r="DH532" s="47">
        <v>0</v>
      </c>
      <c r="DI532" s="47">
        <v>0</v>
      </c>
      <c r="DJ532" s="47">
        <v>0</v>
      </c>
      <c r="DK532" s="47">
        <v>0</v>
      </c>
      <c r="DL532" s="47">
        <v>0</v>
      </c>
      <c r="DM532" s="47">
        <v>0</v>
      </c>
      <c r="DN532" s="47">
        <v>0</v>
      </c>
      <c r="DO532" s="47">
        <v>0</v>
      </c>
      <c r="DP532" s="47">
        <v>0</v>
      </c>
      <c r="DQ532" s="47">
        <v>0</v>
      </c>
      <c r="DR532" s="47">
        <v>0</v>
      </c>
      <c r="DS532" s="47">
        <v>0</v>
      </c>
      <c r="DT532" s="47">
        <v>0</v>
      </c>
      <c r="DU532" s="47">
        <v>0</v>
      </c>
      <c r="DV532" s="47">
        <v>0</v>
      </c>
      <c r="DW532" s="47">
        <v>0</v>
      </c>
      <c r="DX532" s="47">
        <v>0</v>
      </c>
      <c r="DY532" s="47">
        <v>0</v>
      </c>
      <c r="DZ532" s="47">
        <v>0</v>
      </c>
      <c r="EA532" s="47">
        <v>0</v>
      </c>
      <c r="ZZ532" t="s">
        <v>157</v>
      </c>
    </row>
    <row r="533" spans="1:702" x14ac:dyDescent="0.25">
      <c r="A533" s="47" t="s">
        <v>981</v>
      </c>
      <c r="B533" s="47" t="s">
        <v>153</v>
      </c>
      <c r="C533" s="47" t="s">
        <v>157</v>
      </c>
      <c r="D533" s="47" t="s">
        <v>1170</v>
      </c>
      <c r="E533" s="47" t="s">
        <v>973</v>
      </c>
      <c r="F533" s="47" t="s">
        <v>973</v>
      </c>
      <c r="G533" s="47"/>
      <c r="H533" s="47" t="s">
        <v>406</v>
      </c>
      <c r="I533" s="47" t="s">
        <v>415</v>
      </c>
      <c r="J533" s="47" t="str">
        <f>=IFERROR(VLOOKUP(H533&amp;I533,Table_Fonctions!A:G,6,FALSE),"")</f>
        <v>0</v>
      </c>
      <c r="K533" s="47" t="s">
        <v>1177</v>
      </c>
      <c r="L533" s="47" t="str">
        <f>=IFERROR(VLOOKUP(H533&amp;I533,Table_Fonctions!A:G,7,FALSE),K533)</f>
        <v/>
      </c>
      <c r="M533" s="47" t="str">
        <f>=IF(OR(LEFT(D533, 3)="TJ ", LEFT(D533, 4)="CPH "), "OUI", "NON")</f>
        <v/>
      </c>
      <c r="N533" s="47" t="s">
        <v>982</v>
      </c>
      <c r="O533" s="47" t="s">
        <v>669</v>
      </c>
      <c r="P533" s="47">
        <v>0.8</v>
      </c>
      <c r="Q533" s="47">
        <v>0.8</v>
      </c>
      <c r="R533" s="47" t="s">
        <v>1172</v>
      </c>
      <c r="S533" s="47">
        <f>=ROUND(BQ533-(BR533+BS533),3)</f>
      </c>
      <c r="T533" s="47">
        <f>=ROUND(CK533-(CL533+CM533+CN533+CO533+CP533),3)</f>
      </c>
      <c r="U533" s="47">
        <v>0</v>
      </c>
      <c r="V533" s="47">
        <v>0</v>
      </c>
      <c r="W533" s="47">
        <v>0</v>
      </c>
      <c r="X533" s="47">
        <v>0</v>
      </c>
      <c r="Y533" s="47">
        <v>0</v>
      </c>
      <c r="Z533" s="47">
        <v>0</v>
      </c>
      <c r="AA533" s="47">
        <v>0</v>
      </c>
      <c r="AB533" s="47">
        <v>0</v>
      </c>
      <c r="AC533" s="47">
        <v>0</v>
      </c>
      <c r="AD533" s="47">
        <v>0</v>
      </c>
      <c r="AE533" s="47">
        <v>0</v>
      </c>
      <c r="AF533" s="47">
        <v>0</v>
      </c>
      <c r="AG533" s="47">
        <v>0</v>
      </c>
      <c r="AH533" s="47">
        <v>0</v>
      </c>
      <c r="AI533" s="47">
        <v>0</v>
      </c>
      <c r="AJ533" s="47">
        <v>0</v>
      </c>
      <c r="AK533" s="47">
        <v>0</v>
      </c>
      <c r="AL533" s="47">
        <v>0</v>
      </c>
      <c r="AM533" s="47">
        <v>0</v>
      </c>
      <c r="AN533" s="47">
        <v>0</v>
      </c>
      <c r="AO533" s="47">
        <v>0</v>
      </c>
      <c r="AP533" s="47">
        <v>0</v>
      </c>
      <c r="AQ533" s="47">
        <v>0</v>
      </c>
      <c r="AR533" s="47">
        <v>0</v>
      </c>
      <c r="AS533" s="47">
        <v>0</v>
      </c>
      <c r="AT533" s="47">
        <v>0</v>
      </c>
      <c r="AU533" s="47">
        <v>0</v>
      </c>
      <c r="AV533" s="47">
        <v>0</v>
      </c>
      <c r="AW533" s="47">
        <v>0</v>
      </c>
      <c r="AX533" s="47">
        <v>0</v>
      </c>
      <c r="AY533" s="47">
        <v>0</v>
      </c>
      <c r="AZ533" s="47">
        <v>0</v>
      </c>
      <c r="BA533" s="47">
        <v>0</v>
      </c>
      <c r="BB533" s="47">
        <v>0</v>
      </c>
      <c r="BC533" s="47">
        <v>0</v>
      </c>
      <c r="BD533" s="47">
        <v>0</v>
      </c>
      <c r="BE533" s="47">
        <v>0</v>
      </c>
      <c r="BF533" s="47">
        <v>0</v>
      </c>
      <c r="BG533" s="47">
        <v>0</v>
      </c>
      <c r="BH533" s="47">
        <v>0</v>
      </c>
      <c r="BI533" s="47">
        <v>0</v>
      </c>
      <c r="BJ533" s="47">
        <v>0</v>
      </c>
      <c r="BK533" s="47">
        <v>0</v>
      </c>
      <c r="BL533" s="47">
        <v>0</v>
      </c>
      <c r="BM533" s="47">
        <v>0</v>
      </c>
      <c r="BN533" s="47">
        <v>0</v>
      </c>
      <c r="BO533" s="47">
        <v>0</v>
      </c>
      <c r="BP533" s="47">
        <v>0</v>
      </c>
      <c r="BQ533" s="47">
        <v>0</v>
      </c>
      <c r="BR533" s="47">
        <v>0</v>
      </c>
      <c r="BS533" s="47">
        <v>0</v>
      </c>
      <c r="BT533" s="47">
        <v>0</v>
      </c>
      <c r="BU533" s="47">
        <v>0</v>
      </c>
      <c r="BV533" s="47">
        <v>0</v>
      </c>
      <c r="BW533" s="47">
        <v>0</v>
      </c>
      <c r="BX533" s="47">
        <v>0</v>
      </c>
      <c r="BY533" s="47">
        <v>0</v>
      </c>
      <c r="BZ533" s="47">
        <v>0</v>
      </c>
      <c r="CA533" s="47">
        <v>0</v>
      </c>
      <c r="CB533" s="47">
        <v>0</v>
      </c>
      <c r="CC533" s="47">
        <v>0</v>
      </c>
      <c r="CD533" s="47">
        <v>0</v>
      </c>
      <c r="CE533" s="47">
        <v>0</v>
      </c>
      <c r="CF533" s="47">
        <v>0</v>
      </c>
      <c r="CG533" s="47">
        <v>0</v>
      </c>
      <c r="CH533" s="47">
        <v>0</v>
      </c>
      <c r="CI533" s="47">
        <v>0</v>
      </c>
      <c r="CJ533" s="47">
        <v>0</v>
      </c>
      <c r="CK533" s="47">
        <v>0</v>
      </c>
      <c r="CL533" s="47">
        <v>0</v>
      </c>
      <c r="CM533" s="47">
        <v>0</v>
      </c>
      <c r="CN533" s="47">
        <v>0</v>
      </c>
      <c r="CO533" s="47">
        <v>0</v>
      </c>
      <c r="CP533" s="47">
        <v>0</v>
      </c>
      <c r="CQ533" s="47">
        <v>0</v>
      </c>
      <c r="CR533" s="47">
        <v>0</v>
      </c>
      <c r="CS533" s="47">
        <v>0</v>
      </c>
      <c r="CT533" s="47">
        <v>0</v>
      </c>
      <c r="CU533" s="47">
        <v>0</v>
      </c>
      <c r="CV533" s="47">
        <v>0</v>
      </c>
      <c r="CW533" s="47">
        <v>0</v>
      </c>
      <c r="CX533" s="47">
        <v>0</v>
      </c>
      <c r="CY533" s="47">
        <v>0.8</v>
      </c>
      <c r="CZ533" s="47">
        <v>0.8</v>
      </c>
      <c r="DA533" s="47">
        <v>0</v>
      </c>
      <c r="DB533" s="47">
        <v>0</v>
      </c>
      <c r="DC533" s="47">
        <v>0</v>
      </c>
      <c r="DD533" s="47">
        <v>0</v>
      </c>
      <c r="DE533" s="47">
        <v>0</v>
      </c>
      <c r="DF533" s="47">
        <v>0</v>
      </c>
      <c r="DG533" s="47">
        <v>0</v>
      </c>
      <c r="DH533" s="47">
        <v>0</v>
      </c>
      <c r="DI533" s="47">
        <v>0</v>
      </c>
      <c r="DJ533" s="47">
        <v>0</v>
      </c>
      <c r="DK533" s="47">
        <v>0</v>
      </c>
      <c r="DL533" s="47">
        <v>0</v>
      </c>
      <c r="DM533" s="47">
        <v>0</v>
      </c>
      <c r="DN533" s="47">
        <v>0</v>
      </c>
      <c r="DO533" s="47">
        <v>0</v>
      </c>
      <c r="DP533" s="47">
        <v>0</v>
      </c>
      <c r="DQ533" s="47">
        <v>0</v>
      </c>
      <c r="DR533" s="47">
        <v>0</v>
      </c>
      <c r="DS533" s="47">
        <v>0</v>
      </c>
      <c r="DT533" s="47">
        <v>0</v>
      </c>
      <c r="DU533" s="47">
        <v>0</v>
      </c>
      <c r="DV533" s="47">
        <v>0</v>
      </c>
      <c r="DW533" s="47">
        <v>0</v>
      </c>
      <c r="DX533" s="47">
        <v>0</v>
      </c>
      <c r="DY533" s="47">
        <v>0</v>
      </c>
      <c r="DZ533" s="47">
        <v>0</v>
      </c>
      <c r="EA533" s="47">
        <v>0</v>
      </c>
      <c r="ZZ533" t="s">
        <v>157</v>
      </c>
    </row>
    <row r="534" spans="1:702" x14ac:dyDescent="0.25">
      <c r="A534" s="47" t="s">
        <v>983</v>
      </c>
      <c r="B534" s="47" t="s">
        <v>153</v>
      </c>
      <c r="C534" s="47" t="s">
        <v>157</v>
      </c>
      <c r="D534" s="47" t="s">
        <v>1170</v>
      </c>
      <c r="E534" s="47" t="s">
        <v>973</v>
      </c>
      <c r="F534" s="47" t="s">
        <v>973</v>
      </c>
      <c r="G534" s="47"/>
      <c r="H534" s="47" t="s">
        <v>406</v>
      </c>
      <c r="I534" s="47" t="s">
        <v>415</v>
      </c>
      <c r="J534" s="47" t="str">
        <f>=IFERROR(VLOOKUP(H534&amp;I534,Table_Fonctions!A:G,6,FALSE),"")</f>
        <v>0</v>
      </c>
      <c r="K534" s="47" t="s">
        <v>1177</v>
      </c>
      <c r="L534" s="47" t="str">
        <f>=IFERROR(VLOOKUP(H534&amp;I534,Table_Fonctions!A:G,7,FALSE),K534)</f>
        <v/>
      </c>
      <c r="M534" s="47" t="str">
        <f>=IF(OR(LEFT(D534, 3)="TJ ", LEFT(D534, 4)="CPH "), "OUI", "NON")</f>
        <v/>
      </c>
      <c r="N534" s="47" t="s">
        <v>749</v>
      </c>
      <c r="O534" s="47"/>
      <c r="P534" s="47">
        <v>0.8000000000000057</v>
      </c>
      <c r="Q534" s="47">
        <v>0.8000000000000057</v>
      </c>
      <c r="R534" s="47" t="s">
        <v>1172</v>
      </c>
      <c r="S534" s="47">
        <f>=ROUND(BQ534-(BR534+BS534),3)</f>
      </c>
      <c r="T534" s="47">
        <f>=ROUND(CK534-(CL534+CM534+CN534+CO534+CP534),3)</f>
      </c>
      <c r="U534" s="47">
        <v>0</v>
      </c>
      <c r="V534" s="47">
        <v>0</v>
      </c>
      <c r="W534" s="47">
        <v>0</v>
      </c>
      <c r="X534" s="47">
        <v>0</v>
      </c>
      <c r="Y534" s="47">
        <v>0</v>
      </c>
      <c r="Z534" s="47">
        <v>0</v>
      </c>
      <c r="AA534" s="47">
        <v>0</v>
      </c>
      <c r="AB534" s="47">
        <v>0</v>
      </c>
      <c r="AC534" s="47">
        <v>0</v>
      </c>
      <c r="AD534" s="47">
        <v>0</v>
      </c>
      <c r="AE534" s="47">
        <v>0</v>
      </c>
      <c r="AF534" s="47">
        <v>0</v>
      </c>
      <c r="AG534" s="47">
        <v>0</v>
      </c>
      <c r="AH534" s="47">
        <v>0</v>
      </c>
      <c r="AI534" s="47">
        <v>0</v>
      </c>
      <c r="AJ534" s="47">
        <v>0</v>
      </c>
      <c r="AK534" s="47">
        <v>0</v>
      </c>
      <c r="AL534" s="47">
        <v>0</v>
      </c>
      <c r="AM534" s="47">
        <v>0</v>
      </c>
      <c r="AN534" s="47">
        <v>0</v>
      </c>
      <c r="AO534" s="47">
        <v>0</v>
      </c>
      <c r="AP534" s="47">
        <v>0</v>
      </c>
      <c r="AQ534" s="47">
        <v>0</v>
      </c>
      <c r="AR534" s="47">
        <v>0</v>
      </c>
      <c r="AS534" s="47">
        <v>0</v>
      </c>
      <c r="AT534" s="47">
        <v>0</v>
      </c>
      <c r="AU534" s="47">
        <v>0</v>
      </c>
      <c r="AV534" s="47">
        <v>0</v>
      </c>
      <c r="AW534" s="47">
        <v>0</v>
      </c>
      <c r="AX534" s="47">
        <v>0</v>
      </c>
      <c r="AY534" s="47">
        <v>0</v>
      </c>
      <c r="AZ534" s="47">
        <v>0</v>
      </c>
      <c r="BA534" s="47">
        <v>0</v>
      </c>
      <c r="BB534" s="47">
        <v>0</v>
      </c>
      <c r="BC534" s="47">
        <v>0</v>
      </c>
      <c r="BD534" s="47">
        <v>0</v>
      </c>
      <c r="BE534" s="47">
        <v>0</v>
      </c>
      <c r="BF534" s="47">
        <v>0</v>
      </c>
      <c r="BG534" s="47">
        <v>0</v>
      </c>
      <c r="BH534" s="47">
        <v>0</v>
      </c>
      <c r="BI534" s="47">
        <v>0</v>
      </c>
      <c r="BJ534" s="47">
        <v>0</v>
      </c>
      <c r="BK534" s="47">
        <v>0</v>
      </c>
      <c r="BL534" s="47">
        <v>0</v>
      </c>
      <c r="BM534" s="47">
        <v>0</v>
      </c>
      <c r="BN534" s="47">
        <v>0</v>
      </c>
      <c r="BO534" s="47">
        <v>0</v>
      </c>
      <c r="BP534" s="47">
        <v>0</v>
      </c>
      <c r="BQ534" s="47">
        <v>0</v>
      </c>
      <c r="BR534" s="47">
        <v>0</v>
      </c>
      <c r="BS534" s="47">
        <v>0</v>
      </c>
      <c r="BT534" s="47">
        <v>0.8000000000000057</v>
      </c>
      <c r="BU534" s="47">
        <v>0</v>
      </c>
      <c r="BV534" s="47">
        <v>0</v>
      </c>
      <c r="BW534" s="47">
        <v>0</v>
      </c>
      <c r="BX534" s="47">
        <v>0</v>
      </c>
      <c r="BY534" s="47">
        <v>0</v>
      </c>
      <c r="BZ534" s="47">
        <v>0</v>
      </c>
      <c r="CA534" s="47">
        <v>0.8000000000000057</v>
      </c>
      <c r="CB534" s="47">
        <v>0</v>
      </c>
      <c r="CC534" s="47">
        <v>0</v>
      </c>
      <c r="CD534" s="47">
        <v>0</v>
      </c>
      <c r="CE534" s="47">
        <v>0</v>
      </c>
      <c r="CF534" s="47">
        <v>0</v>
      </c>
      <c r="CG534" s="47">
        <v>0</v>
      </c>
      <c r="CH534" s="47">
        <v>0</v>
      </c>
      <c r="CI534" s="47">
        <v>0</v>
      </c>
      <c r="CJ534" s="47">
        <v>0</v>
      </c>
      <c r="CK534" s="47">
        <v>0</v>
      </c>
      <c r="CL534" s="47">
        <v>0</v>
      </c>
      <c r="CM534" s="47">
        <v>0</v>
      </c>
      <c r="CN534" s="47">
        <v>0</v>
      </c>
      <c r="CO534" s="47">
        <v>0</v>
      </c>
      <c r="CP534" s="47">
        <v>0</v>
      </c>
      <c r="CQ534" s="47">
        <v>0</v>
      </c>
      <c r="CR534" s="47">
        <v>0</v>
      </c>
      <c r="CS534" s="47">
        <v>0</v>
      </c>
      <c r="CT534" s="47">
        <v>0</v>
      </c>
      <c r="CU534" s="47">
        <v>0</v>
      </c>
      <c r="CV534" s="47">
        <v>0</v>
      </c>
      <c r="CW534" s="47">
        <v>0</v>
      </c>
      <c r="CX534" s="47">
        <v>0</v>
      </c>
      <c r="CY534" s="47">
        <v>0</v>
      </c>
      <c r="CZ534" s="47">
        <v>0</v>
      </c>
      <c r="DA534" s="47">
        <v>0</v>
      </c>
      <c r="DB534" s="47">
        <v>0</v>
      </c>
      <c r="DC534" s="47">
        <v>0</v>
      </c>
      <c r="DD534" s="47">
        <v>0</v>
      </c>
      <c r="DE534" s="47">
        <v>0</v>
      </c>
      <c r="DF534" s="47">
        <v>0</v>
      </c>
      <c r="DG534" s="47">
        <v>0</v>
      </c>
      <c r="DH534" s="47">
        <v>0</v>
      </c>
      <c r="DI534" s="47">
        <v>0</v>
      </c>
      <c r="DJ534" s="47">
        <v>0</v>
      </c>
      <c r="DK534" s="47">
        <v>0</v>
      </c>
      <c r="DL534" s="47">
        <v>0</v>
      </c>
      <c r="DM534" s="47">
        <v>0</v>
      </c>
      <c r="DN534" s="47">
        <v>0</v>
      </c>
      <c r="DO534" s="47">
        <v>0</v>
      </c>
      <c r="DP534" s="47">
        <v>0</v>
      </c>
      <c r="DQ534" s="47">
        <v>0</v>
      </c>
      <c r="DR534" s="47">
        <v>0</v>
      </c>
      <c r="DS534" s="47">
        <v>0</v>
      </c>
      <c r="DT534" s="47">
        <v>0</v>
      </c>
      <c r="DU534" s="47">
        <v>0</v>
      </c>
      <c r="DV534" s="47">
        <v>0</v>
      </c>
      <c r="DW534" s="47">
        <v>0</v>
      </c>
      <c r="DX534" s="47">
        <v>0</v>
      </c>
      <c r="DY534" s="47">
        <v>0</v>
      </c>
      <c r="DZ534" s="47">
        <v>0</v>
      </c>
      <c r="EA534" s="47">
        <v>0</v>
      </c>
      <c r="ZZ534" t="s">
        <v>157</v>
      </c>
    </row>
    <row r="535" spans="1:702" x14ac:dyDescent="0.25">
      <c r="A535" s="47" t="s">
        <v>984</v>
      </c>
      <c r="B535" s="47" t="s">
        <v>153</v>
      </c>
      <c r="C535" s="47" t="s">
        <v>157</v>
      </c>
      <c r="D535" s="47" t="s">
        <v>1170</v>
      </c>
      <c r="E535" s="47" t="s">
        <v>973</v>
      </c>
      <c r="F535" s="47" t="s">
        <v>973</v>
      </c>
      <c r="G535" s="47"/>
      <c r="H535" s="47" t="s">
        <v>406</v>
      </c>
      <c r="I535" s="47" t="s">
        <v>505</v>
      </c>
      <c r="J535" s="47" t="str">
        <f>=IFERROR(VLOOKUP(H535&amp;I535,Table_Fonctions!A:G,6,FALSE),"")</f>
        <v>0</v>
      </c>
      <c r="K535" s="47" t="s">
        <v>1178</v>
      </c>
      <c r="L535" s="47" t="str">
        <f>=IFERROR(VLOOKUP(H535&amp;I535,Table_Fonctions!A:G,7,FALSE),K535)</f>
        <v/>
      </c>
      <c r="M535" s="47" t="str">
        <f>=IF(OR(LEFT(D535, 3)="TJ ", LEFT(D535, 4)="CPH "), "OUI", "NON")</f>
        <v/>
      </c>
      <c r="N535" s="47" t="s">
        <v>761</v>
      </c>
      <c r="O535" s="47"/>
      <c r="P535" s="47">
        <v>1</v>
      </c>
      <c r="Q535" s="47">
        <v>1</v>
      </c>
      <c r="R535" s="47" t="s">
        <v>1172</v>
      </c>
      <c r="S535" s="47">
        <f>=ROUND(BQ535-(BR535+BS535),3)</f>
      </c>
      <c r="T535" s="47">
        <f>=ROUND(CK535-(CL535+CM535+CN535+CO535+CP535),3)</f>
      </c>
      <c r="U535" s="47">
        <v>0</v>
      </c>
      <c r="V535" s="47">
        <v>0</v>
      </c>
      <c r="W535" s="47">
        <v>0</v>
      </c>
      <c r="X535" s="47">
        <v>0</v>
      </c>
      <c r="Y535" s="47">
        <v>0</v>
      </c>
      <c r="Z535" s="47">
        <v>0</v>
      </c>
      <c r="AA535" s="47">
        <v>0</v>
      </c>
      <c r="AB535" s="47">
        <v>0</v>
      </c>
      <c r="AC535" s="47">
        <v>0</v>
      </c>
      <c r="AD535" s="47">
        <v>0</v>
      </c>
      <c r="AE535" s="47">
        <v>0</v>
      </c>
      <c r="AF535" s="47">
        <v>0</v>
      </c>
      <c r="AG535" s="47">
        <v>0</v>
      </c>
      <c r="AH535" s="47">
        <v>0</v>
      </c>
      <c r="AI535" s="47">
        <v>0</v>
      </c>
      <c r="AJ535" s="47">
        <v>0</v>
      </c>
      <c r="AK535" s="47">
        <v>0</v>
      </c>
      <c r="AL535" s="47">
        <v>0</v>
      </c>
      <c r="AM535" s="47">
        <v>0</v>
      </c>
      <c r="AN535" s="47">
        <v>0</v>
      </c>
      <c r="AO535" s="47">
        <v>0</v>
      </c>
      <c r="AP535" s="47">
        <v>0</v>
      </c>
      <c r="AQ535" s="47">
        <v>0</v>
      </c>
      <c r="AR535" s="47">
        <v>0</v>
      </c>
      <c r="AS535" s="47">
        <v>0</v>
      </c>
      <c r="AT535" s="47">
        <v>0</v>
      </c>
      <c r="AU535" s="47">
        <v>0</v>
      </c>
      <c r="AV535" s="47">
        <v>0</v>
      </c>
      <c r="AW535" s="47">
        <v>0</v>
      </c>
      <c r="AX535" s="47">
        <v>0</v>
      </c>
      <c r="AY535" s="47">
        <v>0</v>
      </c>
      <c r="AZ535" s="47">
        <v>0</v>
      </c>
      <c r="BA535" s="47">
        <v>0</v>
      </c>
      <c r="BB535" s="47">
        <v>0</v>
      </c>
      <c r="BC535" s="47">
        <v>0</v>
      </c>
      <c r="BD535" s="47">
        <v>0</v>
      </c>
      <c r="BE535" s="47">
        <v>0</v>
      </c>
      <c r="BF535" s="47">
        <v>0</v>
      </c>
      <c r="BG535" s="47">
        <v>0</v>
      </c>
      <c r="BH535" s="47">
        <v>0</v>
      </c>
      <c r="BI535" s="47">
        <v>0</v>
      </c>
      <c r="BJ535" s="47">
        <v>0</v>
      </c>
      <c r="BK535" s="47">
        <v>0</v>
      </c>
      <c r="BL535" s="47">
        <v>0</v>
      </c>
      <c r="BM535" s="47">
        <v>0</v>
      </c>
      <c r="BN535" s="47">
        <v>0</v>
      </c>
      <c r="BO535" s="47">
        <v>0</v>
      </c>
      <c r="BP535" s="47">
        <v>0</v>
      </c>
      <c r="BQ535" s="47">
        <v>0</v>
      </c>
      <c r="BR535" s="47">
        <v>0</v>
      </c>
      <c r="BS535" s="47">
        <v>0</v>
      </c>
      <c r="BT535" s="47">
        <v>0</v>
      </c>
      <c r="BU535" s="47">
        <v>0</v>
      </c>
      <c r="BV535" s="47">
        <v>0</v>
      </c>
      <c r="BW535" s="47">
        <v>0</v>
      </c>
      <c r="BX535" s="47">
        <v>0</v>
      </c>
      <c r="BY535" s="47">
        <v>0</v>
      </c>
      <c r="BZ535" s="47">
        <v>0</v>
      </c>
      <c r="CA535" s="47">
        <v>0</v>
      </c>
      <c r="CB535" s="47">
        <v>0</v>
      </c>
      <c r="CC535" s="47">
        <v>0</v>
      </c>
      <c r="CD535" s="47">
        <v>0</v>
      </c>
      <c r="CE535" s="47">
        <v>0</v>
      </c>
      <c r="CF535" s="47">
        <v>0</v>
      </c>
      <c r="CG535" s="47">
        <v>0</v>
      </c>
      <c r="CH535" s="47">
        <v>0</v>
      </c>
      <c r="CI535" s="47">
        <v>0</v>
      </c>
      <c r="CJ535" s="47">
        <v>0</v>
      </c>
      <c r="CK535" s="47">
        <v>0</v>
      </c>
      <c r="CL535" s="47">
        <v>0</v>
      </c>
      <c r="CM535" s="47">
        <v>0</v>
      </c>
      <c r="CN535" s="47">
        <v>0</v>
      </c>
      <c r="CO535" s="47">
        <v>0</v>
      </c>
      <c r="CP535" s="47">
        <v>0</v>
      </c>
      <c r="CQ535" s="47">
        <v>0</v>
      </c>
      <c r="CR535" s="47">
        <v>0</v>
      </c>
      <c r="CS535" s="47">
        <v>0</v>
      </c>
      <c r="CT535" s="47">
        <v>0</v>
      </c>
      <c r="CU535" s="47">
        <v>0</v>
      </c>
      <c r="CV535" s="47">
        <v>0</v>
      </c>
      <c r="CW535" s="47">
        <v>0</v>
      </c>
      <c r="CX535" s="47">
        <v>0</v>
      </c>
      <c r="CY535" s="47">
        <v>1</v>
      </c>
      <c r="CZ535" s="47">
        <v>0</v>
      </c>
      <c r="DA535" s="47">
        <v>0</v>
      </c>
      <c r="DB535" s="47">
        <v>0</v>
      </c>
      <c r="DC535" s="47">
        <v>0</v>
      </c>
      <c r="DD535" s="47">
        <v>0</v>
      </c>
      <c r="DE535" s="47">
        <v>0</v>
      </c>
      <c r="DF535" s="47">
        <v>0</v>
      </c>
      <c r="DG535" s="47">
        <v>1</v>
      </c>
      <c r="DH535" s="47">
        <v>0</v>
      </c>
      <c r="DI535" s="47">
        <v>0</v>
      </c>
      <c r="DJ535" s="47">
        <v>0</v>
      </c>
      <c r="DK535" s="47">
        <v>0</v>
      </c>
      <c r="DL535" s="47">
        <v>0</v>
      </c>
      <c r="DM535" s="47">
        <v>0</v>
      </c>
      <c r="DN535" s="47">
        <v>0</v>
      </c>
      <c r="DO535" s="47">
        <v>0</v>
      </c>
      <c r="DP535" s="47">
        <v>0</v>
      </c>
      <c r="DQ535" s="47">
        <v>0</v>
      </c>
      <c r="DR535" s="47">
        <v>0</v>
      </c>
      <c r="DS535" s="47">
        <v>0</v>
      </c>
      <c r="DT535" s="47">
        <v>0</v>
      </c>
      <c r="DU535" s="47">
        <v>0</v>
      </c>
      <c r="DV535" s="47">
        <v>0</v>
      </c>
      <c r="DW535" s="47">
        <v>0</v>
      </c>
      <c r="DX535" s="47">
        <v>0</v>
      </c>
      <c r="DY535" s="47">
        <v>0</v>
      </c>
      <c r="DZ535" s="47">
        <v>0</v>
      </c>
      <c r="EA535" s="47">
        <v>0</v>
      </c>
      <c r="ZZ535" t="s">
        <v>157</v>
      </c>
    </row>
    <row r="536" spans="1:702" x14ac:dyDescent="0.25">
      <c r="A536" s="47" t="s">
        <v>985</v>
      </c>
      <c r="B536" s="47" t="s">
        <v>153</v>
      </c>
      <c r="C536" s="47" t="s">
        <v>157</v>
      </c>
      <c r="D536" s="47" t="s">
        <v>1170</v>
      </c>
      <c r="E536" s="47" t="s">
        <v>986</v>
      </c>
      <c r="F536" s="47" t="s">
        <v>986</v>
      </c>
      <c r="G536" s="47"/>
      <c r="H536" s="47" t="s">
        <v>406</v>
      </c>
      <c r="I536" s="47" t="s">
        <v>412</v>
      </c>
      <c r="J536" s="47" t="str">
        <f>=IFERROR(VLOOKUP(H536&amp;I536,Table_Fonctions!A:G,6,FALSE),"")</f>
        <v>0</v>
      </c>
      <c r="K536" s="47" t="s">
        <v>1177</v>
      </c>
      <c r="L536" s="47" t="str">
        <f>=IFERROR(VLOOKUP(H536&amp;I536,Table_Fonctions!A:G,7,FALSE),K536)</f>
        <v/>
      </c>
      <c r="M536" s="47" t="str">
        <f>=IF(OR(LEFT(D536, 3)="TJ ", LEFT(D536, 4)="CPH "), "OUI", "NON")</f>
        <v/>
      </c>
      <c r="N536" s="47" t="s">
        <v>648</v>
      </c>
      <c r="O536" s="47" t="s">
        <v>691</v>
      </c>
      <c r="P536" s="47">
        <v>1</v>
      </c>
      <c r="Q536" s="47">
        <v>1</v>
      </c>
      <c r="R536" s="47" t="s">
        <v>1172</v>
      </c>
      <c r="S536" s="47">
        <f>=ROUND(BQ536-(BR536+BS536),3)</f>
      </c>
      <c r="T536" s="47">
        <f>=ROUND(CK536-(CL536+CM536+CN536+CO536+CP536),3)</f>
      </c>
      <c r="U536" s="47">
        <v>0</v>
      </c>
      <c r="V536" s="47">
        <v>0</v>
      </c>
      <c r="W536" s="47">
        <v>0</v>
      </c>
      <c r="X536" s="47">
        <v>0</v>
      </c>
      <c r="Y536" s="47">
        <v>0</v>
      </c>
      <c r="Z536" s="47">
        <v>0</v>
      </c>
      <c r="AA536" s="47">
        <v>0</v>
      </c>
      <c r="AB536" s="47">
        <v>0</v>
      </c>
      <c r="AC536" s="47">
        <v>0</v>
      </c>
      <c r="AD536" s="47">
        <v>0</v>
      </c>
      <c r="AE536" s="47">
        <v>0</v>
      </c>
      <c r="AF536" s="47">
        <v>0</v>
      </c>
      <c r="AG536" s="47">
        <v>0</v>
      </c>
      <c r="AH536" s="47">
        <v>0</v>
      </c>
      <c r="AI536" s="47">
        <v>0</v>
      </c>
      <c r="AJ536" s="47">
        <v>0</v>
      </c>
      <c r="AK536" s="47">
        <v>0</v>
      </c>
      <c r="AL536" s="47">
        <v>0</v>
      </c>
      <c r="AM536" s="47">
        <v>0</v>
      </c>
      <c r="AN536" s="47">
        <v>0</v>
      </c>
      <c r="AO536" s="47">
        <v>0</v>
      </c>
      <c r="AP536" s="47">
        <v>0</v>
      </c>
      <c r="AQ536" s="47">
        <v>0</v>
      </c>
      <c r="AR536" s="47">
        <v>0</v>
      </c>
      <c r="AS536" s="47">
        <v>1</v>
      </c>
      <c r="AT536" s="47">
        <v>0</v>
      </c>
      <c r="AU536" s="47">
        <v>0</v>
      </c>
      <c r="AV536" s="47">
        <v>0</v>
      </c>
      <c r="AW536" s="47">
        <v>0</v>
      </c>
      <c r="AX536" s="47">
        <v>0</v>
      </c>
      <c r="AY536" s="47">
        <v>0</v>
      </c>
      <c r="AZ536" s="47">
        <v>0</v>
      </c>
      <c r="BA536" s="47">
        <v>0</v>
      </c>
      <c r="BB536" s="47">
        <v>0</v>
      </c>
      <c r="BC536" s="47">
        <v>0</v>
      </c>
      <c r="BD536" s="47">
        <v>0</v>
      </c>
      <c r="BE536" s="47">
        <v>0</v>
      </c>
      <c r="BF536" s="47">
        <v>0</v>
      </c>
      <c r="BG536" s="47">
        <v>0</v>
      </c>
      <c r="BH536" s="47">
        <v>0</v>
      </c>
      <c r="BI536" s="47">
        <v>0</v>
      </c>
      <c r="BJ536" s="47">
        <v>0</v>
      </c>
      <c r="BK536" s="47">
        <v>1</v>
      </c>
      <c r="BL536" s="47">
        <v>0</v>
      </c>
      <c r="BM536" s="47">
        <v>0</v>
      </c>
      <c r="BN536" s="47">
        <v>0</v>
      </c>
      <c r="BO536" s="47">
        <v>0</v>
      </c>
      <c r="BP536" s="47">
        <v>0</v>
      </c>
      <c r="BQ536" s="47">
        <v>0</v>
      </c>
      <c r="BR536" s="47">
        <v>0</v>
      </c>
      <c r="BS536" s="47">
        <v>0</v>
      </c>
      <c r="BT536" s="47">
        <v>0</v>
      </c>
      <c r="BU536" s="47">
        <v>0</v>
      </c>
      <c r="BV536" s="47">
        <v>0</v>
      </c>
      <c r="BW536" s="47">
        <v>0</v>
      </c>
      <c r="BX536" s="47">
        <v>0</v>
      </c>
      <c r="BY536" s="47">
        <v>0</v>
      </c>
      <c r="BZ536" s="47">
        <v>0</v>
      </c>
      <c r="CA536" s="47">
        <v>0</v>
      </c>
      <c r="CB536" s="47">
        <v>0</v>
      </c>
      <c r="CC536" s="47">
        <v>0</v>
      </c>
      <c r="CD536" s="47">
        <v>0</v>
      </c>
      <c r="CE536" s="47">
        <v>0</v>
      </c>
      <c r="CF536" s="47">
        <v>0</v>
      </c>
      <c r="CG536" s="47">
        <v>0</v>
      </c>
      <c r="CH536" s="47">
        <v>0</v>
      </c>
      <c r="CI536" s="47">
        <v>0</v>
      </c>
      <c r="CJ536" s="47">
        <v>0</v>
      </c>
      <c r="CK536" s="47">
        <v>0</v>
      </c>
      <c r="CL536" s="47">
        <v>0</v>
      </c>
      <c r="CM536" s="47">
        <v>0</v>
      </c>
      <c r="CN536" s="47">
        <v>0</v>
      </c>
      <c r="CO536" s="47">
        <v>0</v>
      </c>
      <c r="CP536" s="47">
        <v>0</v>
      </c>
      <c r="CQ536" s="47">
        <v>0</v>
      </c>
      <c r="CR536" s="47">
        <v>0</v>
      </c>
      <c r="CS536" s="47">
        <v>0</v>
      </c>
      <c r="CT536" s="47">
        <v>0</v>
      </c>
      <c r="CU536" s="47">
        <v>0</v>
      </c>
      <c r="CV536" s="47">
        <v>0</v>
      </c>
      <c r="CW536" s="47">
        <v>0</v>
      </c>
      <c r="CX536" s="47">
        <v>0</v>
      </c>
      <c r="CY536" s="47">
        <v>0</v>
      </c>
      <c r="CZ536" s="47">
        <v>0</v>
      </c>
      <c r="DA536" s="47">
        <v>0</v>
      </c>
      <c r="DB536" s="47">
        <v>0</v>
      </c>
      <c r="DC536" s="47">
        <v>0</v>
      </c>
      <c r="DD536" s="47">
        <v>0</v>
      </c>
      <c r="DE536" s="47">
        <v>0</v>
      </c>
      <c r="DF536" s="47">
        <v>0</v>
      </c>
      <c r="DG536" s="47">
        <v>0</v>
      </c>
      <c r="DH536" s="47">
        <v>0</v>
      </c>
      <c r="DI536" s="47">
        <v>0</v>
      </c>
      <c r="DJ536" s="47">
        <v>0</v>
      </c>
      <c r="DK536" s="47">
        <v>0</v>
      </c>
      <c r="DL536" s="47">
        <v>0</v>
      </c>
      <c r="DM536" s="47">
        <v>0</v>
      </c>
      <c r="DN536" s="47">
        <v>0</v>
      </c>
      <c r="DO536" s="47">
        <v>0</v>
      </c>
      <c r="DP536" s="47">
        <v>0</v>
      </c>
      <c r="DQ536" s="47">
        <v>0</v>
      </c>
      <c r="DR536" s="47">
        <v>0</v>
      </c>
      <c r="DS536" s="47">
        <v>0</v>
      </c>
      <c r="DT536" s="47">
        <v>0</v>
      </c>
      <c r="DU536" s="47">
        <v>0</v>
      </c>
      <c r="DV536" s="47">
        <v>0</v>
      </c>
      <c r="DW536" s="47">
        <v>0</v>
      </c>
      <c r="DX536" s="47">
        <v>0</v>
      </c>
      <c r="DY536" s="47">
        <v>0</v>
      </c>
      <c r="DZ536" s="47">
        <v>0</v>
      </c>
      <c r="EA536" s="47">
        <v>0</v>
      </c>
      <c r="ZZ536" t="s">
        <v>157</v>
      </c>
    </row>
    <row r="537" spans="1:702" x14ac:dyDescent="0.25">
      <c r="A537" s="47" t="s">
        <v>987</v>
      </c>
      <c r="B537" s="47" t="s">
        <v>153</v>
      </c>
      <c r="C537" s="47" t="s">
        <v>157</v>
      </c>
      <c r="D537" s="47" t="s">
        <v>1170</v>
      </c>
      <c r="E537" s="47" t="s">
        <v>986</v>
      </c>
      <c r="F537" s="47" t="s">
        <v>986</v>
      </c>
      <c r="G537" s="47"/>
      <c r="H537" s="47" t="s">
        <v>406</v>
      </c>
      <c r="I537" s="47" t="s">
        <v>412</v>
      </c>
      <c r="J537" s="47" t="str">
        <f>=IFERROR(VLOOKUP(H537&amp;I537,Table_Fonctions!A:G,6,FALSE),"")</f>
        <v>0</v>
      </c>
      <c r="K537" s="47" t="s">
        <v>1177</v>
      </c>
      <c r="L537" s="47" t="str">
        <f>=IFERROR(VLOOKUP(H537&amp;I537,Table_Fonctions!A:G,7,FALSE),K537)</f>
        <v/>
      </c>
      <c r="M537" s="47" t="str">
        <f>=IF(OR(LEFT(D537, 3)="TJ ", LEFT(D537, 4)="CPH "), "OUI", "NON")</f>
        <v/>
      </c>
      <c r="N537" s="47" t="s">
        <v>245</v>
      </c>
      <c r="O537" s="47"/>
      <c r="P537" s="47">
        <v>1</v>
      </c>
      <c r="Q537" s="47">
        <v>1</v>
      </c>
      <c r="R537" s="47" t="s">
        <v>1172</v>
      </c>
      <c r="S537" s="47">
        <f>=ROUND(BQ537-(BR537+BS537),3)</f>
      </c>
      <c r="T537" s="47">
        <f>=ROUND(CK537-(CL537+CM537+CN537+CO537+CP537),3)</f>
      </c>
      <c r="U537" s="47">
        <v>0</v>
      </c>
      <c r="V537" s="47">
        <v>0</v>
      </c>
      <c r="W537" s="47">
        <v>0</v>
      </c>
      <c r="X537" s="47">
        <v>0</v>
      </c>
      <c r="Y537" s="47">
        <v>0</v>
      </c>
      <c r="Z537" s="47">
        <v>0</v>
      </c>
      <c r="AA537" s="47">
        <v>0</v>
      </c>
      <c r="AB537" s="47">
        <v>0</v>
      </c>
      <c r="AC537" s="47">
        <v>0</v>
      </c>
      <c r="AD537" s="47">
        <v>0</v>
      </c>
      <c r="AE537" s="47">
        <v>0</v>
      </c>
      <c r="AF537" s="47">
        <v>0</v>
      </c>
      <c r="AG537" s="47">
        <v>0</v>
      </c>
      <c r="AH537" s="47">
        <v>0</v>
      </c>
      <c r="AI537" s="47">
        <v>0</v>
      </c>
      <c r="AJ537" s="47">
        <v>0</v>
      </c>
      <c r="AK537" s="47">
        <v>0</v>
      </c>
      <c r="AL537" s="47">
        <v>0</v>
      </c>
      <c r="AM537" s="47">
        <v>0</v>
      </c>
      <c r="AN537" s="47">
        <v>0</v>
      </c>
      <c r="AO537" s="47">
        <v>0</v>
      </c>
      <c r="AP537" s="47">
        <v>0</v>
      </c>
      <c r="AQ537" s="47">
        <v>0</v>
      </c>
      <c r="AR537" s="47">
        <v>0</v>
      </c>
      <c r="AS537" s="47">
        <v>0</v>
      </c>
      <c r="AT537" s="47">
        <v>0</v>
      </c>
      <c r="AU537" s="47">
        <v>0</v>
      </c>
      <c r="AV537" s="47">
        <v>0</v>
      </c>
      <c r="AW537" s="47">
        <v>0</v>
      </c>
      <c r="AX537" s="47">
        <v>0</v>
      </c>
      <c r="AY537" s="47">
        <v>0</v>
      </c>
      <c r="AZ537" s="47">
        <v>0</v>
      </c>
      <c r="BA537" s="47">
        <v>0</v>
      </c>
      <c r="BB537" s="47">
        <v>0</v>
      </c>
      <c r="BC537" s="47">
        <v>0</v>
      </c>
      <c r="BD537" s="47">
        <v>0</v>
      </c>
      <c r="BE537" s="47">
        <v>0</v>
      </c>
      <c r="BF537" s="47">
        <v>0</v>
      </c>
      <c r="BG537" s="47">
        <v>0</v>
      </c>
      <c r="BH537" s="47">
        <v>0</v>
      </c>
      <c r="BI537" s="47">
        <v>0</v>
      </c>
      <c r="BJ537" s="47">
        <v>0</v>
      </c>
      <c r="BK537" s="47">
        <v>0</v>
      </c>
      <c r="BL537" s="47">
        <v>0</v>
      </c>
      <c r="BM537" s="47">
        <v>0</v>
      </c>
      <c r="BN537" s="47">
        <v>0</v>
      </c>
      <c r="BO537" s="47">
        <v>0</v>
      </c>
      <c r="BP537" s="47">
        <v>0</v>
      </c>
      <c r="BQ537" s="47">
        <v>0</v>
      </c>
      <c r="BR537" s="47">
        <v>0</v>
      </c>
      <c r="BS537" s="47">
        <v>0</v>
      </c>
      <c r="BT537" s="47">
        <v>0</v>
      </c>
      <c r="BU537" s="47">
        <v>0</v>
      </c>
      <c r="BV537" s="47">
        <v>0</v>
      </c>
      <c r="BW537" s="47">
        <v>0</v>
      </c>
      <c r="BX537" s="47">
        <v>0</v>
      </c>
      <c r="BY537" s="47">
        <v>0</v>
      </c>
      <c r="BZ537" s="47">
        <v>0</v>
      </c>
      <c r="CA537" s="47">
        <v>0</v>
      </c>
      <c r="CB537" s="47">
        <v>0</v>
      </c>
      <c r="CC537" s="47">
        <v>0</v>
      </c>
      <c r="CD537" s="47">
        <v>0</v>
      </c>
      <c r="CE537" s="47">
        <v>0</v>
      </c>
      <c r="CF537" s="47">
        <v>0</v>
      </c>
      <c r="CG537" s="47">
        <v>0</v>
      </c>
      <c r="CH537" s="47">
        <v>0</v>
      </c>
      <c r="CI537" s="47">
        <v>0</v>
      </c>
      <c r="CJ537" s="47">
        <v>0</v>
      </c>
      <c r="CK537" s="47">
        <v>0.6842105263157895</v>
      </c>
      <c r="CL537" s="47">
        <v>0</v>
      </c>
      <c r="CM537" s="47">
        <v>0</v>
      </c>
      <c r="CN537" s="47">
        <v>0.6842105263157895</v>
      </c>
      <c r="CO537" s="47">
        <v>0</v>
      </c>
      <c r="CP537" s="47">
        <v>0</v>
      </c>
      <c r="CQ537" s="47">
        <v>0</v>
      </c>
      <c r="CR537" s="47">
        <v>0</v>
      </c>
      <c r="CS537" s="47">
        <v>0</v>
      </c>
      <c r="CT537" s="47">
        <v>0</v>
      </c>
      <c r="CU537" s="47">
        <v>0</v>
      </c>
      <c r="CV537" s="47">
        <v>0</v>
      </c>
      <c r="CW537" s="47">
        <v>0</v>
      </c>
      <c r="CX537" s="47">
        <v>0</v>
      </c>
      <c r="CY537" s="47">
        <v>0.3157894736842105</v>
      </c>
      <c r="CZ537" s="47">
        <v>0</v>
      </c>
      <c r="DA537" s="47">
        <v>0</v>
      </c>
      <c r="DB537" s="47">
        <v>0</v>
      </c>
      <c r="DC537" s="47">
        <v>0</v>
      </c>
      <c r="DD537" s="47">
        <v>0</v>
      </c>
      <c r="DE537" s="47">
        <v>0</v>
      </c>
      <c r="DF537" s="47">
        <v>0</v>
      </c>
      <c r="DG537" s="47">
        <v>0</v>
      </c>
      <c r="DH537" s="47">
        <v>0</v>
      </c>
      <c r="DI537" s="47">
        <v>0</v>
      </c>
      <c r="DJ537" s="47">
        <v>0.3157894736842105</v>
      </c>
      <c r="DK537" s="47">
        <v>0</v>
      </c>
      <c r="DL537" s="47">
        <v>0</v>
      </c>
      <c r="DM537" s="47">
        <v>0</v>
      </c>
      <c r="DN537" s="47">
        <v>0</v>
      </c>
      <c r="DO537" s="47">
        <v>0</v>
      </c>
      <c r="DP537" s="47">
        <v>0</v>
      </c>
      <c r="DQ537" s="47">
        <v>0</v>
      </c>
      <c r="DR537" s="47">
        <v>0</v>
      </c>
      <c r="DS537" s="47">
        <v>0</v>
      </c>
      <c r="DT537" s="47">
        <v>0</v>
      </c>
      <c r="DU537" s="47">
        <v>0</v>
      </c>
      <c r="DV537" s="47">
        <v>0</v>
      </c>
      <c r="DW537" s="47">
        <v>0</v>
      </c>
      <c r="DX537" s="47">
        <v>0</v>
      </c>
      <c r="DY537" s="47">
        <v>0</v>
      </c>
      <c r="DZ537" s="47">
        <v>0</v>
      </c>
      <c r="EA537" s="47">
        <v>0</v>
      </c>
      <c r="ZZ537" t="s">
        <v>157</v>
      </c>
    </row>
    <row r="538" spans="1:702" x14ac:dyDescent="0.25">
      <c r="A538" s="47" t="s">
        <v>988</v>
      </c>
      <c r="B538" s="47" t="s">
        <v>153</v>
      </c>
      <c r="C538" s="47" t="s">
        <v>157</v>
      </c>
      <c r="D538" s="47" t="s">
        <v>1170</v>
      </c>
      <c r="E538" s="47" t="s">
        <v>986</v>
      </c>
      <c r="F538" s="47" t="s">
        <v>986</v>
      </c>
      <c r="G538" s="47"/>
      <c r="H538" s="47" t="s">
        <v>406</v>
      </c>
      <c r="I538" s="47" t="s">
        <v>412</v>
      </c>
      <c r="J538" s="47" t="str">
        <f>=IFERROR(VLOOKUP(H538&amp;I538,Table_Fonctions!A:G,6,FALSE),"")</f>
        <v>0</v>
      </c>
      <c r="K538" s="47" t="s">
        <v>1177</v>
      </c>
      <c r="L538" s="47" t="str">
        <f>=IFERROR(VLOOKUP(H538&amp;I538,Table_Fonctions!A:G,7,FALSE),K538)</f>
        <v/>
      </c>
      <c r="M538" s="47" t="str">
        <f>=IF(OR(LEFT(D538, 3)="TJ ", LEFT(D538, 4)="CPH "), "OUI", "NON")</f>
        <v/>
      </c>
      <c r="N538" s="47" t="s">
        <v>910</v>
      </c>
      <c r="O538" s="47" t="s">
        <v>164</v>
      </c>
      <c r="P538" s="47">
        <v>0.45789473684210524</v>
      </c>
      <c r="Q538" s="47">
        <v>0.45789473684210524</v>
      </c>
      <c r="R538" s="47" t="s">
        <v>1172</v>
      </c>
      <c r="S538" s="47">
        <f>=ROUND(BQ538-(BR538+BS538),3)</f>
      </c>
      <c r="T538" s="47">
        <f>=ROUND(CK538-(CL538+CM538+CN538+CO538+CP538),3)</f>
      </c>
      <c r="U538" s="47">
        <v>0</v>
      </c>
      <c r="V538" s="47">
        <v>0</v>
      </c>
      <c r="W538" s="47">
        <v>0</v>
      </c>
      <c r="X538" s="47">
        <v>0</v>
      </c>
      <c r="Y538" s="47">
        <v>0</v>
      </c>
      <c r="Z538" s="47">
        <v>0</v>
      </c>
      <c r="AA538" s="47">
        <v>0</v>
      </c>
      <c r="AB538" s="47">
        <v>0</v>
      </c>
      <c r="AC538" s="47">
        <v>0</v>
      </c>
      <c r="AD538" s="47">
        <v>0</v>
      </c>
      <c r="AE538" s="47">
        <v>0</v>
      </c>
      <c r="AF538" s="47">
        <v>0</v>
      </c>
      <c r="AG538" s="47">
        <v>0</v>
      </c>
      <c r="AH538" s="47">
        <v>0</v>
      </c>
      <c r="AI538" s="47">
        <v>0</v>
      </c>
      <c r="AJ538" s="47">
        <v>0</v>
      </c>
      <c r="AK538" s="47">
        <v>0</v>
      </c>
      <c r="AL538" s="47">
        <v>0</v>
      </c>
      <c r="AM538" s="47">
        <v>0</v>
      </c>
      <c r="AN538" s="47">
        <v>0</v>
      </c>
      <c r="AO538" s="47">
        <v>0</v>
      </c>
      <c r="AP538" s="47">
        <v>0</v>
      </c>
      <c r="AQ538" s="47">
        <v>0</v>
      </c>
      <c r="AR538" s="47">
        <v>0</v>
      </c>
      <c r="AS538" s="47">
        <v>0</v>
      </c>
      <c r="AT538" s="47">
        <v>0</v>
      </c>
      <c r="AU538" s="47">
        <v>0</v>
      </c>
      <c r="AV538" s="47">
        <v>0</v>
      </c>
      <c r="AW538" s="47">
        <v>0</v>
      </c>
      <c r="AX538" s="47">
        <v>0</v>
      </c>
      <c r="AY538" s="47">
        <v>0</v>
      </c>
      <c r="AZ538" s="47">
        <v>0</v>
      </c>
      <c r="BA538" s="47">
        <v>0</v>
      </c>
      <c r="BB538" s="47">
        <v>0</v>
      </c>
      <c r="BC538" s="47">
        <v>0</v>
      </c>
      <c r="BD538" s="47">
        <v>0</v>
      </c>
      <c r="BE538" s="47">
        <v>0</v>
      </c>
      <c r="BF538" s="47">
        <v>0</v>
      </c>
      <c r="BG538" s="47">
        <v>0</v>
      </c>
      <c r="BH538" s="47">
        <v>0</v>
      </c>
      <c r="BI538" s="47">
        <v>0</v>
      </c>
      <c r="BJ538" s="47">
        <v>0</v>
      </c>
      <c r="BK538" s="47">
        <v>0</v>
      </c>
      <c r="BL538" s="47">
        <v>0</v>
      </c>
      <c r="BM538" s="47">
        <v>0</v>
      </c>
      <c r="BN538" s="47">
        <v>0</v>
      </c>
      <c r="BO538" s="47">
        <v>0</v>
      </c>
      <c r="BP538" s="47">
        <v>0</v>
      </c>
      <c r="BQ538" s="47">
        <v>0</v>
      </c>
      <c r="BR538" s="47">
        <v>0</v>
      </c>
      <c r="BS538" s="47">
        <v>0</v>
      </c>
      <c r="BT538" s="47">
        <v>0</v>
      </c>
      <c r="BU538" s="47">
        <v>0</v>
      </c>
      <c r="BV538" s="47">
        <v>0</v>
      </c>
      <c r="BW538" s="47">
        <v>0</v>
      </c>
      <c r="BX538" s="47">
        <v>0</v>
      </c>
      <c r="BY538" s="47">
        <v>0</v>
      </c>
      <c r="BZ538" s="47">
        <v>0</v>
      </c>
      <c r="CA538" s="47">
        <v>0</v>
      </c>
      <c r="CB538" s="47">
        <v>0</v>
      </c>
      <c r="CC538" s="47">
        <v>0</v>
      </c>
      <c r="CD538" s="47">
        <v>0</v>
      </c>
      <c r="CE538" s="47">
        <v>0</v>
      </c>
      <c r="CF538" s="47">
        <v>0</v>
      </c>
      <c r="CG538" s="47">
        <v>0</v>
      </c>
      <c r="CH538" s="47">
        <v>0</v>
      </c>
      <c r="CI538" s="47">
        <v>0</v>
      </c>
      <c r="CJ538" s="47">
        <v>0</v>
      </c>
      <c r="CK538" s="47">
        <v>0</v>
      </c>
      <c r="CL538" s="47">
        <v>0</v>
      </c>
      <c r="CM538" s="47">
        <v>0</v>
      </c>
      <c r="CN538" s="47">
        <v>0</v>
      </c>
      <c r="CO538" s="47">
        <v>0</v>
      </c>
      <c r="CP538" s="47">
        <v>0</v>
      </c>
      <c r="CQ538" s="47">
        <v>0</v>
      </c>
      <c r="CR538" s="47">
        <v>0</v>
      </c>
      <c r="CS538" s="47">
        <v>0</v>
      </c>
      <c r="CT538" s="47">
        <v>0</v>
      </c>
      <c r="CU538" s="47">
        <v>0</v>
      </c>
      <c r="CV538" s="47">
        <v>0</v>
      </c>
      <c r="CW538" s="47">
        <v>0</v>
      </c>
      <c r="CX538" s="47">
        <v>0</v>
      </c>
      <c r="CY538" s="47">
        <v>0.45789473684210524</v>
      </c>
      <c r="CZ538" s="47">
        <v>0</v>
      </c>
      <c r="DA538" s="47">
        <v>0</v>
      </c>
      <c r="DB538" s="47">
        <v>0</v>
      </c>
      <c r="DC538" s="47">
        <v>0</v>
      </c>
      <c r="DD538" s="47">
        <v>0</v>
      </c>
      <c r="DE538" s="47">
        <v>0</v>
      </c>
      <c r="DF538" s="47">
        <v>0</v>
      </c>
      <c r="DG538" s="47">
        <v>0</v>
      </c>
      <c r="DH538" s="47">
        <v>0.45789473684210524</v>
      </c>
      <c r="DI538" s="47">
        <v>0</v>
      </c>
      <c r="DJ538" s="47">
        <v>0</v>
      </c>
      <c r="DK538" s="47">
        <v>0</v>
      </c>
      <c r="DL538" s="47">
        <v>0</v>
      </c>
      <c r="DM538" s="47">
        <v>0</v>
      </c>
      <c r="DN538" s="47">
        <v>0</v>
      </c>
      <c r="DO538" s="47">
        <v>0</v>
      </c>
      <c r="DP538" s="47">
        <v>0</v>
      </c>
      <c r="DQ538" s="47">
        <v>0</v>
      </c>
      <c r="DR538" s="47">
        <v>0</v>
      </c>
      <c r="DS538" s="47">
        <v>0</v>
      </c>
      <c r="DT538" s="47">
        <v>0</v>
      </c>
      <c r="DU538" s="47">
        <v>0</v>
      </c>
      <c r="DV538" s="47">
        <v>0</v>
      </c>
      <c r="DW538" s="47">
        <v>0</v>
      </c>
      <c r="DX538" s="47">
        <v>0</v>
      </c>
      <c r="DY538" s="47">
        <v>0</v>
      </c>
      <c r="DZ538" s="47">
        <v>0</v>
      </c>
      <c r="EA538" s="47">
        <v>0</v>
      </c>
      <c r="ZZ538" t="s">
        <v>157</v>
      </c>
    </row>
    <row r="539" spans="1:702" x14ac:dyDescent="0.25">
      <c r="A539" s="47" t="s">
        <v>989</v>
      </c>
      <c r="B539" s="47" t="s">
        <v>153</v>
      </c>
      <c r="C539" s="47" t="s">
        <v>157</v>
      </c>
      <c r="D539" s="47" t="s">
        <v>1170</v>
      </c>
      <c r="E539" s="47" t="s">
        <v>986</v>
      </c>
      <c r="F539" s="47" t="s">
        <v>986</v>
      </c>
      <c r="G539" s="47"/>
      <c r="H539" s="47" t="s">
        <v>406</v>
      </c>
      <c r="I539" s="47" t="s">
        <v>412</v>
      </c>
      <c r="J539" s="47" t="str">
        <f>=IFERROR(VLOOKUP(H539&amp;I539,Table_Fonctions!A:G,6,FALSE),"")</f>
        <v>0</v>
      </c>
      <c r="K539" s="47" t="s">
        <v>1177</v>
      </c>
      <c r="L539" s="47" t="str">
        <f>=IFERROR(VLOOKUP(H539&amp;I539,Table_Fonctions!A:G,7,FALSE),K539)</f>
        <v/>
      </c>
      <c r="M539" s="47" t="str">
        <f>=IF(OR(LEFT(D539, 3)="TJ ", LEFT(D539, 4)="CPH "), "OUI", "NON")</f>
        <v/>
      </c>
      <c r="N539" s="47" t="s">
        <v>648</v>
      </c>
      <c r="O539" s="47"/>
      <c r="P539" s="47">
        <v>1</v>
      </c>
      <c r="Q539" s="47">
        <v>1</v>
      </c>
      <c r="R539" s="47" t="s">
        <v>1172</v>
      </c>
      <c r="S539" s="47">
        <f>=ROUND(BQ539-(BR539+BS539),3)</f>
      </c>
      <c r="T539" s="47">
        <f>=ROUND(CK539-(CL539+CM539+CN539+CO539+CP539),3)</f>
      </c>
      <c r="U539" s="47">
        <v>0</v>
      </c>
      <c r="V539" s="47">
        <v>0</v>
      </c>
      <c r="W539" s="47">
        <v>0</v>
      </c>
      <c r="X539" s="47">
        <v>0</v>
      </c>
      <c r="Y539" s="47">
        <v>0</v>
      </c>
      <c r="Z539" s="47">
        <v>0</v>
      </c>
      <c r="AA539" s="47">
        <v>0</v>
      </c>
      <c r="AB539" s="47">
        <v>0</v>
      </c>
      <c r="AC539" s="47">
        <v>0</v>
      </c>
      <c r="AD539" s="47">
        <v>0</v>
      </c>
      <c r="AE539" s="47">
        <v>0</v>
      </c>
      <c r="AF539" s="47">
        <v>0</v>
      </c>
      <c r="AG539" s="47">
        <v>0</v>
      </c>
      <c r="AH539" s="47">
        <v>0</v>
      </c>
      <c r="AI539" s="47">
        <v>0</v>
      </c>
      <c r="AJ539" s="47">
        <v>0</v>
      </c>
      <c r="AK539" s="47">
        <v>0</v>
      </c>
      <c r="AL539" s="47">
        <v>0</v>
      </c>
      <c r="AM539" s="47">
        <v>0</v>
      </c>
      <c r="AN539" s="47">
        <v>0</v>
      </c>
      <c r="AO539" s="47">
        <v>0</v>
      </c>
      <c r="AP539" s="47">
        <v>0</v>
      </c>
      <c r="AQ539" s="47">
        <v>0</v>
      </c>
      <c r="AR539" s="47">
        <v>0</v>
      </c>
      <c r="AS539" s="47">
        <v>0</v>
      </c>
      <c r="AT539" s="47">
        <v>0</v>
      </c>
      <c r="AU539" s="47">
        <v>0</v>
      </c>
      <c r="AV539" s="47">
        <v>0</v>
      </c>
      <c r="AW539" s="47">
        <v>0</v>
      </c>
      <c r="AX539" s="47">
        <v>0</v>
      </c>
      <c r="AY539" s="47">
        <v>0</v>
      </c>
      <c r="AZ539" s="47">
        <v>0</v>
      </c>
      <c r="BA539" s="47">
        <v>0</v>
      </c>
      <c r="BB539" s="47">
        <v>0</v>
      </c>
      <c r="BC539" s="47">
        <v>0</v>
      </c>
      <c r="BD539" s="47">
        <v>0</v>
      </c>
      <c r="BE539" s="47">
        <v>0</v>
      </c>
      <c r="BF539" s="47">
        <v>0</v>
      </c>
      <c r="BG539" s="47">
        <v>0</v>
      </c>
      <c r="BH539" s="47">
        <v>0</v>
      </c>
      <c r="BI539" s="47">
        <v>0</v>
      </c>
      <c r="BJ539" s="47">
        <v>0</v>
      </c>
      <c r="BK539" s="47">
        <v>0</v>
      </c>
      <c r="BL539" s="47">
        <v>0</v>
      </c>
      <c r="BM539" s="47">
        <v>0</v>
      </c>
      <c r="BN539" s="47">
        <v>0</v>
      </c>
      <c r="BO539" s="47">
        <v>0</v>
      </c>
      <c r="BP539" s="47">
        <v>0</v>
      </c>
      <c r="BQ539" s="47">
        <v>0</v>
      </c>
      <c r="BR539" s="47">
        <v>0</v>
      </c>
      <c r="BS539" s="47">
        <v>0</v>
      </c>
      <c r="BT539" s="47">
        <v>1</v>
      </c>
      <c r="BU539" s="47">
        <v>1</v>
      </c>
      <c r="BV539" s="47">
        <v>0</v>
      </c>
      <c r="BW539" s="47">
        <v>0</v>
      </c>
      <c r="BX539" s="47">
        <v>0</v>
      </c>
      <c r="BY539" s="47">
        <v>0</v>
      </c>
      <c r="BZ539" s="47">
        <v>0</v>
      </c>
      <c r="CA539" s="47">
        <v>0</v>
      </c>
      <c r="CB539" s="47">
        <v>0</v>
      </c>
      <c r="CC539" s="47">
        <v>0</v>
      </c>
      <c r="CD539" s="47">
        <v>0</v>
      </c>
      <c r="CE539" s="47">
        <v>0</v>
      </c>
      <c r="CF539" s="47">
        <v>0</v>
      </c>
      <c r="CG539" s="47">
        <v>0</v>
      </c>
      <c r="CH539" s="47">
        <v>0</v>
      </c>
      <c r="CI539" s="47">
        <v>0</v>
      </c>
      <c r="CJ539" s="47">
        <v>0</v>
      </c>
      <c r="CK539" s="47">
        <v>0</v>
      </c>
      <c r="CL539" s="47">
        <v>0</v>
      </c>
      <c r="CM539" s="47">
        <v>0</v>
      </c>
      <c r="CN539" s="47">
        <v>0</v>
      </c>
      <c r="CO539" s="47">
        <v>0</v>
      </c>
      <c r="CP539" s="47">
        <v>0</v>
      </c>
      <c r="CQ539" s="47">
        <v>0</v>
      </c>
      <c r="CR539" s="47">
        <v>0</v>
      </c>
      <c r="CS539" s="47">
        <v>0</v>
      </c>
      <c r="CT539" s="47">
        <v>0</v>
      </c>
      <c r="CU539" s="47">
        <v>0</v>
      </c>
      <c r="CV539" s="47">
        <v>0</v>
      </c>
      <c r="CW539" s="47">
        <v>0</v>
      </c>
      <c r="CX539" s="47">
        <v>0</v>
      </c>
      <c r="CY539" s="47">
        <v>0</v>
      </c>
      <c r="CZ539" s="47">
        <v>0</v>
      </c>
      <c r="DA539" s="47">
        <v>0</v>
      </c>
      <c r="DB539" s="47">
        <v>0</v>
      </c>
      <c r="DC539" s="47">
        <v>0</v>
      </c>
      <c r="DD539" s="47">
        <v>0</v>
      </c>
      <c r="DE539" s="47">
        <v>0</v>
      </c>
      <c r="DF539" s="47">
        <v>0</v>
      </c>
      <c r="DG539" s="47">
        <v>0</v>
      </c>
      <c r="DH539" s="47">
        <v>0</v>
      </c>
      <c r="DI539" s="47">
        <v>0</v>
      </c>
      <c r="DJ539" s="47">
        <v>0</v>
      </c>
      <c r="DK539" s="47">
        <v>0</v>
      </c>
      <c r="DL539" s="47">
        <v>0</v>
      </c>
      <c r="DM539" s="47">
        <v>0</v>
      </c>
      <c r="DN539" s="47">
        <v>0</v>
      </c>
      <c r="DO539" s="47">
        <v>0</v>
      </c>
      <c r="DP539" s="47">
        <v>0</v>
      </c>
      <c r="DQ539" s="47">
        <v>0</v>
      </c>
      <c r="DR539" s="47">
        <v>0</v>
      </c>
      <c r="DS539" s="47">
        <v>0</v>
      </c>
      <c r="DT539" s="47">
        <v>0</v>
      </c>
      <c r="DU539" s="47">
        <v>0</v>
      </c>
      <c r="DV539" s="47">
        <v>0</v>
      </c>
      <c r="DW539" s="47">
        <v>0</v>
      </c>
      <c r="DX539" s="47">
        <v>0</v>
      </c>
      <c r="DY539" s="47">
        <v>0</v>
      </c>
      <c r="DZ539" s="47">
        <v>0</v>
      </c>
      <c r="EA539" s="47">
        <v>0</v>
      </c>
      <c r="ZZ539" t="s">
        <v>157</v>
      </c>
    </row>
    <row r="540" spans="1:702" x14ac:dyDescent="0.25">
      <c r="A540" s="47" t="s">
        <v>990</v>
      </c>
      <c r="B540" s="47" t="s">
        <v>153</v>
      </c>
      <c r="C540" s="47" t="s">
        <v>157</v>
      </c>
      <c r="D540" s="47" t="s">
        <v>1170</v>
      </c>
      <c r="E540" s="47" t="s">
        <v>986</v>
      </c>
      <c r="F540" s="47" t="s">
        <v>986</v>
      </c>
      <c r="G540" s="47"/>
      <c r="H540" s="47" t="s">
        <v>406</v>
      </c>
      <c r="I540" s="47" t="s">
        <v>412</v>
      </c>
      <c r="J540" s="47" t="str">
        <f>=IFERROR(VLOOKUP(H540&amp;I540,Table_Fonctions!A:G,6,FALSE),"")</f>
        <v>0</v>
      </c>
      <c r="K540" s="47" t="s">
        <v>1177</v>
      </c>
      <c r="L540" s="47" t="str">
        <f>=IFERROR(VLOOKUP(H540&amp;I540,Table_Fonctions!A:G,7,FALSE),K540)</f>
        <v/>
      </c>
      <c r="M540" s="47" t="str">
        <f>=IF(OR(LEFT(D540, 3)="TJ ", LEFT(D540, 4)="CPH "), "OUI", "NON")</f>
        <v/>
      </c>
      <c r="N540" s="47" t="s">
        <v>648</v>
      </c>
      <c r="O540" s="47"/>
      <c r="P540" s="47">
        <v>1</v>
      </c>
      <c r="Q540" s="47">
        <v>1</v>
      </c>
      <c r="R540" s="47" t="s">
        <v>1172</v>
      </c>
      <c r="S540" s="47">
        <f>=ROUND(BQ540-(BR540+BS540),3)</f>
      </c>
      <c r="T540" s="47">
        <f>=ROUND(CK540-(CL540+CM540+CN540+CO540+CP540),3)</f>
      </c>
      <c r="U540" s="47">
        <v>0</v>
      </c>
      <c r="V540" s="47">
        <v>0</v>
      </c>
      <c r="W540" s="47">
        <v>0</v>
      </c>
      <c r="X540" s="47">
        <v>0</v>
      </c>
      <c r="Y540" s="47">
        <v>0</v>
      </c>
      <c r="Z540" s="47">
        <v>0</v>
      </c>
      <c r="AA540" s="47">
        <v>0</v>
      </c>
      <c r="AB540" s="47">
        <v>0</v>
      </c>
      <c r="AC540" s="47">
        <v>0</v>
      </c>
      <c r="AD540" s="47">
        <v>0</v>
      </c>
      <c r="AE540" s="47">
        <v>0</v>
      </c>
      <c r="AF540" s="47">
        <v>0</v>
      </c>
      <c r="AG540" s="47">
        <v>0</v>
      </c>
      <c r="AH540" s="47">
        <v>0</v>
      </c>
      <c r="AI540" s="47">
        <v>0</v>
      </c>
      <c r="AJ540" s="47">
        <v>0</v>
      </c>
      <c r="AK540" s="47">
        <v>0</v>
      </c>
      <c r="AL540" s="47">
        <v>0</v>
      </c>
      <c r="AM540" s="47">
        <v>0</v>
      </c>
      <c r="AN540" s="47">
        <v>0</v>
      </c>
      <c r="AO540" s="47">
        <v>0</v>
      </c>
      <c r="AP540" s="47">
        <v>0</v>
      </c>
      <c r="AQ540" s="47">
        <v>0</v>
      </c>
      <c r="AR540" s="47">
        <v>0</v>
      </c>
      <c r="AS540" s="47">
        <v>0</v>
      </c>
      <c r="AT540" s="47">
        <v>0</v>
      </c>
      <c r="AU540" s="47">
        <v>0</v>
      </c>
      <c r="AV540" s="47">
        <v>0</v>
      </c>
      <c r="AW540" s="47">
        <v>0</v>
      </c>
      <c r="AX540" s="47">
        <v>0</v>
      </c>
      <c r="AY540" s="47">
        <v>0</v>
      </c>
      <c r="AZ540" s="47">
        <v>0</v>
      </c>
      <c r="BA540" s="47">
        <v>0</v>
      </c>
      <c r="BB540" s="47">
        <v>0</v>
      </c>
      <c r="BC540" s="47">
        <v>0</v>
      </c>
      <c r="BD540" s="47">
        <v>0</v>
      </c>
      <c r="BE540" s="47">
        <v>0</v>
      </c>
      <c r="BF540" s="47">
        <v>0</v>
      </c>
      <c r="BG540" s="47">
        <v>0</v>
      </c>
      <c r="BH540" s="47">
        <v>0</v>
      </c>
      <c r="BI540" s="47">
        <v>0</v>
      </c>
      <c r="BJ540" s="47">
        <v>0</v>
      </c>
      <c r="BK540" s="47">
        <v>0</v>
      </c>
      <c r="BL540" s="47">
        <v>0</v>
      </c>
      <c r="BM540" s="47">
        <v>0</v>
      </c>
      <c r="BN540" s="47">
        <v>0</v>
      </c>
      <c r="BO540" s="47">
        <v>0</v>
      </c>
      <c r="BP540" s="47">
        <v>0</v>
      </c>
      <c r="BQ540" s="47">
        <v>0</v>
      </c>
      <c r="BR540" s="47">
        <v>0</v>
      </c>
      <c r="BS540" s="47">
        <v>0</v>
      </c>
      <c r="BT540" s="47">
        <v>0</v>
      </c>
      <c r="BU540" s="47">
        <v>0</v>
      </c>
      <c r="BV540" s="47">
        <v>0</v>
      </c>
      <c r="BW540" s="47">
        <v>0</v>
      </c>
      <c r="BX540" s="47">
        <v>0</v>
      </c>
      <c r="BY540" s="47">
        <v>0</v>
      </c>
      <c r="BZ540" s="47">
        <v>0</v>
      </c>
      <c r="CA540" s="47">
        <v>0</v>
      </c>
      <c r="CB540" s="47">
        <v>0</v>
      </c>
      <c r="CC540" s="47">
        <v>0</v>
      </c>
      <c r="CD540" s="47">
        <v>0</v>
      </c>
      <c r="CE540" s="47">
        <v>0</v>
      </c>
      <c r="CF540" s="47">
        <v>0</v>
      </c>
      <c r="CG540" s="47">
        <v>0</v>
      </c>
      <c r="CH540" s="47">
        <v>0</v>
      </c>
      <c r="CI540" s="47">
        <v>0</v>
      </c>
      <c r="CJ540" s="47">
        <v>0</v>
      </c>
      <c r="CK540" s="47">
        <v>1</v>
      </c>
      <c r="CL540" s="47">
        <v>1</v>
      </c>
      <c r="CM540" s="47">
        <v>0</v>
      </c>
      <c r="CN540" s="47">
        <v>0</v>
      </c>
      <c r="CO540" s="47">
        <v>0</v>
      </c>
      <c r="CP540" s="47">
        <v>0</v>
      </c>
      <c r="CQ540" s="47">
        <v>0</v>
      </c>
      <c r="CR540" s="47">
        <v>0</v>
      </c>
      <c r="CS540" s="47">
        <v>0</v>
      </c>
      <c r="CT540" s="47">
        <v>0</v>
      </c>
      <c r="CU540" s="47">
        <v>0</v>
      </c>
      <c r="CV540" s="47">
        <v>0</v>
      </c>
      <c r="CW540" s="47">
        <v>0</v>
      </c>
      <c r="CX540" s="47">
        <v>0</v>
      </c>
      <c r="CY540" s="47">
        <v>0</v>
      </c>
      <c r="CZ540" s="47">
        <v>0</v>
      </c>
      <c r="DA540" s="47">
        <v>0</v>
      </c>
      <c r="DB540" s="47">
        <v>0</v>
      </c>
      <c r="DC540" s="47">
        <v>0</v>
      </c>
      <c r="DD540" s="47">
        <v>0</v>
      </c>
      <c r="DE540" s="47">
        <v>0</v>
      </c>
      <c r="DF540" s="47">
        <v>0</v>
      </c>
      <c r="DG540" s="47">
        <v>0</v>
      </c>
      <c r="DH540" s="47">
        <v>0</v>
      </c>
      <c r="DI540" s="47">
        <v>0</v>
      </c>
      <c r="DJ540" s="47">
        <v>0</v>
      </c>
      <c r="DK540" s="47">
        <v>0</v>
      </c>
      <c r="DL540" s="47">
        <v>0</v>
      </c>
      <c r="DM540" s="47">
        <v>0</v>
      </c>
      <c r="DN540" s="47">
        <v>0</v>
      </c>
      <c r="DO540" s="47">
        <v>0</v>
      </c>
      <c r="DP540" s="47">
        <v>0</v>
      </c>
      <c r="DQ540" s="47">
        <v>0</v>
      </c>
      <c r="DR540" s="47">
        <v>0</v>
      </c>
      <c r="DS540" s="47">
        <v>0</v>
      </c>
      <c r="DT540" s="47">
        <v>0</v>
      </c>
      <c r="DU540" s="47">
        <v>0</v>
      </c>
      <c r="DV540" s="47">
        <v>0</v>
      </c>
      <c r="DW540" s="47">
        <v>0</v>
      </c>
      <c r="DX540" s="47">
        <v>0</v>
      </c>
      <c r="DY540" s="47">
        <v>0</v>
      </c>
      <c r="DZ540" s="47">
        <v>0</v>
      </c>
      <c r="EA540" s="47">
        <v>0</v>
      </c>
      <c r="ZZ540" t="s">
        <v>157</v>
      </c>
    </row>
    <row r="541" spans="1:702" x14ac:dyDescent="0.25">
      <c r="A541" s="47" t="s">
        <v>991</v>
      </c>
      <c r="B541" s="47" t="s">
        <v>153</v>
      </c>
      <c r="C541" s="47" t="s">
        <v>157</v>
      </c>
      <c r="D541" s="47" t="s">
        <v>1170</v>
      </c>
      <c r="E541" s="47" t="s">
        <v>986</v>
      </c>
      <c r="F541" s="47" t="s">
        <v>986</v>
      </c>
      <c r="G541" s="47"/>
      <c r="H541" s="47" t="s">
        <v>406</v>
      </c>
      <c r="I541" s="47" t="s">
        <v>412</v>
      </c>
      <c r="J541" s="47" t="str">
        <f>=IFERROR(VLOOKUP(H541&amp;I541,Table_Fonctions!A:G,6,FALSE),"")</f>
        <v>0</v>
      </c>
      <c r="K541" s="47" t="s">
        <v>1177</v>
      </c>
      <c r="L541" s="47" t="str">
        <f>=IFERROR(VLOOKUP(H541&amp;I541,Table_Fonctions!A:G,7,FALSE),K541)</f>
        <v/>
      </c>
      <c r="M541" s="47" t="str">
        <f>=IF(OR(LEFT(D541, 3)="TJ ", LEFT(D541, 4)="CPH "), "OUI", "NON")</f>
        <v/>
      </c>
      <c r="N541" s="47" t="s">
        <v>992</v>
      </c>
      <c r="O541" s="47"/>
      <c r="P541" s="47">
        <v>1</v>
      </c>
      <c r="Q541" s="47">
        <v>1</v>
      </c>
      <c r="R541" s="47" t="s">
        <v>1172</v>
      </c>
      <c r="S541" s="47">
        <f>=ROUND(BQ541-(BR541+BS541),3)</f>
      </c>
      <c r="T541" s="47">
        <f>=ROUND(CK541-(CL541+CM541+CN541+CO541+CP541),3)</f>
      </c>
      <c r="U541" s="47">
        <v>0</v>
      </c>
      <c r="V541" s="47">
        <v>0</v>
      </c>
      <c r="W541" s="47">
        <v>0</v>
      </c>
      <c r="X541" s="47">
        <v>0</v>
      </c>
      <c r="Y541" s="47">
        <v>0</v>
      </c>
      <c r="Z541" s="47">
        <v>0</v>
      </c>
      <c r="AA541" s="47">
        <v>0</v>
      </c>
      <c r="AB541" s="47">
        <v>0</v>
      </c>
      <c r="AC541" s="47">
        <v>0</v>
      </c>
      <c r="AD541" s="47">
        <v>0</v>
      </c>
      <c r="AE541" s="47">
        <v>0</v>
      </c>
      <c r="AF541" s="47">
        <v>0</v>
      </c>
      <c r="AG541" s="47">
        <v>0</v>
      </c>
      <c r="AH541" s="47">
        <v>0</v>
      </c>
      <c r="AI541" s="47">
        <v>0</v>
      </c>
      <c r="AJ541" s="47">
        <v>0</v>
      </c>
      <c r="AK541" s="47">
        <v>0</v>
      </c>
      <c r="AL541" s="47">
        <v>0</v>
      </c>
      <c r="AM541" s="47">
        <v>0</v>
      </c>
      <c r="AN541" s="47">
        <v>0</v>
      </c>
      <c r="AO541" s="47">
        <v>0</v>
      </c>
      <c r="AP541" s="47">
        <v>0</v>
      </c>
      <c r="AQ541" s="47">
        <v>0</v>
      </c>
      <c r="AR541" s="47">
        <v>0</v>
      </c>
      <c r="AS541" s="47">
        <v>0</v>
      </c>
      <c r="AT541" s="47">
        <v>0</v>
      </c>
      <c r="AU541" s="47">
        <v>0</v>
      </c>
      <c r="AV541" s="47">
        <v>0</v>
      </c>
      <c r="AW541" s="47">
        <v>0</v>
      </c>
      <c r="AX541" s="47">
        <v>0</v>
      </c>
      <c r="AY541" s="47">
        <v>0</v>
      </c>
      <c r="AZ541" s="47">
        <v>0</v>
      </c>
      <c r="BA541" s="47">
        <v>0</v>
      </c>
      <c r="BB541" s="47">
        <v>0</v>
      </c>
      <c r="BC541" s="47">
        <v>0</v>
      </c>
      <c r="BD541" s="47">
        <v>0</v>
      </c>
      <c r="BE541" s="47">
        <v>0</v>
      </c>
      <c r="BF541" s="47">
        <v>0</v>
      </c>
      <c r="BG541" s="47">
        <v>0</v>
      </c>
      <c r="BH541" s="47">
        <v>0</v>
      </c>
      <c r="BI541" s="47">
        <v>0</v>
      </c>
      <c r="BJ541" s="47">
        <v>0</v>
      </c>
      <c r="BK541" s="47">
        <v>0</v>
      </c>
      <c r="BL541" s="47">
        <v>0</v>
      </c>
      <c r="BM541" s="47">
        <v>0</v>
      </c>
      <c r="BN541" s="47">
        <v>0</v>
      </c>
      <c r="BO541" s="47">
        <v>0</v>
      </c>
      <c r="BP541" s="47">
        <v>0</v>
      </c>
      <c r="BQ541" s="47">
        <v>0</v>
      </c>
      <c r="BR541" s="47">
        <v>0</v>
      </c>
      <c r="BS541" s="47">
        <v>0</v>
      </c>
      <c r="BT541" s="47">
        <v>0.6842105263157895</v>
      </c>
      <c r="BU541" s="47">
        <v>0</v>
      </c>
      <c r="BV541" s="47">
        <v>0</v>
      </c>
      <c r="BW541" s="47">
        <v>0</v>
      </c>
      <c r="BX541" s="47">
        <v>0</v>
      </c>
      <c r="BY541" s="47">
        <v>0</v>
      </c>
      <c r="BZ541" s="47">
        <v>0</v>
      </c>
      <c r="CA541" s="47">
        <v>0</v>
      </c>
      <c r="CB541" s="47">
        <v>0</v>
      </c>
      <c r="CC541" s="47">
        <v>0</v>
      </c>
      <c r="CD541" s="47">
        <v>0</v>
      </c>
      <c r="CE541" s="47">
        <v>0</v>
      </c>
      <c r="CF541" s="47">
        <v>0</v>
      </c>
      <c r="CG541" s="47">
        <v>0</v>
      </c>
      <c r="CH541" s="47">
        <v>0</v>
      </c>
      <c r="CI541" s="47">
        <v>0</v>
      </c>
      <c r="CJ541" s="47">
        <v>0</v>
      </c>
      <c r="CK541" s="47">
        <v>0</v>
      </c>
      <c r="CL541" s="47">
        <v>0</v>
      </c>
      <c r="CM541" s="47">
        <v>0</v>
      </c>
      <c r="CN541" s="47">
        <v>0</v>
      </c>
      <c r="CO541" s="47">
        <v>0</v>
      </c>
      <c r="CP541" s="47">
        <v>0</v>
      </c>
      <c r="CQ541" s="47">
        <v>0</v>
      </c>
      <c r="CR541" s="47">
        <v>0</v>
      </c>
      <c r="CS541" s="47">
        <v>0</v>
      </c>
      <c r="CT541" s="47">
        <v>0</v>
      </c>
      <c r="CU541" s="47">
        <v>0</v>
      </c>
      <c r="CV541" s="47">
        <v>0</v>
      </c>
      <c r="CW541" s="47">
        <v>0</v>
      </c>
      <c r="CX541" s="47">
        <v>0</v>
      </c>
      <c r="CY541" s="47">
        <v>0.3157894736842105</v>
      </c>
      <c r="CZ541" s="47">
        <v>0</v>
      </c>
      <c r="DA541" s="47">
        <v>0</v>
      </c>
      <c r="DB541" s="47">
        <v>0</v>
      </c>
      <c r="DC541" s="47">
        <v>0</v>
      </c>
      <c r="DD541" s="47">
        <v>0</v>
      </c>
      <c r="DE541" s="47">
        <v>0</v>
      </c>
      <c r="DF541" s="47">
        <v>0</v>
      </c>
      <c r="DG541" s="47">
        <v>0</v>
      </c>
      <c r="DH541" s="47">
        <v>0</v>
      </c>
      <c r="DI541" s="47">
        <v>0</v>
      </c>
      <c r="DJ541" s="47">
        <v>0.3157894736842105</v>
      </c>
      <c r="DK541" s="47">
        <v>0</v>
      </c>
      <c r="DL541" s="47">
        <v>0</v>
      </c>
      <c r="DM541" s="47">
        <v>0</v>
      </c>
      <c r="DN541" s="47">
        <v>0</v>
      </c>
      <c r="DO541" s="47">
        <v>0</v>
      </c>
      <c r="DP541" s="47">
        <v>0</v>
      </c>
      <c r="DQ541" s="47">
        <v>0</v>
      </c>
      <c r="DR541" s="47">
        <v>0</v>
      </c>
      <c r="DS541" s="47">
        <v>0</v>
      </c>
      <c r="DT541" s="47">
        <v>0</v>
      </c>
      <c r="DU541" s="47">
        <v>0</v>
      </c>
      <c r="DV541" s="47">
        <v>0</v>
      </c>
      <c r="DW541" s="47">
        <v>0</v>
      </c>
      <c r="DX541" s="47">
        <v>0</v>
      </c>
      <c r="DY541" s="47">
        <v>0</v>
      </c>
      <c r="DZ541" s="47">
        <v>0</v>
      </c>
      <c r="EA541" s="47">
        <v>0</v>
      </c>
      <c r="ZZ541" t="s">
        <v>157</v>
      </c>
    </row>
    <row r="542" spans="1:702" x14ac:dyDescent="0.25">
      <c r="A542" s="47" t="s">
        <v>993</v>
      </c>
      <c r="B542" s="47" t="s">
        <v>153</v>
      </c>
      <c r="C542" s="47" t="s">
        <v>157</v>
      </c>
      <c r="D542" s="47" t="s">
        <v>1170</v>
      </c>
      <c r="E542" s="47" t="s">
        <v>986</v>
      </c>
      <c r="F542" s="47" t="s">
        <v>986</v>
      </c>
      <c r="G542" s="47"/>
      <c r="H542" s="47" t="s">
        <v>406</v>
      </c>
      <c r="I542" s="47" t="s">
        <v>412</v>
      </c>
      <c r="J542" s="47" t="str">
        <f>=IFERROR(VLOOKUP(H542&amp;I542,Table_Fonctions!A:G,6,FALSE),"")</f>
        <v>0</v>
      </c>
      <c r="K542" s="47" t="s">
        <v>1177</v>
      </c>
      <c r="L542" s="47" t="str">
        <f>=IFERROR(VLOOKUP(H542&amp;I542,Table_Fonctions!A:G,7,FALSE),K542)</f>
        <v/>
      </c>
      <c r="M542" s="47" t="str">
        <f>=IF(OR(LEFT(D542, 3)="TJ ", LEFT(D542, 4)="CPH "), "OUI", "NON")</f>
        <v/>
      </c>
      <c r="N542" s="47" t="s">
        <v>189</v>
      </c>
      <c r="O542" s="47"/>
      <c r="P542" s="47">
        <v>1</v>
      </c>
      <c r="Q542" s="47">
        <v>1</v>
      </c>
      <c r="R542" s="47" t="s">
        <v>1172</v>
      </c>
      <c r="S542" s="47">
        <f>=ROUND(BQ542-(BR542+BS542),3)</f>
      </c>
      <c r="T542" s="47">
        <f>=ROUND(CK542-(CL542+CM542+CN542+CO542+CP542),3)</f>
      </c>
      <c r="U542" s="47">
        <v>0</v>
      </c>
      <c r="V542" s="47">
        <v>0</v>
      </c>
      <c r="W542" s="47">
        <v>0</v>
      </c>
      <c r="X542" s="47">
        <v>0</v>
      </c>
      <c r="Y542" s="47">
        <v>0</v>
      </c>
      <c r="Z542" s="47">
        <v>0</v>
      </c>
      <c r="AA542" s="47">
        <v>0</v>
      </c>
      <c r="AB542" s="47">
        <v>0</v>
      </c>
      <c r="AC542" s="47">
        <v>0</v>
      </c>
      <c r="AD542" s="47">
        <v>0</v>
      </c>
      <c r="AE542" s="47">
        <v>0</v>
      </c>
      <c r="AF542" s="47">
        <v>0</v>
      </c>
      <c r="AG542" s="47">
        <v>0</v>
      </c>
      <c r="AH542" s="47">
        <v>0</v>
      </c>
      <c r="AI542" s="47">
        <v>0</v>
      </c>
      <c r="AJ542" s="47">
        <v>0</v>
      </c>
      <c r="AK542" s="47">
        <v>0</v>
      </c>
      <c r="AL542" s="47">
        <v>0</v>
      </c>
      <c r="AM542" s="47">
        <v>0</v>
      </c>
      <c r="AN542" s="47">
        <v>0</v>
      </c>
      <c r="AO542" s="47">
        <v>0</v>
      </c>
      <c r="AP542" s="47">
        <v>0</v>
      </c>
      <c r="AQ542" s="47">
        <v>0</v>
      </c>
      <c r="AR542" s="47">
        <v>0</v>
      </c>
      <c r="AS542" s="47">
        <v>0</v>
      </c>
      <c r="AT542" s="47">
        <v>0</v>
      </c>
      <c r="AU542" s="47">
        <v>0</v>
      </c>
      <c r="AV542" s="47">
        <v>0</v>
      </c>
      <c r="AW542" s="47">
        <v>0</v>
      </c>
      <c r="AX542" s="47">
        <v>0</v>
      </c>
      <c r="AY542" s="47">
        <v>0</v>
      </c>
      <c r="AZ542" s="47">
        <v>0</v>
      </c>
      <c r="BA542" s="47">
        <v>0</v>
      </c>
      <c r="BB542" s="47">
        <v>0</v>
      </c>
      <c r="BC542" s="47">
        <v>0</v>
      </c>
      <c r="BD542" s="47">
        <v>0</v>
      </c>
      <c r="BE542" s="47">
        <v>0</v>
      </c>
      <c r="BF542" s="47">
        <v>0</v>
      </c>
      <c r="BG542" s="47">
        <v>0</v>
      </c>
      <c r="BH542" s="47">
        <v>0</v>
      </c>
      <c r="BI542" s="47">
        <v>0</v>
      </c>
      <c r="BJ542" s="47">
        <v>0</v>
      </c>
      <c r="BK542" s="47">
        <v>0</v>
      </c>
      <c r="BL542" s="47">
        <v>0</v>
      </c>
      <c r="BM542" s="47">
        <v>0.34999999999999754</v>
      </c>
      <c r="BN542" s="47">
        <v>0</v>
      </c>
      <c r="BO542" s="47">
        <v>0.34999999999999754</v>
      </c>
      <c r="BP542" s="47">
        <v>0</v>
      </c>
      <c r="BQ542" s="47">
        <v>0</v>
      </c>
      <c r="BR542" s="47">
        <v>0</v>
      </c>
      <c r="BS542" s="47">
        <v>0</v>
      </c>
      <c r="BT542" s="47">
        <v>0</v>
      </c>
      <c r="BU542" s="47">
        <v>0</v>
      </c>
      <c r="BV542" s="47">
        <v>0</v>
      </c>
      <c r="BW542" s="47">
        <v>0</v>
      </c>
      <c r="BX542" s="47">
        <v>0</v>
      </c>
      <c r="BY542" s="47">
        <v>0</v>
      </c>
      <c r="BZ542" s="47">
        <v>0</v>
      </c>
      <c r="CA542" s="47">
        <v>0</v>
      </c>
      <c r="CB542" s="47">
        <v>0</v>
      </c>
      <c r="CC542" s="47">
        <v>0</v>
      </c>
      <c r="CD542" s="47">
        <v>0</v>
      </c>
      <c r="CE542" s="47">
        <v>0</v>
      </c>
      <c r="CF542" s="47">
        <v>0</v>
      </c>
      <c r="CG542" s="47">
        <v>0</v>
      </c>
      <c r="CH542" s="47">
        <v>0</v>
      </c>
      <c r="CI542" s="47">
        <v>0</v>
      </c>
      <c r="CJ542" s="47">
        <v>0</v>
      </c>
      <c r="CK542" s="47">
        <v>0</v>
      </c>
      <c r="CL542" s="47">
        <v>0</v>
      </c>
      <c r="CM542" s="47">
        <v>0</v>
      </c>
      <c r="CN542" s="47">
        <v>0</v>
      </c>
      <c r="CO542" s="47">
        <v>0</v>
      </c>
      <c r="CP542" s="47">
        <v>0</v>
      </c>
      <c r="CQ542" s="47">
        <v>0</v>
      </c>
      <c r="CR542" s="47">
        <v>0</v>
      </c>
      <c r="CS542" s="47">
        <v>0</v>
      </c>
      <c r="CT542" s="47">
        <v>0</v>
      </c>
      <c r="CU542" s="47">
        <v>0</v>
      </c>
      <c r="CV542" s="47">
        <v>0.650000000000004</v>
      </c>
      <c r="CW542" s="47">
        <v>0</v>
      </c>
      <c r="CX542" s="47">
        <v>0</v>
      </c>
      <c r="CY542" s="47">
        <v>0</v>
      </c>
      <c r="CZ542" s="47">
        <v>0</v>
      </c>
      <c r="DA542" s="47">
        <v>0</v>
      </c>
      <c r="DB542" s="47">
        <v>0</v>
      </c>
      <c r="DC542" s="47">
        <v>0</v>
      </c>
      <c r="DD542" s="47">
        <v>0</v>
      </c>
      <c r="DE542" s="47">
        <v>0</v>
      </c>
      <c r="DF542" s="47">
        <v>0</v>
      </c>
      <c r="DG542" s="47">
        <v>0</v>
      </c>
      <c r="DH542" s="47">
        <v>0</v>
      </c>
      <c r="DI542" s="47">
        <v>0</v>
      </c>
      <c r="DJ542" s="47">
        <v>0</v>
      </c>
      <c r="DK542" s="47">
        <v>0</v>
      </c>
      <c r="DL542" s="47">
        <v>0</v>
      </c>
      <c r="DM542" s="47">
        <v>0</v>
      </c>
      <c r="DN542" s="47">
        <v>0</v>
      </c>
      <c r="DO542" s="47">
        <v>0</v>
      </c>
      <c r="DP542" s="47">
        <v>0</v>
      </c>
      <c r="DQ542" s="47">
        <v>0</v>
      </c>
      <c r="DR542" s="47">
        <v>0</v>
      </c>
      <c r="DS542" s="47">
        <v>0</v>
      </c>
      <c r="DT542" s="47">
        <v>0</v>
      </c>
      <c r="DU542" s="47">
        <v>0</v>
      </c>
      <c r="DV542" s="47">
        <v>0</v>
      </c>
      <c r="DW542" s="47">
        <v>0</v>
      </c>
      <c r="DX542" s="47">
        <v>0</v>
      </c>
      <c r="DY542" s="47">
        <v>0</v>
      </c>
      <c r="DZ542" s="47">
        <v>0</v>
      </c>
      <c r="EA542" s="47">
        <v>0</v>
      </c>
      <c r="ZZ542" t="s">
        <v>157</v>
      </c>
    </row>
    <row r="543" spans="1:702" x14ac:dyDescent="0.25">
      <c r="A543" s="47" t="s">
        <v>994</v>
      </c>
      <c r="B543" s="47" t="s">
        <v>153</v>
      </c>
      <c r="C543" s="47" t="s">
        <v>157</v>
      </c>
      <c r="D543" s="47" t="s">
        <v>1170</v>
      </c>
      <c r="E543" s="47" t="s">
        <v>986</v>
      </c>
      <c r="F543" s="47" t="s">
        <v>986</v>
      </c>
      <c r="G543" s="47"/>
      <c r="H543" s="47" t="s">
        <v>406</v>
      </c>
      <c r="I543" s="47" t="s">
        <v>415</v>
      </c>
      <c r="J543" s="47" t="str">
        <f>=IFERROR(VLOOKUP(H543&amp;I543,Table_Fonctions!A:G,6,FALSE),"")</f>
        <v>0</v>
      </c>
      <c r="K543" s="47" t="s">
        <v>1177</v>
      </c>
      <c r="L543" s="47" t="str">
        <f>=IFERROR(VLOOKUP(H543&amp;I543,Table_Fonctions!A:G,7,FALSE),K543)</f>
        <v/>
      </c>
      <c r="M543" s="47" t="str">
        <f>=IF(OR(LEFT(D543, 3)="TJ ", LEFT(D543, 4)="CPH "), "OUI", "NON")</f>
        <v/>
      </c>
      <c r="N543" s="47" t="s">
        <v>961</v>
      </c>
      <c r="O543" s="47"/>
      <c r="P543" s="47">
        <v>0.8000000000000057</v>
      </c>
      <c r="Q543" s="47">
        <v>0.8000000000000057</v>
      </c>
      <c r="R543" s="47" t="s">
        <v>1172</v>
      </c>
      <c r="S543" s="47">
        <f>=ROUND(BQ543-(BR543+BS543),3)</f>
      </c>
      <c r="T543" s="47">
        <f>=ROUND(CK543-(CL543+CM543+CN543+CO543+CP543),3)</f>
      </c>
      <c r="U543" s="47">
        <v>0</v>
      </c>
      <c r="V543" s="47">
        <v>0</v>
      </c>
      <c r="W543" s="47">
        <v>0</v>
      </c>
      <c r="X543" s="47">
        <v>0</v>
      </c>
      <c r="Y543" s="47">
        <v>0</v>
      </c>
      <c r="Z543" s="47">
        <v>0</v>
      </c>
      <c r="AA543" s="47">
        <v>0</v>
      </c>
      <c r="AB543" s="47">
        <v>0</v>
      </c>
      <c r="AC543" s="47">
        <v>0</v>
      </c>
      <c r="AD543" s="47">
        <v>0</v>
      </c>
      <c r="AE543" s="47">
        <v>0</v>
      </c>
      <c r="AF543" s="47">
        <v>0</v>
      </c>
      <c r="AG543" s="47">
        <v>0</v>
      </c>
      <c r="AH543" s="47">
        <v>0</v>
      </c>
      <c r="AI543" s="47">
        <v>0</v>
      </c>
      <c r="AJ543" s="47">
        <v>0</v>
      </c>
      <c r="AK543" s="47">
        <v>0</v>
      </c>
      <c r="AL543" s="47">
        <v>0</v>
      </c>
      <c r="AM543" s="47">
        <v>0</v>
      </c>
      <c r="AN543" s="47">
        <v>0</v>
      </c>
      <c r="AO543" s="47">
        <v>0</v>
      </c>
      <c r="AP543" s="47">
        <v>0</v>
      </c>
      <c r="AQ543" s="47">
        <v>0</v>
      </c>
      <c r="AR543" s="47">
        <v>0</v>
      </c>
      <c r="AS543" s="47">
        <v>0</v>
      </c>
      <c r="AT543" s="47">
        <v>0</v>
      </c>
      <c r="AU543" s="47">
        <v>0</v>
      </c>
      <c r="AV543" s="47">
        <v>0</v>
      </c>
      <c r="AW543" s="47">
        <v>0</v>
      </c>
      <c r="AX543" s="47">
        <v>0</v>
      </c>
      <c r="AY543" s="47">
        <v>0</v>
      </c>
      <c r="AZ543" s="47">
        <v>0</v>
      </c>
      <c r="BA543" s="47">
        <v>0</v>
      </c>
      <c r="BB543" s="47">
        <v>0</v>
      </c>
      <c r="BC543" s="47">
        <v>0</v>
      </c>
      <c r="BD543" s="47">
        <v>0</v>
      </c>
      <c r="BE543" s="47">
        <v>0</v>
      </c>
      <c r="BF543" s="47">
        <v>0</v>
      </c>
      <c r="BG543" s="47">
        <v>0</v>
      </c>
      <c r="BH543" s="47">
        <v>0</v>
      </c>
      <c r="BI543" s="47">
        <v>0</v>
      </c>
      <c r="BJ543" s="47">
        <v>0</v>
      </c>
      <c r="BK543" s="47">
        <v>0</v>
      </c>
      <c r="BL543" s="47">
        <v>0</v>
      </c>
      <c r="BM543" s="47">
        <v>0</v>
      </c>
      <c r="BN543" s="47">
        <v>0</v>
      </c>
      <c r="BO543" s="47">
        <v>0</v>
      </c>
      <c r="BP543" s="47">
        <v>0</v>
      </c>
      <c r="BQ543" s="47">
        <v>0</v>
      </c>
      <c r="BR543" s="47">
        <v>0</v>
      </c>
      <c r="BS543" s="47">
        <v>0</v>
      </c>
      <c r="BT543" s="47">
        <v>0</v>
      </c>
      <c r="BU543" s="47">
        <v>0</v>
      </c>
      <c r="BV543" s="47">
        <v>0</v>
      </c>
      <c r="BW543" s="47">
        <v>0</v>
      </c>
      <c r="BX543" s="47">
        <v>0</v>
      </c>
      <c r="BY543" s="47">
        <v>0</v>
      </c>
      <c r="BZ543" s="47">
        <v>0</v>
      </c>
      <c r="CA543" s="47">
        <v>0</v>
      </c>
      <c r="CB543" s="47">
        <v>0</v>
      </c>
      <c r="CC543" s="47">
        <v>0</v>
      </c>
      <c r="CD543" s="47">
        <v>0</v>
      </c>
      <c r="CE543" s="47">
        <v>0</v>
      </c>
      <c r="CF543" s="47">
        <v>0</v>
      </c>
      <c r="CG543" s="47">
        <v>0</v>
      </c>
      <c r="CH543" s="47">
        <v>0</v>
      </c>
      <c r="CI543" s="47">
        <v>0</v>
      </c>
      <c r="CJ543" s="47">
        <v>0</v>
      </c>
      <c r="CK543" s="47">
        <v>0</v>
      </c>
      <c r="CL543" s="47">
        <v>0</v>
      </c>
      <c r="CM543" s="47">
        <v>0</v>
      </c>
      <c r="CN543" s="47">
        <v>0</v>
      </c>
      <c r="CO543" s="47">
        <v>0</v>
      </c>
      <c r="CP543" s="47">
        <v>0</v>
      </c>
      <c r="CQ543" s="47">
        <v>0</v>
      </c>
      <c r="CR543" s="47">
        <v>0</v>
      </c>
      <c r="CS543" s="47">
        <v>0</v>
      </c>
      <c r="CT543" s="47">
        <v>0</v>
      </c>
      <c r="CU543" s="47">
        <v>0</v>
      </c>
      <c r="CV543" s="47">
        <v>0</v>
      </c>
      <c r="CW543" s="47">
        <v>0</v>
      </c>
      <c r="CX543" s="47">
        <v>0</v>
      </c>
      <c r="CY543" s="47">
        <v>0.8000000000000057</v>
      </c>
      <c r="CZ543" s="47">
        <v>0</v>
      </c>
      <c r="DA543" s="47">
        <v>0</v>
      </c>
      <c r="DB543" s="47">
        <v>0</v>
      </c>
      <c r="DC543" s="47">
        <v>0</v>
      </c>
      <c r="DD543" s="47">
        <v>0</v>
      </c>
      <c r="DE543" s="47">
        <v>0</v>
      </c>
      <c r="DF543" s="47">
        <v>0</v>
      </c>
      <c r="DG543" s="47">
        <v>0</v>
      </c>
      <c r="DH543" s="47">
        <v>0</v>
      </c>
      <c r="DI543" s="47">
        <v>0</v>
      </c>
      <c r="DJ543" s="47">
        <v>0.8000000000000057</v>
      </c>
      <c r="DK543" s="47">
        <v>0</v>
      </c>
      <c r="DL543" s="47">
        <v>0</v>
      </c>
      <c r="DM543" s="47">
        <v>0</v>
      </c>
      <c r="DN543" s="47">
        <v>0</v>
      </c>
      <c r="DO543" s="47">
        <v>0</v>
      </c>
      <c r="DP543" s="47">
        <v>0</v>
      </c>
      <c r="DQ543" s="47">
        <v>0</v>
      </c>
      <c r="DR543" s="47">
        <v>0</v>
      </c>
      <c r="DS543" s="47">
        <v>0</v>
      </c>
      <c r="DT543" s="47">
        <v>0</v>
      </c>
      <c r="DU543" s="47">
        <v>0</v>
      </c>
      <c r="DV543" s="47">
        <v>0</v>
      </c>
      <c r="DW543" s="47">
        <v>0</v>
      </c>
      <c r="DX543" s="47">
        <v>0</v>
      </c>
      <c r="DY543" s="47">
        <v>0</v>
      </c>
      <c r="DZ543" s="47">
        <v>0</v>
      </c>
      <c r="EA543" s="47">
        <v>0</v>
      </c>
      <c r="ZZ543" t="s">
        <v>157</v>
      </c>
    </row>
    <row r="544" spans="1:702" x14ac:dyDescent="0.25">
      <c r="A544" s="47" t="s">
        <v>995</v>
      </c>
      <c r="B544" s="47" t="s">
        <v>153</v>
      </c>
      <c r="C544" s="47" t="s">
        <v>157</v>
      </c>
      <c r="D544" s="47" t="s">
        <v>1170</v>
      </c>
      <c r="E544" s="47" t="s">
        <v>996</v>
      </c>
      <c r="F544" s="47" t="s">
        <v>996</v>
      </c>
      <c r="G544" s="47"/>
      <c r="H544" s="47" t="s">
        <v>406</v>
      </c>
      <c r="I544" s="47" t="s">
        <v>412</v>
      </c>
      <c r="J544" s="47" t="str">
        <f>=IFERROR(VLOOKUP(H544&amp;I544,Table_Fonctions!A:G,6,FALSE),"")</f>
        <v>0</v>
      </c>
      <c r="K544" s="47" t="s">
        <v>1177</v>
      </c>
      <c r="L544" s="47" t="str">
        <f>=IFERROR(VLOOKUP(H544&amp;I544,Table_Fonctions!A:G,7,FALSE),K544)</f>
        <v/>
      </c>
      <c r="M544" s="47" t="str">
        <f>=IF(OR(LEFT(D544, 3)="TJ ", LEFT(D544, 4)="CPH "), "OUI", "NON")</f>
        <v/>
      </c>
      <c r="N544" s="47" t="s">
        <v>710</v>
      </c>
      <c r="O544" s="47"/>
      <c r="P544" s="47">
        <v>1</v>
      </c>
      <c r="Q544" s="47">
        <v>0</v>
      </c>
      <c r="R544" s="47">
        <v>1</v>
      </c>
      <c r="S544" s="47">
        <f>=ROUND(BQ544-(BR544+BS544),3)</f>
      </c>
      <c r="T544" s="47">
        <f>=ROUND(CK544-(CL544+CM544+CN544+CO544+CP544),3)</f>
      </c>
      <c r="U544" s="47">
        <v>0</v>
      </c>
      <c r="V544" s="47">
        <v>0</v>
      </c>
      <c r="W544" s="47">
        <v>0</v>
      </c>
      <c r="X544" s="47">
        <v>0</v>
      </c>
      <c r="Y544" s="47">
        <v>0</v>
      </c>
      <c r="Z544" s="47">
        <v>0</v>
      </c>
      <c r="AA544" s="47">
        <v>0</v>
      </c>
      <c r="AB544" s="47">
        <v>0</v>
      </c>
      <c r="AC544" s="47">
        <v>0</v>
      </c>
      <c r="AD544" s="47">
        <v>0</v>
      </c>
      <c r="AE544" s="47">
        <v>0</v>
      </c>
      <c r="AF544" s="47">
        <v>0</v>
      </c>
      <c r="AG544" s="47">
        <v>0</v>
      </c>
      <c r="AH544" s="47">
        <v>0</v>
      </c>
      <c r="AI544" s="47">
        <v>0</v>
      </c>
      <c r="AJ544" s="47">
        <v>0</v>
      </c>
      <c r="AK544" s="47">
        <v>0</v>
      </c>
      <c r="AL544" s="47">
        <v>0</v>
      </c>
      <c r="AM544" s="47">
        <v>0</v>
      </c>
      <c r="AN544" s="47">
        <v>0</v>
      </c>
      <c r="AO544" s="47">
        <v>0</v>
      </c>
      <c r="AP544" s="47">
        <v>0</v>
      </c>
      <c r="AQ544" s="47">
        <v>0</v>
      </c>
      <c r="AR544" s="47">
        <v>0</v>
      </c>
      <c r="AS544" s="47">
        <v>0</v>
      </c>
      <c r="AT544" s="47">
        <v>0</v>
      </c>
      <c r="AU544" s="47">
        <v>0</v>
      </c>
      <c r="AV544" s="47">
        <v>0</v>
      </c>
      <c r="AW544" s="47">
        <v>0</v>
      </c>
      <c r="AX544" s="47">
        <v>0</v>
      </c>
      <c r="AY544" s="47">
        <v>0</v>
      </c>
      <c r="AZ544" s="47">
        <v>0</v>
      </c>
      <c r="BA544" s="47">
        <v>0</v>
      </c>
      <c r="BB544" s="47">
        <v>0</v>
      </c>
      <c r="BC544" s="47">
        <v>0</v>
      </c>
      <c r="BD544" s="47">
        <v>0</v>
      </c>
      <c r="BE544" s="47">
        <v>0</v>
      </c>
      <c r="BF544" s="47">
        <v>0</v>
      </c>
      <c r="BG544" s="47">
        <v>0</v>
      </c>
      <c r="BH544" s="47">
        <v>0</v>
      </c>
      <c r="BI544" s="47">
        <v>0</v>
      </c>
      <c r="BJ544" s="47">
        <v>0</v>
      </c>
      <c r="BK544" s="47">
        <v>0</v>
      </c>
      <c r="BL544" s="47">
        <v>0</v>
      </c>
      <c r="BM544" s="47">
        <v>0</v>
      </c>
      <c r="BN544" s="47">
        <v>0</v>
      </c>
      <c r="BO544" s="47">
        <v>0</v>
      </c>
      <c r="BP544" s="47">
        <v>0</v>
      </c>
      <c r="BQ544" s="47">
        <v>0</v>
      </c>
      <c r="BR544" s="47">
        <v>0</v>
      </c>
      <c r="BS544" s="47">
        <v>0</v>
      </c>
      <c r="BT544" s="47">
        <v>0</v>
      </c>
      <c r="BU544" s="47">
        <v>0</v>
      </c>
      <c r="BV544" s="47">
        <v>0</v>
      </c>
      <c r="BW544" s="47">
        <v>0</v>
      </c>
      <c r="BX544" s="47">
        <v>0</v>
      </c>
      <c r="BY544" s="47">
        <v>0</v>
      </c>
      <c r="BZ544" s="47">
        <v>0</v>
      </c>
      <c r="CA544" s="47">
        <v>0</v>
      </c>
      <c r="CB544" s="47">
        <v>0</v>
      </c>
      <c r="CC544" s="47">
        <v>0</v>
      </c>
      <c r="CD544" s="47">
        <v>0</v>
      </c>
      <c r="CE544" s="47">
        <v>0</v>
      </c>
      <c r="CF544" s="47">
        <v>0</v>
      </c>
      <c r="CG544" s="47">
        <v>0</v>
      </c>
      <c r="CH544" s="47">
        <v>0</v>
      </c>
      <c r="CI544" s="47">
        <v>0</v>
      </c>
      <c r="CJ544" s="47">
        <v>0</v>
      </c>
      <c r="CK544" s="47">
        <v>0</v>
      </c>
      <c r="CL544" s="47">
        <v>0</v>
      </c>
      <c r="CM544" s="47">
        <v>0</v>
      </c>
      <c r="CN544" s="47">
        <v>0</v>
      </c>
      <c r="CO544" s="47">
        <v>0</v>
      </c>
      <c r="CP544" s="47">
        <v>0</v>
      </c>
      <c r="CQ544" s="47">
        <v>0</v>
      </c>
      <c r="CR544" s="47">
        <v>0</v>
      </c>
      <c r="CS544" s="47">
        <v>0</v>
      </c>
      <c r="CT544" s="47">
        <v>0</v>
      </c>
      <c r="CU544" s="47">
        <v>0</v>
      </c>
      <c r="CV544" s="47">
        <v>0</v>
      </c>
      <c r="CW544" s="47">
        <v>0</v>
      </c>
      <c r="CX544" s="47">
        <v>0</v>
      </c>
      <c r="CY544" s="47">
        <v>0</v>
      </c>
      <c r="CZ544" s="47">
        <v>0</v>
      </c>
      <c r="DA544" s="47">
        <v>0</v>
      </c>
      <c r="DB544" s="47">
        <v>0</v>
      </c>
      <c r="DC544" s="47">
        <v>0</v>
      </c>
      <c r="DD544" s="47">
        <v>0</v>
      </c>
      <c r="DE544" s="47">
        <v>0</v>
      </c>
      <c r="DF544" s="47">
        <v>0</v>
      </c>
      <c r="DG544" s="47">
        <v>0</v>
      </c>
      <c r="DH544" s="47">
        <v>0</v>
      </c>
      <c r="DI544" s="47">
        <v>0</v>
      </c>
      <c r="DJ544" s="47">
        <v>0</v>
      </c>
      <c r="DK544" s="47">
        <v>0</v>
      </c>
      <c r="DL544" s="47">
        <v>0</v>
      </c>
      <c r="DM544" s="47">
        <v>0</v>
      </c>
      <c r="DN544" s="47">
        <v>0</v>
      </c>
      <c r="DO544" s="47">
        <v>0</v>
      </c>
      <c r="DP544" s="47">
        <v>0</v>
      </c>
      <c r="DQ544" s="47">
        <v>0</v>
      </c>
      <c r="DR544" s="47">
        <v>0</v>
      </c>
      <c r="DS544" s="47">
        <v>0</v>
      </c>
      <c r="DT544" s="47">
        <v>0</v>
      </c>
      <c r="DU544" s="47">
        <v>0</v>
      </c>
      <c r="DV544" s="47">
        <v>0</v>
      </c>
      <c r="DW544" s="47">
        <v>0</v>
      </c>
      <c r="DX544" s="47">
        <v>0</v>
      </c>
      <c r="DY544" s="47">
        <v>0</v>
      </c>
      <c r="DZ544" s="47">
        <v>0</v>
      </c>
      <c r="EA544" s="47">
        <v>0</v>
      </c>
      <c r="ZZ544" t="s">
        <v>157</v>
      </c>
    </row>
    <row r="545" spans="1:702" x14ac:dyDescent="0.25">
      <c r="A545" s="47" t="s">
        <v>997</v>
      </c>
      <c r="B545" s="47" t="s">
        <v>153</v>
      </c>
      <c r="C545" s="47" t="s">
        <v>157</v>
      </c>
      <c r="D545" s="47" t="s">
        <v>1170</v>
      </c>
      <c r="E545" s="47" t="s">
        <v>996</v>
      </c>
      <c r="F545" s="47" t="s">
        <v>996</v>
      </c>
      <c r="G545" s="47"/>
      <c r="H545" s="47" t="s">
        <v>406</v>
      </c>
      <c r="I545" s="47" t="s">
        <v>412</v>
      </c>
      <c r="J545" s="47" t="str">
        <f>=IFERROR(VLOOKUP(H545&amp;I545,Table_Fonctions!A:G,6,FALSE),"")</f>
        <v>0</v>
      </c>
      <c r="K545" s="47" t="s">
        <v>1177</v>
      </c>
      <c r="L545" s="47" t="str">
        <f>=IFERROR(VLOOKUP(H545&amp;I545,Table_Fonctions!A:G,7,FALSE),K545)</f>
        <v/>
      </c>
      <c r="M545" s="47" t="str">
        <f>=IF(OR(LEFT(D545, 3)="TJ ", LEFT(D545, 4)="CPH "), "OUI", "NON")</f>
        <v/>
      </c>
      <c r="N545" s="47" t="s">
        <v>998</v>
      </c>
      <c r="O545" s="47"/>
      <c r="P545" s="47">
        <v>1</v>
      </c>
      <c r="Q545" s="47">
        <v>1</v>
      </c>
      <c r="R545" s="47" t="s">
        <v>1172</v>
      </c>
      <c r="S545" s="47">
        <f>=ROUND(BQ545-(BR545+BS545),3)</f>
      </c>
      <c r="T545" s="47">
        <f>=ROUND(CK545-(CL545+CM545+CN545+CO545+CP545),3)</f>
      </c>
      <c r="U545" s="47">
        <v>0</v>
      </c>
      <c r="V545" s="47">
        <v>0</v>
      </c>
      <c r="W545" s="47">
        <v>0</v>
      </c>
      <c r="X545" s="47">
        <v>0</v>
      </c>
      <c r="Y545" s="47">
        <v>0</v>
      </c>
      <c r="Z545" s="47">
        <v>0</v>
      </c>
      <c r="AA545" s="47">
        <v>0</v>
      </c>
      <c r="AB545" s="47">
        <v>0</v>
      </c>
      <c r="AC545" s="47">
        <v>0</v>
      </c>
      <c r="AD545" s="47">
        <v>0</v>
      </c>
      <c r="AE545" s="47">
        <v>0</v>
      </c>
      <c r="AF545" s="47">
        <v>0</v>
      </c>
      <c r="AG545" s="47">
        <v>0</v>
      </c>
      <c r="AH545" s="47">
        <v>0</v>
      </c>
      <c r="AI545" s="47">
        <v>0</v>
      </c>
      <c r="AJ545" s="47">
        <v>0</v>
      </c>
      <c r="AK545" s="47">
        <v>0</v>
      </c>
      <c r="AL545" s="47">
        <v>0</v>
      </c>
      <c r="AM545" s="47">
        <v>0</v>
      </c>
      <c r="AN545" s="47">
        <v>0</v>
      </c>
      <c r="AO545" s="47">
        <v>0</v>
      </c>
      <c r="AP545" s="47">
        <v>0</v>
      </c>
      <c r="AQ545" s="47">
        <v>0</v>
      </c>
      <c r="AR545" s="47">
        <v>0</v>
      </c>
      <c r="AS545" s="47">
        <v>0</v>
      </c>
      <c r="AT545" s="47">
        <v>0</v>
      </c>
      <c r="AU545" s="47">
        <v>0</v>
      </c>
      <c r="AV545" s="47">
        <v>0</v>
      </c>
      <c r="AW545" s="47">
        <v>0</v>
      </c>
      <c r="AX545" s="47">
        <v>0</v>
      </c>
      <c r="AY545" s="47">
        <v>0</v>
      </c>
      <c r="AZ545" s="47">
        <v>0</v>
      </c>
      <c r="BA545" s="47">
        <v>0</v>
      </c>
      <c r="BB545" s="47">
        <v>0</v>
      </c>
      <c r="BC545" s="47">
        <v>0</v>
      </c>
      <c r="BD545" s="47">
        <v>0</v>
      </c>
      <c r="BE545" s="47">
        <v>0</v>
      </c>
      <c r="BF545" s="47">
        <v>0</v>
      </c>
      <c r="BG545" s="47">
        <v>0</v>
      </c>
      <c r="BH545" s="47">
        <v>0</v>
      </c>
      <c r="BI545" s="47">
        <v>0</v>
      </c>
      <c r="BJ545" s="47">
        <v>0</v>
      </c>
      <c r="BK545" s="47">
        <v>0</v>
      </c>
      <c r="BL545" s="47">
        <v>0</v>
      </c>
      <c r="BM545" s="47">
        <v>0</v>
      </c>
      <c r="BN545" s="47">
        <v>0</v>
      </c>
      <c r="BO545" s="47">
        <v>0</v>
      </c>
      <c r="BP545" s="47">
        <v>0</v>
      </c>
      <c r="BQ545" s="47">
        <v>0</v>
      </c>
      <c r="BR545" s="47">
        <v>0</v>
      </c>
      <c r="BS545" s="47">
        <v>0</v>
      </c>
      <c r="BT545" s="47">
        <v>1</v>
      </c>
      <c r="BU545" s="47">
        <v>0</v>
      </c>
      <c r="BV545" s="47">
        <v>0</v>
      </c>
      <c r="BW545" s="47">
        <v>0</v>
      </c>
      <c r="BX545" s="47">
        <v>0</v>
      </c>
      <c r="BY545" s="47">
        <v>0</v>
      </c>
      <c r="BZ545" s="47">
        <v>0</v>
      </c>
      <c r="CA545" s="47">
        <v>0</v>
      </c>
      <c r="CB545" s="47">
        <v>0</v>
      </c>
      <c r="CC545" s="47">
        <v>0</v>
      </c>
      <c r="CD545" s="47">
        <v>1</v>
      </c>
      <c r="CE545" s="47">
        <v>0</v>
      </c>
      <c r="CF545" s="47">
        <v>0</v>
      </c>
      <c r="CG545" s="47">
        <v>0</v>
      </c>
      <c r="CH545" s="47">
        <v>0</v>
      </c>
      <c r="CI545" s="47">
        <v>0</v>
      </c>
      <c r="CJ545" s="47">
        <v>0</v>
      </c>
      <c r="CK545" s="47">
        <v>0</v>
      </c>
      <c r="CL545" s="47">
        <v>0</v>
      </c>
      <c r="CM545" s="47">
        <v>0</v>
      </c>
      <c r="CN545" s="47">
        <v>0</v>
      </c>
      <c r="CO545" s="47">
        <v>0</v>
      </c>
      <c r="CP545" s="47">
        <v>0</v>
      </c>
      <c r="CQ545" s="47">
        <v>0</v>
      </c>
      <c r="CR545" s="47">
        <v>0</v>
      </c>
      <c r="CS545" s="47">
        <v>0</v>
      </c>
      <c r="CT545" s="47">
        <v>0</v>
      </c>
      <c r="CU545" s="47">
        <v>0</v>
      </c>
      <c r="CV545" s="47">
        <v>0</v>
      </c>
      <c r="CW545" s="47">
        <v>0</v>
      </c>
      <c r="CX545" s="47">
        <v>0</v>
      </c>
      <c r="CY545" s="47">
        <v>0</v>
      </c>
      <c r="CZ545" s="47">
        <v>0</v>
      </c>
      <c r="DA545" s="47">
        <v>0</v>
      </c>
      <c r="DB545" s="47">
        <v>0</v>
      </c>
      <c r="DC545" s="47">
        <v>0</v>
      </c>
      <c r="DD545" s="47">
        <v>0</v>
      </c>
      <c r="DE545" s="47">
        <v>0</v>
      </c>
      <c r="DF545" s="47">
        <v>0</v>
      </c>
      <c r="DG545" s="47">
        <v>0</v>
      </c>
      <c r="DH545" s="47">
        <v>0</v>
      </c>
      <c r="DI545" s="47">
        <v>0</v>
      </c>
      <c r="DJ545" s="47">
        <v>0</v>
      </c>
      <c r="DK545" s="47">
        <v>0</v>
      </c>
      <c r="DL545" s="47">
        <v>0</v>
      </c>
      <c r="DM545" s="47">
        <v>0</v>
      </c>
      <c r="DN545" s="47">
        <v>0</v>
      </c>
      <c r="DO545" s="47">
        <v>0</v>
      </c>
      <c r="DP545" s="47">
        <v>0</v>
      </c>
      <c r="DQ545" s="47">
        <v>0</v>
      </c>
      <c r="DR545" s="47">
        <v>0</v>
      </c>
      <c r="DS545" s="47">
        <v>0</v>
      </c>
      <c r="DT545" s="47">
        <v>0</v>
      </c>
      <c r="DU545" s="47">
        <v>0</v>
      </c>
      <c r="DV545" s="47">
        <v>0</v>
      </c>
      <c r="DW545" s="47">
        <v>0</v>
      </c>
      <c r="DX545" s="47">
        <v>0</v>
      </c>
      <c r="DY545" s="47">
        <v>0</v>
      </c>
      <c r="DZ545" s="47">
        <v>0</v>
      </c>
      <c r="EA545" s="47">
        <v>0</v>
      </c>
      <c r="ZZ545" t="s">
        <v>157</v>
      </c>
    </row>
    <row r="546" spans="1:702" x14ac:dyDescent="0.25">
      <c r="A546" s="47" t="s">
        <v>999</v>
      </c>
      <c r="B546" s="47" t="s">
        <v>153</v>
      </c>
      <c r="C546" s="47" t="s">
        <v>157</v>
      </c>
      <c r="D546" s="47" t="s">
        <v>1170</v>
      </c>
      <c r="E546" s="47" t="s">
        <v>996</v>
      </c>
      <c r="F546" s="47" t="s">
        <v>996</v>
      </c>
      <c r="G546" s="47"/>
      <c r="H546" s="47" t="s">
        <v>406</v>
      </c>
      <c r="I546" s="47" t="s">
        <v>412</v>
      </c>
      <c r="J546" s="47" t="str">
        <f>=IFERROR(VLOOKUP(H546&amp;I546,Table_Fonctions!A:G,6,FALSE),"")</f>
        <v>0</v>
      </c>
      <c r="K546" s="47" t="s">
        <v>1177</v>
      </c>
      <c r="L546" s="47" t="str">
        <f>=IFERROR(VLOOKUP(H546&amp;I546,Table_Fonctions!A:G,7,FALSE),K546)</f>
        <v/>
      </c>
      <c r="M546" s="47" t="str">
        <f>=IF(OR(LEFT(D546, 3)="TJ ", LEFT(D546, 4)="CPH "), "OUI", "NON")</f>
        <v/>
      </c>
      <c r="N546" s="47" t="s">
        <v>1000</v>
      </c>
      <c r="O546" s="47" t="s">
        <v>1001</v>
      </c>
      <c r="P546" s="47">
        <v>0.532105263157897</v>
      </c>
      <c r="Q546" s="47">
        <v>0.1557894736842103</v>
      </c>
      <c r="R546" s="47">
        <v>0.37631578947368666</v>
      </c>
      <c r="S546" s="47">
        <f>=ROUND(BQ546-(BR546+BS546),3)</f>
      </c>
      <c r="T546" s="47">
        <f>=ROUND(CK546-(CL546+CM546+CN546+CO546+CP546),3)</f>
      </c>
      <c r="U546" s="47">
        <v>0</v>
      </c>
      <c r="V546" s="47">
        <v>0</v>
      </c>
      <c r="W546" s="47">
        <v>0</v>
      </c>
      <c r="X546" s="47">
        <v>0</v>
      </c>
      <c r="Y546" s="47">
        <v>0</v>
      </c>
      <c r="Z546" s="47">
        <v>0</v>
      </c>
      <c r="AA546" s="47">
        <v>0</v>
      </c>
      <c r="AB546" s="47">
        <v>0</v>
      </c>
      <c r="AC546" s="47">
        <v>0</v>
      </c>
      <c r="AD546" s="47">
        <v>0</v>
      </c>
      <c r="AE546" s="47">
        <v>0</v>
      </c>
      <c r="AF546" s="47">
        <v>0</v>
      </c>
      <c r="AG546" s="47">
        <v>0</v>
      </c>
      <c r="AH546" s="47">
        <v>0</v>
      </c>
      <c r="AI546" s="47">
        <v>0</v>
      </c>
      <c r="AJ546" s="47">
        <v>0</v>
      </c>
      <c r="AK546" s="47">
        <v>0</v>
      </c>
      <c r="AL546" s="47">
        <v>0</v>
      </c>
      <c r="AM546" s="47">
        <v>0</v>
      </c>
      <c r="AN546" s="47">
        <v>0</v>
      </c>
      <c r="AO546" s="47">
        <v>0</v>
      </c>
      <c r="AP546" s="47">
        <v>0</v>
      </c>
      <c r="AQ546" s="47">
        <v>0</v>
      </c>
      <c r="AR546" s="47">
        <v>0</v>
      </c>
      <c r="AS546" s="47">
        <v>0</v>
      </c>
      <c r="AT546" s="47">
        <v>0</v>
      </c>
      <c r="AU546" s="47">
        <v>0</v>
      </c>
      <c r="AV546" s="47">
        <v>0</v>
      </c>
      <c r="AW546" s="47">
        <v>0</v>
      </c>
      <c r="AX546" s="47">
        <v>0</v>
      </c>
      <c r="AY546" s="47">
        <v>0</v>
      </c>
      <c r="AZ546" s="47">
        <v>0</v>
      </c>
      <c r="BA546" s="47">
        <v>0</v>
      </c>
      <c r="BB546" s="47">
        <v>0</v>
      </c>
      <c r="BC546" s="47">
        <v>0</v>
      </c>
      <c r="BD546" s="47">
        <v>0</v>
      </c>
      <c r="BE546" s="47">
        <v>0</v>
      </c>
      <c r="BF546" s="47">
        <v>0</v>
      </c>
      <c r="BG546" s="47">
        <v>0</v>
      </c>
      <c r="BH546" s="47">
        <v>0</v>
      </c>
      <c r="BI546" s="47">
        <v>0</v>
      </c>
      <c r="BJ546" s="47">
        <v>0</v>
      </c>
      <c r="BK546" s="47">
        <v>0</v>
      </c>
      <c r="BL546" s="47">
        <v>0</v>
      </c>
      <c r="BM546" s="47">
        <v>0</v>
      </c>
      <c r="BN546" s="47">
        <v>0</v>
      </c>
      <c r="BO546" s="47">
        <v>0</v>
      </c>
      <c r="BP546" s="47">
        <v>0</v>
      </c>
      <c r="BQ546" s="47">
        <v>0</v>
      </c>
      <c r="BR546" s="47">
        <v>0</v>
      </c>
      <c r="BS546" s="47">
        <v>0</v>
      </c>
      <c r="BT546" s="47">
        <v>0</v>
      </c>
      <c r="BU546" s="47">
        <v>0</v>
      </c>
      <c r="BV546" s="47">
        <v>0</v>
      </c>
      <c r="BW546" s="47">
        <v>0</v>
      </c>
      <c r="BX546" s="47">
        <v>0</v>
      </c>
      <c r="BY546" s="47">
        <v>0</v>
      </c>
      <c r="BZ546" s="47">
        <v>0</v>
      </c>
      <c r="CA546" s="47">
        <v>0</v>
      </c>
      <c r="CB546" s="47">
        <v>0</v>
      </c>
      <c r="CC546" s="47">
        <v>0</v>
      </c>
      <c r="CD546" s="47">
        <v>0</v>
      </c>
      <c r="CE546" s="47">
        <v>0</v>
      </c>
      <c r="CF546" s="47">
        <v>0</v>
      </c>
      <c r="CG546" s="47">
        <v>0</v>
      </c>
      <c r="CH546" s="47">
        <v>0</v>
      </c>
      <c r="CI546" s="47">
        <v>0</v>
      </c>
      <c r="CJ546" s="47">
        <v>0</v>
      </c>
      <c r="CK546" s="47">
        <v>0</v>
      </c>
      <c r="CL546" s="47">
        <v>0</v>
      </c>
      <c r="CM546" s="47">
        <v>0</v>
      </c>
      <c r="CN546" s="47">
        <v>0</v>
      </c>
      <c r="CO546" s="47">
        <v>0</v>
      </c>
      <c r="CP546" s="47">
        <v>0</v>
      </c>
      <c r="CQ546" s="47">
        <v>0</v>
      </c>
      <c r="CR546" s="47">
        <v>0</v>
      </c>
      <c r="CS546" s="47">
        <v>0</v>
      </c>
      <c r="CT546" s="47">
        <v>0</v>
      </c>
      <c r="CU546" s="47">
        <v>0</v>
      </c>
      <c r="CV546" s="47">
        <v>0</v>
      </c>
      <c r="CW546" s="47">
        <v>0</v>
      </c>
      <c r="CX546" s="47">
        <v>0</v>
      </c>
      <c r="CY546" s="47">
        <v>0.1557894736842103</v>
      </c>
      <c r="CZ546" s="47">
        <v>0.1557894736842103</v>
      </c>
      <c r="DA546" s="47">
        <v>0</v>
      </c>
      <c r="DB546" s="47">
        <v>0</v>
      </c>
      <c r="DC546" s="47">
        <v>0</v>
      </c>
      <c r="DD546" s="47">
        <v>0</v>
      </c>
      <c r="DE546" s="47">
        <v>0</v>
      </c>
      <c r="DF546" s="47">
        <v>0</v>
      </c>
      <c r="DG546" s="47">
        <v>0</v>
      </c>
      <c r="DH546" s="47">
        <v>0</v>
      </c>
      <c r="DI546" s="47">
        <v>0</v>
      </c>
      <c r="DJ546" s="47">
        <v>0</v>
      </c>
      <c r="DK546" s="47">
        <v>0</v>
      </c>
      <c r="DL546" s="47">
        <v>0</v>
      </c>
      <c r="DM546" s="47">
        <v>0</v>
      </c>
      <c r="DN546" s="47">
        <v>0</v>
      </c>
      <c r="DO546" s="47">
        <v>0</v>
      </c>
      <c r="DP546" s="47">
        <v>0</v>
      </c>
      <c r="DQ546" s="47">
        <v>0</v>
      </c>
      <c r="DR546" s="47">
        <v>0</v>
      </c>
      <c r="DS546" s="47">
        <v>0</v>
      </c>
      <c r="DT546" s="47">
        <v>0</v>
      </c>
      <c r="DU546" s="47">
        <v>0</v>
      </c>
      <c r="DV546" s="47">
        <v>0</v>
      </c>
      <c r="DW546" s="47">
        <v>0</v>
      </c>
      <c r="DX546" s="47">
        <v>0.031578947368421054</v>
      </c>
      <c r="DY546" s="47">
        <v>0</v>
      </c>
      <c r="DZ546" s="47">
        <v>0</v>
      </c>
      <c r="EA546" s="47">
        <v>0.031578947368421054</v>
      </c>
      <c r="ZZ546" t="s">
        <v>157</v>
      </c>
    </row>
    <row r="547" spans="1:702" x14ac:dyDescent="0.25">
      <c r="A547" s="47" t="s">
        <v>1002</v>
      </c>
      <c r="B547" s="47" t="s">
        <v>153</v>
      </c>
      <c r="C547" s="47" t="s">
        <v>157</v>
      </c>
      <c r="D547" s="47" t="s">
        <v>1170</v>
      </c>
      <c r="E547" s="47" t="s">
        <v>996</v>
      </c>
      <c r="F547" s="47" t="s">
        <v>996</v>
      </c>
      <c r="G547" s="47"/>
      <c r="H547" s="47" t="s">
        <v>406</v>
      </c>
      <c r="I547" s="47" t="s">
        <v>412</v>
      </c>
      <c r="J547" s="47" t="str">
        <f>=IFERROR(VLOOKUP(H547&amp;I547,Table_Fonctions!A:G,6,FALSE),"")</f>
        <v>0</v>
      </c>
      <c r="K547" s="47" t="s">
        <v>1177</v>
      </c>
      <c r="L547" s="47" t="str">
        <f>=IFERROR(VLOOKUP(H547&amp;I547,Table_Fonctions!A:G,7,FALSE),K547)</f>
        <v/>
      </c>
      <c r="M547" s="47" t="str">
        <f>=IF(OR(LEFT(D547, 3)="TJ ", LEFT(D547, 4)="CPH "), "OUI", "NON")</f>
        <v/>
      </c>
      <c r="N547" s="47" t="s">
        <v>1003</v>
      </c>
      <c r="O547" s="47"/>
      <c r="P547" s="47">
        <v>1</v>
      </c>
      <c r="Q547" s="47">
        <v>1</v>
      </c>
      <c r="R547" s="47" t="s">
        <v>1172</v>
      </c>
      <c r="S547" s="47">
        <f>=ROUND(BQ547-(BR547+BS547),3)</f>
      </c>
      <c r="T547" s="47">
        <f>=ROUND(CK547-(CL547+CM547+CN547+CO547+CP547),3)</f>
      </c>
      <c r="U547" s="47">
        <v>0</v>
      </c>
      <c r="V547" s="47">
        <v>0</v>
      </c>
      <c r="W547" s="47">
        <v>0</v>
      </c>
      <c r="X547" s="47">
        <v>0</v>
      </c>
      <c r="Y547" s="47">
        <v>0</v>
      </c>
      <c r="Z547" s="47">
        <v>0</v>
      </c>
      <c r="AA547" s="47">
        <v>0</v>
      </c>
      <c r="AB547" s="47">
        <v>0</v>
      </c>
      <c r="AC547" s="47">
        <v>0</v>
      </c>
      <c r="AD547" s="47">
        <v>0</v>
      </c>
      <c r="AE547" s="47">
        <v>0</v>
      </c>
      <c r="AF547" s="47">
        <v>0</v>
      </c>
      <c r="AG547" s="47">
        <v>0</v>
      </c>
      <c r="AH547" s="47">
        <v>0</v>
      </c>
      <c r="AI547" s="47">
        <v>0</v>
      </c>
      <c r="AJ547" s="47">
        <v>0</v>
      </c>
      <c r="AK547" s="47">
        <v>0</v>
      </c>
      <c r="AL547" s="47">
        <v>0</v>
      </c>
      <c r="AM547" s="47">
        <v>0</v>
      </c>
      <c r="AN547" s="47">
        <v>0</v>
      </c>
      <c r="AO547" s="47">
        <v>0</v>
      </c>
      <c r="AP547" s="47">
        <v>0</v>
      </c>
      <c r="AQ547" s="47">
        <v>0</v>
      </c>
      <c r="AR547" s="47">
        <v>0</v>
      </c>
      <c r="AS547" s="47">
        <v>0</v>
      </c>
      <c r="AT547" s="47">
        <v>0</v>
      </c>
      <c r="AU547" s="47">
        <v>0</v>
      </c>
      <c r="AV547" s="47">
        <v>0</v>
      </c>
      <c r="AW547" s="47">
        <v>0</v>
      </c>
      <c r="AX547" s="47">
        <v>0</v>
      </c>
      <c r="AY547" s="47">
        <v>0</v>
      </c>
      <c r="AZ547" s="47">
        <v>0</v>
      </c>
      <c r="BA547" s="47">
        <v>0</v>
      </c>
      <c r="BB547" s="47">
        <v>0</v>
      </c>
      <c r="BC547" s="47">
        <v>0</v>
      </c>
      <c r="BD547" s="47">
        <v>0</v>
      </c>
      <c r="BE547" s="47">
        <v>0</v>
      </c>
      <c r="BF547" s="47">
        <v>0</v>
      </c>
      <c r="BG547" s="47">
        <v>0</v>
      </c>
      <c r="BH547" s="47">
        <v>0</v>
      </c>
      <c r="BI547" s="47">
        <v>0</v>
      </c>
      <c r="BJ547" s="47">
        <v>0</v>
      </c>
      <c r="BK547" s="47">
        <v>0</v>
      </c>
      <c r="BL547" s="47">
        <v>0</v>
      </c>
      <c r="BM547" s="47">
        <v>0</v>
      </c>
      <c r="BN547" s="47">
        <v>0</v>
      </c>
      <c r="BO547" s="47">
        <v>0</v>
      </c>
      <c r="BP547" s="47">
        <v>0</v>
      </c>
      <c r="BQ547" s="47">
        <v>0</v>
      </c>
      <c r="BR547" s="47">
        <v>0</v>
      </c>
      <c r="BS547" s="47">
        <v>0</v>
      </c>
      <c r="BT547" s="47">
        <v>1</v>
      </c>
      <c r="BU547" s="47">
        <v>0</v>
      </c>
      <c r="BV547" s="47">
        <v>0</v>
      </c>
      <c r="BW547" s="47">
        <v>0</v>
      </c>
      <c r="BX547" s="47">
        <v>0</v>
      </c>
      <c r="BY547" s="47">
        <v>0</v>
      </c>
      <c r="BZ547" s="47">
        <v>0</v>
      </c>
      <c r="CA547" s="47">
        <v>0</v>
      </c>
      <c r="CB547" s="47">
        <v>1</v>
      </c>
      <c r="CC547" s="47">
        <v>0</v>
      </c>
      <c r="CD547" s="47">
        <v>0</v>
      </c>
      <c r="CE547" s="47">
        <v>0</v>
      </c>
      <c r="CF547" s="47">
        <v>0</v>
      </c>
      <c r="CG547" s="47">
        <v>0</v>
      </c>
      <c r="CH547" s="47">
        <v>0</v>
      </c>
      <c r="CI547" s="47">
        <v>0</v>
      </c>
      <c r="CJ547" s="47">
        <v>0</v>
      </c>
      <c r="CK547" s="47">
        <v>0</v>
      </c>
      <c r="CL547" s="47">
        <v>0</v>
      </c>
      <c r="CM547" s="47">
        <v>0</v>
      </c>
      <c r="CN547" s="47">
        <v>0</v>
      </c>
      <c r="CO547" s="47">
        <v>0</v>
      </c>
      <c r="CP547" s="47">
        <v>0</v>
      </c>
      <c r="CQ547" s="47">
        <v>0</v>
      </c>
      <c r="CR547" s="47">
        <v>0</v>
      </c>
      <c r="CS547" s="47">
        <v>0</v>
      </c>
      <c r="CT547" s="47">
        <v>0</v>
      </c>
      <c r="CU547" s="47">
        <v>0</v>
      </c>
      <c r="CV547" s="47">
        <v>0</v>
      </c>
      <c r="CW547" s="47">
        <v>0</v>
      </c>
      <c r="CX547" s="47">
        <v>0</v>
      </c>
      <c r="CY547" s="47">
        <v>0</v>
      </c>
      <c r="CZ547" s="47">
        <v>0</v>
      </c>
      <c r="DA547" s="47">
        <v>0</v>
      </c>
      <c r="DB547" s="47">
        <v>0</v>
      </c>
      <c r="DC547" s="47">
        <v>0</v>
      </c>
      <c r="DD547" s="47">
        <v>0</v>
      </c>
      <c r="DE547" s="47">
        <v>0</v>
      </c>
      <c r="DF547" s="47">
        <v>0</v>
      </c>
      <c r="DG547" s="47">
        <v>0</v>
      </c>
      <c r="DH547" s="47">
        <v>0</v>
      </c>
      <c r="DI547" s="47">
        <v>0</v>
      </c>
      <c r="DJ547" s="47">
        <v>0</v>
      </c>
      <c r="DK547" s="47">
        <v>0</v>
      </c>
      <c r="DL547" s="47">
        <v>0</v>
      </c>
      <c r="DM547" s="47">
        <v>0</v>
      </c>
      <c r="DN547" s="47">
        <v>0</v>
      </c>
      <c r="DO547" s="47">
        <v>0</v>
      </c>
      <c r="DP547" s="47">
        <v>0</v>
      </c>
      <c r="DQ547" s="47">
        <v>0</v>
      </c>
      <c r="DR547" s="47">
        <v>0</v>
      </c>
      <c r="DS547" s="47">
        <v>0</v>
      </c>
      <c r="DT547" s="47">
        <v>0</v>
      </c>
      <c r="DU547" s="47">
        <v>0</v>
      </c>
      <c r="DV547" s="47">
        <v>0</v>
      </c>
      <c r="DW547" s="47">
        <v>0</v>
      </c>
      <c r="DX547" s="47">
        <v>0</v>
      </c>
      <c r="DY547" s="47">
        <v>0</v>
      </c>
      <c r="DZ547" s="47">
        <v>0</v>
      </c>
      <c r="EA547" s="47">
        <v>0</v>
      </c>
      <c r="ZZ547" t="s">
        <v>157</v>
      </c>
    </row>
    <row r="548" spans="1:702" x14ac:dyDescent="0.25">
      <c r="A548" s="47" t="s">
        <v>1004</v>
      </c>
      <c r="B548" s="47" t="s">
        <v>153</v>
      </c>
      <c r="C548" s="47" t="s">
        <v>157</v>
      </c>
      <c r="D548" s="47" t="s">
        <v>1170</v>
      </c>
      <c r="E548" s="47" t="s">
        <v>996</v>
      </c>
      <c r="F548" s="47" t="s">
        <v>996</v>
      </c>
      <c r="G548" s="47"/>
      <c r="H548" s="47" t="s">
        <v>406</v>
      </c>
      <c r="I548" s="47" t="s">
        <v>412</v>
      </c>
      <c r="J548" s="47" t="str">
        <f>=IFERROR(VLOOKUP(H548&amp;I548,Table_Fonctions!A:G,6,FALSE),"")</f>
        <v>0</v>
      </c>
      <c r="K548" s="47" t="s">
        <v>1177</v>
      </c>
      <c r="L548" s="47" t="str">
        <f>=IFERROR(VLOOKUP(H548&amp;I548,Table_Fonctions!A:G,7,FALSE),K548)</f>
        <v/>
      </c>
      <c r="M548" s="47" t="str">
        <f>=IF(OR(LEFT(D548, 3)="TJ ", LEFT(D548, 4)="CPH "), "OUI", "NON")</f>
        <v/>
      </c>
      <c r="N548" s="47" t="s">
        <v>1005</v>
      </c>
      <c r="O548" s="47"/>
      <c r="P548" s="47">
        <v>1</v>
      </c>
      <c r="Q548" s="47">
        <v>1</v>
      </c>
      <c r="R548" s="47" t="s">
        <v>1172</v>
      </c>
      <c r="S548" s="47">
        <f>=ROUND(BQ548-(BR548+BS548),3)</f>
      </c>
      <c r="T548" s="47">
        <f>=ROUND(CK548-(CL548+CM548+CN548+CO548+CP548),3)</f>
      </c>
      <c r="U548" s="47">
        <v>0</v>
      </c>
      <c r="V548" s="47">
        <v>0</v>
      </c>
      <c r="W548" s="47">
        <v>0</v>
      </c>
      <c r="X548" s="47">
        <v>0</v>
      </c>
      <c r="Y548" s="47">
        <v>0</v>
      </c>
      <c r="Z548" s="47">
        <v>0</v>
      </c>
      <c r="AA548" s="47">
        <v>0</v>
      </c>
      <c r="AB548" s="47">
        <v>0</v>
      </c>
      <c r="AC548" s="47">
        <v>0</v>
      </c>
      <c r="AD548" s="47">
        <v>0</v>
      </c>
      <c r="AE548" s="47">
        <v>0</v>
      </c>
      <c r="AF548" s="47">
        <v>0</v>
      </c>
      <c r="AG548" s="47">
        <v>0</v>
      </c>
      <c r="AH548" s="47">
        <v>0</v>
      </c>
      <c r="AI548" s="47">
        <v>0</v>
      </c>
      <c r="AJ548" s="47">
        <v>0</v>
      </c>
      <c r="AK548" s="47">
        <v>0</v>
      </c>
      <c r="AL548" s="47">
        <v>0</v>
      </c>
      <c r="AM548" s="47">
        <v>0</v>
      </c>
      <c r="AN548" s="47">
        <v>0</v>
      </c>
      <c r="AO548" s="47">
        <v>0</v>
      </c>
      <c r="AP548" s="47">
        <v>0</v>
      </c>
      <c r="AQ548" s="47">
        <v>0</v>
      </c>
      <c r="AR548" s="47">
        <v>0</v>
      </c>
      <c r="AS548" s="47">
        <v>0</v>
      </c>
      <c r="AT548" s="47">
        <v>0</v>
      </c>
      <c r="AU548" s="47">
        <v>0</v>
      </c>
      <c r="AV548" s="47">
        <v>0</v>
      </c>
      <c r="AW548" s="47">
        <v>0</v>
      </c>
      <c r="AX548" s="47">
        <v>0</v>
      </c>
      <c r="AY548" s="47">
        <v>0</v>
      </c>
      <c r="AZ548" s="47">
        <v>0</v>
      </c>
      <c r="BA548" s="47">
        <v>0</v>
      </c>
      <c r="BB548" s="47">
        <v>0</v>
      </c>
      <c r="BC548" s="47">
        <v>0</v>
      </c>
      <c r="BD548" s="47">
        <v>0</v>
      </c>
      <c r="BE548" s="47">
        <v>0</v>
      </c>
      <c r="BF548" s="47">
        <v>0</v>
      </c>
      <c r="BG548" s="47">
        <v>0</v>
      </c>
      <c r="BH548" s="47">
        <v>0</v>
      </c>
      <c r="BI548" s="47">
        <v>0</v>
      </c>
      <c r="BJ548" s="47">
        <v>0</v>
      </c>
      <c r="BK548" s="47">
        <v>0</v>
      </c>
      <c r="BL548" s="47">
        <v>0</v>
      </c>
      <c r="BM548" s="47">
        <v>0</v>
      </c>
      <c r="BN548" s="47">
        <v>0</v>
      </c>
      <c r="BO548" s="47">
        <v>0</v>
      </c>
      <c r="BP548" s="47">
        <v>0</v>
      </c>
      <c r="BQ548" s="47">
        <v>0</v>
      </c>
      <c r="BR548" s="47">
        <v>0</v>
      </c>
      <c r="BS548" s="47">
        <v>0</v>
      </c>
      <c r="BT548" s="47">
        <v>0</v>
      </c>
      <c r="BU548" s="47">
        <v>0</v>
      </c>
      <c r="BV548" s="47">
        <v>0</v>
      </c>
      <c r="BW548" s="47">
        <v>0</v>
      </c>
      <c r="BX548" s="47">
        <v>0</v>
      </c>
      <c r="BY548" s="47">
        <v>0</v>
      </c>
      <c r="BZ548" s="47">
        <v>0</v>
      </c>
      <c r="CA548" s="47">
        <v>0</v>
      </c>
      <c r="CB548" s="47">
        <v>0</v>
      </c>
      <c r="CC548" s="47">
        <v>0</v>
      </c>
      <c r="CD548" s="47">
        <v>0</v>
      </c>
      <c r="CE548" s="47">
        <v>0</v>
      </c>
      <c r="CF548" s="47">
        <v>0</v>
      </c>
      <c r="CG548" s="47">
        <v>0</v>
      </c>
      <c r="CH548" s="47">
        <v>0</v>
      </c>
      <c r="CI548" s="47">
        <v>0</v>
      </c>
      <c r="CJ548" s="47">
        <v>0</v>
      </c>
      <c r="CK548" s="47">
        <v>0</v>
      </c>
      <c r="CL548" s="47">
        <v>0</v>
      </c>
      <c r="CM548" s="47">
        <v>0</v>
      </c>
      <c r="CN548" s="47">
        <v>0</v>
      </c>
      <c r="CO548" s="47">
        <v>0</v>
      </c>
      <c r="CP548" s="47">
        <v>0</v>
      </c>
      <c r="CQ548" s="47">
        <v>1</v>
      </c>
      <c r="CR548" s="47">
        <v>1</v>
      </c>
      <c r="CS548" s="47">
        <v>0</v>
      </c>
      <c r="CT548" s="47">
        <v>0</v>
      </c>
      <c r="CU548" s="47">
        <v>0</v>
      </c>
      <c r="CV548" s="47">
        <v>0</v>
      </c>
      <c r="CW548" s="47">
        <v>0</v>
      </c>
      <c r="CX548" s="47">
        <v>0</v>
      </c>
      <c r="CY548" s="47">
        <v>0</v>
      </c>
      <c r="CZ548" s="47">
        <v>0</v>
      </c>
      <c r="DA548" s="47">
        <v>0</v>
      </c>
      <c r="DB548" s="47">
        <v>0</v>
      </c>
      <c r="DC548" s="47">
        <v>0</v>
      </c>
      <c r="DD548" s="47">
        <v>0</v>
      </c>
      <c r="DE548" s="47">
        <v>0</v>
      </c>
      <c r="DF548" s="47">
        <v>0</v>
      </c>
      <c r="DG548" s="47">
        <v>0</v>
      </c>
      <c r="DH548" s="47">
        <v>0</v>
      </c>
      <c r="DI548" s="47">
        <v>0</v>
      </c>
      <c r="DJ548" s="47">
        <v>0</v>
      </c>
      <c r="DK548" s="47">
        <v>0</v>
      </c>
      <c r="DL548" s="47">
        <v>0</v>
      </c>
      <c r="DM548" s="47">
        <v>0</v>
      </c>
      <c r="DN548" s="47">
        <v>0</v>
      </c>
      <c r="DO548" s="47">
        <v>0</v>
      </c>
      <c r="DP548" s="47">
        <v>0</v>
      </c>
      <c r="DQ548" s="47">
        <v>0</v>
      </c>
      <c r="DR548" s="47">
        <v>0</v>
      </c>
      <c r="DS548" s="47">
        <v>0</v>
      </c>
      <c r="DT548" s="47">
        <v>0</v>
      </c>
      <c r="DU548" s="47">
        <v>0</v>
      </c>
      <c r="DV548" s="47">
        <v>0</v>
      </c>
      <c r="DW548" s="47">
        <v>0</v>
      </c>
      <c r="DX548" s="47">
        <v>0</v>
      </c>
      <c r="DY548" s="47">
        <v>0</v>
      </c>
      <c r="DZ548" s="47">
        <v>0</v>
      </c>
      <c r="EA548" s="47">
        <v>0</v>
      </c>
      <c r="ZZ548" t="s">
        <v>157</v>
      </c>
    </row>
    <row r="549" spans="1:702" x14ac:dyDescent="0.25">
      <c r="A549" s="47" t="s">
        <v>1006</v>
      </c>
      <c r="B549" s="47" t="s">
        <v>153</v>
      </c>
      <c r="C549" s="47" t="s">
        <v>157</v>
      </c>
      <c r="D549" s="47" t="s">
        <v>1170</v>
      </c>
      <c r="E549" s="47" t="s">
        <v>996</v>
      </c>
      <c r="F549" s="47" t="s">
        <v>996</v>
      </c>
      <c r="G549" s="47"/>
      <c r="H549" s="47" t="s">
        <v>406</v>
      </c>
      <c r="I549" s="47" t="s">
        <v>412</v>
      </c>
      <c r="J549" s="47" t="str">
        <f>=IFERROR(VLOOKUP(H549&amp;I549,Table_Fonctions!A:G,6,FALSE),"")</f>
        <v>0</v>
      </c>
      <c r="K549" s="47" t="s">
        <v>1177</v>
      </c>
      <c r="L549" s="47" t="str">
        <f>=IFERROR(VLOOKUP(H549&amp;I549,Table_Fonctions!A:G,7,FALSE),K549)</f>
        <v/>
      </c>
      <c r="M549" s="47" t="str">
        <f>=IF(OR(LEFT(D549, 3)="TJ ", LEFT(D549, 4)="CPH "), "OUI", "NON")</f>
        <v/>
      </c>
      <c r="N549" s="47" t="s">
        <v>1007</v>
      </c>
      <c r="O549" s="47"/>
      <c r="P549" s="47">
        <v>1</v>
      </c>
      <c r="Q549" s="47">
        <v>1</v>
      </c>
      <c r="R549" s="47" t="s">
        <v>1172</v>
      </c>
      <c r="S549" s="47">
        <f>=ROUND(BQ549-(BR549+BS549),3)</f>
      </c>
      <c r="T549" s="47">
        <f>=ROUND(CK549-(CL549+CM549+CN549+CO549+CP549),3)</f>
      </c>
      <c r="U549" s="47">
        <v>0</v>
      </c>
      <c r="V549" s="47">
        <v>0</v>
      </c>
      <c r="W549" s="47">
        <v>0</v>
      </c>
      <c r="X549" s="47">
        <v>0</v>
      </c>
      <c r="Y549" s="47">
        <v>0</v>
      </c>
      <c r="Z549" s="47">
        <v>0</v>
      </c>
      <c r="AA549" s="47">
        <v>0</v>
      </c>
      <c r="AB549" s="47">
        <v>0</v>
      </c>
      <c r="AC549" s="47">
        <v>0</v>
      </c>
      <c r="AD549" s="47">
        <v>0</v>
      </c>
      <c r="AE549" s="47">
        <v>0</v>
      </c>
      <c r="AF549" s="47">
        <v>0</v>
      </c>
      <c r="AG549" s="47">
        <v>0</v>
      </c>
      <c r="AH549" s="47">
        <v>0</v>
      </c>
      <c r="AI549" s="47">
        <v>0</v>
      </c>
      <c r="AJ549" s="47">
        <v>0</v>
      </c>
      <c r="AK549" s="47">
        <v>0</v>
      </c>
      <c r="AL549" s="47">
        <v>0</v>
      </c>
      <c r="AM549" s="47">
        <v>0</v>
      </c>
      <c r="AN549" s="47">
        <v>0</v>
      </c>
      <c r="AO549" s="47">
        <v>0</v>
      </c>
      <c r="AP549" s="47">
        <v>0</v>
      </c>
      <c r="AQ549" s="47">
        <v>0</v>
      </c>
      <c r="AR549" s="47">
        <v>0</v>
      </c>
      <c r="AS549" s="47">
        <v>0</v>
      </c>
      <c r="AT549" s="47">
        <v>0</v>
      </c>
      <c r="AU549" s="47">
        <v>0</v>
      </c>
      <c r="AV549" s="47">
        <v>0</v>
      </c>
      <c r="AW549" s="47">
        <v>0</v>
      </c>
      <c r="AX549" s="47">
        <v>0</v>
      </c>
      <c r="AY549" s="47">
        <v>0</v>
      </c>
      <c r="AZ549" s="47">
        <v>0</v>
      </c>
      <c r="BA549" s="47">
        <v>0</v>
      </c>
      <c r="BB549" s="47">
        <v>0</v>
      </c>
      <c r="BC549" s="47">
        <v>0</v>
      </c>
      <c r="BD549" s="47">
        <v>0</v>
      </c>
      <c r="BE549" s="47">
        <v>0</v>
      </c>
      <c r="BF549" s="47">
        <v>0</v>
      </c>
      <c r="BG549" s="47">
        <v>0</v>
      </c>
      <c r="BH549" s="47">
        <v>0</v>
      </c>
      <c r="BI549" s="47">
        <v>0</v>
      </c>
      <c r="BJ549" s="47">
        <v>0</v>
      </c>
      <c r="BK549" s="47">
        <v>0</v>
      </c>
      <c r="BL549" s="47">
        <v>0</v>
      </c>
      <c r="BM549" s="47">
        <v>0.34999999999999754</v>
      </c>
      <c r="BN549" s="47">
        <v>0</v>
      </c>
      <c r="BO549" s="47">
        <v>0</v>
      </c>
      <c r="BP549" s="47">
        <v>0</v>
      </c>
      <c r="BQ549" s="47">
        <v>0</v>
      </c>
      <c r="BR549" s="47">
        <v>0</v>
      </c>
      <c r="BS549" s="47">
        <v>0</v>
      </c>
      <c r="BT549" s="47">
        <v>0</v>
      </c>
      <c r="BU549" s="47">
        <v>0</v>
      </c>
      <c r="BV549" s="47">
        <v>0</v>
      </c>
      <c r="BW549" s="47">
        <v>0</v>
      </c>
      <c r="BX549" s="47">
        <v>0</v>
      </c>
      <c r="BY549" s="47">
        <v>0</v>
      </c>
      <c r="BZ549" s="47">
        <v>0</v>
      </c>
      <c r="CA549" s="47">
        <v>0</v>
      </c>
      <c r="CB549" s="47">
        <v>0</v>
      </c>
      <c r="CC549" s="47">
        <v>0</v>
      </c>
      <c r="CD549" s="47">
        <v>0</v>
      </c>
      <c r="CE549" s="47">
        <v>0</v>
      </c>
      <c r="CF549" s="47">
        <v>0</v>
      </c>
      <c r="CG549" s="47">
        <v>0</v>
      </c>
      <c r="CH549" s="47">
        <v>0</v>
      </c>
      <c r="CI549" s="47">
        <v>0</v>
      </c>
      <c r="CJ549" s="47">
        <v>0</v>
      </c>
      <c r="CK549" s="47">
        <v>0</v>
      </c>
      <c r="CL549" s="47">
        <v>0</v>
      </c>
      <c r="CM549" s="47">
        <v>0</v>
      </c>
      <c r="CN549" s="47">
        <v>0</v>
      </c>
      <c r="CO549" s="47">
        <v>0</v>
      </c>
      <c r="CP549" s="47">
        <v>0</v>
      </c>
      <c r="CQ549" s="47">
        <v>0</v>
      </c>
      <c r="CR549" s="47">
        <v>0</v>
      </c>
      <c r="CS549" s="47">
        <v>0</v>
      </c>
      <c r="CT549" s="47">
        <v>0</v>
      </c>
      <c r="CU549" s="47">
        <v>0</v>
      </c>
      <c r="CV549" s="47">
        <v>0.650000000000004</v>
      </c>
      <c r="CW549" s="47">
        <v>0</v>
      </c>
      <c r="CX549" s="47">
        <v>0</v>
      </c>
      <c r="CY549" s="47">
        <v>0</v>
      </c>
      <c r="CZ549" s="47">
        <v>0</v>
      </c>
      <c r="DA549" s="47">
        <v>0</v>
      </c>
      <c r="DB549" s="47">
        <v>0</v>
      </c>
      <c r="DC549" s="47">
        <v>0</v>
      </c>
      <c r="DD549" s="47">
        <v>0</v>
      </c>
      <c r="DE549" s="47">
        <v>0</v>
      </c>
      <c r="DF549" s="47">
        <v>0</v>
      </c>
      <c r="DG549" s="47">
        <v>0</v>
      </c>
      <c r="DH549" s="47">
        <v>0</v>
      </c>
      <c r="DI549" s="47">
        <v>0</v>
      </c>
      <c r="DJ549" s="47">
        <v>0</v>
      </c>
      <c r="DK549" s="47">
        <v>0</v>
      </c>
      <c r="DL549" s="47">
        <v>0</v>
      </c>
      <c r="DM549" s="47">
        <v>0</v>
      </c>
      <c r="DN549" s="47">
        <v>0</v>
      </c>
      <c r="DO549" s="47">
        <v>0</v>
      </c>
      <c r="DP549" s="47">
        <v>0</v>
      </c>
      <c r="DQ549" s="47">
        <v>0</v>
      </c>
      <c r="DR549" s="47">
        <v>0</v>
      </c>
      <c r="DS549" s="47">
        <v>0</v>
      </c>
      <c r="DT549" s="47">
        <v>0</v>
      </c>
      <c r="DU549" s="47">
        <v>0</v>
      </c>
      <c r="DV549" s="47">
        <v>0</v>
      </c>
      <c r="DW549" s="47">
        <v>0</v>
      </c>
      <c r="DX549" s="47">
        <v>0</v>
      </c>
      <c r="DY549" s="47">
        <v>0</v>
      </c>
      <c r="DZ549" s="47">
        <v>0</v>
      </c>
      <c r="EA549" s="47">
        <v>0</v>
      </c>
      <c r="ZZ549" t="s">
        <v>157</v>
      </c>
    </row>
    <row r="550" spans="1:702" x14ac:dyDescent="0.25">
      <c r="A550" s="47" t="s">
        <v>1008</v>
      </c>
      <c r="B550" s="47" t="s">
        <v>153</v>
      </c>
      <c r="C550" s="47" t="s">
        <v>157</v>
      </c>
      <c r="D550" s="47" t="s">
        <v>1170</v>
      </c>
      <c r="E550" s="47" t="s">
        <v>996</v>
      </c>
      <c r="F550" s="47" t="s">
        <v>996</v>
      </c>
      <c r="G550" s="47"/>
      <c r="H550" s="47" t="s">
        <v>406</v>
      </c>
      <c r="I550" s="47" t="s">
        <v>415</v>
      </c>
      <c r="J550" s="47" t="str">
        <f>=IFERROR(VLOOKUP(H550&amp;I550,Table_Fonctions!A:G,6,FALSE),"")</f>
        <v>0</v>
      </c>
      <c r="K550" s="47" t="s">
        <v>1177</v>
      </c>
      <c r="L550" s="47" t="str">
        <f>=IFERROR(VLOOKUP(H550&amp;I550,Table_Fonctions!A:G,7,FALSE),K550)</f>
        <v/>
      </c>
      <c r="M550" s="47" t="str">
        <f>=IF(OR(LEFT(D550, 3)="TJ ", LEFT(D550, 4)="CPH "), "OUI", "NON")</f>
        <v/>
      </c>
      <c r="N550" s="47" t="s">
        <v>707</v>
      </c>
      <c r="O550" s="47"/>
      <c r="P550" s="47">
        <v>1</v>
      </c>
      <c r="Q550" s="47">
        <v>1</v>
      </c>
      <c r="R550" s="47" t="s">
        <v>1172</v>
      </c>
      <c r="S550" s="47">
        <f>=ROUND(BQ550-(BR550+BS550),3)</f>
      </c>
      <c r="T550" s="47">
        <f>=ROUND(CK550-(CL550+CM550+CN550+CO550+CP550),3)</f>
      </c>
      <c r="U550" s="47">
        <v>0</v>
      </c>
      <c r="V550" s="47">
        <v>0</v>
      </c>
      <c r="W550" s="47">
        <v>0</v>
      </c>
      <c r="X550" s="47">
        <v>0</v>
      </c>
      <c r="Y550" s="47">
        <v>0</v>
      </c>
      <c r="Z550" s="47">
        <v>0</v>
      </c>
      <c r="AA550" s="47">
        <v>0</v>
      </c>
      <c r="AB550" s="47">
        <v>0</v>
      </c>
      <c r="AC550" s="47">
        <v>0</v>
      </c>
      <c r="AD550" s="47">
        <v>0</v>
      </c>
      <c r="AE550" s="47">
        <v>0</v>
      </c>
      <c r="AF550" s="47">
        <v>0</v>
      </c>
      <c r="AG550" s="47">
        <v>0</v>
      </c>
      <c r="AH550" s="47">
        <v>0</v>
      </c>
      <c r="AI550" s="47">
        <v>0</v>
      </c>
      <c r="AJ550" s="47">
        <v>0</v>
      </c>
      <c r="AK550" s="47">
        <v>0</v>
      </c>
      <c r="AL550" s="47">
        <v>0</v>
      </c>
      <c r="AM550" s="47">
        <v>0</v>
      </c>
      <c r="AN550" s="47">
        <v>0</v>
      </c>
      <c r="AO550" s="47">
        <v>0</v>
      </c>
      <c r="AP550" s="47">
        <v>0</v>
      </c>
      <c r="AQ550" s="47">
        <v>0</v>
      </c>
      <c r="AR550" s="47">
        <v>0</v>
      </c>
      <c r="AS550" s="47">
        <v>0</v>
      </c>
      <c r="AT550" s="47">
        <v>0</v>
      </c>
      <c r="AU550" s="47">
        <v>0</v>
      </c>
      <c r="AV550" s="47">
        <v>0</v>
      </c>
      <c r="AW550" s="47">
        <v>0</v>
      </c>
      <c r="AX550" s="47">
        <v>0</v>
      </c>
      <c r="AY550" s="47">
        <v>0</v>
      </c>
      <c r="AZ550" s="47">
        <v>0</v>
      </c>
      <c r="BA550" s="47">
        <v>0</v>
      </c>
      <c r="BB550" s="47">
        <v>0</v>
      </c>
      <c r="BC550" s="47">
        <v>0</v>
      </c>
      <c r="BD550" s="47">
        <v>0</v>
      </c>
      <c r="BE550" s="47">
        <v>0</v>
      </c>
      <c r="BF550" s="47">
        <v>0</v>
      </c>
      <c r="BG550" s="47">
        <v>0</v>
      </c>
      <c r="BH550" s="47">
        <v>0</v>
      </c>
      <c r="BI550" s="47">
        <v>0</v>
      </c>
      <c r="BJ550" s="47">
        <v>0</v>
      </c>
      <c r="BK550" s="47">
        <v>0</v>
      </c>
      <c r="BL550" s="47">
        <v>0</v>
      </c>
      <c r="BM550" s="47">
        <v>0</v>
      </c>
      <c r="BN550" s="47">
        <v>0</v>
      </c>
      <c r="BO550" s="47">
        <v>0</v>
      </c>
      <c r="BP550" s="47">
        <v>0</v>
      </c>
      <c r="BQ550" s="47">
        <v>0</v>
      </c>
      <c r="BR550" s="47">
        <v>0</v>
      </c>
      <c r="BS550" s="47">
        <v>0</v>
      </c>
      <c r="BT550" s="47">
        <v>1</v>
      </c>
      <c r="BU550" s="47">
        <v>0</v>
      </c>
      <c r="BV550" s="47">
        <v>0</v>
      </c>
      <c r="BW550" s="47">
        <v>0</v>
      </c>
      <c r="BX550" s="47">
        <v>0</v>
      </c>
      <c r="BY550" s="47">
        <v>0</v>
      </c>
      <c r="BZ550" s="47">
        <v>0</v>
      </c>
      <c r="CA550" s="47">
        <v>1</v>
      </c>
      <c r="CB550" s="47">
        <v>0</v>
      </c>
      <c r="CC550" s="47">
        <v>0</v>
      </c>
      <c r="CD550" s="47">
        <v>0</v>
      </c>
      <c r="CE550" s="47">
        <v>0</v>
      </c>
      <c r="CF550" s="47">
        <v>0</v>
      </c>
      <c r="CG550" s="47">
        <v>0</v>
      </c>
      <c r="CH550" s="47">
        <v>0</v>
      </c>
      <c r="CI550" s="47">
        <v>0</v>
      </c>
      <c r="CJ550" s="47">
        <v>0</v>
      </c>
      <c r="CK550" s="47">
        <v>0</v>
      </c>
      <c r="CL550" s="47">
        <v>0</v>
      </c>
      <c r="CM550" s="47">
        <v>0</v>
      </c>
      <c r="CN550" s="47">
        <v>0</v>
      </c>
      <c r="CO550" s="47">
        <v>0</v>
      </c>
      <c r="CP550" s="47">
        <v>0</v>
      </c>
      <c r="CQ550" s="47">
        <v>0</v>
      </c>
      <c r="CR550" s="47">
        <v>0</v>
      </c>
      <c r="CS550" s="47">
        <v>0</v>
      </c>
      <c r="CT550" s="47">
        <v>0</v>
      </c>
      <c r="CU550" s="47">
        <v>0</v>
      </c>
      <c r="CV550" s="47">
        <v>0</v>
      </c>
      <c r="CW550" s="47">
        <v>0</v>
      </c>
      <c r="CX550" s="47">
        <v>0</v>
      </c>
      <c r="CY550" s="47">
        <v>0</v>
      </c>
      <c r="CZ550" s="47">
        <v>0</v>
      </c>
      <c r="DA550" s="47">
        <v>0</v>
      </c>
      <c r="DB550" s="47">
        <v>0</v>
      </c>
      <c r="DC550" s="47">
        <v>0</v>
      </c>
      <c r="DD550" s="47">
        <v>0</v>
      </c>
      <c r="DE550" s="47">
        <v>0</v>
      </c>
      <c r="DF550" s="47">
        <v>0</v>
      </c>
      <c r="DG550" s="47">
        <v>0</v>
      </c>
      <c r="DH550" s="47">
        <v>0</v>
      </c>
      <c r="DI550" s="47">
        <v>0</v>
      </c>
      <c r="DJ550" s="47">
        <v>0</v>
      </c>
      <c r="DK550" s="47">
        <v>0</v>
      </c>
      <c r="DL550" s="47">
        <v>0</v>
      </c>
      <c r="DM550" s="47">
        <v>0</v>
      </c>
      <c r="DN550" s="47">
        <v>0</v>
      </c>
      <c r="DO550" s="47">
        <v>0</v>
      </c>
      <c r="DP550" s="47">
        <v>0</v>
      </c>
      <c r="DQ550" s="47">
        <v>0</v>
      </c>
      <c r="DR550" s="47">
        <v>0</v>
      </c>
      <c r="DS550" s="47">
        <v>0</v>
      </c>
      <c r="DT550" s="47">
        <v>0</v>
      </c>
      <c r="DU550" s="47">
        <v>0</v>
      </c>
      <c r="DV550" s="47">
        <v>0</v>
      </c>
      <c r="DW550" s="47">
        <v>0</v>
      </c>
      <c r="DX550" s="47">
        <v>0</v>
      </c>
      <c r="DY550" s="47">
        <v>0</v>
      </c>
      <c r="DZ550" s="47">
        <v>0</v>
      </c>
      <c r="EA550" s="47">
        <v>0</v>
      </c>
      <c r="ZZ550" t="s">
        <v>157</v>
      </c>
    </row>
    <row r="551" spans="1:702" x14ac:dyDescent="0.25">
      <c r="A551" s="47" t="s">
        <v>1009</v>
      </c>
      <c r="B551" s="47" t="s">
        <v>153</v>
      </c>
      <c r="C551" s="47" t="s">
        <v>157</v>
      </c>
      <c r="D551" s="47" t="s">
        <v>1170</v>
      </c>
      <c r="E551" s="47" t="s">
        <v>996</v>
      </c>
      <c r="F551" s="47" t="s">
        <v>996</v>
      </c>
      <c r="G551" s="47"/>
      <c r="H551" s="47" t="s">
        <v>406</v>
      </c>
      <c r="I551" s="47" t="s">
        <v>412</v>
      </c>
      <c r="J551" s="47" t="str">
        <f>=IFERROR(VLOOKUP(H551&amp;I551,Table_Fonctions!A:G,6,FALSE),"")</f>
        <v>0</v>
      </c>
      <c r="K551" s="47" t="s">
        <v>1177</v>
      </c>
      <c r="L551" s="47" t="str">
        <f>=IFERROR(VLOOKUP(H551&amp;I551,Table_Fonctions!A:G,7,FALSE),K551)</f>
        <v/>
      </c>
      <c r="M551" s="47" t="str">
        <f>=IF(OR(LEFT(D551, 3)="TJ ", LEFT(D551, 4)="CPH "), "OUI", "NON")</f>
        <v/>
      </c>
      <c r="N551" s="47" t="s">
        <v>569</v>
      </c>
      <c r="O551" s="47"/>
      <c r="P551" s="47">
        <v>1</v>
      </c>
      <c r="Q551" s="47">
        <v>1</v>
      </c>
      <c r="R551" s="47" t="s">
        <v>1172</v>
      </c>
      <c r="S551" s="47">
        <f>=ROUND(BQ551-(BR551+BS551),3)</f>
      </c>
      <c r="T551" s="47">
        <f>=ROUND(CK551-(CL551+CM551+CN551+CO551+CP551),3)</f>
      </c>
      <c r="U551" s="47">
        <v>0</v>
      </c>
      <c r="V551" s="47">
        <v>0</v>
      </c>
      <c r="W551" s="47">
        <v>0</v>
      </c>
      <c r="X551" s="47">
        <v>0</v>
      </c>
      <c r="Y551" s="47">
        <v>0</v>
      </c>
      <c r="Z551" s="47">
        <v>0</v>
      </c>
      <c r="AA551" s="47">
        <v>0</v>
      </c>
      <c r="AB551" s="47">
        <v>0</v>
      </c>
      <c r="AC551" s="47">
        <v>0</v>
      </c>
      <c r="AD551" s="47">
        <v>0</v>
      </c>
      <c r="AE551" s="47">
        <v>0</v>
      </c>
      <c r="AF551" s="47">
        <v>0</v>
      </c>
      <c r="AG551" s="47">
        <v>0</v>
      </c>
      <c r="AH551" s="47">
        <v>0</v>
      </c>
      <c r="AI551" s="47">
        <v>0</v>
      </c>
      <c r="AJ551" s="47">
        <v>0</v>
      </c>
      <c r="AK551" s="47">
        <v>0</v>
      </c>
      <c r="AL551" s="47">
        <v>0</v>
      </c>
      <c r="AM551" s="47">
        <v>0</v>
      </c>
      <c r="AN551" s="47">
        <v>0</v>
      </c>
      <c r="AO551" s="47">
        <v>0</v>
      </c>
      <c r="AP551" s="47">
        <v>0</v>
      </c>
      <c r="AQ551" s="47">
        <v>0</v>
      </c>
      <c r="AR551" s="47">
        <v>0</v>
      </c>
      <c r="AS551" s="47">
        <v>0</v>
      </c>
      <c r="AT551" s="47">
        <v>0</v>
      </c>
      <c r="AU551" s="47">
        <v>0</v>
      </c>
      <c r="AV551" s="47">
        <v>0</v>
      </c>
      <c r="AW551" s="47">
        <v>0</v>
      </c>
      <c r="AX551" s="47">
        <v>0</v>
      </c>
      <c r="AY551" s="47">
        <v>0</v>
      </c>
      <c r="AZ551" s="47">
        <v>0</v>
      </c>
      <c r="BA551" s="47">
        <v>0</v>
      </c>
      <c r="BB551" s="47">
        <v>0</v>
      </c>
      <c r="BC551" s="47">
        <v>0</v>
      </c>
      <c r="BD551" s="47">
        <v>0</v>
      </c>
      <c r="BE551" s="47">
        <v>0</v>
      </c>
      <c r="BF551" s="47">
        <v>0</v>
      </c>
      <c r="BG551" s="47">
        <v>0</v>
      </c>
      <c r="BH551" s="47">
        <v>0</v>
      </c>
      <c r="BI551" s="47">
        <v>0</v>
      </c>
      <c r="BJ551" s="47">
        <v>0</v>
      </c>
      <c r="BK551" s="47">
        <v>0</v>
      </c>
      <c r="BL551" s="47">
        <v>0</v>
      </c>
      <c r="BM551" s="47">
        <v>0</v>
      </c>
      <c r="BN551" s="47">
        <v>0</v>
      </c>
      <c r="BO551" s="47">
        <v>0</v>
      </c>
      <c r="BP551" s="47">
        <v>0</v>
      </c>
      <c r="BQ551" s="47">
        <v>0</v>
      </c>
      <c r="BR551" s="47">
        <v>0</v>
      </c>
      <c r="BS551" s="47">
        <v>0</v>
      </c>
      <c r="BT551" s="47">
        <v>0</v>
      </c>
      <c r="BU551" s="47">
        <v>0</v>
      </c>
      <c r="BV551" s="47">
        <v>0</v>
      </c>
      <c r="BW551" s="47">
        <v>0</v>
      </c>
      <c r="BX551" s="47">
        <v>0</v>
      </c>
      <c r="BY551" s="47">
        <v>0</v>
      </c>
      <c r="BZ551" s="47">
        <v>0</v>
      </c>
      <c r="CA551" s="47">
        <v>0</v>
      </c>
      <c r="CB551" s="47">
        <v>0</v>
      </c>
      <c r="CC551" s="47">
        <v>0</v>
      </c>
      <c r="CD551" s="47">
        <v>0</v>
      </c>
      <c r="CE551" s="47">
        <v>0</v>
      </c>
      <c r="CF551" s="47">
        <v>0</v>
      </c>
      <c r="CG551" s="47">
        <v>0</v>
      </c>
      <c r="CH551" s="47">
        <v>0</v>
      </c>
      <c r="CI551" s="47">
        <v>0</v>
      </c>
      <c r="CJ551" s="47">
        <v>0</v>
      </c>
      <c r="CK551" s="47">
        <v>0</v>
      </c>
      <c r="CL551" s="47">
        <v>0</v>
      </c>
      <c r="CM551" s="47">
        <v>0</v>
      </c>
      <c r="CN551" s="47">
        <v>0</v>
      </c>
      <c r="CO551" s="47">
        <v>0</v>
      </c>
      <c r="CP551" s="47">
        <v>0</v>
      </c>
      <c r="CQ551" s="47">
        <v>0</v>
      </c>
      <c r="CR551" s="47">
        <v>0</v>
      </c>
      <c r="CS551" s="47">
        <v>0</v>
      </c>
      <c r="CT551" s="47">
        <v>0</v>
      </c>
      <c r="CU551" s="47">
        <v>0</v>
      </c>
      <c r="CV551" s="47">
        <v>0</v>
      </c>
      <c r="CW551" s="47">
        <v>0</v>
      </c>
      <c r="CX551" s="47">
        <v>0</v>
      </c>
      <c r="CY551" s="47">
        <v>1</v>
      </c>
      <c r="CZ551" s="47">
        <v>0</v>
      </c>
      <c r="DA551" s="47">
        <v>0</v>
      </c>
      <c r="DB551" s="47">
        <v>0</v>
      </c>
      <c r="DC551" s="47">
        <v>0</v>
      </c>
      <c r="DD551" s="47">
        <v>0</v>
      </c>
      <c r="DE551" s="47">
        <v>0</v>
      </c>
      <c r="DF551" s="47">
        <v>0</v>
      </c>
      <c r="DG551" s="47">
        <v>0</v>
      </c>
      <c r="DH551" s="47">
        <v>0</v>
      </c>
      <c r="DI551" s="47">
        <v>0</v>
      </c>
      <c r="DJ551" s="47">
        <v>1</v>
      </c>
      <c r="DK551" s="47">
        <v>0</v>
      </c>
      <c r="DL551" s="47">
        <v>0</v>
      </c>
      <c r="DM551" s="47">
        <v>0</v>
      </c>
      <c r="DN551" s="47">
        <v>0</v>
      </c>
      <c r="DO551" s="47">
        <v>0</v>
      </c>
      <c r="DP551" s="47">
        <v>0</v>
      </c>
      <c r="DQ551" s="47">
        <v>0</v>
      </c>
      <c r="DR551" s="47">
        <v>0</v>
      </c>
      <c r="DS551" s="47">
        <v>0</v>
      </c>
      <c r="DT551" s="47">
        <v>0</v>
      </c>
      <c r="DU551" s="47">
        <v>0</v>
      </c>
      <c r="DV551" s="47">
        <v>0</v>
      </c>
      <c r="DW551" s="47">
        <v>0</v>
      </c>
      <c r="DX551" s="47">
        <v>0</v>
      </c>
      <c r="DY551" s="47">
        <v>0</v>
      </c>
      <c r="DZ551" s="47">
        <v>0</v>
      </c>
      <c r="EA551" s="47">
        <v>0</v>
      </c>
      <c r="ZZ551" t="s">
        <v>157</v>
      </c>
    </row>
    <row r="552" spans="1:702" x14ac:dyDescent="0.25">
      <c r="A552" s="47" t="s">
        <v>1010</v>
      </c>
      <c r="B552" s="47" t="s">
        <v>153</v>
      </c>
      <c r="C552" s="47" t="s">
        <v>157</v>
      </c>
      <c r="D552" s="47" t="s">
        <v>1170</v>
      </c>
      <c r="E552" s="47" t="s">
        <v>996</v>
      </c>
      <c r="F552" s="47" t="s">
        <v>996</v>
      </c>
      <c r="G552" s="47"/>
      <c r="H552" s="47" t="s">
        <v>406</v>
      </c>
      <c r="I552" s="47" t="s">
        <v>412</v>
      </c>
      <c r="J552" s="47" t="str">
        <f>=IFERROR(VLOOKUP(H552&amp;I552,Table_Fonctions!A:G,6,FALSE),"")</f>
        <v>0</v>
      </c>
      <c r="K552" s="47" t="s">
        <v>1177</v>
      </c>
      <c r="L552" s="47" t="str">
        <f>=IFERROR(VLOOKUP(H552&amp;I552,Table_Fonctions!A:G,7,FALSE),K552)</f>
        <v/>
      </c>
      <c r="M552" s="47" t="str">
        <f>=IF(OR(LEFT(D552, 3)="TJ ", LEFT(D552, 4)="CPH "), "OUI", "NON")</f>
        <v/>
      </c>
      <c r="N552" s="47" t="s">
        <v>1011</v>
      </c>
      <c r="O552" s="47"/>
      <c r="P552" s="47">
        <v>1</v>
      </c>
      <c r="Q552" s="47">
        <v>1</v>
      </c>
      <c r="R552" s="47" t="s">
        <v>1172</v>
      </c>
      <c r="S552" s="47">
        <f>=ROUND(BQ552-(BR552+BS552),3)</f>
      </c>
      <c r="T552" s="47">
        <f>=ROUND(CK552-(CL552+CM552+CN552+CO552+CP552),3)</f>
      </c>
      <c r="U552" s="47">
        <v>0</v>
      </c>
      <c r="V552" s="47">
        <v>0</v>
      </c>
      <c r="W552" s="47">
        <v>0</v>
      </c>
      <c r="X552" s="47">
        <v>0</v>
      </c>
      <c r="Y552" s="47">
        <v>0</v>
      </c>
      <c r="Z552" s="47">
        <v>0</v>
      </c>
      <c r="AA552" s="47">
        <v>0</v>
      </c>
      <c r="AB552" s="47">
        <v>0</v>
      </c>
      <c r="AC552" s="47">
        <v>0</v>
      </c>
      <c r="AD552" s="47">
        <v>0</v>
      </c>
      <c r="AE552" s="47">
        <v>0</v>
      </c>
      <c r="AF552" s="47">
        <v>0</v>
      </c>
      <c r="AG552" s="47">
        <v>0</v>
      </c>
      <c r="AH552" s="47">
        <v>0</v>
      </c>
      <c r="AI552" s="47">
        <v>0</v>
      </c>
      <c r="AJ552" s="47">
        <v>0</v>
      </c>
      <c r="AK552" s="47">
        <v>0</v>
      </c>
      <c r="AL552" s="47">
        <v>0</v>
      </c>
      <c r="AM552" s="47">
        <v>0</v>
      </c>
      <c r="AN552" s="47">
        <v>0</v>
      </c>
      <c r="AO552" s="47">
        <v>0</v>
      </c>
      <c r="AP552" s="47">
        <v>0</v>
      </c>
      <c r="AQ552" s="47">
        <v>0</v>
      </c>
      <c r="AR552" s="47">
        <v>0</v>
      </c>
      <c r="AS552" s="47">
        <v>0</v>
      </c>
      <c r="AT552" s="47">
        <v>0</v>
      </c>
      <c r="AU552" s="47">
        <v>0</v>
      </c>
      <c r="AV552" s="47">
        <v>0</v>
      </c>
      <c r="AW552" s="47">
        <v>0</v>
      </c>
      <c r="AX552" s="47">
        <v>0</v>
      </c>
      <c r="AY552" s="47">
        <v>0</v>
      </c>
      <c r="AZ552" s="47">
        <v>0</v>
      </c>
      <c r="BA552" s="47">
        <v>0</v>
      </c>
      <c r="BB552" s="47">
        <v>0</v>
      </c>
      <c r="BC552" s="47">
        <v>0</v>
      </c>
      <c r="BD552" s="47">
        <v>0</v>
      </c>
      <c r="BE552" s="47">
        <v>0</v>
      </c>
      <c r="BF552" s="47">
        <v>0</v>
      </c>
      <c r="BG552" s="47">
        <v>0</v>
      </c>
      <c r="BH552" s="47">
        <v>0</v>
      </c>
      <c r="BI552" s="47">
        <v>0</v>
      </c>
      <c r="BJ552" s="47">
        <v>0</v>
      </c>
      <c r="BK552" s="47">
        <v>0</v>
      </c>
      <c r="BL552" s="47">
        <v>0</v>
      </c>
      <c r="BM552" s="47">
        <v>0</v>
      </c>
      <c r="BN552" s="47">
        <v>0</v>
      </c>
      <c r="BO552" s="47">
        <v>0</v>
      </c>
      <c r="BP552" s="47">
        <v>0</v>
      </c>
      <c r="BQ552" s="47">
        <v>0</v>
      </c>
      <c r="BR552" s="47">
        <v>0</v>
      </c>
      <c r="BS552" s="47">
        <v>0</v>
      </c>
      <c r="BT552" s="47">
        <v>0</v>
      </c>
      <c r="BU552" s="47">
        <v>0</v>
      </c>
      <c r="BV552" s="47">
        <v>0</v>
      </c>
      <c r="BW552" s="47">
        <v>0</v>
      </c>
      <c r="BX552" s="47">
        <v>0</v>
      </c>
      <c r="BY552" s="47">
        <v>0</v>
      </c>
      <c r="BZ552" s="47">
        <v>0</v>
      </c>
      <c r="CA552" s="47">
        <v>0</v>
      </c>
      <c r="CB552" s="47">
        <v>0</v>
      </c>
      <c r="CC552" s="47">
        <v>0</v>
      </c>
      <c r="CD552" s="47">
        <v>0</v>
      </c>
      <c r="CE552" s="47">
        <v>0</v>
      </c>
      <c r="CF552" s="47">
        <v>0</v>
      </c>
      <c r="CG552" s="47">
        <v>0</v>
      </c>
      <c r="CH552" s="47">
        <v>0</v>
      </c>
      <c r="CI552" s="47">
        <v>0</v>
      </c>
      <c r="CJ552" s="47">
        <v>0</v>
      </c>
      <c r="CK552" s="47">
        <v>0</v>
      </c>
      <c r="CL552" s="47">
        <v>0</v>
      </c>
      <c r="CM552" s="47">
        <v>0</v>
      </c>
      <c r="CN552" s="47">
        <v>0</v>
      </c>
      <c r="CO552" s="47">
        <v>0</v>
      </c>
      <c r="CP552" s="47">
        <v>0</v>
      </c>
      <c r="CQ552" s="47">
        <v>0</v>
      </c>
      <c r="CR552" s="47">
        <v>0</v>
      </c>
      <c r="CS552" s="47">
        <v>0</v>
      </c>
      <c r="CT552" s="47">
        <v>0</v>
      </c>
      <c r="CU552" s="47">
        <v>0</v>
      </c>
      <c r="CV552" s="47">
        <v>0</v>
      </c>
      <c r="CW552" s="47">
        <v>0</v>
      </c>
      <c r="CX552" s="47">
        <v>0</v>
      </c>
      <c r="CY552" s="47">
        <v>1</v>
      </c>
      <c r="CZ552" s="47">
        <v>0</v>
      </c>
      <c r="DA552" s="47">
        <v>0</v>
      </c>
      <c r="DB552" s="47">
        <v>0</v>
      </c>
      <c r="DC552" s="47">
        <v>0</v>
      </c>
      <c r="DD552" s="47">
        <v>0</v>
      </c>
      <c r="DE552" s="47">
        <v>0</v>
      </c>
      <c r="DF552" s="47">
        <v>0</v>
      </c>
      <c r="DG552" s="47">
        <v>0</v>
      </c>
      <c r="DH552" s="47">
        <v>0</v>
      </c>
      <c r="DI552" s="47">
        <v>0</v>
      </c>
      <c r="DJ552" s="47">
        <v>1</v>
      </c>
      <c r="DK552" s="47">
        <v>0</v>
      </c>
      <c r="DL552" s="47">
        <v>0</v>
      </c>
      <c r="DM552" s="47">
        <v>0</v>
      </c>
      <c r="DN552" s="47">
        <v>0</v>
      </c>
      <c r="DO552" s="47">
        <v>0</v>
      </c>
      <c r="DP552" s="47">
        <v>0</v>
      </c>
      <c r="DQ552" s="47">
        <v>0</v>
      </c>
      <c r="DR552" s="47">
        <v>0</v>
      </c>
      <c r="DS552" s="47">
        <v>0</v>
      </c>
      <c r="DT552" s="47">
        <v>0</v>
      </c>
      <c r="DU552" s="47">
        <v>0</v>
      </c>
      <c r="DV552" s="47">
        <v>0</v>
      </c>
      <c r="DW552" s="47">
        <v>0</v>
      </c>
      <c r="DX552" s="47">
        <v>0</v>
      </c>
      <c r="DY552" s="47">
        <v>0</v>
      </c>
      <c r="DZ552" s="47">
        <v>0</v>
      </c>
      <c r="EA552" s="47">
        <v>0</v>
      </c>
      <c r="ZZ552" t="s">
        <v>157</v>
      </c>
    </row>
    <row r="553" spans="1:702" x14ac:dyDescent="0.25">
      <c r="A553" s="47" t="s">
        <v>1012</v>
      </c>
      <c r="B553" s="47" t="s">
        <v>153</v>
      </c>
      <c r="C553" s="47" t="s">
        <v>157</v>
      </c>
      <c r="D553" s="47" t="s">
        <v>1170</v>
      </c>
      <c r="E553" s="47" t="s">
        <v>1013</v>
      </c>
      <c r="F553" s="47" t="s">
        <v>1013</v>
      </c>
      <c r="G553" s="47"/>
      <c r="H553" s="47" t="s">
        <v>406</v>
      </c>
      <c r="I553" s="47" t="s">
        <v>486</v>
      </c>
      <c r="J553" s="47" t="str">
        <f>=IFERROR(VLOOKUP(H553&amp;I553,Table_Fonctions!A:G,6,FALSE),"")</f>
        <v>0</v>
      </c>
      <c r="K553" s="47" t="s">
        <v>1177</v>
      </c>
      <c r="L553" s="47" t="str">
        <f>=IFERROR(VLOOKUP(H553&amp;I553,Table_Fonctions!A:G,7,FALSE),K553)</f>
        <v/>
      </c>
      <c r="M553" s="47" t="str">
        <f>=IF(OR(LEFT(D553, 3)="TJ ", LEFT(D553, 4)="CPH "), "OUI", "NON")</f>
        <v/>
      </c>
      <c r="N553" s="47" t="s">
        <v>839</v>
      </c>
      <c r="O553" s="47"/>
      <c r="P553" s="47">
        <v>1</v>
      </c>
      <c r="Q553" s="47">
        <v>1</v>
      </c>
      <c r="R553" s="47" t="s">
        <v>1172</v>
      </c>
      <c r="S553" s="47">
        <f>=ROUND(BQ553-(BR553+BS553),3)</f>
      </c>
      <c r="T553" s="47">
        <f>=ROUND(CK553-(CL553+CM553+CN553+CO553+CP553),3)</f>
      </c>
      <c r="U553" s="47">
        <v>0</v>
      </c>
      <c r="V553" s="47">
        <v>0</v>
      </c>
      <c r="W553" s="47">
        <v>0</v>
      </c>
      <c r="X553" s="47">
        <v>0</v>
      </c>
      <c r="Y553" s="47">
        <v>0</v>
      </c>
      <c r="Z553" s="47">
        <v>0</v>
      </c>
      <c r="AA553" s="47">
        <v>0</v>
      </c>
      <c r="AB553" s="47">
        <v>0</v>
      </c>
      <c r="AC553" s="47">
        <v>0</v>
      </c>
      <c r="AD553" s="47">
        <v>0</v>
      </c>
      <c r="AE553" s="47">
        <v>0</v>
      </c>
      <c r="AF553" s="47">
        <v>0</v>
      </c>
      <c r="AG553" s="47">
        <v>0</v>
      </c>
      <c r="AH553" s="47">
        <v>0</v>
      </c>
      <c r="AI553" s="47">
        <v>0</v>
      </c>
      <c r="AJ553" s="47">
        <v>0</v>
      </c>
      <c r="AK553" s="47">
        <v>0</v>
      </c>
      <c r="AL553" s="47">
        <v>0</v>
      </c>
      <c r="AM553" s="47">
        <v>0</v>
      </c>
      <c r="AN553" s="47">
        <v>0</v>
      </c>
      <c r="AO553" s="47">
        <v>0</v>
      </c>
      <c r="AP553" s="47">
        <v>0</v>
      </c>
      <c r="AQ553" s="47">
        <v>0</v>
      </c>
      <c r="AR553" s="47">
        <v>0</v>
      </c>
      <c r="AS553" s="47">
        <v>0</v>
      </c>
      <c r="AT553" s="47">
        <v>0</v>
      </c>
      <c r="AU553" s="47">
        <v>0</v>
      </c>
      <c r="AV553" s="47">
        <v>0</v>
      </c>
      <c r="AW553" s="47">
        <v>0</v>
      </c>
      <c r="AX553" s="47">
        <v>0</v>
      </c>
      <c r="AY553" s="47">
        <v>0</v>
      </c>
      <c r="AZ553" s="47">
        <v>0</v>
      </c>
      <c r="BA553" s="47">
        <v>0</v>
      </c>
      <c r="BB553" s="47">
        <v>0</v>
      </c>
      <c r="BC553" s="47">
        <v>0</v>
      </c>
      <c r="BD553" s="47">
        <v>0</v>
      </c>
      <c r="BE553" s="47">
        <v>0</v>
      </c>
      <c r="BF553" s="47">
        <v>0</v>
      </c>
      <c r="BG553" s="47">
        <v>0</v>
      </c>
      <c r="BH553" s="47">
        <v>0</v>
      </c>
      <c r="BI553" s="47">
        <v>0</v>
      </c>
      <c r="BJ553" s="47">
        <v>0</v>
      </c>
      <c r="BK553" s="47">
        <v>0</v>
      </c>
      <c r="BL553" s="47">
        <v>0</v>
      </c>
      <c r="BM553" s="47">
        <v>0</v>
      </c>
      <c r="BN553" s="47">
        <v>0</v>
      </c>
      <c r="BO553" s="47">
        <v>0</v>
      </c>
      <c r="BP553" s="47">
        <v>0</v>
      </c>
      <c r="BQ553" s="47">
        <v>0</v>
      </c>
      <c r="BR553" s="47">
        <v>0</v>
      </c>
      <c r="BS553" s="47">
        <v>0</v>
      </c>
      <c r="BT553" s="47">
        <v>0</v>
      </c>
      <c r="BU553" s="47">
        <v>0</v>
      </c>
      <c r="BV553" s="47">
        <v>0</v>
      </c>
      <c r="BW553" s="47">
        <v>0</v>
      </c>
      <c r="BX553" s="47">
        <v>0</v>
      </c>
      <c r="BY553" s="47">
        <v>0</v>
      </c>
      <c r="BZ553" s="47">
        <v>0</v>
      </c>
      <c r="CA553" s="47">
        <v>0</v>
      </c>
      <c r="CB553" s="47">
        <v>0</v>
      </c>
      <c r="CC553" s="47">
        <v>0</v>
      </c>
      <c r="CD553" s="47">
        <v>0</v>
      </c>
      <c r="CE553" s="47">
        <v>0</v>
      </c>
      <c r="CF553" s="47">
        <v>0</v>
      </c>
      <c r="CG553" s="47">
        <v>0</v>
      </c>
      <c r="CH553" s="47">
        <v>0</v>
      </c>
      <c r="CI553" s="47">
        <v>0</v>
      </c>
      <c r="CJ553" s="47">
        <v>0</v>
      </c>
      <c r="CK553" s="47">
        <v>0</v>
      </c>
      <c r="CL553" s="47">
        <v>0</v>
      </c>
      <c r="CM553" s="47">
        <v>0</v>
      </c>
      <c r="CN553" s="47">
        <v>0</v>
      </c>
      <c r="CO553" s="47">
        <v>0</v>
      </c>
      <c r="CP553" s="47">
        <v>0</v>
      </c>
      <c r="CQ553" s="47">
        <v>0</v>
      </c>
      <c r="CR553" s="47">
        <v>0</v>
      </c>
      <c r="CS553" s="47">
        <v>0</v>
      </c>
      <c r="CT553" s="47">
        <v>0</v>
      </c>
      <c r="CU553" s="47">
        <v>0</v>
      </c>
      <c r="CV553" s="47">
        <v>0</v>
      </c>
      <c r="CW553" s="47">
        <v>0</v>
      </c>
      <c r="CX553" s="47">
        <v>0</v>
      </c>
      <c r="CY553" s="47">
        <v>1</v>
      </c>
      <c r="CZ553" s="47">
        <v>0.20000000000000143</v>
      </c>
      <c r="DA553" s="47">
        <v>0</v>
      </c>
      <c r="DB553" s="47">
        <v>0</v>
      </c>
      <c r="DC553" s="47">
        <v>0.8000000000000057</v>
      </c>
      <c r="DD553" s="47">
        <v>0</v>
      </c>
      <c r="DE553" s="47">
        <v>0</v>
      </c>
      <c r="DF553" s="47">
        <v>0</v>
      </c>
      <c r="DG553" s="47">
        <v>0</v>
      </c>
      <c r="DH553" s="47">
        <v>0</v>
      </c>
      <c r="DI553" s="47">
        <v>0</v>
      </c>
      <c r="DJ553" s="47">
        <v>0</v>
      </c>
      <c r="DK553" s="47">
        <v>0</v>
      </c>
      <c r="DL553" s="47">
        <v>0</v>
      </c>
      <c r="DM553" s="47">
        <v>0</v>
      </c>
      <c r="DN553" s="47">
        <v>0</v>
      </c>
      <c r="DO553" s="47">
        <v>0</v>
      </c>
      <c r="DP553" s="47">
        <v>0</v>
      </c>
      <c r="DQ553" s="47">
        <v>0</v>
      </c>
      <c r="DR553" s="47">
        <v>0</v>
      </c>
      <c r="DS553" s="47">
        <v>0</v>
      </c>
      <c r="DT553" s="47">
        <v>0</v>
      </c>
      <c r="DU553" s="47">
        <v>0</v>
      </c>
      <c r="DV553" s="47">
        <v>0</v>
      </c>
      <c r="DW553" s="47">
        <v>0</v>
      </c>
      <c r="DX553" s="47">
        <v>0</v>
      </c>
      <c r="DY553" s="47">
        <v>0</v>
      </c>
      <c r="DZ553" s="47">
        <v>0</v>
      </c>
      <c r="EA553" s="47">
        <v>0</v>
      </c>
      <c r="ZZ553" t="s">
        <v>157</v>
      </c>
    </row>
    <row r="554" spans="1:702" x14ac:dyDescent="0.25">
      <c r="A554" s="47" t="s">
        <v>1014</v>
      </c>
      <c r="B554" s="47" t="s">
        <v>153</v>
      </c>
      <c r="C554" s="47" t="s">
        <v>157</v>
      </c>
      <c r="D554" s="47" t="s">
        <v>1170</v>
      </c>
      <c r="E554" s="47" t="s">
        <v>1013</v>
      </c>
      <c r="F554" s="47" t="s">
        <v>1013</v>
      </c>
      <c r="G554" s="47"/>
      <c r="H554" s="47" t="s">
        <v>406</v>
      </c>
      <c r="I554" s="47" t="s">
        <v>428</v>
      </c>
      <c r="J554" s="47" t="str">
        <f>=IFERROR(VLOOKUP(H554&amp;I554,Table_Fonctions!A:G,6,FALSE),"")</f>
        <v>0</v>
      </c>
      <c r="K554" s="47" t="s">
        <v>1178</v>
      </c>
      <c r="L554" s="47" t="str">
        <f>=IFERROR(VLOOKUP(H554&amp;I554,Table_Fonctions!A:G,7,FALSE),K554)</f>
        <v/>
      </c>
      <c r="M554" s="47" t="str">
        <f>=IF(OR(LEFT(D554, 3)="TJ ", LEFT(D554, 4)="CPH "), "OUI", "NON")</f>
        <v/>
      </c>
      <c r="N554" s="47" t="s">
        <v>667</v>
      </c>
      <c r="O554" s="47" t="s">
        <v>826</v>
      </c>
      <c r="P554" s="47">
        <v>1</v>
      </c>
      <c r="Q554" s="47">
        <v>1</v>
      </c>
      <c r="R554" s="47" t="s">
        <v>1172</v>
      </c>
      <c r="S554" s="47">
        <f>=ROUND(BQ554-(BR554+BS554),3)</f>
      </c>
      <c r="T554" s="47">
        <f>=ROUND(CK554-(CL554+CM554+CN554+CO554+CP554),3)</f>
      </c>
      <c r="U554" s="47">
        <v>1</v>
      </c>
      <c r="V554" s="47">
        <v>0</v>
      </c>
      <c r="W554" s="47">
        <v>1</v>
      </c>
      <c r="X554" s="47">
        <v>0</v>
      </c>
      <c r="Y554" s="47">
        <v>0</v>
      </c>
      <c r="Z554" s="47">
        <v>0</v>
      </c>
      <c r="AA554" s="47">
        <v>0</v>
      </c>
      <c r="AB554" s="47">
        <v>0</v>
      </c>
      <c r="AC554" s="47">
        <v>0</v>
      </c>
      <c r="AD554" s="47">
        <v>0</v>
      </c>
      <c r="AE554" s="47">
        <v>0</v>
      </c>
      <c r="AF554" s="47">
        <v>0</v>
      </c>
      <c r="AG554" s="47">
        <v>0</v>
      </c>
      <c r="AH554" s="47">
        <v>0</v>
      </c>
      <c r="AI554" s="47">
        <v>0</v>
      </c>
      <c r="AJ554" s="47">
        <v>0</v>
      </c>
      <c r="AK554" s="47">
        <v>0</v>
      </c>
      <c r="AL554" s="47">
        <v>0</v>
      </c>
      <c r="AM554" s="47">
        <v>0</v>
      </c>
      <c r="AN554" s="47">
        <v>0</v>
      </c>
      <c r="AO554" s="47">
        <v>0</v>
      </c>
      <c r="AP554" s="47">
        <v>0</v>
      </c>
      <c r="AQ554" s="47">
        <v>0</v>
      </c>
      <c r="AR554" s="47">
        <v>0</v>
      </c>
      <c r="AS554" s="47">
        <v>0</v>
      </c>
      <c r="AT554" s="47">
        <v>0</v>
      </c>
      <c r="AU554" s="47">
        <v>0</v>
      </c>
      <c r="AV554" s="47">
        <v>0</v>
      </c>
      <c r="AW554" s="47">
        <v>0</v>
      </c>
      <c r="AX554" s="47">
        <v>0</v>
      </c>
      <c r="AY554" s="47">
        <v>0</v>
      </c>
      <c r="AZ554" s="47">
        <v>0</v>
      </c>
      <c r="BA554" s="47">
        <v>0</v>
      </c>
      <c r="BB554" s="47">
        <v>0</v>
      </c>
      <c r="BC554" s="47">
        <v>0</v>
      </c>
      <c r="BD554" s="47">
        <v>0</v>
      </c>
      <c r="BE554" s="47">
        <v>0</v>
      </c>
      <c r="BF554" s="47">
        <v>0</v>
      </c>
      <c r="BG554" s="47">
        <v>0</v>
      </c>
      <c r="BH554" s="47">
        <v>0</v>
      </c>
      <c r="BI554" s="47">
        <v>0</v>
      </c>
      <c r="BJ554" s="47">
        <v>0</v>
      </c>
      <c r="BK554" s="47">
        <v>0</v>
      </c>
      <c r="BL554" s="47">
        <v>0</v>
      </c>
      <c r="BM554" s="47">
        <v>0</v>
      </c>
      <c r="BN554" s="47">
        <v>0</v>
      </c>
      <c r="BO554" s="47">
        <v>0</v>
      </c>
      <c r="BP554" s="47">
        <v>0</v>
      </c>
      <c r="BQ554" s="47">
        <v>0</v>
      </c>
      <c r="BR554" s="47">
        <v>0</v>
      </c>
      <c r="BS554" s="47">
        <v>0</v>
      </c>
      <c r="BT554" s="47">
        <v>0</v>
      </c>
      <c r="BU554" s="47">
        <v>0</v>
      </c>
      <c r="BV554" s="47">
        <v>0</v>
      </c>
      <c r="BW554" s="47">
        <v>0</v>
      </c>
      <c r="BX554" s="47">
        <v>0</v>
      </c>
      <c r="BY554" s="47">
        <v>0</v>
      </c>
      <c r="BZ554" s="47">
        <v>0</v>
      </c>
      <c r="CA554" s="47">
        <v>0</v>
      </c>
      <c r="CB554" s="47">
        <v>0</v>
      </c>
      <c r="CC554" s="47">
        <v>0</v>
      </c>
      <c r="CD554" s="47">
        <v>0</v>
      </c>
      <c r="CE554" s="47">
        <v>0</v>
      </c>
      <c r="CF554" s="47">
        <v>0</v>
      </c>
      <c r="CG554" s="47">
        <v>0</v>
      </c>
      <c r="CH554" s="47">
        <v>0</v>
      </c>
      <c r="CI554" s="47">
        <v>0</v>
      </c>
      <c r="CJ554" s="47">
        <v>0</v>
      </c>
      <c r="CK554" s="47">
        <v>0</v>
      </c>
      <c r="CL554" s="47">
        <v>0</v>
      </c>
      <c r="CM554" s="47">
        <v>0</v>
      </c>
      <c r="CN554" s="47">
        <v>0</v>
      </c>
      <c r="CO554" s="47">
        <v>0</v>
      </c>
      <c r="CP554" s="47">
        <v>0</v>
      </c>
      <c r="CQ554" s="47">
        <v>0</v>
      </c>
      <c r="CR554" s="47">
        <v>0</v>
      </c>
      <c r="CS554" s="47">
        <v>0</v>
      </c>
      <c r="CT554" s="47">
        <v>0</v>
      </c>
      <c r="CU554" s="47">
        <v>0</v>
      </c>
      <c r="CV554" s="47">
        <v>0</v>
      </c>
      <c r="CW554" s="47">
        <v>0</v>
      </c>
      <c r="CX554" s="47">
        <v>0</v>
      </c>
      <c r="CY554" s="47">
        <v>0</v>
      </c>
      <c r="CZ554" s="47">
        <v>0</v>
      </c>
      <c r="DA554" s="47">
        <v>0</v>
      </c>
      <c r="DB554" s="47">
        <v>0</v>
      </c>
      <c r="DC554" s="47">
        <v>0</v>
      </c>
      <c r="DD554" s="47">
        <v>0</v>
      </c>
      <c r="DE554" s="47">
        <v>0</v>
      </c>
      <c r="DF554" s="47">
        <v>0</v>
      </c>
      <c r="DG554" s="47">
        <v>0</v>
      </c>
      <c r="DH554" s="47">
        <v>0</v>
      </c>
      <c r="DI554" s="47">
        <v>0</v>
      </c>
      <c r="DJ554" s="47">
        <v>0</v>
      </c>
      <c r="DK554" s="47">
        <v>0</v>
      </c>
      <c r="DL554" s="47">
        <v>0</v>
      </c>
      <c r="DM554" s="47">
        <v>0</v>
      </c>
      <c r="DN554" s="47">
        <v>0</v>
      </c>
      <c r="DO554" s="47">
        <v>0</v>
      </c>
      <c r="DP554" s="47">
        <v>0</v>
      </c>
      <c r="DQ554" s="47">
        <v>0</v>
      </c>
      <c r="DR554" s="47">
        <v>0</v>
      </c>
      <c r="DS554" s="47">
        <v>0</v>
      </c>
      <c r="DT554" s="47">
        <v>0</v>
      </c>
      <c r="DU554" s="47">
        <v>0</v>
      </c>
      <c r="DV554" s="47">
        <v>0</v>
      </c>
      <c r="DW554" s="47">
        <v>0</v>
      </c>
      <c r="DX554" s="47">
        <v>0</v>
      </c>
      <c r="DY554" s="47">
        <v>0</v>
      </c>
      <c r="DZ554" s="47">
        <v>0</v>
      </c>
      <c r="EA554" s="47">
        <v>0</v>
      </c>
      <c r="ZZ554" t="s">
        <v>157</v>
      </c>
    </row>
    <row r="555" spans="1:702" x14ac:dyDescent="0.25">
      <c r="A555" s="47" t="s">
        <v>1015</v>
      </c>
      <c r="B555" s="47" t="s">
        <v>153</v>
      </c>
      <c r="C555" s="47" t="s">
        <v>157</v>
      </c>
      <c r="D555" s="47" t="s">
        <v>1170</v>
      </c>
      <c r="E555" s="47" t="s">
        <v>1013</v>
      </c>
      <c r="F555" s="47" t="s">
        <v>1013</v>
      </c>
      <c r="G555" s="47"/>
      <c r="H555" s="47" t="s">
        <v>406</v>
      </c>
      <c r="I555" s="47" t="s">
        <v>412</v>
      </c>
      <c r="J555" s="47" t="str">
        <f>=IFERROR(VLOOKUP(H555&amp;I555,Table_Fonctions!A:G,6,FALSE),"")</f>
        <v>0</v>
      </c>
      <c r="K555" s="47" t="s">
        <v>1177</v>
      </c>
      <c r="L555" s="47" t="str">
        <f>=IFERROR(VLOOKUP(H555&amp;I555,Table_Fonctions!A:G,7,FALSE),K555)</f>
        <v/>
      </c>
      <c r="M555" s="47" t="str">
        <f>=IF(OR(LEFT(D555, 3)="TJ ", LEFT(D555, 4)="CPH "), "OUI", "NON")</f>
        <v/>
      </c>
      <c r="N555" s="47" t="s">
        <v>578</v>
      </c>
      <c r="O555" s="47" t="s">
        <v>657</v>
      </c>
      <c r="P555" s="47">
        <v>1</v>
      </c>
      <c r="Q555" s="47">
        <v>1</v>
      </c>
      <c r="R555" s="47" t="s">
        <v>1172</v>
      </c>
      <c r="S555" s="47">
        <f>=ROUND(BQ555-(BR555+BS555),3)</f>
      </c>
      <c r="T555" s="47">
        <f>=ROUND(CK555-(CL555+CM555+CN555+CO555+CP555),3)</f>
      </c>
      <c r="U555" s="47">
        <v>0</v>
      </c>
      <c r="V555" s="47">
        <v>0</v>
      </c>
      <c r="W555" s="47">
        <v>0</v>
      </c>
      <c r="X555" s="47">
        <v>0</v>
      </c>
      <c r="Y555" s="47">
        <v>0</v>
      </c>
      <c r="Z555" s="47">
        <v>0</v>
      </c>
      <c r="AA555" s="47">
        <v>0</v>
      </c>
      <c r="AB555" s="47">
        <v>0</v>
      </c>
      <c r="AC555" s="47">
        <v>0</v>
      </c>
      <c r="AD555" s="47">
        <v>0</v>
      </c>
      <c r="AE555" s="47">
        <v>0</v>
      </c>
      <c r="AF555" s="47">
        <v>0</v>
      </c>
      <c r="AG555" s="47">
        <v>0</v>
      </c>
      <c r="AH555" s="47">
        <v>0</v>
      </c>
      <c r="AI555" s="47">
        <v>0</v>
      </c>
      <c r="AJ555" s="47">
        <v>0</v>
      </c>
      <c r="AK555" s="47">
        <v>0</v>
      </c>
      <c r="AL555" s="47">
        <v>0</v>
      </c>
      <c r="AM555" s="47">
        <v>0</v>
      </c>
      <c r="AN555" s="47">
        <v>0</v>
      </c>
      <c r="AO555" s="47">
        <v>0</v>
      </c>
      <c r="AP555" s="47">
        <v>0</v>
      </c>
      <c r="AQ555" s="47">
        <v>0</v>
      </c>
      <c r="AR555" s="47">
        <v>0</v>
      </c>
      <c r="AS555" s="47">
        <v>0</v>
      </c>
      <c r="AT555" s="47">
        <v>0</v>
      </c>
      <c r="AU555" s="47">
        <v>0</v>
      </c>
      <c r="AV555" s="47">
        <v>0</v>
      </c>
      <c r="AW555" s="47">
        <v>0</v>
      </c>
      <c r="AX555" s="47">
        <v>0</v>
      </c>
      <c r="AY555" s="47">
        <v>0</v>
      </c>
      <c r="AZ555" s="47">
        <v>0</v>
      </c>
      <c r="BA555" s="47">
        <v>0</v>
      </c>
      <c r="BB555" s="47">
        <v>0</v>
      </c>
      <c r="BC555" s="47">
        <v>0</v>
      </c>
      <c r="BD555" s="47">
        <v>0</v>
      </c>
      <c r="BE555" s="47">
        <v>0</v>
      </c>
      <c r="BF555" s="47">
        <v>0</v>
      </c>
      <c r="BG555" s="47">
        <v>0</v>
      </c>
      <c r="BH555" s="47">
        <v>0</v>
      </c>
      <c r="BI555" s="47">
        <v>0</v>
      </c>
      <c r="BJ555" s="47">
        <v>0</v>
      </c>
      <c r="BK555" s="47">
        <v>0</v>
      </c>
      <c r="BL555" s="47">
        <v>0</v>
      </c>
      <c r="BM555" s="47">
        <v>0</v>
      </c>
      <c r="BN555" s="47">
        <v>0</v>
      </c>
      <c r="BO555" s="47">
        <v>0</v>
      </c>
      <c r="BP555" s="47">
        <v>0</v>
      </c>
      <c r="BQ555" s="47">
        <v>0</v>
      </c>
      <c r="BR555" s="47">
        <v>0</v>
      </c>
      <c r="BS555" s="47">
        <v>0</v>
      </c>
      <c r="BT555" s="47">
        <v>0</v>
      </c>
      <c r="BU555" s="47">
        <v>0</v>
      </c>
      <c r="BV555" s="47">
        <v>0</v>
      </c>
      <c r="BW555" s="47">
        <v>0</v>
      </c>
      <c r="BX555" s="47">
        <v>0</v>
      </c>
      <c r="BY555" s="47">
        <v>0</v>
      </c>
      <c r="BZ555" s="47">
        <v>0</v>
      </c>
      <c r="CA555" s="47">
        <v>0</v>
      </c>
      <c r="CB555" s="47">
        <v>0</v>
      </c>
      <c r="CC555" s="47">
        <v>0</v>
      </c>
      <c r="CD555" s="47">
        <v>0</v>
      </c>
      <c r="CE555" s="47">
        <v>0</v>
      </c>
      <c r="CF555" s="47">
        <v>0</v>
      </c>
      <c r="CG555" s="47">
        <v>0</v>
      </c>
      <c r="CH555" s="47">
        <v>0</v>
      </c>
      <c r="CI555" s="47">
        <v>0</v>
      </c>
      <c r="CJ555" s="47">
        <v>0</v>
      </c>
      <c r="CK555" s="47">
        <v>0</v>
      </c>
      <c r="CL555" s="47">
        <v>0</v>
      </c>
      <c r="CM555" s="47">
        <v>0</v>
      </c>
      <c r="CN555" s="47">
        <v>0</v>
      </c>
      <c r="CO555" s="47">
        <v>0</v>
      </c>
      <c r="CP555" s="47">
        <v>0</v>
      </c>
      <c r="CQ555" s="47">
        <v>0</v>
      </c>
      <c r="CR555" s="47">
        <v>0</v>
      </c>
      <c r="CS555" s="47">
        <v>0</v>
      </c>
      <c r="CT555" s="47">
        <v>0</v>
      </c>
      <c r="CU555" s="47">
        <v>0</v>
      </c>
      <c r="CV555" s="47">
        <v>0</v>
      </c>
      <c r="CW555" s="47">
        <v>0</v>
      </c>
      <c r="CX555" s="47">
        <v>0</v>
      </c>
      <c r="CY555" s="47">
        <v>1</v>
      </c>
      <c r="CZ555" s="47">
        <v>0</v>
      </c>
      <c r="DA555" s="47">
        <v>0</v>
      </c>
      <c r="DB555" s="47">
        <v>0</v>
      </c>
      <c r="DC555" s="47">
        <v>0</v>
      </c>
      <c r="DD555" s="47">
        <v>0</v>
      </c>
      <c r="DE555" s="47">
        <v>0</v>
      </c>
      <c r="DF555" s="47">
        <v>0</v>
      </c>
      <c r="DG555" s="47">
        <v>0</v>
      </c>
      <c r="DH555" s="47">
        <v>0</v>
      </c>
      <c r="DI555" s="47">
        <v>1</v>
      </c>
      <c r="DJ555" s="47">
        <v>0</v>
      </c>
      <c r="DK555" s="47">
        <v>0</v>
      </c>
      <c r="DL555" s="47">
        <v>0</v>
      </c>
      <c r="DM555" s="47">
        <v>0</v>
      </c>
      <c r="DN555" s="47">
        <v>0</v>
      </c>
      <c r="DO555" s="47">
        <v>0</v>
      </c>
      <c r="DP555" s="47">
        <v>0</v>
      </c>
      <c r="DQ555" s="47">
        <v>0</v>
      </c>
      <c r="DR555" s="47">
        <v>0</v>
      </c>
      <c r="DS555" s="47">
        <v>0</v>
      </c>
      <c r="DT555" s="47">
        <v>0</v>
      </c>
      <c r="DU555" s="47">
        <v>0</v>
      </c>
      <c r="DV555" s="47">
        <v>0</v>
      </c>
      <c r="DW555" s="47">
        <v>0</v>
      </c>
      <c r="DX555" s="47">
        <v>0</v>
      </c>
      <c r="DY555" s="47">
        <v>0</v>
      </c>
      <c r="DZ555" s="47">
        <v>0</v>
      </c>
      <c r="EA555" s="47">
        <v>0</v>
      </c>
      <c r="ZZ555" t="s">
        <v>157</v>
      </c>
    </row>
    <row r="556" spans="1:702" x14ac:dyDescent="0.25">
      <c r="A556" s="47" t="s">
        <v>1016</v>
      </c>
      <c r="B556" s="47" t="s">
        <v>153</v>
      </c>
      <c r="C556" s="47" t="s">
        <v>157</v>
      </c>
      <c r="D556" s="47" t="s">
        <v>1170</v>
      </c>
      <c r="E556" s="47" t="s">
        <v>1013</v>
      </c>
      <c r="F556" s="47" t="s">
        <v>1013</v>
      </c>
      <c r="G556" s="47"/>
      <c r="H556" s="47" t="s">
        <v>406</v>
      </c>
      <c r="I556" s="47" t="s">
        <v>415</v>
      </c>
      <c r="J556" s="47" t="str">
        <f>=IFERROR(VLOOKUP(H556&amp;I556,Table_Fonctions!A:G,6,FALSE),"")</f>
        <v>0</v>
      </c>
      <c r="K556" s="47" t="s">
        <v>1177</v>
      </c>
      <c r="L556" s="47" t="str">
        <f>=IFERROR(VLOOKUP(H556&amp;I556,Table_Fonctions!A:G,7,FALSE),K556)</f>
        <v/>
      </c>
      <c r="M556" s="47" t="str">
        <f>=IF(OR(LEFT(D556, 3)="TJ ", LEFT(D556, 4)="CPH "), "OUI", "NON")</f>
        <v/>
      </c>
      <c r="N556" s="47" t="s">
        <v>1017</v>
      </c>
      <c r="O556" s="47"/>
      <c r="P556" s="47">
        <v>0.8000000000000057</v>
      </c>
      <c r="Q556" s="47">
        <v>0.8000000000000057</v>
      </c>
      <c r="R556" s="47" t="s">
        <v>1172</v>
      </c>
      <c r="S556" s="47">
        <f>=ROUND(BQ556-(BR556+BS556),3)</f>
      </c>
      <c r="T556" s="47">
        <f>=ROUND(CK556-(CL556+CM556+CN556+CO556+CP556),3)</f>
      </c>
      <c r="U556" s="47">
        <v>0</v>
      </c>
      <c r="V556" s="47">
        <v>0</v>
      </c>
      <c r="W556" s="47">
        <v>0</v>
      </c>
      <c r="X556" s="47">
        <v>0</v>
      </c>
      <c r="Y556" s="47">
        <v>0</v>
      </c>
      <c r="Z556" s="47">
        <v>0</v>
      </c>
      <c r="AA556" s="47">
        <v>0</v>
      </c>
      <c r="AB556" s="47">
        <v>0</v>
      </c>
      <c r="AC556" s="47">
        <v>0</v>
      </c>
      <c r="AD556" s="47">
        <v>0</v>
      </c>
      <c r="AE556" s="47">
        <v>0</v>
      </c>
      <c r="AF556" s="47">
        <v>0</v>
      </c>
      <c r="AG556" s="47">
        <v>0</v>
      </c>
      <c r="AH556" s="47">
        <v>0</v>
      </c>
      <c r="AI556" s="47">
        <v>0</v>
      </c>
      <c r="AJ556" s="47">
        <v>0</v>
      </c>
      <c r="AK556" s="47">
        <v>0</v>
      </c>
      <c r="AL556" s="47">
        <v>0</v>
      </c>
      <c r="AM556" s="47">
        <v>0</v>
      </c>
      <c r="AN556" s="47">
        <v>0</v>
      </c>
      <c r="AO556" s="47">
        <v>0</v>
      </c>
      <c r="AP556" s="47">
        <v>0</v>
      </c>
      <c r="AQ556" s="47">
        <v>0</v>
      </c>
      <c r="AR556" s="47">
        <v>0</v>
      </c>
      <c r="AS556" s="47">
        <v>0</v>
      </c>
      <c r="AT556" s="47">
        <v>0</v>
      </c>
      <c r="AU556" s="47">
        <v>0</v>
      </c>
      <c r="AV556" s="47">
        <v>0</v>
      </c>
      <c r="AW556" s="47">
        <v>0</v>
      </c>
      <c r="AX556" s="47">
        <v>0</v>
      </c>
      <c r="AY556" s="47">
        <v>0</v>
      </c>
      <c r="AZ556" s="47">
        <v>0</v>
      </c>
      <c r="BA556" s="47">
        <v>0</v>
      </c>
      <c r="BB556" s="47">
        <v>0</v>
      </c>
      <c r="BC556" s="47">
        <v>0</v>
      </c>
      <c r="BD556" s="47">
        <v>0</v>
      </c>
      <c r="BE556" s="47">
        <v>0</v>
      </c>
      <c r="BF556" s="47">
        <v>0</v>
      </c>
      <c r="BG556" s="47">
        <v>0</v>
      </c>
      <c r="BH556" s="47">
        <v>0</v>
      </c>
      <c r="BI556" s="47">
        <v>0</v>
      </c>
      <c r="BJ556" s="47">
        <v>0</v>
      </c>
      <c r="BK556" s="47">
        <v>0</v>
      </c>
      <c r="BL556" s="47">
        <v>0</v>
      </c>
      <c r="BM556" s="47">
        <v>0</v>
      </c>
      <c r="BN556" s="47">
        <v>0</v>
      </c>
      <c r="BO556" s="47">
        <v>0</v>
      </c>
      <c r="BP556" s="47">
        <v>0</v>
      </c>
      <c r="BQ556" s="47">
        <v>0</v>
      </c>
      <c r="BR556" s="47">
        <v>0</v>
      </c>
      <c r="BS556" s="47">
        <v>0</v>
      </c>
      <c r="BT556" s="47">
        <v>0</v>
      </c>
      <c r="BU556" s="47">
        <v>0</v>
      </c>
      <c r="BV556" s="47">
        <v>0</v>
      </c>
      <c r="BW556" s="47">
        <v>0</v>
      </c>
      <c r="BX556" s="47">
        <v>0</v>
      </c>
      <c r="BY556" s="47">
        <v>0</v>
      </c>
      <c r="BZ556" s="47">
        <v>0</v>
      </c>
      <c r="CA556" s="47">
        <v>0</v>
      </c>
      <c r="CB556" s="47">
        <v>0</v>
      </c>
      <c r="CC556" s="47">
        <v>0</v>
      </c>
      <c r="CD556" s="47">
        <v>0</v>
      </c>
      <c r="CE556" s="47">
        <v>0</v>
      </c>
      <c r="CF556" s="47">
        <v>0</v>
      </c>
      <c r="CG556" s="47">
        <v>0</v>
      </c>
      <c r="CH556" s="47">
        <v>0</v>
      </c>
      <c r="CI556" s="47">
        <v>0</v>
      </c>
      <c r="CJ556" s="47">
        <v>0</v>
      </c>
      <c r="CK556" s="47">
        <v>0</v>
      </c>
      <c r="CL556" s="47">
        <v>0</v>
      </c>
      <c r="CM556" s="47">
        <v>0</v>
      </c>
      <c r="CN556" s="47">
        <v>0</v>
      </c>
      <c r="CO556" s="47">
        <v>0</v>
      </c>
      <c r="CP556" s="47">
        <v>0</v>
      </c>
      <c r="CQ556" s="47">
        <v>0</v>
      </c>
      <c r="CR556" s="47">
        <v>0</v>
      </c>
      <c r="CS556" s="47">
        <v>0</v>
      </c>
      <c r="CT556" s="47">
        <v>0</v>
      </c>
      <c r="CU556" s="47">
        <v>0</v>
      </c>
      <c r="CV556" s="47">
        <v>0</v>
      </c>
      <c r="CW556" s="47">
        <v>0</v>
      </c>
      <c r="CX556" s="47">
        <v>0</v>
      </c>
      <c r="CY556" s="47">
        <v>0.8000000000000057</v>
      </c>
      <c r="CZ556" s="47">
        <v>0.8000000000000057</v>
      </c>
      <c r="DA556" s="47">
        <v>0</v>
      </c>
      <c r="DB556" s="47">
        <v>0</v>
      </c>
      <c r="DC556" s="47">
        <v>0</v>
      </c>
      <c r="DD556" s="47">
        <v>0</v>
      </c>
      <c r="DE556" s="47">
        <v>0</v>
      </c>
      <c r="DF556" s="47">
        <v>0</v>
      </c>
      <c r="DG556" s="47">
        <v>0</v>
      </c>
      <c r="DH556" s="47">
        <v>0</v>
      </c>
      <c r="DI556" s="47">
        <v>0</v>
      </c>
      <c r="DJ556" s="47">
        <v>0</v>
      </c>
      <c r="DK556" s="47">
        <v>0</v>
      </c>
      <c r="DL556" s="47">
        <v>0</v>
      </c>
      <c r="DM556" s="47">
        <v>0</v>
      </c>
      <c r="DN556" s="47">
        <v>0</v>
      </c>
      <c r="DO556" s="47">
        <v>0</v>
      </c>
      <c r="DP556" s="47">
        <v>0</v>
      </c>
      <c r="DQ556" s="47">
        <v>0</v>
      </c>
      <c r="DR556" s="47">
        <v>0</v>
      </c>
      <c r="DS556" s="47">
        <v>0</v>
      </c>
      <c r="DT556" s="47">
        <v>0</v>
      </c>
      <c r="DU556" s="47">
        <v>0</v>
      </c>
      <c r="DV556" s="47">
        <v>0</v>
      </c>
      <c r="DW556" s="47">
        <v>0</v>
      </c>
      <c r="DX556" s="47">
        <v>0</v>
      </c>
      <c r="DY556" s="47">
        <v>0</v>
      </c>
      <c r="DZ556" s="47">
        <v>0</v>
      </c>
      <c r="EA556" s="47">
        <v>0</v>
      </c>
      <c r="ZZ556" t="s">
        <v>157</v>
      </c>
    </row>
    <row r="557" spans="1:702" x14ac:dyDescent="0.25">
      <c r="A557" s="47" t="s">
        <v>1018</v>
      </c>
      <c r="B557" s="47" t="s">
        <v>153</v>
      </c>
      <c r="C557" s="47" t="s">
        <v>157</v>
      </c>
      <c r="D557" s="47" t="s">
        <v>1170</v>
      </c>
      <c r="E557" s="47" t="s">
        <v>1013</v>
      </c>
      <c r="F557" s="47" t="s">
        <v>1013</v>
      </c>
      <c r="G557" s="47"/>
      <c r="H557" s="47" t="s">
        <v>406</v>
      </c>
      <c r="I557" s="47" t="s">
        <v>544</v>
      </c>
      <c r="J557" s="47" t="str">
        <f>=IFERROR(VLOOKUP(H557&amp;I557,Table_Fonctions!A:G,6,FALSE),"")</f>
        <v>0</v>
      </c>
      <c r="K557" s="47" t="s">
        <v>1177</v>
      </c>
      <c r="L557" s="47" t="str">
        <f>=IFERROR(VLOOKUP(H557&amp;I557,Table_Fonctions!A:G,7,FALSE),K557)</f>
        <v/>
      </c>
      <c r="M557" s="47" t="str">
        <f>=IF(OR(LEFT(D557, 3)="TJ ", LEFT(D557, 4)="CPH "), "OUI", "NON")</f>
        <v/>
      </c>
      <c r="N557" s="47" t="s">
        <v>1019</v>
      </c>
      <c r="O557" s="47"/>
      <c r="P557" s="47">
        <v>1</v>
      </c>
      <c r="Q557" s="47">
        <v>1</v>
      </c>
      <c r="R557" s="47" t="s">
        <v>1172</v>
      </c>
      <c r="S557" s="47">
        <f>=ROUND(BQ557-(BR557+BS557),3)</f>
      </c>
      <c r="T557" s="47">
        <f>=ROUND(CK557-(CL557+CM557+CN557+CO557+CP557),3)</f>
      </c>
      <c r="U557" s="47">
        <v>0</v>
      </c>
      <c r="V557" s="47">
        <v>0</v>
      </c>
      <c r="W557" s="47">
        <v>0</v>
      </c>
      <c r="X557" s="47">
        <v>0</v>
      </c>
      <c r="Y557" s="47">
        <v>0</v>
      </c>
      <c r="Z557" s="47">
        <v>0</v>
      </c>
      <c r="AA557" s="47">
        <v>0</v>
      </c>
      <c r="AB557" s="47">
        <v>0</v>
      </c>
      <c r="AC557" s="47">
        <v>0</v>
      </c>
      <c r="AD557" s="47">
        <v>0</v>
      </c>
      <c r="AE557" s="47">
        <v>0</v>
      </c>
      <c r="AF557" s="47">
        <v>0</v>
      </c>
      <c r="AG557" s="47">
        <v>0</v>
      </c>
      <c r="AH557" s="47">
        <v>0</v>
      </c>
      <c r="AI557" s="47">
        <v>0</v>
      </c>
      <c r="AJ557" s="47">
        <v>0</v>
      </c>
      <c r="AK557" s="47">
        <v>0</v>
      </c>
      <c r="AL557" s="47">
        <v>0</v>
      </c>
      <c r="AM557" s="47">
        <v>0</v>
      </c>
      <c r="AN557" s="47">
        <v>0</v>
      </c>
      <c r="AO557" s="47">
        <v>0</v>
      </c>
      <c r="AP557" s="47">
        <v>0</v>
      </c>
      <c r="AQ557" s="47">
        <v>0</v>
      </c>
      <c r="AR557" s="47">
        <v>0</v>
      </c>
      <c r="AS557" s="47">
        <v>0</v>
      </c>
      <c r="AT557" s="47">
        <v>0</v>
      </c>
      <c r="AU557" s="47">
        <v>0</v>
      </c>
      <c r="AV557" s="47">
        <v>0</v>
      </c>
      <c r="AW557" s="47">
        <v>0</v>
      </c>
      <c r="AX557" s="47">
        <v>0</v>
      </c>
      <c r="AY557" s="47">
        <v>0</v>
      </c>
      <c r="AZ557" s="47">
        <v>0</v>
      </c>
      <c r="BA557" s="47">
        <v>0</v>
      </c>
      <c r="BB557" s="47">
        <v>0</v>
      </c>
      <c r="BC557" s="47">
        <v>0</v>
      </c>
      <c r="BD557" s="47">
        <v>0</v>
      </c>
      <c r="BE557" s="47">
        <v>0</v>
      </c>
      <c r="BF557" s="47">
        <v>0</v>
      </c>
      <c r="BG557" s="47">
        <v>0</v>
      </c>
      <c r="BH557" s="47">
        <v>0</v>
      </c>
      <c r="BI557" s="47">
        <v>0</v>
      </c>
      <c r="BJ557" s="47">
        <v>0</v>
      </c>
      <c r="BK557" s="47">
        <v>0</v>
      </c>
      <c r="BL557" s="47">
        <v>0</v>
      </c>
      <c r="BM557" s="47">
        <v>0</v>
      </c>
      <c r="BN557" s="47">
        <v>0</v>
      </c>
      <c r="BO557" s="47">
        <v>0</v>
      </c>
      <c r="BP557" s="47">
        <v>0</v>
      </c>
      <c r="BQ557" s="47">
        <v>0</v>
      </c>
      <c r="BR557" s="47">
        <v>0</v>
      </c>
      <c r="BS557" s="47">
        <v>0</v>
      </c>
      <c r="BT557" s="47">
        <v>1</v>
      </c>
      <c r="BU557" s="47">
        <v>0</v>
      </c>
      <c r="BV557" s="47">
        <v>0</v>
      </c>
      <c r="BW557" s="47">
        <v>0</v>
      </c>
      <c r="BX557" s="47">
        <v>0</v>
      </c>
      <c r="BY557" s="47">
        <v>0</v>
      </c>
      <c r="BZ557" s="47">
        <v>0</v>
      </c>
      <c r="CA557" s="47">
        <v>0</v>
      </c>
      <c r="CB557" s="47">
        <v>0</v>
      </c>
      <c r="CC557" s="47">
        <v>0</v>
      </c>
      <c r="CD557" s="47">
        <v>0</v>
      </c>
      <c r="CE557" s="47">
        <v>0</v>
      </c>
      <c r="CF557" s="47">
        <v>0</v>
      </c>
      <c r="CG557" s="47">
        <v>0</v>
      </c>
      <c r="CH557" s="47">
        <v>0</v>
      </c>
      <c r="CI557" s="47">
        <v>0</v>
      </c>
      <c r="CJ557" s="47">
        <v>0</v>
      </c>
      <c r="CK557" s="47">
        <v>0</v>
      </c>
      <c r="CL557" s="47">
        <v>0</v>
      </c>
      <c r="CM557" s="47">
        <v>0</v>
      </c>
      <c r="CN557" s="47">
        <v>0</v>
      </c>
      <c r="CO557" s="47">
        <v>0</v>
      </c>
      <c r="CP557" s="47">
        <v>0</v>
      </c>
      <c r="CQ557" s="47">
        <v>0</v>
      </c>
      <c r="CR557" s="47">
        <v>0</v>
      </c>
      <c r="CS557" s="47">
        <v>0</v>
      </c>
      <c r="CT557" s="47">
        <v>0</v>
      </c>
      <c r="CU557" s="47">
        <v>0</v>
      </c>
      <c r="CV557" s="47">
        <v>0</v>
      </c>
      <c r="CW557" s="47">
        <v>0</v>
      </c>
      <c r="CX557" s="47">
        <v>0</v>
      </c>
      <c r="CY557" s="47">
        <v>0</v>
      </c>
      <c r="CZ557" s="47">
        <v>0</v>
      </c>
      <c r="DA557" s="47">
        <v>0</v>
      </c>
      <c r="DB557" s="47">
        <v>0</v>
      </c>
      <c r="DC557" s="47">
        <v>0</v>
      </c>
      <c r="DD557" s="47">
        <v>0</v>
      </c>
      <c r="DE557" s="47">
        <v>0</v>
      </c>
      <c r="DF557" s="47">
        <v>0</v>
      </c>
      <c r="DG557" s="47">
        <v>0</v>
      </c>
      <c r="DH557" s="47">
        <v>0</v>
      </c>
      <c r="DI557" s="47">
        <v>0</v>
      </c>
      <c r="DJ557" s="47">
        <v>0</v>
      </c>
      <c r="DK557" s="47">
        <v>0</v>
      </c>
      <c r="DL557" s="47">
        <v>0</v>
      </c>
      <c r="DM557" s="47">
        <v>0</v>
      </c>
      <c r="DN557" s="47">
        <v>0</v>
      </c>
      <c r="DO557" s="47">
        <v>0</v>
      </c>
      <c r="DP557" s="47">
        <v>0</v>
      </c>
      <c r="DQ557" s="47">
        <v>0</v>
      </c>
      <c r="DR557" s="47">
        <v>0</v>
      </c>
      <c r="DS557" s="47">
        <v>0</v>
      </c>
      <c r="DT557" s="47">
        <v>0</v>
      </c>
      <c r="DU557" s="47">
        <v>0</v>
      </c>
      <c r="DV557" s="47">
        <v>0</v>
      </c>
      <c r="DW557" s="47">
        <v>0</v>
      </c>
      <c r="DX557" s="47">
        <v>0</v>
      </c>
      <c r="DY557" s="47">
        <v>0</v>
      </c>
      <c r="DZ557" s="47">
        <v>0</v>
      </c>
      <c r="EA557" s="47">
        <v>0</v>
      </c>
      <c r="ZZ557" t="s">
        <v>157</v>
      </c>
    </row>
    <row r="558" spans="1:702" x14ac:dyDescent="0.25">
      <c r="A558" s="47" t="s">
        <v>1020</v>
      </c>
      <c r="B558" s="47" t="s">
        <v>153</v>
      </c>
      <c r="C558" s="47" t="s">
        <v>157</v>
      </c>
      <c r="D558" s="47" t="s">
        <v>1170</v>
      </c>
      <c r="E558" s="47" t="s">
        <v>1013</v>
      </c>
      <c r="F558" s="47" t="s">
        <v>1013</v>
      </c>
      <c r="G558" s="47"/>
      <c r="H558" s="47" t="s">
        <v>406</v>
      </c>
      <c r="I558" s="47" t="s">
        <v>415</v>
      </c>
      <c r="J558" s="47" t="str">
        <f>=IFERROR(VLOOKUP(H558&amp;I558,Table_Fonctions!A:G,6,FALSE),"")</f>
        <v>0</v>
      </c>
      <c r="K558" s="47" t="s">
        <v>1177</v>
      </c>
      <c r="L558" s="47" t="str">
        <f>=IFERROR(VLOOKUP(H558&amp;I558,Table_Fonctions!A:G,7,FALSE),K558)</f>
        <v/>
      </c>
      <c r="M558" s="47" t="str">
        <f>=IF(OR(LEFT(D558, 3)="TJ ", LEFT(D558, 4)="CPH "), "OUI", "NON")</f>
        <v/>
      </c>
      <c r="N558" s="47" t="s">
        <v>189</v>
      </c>
      <c r="O558" s="47" t="s">
        <v>159</v>
      </c>
      <c r="P558" s="47">
        <v>0.11052631578947368</v>
      </c>
      <c r="Q558" s="47">
        <v>0.11052631578947368</v>
      </c>
      <c r="R558" s="47" t="s">
        <v>1172</v>
      </c>
      <c r="S558" s="47">
        <f>=ROUND(BQ558-(BR558+BS558),3)</f>
      </c>
      <c r="T558" s="47">
        <f>=ROUND(CK558-(CL558+CM558+CN558+CO558+CP558),3)</f>
      </c>
      <c r="U558" s="47">
        <v>0</v>
      </c>
      <c r="V558" s="47">
        <v>0</v>
      </c>
      <c r="W558" s="47">
        <v>0</v>
      </c>
      <c r="X558" s="47">
        <v>0</v>
      </c>
      <c r="Y558" s="47">
        <v>0</v>
      </c>
      <c r="Z558" s="47">
        <v>0</v>
      </c>
      <c r="AA558" s="47">
        <v>0</v>
      </c>
      <c r="AB558" s="47">
        <v>0</v>
      </c>
      <c r="AC558" s="47">
        <v>0</v>
      </c>
      <c r="AD558" s="47">
        <v>0</v>
      </c>
      <c r="AE558" s="47">
        <v>0</v>
      </c>
      <c r="AF558" s="47">
        <v>0</v>
      </c>
      <c r="AG558" s="47">
        <v>0</v>
      </c>
      <c r="AH558" s="47">
        <v>0</v>
      </c>
      <c r="AI558" s="47">
        <v>0</v>
      </c>
      <c r="AJ558" s="47">
        <v>0</v>
      </c>
      <c r="AK558" s="47">
        <v>0</v>
      </c>
      <c r="AL558" s="47">
        <v>0</v>
      </c>
      <c r="AM558" s="47">
        <v>0</v>
      </c>
      <c r="AN558" s="47">
        <v>0</v>
      </c>
      <c r="AO558" s="47">
        <v>0</v>
      </c>
      <c r="AP558" s="47">
        <v>0</v>
      </c>
      <c r="AQ558" s="47">
        <v>0</v>
      </c>
      <c r="AR558" s="47">
        <v>0</v>
      </c>
      <c r="AS558" s="47">
        <v>0</v>
      </c>
      <c r="AT558" s="47">
        <v>0</v>
      </c>
      <c r="AU558" s="47">
        <v>0</v>
      </c>
      <c r="AV558" s="47">
        <v>0</v>
      </c>
      <c r="AW558" s="47">
        <v>0</v>
      </c>
      <c r="AX558" s="47">
        <v>0</v>
      </c>
      <c r="AY558" s="47">
        <v>0</v>
      </c>
      <c r="AZ558" s="47">
        <v>0</v>
      </c>
      <c r="BA558" s="47">
        <v>0</v>
      </c>
      <c r="BB558" s="47">
        <v>0</v>
      </c>
      <c r="BC558" s="47">
        <v>0</v>
      </c>
      <c r="BD558" s="47">
        <v>0</v>
      </c>
      <c r="BE558" s="47">
        <v>0</v>
      </c>
      <c r="BF558" s="47">
        <v>0</v>
      </c>
      <c r="BG558" s="47">
        <v>0</v>
      </c>
      <c r="BH558" s="47">
        <v>0</v>
      </c>
      <c r="BI558" s="47">
        <v>0</v>
      </c>
      <c r="BJ558" s="47">
        <v>0</v>
      </c>
      <c r="BK558" s="47">
        <v>0</v>
      </c>
      <c r="BL558" s="47">
        <v>0</v>
      </c>
      <c r="BM558" s="47">
        <v>0</v>
      </c>
      <c r="BN558" s="47">
        <v>0</v>
      </c>
      <c r="BO558" s="47">
        <v>0</v>
      </c>
      <c r="BP558" s="47">
        <v>0</v>
      </c>
      <c r="BQ558" s="47">
        <v>0</v>
      </c>
      <c r="BR558" s="47">
        <v>0</v>
      </c>
      <c r="BS558" s="47">
        <v>0</v>
      </c>
      <c r="BT558" s="47">
        <v>0.11052631578947368</v>
      </c>
      <c r="BU558" s="47">
        <v>0</v>
      </c>
      <c r="BV558" s="47">
        <v>0</v>
      </c>
      <c r="BW558" s="47">
        <v>0</v>
      </c>
      <c r="BX558" s="47">
        <v>0</v>
      </c>
      <c r="BY558" s="47">
        <v>0</v>
      </c>
      <c r="BZ558" s="47">
        <v>0</v>
      </c>
      <c r="CA558" s="47">
        <v>0</v>
      </c>
      <c r="CB558" s="47">
        <v>0</v>
      </c>
      <c r="CC558" s="47">
        <v>0</v>
      </c>
      <c r="CD558" s="47">
        <v>0</v>
      </c>
      <c r="CE558" s="47">
        <v>0</v>
      </c>
      <c r="CF558" s="47">
        <v>0</v>
      </c>
      <c r="CG558" s="47">
        <v>0</v>
      </c>
      <c r="CH558" s="47">
        <v>0</v>
      </c>
      <c r="CI558" s="47">
        <v>0</v>
      </c>
      <c r="CJ558" s="47">
        <v>0</v>
      </c>
      <c r="CK558" s="47">
        <v>0</v>
      </c>
      <c r="CL558" s="47">
        <v>0</v>
      </c>
      <c r="CM558" s="47">
        <v>0</v>
      </c>
      <c r="CN558" s="47">
        <v>0</v>
      </c>
      <c r="CO558" s="47">
        <v>0</v>
      </c>
      <c r="CP558" s="47">
        <v>0</v>
      </c>
      <c r="CQ558" s="47">
        <v>0</v>
      </c>
      <c r="CR558" s="47">
        <v>0</v>
      </c>
      <c r="CS558" s="47">
        <v>0</v>
      </c>
      <c r="CT558" s="47">
        <v>0</v>
      </c>
      <c r="CU558" s="47">
        <v>0</v>
      </c>
      <c r="CV558" s="47">
        <v>0</v>
      </c>
      <c r="CW558" s="47">
        <v>0</v>
      </c>
      <c r="CX558" s="47">
        <v>0</v>
      </c>
      <c r="CY558" s="47">
        <v>0</v>
      </c>
      <c r="CZ558" s="47">
        <v>0</v>
      </c>
      <c r="DA558" s="47">
        <v>0</v>
      </c>
      <c r="DB558" s="47">
        <v>0</v>
      </c>
      <c r="DC558" s="47">
        <v>0</v>
      </c>
      <c r="DD558" s="47">
        <v>0</v>
      </c>
      <c r="DE558" s="47">
        <v>0</v>
      </c>
      <c r="DF558" s="47">
        <v>0</v>
      </c>
      <c r="DG558" s="47">
        <v>0</v>
      </c>
      <c r="DH558" s="47">
        <v>0</v>
      </c>
      <c r="DI558" s="47">
        <v>0</v>
      </c>
      <c r="DJ558" s="47">
        <v>0</v>
      </c>
      <c r="DK558" s="47">
        <v>0</v>
      </c>
      <c r="DL558" s="47">
        <v>0</v>
      </c>
      <c r="DM558" s="47">
        <v>0</v>
      </c>
      <c r="DN558" s="47">
        <v>0</v>
      </c>
      <c r="DO558" s="47">
        <v>0</v>
      </c>
      <c r="DP558" s="47">
        <v>0</v>
      </c>
      <c r="DQ558" s="47">
        <v>0</v>
      </c>
      <c r="DR558" s="47">
        <v>0</v>
      </c>
      <c r="DS558" s="47">
        <v>0</v>
      </c>
      <c r="DT558" s="47">
        <v>0</v>
      </c>
      <c r="DU558" s="47">
        <v>0</v>
      </c>
      <c r="DV558" s="47">
        <v>0</v>
      </c>
      <c r="DW558" s="47">
        <v>0</v>
      </c>
      <c r="DX558" s="47">
        <v>0</v>
      </c>
      <c r="DY558" s="47">
        <v>0</v>
      </c>
      <c r="DZ558" s="47">
        <v>0</v>
      </c>
      <c r="EA558" s="47">
        <v>0</v>
      </c>
      <c r="ZZ558" t="s">
        <v>157</v>
      </c>
    </row>
    <row r="559" spans="1:702" x14ac:dyDescent="0.25">
      <c r="A559" s="47" t="s">
        <v>1021</v>
      </c>
      <c r="B559" s="47" t="s">
        <v>153</v>
      </c>
      <c r="C559" s="47" t="s">
        <v>157</v>
      </c>
      <c r="D559" s="47" t="s">
        <v>1170</v>
      </c>
      <c r="E559" s="47" t="s">
        <v>1013</v>
      </c>
      <c r="F559" s="47" t="s">
        <v>1013</v>
      </c>
      <c r="G559" s="47"/>
      <c r="H559" s="47" t="s">
        <v>406</v>
      </c>
      <c r="I559" s="47" t="s">
        <v>415</v>
      </c>
      <c r="J559" s="47" t="str">
        <f>=IFERROR(VLOOKUP(H559&amp;I559,Table_Fonctions!A:G,6,FALSE),"")</f>
        <v>0</v>
      </c>
      <c r="K559" s="47" t="s">
        <v>1177</v>
      </c>
      <c r="L559" s="47" t="str">
        <f>=IFERROR(VLOOKUP(H559&amp;I559,Table_Fonctions!A:G,7,FALSE),K559)</f>
        <v/>
      </c>
      <c r="M559" s="47" t="str">
        <f>=IF(OR(LEFT(D559, 3)="TJ ", LEFT(D559, 4)="CPH "), "OUI", "NON")</f>
        <v/>
      </c>
      <c r="N559" s="47" t="s">
        <v>749</v>
      </c>
      <c r="O559" s="47"/>
      <c r="P559" s="47">
        <v>0.8552631578947368</v>
      </c>
      <c r="Q559" s="47">
        <v>0.8552631578947368</v>
      </c>
      <c r="R559" s="47" t="s">
        <v>1172</v>
      </c>
      <c r="S559" s="47">
        <f>=ROUND(BQ559-(BR559+BS559),3)</f>
      </c>
      <c r="T559" s="47">
        <f>=ROUND(CK559-(CL559+CM559+CN559+CO559+CP559),3)</f>
      </c>
      <c r="U559" s="47">
        <v>0</v>
      </c>
      <c r="V559" s="47">
        <v>0</v>
      </c>
      <c r="W559" s="47">
        <v>0</v>
      </c>
      <c r="X559" s="47">
        <v>0</v>
      </c>
      <c r="Y559" s="47">
        <v>0</v>
      </c>
      <c r="Z559" s="47">
        <v>0</v>
      </c>
      <c r="AA559" s="47">
        <v>0</v>
      </c>
      <c r="AB559" s="47">
        <v>0</v>
      </c>
      <c r="AC559" s="47">
        <v>0</v>
      </c>
      <c r="AD559" s="47">
        <v>0</v>
      </c>
      <c r="AE559" s="47">
        <v>0</v>
      </c>
      <c r="AF559" s="47">
        <v>0</v>
      </c>
      <c r="AG559" s="47">
        <v>0</v>
      </c>
      <c r="AH559" s="47">
        <v>0</v>
      </c>
      <c r="AI559" s="47">
        <v>0</v>
      </c>
      <c r="AJ559" s="47">
        <v>0</v>
      </c>
      <c r="AK559" s="47">
        <v>0</v>
      </c>
      <c r="AL559" s="47">
        <v>0</v>
      </c>
      <c r="AM559" s="47">
        <v>0</v>
      </c>
      <c r="AN559" s="47">
        <v>0</v>
      </c>
      <c r="AO559" s="47">
        <v>0</v>
      </c>
      <c r="AP559" s="47">
        <v>0</v>
      </c>
      <c r="AQ559" s="47">
        <v>0</v>
      </c>
      <c r="AR559" s="47">
        <v>0</v>
      </c>
      <c r="AS559" s="47">
        <v>0</v>
      </c>
      <c r="AT559" s="47">
        <v>0</v>
      </c>
      <c r="AU559" s="47">
        <v>0</v>
      </c>
      <c r="AV559" s="47">
        <v>0</v>
      </c>
      <c r="AW559" s="47">
        <v>0</v>
      </c>
      <c r="AX559" s="47">
        <v>0</v>
      </c>
      <c r="AY559" s="47">
        <v>0</v>
      </c>
      <c r="AZ559" s="47">
        <v>0</v>
      </c>
      <c r="BA559" s="47">
        <v>0</v>
      </c>
      <c r="BB559" s="47">
        <v>0</v>
      </c>
      <c r="BC559" s="47">
        <v>0</v>
      </c>
      <c r="BD559" s="47">
        <v>0</v>
      </c>
      <c r="BE559" s="47">
        <v>0</v>
      </c>
      <c r="BF559" s="47">
        <v>0</v>
      </c>
      <c r="BG559" s="47">
        <v>0</v>
      </c>
      <c r="BH559" s="47">
        <v>0</v>
      </c>
      <c r="BI559" s="47">
        <v>0</v>
      </c>
      <c r="BJ559" s="47">
        <v>0</v>
      </c>
      <c r="BK559" s="47">
        <v>0</v>
      </c>
      <c r="BL559" s="47">
        <v>0</v>
      </c>
      <c r="BM559" s="47">
        <v>0</v>
      </c>
      <c r="BN559" s="47">
        <v>0</v>
      </c>
      <c r="BO559" s="47">
        <v>0</v>
      </c>
      <c r="BP559" s="47">
        <v>0</v>
      </c>
      <c r="BQ559" s="47">
        <v>0</v>
      </c>
      <c r="BR559" s="47">
        <v>0</v>
      </c>
      <c r="BS559" s="47">
        <v>0</v>
      </c>
      <c r="BT559" s="47">
        <v>0</v>
      </c>
      <c r="BU559" s="47">
        <v>0</v>
      </c>
      <c r="BV559" s="47">
        <v>0</v>
      </c>
      <c r="BW559" s="47">
        <v>0</v>
      </c>
      <c r="BX559" s="47">
        <v>0</v>
      </c>
      <c r="BY559" s="47">
        <v>0</v>
      </c>
      <c r="BZ559" s="47">
        <v>0</v>
      </c>
      <c r="CA559" s="47">
        <v>0</v>
      </c>
      <c r="CB559" s="47">
        <v>0</v>
      </c>
      <c r="CC559" s="47">
        <v>0</v>
      </c>
      <c r="CD559" s="47">
        <v>0</v>
      </c>
      <c r="CE559" s="47">
        <v>0</v>
      </c>
      <c r="CF559" s="47">
        <v>0</v>
      </c>
      <c r="CG559" s="47">
        <v>0</v>
      </c>
      <c r="CH559" s="47">
        <v>0</v>
      </c>
      <c r="CI559" s="47">
        <v>0</v>
      </c>
      <c r="CJ559" s="47">
        <v>0</v>
      </c>
      <c r="CK559" s="47">
        <v>0</v>
      </c>
      <c r="CL559" s="47">
        <v>0</v>
      </c>
      <c r="CM559" s="47">
        <v>0</v>
      </c>
      <c r="CN559" s="47">
        <v>0</v>
      </c>
      <c r="CO559" s="47">
        <v>0</v>
      </c>
      <c r="CP559" s="47">
        <v>0</v>
      </c>
      <c r="CQ559" s="47">
        <v>0</v>
      </c>
      <c r="CR559" s="47">
        <v>0</v>
      </c>
      <c r="CS559" s="47">
        <v>0</v>
      </c>
      <c r="CT559" s="47">
        <v>0</v>
      </c>
      <c r="CU559" s="47">
        <v>0</v>
      </c>
      <c r="CV559" s="47">
        <v>0</v>
      </c>
      <c r="CW559" s="47">
        <v>0</v>
      </c>
      <c r="CX559" s="47">
        <v>0</v>
      </c>
      <c r="CY559" s="47">
        <v>0.8552631578947368</v>
      </c>
      <c r="CZ559" s="47">
        <v>0</v>
      </c>
      <c r="DA559" s="47">
        <v>0</v>
      </c>
      <c r="DB559" s="47">
        <v>0</v>
      </c>
      <c r="DC559" s="47">
        <v>0</v>
      </c>
      <c r="DD559" s="47">
        <v>0</v>
      </c>
      <c r="DE559" s="47">
        <v>0</v>
      </c>
      <c r="DF559" s="47">
        <v>0</v>
      </c>
      <c r="DG559" s="47">
        <v>0</v>
      </c>
      <c r="DH559" s="47">
        <v>0</v>
      </c>
      <c r="DI559" s="47">
        <v>0.8552631578947368</v>
      </c>
      <c r="DJ559" s="47">
        <v>0</v>
      </c>
      <c r="DK559" s="47">
        <v>0.14473684210526316</v>
      </c>
      <c r="DL559" s="47">
        <v>0</v>
      </c>
      <c r="DM559" s="47">
        <v>0.14473684210526316</v>
      </c>
      <c r="DN559" s="47">
        <v>0</v>
      </c>
      <c r="DO559" s="47">
        <v>0</v>
      </c>
      <c r="DP559" s="47">
        <v>0</v>
      </c>
      <c r="DQ559" s="47">
        <v>0</v>
      </c>
      <c r="DR559" s="47">
        <v>0</v>
      </c>
      <c r="DS559" s="47">
        <v>0</v>
      </c>
      <c r="DT559" s="47">
        <v>0</v>
      </c>
      <c r="DU559" s="47">
        <v>0</v>
      </c>
      <c r="DV559" s="47">
        <v>0</v>
      </c>
      <c r="DW559" s="47">
        <v>0</v>
      </c>
      <c r="DX559" s="47">
        <v>0</v>
      </c>
      <c r="DY559" s="47">
        <v>0</v>
      </c>
      <c r="DZ559" s="47">
        <v>0</v>
      </c>
      <c r="EA559" s="47">
        <v>0</v>
      </c>
      <c r="ZZ559" t="s">
        <v>157</v>
      </c>
    </row>
    <row r="560" spans="1:702" x14ac:dyDescent="0.25">
      <c r="A560" s="47" t="s">
        <v>1022</v>
      </c>
      <c r="B560" s="47" t="s">
        <v>153</v>
      </c>
      <c r="C560" s="47" t="s">
        <v>157</v>
      </c>
      <c r="D560" s="47" t="s">
        <v>1170</v>
      </c>
      <c r="E560" s="47" t="s">
        <v>1023</v>
      </c>
      <c r="F560" s="47" t="s">
        <v>1023</v>
      </c>
      <c r="G560" s="47"/>
      <c r="H560" s="47" t="s">
        <v>406</v>
      </c>
      <c r="I560" s="47" t="s">
        <v>412</v>
      </c>
      <c r="J560" s="47" t="str">
        <f>=IFERROR(VLOOKUP(H560&amp;I560,Table_Fonctions!A:G,6,FALSE),"")</f>
        <v>0</v>
      </c>
      <c r="K560" s="47" t="s">
        <v>1177</v>
      </c>
      <c r="L560" s="47" t="str">
        <f>=IFERROR(VLOOKUP(H560&amp;I560,Table_Fonctions!A:G,7,FALSE),K560)</f>
        <v/>
      </c>
      <c r="M560" s="47" t="str">
        <f>=IF(OR(LEFT(D560, 3)="TJ ", LEFT(D560, 4)="CPH "), "OUI", "NON")</f>
        <v/>
      </c>
      <c r="N560" s="47" t="s">
        <v>1024</v>
      </c>
      <c r="O560" s="47" t="s">
        <v>977</v>
      </c>
      <c r="P560" s="47">
        <v>0.9131578947368421</v>
      </c>
      <c r="Q560" s="47">
        <v>0.9131578947368421</v>
      </c>
      <c r="R560" s="47" t="s">
        <v>1172</v>
      </c>
      <c r="S560" s="47">
        <f>=ROUND(BQ560-(BR560+BS560),3)</f>
      </c>
      <c r="T560" s="47">
        <f>=ROUND(CK560-(CL560+CM560+CN560+CO560+CP560),3)</f>
      </c>
      <c r="U560" s="47">
        <v>0</v>
      </c>
      <c r="V560" s="47">
        <v>0</v>
      </c>
      <c r="W560" s="47">
        <v>0</v>
      </c>
      <c r="X560" s="47">
        <v>0</v>
      </c>
      <c r="Y560" s="47">
        <v>0</v>
      </c>
      <c r="Z560" s="47">
        <v>0</v>
      </c>
      <c r="AA560" s="47">
        <v>0</v>
      </c>
      <c r="AB560" s="47">
        <v>0</v>
      </c>
      <c r="AC560" s="47">
        <v>0</v>
      </c>
      <c r="AD560" s="47">
        <v>0</v>
      </c>
      <c r="AE560" s="47">
        <v>0</v>
      </c>
      <c r="AF560" s="47">
        <v>0</v>
      </c>
      <c r="AG560" s="47">
        <v>0</v>
      </c>
      <c r="AH560" s="47">
        <v>0</v>
      </c>
      <c r="AI560" s="47">
        <v>0</v>
      </c>
      <c r="AJ560" s="47">
        <v>0</v>
      </c>
      <c r="AK560" s="47">
        <v>0</v>
      </c>
      <c r="AL560" s="47">
        <v>0</v>
      </c>
      <c r="AM560" s="47">
        <v>0</v>
      </c>
      <c r="AN560" s="47">
        <v>0</v>
      </c>
      <c r="AO560" s="47">
        <v>0</v>
      </c>
      <c r="AP560" s="47">
        <v>0</v>
      </c>
      <c r="AQ560" s="47">
        <v>0</v>
      </c>
      <c r="AR560" s="47">
        <v>0</v>
      </c>
      <c r="AS560" s="47">
        <v>0.9131578947368421</v>
      </c>
      <c r="AT560" s="47">
        <v>0</v>
      </c>
      <c r="AU560" s="47">
        <v>0</v>
      </c>
      <c r="AV560" s="47">
        <v>0</v>
      </c>
      <c r="AW560" s="47">
        <v>0</v>
      </c>
      <c r="AX560" s="47">
        <v>0</v>
      </c>
      <c r="AY560" s="47">
        <v>0</v>
      </c>
      <c r="AZ560" s="47">
        <v>0</v>
      </c>
      <c r="BA560" s="47">
        <v>0</v>
      </c>
      <c r="BB560" s="47">
        <v>0</v>
      </c>
      <c r="BC560" s="47">
        <v>0</v>
      </c>
      <c r="BD560" s="47">
        <v>0</v>
      </c>
      <c r="BE560" s="47">
        <v>0</v>
      </c>
      <c r="BF560" s="47">
        <v>0</v>
      </c>
      <c r="BG560" s="47">
        <v>0</v>
      </c>
      <c r="BH560" s="47">
        <v>0</v>
      </c>
      <c r="BI560" s="47">
        <v>0</v>
      </c>
      <c r="BJ560" s="47">
        <v>0</v>
      </c>
      <c r="BK560" s="47">
        <v>0</v>
      </c>
      <c r="BL560" s="47">
        <v>0.9131578947368421</v>
      </c>
      <c r="BM560" s="47">
        <v>0</v>
      </c>
      <c r="BN560" s="47">
        <v>0</v>
      </c>
      <c r="BO560" s="47">
        <v>0</v>
      </c>
      <c r="BP560" s="47">
        <v>0</v>
      </c>
      <c r="BQ560" s="47">
        <v>0</v>
      </c>
      <c r="BR560" s="47">
        <v>0</v>
      </c>
      <c r="BS560" s="47">
        <v>0</v>
      </c>
      <c r="BT560" s="47">
        <v>0</v>
      </c>
      <c r="BU560" s="47">
        <v>0</v>
      </c>
      <c r="BV560" s="47">
        <v>0</v>
      </c>
      <c r="BW560" s="47">
        <v>0</v>
      </c>
      <c r="BX560" s="47">
        <v>0</v>
      </c>
      <c r="BY560" s="47">
        <v>0</v>
      </c>
      <c r="BZ560" s="47">
        <v>0</v>
      </c>
      <c r="CA560" s="47">
        <v>0</v>
      </c>
      <c r="CB560" s="47">
        <v>0</v>
      </c>
      <c r="CC560" s="47">
        <v>0</v>
      </c>
      <c r="CD560" s="47">
        <v>0</v>
      </c>
      <c r="CE560" s="47">
        <v>0</v>
      </c>
      <c r="CF560" s="47">
        <v>0</v>
      </c>
      <c r="CG560" s="47">
        <v>0</v>
      </c>
      <c r="CH560" s="47">
        <v>0</v>
      </c>
      <c r="CI560" s="47">
        <v>0</v>
      </c>
      <c r="CJ560" s="47">
        <v>0</v>
      </c>
      <c r="CK560" s="47">
        <v>0</v>
      </c>
      <c r="CL560" s="47">
        <v>0</v>
      </c>
      <c r="CM560" s="47">
        <v>0</v>
      </c>
      <c r="CN560" s="47">
        <v>0</v>
      </c>
      <c r="CO560" s="47">
        <v>0</v>
      </c>
      <c r="CP560" s="47">
        <v>0</v>
      </c>
      <c r="CQ560" s="47">
        <v>0</v>
      </c>
      <c r="CR560" s="47">
        <v>0</v>
      </c>
      <c r="CS560" s="47">
        <v>0</v>
      </c>
      <c r="CT560" s="47">
        <v>0</v>
      </c>
      <c r="CU560" s="47">
        <v>0</v>
      </c>
      <c r="CV560" s="47">
        <v>0</v>
      </c>
      <c r="CW560" s="47">
        <v>0</v>
      </c>
      <c r="CX560" s="47">
        <v>0</v>
      </c>
      <c r="CY560" s="47">
        <v>0</v>
      </c>
      <c r="CZ560" s="47">
        <v>0</v>
      </c>
      <c r="DA560" s="47">
        <v>0</v>
      </c>
      <c r="DB560" s="47">
        <v>0</v>
      </c>
      <c r="DC560" s="47">
        <v>0</v>
      </c>
      <c r="DD560" s="47">
        <v>0</v>
      </c>
      <c r="DE560" s="47">
        <v>0</v>
      </c>
      <c r="DF560" s="47">
        <v>0</v>
      </c>
      <c r="DG560" s="47">
        <v>0</v>
      </c>
      <c r="DH560" s="47">
        <v>0</v>
      </c>
      <c r="DI560" s="47">
        <v>0</v>
      </c>
      <c r="DJ560" s="47">
        <v>0</v>
      </c>
      <c r="DK560" s="47">
        <v>0</v>
      </c>
      <c r="DL560" s="47">
        <v>0</v>
      </c>
      <c r="DM560" s="47">
        <v>0</v>
      </c>
      <c r="DN560" s="47">
        <v>0</v>
      </c>
      <c r="DO560" s="47">
        <v>0</v>
      </c>
      <c r="DP560" s="47">
        <v>0</v>
      </c>
      <c r="DQ560" s="47">
        <v>0</v>
      </c>
      <c r="DR560" s="47">
        <v>0</v>
      </c>
      <c r="DS560" s="47">
        <v>0</v>
      </c>
      <c r="DT560" s="47">
        <v>0</v>
      </c>
      <c r="DU560" s="47">
        <v>0</v>
      </c>
      <c r="DV560" s="47">
        <v>0</v>
      </c>
      <c r="DW560" s="47">
        <v>0</v>
      </c>
      <c r="DX560" s="47">
        <v>0</v>
      </c>
      <c r="DY560" s="47">
        <v>0</v>
      </c>
      <c r="DZ560" s="47">
        <v>0</v>
      </c>
      <c r="EA560" s="47">
        <v>0</v>
      </c>
      <c r="ZZ560" t="s">
        <v>157</v>
      </c>
    </row>
    <row r="561" spans="1:702" x14ac:dyDescent="0.25">
      <c r="A561" s="47" t="s">
        <v>1025</v>
      </c>
      <c r="B561" s="47" t="s">
        <v>153</v>
      </c>
      <c r="C561" s="47" t="s">
        <v>157</v>
      </c>
      <c r="D561" s="47" t="s">
        <v>1170</v>
      </c>
      <c r="E561" s="47" t="s">
        <v>1023</v>
      </c>
      <c r="F561" s="47" t="s">
        <v>1023</v>
      </c>
      <c r="G561" s="47"/>
      <c r="H561" s="47" t="s">
        <v>406</v>
      </c>
      <c r="I561" s="47" t="s">
        <v>412</v>
      </c>
      <c r="J561" s="47" t="str">
        <f>=IFERROR(VLOOKUP(H561&amp;I561,Table_Fonctions!A:G,6,FALSE),"")</f>
        <v>0</v>
      </c>
      <c r="K561" s="47" t="s">
        <v>1177</v>
      </c>
      <c r="L561" s="47" t="str">
        <f>=IFERROR(VLOOKUP(H561&amp;I561,Table_Fonctions!A:G,7,FALSE),K561)</f>
        <v/>
      </c>
      <c r="M561" s="47" t="str">
        <f>=IF(OR(LEFT(D561, 3)="TJ ", LEFT(D561, 4)="CPH "), "OUI", "NON")</f>
        <v/>
      </c>
      <c r="N561" s="47" t="s">
        <v>745</v>
      </c>
      <c r="O561" s="47" t="s">
        <v>657</v>
      </c>
      <c r="P561" s="47">
        <v>0.5421052631578948</v>
      </c>
      <c r="Q561" s="47">
        <v>0</v>
      </c>
      <c r="R561" s="47">
        <v>0.5421052631578948</v>
      </c>
      <c r="S561" s="47">
        <f>=ROUND(BQ561-(BR561+BS561),3)</f>
      </c>
      <c r="T561" s="47">
        <f>=ROUND(CK561-(CL561+CM561+CN561+CO561+CP561),3)</f>
      </c>
      <c r="U561" s="47">
        <v>0</v>
      </c>
      <c r="V561" s="47">
        <v>0</v>
      </c>
      <c r="W561" s="47">
        <v>0</v>
      </c>
      <c r="X561" s="47">
        <v>0</v>
      </c>
      <c r="Y561" s="47">
        <v>0</v>
      </c>
      <c r="Z561" s="47">
        <v>0</v>
      </c>
      <c r="AA561" s="47">
        <v>0</v>
      </c>
      <c r="AB561" s="47">
        <v>0</v>
      </c>
      <c r="AC561" s="47">
        <v>0</v>
      </c>
      <c r="AD561" s="47">
        <v>0</v>
      </c>
      <c r="AE561" s="47">
        <v>0</v>
      </c>
      <c r="AF561" s="47">
        <v>0</v>
      </c>
      <c r="AG561" s="47">
        <v>0</v>
      </c>
      <c r="AH561" s="47">
        <v>0</v>
      </c>
      <c r="AI561" s="47">
        <v>0</v>
      </c>
      <c r="AJ561" s="47">
        <v>0</v>
      </c>
      <c r="AK561" s="47">
        <v>0</v>
      </c>
      <c r="AL561" s="47">
        <v>0</v>
      </c>
      <c r="AM561" s="47">
        <v>0</v>
      </c>
      <c r="AN561" s="47">
        <v>0</v>
      </c>
      <c r="AO561" s="47">
        <v>0</v>
      </c>
      <c r="AP561" s="47">
        <v>0</v>
      </c>
      <c r="AQ561" s="47">
        <v>0</v>
      </c>
      <c r="AR561" s="47">
        <v>0</v>
      </c>
      <c r="AS561" s="47">
        <v>0</v>
      </c>
      <c r="AT561" s="47">
        <v>0</v>
      </c>
      <c r="AU561" s="47">
        <v>0</v>
      </c>
      <c r="AV561" s="47">
        <v>0</v>
      </c>
      <c r="AW561" s="47">
        <v>0</v>
      </c>
      <c r="AX561" s="47">
        <v>0</v>
      </c>
      <c r="AY561" s="47">
        <v>0</v>
      </c>
      <c r="AZ561" s="47">
        <v>0</v>
      </c>
      <c r="BA561" s="47">
        <v>0</v>
      </c>
      <c r="BB561" s="47">
        <v>0</v>
      </c>
      <c r="BC561" s="47">
        <v>0</v>
      </c>
      <c r="BD561" s="47">
        <v>0</v>
      </c>
      <c r="BE561" s="47">
        <v>0</v>
      </c>
      <c r="BF561" s="47">
        <v>0</v>
      </c>
      <c r="BG561" s="47">
        <v>0</v>
      </c>
      <c r="BH561" s="47">
        <v>0</v>
      </c>
      <c r="BI561" s="47">
        <v>0</v>
      </c>
      <c r="BJ561" s="47">
        <v>0</v>
      </c>
      <c r="BK561" s="47">
        <v>0</v>
      </c>
      <c r="BL561" s="47">
        <v>0</v>
      </c>
      <c r="BM561" s="47">
        <v>0</v>
      </c>
      <c r="BN561" s="47">
        <v>0</v>
      </c>
      <c r="BO561" s="47">
        <v>0</v>
      </c>
      <c r="BP561" s="47">
        <v>0</v>
      </c>
      <c r="BQ561" s="47">
        <v>0</v>
      </c>
      <c r="BR561" s="47">
        <v>0</v>
      </c>
      <c r="BS561" s="47">
        <v>0</v>
      </c>
      <c r="BT561" s="47">
        <v>0</v>
      </c>
      <c r="BU561" s="47">
        <v>0</v>
      </c>
      <c r="BV561" s="47">
        <v>0</v>
      </c>
      <c r="BW561" s="47">
        <v>0</v>
      </c>
      <c r="BX561" s="47">
        <v>0</v>
      </c>
      <c r="BY561" s="47">
        <v>0</v>
      </c>
      <c r="BZ561" s="47">
        <v>0</v>
      </c>
      <c r="CA561" s="47">
        <v>0</v>
      </c>
      <c r="CB561" s="47">
        <v>0</v>
      </c>
      <c r="CC561" s="47">
        <v>0</v>
      </c>
      <c r="CD561" s="47">
        <v>0</v>
      </c>
      <c r="CE561" s="47">
        <v>0</v>
      </c>
      <c r="CF561" s="47">
        <v>0</v>
      </c>
      <c r="CG561" s="47">
        <v>0</v>
      </c>
      <c r="CH561" s="47">
        <v>0</v>
      </c>
      <c r="CI561" s="47">
        <v>0</v>
      </c>
      <c r="CJ561" s="47">
        <v>0</v>
      </c>
      <c r="CK561" s="47">
        <v>0</v>
      </c>
      <c r="CL561" s="47">
        <v>0</v>
      </c>
      <c r="CM561" s="47">
        <v>0</v>
      </c>
      <c r="CN561" s="47">
        <v>0</v>
      </c>
      <c r="CO561" s="47">
        <v>0</v>
      </c>
      <c r="CP561" s="47">
        <v>0</v>
      </c>
      <c r="CQ561" s="47">
        <v>0</v>
      </c>
      <c r="CR561" s="47">
        <v>0</v>
      </c>
      <c r="CS561" s="47">
        <v>0</v>
      </c>
      <c r="CT561" s="47">
        <v>0</v>
      </c>
      <c r="CU561" s="47">
        <v>0</v>
      </c>
      <c r="CV561" s="47">
        <v>0</v>
      </c>
      <c r="CW561" s="47">
        <v>0</v>
      </c>
      <c r="CX561" s="47">
        <v>0</v>
      </c>
      <c r="CY561" s="47">
        <v>0</v>
      </c>
      <c r="CZ561" s="47">
        <v>0</v>
      </c>
      <c r="DA561" s="47">
        <v>0</v>
      </c>
      <c r="DB561" s="47">
        <v>0</v>
      </c>
      <c r="DC561" s="47">
        <v>0</v>
      </c>
      <c r="DD561" s="47">
        <v>0</v>
      </c>
      <c r="DE561" s="47">
        <v>0</v>
      </c>
      <c r="DF561" s="47">
        <v>0</v>
      </c>
      <c r="DG561" s="47">
        <v>0</v>
      </c>
      <c r="DH561" s="47">
        <v>0</v>
      </c>
      <c r="DI561" s="47">
        <v>0</v>
      </c>
      <c r="DJ561" s="47">
        <v>0</v>
      </c>
      <c r="DK561" s="47">
        <v>0.4578947368421053</v>
      </c>
      <c r="DL561" s="47">
        <v>0</v>
      </c>
      <c r="DM561" s="47">
        <v>0.4578947368421053</v>
      </c>
      <c r="DN561" s="47">
        <v>0</v>
      </c>
      <c r="DO561" s="47">
        <v>0</v>
      </c>
      <c r="DP561" s="47">
        <v>0</v>
      </c>
      <c r="DQ561" s="47">
        <v>0</v>
      </c>
      <c r="DR561" s="47">
        <v>0</v>
      </c>
      <c r="DS561" s="47">
        <v>0</v>
      </c>
      <c r="DT561" s="47">
        <v>0</v>
      </c>
      <c r="DU561" s="47">
        <v>0</v>
      </c>
      <c r="DV561" s="47">
        <v>0</v>
      </c>
      <c r="DW561" s="47">
        <v>0</v>
      </c>
      <c r="DX561" s="47">
        <v>0</v>
      </c>
      <c r="DY561" s="47">
        <v>0</v>
      </c>
      <c r="DZ561" s="47">
        <v>0</v>
      </c>
      <c r="EA561" s="47">
        <v>0</v>
      </c>
      <c r="ZZ561" t="s">
        <v>157</v>
      </c>
    </row>
    <row r="562" spans="1:702" x14ac:dyDescent="0.25">
      <c r="A562" s="47" t="s">
        <v>1026</v>
      </c>
      <c r="B562" s="47" t="s">
        <v>153</v>
      </c>
      <c r="C562" s="47" t="s">
        <v>157</v>
      </c>
      <c r="D562" s="47" t="s">
        <v>1170</v>
      </c>
      <c r="E562" s="47" t="s">
        <v>1023</v>
      </c>
      <c r="F562" s="47" t="s">
        <v>1023</v>
      </c>
      <c r="G562" s="47"/>
      <c r="H562" s="47" t="s">
        <v>406</v>
      </c>
      <c r="I562" s="47" t="s">
        <v>415</v>
      </c>
      <c r="J562" s="47" t="str">
        <f>=IFERROR(VLOOKUP(H562&amp;I562,Table_Fonctions!A:G,6,FALSE),"")</f>
        <v>0</v>
      </c>
      <c r="K562" s="47" t="s">
        <v>1177</v>
      </c>
      <c r="L562" s="47" t="str">
        <f>=IFERROR(VLOOKUP(H562&amp;I562,Table_Fonctions!A:G,7,FALSE),K562)</f>
        <v/>
      </c>
      <c r="M562" s="47" t="str">
        <f>=IF(OR(LEFT(D562, 3)="TJ ", LEFT(D562, 4)="CPH "), "OUI", "NON")</f>
        <v/>
      </c>
      <c r="N562" s="47" t="s">
        <v>1027</v>
      </c>
      <c r="O562" s="47" t="s">
        <v>467</v>
      </c>
      <c r="P562" s="47">
        <v>0.5131578947368421</v>
      </c>
      <c r="Q562" s="47">
        <v>0.5131578947368421</v>
      </c>
      <c r="R562" s="47" t="s">
        <v>1172</v>
      </c>
      <c r="S562" s="47">
        <f>=ROUND(BQ562-(BR562+BS562),3)</f>
      </c>
      <c r="T562" s="47">
        <f>=ROUND(CK562-(CL562+CM562+CN562+CO562+CP562),3)</f>
      </c>
      <c r="U562" s="47">
        <v>0</v>
      </c>
      <c r="V562" s="47">
        <v>0</v>
      </c>
      <c r="W562" s="47">
        <v>0</v>
      </c>
      <c r="X562" s="47">
        <v>0</v>
      </c>
      <c r="Y562" s="47">
        <v>0</v>
      </c>
      <c r="Z562" s="47">
        <v>0</v>
      </c>
      <c r="AA562" s="47">
        <v>0</v>
      </c>
      <c r="AB562" s="47">
        <v>0</v>
      </c>
      <c r="AC562" s="47">
        <v>0</v>
      </c>
      <c r="AD562" s="47">
        <v>0</v>
      </c>
      <c r="AE562" s="47">
        <v>0</v>
      </c>
      <c r="AF562" s="47">
        <v>0</v>
      </c>
      <c r="AG562" s="47">
        <v>0</v>
      </c>
      <c r="AH562" s="47">
        <v>0</v>
      </c>
      <c r="AI562" s="47">
        <v>0</v>
      </c>
      <c r="AJ562" s="47">
        <v>0</v>
      </c>
      <c r="AK562" s="47">
        <v>0</v>
      </c>
      <c r="AL562" s="47">
        <v>0</v>
      </c>
      <c r="AM562" s="47">
        <v>0</v>
      </c>
      <c r="AN562" s="47">
        <v>0</v>
      </c>
      <c r="AO562" s="47">
        <v>0</v>
      </c>
      <c r="AP562" s="47">
        <v>0</v>
      </c>
      <c r="AQ562" s="47">
        <v>0</v>
      </c>
      <c r="AR562" s="47">
        <v>0</v>
      </c>
      <c r="AS562" s="47">
        <v>0.5131578947368421</v>
      </c>
      <c r="AT562" s="47">
        <v>0</v>
      </c>
      <c r="AU562" s="47">
        <v>0</v>
      </c>
      <c r="AV562" s="47">
        <v>0</v>
      </c>
      <c r="AW562" s="47">
        <v>0</v>
      </c>
      <c r="AX562" s="47">
        <v>0</v>
      </c>
      <c r="AY562" s="47">
        <v>0</v>
      </c>
      <c r="AZ562" s="47">
        <v>0</v>
      </c>
      <c r="BA562" s="47">
        <v>0</v>
      </c>
      <c r="BB562" s="47">
        <v>0</v>
      </c>
      <c r="BC562" s="47">
        <v>0</v>
      </c>
      <c r="BD562" s="47">
        <v>0</v>
      </c>
      <c r="BE562" s="47">
        <v>0</v>
      </c>
      <c r="BF562" s="47">
        <v>0</v>
      </c>
      <c r="BG562" s="47">
        <v>0</v>
      </c>
      <c r="BH562" s="47">
        <v>0</v>
      </c>
      <c r="BI562" s="47">
        <v>0</v>
      </c>
      <c r="BJ562" s="47">
        <v>0</v>
      </c>
      <c r="BK562" s="47">
        <v>0</v>
      </c>
      <c r="BL562" s="47">
        <v>0</v>
      </c>
      <c r="BM562" s="47">
        <v>0</v>
      </c>
      <c r="BN562" s="47">
        <v>0</v>
      </c>
      <c r="BO562" s="47">
        <v>0</v>
      </c>
      <c r="BP562" s="47">
        <v>0</v>
      </c>
      <c r="BQ562" s="47">
        <v>0</v>
      </c>
      <c r="BR562" s="47">
        <v>0</v>
      </c>
      <c r="BS562" s="47">
        <v>0</v>
      </c>
      <c r="BT562" s="47">
        <v>0</v>
      </c>
      <c r="BU562" s="47">
        <v>0</v>
      </c>
      <c r="BV562" s="47">
        <v>0</v>
      </c>
      <c r="BW562" s="47">
        <v>0</v>
      </c>
      <c r="BX562" s="47">
        <v>0</v>
      </c>
      <c r="BY562" s="47">
        <v>0</v>
      </c>
      <c r="BZ562" s="47">
        <v>0</v>
      </c>
      <c r="CA562" s="47">
        <v>0</v>
      </c>
      <c r="CB562" s="47">
        <v>0</v>
      </c>
      <c r="CC562" s="47">
        <v>0</v>
      </c>
      <c r="CD562" s="47">
        <v>0</v>
      </c>
      <c r="CE562" s="47">
        <v>0</v>
      </c>
      <c r="CF562" s="47">
        <v>0</v>
      </c>
      <c r="CG562" s="47">
        <v>0</v>
      </c>
      <c r="CH562" s="47">
        <v>0</v>
      </c>
      <c r="CI562" s="47">
        <v>0</v>
      </c>
      <c r="CJ562" s="47">
        <v>0</v>
      </c>
      <c r="CK562" s="47">
        <v>0</v>
      </c>
      <c r="CL562" s="47">
        <v>0</v>
      </c>
      <c r="CM562" s="47">
        <v>0</v>
      </c>
      <c r="CN562" s="47">
        <v>0</v>
      </c>
      <c r="CO562" s="47">
        <v>0</v>
      </c>
      <c r="CP562" s="47">
        <v>0</v>
      </c>
      <c r="CQ562" s="47">
        <v>0</v>
      </c>
      <c r="CR562" s="47">
        <v>0</v>
      </c>
      <c r="CS562" s="47">
        <v>0</v>
      </c>
      <c r="CT562" s="47">
        <v>0</v>
      </c>
      <c r="CU562" s="47">
        <v>0</v>
      </c>
      <c r="CV562" s="47">
        <v>0</v>
      </c>
      <c r="CW562" s="47">
        <v>0</v>
      </c>
      <c r="CX562" s="47">
        <v>0</v>
      </c>
      <c r="CY562" s="47">
        <v>0</v>
      </c>
      <c r="CZ562" s="47">
        <v>0</v>
      </c>
      <c r="DA562" s="47">
        <v>0</v>
      </c>
      <c r="DB562" s="47">
        <v>0</v>
      </c>
      <c r="DC562" s="47">
        <v>0</v>
      </c>
      <c r="DD562" s="47">
        <v>0</v>
      </c>
      <c r="DE562" s="47">
        <v>0</v>
      </c>
      <c r="DF562" s="47">
        <v>0</v>
      </c>
      <c r="DG562" s="47">
        <v>0</v>
      </c>
      <c r="DH562" s="47">
        <v>0</v>
      </c>
      <c r="DI562" s="47">
        <v>0</v>
      </c>
      <c r="DJ562" s="47">
        <v>0</v>
      </c>
      <c r="DK562" s="47">
        <v>0</v>
      </c>
      <c r="DL562" s="47">
        <v>0</v>
      </c>
      <c r="DM562" s="47">
        <v>0</v>
      </c>
      <c r="DN562" s="47">
        <v>0</v>
      </c>
      <c r="DO562" s="47">
        <v>0</v>
      </c>
      <c r="DP562" s="47">
        <v>0</v>
      </c>
      <c r="DQ562" s="47">
        <v>0</v>
      </c>
      <c r="DR562" s="47">
        <v>0</v>
      </c>
      <c r="DS562" s="47">
        <v>0</v>
      </c>
      <c r="DT562" s="47">
        <v>0</v>
      </c>
      <c r="DU562" s="47">
        <v>0</v>
      </c>
      <c r="DV562" s="47">
        <v>0</v>
      </c>
      <c r="DW562" s="47">
        <v>0</v>
      </c>
      <c r="DX562" s="47">
        <v>0</v>
      </c>
      <c r="DY562" s="47">
        <v>0</v>
      </c>
      <c r="DZ562" s="47">
        <v>0</v>
      </c>
      <c r="EA562" s="47">
        <v>0</v>
      </c>
      <c r="ZZ562" t="s">
        <v>157</v>
      </c>
    </row>
    <row r="563" spans="1:702" x14ac:dyDescent="0.25">
      <c r="A563" s="47" t="s">
        <v>1028</v>
      </c>
      <c r="B563" s="47" t="s">
        <v>153</v>
      </c>
      <c r="C563" s="47" t="s">
        <v>157</v>
      </c>
      <c r="D563" s="47" t="s">
        <v>1170</v>
      </c>
      <c r="E563" s="47" t="s">
        <v>1023</v>
      </c>
      <c r="F563" s="47" t="s">
        <v>1023</v>
      </c>
      <c r="G563" s="47"/>
      <c r="H563" s="47" t="s">
        <v>406</v>
      </c>
      <c r="I563" s="47" t="s">
        <v>412</v>
      </c>
      <c r="J563" s="47" t="str">
        <f>=IFERROR(VLOOKUP(H563&amp;I563,Table_Fonctions!A:G,6,FALSE),"")</f>
        <v>0</v>
      </c>
      <c r="K563" s="47" t="s">
        <v>1177</v>
      </c>
      <c r="L563" s="47" t="str">
        <f>=IFERROR(VLOOKUP(H563&amp;I563,Table_Fonctions!A:G,7,FALSE),K563)</f>
        <v/>
      </c>
      <c r="M563" s="47" t="str">
        <f>=IF(OR(LEFT(D563, 3)="TJ ", LEFT(D563, 4)="CPH "), "OUI", "NON")</f>
        <v/>
      </c>
      <c r="N563" s="47" t="s">
        <v>1029</v>
      </c>
      <c r="O563" s="47" t="s">
        <v>409</v>
      </c>
      <c r="P563" s="47">
        <v>0.5473684210526337</v>
      </c>
      <c r="Q563" s="47">
        <v>0.5473684210526337</v>
      </c>
      <c r="R563" s="47" t="s">
        <v>1172</v>
      </c>
      <c r="S563" s="47">
        <f>=ROUND(BQ563-(BR563+BS563),3)</f>
      </c>
      <c r="T563" s="47">
        <f>=ROUND(CK563-(CL563+CM563+CN563+CO563+CP563),3)</f>
      </c>
      <c r="U563" s="47">
        <v>0</v>
      </c>
      <c r="V563" s="47">
        <v>0</v>
      </c>
      <c r="W563" s="47">
        <v>0</v>
      </c>
      <c r="X563" s="47">
        <v>0</v>
      </c>
      <c r="Y563" s="47">
        <v>0</v>
      </c>
      <c r="Z563" s="47">
        <v>0</v>
      </c>
      <c r="AA563" s="47">
        <v>0</v>
      </c>
      <c r="AB563" s="47">
        <v>0</v>
      </c>
      <c r="AC563" s="47">
        <v>0</v>
      </c>
      <c r="AD563" s="47">
        <v>0</v>
      </c>
      <c r="AE563" s="47">
        <v>0</v>
      </c>
      <c r="AF563" s="47">
        <v>0</v>
      </c>
      <c r="AG563" s="47">
        <v>0</v>
      </c>
      <c r="AH563" s="47">
        <v>0</v>
      </c>
      <c r="AI563" s="47">
        <v>0</v>
      </c>
      <c r="AJ563" s="47">
        <v>0</v>
      </c>
      <c r="AK563" s="47">
        <v>0</v>
      </c>
      <c r="AL563" s="47">
        <v>0</v>
      </c>
      <c r="AM563" s="47">
        <v>0</v>
      </c>
      <c r="AN563" s="47">
        <v>0</v>
      </c>
      <c r="AO563" s="47">
        <v>0</v>
      </c>
      <c r="AP563" s="47">
        <v>0</v>
      </c>
      <c r="AQ563" s="47">
        <v>0</v>
      </c>
      <c r="AR563" s="47">
        <v>0</v>
      </c>
      <c r="AS563" s="47">
        <v>0</v>
      </c>
      <c r="AT563" s="47">
        <v>0</v>
      </c>
      <c r="AU563" s="47">
        <v>0</v>
      </c>
      <c r="AV563" s="47">
        <v>0</v>
      </c>
      <c r="AW563" s="47">
        <v>0</v>
      </c>
      <c r="AX563" s="47">
        <v>0</v>
      </c>
      <c r="AY563" s="47">
        <v>0</v>
      </c>
      <c r="AZ563" s="47">
        <v>0</v>
      </c>
      <c r="BA563" s="47">
        <v>0</v>
      </c>
      <c r="BB563" s="47">
        <v>0</v>
      </c>
      <c r="BC563" s="47">
        <v>0</v>
      </c>
      <c r="BD563" s="47">
        <v>0</v>
      </c>
      <c r="BE563" s="47">
        <v>0</v>
      </c>
      <c r="BF563" s="47">
        <v>0</v>
      </c>
      <c r="BG563" s="47">
        <v>0</v>
      </c>
      <c r="BH563" s="47">
        <v>0</v>
      </c>
      <c r="BI563" s="47">
        <v>0</v>
      </c>
      <c r="BJ563" s="47">
        <v>0</v>
      </c>
      <c r="BK563" s="47">
        <v>0</v>
      </c>
      <c r="BL563" s="47">
        <v>0</v>
      </c>
      <c r="BM563" s="47">
        <v>0</v>
      </c>
      <c r="BN563" s="47">
        <v>0</v>
      </c>
      <c r="BO563" s="47">
        <v>0</v>
      </c>
      <c r="BP563" s="47">
        <v>0</v>
      </c>
      <c r="BQ563" s="47">
        <v>0</v>
      </c>
      <c r="BR563" s="47">
        <v>0</v>
      </c>
      <c r="BS563" s="47">
        <v>0</v>
      </c>
      <c r="BT563" s="47">
        <v>0</v>
      </c>
      <c r="BU563" s="47">
        <v>0</v>
      </c>
      <c r="BV563" s="47">
        <v>0</v>
      </c>
      <c r="BW563" s="47">
        <v>0</v>
      </c>
      <c r="BX563" s="47">
        <v>0</v>
      </c>
      <c r="BY563" s="47">
        <v>0</v>
      </c>
      <c r="BZ563" s="47">
        <v>0</v>
      </c>
      <c r="CA563" s="47">
        <v>0</v>
      </c>
      <c r="CB563" s="47">
        <v>0</v>
      </c>
      <c r="CC563" s="47">
        <v>0</v>
      </c>
      <c r="CD563" s="47">
        <v>0</v>
      </c>
      <c r="CE563" s="47">
        <v>0</v>
      </c>
      <c r="CF563" s="47">
        <v>0</v>
      </c>
      <c r="CG563" s="47">
        <v>0</v>
      </c>
      <c r="CH563" s="47">
        <v>0</v>
      </c>
      <c r="CI563" s="47">
        <v>0</v>
      </c>
      <c r="CJ563" s="47">
        <v>0</v>
      </c>
      <c r="CK563" s="47">
        <v>0</v>
      </c>
      <c r="CL563" s="47">
        <v>0</v>
      </c>
      <c r="CM563" s="47">
        <v>0</v>
      </c>
      <c r="CN563" s="47">
        <v>0</v>
      </c>
      <c r="CO563" s="47">
        <v>0</v>
      </c>
      <c r="CP563" s="47">
        <v>0</v>
      </c>
      <c r="CQ563" s="47">
        <v>0</v>
      </c>
      <c r="CR563" s="47">
        <v>0</v>
      </c>
      <c r="CS563" s="47">
        <v>0</v>
      </c>
      <c r="CT563" s="47">
        <v>0</v>
      </c>
      <c r="CU563" s="47">
        <v>0</v>
      </c>
      <c r="CV563" s="47">
        <v>0</v>
      </c>
      <c r="CW563" s="47">
        <v>0</v>
      </c>
      <c r="CX563" s="47">
        <v>0</v>
      </c>
      <c r="CY563" s="47">
        <v>0.5473684210526337</v>
      </c>
      <c r="CZ563" s="47">
        <v>0.5473684210526337</v>
      </c>
      <c r="DA563" s="47">
        <v>0</v>
      </c>
      <c r="DB563" s="47">
        <v>0</v>
      </c>
      <c r="DC563" s="47">
        <v>0</v>
      </c>
      <c r="DD563" s="47">
        <v>0</v>
      </c>
      <c r="DE563" s="47">
        <v>0</v>
      </c>
      <c r="DF563" s="47">
        <v>0</v>
      </c>
      <c r="DG563" s="47">
        <v>0</v>
      </c>
      <c r="DH563" s="47">
        <v>0</v>
      </c>
      <c r="DI563" s="47">
        <v>0</v>
      </c>
      <c r="DJ563" s="47">
        <v>0</v>
      </c>
      <c r="DK563" s="47">
        <v>0</v>
      </c>
      <c r="DL563" s="47">
        <v>0</v>
      </c>
      <c r="DM563" s="47">
        <v>0</v>
      </c>
      <c r="DN563" s="47">
        <v>0</v>
      </c>
      <c r="DO563" s="47">
        <v>0</v>
      </c>
      <c r="DP563" s="47">
        <v>0</v>
      </c>
      <c r="DQ563" s="47">
        <v>0</v>
      </c>
      <c r="DR563" s="47">
        <v>0</v>
      </c>
      <c r="DS563" s="47">
        <v>0</v>
      </c>
      <c r="DT563" s="47">
        <v>0</v>
      </c>
      <c r="DU563" s="47">
        <v>0</v>
      </c>
      <c r="DV563" s="47">
        <v>0</v>
      </c>
      <c r="DW563" s="47">
        <v>0</v>
      </c>
      <c r="DX563" s="47">
        <v>0</v>
      </c>
      <c r="DY563" s="47">
        <v>0</v>
      </c>
      <c r="DZ563" s="47">
        <v>0</v>
      </c>
      <c r="EA563" s="47">
        <v>0</v>
      </c>
      <c r="ZZ563" t="s">
        <v>157</v>
      </c>
    </row>
    <row r="564" spans="1:702" x14ac:dyDescent="0.25">
      <c r="A564" s="47" t="s">
        <v>1030</v>
      </c>
      <c r="B564" s="47" t="s">
        <v>153</v>
      </c>
      <c r="C564" s="47" t="s">
        <v>157</v>
      </c>
      <c r="D564" s="47" t="s">
        <v>1170</v>
      </c>
      <c r="E564" s="47" t="s">
        <v>1023</v>
      </c>
      <c r="F564" s="47" t="s">
        <v>1023</v>
      </c>
      <c r="G564" s="47"/>
      <c r="H564" s="47" t="s">
        <v>406</v>
      </c>
      <c r="I564" s="47" t="s">
        <v>412</v>
      </c>
      <c r="J564" s="47" t="str">
        <f>=IFERROR(VLOOKUP(H564&amp;I564,Table_Fonctions!A:G,6,FALSE),"")</f>
        <v>0</v>
      </c>
      <c r="K564" s="47" t="s">
        <v>1177</v>
      </c>
      <c r="L564" s="47" t="str">
        <f>=IFERROR(VLOOKUP(H564&amp;I564,Table_Fonctions!A:G,7,FALSE),K564)</f>
        <v/>
      </c>
      <c r="M564" s="47" t="str">
        <f>=IF(OR(LEFT(D564, 3)="TJ ", LEFT(D564, 4)="CPH "), "OUI", "NON")</f>
        <v/>
      </c>
      <c r="N564" s="47" t="s">
        <v>617</v>
      </c>
      <c r="O564" s="47"/>
      <c r="P564" s="47">
        <v>1</v>
      </c>
      <c r="Q564" s="47">
        <v>1</v>
      </c>
      <c r="R564" s="47" t="s">
        <v>1172</v>
      </c>
      <c r="S564" s="47">
        <f>=ROUND(BQ564-(BR564+BS564),3)</f>
      </c>
      <c r="T564" s="47">
        <f>=ROUND(CK564-(CL564+CM564+CN564+CO564+CP564),3)</f>
      </c>
      <c r="U564" s="47">
        <v>0</v>
      </c>
      <c r="V564" s="47">
        <v>0</v>
      </c>
      <c r="W564" s="47">
        <v>0</v>
      </c>
      <c r="X564" s="47">
        <v>0</v>
      </c>
      <c r="Y564" s="47">
        <v>0</v>
      </c>
      <c r="Z564" s="47">
        <v>0</v>
      </c>
      <c r="AA564" s="47">
        <v>0</v>
      </c>
      <c r="AB564" s="47">
        <v>0</v>
      </c>
      <c r="AC564" s="47">
        <v>0</v>
      </c>
      <c r="AD564" s="47">
        <v>0</v>
      </c>
      <c r="AE564" s="47">
        <v>0</v>
      </c>
      <c r="AF564" s="47">
        <v>0</v>
      </c>
      <c r="AG564" s="47">
        <v>0</v>
      </c>
      <c r="AH564" s="47">
        <v>0</v>
      </c>
      <c r="AI564" s="47">
        <v>0</v>
      </c>
      <c r="AJ564" s="47">
        <v>0</v>
      </c>
      <c r="AK564" s="47">
        <v>0</v>
      </c>
      <c r="AL564" s="47">
        <v>0</v>
      </c>
      <c r="AM564" s="47">
        <v>0</v>
      </c>
      <c r="AN564" s="47">
        <v>0</v>
      </c>
      <c r="AO564" s="47">
        <v>0</v>
      </c>
      <c r="AP564" s="47">
        <v>0</v>
      </c>
      <c r="AQ564" s="47">
        <v>0</v>
      </c>
      <c r="AR564" s="47">
        <v>0</v>
      </c>
      <c r="AS564" s="47">
        <v>0</v>
      </c>
      <c r="AT564" s="47">
        <v>0</v>
      </c>
      <c r="AU564" s="47">
        <v>0</v>
      </c>
      <c r="AV564" s="47">
        <v>0</v>
      </c>
      <c r="AW564" s="47">
        <v>0</v>
      </c>
      <c r="AX564" s="47">
        <v>0</v>
      </c>
      <c r="AY564" s="47">
        <v>0</v>
      </c>
      <c r="AZ564" s="47">
        <v>0</v>
      </c>
      <c r="BA564" s="47">
        <v>0</v>
      </c>
      <c r="BB564" s="47">
        <v>0</v>
      </c>
      <c r="BC564" s="47">
        <v>0</v>
      </c>
      <c r="BD564" s="47">
        <v>0</v>
      </c>
      <c r="BE564" s="47">
        <v>0</v>
      </c>
      <c r="BF564" s="47">
        <v>0</v>
      </c>
      <c r="BG564" s="47">
        <v>0</v>
      </c>
      <c r="BH564" s="47">
        <v>0</v>
      </c>
      <c r="BI564" s="47">
        <v>0</v>
      </c>
      <c r="BJ564" s="47">
        <v>0</v>
      </c>
      <c r="BK564" s="47">
        <v>0</v>
      </c>
      <c r="BL564" s="47">
        <v>0</v>
      </c>
      <c r="BM564" s="47">
        <v>0</v>
      </c>
      <c r="BN564" s="47">
        <v>0</v>
      </c>
      <c r="BO564" s="47">
        <v>0</v>
      </c>
      <c r="BP564" s="47">
        <v>0</v>
      </c>
      <c r="BQ564" s="47">
        <v>0</v>
      </c>
      <c r="BR564" s="47">
        <v>0</v>
      </c>
      <c r="BS564" s="47">
        <v>0</v>
      </c>
      <c r="BT564" s="47">
        <v>0</v>
      </c>
      <c r="BU564" s="47">
        <v>0</v>
      </c>
      <c r="BV564" s="47">
        <v>0</v>
      </c>
      <c r="BW564" s="47">
        <v>0</v>
      </c>
      <c r="BX564" s="47">
        <v>0</v>
      </c>
      <c r="BY564" s="47">
        <v>0</v>
      </c>
      <c r="BZ564" s="47">
        <v>0</v>
      </c>
      <c r="CA564" s="47">
        <v>0</v>
      </c>
      <c r="CB564" s="47">
        <v>0</v>
      </c>
      <c r="CC564" s="47">
        <v>0</v>
      </c>
      <c r="CD564" s="47">
        <v>0</v>
      </c>
      <c r="CE564" s="47">
        <v>0</v>
      </c>
      <c r="CF564" s="47">
        <v>0</v>
      </c>
      <c r="CG564" s="47">
        <v>0</v>
      </c>
      <c r="CH564" s="47">
        <v>0</v>
      </c>
      <c r="CI564" s="47">
        <v>0</v>
      </c>
      <c r="CJ564" s="47">
        <v>0</v>
      </c>
      <c r="CK564" s="47">
        <v>0</v>
      </c>
      <c r="CL564" s="47">
        <v>0</v>
      </c>
      <c r="CM564" s="47">
        <v>0</v>
      </c>
      <c r="CN564" s="47">
        <v>0</v>
      </c>
      <c r="CO564" s="47">
        <v>0</v>
      </c>
      <c r="CP564" s="47">
        <v>0</v>
      </c>
      <c r="CQ564" s="47">
        <v>1</v>
      </c>
      <c r="CR564" s="47">
        <v>1</v>
      </c>
      <c r="CS564" s="47">
        <v>0</v>
      </c>
      <c r="CT564" s="47">
        <v>0</v>
      </c>
      <c r="CU564" s="47">
        <v>0</v>
      </c>
      <c r="CV564" s="47">
        <v>0</v>
      </c>
      <c r="CW564" s="47">
        <v>0</v>
      </c>
      <c r="CX564" s="47">
        <v>0</v>
      </c>
      <c r="CY564" s="47">
        <v>0</v>
      </c>
      <c r="CZ564" s="47">
        <v>0</v>
      </c>
      <c r="DA564" s="47">
        <v>0</v>
      </c>
      <c r="DB564" s="47">
        <v>0</v>
      </c>
      <c r="DC564" s="47">
        <v>0</v>
      </c>
      <c r="DD564" s="47">
        <v>0</v>
      </c>
      <c r="DE564" s="47">
        <v>0</v>
      </c>
      <c r="DF564" s="47">
        <v>0</v>
      </c>
      <c r="DG564" s="47">
        <v>0</v>
      </c>
      <c r="DH564" s="47">
        <v>0</v>
      </c>
      <c r="DI564" s="47">
        <v>0</v>
      </c>
      <c r="DJ564" s="47">
        <v>0</v>
      </c>
      <c r="DK564" s="47">
        <v>0</v>
      </c>
      <c r="DL564" s="47">
        <v>0</v>
      </c>
      <c r="DM564" s="47">
        <v>0</v>
      </c>
      <c r="DN564" s="47">
        <v>0</v>
      </c>
      <c r="DO564" s="47">
        <v>0</v>
      </c>
      <c r="DP564" s="47">
        <v>0</v>
      </c>
      <c r="DQ564" s="47">
        <v>0</v>
      </c>
      <c r="DR564" s="47">
        <v>0</v>
      </c>
      <c r="DS564" s="47">
        <v>0</v>
      </c>
      <c r="DT564" s="47">
        <v>0</v>
      </c>
      <c r="DU564" s="47">
        <v>0</v>
      </c>
      <c r="DV564" s="47">
        <v>0</v>
      </c>
      <c r="DW564" s="47">
        <v>0</v>
      </c>
      <c r="DX564" s="47">
        <v>0</v>
      </c>
      <c r="DY564" s="47">
        <v>0</v>
      </c>
      <c r="DZ564" s="47">
        <v>0</v>
      </c>
      <c r="EA564" s="47">
        <v>0</v>
      </c>
      <c r="ZZ564" t="s">
        <v>157</v>
      </c>
    </row>
    <row r="565" spans="1:702" x14ac:dyDescent="0.25">
      <c r="A565" s="47" t="s">
        <v>1031</v>
      </c>
      <c r="B565" s="47" t="s">
        <v>153</v>
      </c>
      <c r="C565" s="47" t="s">
        <v>157</v>
      </c>
      <c r="D565" s="47" t="s">
        <v>1170</v>
      </c>
      <c r="E565" s="47" t="s">
        <v>1023</v>
      </c>
      <c r="F565" s="47" t="s">
        <v>1023</v>
      </c>
      <c r="G565" s="47"/>
      <c r="H565" s="47" t="s">
        <v>406</v>
      </c>
      <c r="I565" s="47" t="s">
        <v>415</v>
      </c>
      <c r="J565" s="47" t="str">
        <f>=IFERROR(VLOOKUP(H565&amp;I565,Table_Fonctions!A:G,6,FALSE),"")</f>
        <v>0</v>
      </c>
      <c r="K565" s="47" t="s">
        <v>1177</v>
      </c>
      <c r="L565" s="47" t="str">
        <f>=IFERROR(VLOOKUP(H565&amp;I565,Table_Fonctions!A:G,7,FALSE),K565)</f>
        <v/>
      </c>
      <c r="M565" s="47" t="str">
        <f>=IF(OR(LEFT(D565, 3)="TJ ", LEFT(D565, 4)="CPH "), "OUI", "NON")</f>
        <v/>
      </c>
      <c r="N565" s="47" t="s">
        <v>671</v>
      </c>
      <c r="O565" s="47"/>
      <c r="P565" s="47">
        <v>1</v>
      </c>
      <c r="Q565" s="47">
        <v>1</v>
      </c>
      <c r="R565" s="47" t="s">
        <v>1172</v>
      </c>
      <c r="S565" s="47">
        <f>=ROUND(BQ565-(BR565+BS565),3)</f>
      </c>
      <c r="T565" s="47">
        <f>=ROUND(CK565-(CL565+CM565+CN565+CO565+CP565),3)</f>
      </c>
      <c r="U565" s="47">
        <v>0</v>
      </c>
      <c r="V565" s="47">
        <v>0</v>
      </c>
      <c r="W565" s="47">
        <v>0</v>
      </c>
      <c r="X565" s="47">
        <v>0</v>
      </c>
      <c r="Y565" s="47">
        <v>0</v>
      </c>
      <c r="Z565" s="47">
        <v>0</v>
      </c>
      <c r="AA565" s="47">
        <v>0</v>
      </c>
      <c r="AB565" s="47">
        <v>0</v>
      </c>
      <c r="AC565" s="47">
        <v>0</v>
      </c>
      <c r="AD565" s="47">
        <v>0</v>
      </c>
      <c r="AE565" s="47">
        <v>0</v>
      </c>
      <c r="AF565" s="47">
        <v>0</v>
      </c>
      <c r="AG565" s="47">
        <v>0</v>
      </c>
      <c r="AH565" s="47">
        <v>0</v>
      </c>
      <c r="AI565" s="47">
        <v>0</v>
      </c>
      <c r="AJ565" s="47">
        <v>0</v>
      </c>
      <c r="AK565" s="47">
        <v>0</v>
      </c>
      <c r="AL565" s="47">
        <v>0</v>
      </c>
      <c r="AM565" s="47">
        <v>0</v>
      </c>
      <c r="AN565" s="47">
        <v>0</v>
      </c>
      <c r="AO565" s="47">
        <v>0</v>
      </c>
      <c r="AP565" s="47">
        <v>0</v>
      </c>
      <c r="AQ565" s="47">
        <v>0</v>
      </c>
      <c r="AR565" s="47">
        <v>0</v>
      </c>
      <c r="AS565" s="47">
        <v>0</v>
      </c>
      <c r="AT565" s="47">
        <v>0</v>
      </c>
      <c r="AU565" s="47">
        <v>0</v>
      </c>
      <c r="AV565" s="47">
        <v>0</v>
      </c>
      <c r="AW565" s="47">
        <v>0</v>
      </c>
      <c r="AX565" s="47">
        <v>0</v>
      </c>
      <c r="AY565" s="47">
        <v>0</v>
      </c>
      <c r="AZ565" s="47">
        <v>0</v>
      </c>
      <c r="BA565" s="47">
        <v>0</v>
      </c>
      <c r="BB565" s="47">
        <v>0</v>
      </c>
      <c r="BC565" s="47">
        <v>0</v>
      </c>
      <c r="BD565" s="47">
        <v>0</v>
      </c>
      <c r="BE565" s="47">
        <v>0</v>
      </c>
      <c r="BF565" s="47">
        <v>0</v>
      </c>
      <c r="BG565" s="47">
        <v>0</v>
      </c>
      <c r="BH565" s="47">
        <v>0</v>
      </c>
      <c r="BI565" s="47">
        <v>0</v>
      </c>
      <c r="BJ565" s="47">
        <v>0</v>
      </c>
      <c r="BK565" s="47">
        <v>0</v>
      </c>
      <c r="BL565" s="47">
        <v>0</v>
      </c>
      <c r="BM565" s="47">
        <v>0</v>
      </c>
      <c r="BN565" s="47">
        <v>0</v>
      </c>
      <c r="BO565" s="47">
        <v>0</v>
      </c>
      <c r="BP565" s="47">
        <v>0</v>
      </c>
      <c r="BQ565" s="47">
        <v>0</v>
      </c>
      <c r="BR565" s="47">
        <v>0</v>
      </c>
      <c r="BS565" s="47">
        <v>0</v>
      </c>
      <c r="BT565" s="47">
        <v>0</v>
      </c>
      <c r="BU565" s="47">
        <v>0</v>
      </c>
      <c r="BV565" s="47">
        <v>0</v>
      </c>
      <c r="BW565" s="47">
        <v>0</v>
      </c>
      <c r="BX565" s="47">
        <v>0</v>
      </c>
      <c r="BY565" s="47">
        <v>0</v>
      </c>
      <c r="BZ565" s="47">
        <v>0</v>
      </c>
      <c r="CA565" s="47">
        <v>0</v>
      </c>
      <c r="CB565" s="47">
        <v>0</v>
      </c>
      <c r="CC565" s="47">
        <v>0</v>
      </c>
      <c r="CD565" s="47">
        <v>0</v>
      </c>
      <c r="CE565" s="47">
        <v>0</v>
      </c>
      <c r="CF565" s="47">
        <v>0</v>
      </c>
      <c r="CG565" s="47">
        <v>0</v>
      </c>
      <c r="CH565" s="47">
        <v>0</v>
      </c>
      <c r="CI565" s="47">
        <v>0</v>
      </c>
      <c r="CJ565" s="47">
        <v>0</v>
      </c>
      <c r="CK565" s="47">
        <v>0</v>
      </c>
      <c r="CL565" s="47">
        <v>0</v>
      </c>
      <c r="CM565" s="47">
        <v>0</v>
      </c>
      <c r="CN565" s="47">
        <v>0</v>
      </c>
      <c r="CO565" s="47">
        <v>0</v>
      </c>
      <c r="CP565" s="47">
        <v>0</v>
      </c>
      <c r="CQ565" s="47">
        <v>0</v>
      </c>
      <c r="CR565" s="47">
        <v>0</v>
      </c>
      <c r="CS565" s="47">
        <v>0</v>
      </c>
      <c r="CT565" s="47">
        <v>0</v>
      </c>
      <c r="CU565" s="47">
        <v>0</v>
      </c>
      <c r="CV565" s="47">
        <v>0</v>
      </c>
      <c r="CW565" s="47">
        <v>0</v>
      </c>
      <c r="CX565" s="47">
        <v>0</v>
      </c>
      <c r="CY565" s="47">
        <v>1</v>
      </c>
      <c r="CZ565" s="47">
        <v>1</v>
      </c>
      <c r="DA565" s="47">
        <v>0</v>
      </c>
      <c r="DB565" s="47">
        <v>0</v>
      </c>
      <c r="DC565" s="47">
        <v>0</v>
      </c>
      <c r="DD565" s="47">
        <v>0</v>
      </c>
      <c r="DE565" s="47">
        <v>0</v>
      </c>
      <c r="DF565" s="47">
        <v>0</v>
      </c>
      <c r="DG565" s="47">
        <v>0</v>
      </c>
      <c r="DH565" s="47">
        <v>0</v>
      </c>
      <c r="DI565" s="47">
        <v>0</v>
      </c>
      <c r="DJ565" s="47">
        <v>0</v>
      </c>
      <c r="DK565" s="47">
        <v>0</v>
      </c>
      <c r="DL565" s="47">
        <v>0</v>
      </c>
      <c r="DM565" s="47">
        <v>0</v>
      </c>
      <c r="DN565" s="47">
        <v>0</v>
      </c>
      <c r="DO565" s="47">
        <v>0</v>
      </c>
      <c r="DP565" s="47">
        <v>0</v>
      </c>
      <c r="DQ565" s="47">
        <v>0</v>
      </c>
      <c r="DR565" s="47">
        <v>0</v>
      </c>
      <c r="DS565" s="47">
        <v>0</v>
      </c>
      <c r="DT565" s="47">
        <v>0</v>
      </c>
      <c r="DU565" s="47">
        <v>0</v>
      </c>
      <c r="DV565" s="47">
        <v>0</v>
      </c>
      <c r="DW565" s="47">
        <v>0</v>
      </c>
      <c r="DX565" s="47">
        <v>0.06578947368421052</v>
      </c>
      <c r="DY565" s="47">
        <v>0</v>
      </c>
      <c r="DZ565" s="47">
        <v>0</v>
      </c>
      <c r="EA565" s="47">
        <v>0.06578947368421052</v>
      </c>
      <c r="ZZ565" t="s">
        <v>157</v>
      </c>
    </row>
    <row r="566" spans="1:702" x14ac:dyDescent="0.25">
      <c r="A566" s="47" t="s">
        <v>1032</v>
      </c>
      <c r="B566" s="47" t="s">
        <v>153</v>
      </c>
      <c r="C566" s="47" t="s">
        <v>157</v>
      </c>
      <c r="D566" s="47" t="s">
        <v>1170</v>
      </c>
      <c r="E566" s="47" t="s">
        <v>1023</v>
      </c>
      <c r="F566" s="47" t="s">
        <v>1023</v>
      </c>
      <c r="G566" s="47"/>
      <c r="H566" s="47" t="s">
        <v>406</v>
      </c>
      <c r="I566" s="47" t="s">
        <v>412</v>
      </c>
      <c r="J566" s="47" t="str">
        <f>=IFERROR(VLOOKUP(H566&amp;I566,Table_Fonctions!A:G,6,FALSE),"")</f>
        <v>0</v>
      </c>
      <c r="K566" s="47" t="s">
        <v>1177</v>
      </c>
      <c r="L566" s="47" t="str">
        <f>=IFERROR(VLOOKUP(H566&amp;I566,Table_Fonctions!A:G,7,FALSE),K566)</f>
        <v/>
      </c>
      <c r="M566" s="47" t="str">
        <f>=IF(OR(LEFT(D566, 3)="TJ ", LEFT(D566, 4)="CPH "), "OUI", "NON")</f>
        <v/>
      </c>
      <c r="N566" s="47" t="s">
        <v>1033</v>
      </c>
      <c r="O566" s="47"/>
      <c r="P566" s="47">
        <v>1</v>
      </c>
      <c r="Q566" s="47">
        <v>1</v>
      </c>
      <c r="R566" s="47" t="s">
        <v>1172</v>
      </c>
      <c r="S566" s="47">
        <f>=ROUND(BQ566-(BR566+BS566),3)</f>
      </c>
      <c r="T566" s="47">
        <f>=ROUND(CK566-(CL566+CM566+CN566+CO566+CP566),3)</f>
      </c>
      <c r="U566" s="47">
        <v>0</v>
      </c>
      <c r="V566" s="47">
        <v>0</v>
      </c>
      <c r="W566" s="47">
        <v>0</v>
      </c>
      <c r="X566" s="47">
        <v>0</v>
      </c>
      <c r="Y566" s="47">
        <v>0</v>
      </c>
      <c r="Z566" s="47">
        <v>0</v>
      </c>
      <c r="AA566" s="47">
        <v>0</v>
      </c>
      <c r="AB566" s="47">
        <v>0</v>
      </c>
      <c r="AC566" s="47">
        <v>0</v>
      </c>
      <c r="AD566" s="47">
        <v>0</v>
      </c>
      <c r="AE566" s="47">
        <v>0</v>
      </c>
      <c r="AF566" s="47">
        <v>0</v>
      </c>
      <c r="AG566" s="47">
        <v>0</v>
      </c>
      <c r="AH566" s="47">
        <v>0</v>
      </c>
      <c r="AI566" s="47">
        <v>0</v>
      </c>
      <c r="AJ566" s="47">
        <v>0</v>
      </c>
      <c r="AK566" s="47">
        <v>0</v>
      </c>
      <c r="AL566" s="47">
        <v>0</v>
      </c>
      <c r="AM566" s="47">
        <v>0</v>
      </c>
      <c r="AN566" s="47">
        <v>0</v>
      </c>
      <c r="AO566" s="47">
        <v>0</v>
      </c>
      <c r="AP566" s="47">
        <v>0</v>
      </c>
      <c r="AQ566" s="47">
        <v>0</v>
      </c>
      <c r="AR566" s="47">
        <v>0</v>
      </c>
      <c r="AS566" s="47">
        <v>0</v>
      </c>
      <c r="AT566" s="47">
        <v>0</v>
      </c>
      <c r="AU566" s="47">
        <v>0</v>
      </c>
      <c r="AV566" s="47">
        <v>0</v>
      </c>
      <c r="AW566" s="47">
        <v>0</v>
      </c>
      <c r="AX566" s="47">
        <v>0</v>
      </c>
      <c r="AY566" s="47">
        <v>0</v>
      </c>
      <c r="AZ566" s="47">
        <v>0</v>
      </c>
      <c r="BA566" s="47">
        <v>0</v>
      </c>
      <c r="BB566" s="47">
        <v>0</v>
      </c>
      <c r="BC566" s="47">
        <v>0</v>
      </c>
      <c r="BD566" s="47">
        <v>0</v>
      </c>
      <c r="BE566" s="47">
        <v>0</v>
      </c>
      <c r="BF566" s="47">
        <v>0</v>
      </c>
      <c r="BG566" s="47">
        <v>0</v>
      </c>
      <c r="BH566" s="47">
        <v>0</v>
      </c>
      <c r="BI566" s="47">
        <v>0</v>
      </c>
      <c r="BJ566" s="47">
        <v>0</v>
      </c>
      <c r="BK566" s="47">
        <v>0</v>
      </c>
      <c r="BL566" s="47">
        <v>0</v>
      </c>
      <c r="BM566" s="47">
        <v>0</v>
      </c>
      <c r="BN566" s="47">
        <v>0</v>
      </c>
      <c r="BO566" s="47">
        <v>0</v>
      </c>
      <c r="BP566" s="47">
        <v>0</v>
      </c>
      <c r="BQ566" s="47">
        <v>0</v>
      </c>
      <c r="BR566" s="47">
        <v>0</v>
      </c>
      <c r="BS566" s="47">
        <v>0</v>
      </c>
      <c r="BT566" s="47">
        <v>1</v>
      </c>
      <c r="BU566" s="47">
        <v>0</v>
      </c>
      <c r="BV566" s="47">
        <v>0</v>
      </c>
      <c r="BW566" s="47">
        <v>0</v>
      </c>
      <c r="BX566" s="47">
        <v>0</v>
      </c>
      <c r="BY566" s="47">
        <v>0</v>
      </c>
      <c r="BZ566" s="47">
        <v>0</v>
      </c>
      <c r="CA566" s="47">
        <v>0</v>
      </c>
      <c r="CB566" s="47">
        <v>0</v>
      </c>
      <c r="CC566" s="47">
        <v>0</v>
      </c>
      <c r="CD566" s="47">
        <v>1</v>
      </c>
      <c r="CE566" s="47">
        <v>0</v>
      </c>
      <c r="CF566" s="47">
        <v>0</v>
      </c>
      <c r="CG566" s="47">
        <v>0</v>
      </c>
      <c r="CH566" s="47">
        <v>0</v>
      </c>
      <c r="CI566" s="47">
        <v>0</v>
      </c>
      <c r="CJ566" s="47">
        <v>0</v>
      </c>
      <c r="CK566" s="47">
        <v>0</v>
      </c>
      <c r="CL566" s="47">
        <v>0</v>
      </c>
      <c r="CM566" s="47">
        <v>0</v>
      </c>
      <c r="CN566" s="47">
        <v>0</v>
      </c>
      <c r="CO566" s="47">
        <v>0</v>
      </c>
      <c r="CP566" s="47">
        <v>0</v>
      </c>
      <c r="CQ566" s="47">
        <v>0</v>
      </c>
      <c r="CR566" s="47">
        <v>0</v>
      </c>
      <c r="CS566" s="47">
        <v>0</v>
      </c>
      <c r="CT566" s="47">
        <v>0</v>
      </c>
      <c r="CU566" s="47">
        <v>0</v>
      </c>
      <c r="CV566" s="47">
        <v>0</v>
      </c>
      <c r="CW566" s="47">
        <v>0</v>
      </c>
      <c r="CX566" s="47">
        <v>0</v>
      </c>
      <c r="CY566" s="47">
        <v>0</v>
      </c>
      <c r="CZ566" s="47">
        <v>0</v>
      </c>
      <c r="DA566" s="47">
        <v>0</v>
      </c>
      <c r="DB566" s="47">
        <v>0</v>
      </c>
      <c r="DC566" s="47">
        <v>0</v>
      </c>
      <c r="DD566" s="47">
        <v>0</v>
      </c>
      <c r="DE566" s="47">
        <v>0</v>
      </c>
      <c r="DF566" s="47">
        <v>0</v>
      </c>
      <c r="DG566" s="47">
        <v>0</v>
      </c>
      <c r="DH566" s="47">
        <v>0</v>
      </c>
      <c r="DI566" s="47">
        <v>0</v>
      </c>
      <c r="DJ566" s="47">
        <v>0</v>
      </c>
      <c r="DK566" s="47">
        <v>0</v>
      </c>
      <c r="DL566" s="47">
        <v>0</v>
      </c>
      <c r="DM566" s="47">
        <v>0</v>
      </c>
      <c r="DN566" s="47">
        <v>0</v>
      </c>
      <c r="DO566" s="47">
        <v>0</v>
      </c>
      <c r="DP566" s="47">
        <v>0</v>
      </c>
      <c r="DQ566" s="47">
        <v>0</v>
      </c>
      <c r="DR566" s="47">
        <v>0</v>
      </c>
      <c r="DS566" s="47">
        <v>0</v>
      </c>
      <c r="DT566" s="47">
        <v>0</v>
      </c>
      <c r="DU566" s="47">
        <v>0</v>
      </c>
      <c r="DV566" s="47">
        <v>0</v>
      </c>
      <c r="DW566" s="47">
        <v>0</v>
      </c>
      <c r="DX566" s="47">
        <v>0</v>
      </c>
      <c r="DY566" s="47">
        <v>0</v>
      </c>
      <c r="DZ566" s="47">
        <v>0</v>
      </c>
      <c r="EA566" s="47">
        <v>0</v>
      </c>
      <c r="ZZ566" t="s">
        <v>157</v>
      </c>
    </row>
    <row r="567" spans="1:702" x14ac:dyDescent="0.25">
      <c r="A567" s="47" t="s">
        <v>1034</v>
      </c>
      <c r="B567" s="47" t="s">
        <v>153</v>
      </c>
      <c r="C567" s="47" t="s">
        <v>157</v>
      </c>
      <c r="D567" s="47" t="s">
        <v>1170</v>
      </c>
      <c r="E567" s="47" t="s">
        <v>1023</v>
      </c>
      <c r="F567" s="47" t="s">
        <v>1023</v>
      </c>
      <c r="G567" s="47"/>
      <c r="H567" s="47" t="s">
        <v>406</v>
      </c>
      <c r="I567" s="47" t="s">
        <v>544</v>
      </c>
      <c r="J567" s="47" t="str">
        <f>=IFERROR(VLOOKUP(H567&amp;I567,Table_Fonctions!A:G,6,FALSE),"")</f>
        <v>0</v>
      </c>
      <c r="K567" s="47" t="s">
        <v>1177</v>
      </c>
      <c r="L567" s="47" t="str">
        <f>=IFERROR(VLOOKUP(H567&amp;I567,Table_Fonctions!A:G,7,FALSE),K567)</f>
        <v/>
      </c>
      <c r="M567" s="47" t="str">
        <f>=IF(OR(LEFT(D567, 3)="TJ ", LEFT(D567, 4)="CPH "), "OUI", "NON")</f>
        <v/>
      </c>
      <c r="N567" s="47" t="s">
        <v>1035</v>
      </c>
      <c r="O567" s="47"/>
      <c r="P567" s="47">
        <v>1</v>
      </c>
      <c r="Q567" s="47">
        <v>1</v>
      </c>
      <c r="R567" s="47" t="s">
        <v>1172</v>
      </c>
      <c r="S567" s="47">
        <f>=ROUND(BQ567-(BR567+BS567),3)</f>
      </c>
      <c r="T567" s="47">
        <f>=ROUND(CK567-(CL567+CM567+CN567+CO567+CP567),3)</f>
      </c>
      <c r="U567" s="47">
        <v>0</v>
      </c>
      <c r="V567" s="47">
        <v>0</v>
      </c>
      <c r="W567" s="47">
        <v>0</v>
      </c>
      <c r="X567" s="47">
        <v>0</v>
      </c>
      <c r="Y567" s="47">
        <v>0</v>
      </c>
      <c r="Z567" s="47">
        <v>0</v>
      </c>
      <c r="AA567" s="47">
        <v>0</v>
      </c>
      <c r="AB567" s="47">
        <v>0</v>
      </c>
      <c r="AC567" s="47">
        <v>0</v>
      </c>
      <c r="AD567" s="47">
        <v>0</v>
      </c>
      <c r="AE567" s="47">
        <v>0</v>
      </c>
      <c r="AF567" s="47">
        <v>0</v>
      </c>
      <c r="AG567" s="47">
        <v>0</v>
      </c>
      <c r="AH567" s="47">
        <v>0</v>
      </c>
      <c r="AI567" s="47">
        <v>0</v>
      </c>
      <c r="AJ567" s="47">
        <v>0</v>
      </c>
      <c r="AK567" s="47">
        <v>0</v>
      </c>
      <c r="AL567" s="47">
        <v>0</v>
      </c>
      <c r="AM567" s="47">
        <v>0</v>
      </c>
      <c r="AN567" s="47">
        <v>0</v>
      </c>
      <c r="AO567" s="47">
        <v>0</v>
      </c>
      <c r="AP567" s="47">
        <v>0</v>
      </c>
      <c r="AQ567" s="47">
        <v>0</v>
      </c>
      <c r="AR567" s="47">
        <v>0</v>
      </c>
      <c r="AS567" s="47">
        <v>0</v>
      </c>
      <c r="AT567" s="47">
        <v>0</v>
      </c>
      <c r="AU567" s="47">
        <v>0</v>
      </c>
      <c r="AV567" s="47">
        <v>0</v>
      </c>
      <c r="AW567" s="47">
        <v>0</v>
      </c>
      <c r="AX567" s="47">
        <v>0</v>
      </c>
      <c r="AY567" s="47">
        <v>0</v>
      </c>
      <c r="AZ567" s="47">
        <v>0</v>
      </c>
      <c r="BA567" s="47">
        <v>0</v>
      </c>
      <c r="BB567" s="47">
        <v>0</v>
      </c>
      <c r="BC567" s="47">
        <v>0</v>
      </c>
      <c r="BD567" s="47">
        <v>0</v>
      </c>
      <c r="BE567" s="47">
        <v>0</v>
      </c>
      <c r="BF567" s="47">
        <v>0</v>
      </c>
      <c r="BG567" s="47">
        <v>0</v>
      </c>
      <c r="BH567" s="47">
        <v>0</v>
      </c>
      <c r="BI567" s="47">
        <v>0</v>
      </c>
      <c r="BJ567" s="47">
        <v>0</v>
      </c>
      <c r="BK567" s="47">
        <v>0</v>
      </c>
      <c r="BL567" s="47">
        <v>0</v>
      </c>
      <c r="BM567" s="47">
        <v>0</v>
      </c>
      <c r="BN567" s="47">
        <v>0</v>
      </c>
      <c r="BO567" s="47">
        <v>0</v>
      </c>
      <c r="BP567" s="47">
        <v>0</v>
      </c>
      <c r="BQ567" s="47">
        <v>0</v>
      </c>
      <c r="BR567" s="47">
        <v>0</v>
      </c>
      <c r="BS567" s="47">
        <v>0</v>
      </c>
      <c r="BT567" s="47">
        <v>0</v>
      </c>
      <c r="BU567" s="47">
        <v>0</v>
      </c>
      <c r="BV567" s="47">
        <v>0</v>
      </c>
      <c r="BW567" s="47">
        <v>0</v>
      </c>
      <c r="BX567" s="47">
        <v>0</v>
      </c>
      <c r="BY567" s="47">
        <v>0</v>
      </c>
      <c r="BZ567" s="47">
        <v>0</v>
      </c>
      <c r="CA567" s="47">
        <v>0</v>
      </c>
      <c r="CB567" s="47">
        <v>0</v>
      </c>
      <c r="CC567" s="47">
        <v>0</v>
      </c>
      <c r="CD567" s="47">
        <v>0</v>
      </c>
      <c r="CE567" s="47">
        <v>0</v>
      </c>
      <c r="CF567" s="47">
        <v>0</v>
      </c>
      <c r="CG567" s="47">
        <v>0</v>
      </c>
      <c r="CH567" s="47">
        <v>0</v>
      </c>
      <c r="CI567" s="47">
        <v>0</v>
      </c>
      <c r="CJ567" s="47">
        <v>0</v>
      </c>
      <c r="CK567" s="47">
        <v>0</v>
      </c>
      <c r="CL567" s="47">
        <v>0</v>
      </c>
      <c r="CM567" s="47">
        <v>0</v>
      </c>
      <c r="CN567" s="47">
        <v>0</v>
      </c>
      <c r="CO567" s="47">
        <v>0</v>
      </c>
      <c r="CP567" s="47">
        <v>0</v>
      </c>
      <c r="CQ567" s="47">
        <v>0</v>
      </c>
      <c r="CR567" s="47">
        <v>0</v>
      </c>
      <c r="CS567" s="47">
        <v>0</v>
      </c>
      <c r="CT567" s="47">
        <v>0</v>
      </c>
      <c r="CU567" s="47">
        <v>0</v>
      </c>
      <c r="CV567" s="47">
        <v>0</v>
      </c>
      <c r="CW567" s="47">
        <v>0</v>
      </c>
      <c r="CX567" s="47">
        <v>0</v>
      </c>
      <c r="CY567" s="47">
        <v>1</v>
      </c>
      <c r="CZ567" s="47">
        <v>1</v>
      </c>
      <c r="DA567" s="47">
        <v>0</v>
      </c>
      <c r="DB567" s="47">
        <v>0</v>
      </c>
      <c r="DC567" s="47">
        <v>0</v>
      </c>
      <c r="DD567" s="47">
        <v>0</v>
      </c>
      <c r="DE567" s="47">
        <v>0</v>
      </c>
      <c r="DF567" s="47">
        <v>0</v>
      </c>
      <c r="DG567" s="47">
        <v>0</v>
      </c>
      <c r="DH567" s="47">
        <v>0</v>
      </c>
      <c r="DI567" s="47">
        <v>0</v>
      </c>
      <c r="DJ567" s="47">
        <v>0</v>
      </c>
      <c r="DK567" s="47">
        <v>0</v>
      </c>
      <c r="DL567" s="47">
        <v>0</v>
      </c>
      <c r="DM567" s="47">
        <v>0</v>
      </c>
      <c r="DN567" s="47">
        <v>0</v>
      </c>
      <c r="DO567" s="47">
        <v>0</v>
      </c>
      <c r="DP567" s="47">
        <v>0</v>
      </c>
      <c r="DQ567" s="47">
        <v>0</v>
      </c>
      <c r="DR567" s="47">
        <v>0</v>
      </c>
      <c r="DS567" s="47">
        <v>0</v>
      </c>
      <c r="DT567" s="47">
        <v>0</v>
      </c>
      <c r="DU567" s="47">
        <v>0</v>
      </c>
      <c r="DV567" s="47">
        <v>0</v>
      </c>
      <c r="DW567" s="47">
        <v>0</v>
      </c>
      <c r="DX567" s="47">
        <v>0</v>
      </c>
      <c r="DY567" s="47">
        <v>0</v>
      </c>
      <c r="DZ567" s="47">
        <v>0</v>
      </c>
      <c r="EA567" s="47">
        <v>0</v>
      </c>
      <c r="ZZ567" t="s">
        <v>157</v>
      </c>
    </row>
    <row r="568" spans="1:702" x14ac:dyDescent="0.25">
      <c r="A568" s="47" t="s">
        <v>1036</v>
      </c>
      <c r="B568" s="47" t="s">
        <v>153</v>
      </c>
      <c r="C568" s="47" t="s">
        <v>157</v>
      </c>
      <c r="D568" s="47" t="s">
        <v>1170</v>
      </c>
      <c r="E568" s="47" t="s">
        <v>1023</v>
      </c>
      <c r="F568" s="47" t="s">
        <v>1023</v>
      </c>
      <c r="G568" s="47"/>
      <c r="H568" s="47" t="s">
        <v>406</v>
      </c>
      <c r="I568" s="47" t="s">
        <v>415</v>
      </c>
      <c r="J568" s="47" t="str">
        <f>=IFERROR(VLOOKUP(H568&amp;I568,Table_Fonctions!A:G,6,FALSE),"")</f>
        <v>0</v>
      </c>
      <c r="K568" s="47" t="s">
        <v>1177</v>
      </c>
      <c r="L568" s="47" t="str">
        <f>=IFERROR(VLOOKUP(H568&amp;I568,Table_Fonctions!A:G,7,FALSE),K568)</f>
        <v/>
      </c>
      <c r="M568" s="47" t="str">
        <f>=IF(OR(LEFT(D568, 3)="TJ ", LEFT(D568, 4)="CPH "), "OUI", "NON")</f>
        <v/>
      </c>
      <c r="N568" s="47" t="s">
        <v>1037</v>
      </c>
      <c r="O568" s="47"/>
      <c r="P568" s="47">
        <v>0.7302631578947368</v>
      </c>
      <c r="Q568" s="47">
        <v>0.3651315789473684</v>
      </c>
      <c r="R568" s="47">
        <v>0.3651315789473684</v>
      </c>
      <c r="S568" s="47">
        <f>=ROUND(BQ568-(BR568+BS568),3)</f>
      </c>
      <c r="T568" s="47">
        <f>=ROUND(CK568-(CL568+CM568+CN568+CO568+CP568),3)</f>
      </c>
      <c r="U568" s="47">
        <v>0</v>
      </c>
      <c r="V568" s="47">
        <v>0</v>
      </c>
      <c r="W568" s="47">
        <v>0</v>
      </c>
      <c r="X568" s="47">
        <v>0</v>
      </c>
      <c r="Y568" s="47">
        <v>0</v>
      </c>
      <c r="Z568" s="47">
        <v>0</v>
      </c>
      <c r="AA568" s="47">
        <v>0</v>
      </c>
      <c r="AB568" s="47">
        <v>0</v>
      </c>
      <c r="AC568" s="47">
        <v>0</v>
      </c>
      <c r="AD568" s="47">
        <v>0</v>
      </c>
      <c r="AE568" s="47">
        <v>0</v>
      </c>
      <c r="AF568" s="47">
        <v>0</v>
      </c>
      <c r="AG568" s="47">
        <v>0</v>
      </c>
      <c r="AH568" s="47">
        <v>0</v>
      </c>
      <c r="AI568" s="47">
        <v>0</v>
      </c>
      <c r="AJ568" s="47">
        <v>0</v>
      </c>
      <c r="AK568" s="47">
        <v>0</v>
      </c>
      <c r="AL568" s="47">
        <v>0</v>
      </c>
      <c r="AM568" s="47">
        <v>0</v>
      </c>
      <c r="AN568" s="47">
        <v>0</v>
      </c>
      <c r="AO568" s="47">
        <v>0</v>
      </c>
      <c r="AP568" s="47">
        <v>0</v>
      </c>
      <c r="AQ568" s="47">
        <v>0</v>
      </c>
      <c r="AR568" s="47">
        <v>0</v>
      </c>
      <c r="AS568" s="47">
        <v>0</v>
      </c>
      <c r="AT568" s="47">
        <v>0</v>
      </c>
      <c r="AU568" s="47">
        <v>0</v>
      </c>
      <c r="AV568" s="47">
        <v>0</v>
      </c>
      <c r="AW568" s="47">
        <v>0</v>
      </c>
      <c r="AX568" s="47">
        <v>0</v>
      </c>
      <c r="AY568" s="47">
        <v>0</v>
      </c>
      <c r="AZ568" s="47">
        <v>0</v>
      </c>
      <c r="BA568" s="47">
        <v>0</v>
      </c>
      <c r="BB568" s="47">
        <v>0</v>
      </c>
      <c r="BC568" s="47">
        <v>0</v>
      </c>
      <c r="BD568" s="47">
        <v>0</v>
      </c>
      <c r="BE568" s="47">
        <v>0</v>
      </c>
      <c r="BF568" s="47">
        <v>0</v>
      </c>
      <c r="BG568" s="47">
        <v>0</v>
      </c>
      <c r="BH568" s="47">
        <v>0</v>
      </c>
      <c r="BI568" s="47">
        <v>0</v>
      </c>
      <c r="BJ568" s="47">
        <v>0</v>
      </c>
      <c r="BK568" s="47">
        <v>0</v>
      </c>
      <c r="BL568" s="47">
        <v>0</v>
      </c>
      <c r="BM568" s="47">
        <v>0</v>
      </c>
      <c r="BN568" s="47">
        <v>0</v>
      </c>
      <c r="BO568" s="47">
        <v>0</v>
      </c>
      <c r="BP568" s="47">
        <v>0</v>
      </c>
      <c r="BQ568" s="47">
        <v>0</v>
      </c>
      <c r="BR568" s="47">
        <v>0</v>
      </c>
      <c r="BS568" s="47">
        <v>0</v>
      </c>
      <c r="BT568" s="47">
        <v>0</v>
      </c>
      <c r="BU568" s="47">
        <v>0</v>
      </c>
      <c r="BV568" s="47">
        <v>0</v>
      </c>
      <c r="BW568" s="47">
        <v>0</v>
      </c>
      <c r="BX568" s="47">
        <v>0</v>
      </c>
      <c r="BY568" s="47">
        <v>0</v>
      </c>
      <c r="BZ568" s="47">
        <v>0</v>
      </c>
      <c r="CA568" s="47">
        <v>0</v>
      </c>
      <c r="CB568" s="47">
        <v>0</v>
      </c>
      <c r="CC568" s="47">
        <v>0</v>
      </c>
      <c r="CD568" s="47">
        <v>0</v>
      </c>
      <c r="CE568" s="47">
        <v>0</v>
      </c>
      <c r="CF568" s="47">
        <v>0</v>
      </c>
      <c r="CG568" s="47">
        <v>0</v>
      </c>
      <c r="CH568" s="47">
        <v>0</v>
      </c>
      <c r="CI568" s="47">
        <v>0</v>
      </c>
      <c r="CJ568" s="47">
        <v>0</v>
      </c>
      <c r="CK568" s="47">
        <v>0</v>
      </c>
      <c r="CL568" s="47">
        <v>0</v>
      </c>
      <c r="CM568" s="47">
        <v>0</v>
      </c>
      <c r="CN568" s="47">
        <v>0</v>
      </c>
      <c r="CO568" s="47">
        <v>0</v>
      </c>
      <c r="CP568" s="47">
        <v>0</v>
      </c>
      <c r="CQ568" s="47">
        <v>0</v>
      </c>
      <c r="CR568" s="47">
        <v>0</v>
      </c>
      <c r="CS568" s="47">
        <v>0</v>
      </c>
      <c r="CT568" s="47">
        <v>0</v>
      </c>
      <c r="CU568" s="47">
        <v>0</v>
      </c>
      <c r="CV568" s="47">
        <v>0</v>
      </c>
      <c r="CW568" s="47">
        <v>0</v>
      </c>
      <c r="CX568" s="47">
        <v>0</v>
      </c>
      <c r="CY568" s="47">
        <v>0.3651315789473684</v>
      </c>
      <c r="CZ568" s="47">
        <v>0</v>
      </c>
      <c r="DA568" s="47">
        <v>0</v>
      </c>
      <c r="DB568" s="47">
        <v>0</v>
      </c>
      <c r="DC568" s="47">
        <v>0.3651315789473684</v>
      </c>
      <c r="DD568" s="47">
        <v>0</v>
      </c>
      <c r="DE568" s="47">
        <v>0</v>
      </c>
      <c r="DF568" s="47">
        <v>0</v>
      </c>
      <c r="DG568" s="47">
        <v>0</v>
      </c>
      <c r="DH568" s="47">
        <v>0</v>
      </c>
      <c r="DI568" s="47">
        <v>0</v>
      </c>
      <c r="DJ568" s="47">
        <v>0</v>
      </c>
      <c r="DK568" s="47">
        <v>0.26973684210526316</v>
      </c>
      <c r="DL568" s="47">
        <v>0</v>
      </c>
      <c r="DM568" s="47">
        <v>0</v>
      </c>
      <c r="DN568" s="47">
        <v>0</v>
      </c>
      <c r="DO568" s="47">
        <v>0.26973684210526316</v>
      </c>
      <c r="DP568" s="47">
        <v>0</v>
      </c>
      <c r="DQ568" s="47">
        <v>0</v>
      </c>
      <c r="DR568" s="47">
        <v>0</v>
      </c>
      <c r="DS568" s="47">
        <v>0</v>
      </c>
      <c r="DT568" s="47">
        <v>0</v>
      </c>
      <c r="DU568" s="47">
        <v>0</v>
      </c>
      <c r="DV568" s="47">
        <v>0</v>
      </c>
      <c r="DW568" s="47">
        <v>0</v>
      </c>
      <c r="DX568" s="47">
        <v>0</v>
      </c>
      <c r="DY568" s="47">
        <v>0</v>
      </c>
      <c r="DZ568" s="47">
        <v>0</v>
      </c>
      <c r="EA568" s="47">
        <v>0</v>
      </c>
      <c r="ZZ568" t="s">
        <v>157</v>
      </c>
    </row>
    <row r="569" spans="1:702" x14ac:dyDescent="0.25">
      <c r="A569" s="47" t="s">
        <v>1038</v>
      </c>
      <c r="B569" s="47" t="s">
        <v>153</v>
      </c>
      <c r="C569" s="47" t="s">
        <v>157</v>
      </c>
      <c r="D569" s="47" t="s">
        <v>1170</v>
      </c>
      <c r="E569" s="47" t="s">
        <v>1039</v>
      </c>
      <c r="F569" s="47" t="s">
        <v>1039</v>
      </c>
      <c r="G569" s="47"/>
      <c r="H569" s="47" t="s">
        <v>406</v>
      </c>
      <c r="I569" s="47" t="s">
        <v>412</v>
      </c>
      <c r="J569" s="47" t="str">
        <f>=IFERROR(VLOOKUP(H569&amp;I569,Table_Fonctions!A:G,6,FALSE),"")</f>
        <v>0</v>
      </c>
      <c r="K569" s="47" t="s">
        <v>1177</v>
      </c>
      <c r="L569" s="47" t="str">
        <f>=IFERROR(VLOOKUP(H569&amp;I569,Table_Fonctions!A:G,7,FALSE),K569)</f>
        <v/>
      </c>
      <c r="M569" s="47" t="str">
        <f>=IF(OR(LEFT(D569, 3)="TJ ", LEFT(D569, 4)="CPH "), "OUI", "NON")</f>
        <v/>
      </c>
      <c r="N569" s="47" t="s">
        <v>824</v>
      </c>
      <c r="O569" s="47"/>
      <c r="P569" s="47">
        <v>1</v>
      </c>
      <c r="Q569" s="47">
        <v>1</v>
      </c>
      <c r="R569" s="47" t="s">
        <v>1172</v>
      </c>
      <c r="S569" s="47">
        <f>=ROUND(BQ569-(BR569+BS569),3)</f>
      </c>
      <c r="T569" s="47">
        <f>=ROUND(CK569-(CL569+CM569+CN569+CO569+CP569),3)</f>
      </c>
      <c r="U569" s="47">
        <v>0</v>
      </c>
      <c r="V569" s="47">
        <v>0</v>
      </c>
      <c r="W569" s="47">
        <v>0</v>
      </c>
      <c r="X569" s="47">
        <v>0</v>
      </c>
      <c r="Y569" s="47">
        <v>0</v>
      </c>
      <c r="Z569" s="47">
        <v>0</v>
      </c>
      <c r="AA569" s="47">
        <v>0</v>
      </c>
      <c r="AB569" s="47">
        <v>0</v>
      </c>
      <c r="AC569" s="47">
        <v>0</v>
      </c>
      <c r="AD569" s="47">
        <v>0</v>
      </c>
      <c r="AE569" s="47">
        <v>0</v>
      </c>
      <c r="AF569" s="47">
        <v>0</v>
      </c>
      <c r="AG569" s="47">
        <v>0</v>
      </c>
      <c r="AH569" s="47">
        <v>0</v>
      </c>
      <c r="AI569" s="47">
        <v>0</v>
      </c>
      <c r="AJ569" s="47">
        <v>0</v>
      </c>
      <c r="AK569" s="47">
        <v>0</v>
      </c>
      <c r="AL569" s="47">
        <v>0</v>
      </c>
      <c r="AM569" s="47">
        <v>0</v>
      </c>
      <c r="AN569" s="47">
        <v>0</v>
      </c>
      <c r="AO569" s="47">
        <v>0</v>
      </c>
      <c r="AP569" s="47">
        <v>0</v>
      </c>
      <c r="AQ569" s="47">
        <v>0</v>
      </c>
      <c r="AR569" s="47">
        <v>0</v>
      </c>
      <c r="AS569" s="47">
        <v>1</v>
      </c>
      <c r="AT569" s="47">
        <v>0.9900000000000052</v>
      </c>
      <c r="AU569" s="47">
        <v>0</v>
      </c>
      <c r="AV569" s="47">
        <v>0</v>
      </c>
      <c r="AW569" s="47">
        <v>0</v>
      </c>
      <c r="AX569" s="47">
        <v>0</v>
      </c>
      <c r="AY569" s="47">
        <v>0</v>
      </c>
      <c r="AZ569" s="47">
        <v>0</v>
      </c>
      <c r="BA569" s="47">
        <v>0</v>
      </c>
      <c r="BB569" s="47">
        <v>0</v>
      </c>
      <c r="BC569" s="47">
        <v>0</v>
      </c>
      <c r="BD569" s="47">
        <v>0</v>
      </c>
      <c r="BE569" s="47">
        <v>0</v>
      </c>
      <c r="BF569" s="47">
        <v>0</v>
      </c>
      <c r="BG569" s="47">
        <v>0</v>
      </c>
      <c r="BH569" s="47">
        <v>0.009999999999999903</v>
      </c>
      <c r="BI569" s="47">
        <v>0</v>
      </c>
      <c r="BJ569" s="47">
        <v>0</v>
      </c>
      <c r="BK569" s="47">
        <v>0</v>
      </c>
      <c r="BL569" s="47">
        <v>0</v>
      </c>
      <c r="BM569" s="47">
        <v>0</v>
      </c>
      <c r="BN569" s="47">
        <v>0</v>
      </c>
      <c r="BO569" s="47">
        <v>0</v>
      </c>
      <c r="BP569" s="47">
        <v>0</v>
      </c>
      <c r="BQ569" s="47">
        <v>0</v>
      </c>
      <c r="BR569" s="47">
        <v>0</v>
      </c>
      <c r="BS569" s="47">
        <v>0</v>
      </c>
      <c r="BT569" s="47">
        <v>0</v>
      </c>
      <c r="BU569" s="47">
        <v>0</v>
      </c>
      <c r="BV569" s="47">
        <v>0</v>
      </c>
      <c r="BW569" s="47">
        <v>0</v>
      </c>
      <c r="BX569" s="47">
        <v>0</v>
      </c>
      <c r="BY569" s="47">
        <v>0</v>
      </c>
      <c r="BZ569" s="47">
        <v>0</v>
      </c>
      <c r="CA569" s="47">
        <v>0</v>
      </c>
      <c r="CB569" s="47">
        <v>0</v>
      </c>
      <c r="CC569" s="47">
        <v>0</v>
      </c>
      <c r="CD569" s="47">
        <v>0</v>
      </c>
      <c r="CE569" s="47">
        <v>0</v>
      </c>
      <c r="CF569" s="47">
        <v>0</v>
      </c>
      <c r="CG569" s="47">
        <v>0</v>
      </c>
      <c r="CH569" s="47">
        <v>0</v>
      </c>
      <c r="CI569" s="47">
        <v>0</v>
      </c>
      <c r="CJ569" s="47">
        <v>0</v>
      </c>
      <c r="CK569" s="47">
        <v>0</v>
      </c>
      <c r="CL569" s="47">
        <v>0</v>
      </c>
      <c r="CM569" s="47">
        <v>0</v>
      </c>
      <c r="CN569" s="47">
        <v>0</v>
      </c>
      <c r="CO569" s="47">
        <v>0</v>
      </c>
      <c r="CP569" s="47">
        <v>0</v>
      </c>
      <c r="CQ569" s="47">
        <v>0</v>
      </c>
      <c r="CR569" s="47">
        <v>0</v>
      </c>
      <c r="CS569" s="47">
        <v>0</v>
      </c>
      <c r="CT569" s="47">
        <v>0</v>
      </c>
      <c r="CU569" s="47">
        <v>0</v>
      </c>
      <c r="CV569" s="47">
        <v>0</v>
      </c>
      <c r="CW569" s="47">
        <v>0</v>
      </c>
      <c r="CX569" s="47">
        <v>0</v>
      </c>
      <c r="CY569" s="47">
        <v>0</v>
      </c>
      <c r="CZ569" s="47">
        <v>0</v>
      </c>
      <c r="DA569" s="47">
        <v>0</v>
      </c>
      <c r="DB569" s="47">
        <v>0</v>
      </c>
      <c r="DC569" s="47">
        <v>0</v>
      </c>
      <c r="DD569" s="47">
        <v>0</v>
      </c>
      <c r="DE569" s="47">
        <v>0</v>
      </c>
      <c r="DF569" s="47">
        <v>0</v>
      </c>
      <c r="DG569" s="47">
        <v>0</v>
      </c>
      <c r="DH569" s="47">
        <v>0</v>
      </c>
      <c r="DI569" s="47">
        <v>0</v>
      </c>
      <c r="DJ569" s="47">
        <v>0</v>
      </c>
      <c r="DK569" s="47">
        <v>0</v>
      </c>
      <c r="DL569" s="47">
        <v>0</v>
      </c>
      <c r="DM569" s="47">
        <v>0</v>
      </c>
      <c r="DN569" s="47">
        <v>0</v>
      </c>
      <c r="DO569" s="47">
        <v>0</v>
      </c>
      <c r="DP569" s="47">
        <v>0</v>
      </c>
      <c r="DQ569" s="47">
        <v>0</v>
      </c>
      <c r="DR569" s="47">
        <v>0</v>
      </c>
      <c r="DS569" s="47">
        <v>0</v>
      </c>
      <c r="DT569" s="47">
        <v>0</v>
      </c>
      <c r="DU569" s="47">
        <v>0</v>
      </c>
      <c r="DV569" s="47">
        <v>0</v>
      </c>
      <c r="DW569" s="47">
        <v>0</v>
      </c>
      <c r="DX569" s="47">
        <v>0</v>
      </c>
      <c r="DY569" s="47">
        <v>0</v>
      </c>
      <c r="DZ569" s="47">
        <v>0</v>
      </c>
      <c r="EA569" s="47">
        <v>0</v>
      </c>
      <c r="ZZ569" t="s">
        <v>157</v>
      </c>
    </row>
    <row r="570" spans="1:702" x14ac:dyDescent="0.25">
      <c r="A570" s="47" t="s">
        <v>1040</v>
      </c>
      <c r="B570" s="47" t="s">
        <v>153</v>
      </c>
      <c r="C570" s="47" t="s">
        <v>157</v>
      </c>
      <c r="D570" s="47" t="s">
        <v>1170</v>
      </c>
      <c r="E570" s="47" t="s">
        <v>1039</v>
      </c>
      <c r="F570" s="47" t="s">
        <v>1039</v>
      </c>
      <c r="G570" s="47"/>
      <c r="H570" s="47" t="s">
        <v>406</v>
      </c>
      <c r="I570" s="47" t="s">
        <v>412</v>
      </c>
      <c r="J570" s="47" t="str">
        <f>=IFERROR(VLOOKUP(H570&amp;I570,Table_Fonctions!A:G,6,FALSE),"")</f>
        <v>0</v>
      </c>
      <c r="K570" s="47" t="s">
        <v>1177</v>
      </c>
      <c r="L570" s="47" t="str">
        <f>=IFERROR(VLOOKUP(H570&amp;I570,Table_Fonctions!A:G,7,FALSE),K570)</f>
        <v/>
      </c>
      <c r="M570" s="47" t="str">
        <f>=IF(OR(LEFT(D570, 3)="TJ ", LEFT(D570, 4)="CPH "), "OUI", "NON")</f>
        <v/>
      </c>
      <c r="N570" s="47" t="s">
        <v>603</v>
      </c>
      <c r="O570" s="47"/>
      <c r="P570" s="47">
        <v>1</v>
      </c>
      <c r="Q570" s="47">
        <v>0.3157894736842105</v>
      </c>
      <c r="R570" s="47">
        <v>0.6842105263157895</v>
      </c>
      <c r="S570" s="47">
        <f>=ROUND(BQ570-(BR570+BS570),3)</f>
      </c>
      <c r="T570" s="47">
        <f>=ROUND(CK570-(CL570+CM570+CN570+CO570+CP570),3)</f>
      </c>
      <c r="U570" s="47">
        <v>0</v>
      </c>
      <c r="V570" s="47">
        <v>0</v>
      </c>
      <c r="W570" s="47">
        <v>0</v>
      </c>
      <c r="X570" s="47">
        <v>0</v>
      </c>
      <c r="Y570" s="47">
        <v>0</v>
      </c>
      <c r="Z570" s="47">
        <v>0</v>
      </c>
      <c r="AA570" s="47">
        <v>0</v>
      </c>
      <c r="AB570" s="47">
        <v>0</v>
      </c>
      <c r="AC570" s="47">
        <v>0</v>
      </c>
      <c r="AD570" s="47">
        <v>0</v>
      </c>
      <c r="AE570" s="47">
        <v>0</v>
      </c>
      <c r="AF570" s="47">
        <v>0</v>
      </c>
      <c r="AG570" s="47">
        <v>0</v>
      </c>
      <c r="AH570" s="47">
        <v>0</v>
      </c>
      <c r="AI570" s="47">
        <v>0</v>
      </c>
      <c r="AJ570" s="47">
        <v>0</v>
      </c>
      <c r="AK570" s="47">
        <v>0</v>
      </c>
      <c r="AL570" s="47">
        <v>0</v>
      </c>
      <c r="AM570" s="47">
        <v>0</v>
      </c>
      <c r="AN570" s="47">
        <v>0</v>
      </c>
      <c r="AO570" s="47">
        <v>0</v>
      </c>
      <c r="AP570" s="47">
        <v>0</v>
      </c>
      <c r="AQ570" s="47">
        <v>0</v>
      </c>
      <c r="AR570" s="47">
        <v>0</v>
      </c>
      <c r="AS570" s="47">
        <v>0</v>
      </c>
      <c r="AT570" s="47">
        <v>0</v>
      </c>
      <c r="AU570" s="47">
        <v>0</v>
      </c>
      <c r="AV570" s="47">
        <v>0</v>
      </c>
      <c r="AW570" s="47">
        <v>0</v>
      </c>
      <c r="AX570" s="47">
        <v>0</v>
      </c>
      <c r="AY570" s="47">
        <v>0</v>
      </c>
      <c r="AZ570" s="47">
        <v>0</v>
      </c>
      <c r="BA570" s="47">
        <v>0</v>
      </c>
      <c r="BB570" s="47">
        <v>0</v>
      </c>
      <c r="BC570" s="47">
        <v>0</v>
      </c>
      <c r="BD570" s="47">
        <v>0</v>
      </c>
      <c r="BE570" s="47">
        <v>0</v>
      </c>
      <c r="BF570" s="47">
        <v>0</v>
      </c>
      <c r="BG570" s="47">
        <v>0</v>
      </c>
      <c r="BH570" s="47">
        <v>0</v>
      </c>
      <c r="BI570" s="47">
        <v>0</v>
      </c>
      <c r="BJ570" s="47">
        <v>0</v>
      </c>
      <c r="BK570" s="47">
        <v>0</v>
      </c>
      <c r="BL570" s="47">
        <v>0</v>
      </c>
      <c r="BM570" s="47">
        <v>0</v>
      </c>
      <c r="BN570" s="47">
        <v>0</v>
      </c>
      <c r="BO570" s="47">
        <v>0</v>
      </c>
      <c r="BP570" s="47">
        <v>0</v>
      </c>
      <c r="BQ570" s="47">
        <v>0</v>
      </c>
      <c r="BR570" s="47">
        <v>0</v>
      </c>
      <c r="BS570" s="47">
        <v>0</v>
      </c>
      <c r="BT570" s="47">
        <v>0</v>
      </c>
      <c r="BU570" s="47">
        <v>0</v>
      </c>
      <c r="BV570" s="47">
        <v>0</v>
      </c>
      <c r="BW570" s="47">
        <v>0</v>
      </c>
      <c r="BX570" s="47">
        <v>0</v>
      </c>
      <c r="BY570" s="47">
        <v>0</v>
      </c>
      <c r="BZ570" s="47">
        <v>0</v>
      </c>
      <c r="CA570" s="47">
        <v>0</v>
      </c>
      <c r="CB570" s="47">
        <v>0</v>
      </c>
      <c r="CC570" s="47">
        <v>0</v>
      </c>
      <c r="CD570" s="47">
        <v>0</v>
      </c>
      <c r="CE570" s="47">
        <v>0</v>
      </c>
      <c r="CF570" s="47">
        <v>0</v>
      </c>
      <c r="CG570" s="47">
        <v>0</v>
      </c>
      <c r="CH570" s="47">
        <v>0</v>
      </c>
      <c r="CI570" s="47">
        <v>0</v>
      </c>
      <c r="CJ570" s="47">
        <v>0</v>
      </c>
      <c r="CK570" s="47">
        <v>0</v>
      </c>
      <c r="CL570" s="47">
        <v>0</v>
      </c>
      <c r="CM570" s="47">
        <v>0</v>
      </c>
      <c r="CN570" s="47">
        <v>0</v>
      </c>
      <c r="CO570" s="47">
        <v>0</v>
      </c>
      <c r="CP570" s="47">
        <v>0</v>
      </c>
      <c r="CQ570" s="47">
        <v>0</v>
      </c>
      <c r="CR570" s="47">
        <v>0</v>
      </c>
      <c r="CS570" s="47">
        <v>0</v>
      </c>
      <c r="CT570" s="47">
        <v>0</v>
      </c>
      <c r="CU570" s="47">
        <v>0</v>
      </c>
      <c r="CV570" s="47">
        <v>0</v>
      </c>
      <c r="CW570" s="47">
        <v>0</v>
      </c>
      <c r="CX570" s="47">
        <v>0</v>
      </c>
      <c r="CY570" s="47">
        <v>0.3157894736842105</v>
      </c>
      <c r="CZ570" s="47">
        <v>0</v>
      </c>
      <c r="DA570" s="47">
        <v>0</v>
      </c>
      <c r="DB570" s="47">
        <v>0</v>
      </c>
      <c r="DC570" s="47">
        <v>0</v>
      </c>
      <c r="DD570" s="47">
        <v>0</v>
      </c>
      <c r="DE570" s="47">
        <v>0.3157894736842105</v>
      </c>
      <c r="DF570" s="47">
        <v>0</v>
      </c>
      <c r="DG570" s="47">
        <v>0</v>
      </c>
      <c r="DH570" s="47">
        <v>0</v>
      </c>
      <c r="DI570" s="47">
        <v>0</v>
      </c>
      <c r="DJ570" s="47">
        <v>0</v>
      </c>
      <c r="DK570" s="47">
        <v>0</v>
      </c>
      <c r="DL570" s="47">
        <v>0</v>
      </c>
      <c r="DM570" s="47">
        <v>0</v>
      </c>
      <c r="DN570" s="47">
        <v>0</v>
      </c>
      <c r="DO570" s="47">
        <v>0</v>
      </c>
      <c r="DP570" s="47">
        <v>0</v>
      </c>
      <c r="DQ570" s="47">
        <v>0</v>
      </c>
      <c r="DR570" s="47">
        <v>0</v>
      </c>
      <c r="DS570" s="47">
        <v>0</v>
      </c>
      <c r="DT570" s="47">
        <v>0</v>
      </c>
      <c r="DU570" s="47">
        <v>0</v>
      </c>
      <c r="DV570" s="47">
        <v>0</v>
      </c>
      <c r="DW570" s="47">
        <v>0</v>
      </c>
      <c r="DX570" s="47">
        <v>0</v>
      </c>
      <c r="DY570" s="47">
        <v>0</v>
      </c>
      <c r="DZ570" s="47">
        <v>0</v>
      </c>
      <c r="EA570" s="47">
        <v>0</v>
      </c>
      <c r="ZZ570" t="s">
        <v>157</v>
      </c>
    </row>
    <row r="571" spans="1:702" x14ac:dyDescent="0.25">
      <c r="A571" s="47" t="s">
        <v>1041</v>
      </c>
      <c r="B571" s="47" t="s">
        <v>153</v>
      </c>
      <c r="C571" s="47" t="s">
        <v>157</v>
      </c>
      <c r="D571" s="47" t="s">
        <v>1170</v>
      </c>
      <c r="E571" s="47" t="s">
        <v>1039</v>
      </c>
      <c r="F571" s="47" t="s">
        <v>1039</v>
      </c>
      <c r="G571" s="47"/>
      <c r="H571" s="47" t="s">
        <v>406</v>
      </c>
      <c r="I571" s="47" t="s">
        <v>529</v>
      </c>
      <c r="J571" s="47" t="str">
        <f>=IFERROR(VLOOKUP(H571&amp;I571,Table_Fonctions!A:G,6,FALSE),"")</f>
        <v>0</v>
      </c>
      <c r="K571" s="47" t="s">
        <v>1177</v>
      </c>
      <c r="L571" s="47" t="str">
        <f>=IFERROR(VLOOKUP(H571&amp;I571,Table_Fonctions!A:G,7,FALSE),K571)</f>
        <v/>
      </c>
      <c r="M571" s="47" t="str">
        <f>=IF(OR(LEFT(D571, 3)="TJ ", LEFT(D571, 4)="CPH "), "OUI", "NON")</f>
        <v/>
      </c>
      <c r="N571" s="47" t="s">
        <v>166</v>
      </c>
      <c r="O571" s="47"/>
      <c r="P571" s="47">
        <v>1</v>
      </c>
      <c r="Q571" s="47">
        <v>1</v>
      </c>
      <c r="R571" s="47" t="s">
        <v>1172</v>
      </c>
      <c r="S571" s="47">
        <f>=ROUND(BQ571-(BR571+BS571),3)</f>
      </c>
      <c r="T571" s="47">
        <f>=ROUND(CK571-(CL571+CM571+CN571+CO571+CP571),3)</f>
      </c>
      <c r="U571" s="47">
        <v>0</v>
      </c>
      <c r="V571" s="47">
        <v>0</v>
      </c>
      <c r="W571" s="47">
        <v>0</v>
      </c>
      <c r="X571" s="47">
        <v>0</v>
      </c>
      <c r="Y571" s="47">
        <v>0</v>
      </c>
      <c r="Z571" s="47">
        <v>0</v>
      </c>
      <c r="AA571" s="47">
        <v>0</v>
      </c>
      <c r="AB571" s="47">
        <v>0</v>
      </c>
      <c r="AC571" s="47">
        <v>0</v>
      </c>
      <c r="AD571" s="47">
        <v>0</v>
      </c>
      <c r="AE571" s="47">
        <v>0</v>
      </c>
      <c r="AF571" s="47">
        <v>0</v>
      </c>
      <c r="AG571" s="47">
        <v>0</v>
      </c>
      <c r="AH571" s="47">
        <v>0</v>
      </c>
      <c r="AI571" s="47">
        <v>0</v>
      </c>
      <c r="AJ571" s="47">
        <v>0</v>
      </c>
      <c r="AK571" s="47">
        <v>0</v>
      </c>
      <c r="AL571" s="47">
        <v>0</v>
      </c>
      <c r="AM571" s="47">
        <v>0</v>
      </c>
      <c r="AN571" s="47">
        <v>0</v>
      </c>
      <c r="AO571" s="47">
        <v>0</v>
      </c>
      <c r="AP571" s="47">
        <v>0</v>
      </c>
      <c r="AQ571" s="47">
        <v>0</v>
      </c>
      <c r="AR571" s="47">
        <v>0</v>
      </c>
      <c r="AS571" s="47">
        <v>0</v>
      </c>
      <c r="AT571" s="47">
        <v>0</v>
      </c>
      <c r="AU571" s="47">
        <v>0</v>
      </c>
      <c r="AV571" s="47">
        <v>0</v>
      </c>
      <c r="AW571" s="47">
        <v>0</v>
      </c>
      <c r="AX571" s="47">
        <v>0</v>
      </c>
      <c r="AY571" s="47">
        <v>0</v>
      </c>
      <c r="AZ571" s="47">
        <v>0</v>
      </c>
      <c r="BA571" s="47">
        <v>0</v>
      </c>
      <c r="BB571" s="47">
        <v>0</v>
      </c>
      <c r="BC571" s="47">
        <v>0</v>
      </c>
      <c r="BD571" s="47">
        <v>0</v>
      </c>
      <c r="BE571" s="47">
        <v>0</v>
      </c>
      <c r="BF571" s="47">
        <v>0</v>
      </c>
      <c r="BG571" s="47">
        <v>0</v>
      </c>
      <c r="BH571" s="47">
        <v>0</v>
      </c>
      <c r="BI571" s="47">
        <v>0</v>
      </c>
      <c r="BJ571" s="47">
        <v>0</v>
      </c>
      <c r="BK571" s="47">
        <v>0</v>
      </c>
      <c r="BL571" s="47">
        <v>0</v>
      </c>
      <c r="BM571" s="47">
        <v>0</v>
      </c>
      <c r="BN571" s="47">
        <v>0</v>
      </c>
      <c r="BO571" s="47">
        <v>0</v>
      </c>
      <c r="BP571" s="47">
        <v>0</v>
      </c>
      <c r="BQ571" s="47">
        <v>0</v>
      </c>
      <c r="BR571" s="47">
        <v>0</v>
      </c>
      <c r="BS571" s="47">
        <v>0</v>
      </c>
      <c r="BT571" s="47">
        <v>0</v>
      </c>
      <c r="BU571" s="47">
        <v>0</v>
      </c>
      <c r="BV571" s="47">
        <v>0</v>
      </c>
      <c r="BW571" s="47">
        <v>0</v>
      </c>
      <c r="BX571" s="47">
        <v>0</v>
      </c>
      <c r="BY571" s="47">
        <v>0</v>
      </c>
      <c r="BZ571" s="47">
        <v>0</v>
      </c>
      <c r="CA571" s="47">
        <v>0</v>
      </c>
      <c r="CB571" s="47">
        <v>0</v>
      </c>
      <c r="CC571" s="47">
        <v>0</v>
      </c>
      <c r="CD571" s="47">
        <v>0</v>
      </c>
      <c r="CE571" s="47">
        <v>0</v>
      </c>
      <c r="CF571" s="47">
        <v>0</v>
      </c>
      <c r="CG571" s="47">
        <v>0</v>
      </c>
      <c r="CH571" s="47">
        <v>0</v>
      </c>
      <c r="CI571" s="47">
        <v>0</v>
      </c>
      <c r="CJ571" s="47">
        <v>0</v>
      </c>
      <c r="CK571" s="47">
        <v>0</v>
      </c>
      <c r="CL571" s="47">
        <v>0</v>
      </c>
      <c r="CM571" s="47">
        <v>0</v>
      </c>
      <c r="CN571" s="47">
        <v>0</v>
      </c>
      <c r="CO571" s="47">
        <v>0</v>
      </c>
      <c r="CP571" s="47">
        <v>0</v>
      </c>
      <c r="CQ571" s="47">
        <v>0</v>
      </c>
      <c r="CR571" s="47">
        <v>0</v>
      </c>
      <c r="CS571" s="47">
        <v>0</v>
      </c>
      <c r="CT571" s="47">
        <v>0</v>
      </c>
      <c r="CU571" s="47">
        <v>0</v>
      </c>
      <c r="CV571" s="47">
        <v>0</v>
      </c>
      <c r="CW571" s="47">
        <v>0</v>
      </c>
      <c r="CX571" s="47">
        <v>0</v>
      </c>
      <c r="CY571" s="47">
        <v>1</v>
      </c>
      <c r="CZ571" s="47">
        <v>0</v>
      </c>
      <c r="DA571" s="47">
        <v>0</v>
      </c>
      <c r="DB571" s="47">
        <v>0</v>
      </c>
      <c r="DC571" s="47">
        <v>0</v>
      </c>
      <c r="DD571" s="47">
        <v>0</v>
      </c>
      <c r="DE571" s="47">
        <v>0</v>
      </c>
      <c r="DF571" s="47">
        <v>1</v>
      </c>
      <c r="DG571" s="47">
        <v>0</v>
      </c>
      <c r="DH571" s="47">
        <v>0</v>
      </c>
      <c r="DI571" s="47">
        <v>0</v>
      </c>
      <c r="DJ571" s="47">
        <v>0</v>
      </c>
      <c r="DK571" s="47">
        <v>0</v>
      </c>
      <c r="DL571" s="47">
        <v>0</v>
      </c>
      <c r="DM571" s="47">
        <v>0</v>
      </c>
      <c r="DN571" s="47">
        <v>0</v>
      </c>
      <c r="DO571" s="47">
        <v>0</v>
      </c>
      <c r="DP571" s="47">
        <v>0</v>
      </c>
      <c r="DQ571" s="47">
        <v>0</v>
      </c>
      <c r="DR571" s="47">
        <v>0</v>
      </c>
      <c r="DS571" s="47">
        <v>0</v>
      </c>
      <c r="DT571" s="47">
        <v>0</v>
      </c>
      <c r="DU571" s="47">
        <v>0</v>
      </c>
      <c r="DV571" s="47">
        <v>0</v>
      </c>
      <c r="DW571" s="47">
        <v>0</v>
      </c>
      <c r="DX571" s="47">
        <v>0</v>
      </c>
      <c r="DY571" s="47">
        <v>0</v>
      </c>
      <c r="DZ571" s="47">
        <v>0</v>
      </c>
      <c r="EA571" s="47">
        <v>0</v>
      </c>
      <c r="ZZ571" t="s">
        <v>157</v>
      </c>
    </row>
    <row r="572" spans="1:702" x14ac:dyDescent="0.25">
      <c r="A572" s="47" t="s">
        <v>1042</v>
      </c>
      <c r="B572" s="47" t="s">
        <v>153</v>
      </c>
      <c r="C572" s="47" t="s">
        <v>157</v>
      </c>
      <c r="D572" s="47" t="s">
        <v>1170</v>
      </c>
      <c r="E572" s="47" t="s">
        <v>1039</v>
      </c>
      <c r="F572" s="47" t="s">
        <v>1039</v>
      </c>
      <c r="G572" s="47"/>
      <c r="H572" s="47" t="s">
        <v>406</v>
      </c>
      <c r="I572" s="47" t="s">
        <v>415</v>
      </c>
      <c r="J572" s="47" t="str">
        <f>=IFERROR(VLOOKUP(H572&amp;I572,Table_Fonctions!A:G,6,FALSE),"")</f>
        <v>0</v>
      </c>
      <c r="K572" s="47" t="s">
        <v>1177</v>
      </c>
      <c r="L572" s="47" t="str">
        <f>=IFERROR(VLOOKUP(H572&amp;I572,Table_Fonctions!A:G,7,FALSE),K572)</f>
        <v/>
      </c>
      <c r="M572" s="47" t="str">
        <f>=IF(OR(LEFT(D572, 3)="TJ ", LEFT(D572, 4)="CPH "), "OUI", "NON")</f>
        <v/>
      </c>
      <c r="N572" s="47" t="s">
        <v>619</v>
      </c>
      <c r="O572" s="47" t="s">
        <v>669</v>
      </c>
      <c r="P572" s="47">
        <v>0.8</v>
      </c>
      <c r="Q572" s="47">
        <v>0.8</v>
      </c>
      <c r="R572" s="47" t="s">
        <v>1172</v>
      </c>
      <c r="S572" s="47">
        <f>=ROUND(BQ572-(BR572+BS572),3)</f>
      </c>
      <c r="T572" s="47">
        <f>=ROUND(CK572-(CL572+CM572+CN572+CO572+CP572),3)</f>
      </c>
      <c r="U572" s="47">
        <v>0</v>
      </c>
      <c r="V572" s="47">
        <v>0</v>
      </c>
      <c r="W572" s="47">
        <v>0</v>
      </c>
      <c r="X572" s="47">
        <v>0</v>
      </c>
      <c r="Y572" s="47">
        <v>0</v>
      </c>
      <c r="Z572" s="47">
        <v>0</v>
      </c>
      <c r="AA572" s="47">
        <v>0</v>
      </c>
      <c r="AB572" s="47">
        <v>0</v>
      </c>
      <c r="AC572" s="47">
        <v>0</v>
      </c>
      <c r="AD572" s="47">
        <v>0</v>
      </c>
      <c r="AE572" s="47">
        <v>0</v>
      </c>
      <c r="AF572" s="47">
        <v>0</v>
      </c>
      <c r="AG572" s="47">
        <v>0</v>
      </c>
      <c r="AH572" s="47">
        <v>0</v>
      </c>
      <c r="AI572" s="47">
        <v>0</v>
      </c>
      <c r="AJ572" s="47">
        <v>0</v>
      </c>
      <c r="AK572" s="47">
        <v>0</v>
      </c>
      <c r="AL572" s="47">
        <v>0</v>
      </c>
      <c r="AM572" s="47">
        <v>0</v>
      </c>
      <c r="AN572" s="47">
        <v>0</v>
      </c>
      <c r="AO572" s="47">
        <v>0</v>
      </c>
      <c r="AP572" s="47">
        <v>0</v>
      </c>
      <c r="AQ572" s="47">
        <v>0</v>
      </c>
      <c r="AR572" s="47">
        <v>0</v>
      </c>
      <c r="AS572" s="47">
        <v>0</v>
      </c>
      <c r="AT572" s="47">
        <v>0</v>
      </c>
      <c r="AU572" s="47">
        <v>0</v>
      </c>
      <c r="AV572" s="47">
        <v>0</v>
      </c>
      <c r="AW572" s="47">
        <v>0</v>
      </c>
      <c r="AX572" s="47">
        <v>0</v>
      </c>
      <c r="AY572" s="47">
        <v>0</v>
      </c>
      <c r="AZ572" s="47">
        <v>0</v>
      </c>
      <c r="BA572" s="47">
        <v>0</v>
      </c>
      <c r="BB572" s="47">
        <v>0</v>
      </c>
      <c r="BC572" s="47">
        <v>0</v>
      </c>
      <c r="BD572" s="47">
        <v>0</v>
      </c>
      <c r="BE572" s="47">
        <v>0</v>
      </c>
      <c r="BF572" s="47">
        <v>0</v>
      </c>
      <c r="BG572" s="47">
        <v>0</v>
      </c>
      <c r="BH572" s="47">
        <v>0</v>
      </c>
      <c r="BI572" s="47">
        <v>0</v>
      </c>
      <c r="BJ572" s="47">
        <v>0</v>
      </c>
      <c r="BK572" s="47">
        <v>0</v>
      </c>
      <c r="BL572" s="47">
        <v>0</v>
      </c>
      <c r="BM572" s="47">
        <v>0</v>
      </c>
      <c r="BN572" s="47">
        <v>0</v>
      </c>
      <c r="BO572" s="47">
        <v>0</v>
      </c>
      <c r="BP572" s="47">
        <v>0</v>
      </c>
      <c r="BQ572" s="47">
        <v>0</v>
      </c>
      <c r="BR572" s="47">
        <v>0</v>
      </c>
      <c r="BS572" s="47">
        <v>0</v>
      </c>
      <c r="BT572" s="47">
        <v>0</v>
      </c>
      <c r="BU572" s="47">
        <v>0</v>
      </c>
      <c r="BV572" s="47">
        <v>0</v>
      </c>
      <c r="BW572" s="47">
        <v>0</v>
      </c>
      <c r="BX572" s="47">
        <v>0</v>
      </c>
      <c r="BY572" s="47">
        <v>0</v>
      </c>
      <c r="BZ572" s="47">
        <v>0</v>
      </c>
      <c r="CA572" s="47">
        <v>0</v>
      </c>
      <c r="CB572" s="47">
        <v>0</v>
      </c>
      <c r="CC572" s="47">
        <v>0</v>
      </c>
      <c r="CD572" s="47">
        <v>0</v>
      </c>
      <c r="CE572" s="47">
        <v>0</v>
      </c>
      <c r="CF572" s="47">
        <v>0</v>
      </c>
      <c r="CG572" s="47">
        <v>0</v>
      </c>
      <c r="CH572" s="47">
        <v>0</v>
      </c>
      <c r="CI572" s="47">
        <v>0</v>
      </c>
      <c r="CJ572" s="47">
        <v>0</v>
      </c>
      <c r="CK572" s="47">
        <v>0</v>
      </c>
      <c r="CL572" s="47">
        <v>0</v>
      </c>
      <c r="CM572" s="47">
        <v>0</v>
      </c>
      <c r="CN572" s="47">
        <v>0</v>
      </c>
      <c r="CO572" s="47">
        <v>0</v>
      </c>
      <c r="CP572" s="47">
        <v>0</v>
      </c>
      <c r="CQ572" s="47">
        <v>0</v>
      </c>
      <c r="CR572" s="47">
        <v>0</v>
      </c>
      <c r="CS572" s="47">
        <v>0</v>
      </c>
      <c r="CT572" s="47">
        <v>0</v>
      </c>
      <c r="CU572" s="47">
        <v>0</v>
      </c>
      <c r="CV572" s="47">
        <v>0</v>
      </c>
      <c r="CW572" s="47">
        <v>0</v>
      </c>
      <c r="CX572" s="47">
        <v>0</v>
      </c>
      <c r="CY572" s="47">
        <v>0.8</v>
      </c>
      <c r="CZ572" s="47">
        <v>0</v>
      </c>
      <c r="DA572" s="47">
        <v>0</v>
      </c>
      <c r="DB572" s="47">
        <v>0</v>
      </c>
      <c r="DC572" s="47">
        <v>0</v>
      </c>
      <c r="DD572" s="47">
        <v>0</v>
      </c>
      <c r="DE572" s="47">
        <v>0</v>
      </c>
      <c r="DF572" s="47">
        <v>0</v>
      </c>
      <c r="DG572" s="47">
        <v>0</v>
      </c>
      <c r="DH572" s="47">
        <v>0.8</v>
      </c>
      <c r="DI572" s="47">
        <v>0</v>
      </c>
      <c r="DJ572" s="47">
        <v>0</v>
      </c>
      <c r="DK572" s="47">
        <v>0</v>
      </c>
      <c r="DL572" s="47">
        <v>0</v>
      </c>
      <c r="DM572" s="47">
        <v>0</v>
      </c>
      <c r="DN572" s="47">
        <v>0</v>
      </c>
      <c r="DO572" s="47">
        <v>0</v>
      </c>
      <c r="DP572" s="47">
        <v>0</v>
      </c>
      <c r="DQ572" s="47">
        <v>0</v>
      </c>
      <c r="DR572" s="47">
        <v>0</v>
      </c>
      <c r="DS572" s="47">
        <v>0</v>
      </c>
      <c r="DT572" s="47">
        <v>0</v>
      </c>
      <c r="DU572" s="47">
        <v>0</v>
      </c>
      <c r="DV572" s="47">
        <v>0</v>
      </c>
      <c r="DW572" s="47">
        <v>0</v>
      </c>
      <c r="DX572" s="47">
        <v>0</v>
      </c>
      <c r="DY572" s="47">
        <v>0</v>
      </c>
      <c r="DZ572" s="47">
        <v>0</v>
      </c>
      <c r="EA572" s="47">
        <v>0</v>
      </c>
      <c r="ZZ572" t="s">
        <v>157</v>
      </c>
    </row>
    <row r="573" spans="1:702" x14ac:dyDescent="0.25">
      <c r="A573" s="47" t="s">
        <v>1043</v>
      </c>
      <c r="B573" s="47" t="s">
        <v>153</v>
      </c>
      <c r="C573" s="47" t="s">
        <v>157</v>
      </c>
      <c r="D573" s="47" t="s">
        <v>1170</v>
      </c>
      <c r="E573" s="47" t="s">
        <v>1039</v>
      </c>
      <c r="F573" s="47" t="s">
        <v>1039</v>
      </c>
      <c r="G573" s="47"/>
      <c r="H573" s="47" t="s">
        <v>406</v>
      </c>
      <c r="I573" s="47" t="s">
        <v>415</v>
      </c>
      <c r="J573" s="47" t="str">
        <f>=IFERROR(VLOOKUP(H573&amp;I573,Table_Fonctions!A:G,6,FALSE),"")</f>
        <v>0</v>
      </c>
      <c r="K573" s="47" t="s">
        <v>1177</v>
      </c>
      <c r="L573" s="47" t="str">
        <f>=IFERROR(VLOOKUP(H573&amp;I573,Table_Fonctions!A:G,7,FALSE),K573)</f>
        <v/>
      </c>
      <c r="M573" s="47" t="str">
        <f>=IF(OR(LEFT(D573, 3)="TJ ", LEFT(D573, 4)="CPH "), "OUI", "NON")</f>
        <v/>
      </c>
      <c r="N573" s="47" t="s">
        <v>619</v>
      </c>
      <c r="O573" s="47"/>
      <c r="P573" s="47">
        <v>1</v>
      </c>
      <c r="Q573" s="47">
        <v>1</v>
      </c>
      <c r="R573" s="47" t="s">
        <v>1172</v>
      </c>
      <c r="S573" s="47">
        <f>=ROUND(BQ573-(BR573+BS573),3)</f>
      </c>
      <c r="T573" s="47">
        <f>=ROUND(CK573-(CL573+CM573+CN573+CO573+CP573),3)</f>
      </c>
      <c r="U573" s="47">
        <v>0</v>
      </c>
      <c r="V573" s="47">
        <v>0</v>
      </c>
      <c r="W573" s="47">
        <v>0</v>
      </c>
      <c r="X573" s="47">
        <v>0</v>
      </c>
      <c r="Y573" s="47">
        <v>0</v>
      </c>
      <c r="Z573" s="47">
        <v>0</v>
      </c>
      <c r="AA573" s="47">
        <v>0</v>
      </c>
      <c r="AB573" s="47">
        <v>0</v>
      </c>
      <c r="AC573" s="47">
        <v>0</v>
      </c>
      <c r="AD573" s="47">
        <v>0</v>
      </c>
      <c r="AE573" s="47">
        <v>0</v>
      </c>
      <c r="AF573" s="47">
        <v>0</v>
      </c>
      <c r="AG573" s="47">
        <v>0</v>
      </c>
      <c r="AH573" s="47">
        <v>0</v>
      </c>
      <c r="AI573" s="47">
        <v>0</v>
      </c>
      <c r="AJ573" s="47">
        <v>0</v>
      </c>
      <c r="AK573" s="47">
        <v>0</v>
      </c>
      <c r="AL573" s="47">
        <v>0</v>
      </c>
      <c r="AM573" s="47">
        <v>0</v>
      </c>
      <c r="AN573" s="47">
        <v>0</v>
      </c>
      <c r="AO573" s="47">
        <v>0</v>
      </c>
      <c r="AP573" s="47">
        <v>0</v>
      </c>
      <c r="AQ573" s="47">
        <v>0</v>
      </c>
      <c r="AR573" s="47">
        <v>0</v>
      </c>
      <c r="AS573" s="47">
        <v>0</v>
      </c>
      <c r="AT573" s="47">
        <v>0</v>
      </c>
      <c r="AU573" s="47">
        <v>0</v>
      </c>
      <c r="AV573" s="47">
        <v>0</v>
      </c>
      <c r="AW573" s="47">
        <v>0</v>
      </c>
      <c r="AX573" s="47">
        <v>0</v>
      </c>
      <c r="AY573" s="47">
        <v>0</v>
      </c>
      <c r="AZ573" s="47">
        <v>0</v>
      </c>
      <c r="BA573" s="47">
        <v>0</v>
      </c>
      <c r="BB573" s="47">
        <v>0</v>
      </c>
      <c r="BC573" s="47">
        <v>0</v>
      </c>
      <c r="BD573" s="47">
        <v>0</v>
      </c>
      <c r="BE573" s="47">
        <v>0</v>
      </c>
      <c r="BF573" s="47">
        <v>0</v>
      </c>
      <c r="BG573" s="47">
        <v>0</v>
      </c>
      <c r="BH573" s="47">
        <v>0</v>
      </c>
      <c r="BI573" s="47">
        <v>0</v>
      </c>
      <c r="BJ573" s="47">
        <v>0</v>
      </c>
      <c r="BK573" s="47">
        <v>0</v>
      </c>
      <c r="BL573" s="47">
        <v>0</v>
      </c>
      <c r="BM573" s="47">
        <v>0</v>
      </c>
      <c r="BN573" s="47">
        <v>0</v>
      </c>
      <c r="BO573" s="47">
        <v>0</v>
      </c>
      <c r="BP573" s="47">
        <v>0</v>
      </c>
      <c r="BQ573" s="47">
        <v>0</v>
      </c>
      <c r="BR573" s="47">
        <v>0</v>
      </c>
      <c r="BS573" s="47">
        <v>0</v>
      </c>
      <c r="BT573" s="47">
        <v>0</v>
      </c>
      <c r="BU573" s="47">
        <v>0</v>
      </c>
      <c r="BV573" s="47">
        <v>0</v>
      </c>
      <c r="BW573" s="47">
        <v>0</v>
      </c>
      <c r="BX573" s="47">
        <v>0</v>
      </c>
      <c r="BY573" s="47">
        <v>0</v>
      </c>
      <c r="BZ573" s="47">
        <v>0</v>
      </c>
      <c r="CA573" s="47">
        <v>0</v>
      </c>
      <c r="CB573" s="47">
        <v>0</v>
      </c>
      <c r="CC573" s="47">
        <v>0</v>
      </c>
      <c r="CD573" s="47">
        <v>0</v>
      </c>
      <c r="CE573" s="47">
        <v>0</v>
      </c>
      <c r="CF573" s="47">
        <v>0</v>
      </c>
      <c r="CG573" s="47">
        <v>0</v>
      </c>
      <c r="CH573" s="47">
        <v>0</v>
      </c>
      <c r="CI573" s="47">
        <v>0</v>
      </c>
      <c r="CJ573" s="47">
        <v>0</v>
      </c>
      <c r="CK573" s="47">
        <v>0</v>
      </c>
      <c r="CL573" s="47">
        <v>0</v>
      </c>
      <c r="CM573" s="47">
        <v>0</v>
      </c>
      <c r="CN573" s="47">
        <v>0</v>
      </c>
      <c r="CO573" s="47">
        <v>0</v>
      </c>
      <c r="CP573" s="47">
        <v>0</v>
      </c>
      <c r="CQ573" s="47">
        <v>0</v>
      </c>
      <c r="CR573" s="47">
        <v>0</v>
      </c>
      <c r="CS573" s="47">
        <v>0</v>
      </c>
      <c r="CT573" s="47">
        <v>0</v>
      </c>
      <c r="CU573" s="47">
        <v>0</v>
      </c>
      <c r="CV573" s="47">
        <v>0</v>
      </c>
      <c r="CW573" s="47">
        <v>0</v>
      </c>
      <c r="CX573" s="47">
        <v>0</v>
      </c>
      <c r="CY573" s="47">
        <v>1</v>
      </c>
      <c r="CZ573" s="47">
        <v>0</v>
      </c>
      <c r="DA573" s="47">
        <v>0</v>
      </c>
      <c r="DB573" s="47">
        <v>0</v>
      </c>
      <c r="DC573" s="47">
        <v>0</v>
      </c>
      <c r="DD573" s="47">
        <v>0</v>
      </c>
      <c r="DE573" s="47">
        <v>0</v>
      </c>
      <c r="DF573" s="47">
        <v>0</v>
      </c>
      <c r="DG573" s="47">
        <v>0</v>
      </c>
      <c r="DH573" s="47">
        <v>0</v>
      </c>
      <c r="DI573" s="47">
        <v>1</v>
      </c>
      <c r="DJ573" s="47">
        <v>0</v>
      </c>
      <c r="DK573" s="47">
        <v>0</v>
      </c>
      <c r="DL573" s="47">
        <v>0</v>
      </c>
      <c r="DM573" s="47">
        <v>0</v>
      </c>
      <c r="DN573" s="47">
        <v>0</v>
      </c>
      <c r="DO573" s="47">
        <v>0</v>
      </c>
      <c r="DP573" s="47">
        <v>0</v>
      </c>
      <c r="DQ573" s="47">
        <v>0</v>
      </c>
      <c r="DR573" s="47">
        <v>0</v>
      </c>
      <c r="DS573" s="47">
        <v>0</v>
      </c>
      <c r="DT573" s="47">
        <v>0</v>
      </c>
      <c r="DU573" s="47">
        <v>0</v>
      </c>
      <c r="DV573" s="47">
        <v>0</v>
      </c>
      <c r="DW573" s="47">
        <v>0</v>
      </c>
      <c r="DX573" s="47">
        <v>0</v>
      </c>
      <c r="DY573" s="47">
        <v>0</v>
      </c>
      <c r="DZ573" s="47">
        <v>0</v>
      </c>
      <c r="EA573" s="47">
        <v>0</v>
      </c>
      <c r="ZZ573" t="s">
        <v>157</v>
      </c>
    </row>
    <row r="574" spans="1:702" x14ac:dyDescent="0.25">
      <c r="A574" s="47" t="s">
        <v>1044</v>
      </c>
      <c r="B574" s="47" t="s">
        <v>153</v>
      </c>
      <c r="C574" s="47" t="s">
        <v>157</v>
      </c>
      <c r="D574" s="47" t="s">
        <v>1170</v>
      </c>
      <c r="E574" s="47" t="s">
        <v>1039</v>
      </c>
      <c r="F574" s="47" t="s">
        <v>1039</v>
      </c>
      <c r="G574" s="47"/>
      <c r="H574" s="47" t="s">
        <v>406</v>
      </c>
      <c r="I574" s="47" t="s">
        <v>486</v>
      </c>
      <c r="J574" s="47" t="str">
        <f>=IFERROR(VLOOKUP(H574&amp;I574,Table_Fonctions!A:G,6,FALSE),"")</f>
        <v>0</v>
      </c>
      <c r="K574" s="47" t="s">
        <v>1177</v>
      </c>
      <c r="L574" s="47" t="str">
        <f>=IFERROR(VLOOKUP(H574&amp;I574,Table_Fonctions!A:G,7,FALSE),K574)</f>
        <v/>
      </c>
      <c r="M574" s="47" t="str">
        <f>=IF(OR(LEFT(D574, 3)="TJ ", LEFT(D574, 4)="CPH "), "OUI", "NON")</f>
        <v/>
      </c>
      <c r="N574" s="47" t="s">
        <v>922</v>
      </c>
      <c r="O574" s="47"/>
      <c r="P574" s="47">
        <v>1</v>
      </c>
      <c r="Q574" s="47">
        <v>1</v>
      </c>
      <c r="R574" s="47" t="s">
        <v>1172</v>
      </c>
      <c r="S574" s="47">
        <f>=ROUND(BQ574-(BR574+BS574),3)</f>
      </c>
      <c r="T574" s="47">
        <f>=ROUND(CK574-(CL574+CM574+CN574+CO574+CP574),3)</f>
      </c>
      <c r="U574" s="47">
        <v>0</v>
      </c>
      <c r="V574" s="47">
        <v>0</v>
      </c>
      <c r="W574" s="47">
        <v>0</v>
      </c>
      <c r="X574" s="47">
        <v>0</v>
      </c>
      <c r="Y574" s="47">
        <v>0</v>
      </c>
      <c r="Z574" s="47">
        <v>0</v>
      </c>
      <c r="AA574" s="47">
        <v>0</v>
      </c>
      <c r="AB574" s="47">
        <v>0</v>
      </c>
      <c r="AC574" s="47">
        <v>0</v>
      </c>
      <c r="AD574" s="47">
        <v>0</v>
      </c>
      <c r="AE574" s="47">
        <v>0</v>
      </c>
      <c r="AF574" s="47">
        <v>0</v>
      </c>
      <c r="AG574" s="47">
        <v>0</v>
      </c>
      <c r="AH574" s="47">
        <v>0</v>
      </c>
      <c r="AI574" s="47">
        <v>0</v>
      </c>
      <c r="AJ574" s="47">
        <v>0</v>
      </c>
      <c r="AK574" s="47">
        <v>0</v>
      </c>
      <c r="AL574" s="47">
        <v>0</v>
      </c>
      <c r="AM574" s="47">
        <v>0</v>
      </c>
      <c r="AN574" s="47">
        <v>0</v>
      </c>
      <c r="AO574" s="47">
        <v>0</v>
      </c>
      <c r="AP574" s="47">
        <v>0</v>
      </c>
      <c r="AQ574" s="47">
        <v>0</v>
      </c>
      <c r="AR574" s="47">
        <v>0</v>
      </c>
      <c r="AS574" s="47">
        <v>0</v>
      </c>
      <c r="AT574" s="47">
        <v>0</v>
      </c>
      <c r="AU574" s="47">
        <v>0</v>
      </c>
      <c r="AV574" s="47">
        <v>0</v>
      </c>
      <c r="AW574" s="47">
        <v>0</v>
      </c>
      <c r="AX574" s="47">
        <v>0</v>
      </c>
      <c r="AY574" s="47">
        <v>0</v>
      </c>
      <c r="AZ574" s="47">
        <v>0</v>
      </c>
      <c r="BA574" s="47">
        <v>0</v>
      </c>
      <c r="BB574" s="47">
        <v>0</v>
      </c>
      <c r="BC574" s="47">
        <v>0</v>
      </c>
      <c r="BD574" s="47">
        <v>0</v>
      </c>
      <c r="BE574" s="47">
        <v>0</v>
      </c>
      <c r="BF574" s="47">
        <v>0</v>
      </c>
      <c r="BG574" s="47">
        <v>0</v>
      </c>
      <c r="BH574" s="47">
        <v>0</v>
      </c>
      <c r="BI574" s="47">
        <v>0</v>
      </c>
      <c r="BJ574" s="47">
        <v>0</v>
      </c>
      <c r="BK574" s="47">
        <v>0</v>
      </c>
      <c r="BL574" s="47">
        <v>0</v>
      </c>
      <c r="BM574" s="47">
        <v>0</v>
      </c>
      <c r="BN574" s="47">
        <v>0</v>
      </c>
      <c r="BO574" s="47">
        <v>0</v>
      </c>
      <c r="BP574" s="47">
        <v>0</v>
      </c>
      <c r="BQ574" s="47">
        <v>0</v>
      </c>
      <c r="BR574" s="47">
        <v>0</v>
      </c>
      <c r="BS574" s="47">
        <v>0</v>
      </c>
      <c r="BT574" s="47">
        <v>0</v>
      </c>
      <c r="BU574" s="47">
        <v>0</v>
      </c>
      <c r="BV574" s="47">
        <v>0</v>
      </c>
      <c r="BW574" s="47">
        <v>0</v>
      </c>
      <c r="BX574" s="47">
        <v>0</v>
      </c>
      <c r="BY574" s="47">
        <v>0</v>
      </c>
      <c r="BZ574" s="47">
        <v>0</v>
      </c>
      <c r="CA574" s="47">
        <v>0</v>
      </c>
      <c r="CB574" s="47">
        <v>0</v>
      </c>
      <c r="CC574" s="47">
        <v>0</v>
      </c>
      <c r="CD574" s="47">
        <v>0</v>
      </c>
      <c r="CE574" s="47">
        <v>0</v>
      </c>
      <c r="CF574" s="47">
        <v>0</v>
      </c>
      <c r="CG574" s="47">
        <v>0</v>
      </c>
      <c r="CH574" s="47">
        <v>0</v>
      </c>
      <c r="CI574" s="47">
        <v>0</v>
      </c>
      <c r="CJ574" s="47">
        <v>0</v>
      </c>
      <c r="CK574" s="47">
        <v>0</v>
      </c>
      <c r="CL574" s="47">
        <v>0</v>
      </c>
      <c r="CM574" s="47">
        <v>0</v>
      </c>
      <c r="CN574" s="47">
        <v>0</v>
      </c>
      <c r="CO574" s="47">
        <v>0</v>
      </c>
      <c r="CP574" s="47">
        <v>0</v>
      </c>
      <c r="CQ574" s="47">
        <v>0</v>
      </c>
      <c r="CR574" s="47">
        <v>0</v>
      </c>
      <c r="CS574" s="47">
        <v>0</v>
      </c>
      <c r="CT574" s="47">
        <v>0</v>
      </c>
      <c r="CU574" s="47">
        <v>0</v>
      </c>
      <c r="CV574" s="47">
        <v>0</v>
      </c>
      <c r="CW574" s="47">
        <v>0</v>
      </c>
      <c r="CX574" s="47">
        <v>0</v>
      </c>
      <c r="CY574" s="47">
        <v>1</v>
      </c>
      <c r="CZ574" s="47">
        <v>1</v>
      </c>
      <c r="DA574" s="47">
        <v>0</v>
      </c>
      <c r="DB574" s="47">
        <v>0</v>
      </c>
      <c r="DC574" s="47">
        <v>0</v>
      </c>
      <c r="DD574" s="47">
        <v>0</v>
      </c>
      <c r="DE574" s="47">
        <v>0</v>
      </c>
      <c r="DF574" s="47">
        <v>0</v>
      </c>
      <c r="DG574" s="47">
        <v>0</v>
      </c>
      <c r="DH574" s="47">
        <v>0</v>
      </c>
      <c r="DI574" s="47">
        <v>0</v>
      </c>
      <c r="DJ574" s="47">
        <v>0</v>
      </c>
      <c r="DK574" s="47">
        <v>0</v>
      </c>
      <c r="DL574" s="47">
        <v>0</v>
      </c>
      <c r="DM574" s="47">
        <v>0</v>
      </c>
      <c r="DN574" s="47">
        <v>0</v>
      </c>
      <c r="DO574" s="47">
        <v>0</v>
      </c>
      <c r="DP574" s="47">
        <v>0</v>
      </c>
      <c r="DQ574" s="47">
        <v>0</v>
      </c>
      <c r="DR574" s="47">
        <v>0</v>
      </c>
      <c r="DS574" s="47">
        <v>0</v>
      </c>
      <c r="DT574" s="47">
        <v>0</v>
      </c>
      <c r="DU574" s="47">
        <v>0</v>
      </c>
      <c r="DV574" s="47">
        <v>0</v>
      </c>
      <c r="DW574" s="47">
        <v>0</v>
      </c>
      <c r="DX574" s="47">
        <v>0</v>
      </c>
      <c r="DY574" s="47">
        <v>0</v>
      </c>
      <c r="DZ574" s="47">
        <v>0</v>
      </c>
      <c r="EA574" s="47">
        <v>0</v>
      </c>
      <c r="ZZ574" t="s">
        <v>157</v>
      </c>
    </row>
    <row r="575" spans="1:702" x14ac:dyDescent="0.25">
      <c r="A575" s="47" t="s">
        <v>1045</v>
      </c>
      <c r="B575" s="47" t="s">
        <v>153</v>
      </c>
      <c r="C575" s="47" t="s">
        <v>157</v>
      </c>
      <c r="D575" s="47" t="s">
        <v>1170</v>
      </c>
      <c r="E575" s="47" t="s">
        <v>1046</v>
      </c>
      <c r="F575" s="47" t="s">
        <v>1046</v>
      </c>
      <c r="G575" s="47"/>
      <c r="H575" s="47" t="s">
        <v>406</v>
      </c>
      <c r="I575" s="47" t="s">
        <v>412</v>
      </c>
      <c r="J575" s="47" t="str">
        <f>=IFERROR(VLOOKUP(H575&amp;I575,Table_Fonctions!A:G,6,FALSE),"")</f>
        <v>0</v>
      </c>
      <c r="K575" s="47" t="s">
        <v>1177</v>
      </c>
      <c r="L575" s="47" t="str">
        <f>=IFERROR(VLOOKUP(H575&amp;I575,Table_Fonctions!A:G,7,FALSE),K575)</f>
        <v/>
      </c>
      <c r="M575" s="47" t="str">
        <f>=IF(OR(LEFT(D575, 3)="TJ ", LEFT(D575, 4)="CPH "), "OUI", "NON")</f>
        <v/>
      </c>
      <c r="N575" s="47" t="s">
        <v>660</v>
      </c>
      <c r="O575" s="47"/>
      <c r="P575" s="47">
        <v>1</v>
      </c>
      <c r="Q575" s="47">
        <v>0</v>
      </c>
      <c r="R575" s="47">
        <v>1</v>
      </c>
      <c r="S575" s="47">
        <f>=ROUND(BQ575-(BR575+BS575),3)</f>
      </c>
      <c r="T575" s="47">
        <f>=ROUND(CK575-(CL575+CM575+CN575+CO575+CP575),3)</f>
      </c>
      <c r="U575" s="47">
        <v>0</v>
      </c>
      <c r="V575" s="47">
        <v>0</v>
      </c>
      <c r="W575" s="47">
        <v>0</v>
      </c>
      <c r="X575" s="47">
        <v>0</v>
      </c>
      <c r="Y575" s="47">
        <v>0</v>
      </c>
      <c r="Z575" s="47">
        <v>0</v>
      </c>
      <c r="AA575" s="47">
        <v>0</v>
      </c>
      <c r="AB575" s="47">
        <v>0</v>
      </c>
      <c r="AC575" s="47">
        <v>0</v>
      </c>
      <c r="AD575" s="47">
        <v>0</v>
      </c>
      <c r="AE575" s="47">
        <v>0</v>
      </c>
      <c r="AF575" s="47">
        <v>0</v>
      </c>
      <c r="AG575" s="47">
        <v>0</v>
      </c>
      <c r="AH575" s="47">
        <v>0</v>
      </c>
      <c r="AI575" s="47">
        <v>0</v>
      </c>
      <c r="AJ575" s="47">
        <v>0</v>
      </c>
      <c r="AK575" s="47">
        <v>0</v>
      </c>
      <c r="AL575" s="47">
        <v>0</v>
      </c>
      <c r="AM575" s="47">
        <v>0</v>
      </c>
      <c r="AN575" s="47">
        <v>0</v>
      </c>
      <c r="AO575" s="47">
        <v>0</v>
      </c>
      <c r="AP575" s="47">
        <v>0</v>
      </c>
      <c r="AQ575" s="47">
        <v>0</v>
      </c>
      <c r="AR575" s="47">
        <v>0</v>
      </c>
      <c r="AS575" s="47">
        <v>0</v>
      </c>
      <c r="AT575" s="47">
        <v>0</v>
      </c>
      <c r="AU575" s="47">
        <v>0</v>
      </c>
      <c r="AV575" s="47">
        <v>0</v>
      </c>
      <c r="AW575" s="47">
        <v>0</v>
      </c>
      <c r="AX575" s="47">
        <v>0</v>
      </c>
      <c r="AY575" s="47">
        <v>0</v>
      </c>
      <c r="AZ575" s="47">
        <v>0</v>
      </c>
      <c r="BA575" s="47">
        <v>0</v>
      </c>
      <c r="BB575" s="47">
        <v>0</v>
      </c>
      <c r="BC575" s="47">
        <v>0</v>
      </c>
      <c r="BD575" s="47">
        <v>0</v>
      </c>
      <c r="BE575" s="47">
        <v>0</v>
      </c>
      <c r="BF575" s="47">
        <v>0</v>
      </c>
      <c r="BG575" s="47">
        <v>0</v>
      </c>
      <c r="BH575" s="47">
        <v>0</v>
      </c>
      <c r="BI575" s="47">
        <v>0</v>
      </c>
      <c r="BJ575" s="47">
        <v>0</v>
      </c>
      <c r="BK575" s="47">
        <v>0</v>
      </c>
      <c r="BL575" s="47">
        <v>0</v>
      </c>
      <c r="BM575" s="47">
        <v>0</v>
      </c>
      <c r="BN575" s="47">
        <v>0</v>
      </c>
      <c r="BO575" s="47">
        <v>0</v>
      </c>
      <c r="BP575" s="47">
        <v>0</v>
      </c>
      <c r="BQ575" s="47">
        <v>0</v>
      </c>
      <c r="BR575" s="47">
        <v>0</v>
      </c>
      <c r="BS575" s="47">
        <v>0</v>
      </c>
      <c r="BT575" s="47">
        <v>0</v>
      </c>
      <c r="BU575" s="47">
        <v>0</v>
      </c>
      <c r="BV575" s="47">
        <v>0</v>
      </c>
      <c r="BW575" s="47">
        <v>0</v>
      </c>
      <c r="BX575" s="47">
        <v>0</v>
      </c>
      <c r="BY575" s="47">
        <v>0</v>
      </c>
      <c r="BZ575" s="47">
        <v>0</v>
      </c>
      <c r="CA575" s="47">
        <v>0</v>
      </c>
      <c r="CB575" s="47">
        <v>0</v>
      </c>
      <c r="CC575" s="47">
        <v>0</v>
      </c>
      <c r="CD575" s="47">
        <v>0</v>
      </c>
      <c r="CE575" s="47">
        <v>0</v>
      </c>
      <c r="CF575" s="47">
        <v>0</v>
      </c>
      <c r="CG575" s="47">
        <v>0</v>
      </c>
      <c r="CH575" s="47">
        <v>0</v>
      </c>
      <c r="CI575" s="47">
        <v>0</v>
      </c>
      <c r="CJ575" s="47">
        <v>0</v>
      </c>
      <c r="CK575" s="47">
        <v>0</v>
      </c>
      <c r="CL575" s="47">
        <v>0</v>
      </c>
      <c r="CM575" s="47">
        <v>0</v>
      </c>
      <c r="CN575" s="47">
        <v>0</v>
      </c>
      <c r="CO575" s="47">
        <v>0</v>
      </c>
      <c r="CP575" s="47">
        <v>0</v>
      </c>
      <c r="CQ575" s="47">
        <v>0</v>
      </c>
      <c r="CR575" s="47">
        <v>0</v>
      </c>
      <c r="CS575" s="47">
        <v>0</v>
      </c>
      <c r="CT575" s="47">
        <v>0</v>
      </c>
      <c r="CU575" s="47">
        <v>0</v>
      </c>
      <c r="CV575" s="47">
        <v>0</v>
      </c>
      <c r="CW575" s="47">
        <v>0</v>
      </c>
      <c r="CX575" s="47">
        <v>0</v>
      </c>
      <c r="CY575" s="47">
        <v>0</v>
      </c>
      <c r="CZ575" s="47">
        <v>0</v>
      </c>
      <c r="DA575" s="47">
        <v>0</v>
      </c>
      <c r="DB575" s="47">
        <v>0</v>
      </c>
      <c r="DC575" s="47">
        <v>0</v>
      </c>
      <c r="DD575" s="47">
        <v>0</v>
      </c>
      <c r="DE575" s="47">
        <v>0</v>
      </c>
      <c r="DF575" s="47">
        <v>0</v>
      </c>
      <c r="DG575" s="47">
        <v>0</v>
      </c>
      <c r="DH575" s="47">
        <v>0</v>
      </c>
      <c r="DI575" s="47">
        <v>0</v>
      </c>
      <c r="DJ575" s="47">
        <v>0</v>
      </c>
      <c r="DK575" s="47">
        <v>0</v>
      </c>
      <c r="DL575" s="47">
        <v>0</v>
      </c>
      <c r="DM575" s="47">
        <v>0</v>
      </c>
      <c r="DN575" s="47">
        <v>0</v>
      </c>
      <c r="DO575" s="47">
        <v>0</v>
      </c>
      <c r="DP575" s="47">
        <v>0</v>
      </c>
      <c r="DQ575" s="47">
        <v>0</v>
      </c>
      <c r="DR575" s="47">
        <v>0</v>
      </c>
      <c r="DS575" s="47">
        <v>0</v>
      </c>
      <c r="DT575" s="47">
        <v>0</v>
      </c>
      <c r="DU575" s="47">
        <v>0</v>
      </c>
      <c r="DV575" s="47">
        <v>0</v>
      </c>
      <c r="DW575" s="47">
        <v>0</v>
      </c>
      <c r="DX575" s="47">
        <v>0</v>
      </c>
      <c r="DY575" s="47">
        <v>0</v>
      </c>
      <c r="DZ575" s="47">
        <v>0</v>
      </c>
      <c r="EA575" s="47">
        <v>0</v>
      </c>
      <c r="ZZ575" t="s">
        <v>157</v>
      </c>
    </row>
    <row r="576" spans="1:702" x14ac:dyDescent="0.25">
      <c r="A576" s="47" t="s">
        <v>1047</v>
      </c>
      <c r="B576" s="47" t="s">
        <v>153</v>
      </c>
      <c r="C576" s="47" t="s">
        <v>157</v>
      </c>
      <c r="D576" s="47" t="s">
        <v>1170</v>
      </c>
      <c r="E576" s="47" t="s">
        <v>1046</v>
      </c>
      <c r="F576" s="47" t="s">
        <v>1046</v>
      </c>
      <c r="G576" s="47"/>
      <c r="H576" s="47" t="s">
        <v>406</v>
      </c>
      <c r="I576" s="47" t="s">
        <v>412</v>
      </c>
      <c r="J576" s="47" t="str">
        <f>=IFERROR(VLOOKUP(H576&amp;I576,Table_Fonctions!A:G,6,FALSE),"")</f>
        <v>0</v>
      </c>
      <c r="K576" s="47" t="s">
        <v>1177</v>
      </c>
      <c r="L576" s="47" t="str">
        <f>=IFERROR(VLOOKUP(H576&amp;I576,Table_Fonctions!A:G,7,FALSE),K576)</f>
        <v/>
      </c>
      <c r="M576" s="47" t="str">
        <f>=IF(OR(LEFT(D576, 3)="TJ ", LEFT(D576, 4)="CPH "), "OUI", "NON")</f>
        <v/>
      </c>
      <c r="N576" s="47" t="s">
        <v>795</v>
      </c>
      <c r="O576" s="47"/>
      <c r="P576" s="47">
        <v>1</v>
      </c>
      <c r="Q576" s="47">
        <v>1</v>
      </c>
      <c r="R576" s="47" t="s">
        <v>1172</v>
      </c>
      <c r="S576" s="47">
        <f>=ROUND(BQ576-(BR576+BS576),3)</f>
      </c>
      <c r="T576" s="47">
        <f>=ROUND(CK576-(CL576+CM576+CN576+CO576+CP576),3)</f>
      </c>
      <c r="U576" s="47">
        <v>0</v>
      </c>
      <c r="V576" s="47">
        <v>0</v>
      </c>
      <c r="W576" s="47">
        <v>0</v>
      </c>
      <c r="X576" s="47">
        <v>0</v>
      </c>
      <c r="Y576" s="47">
        <v>0</v>
      </c>
      <c r="Z576" s="47">
        <v>0</v>
      </c>
      <c r="AA576" s="47">
        <v>0</v>
      </c>
      <c r="AB576" s="47">
        <v>0</v>
      </c>
      <c r="AC576" s="47">
        <v>0</v>
      </c>
      <c r="AD576" s="47">
        <v>0</v>
      </c>
      <c r="AE576" s="47">
        <v>0</v>
      </c>
      <c r="AF576" s="47">
        <v>0</v>
      </c>
      <c r="AG576" s="47">
        <v>0</v>
      </c>
      <c r="AH576" s="47">
        <v>0</v>
      </c>
      <c r="AI576" s="47">
        <v>0</v>
      </c>
      <c r="AJ576" s="47">
        <v>0</v>
      </c>
      <c r="AK576" s="47">
        <v>0</v>
      </c>
      <c r="AL576" s="47">
        <v>0</v>
      </c>
      <c r="AM576" s="47">
        <v>0</v>
      </c>
      <c r="AN576" s="47">
        <v>0</v>
      </c>
      <c r="AO576" s="47">
        <v>0</v>
      </c>
      <c r="AP576" s="47">
        <v>0</v>
      </c>
      <c r="AQ576" s="47">
        <v>0</v>
      </c>
      <c r="AR576" s="47">
        <v>0</v>
      </c>
      <c r="AS576" s="47">
        <v>0</v>
      </c>
      <c r="AT576" s="47">
        <v>0</v>
      </c>
      <c r="AU576" s="47">
        <v>0</v>
      </c>
      <c r="AV576" s="47">
        <v>0</v>
      </c>
      <c r="AW576" s="47">
        <v>0</v>
      </c>
      <c r="AX576" s="47">
        <v>0</v>
      </c>
      <c r="AY576" s="47">
        <v>0</v>
      </c>
      <c r="AZ576" s="47">
        <v>0</v>
      </c>
      <c r="BA576" s="47">
        <v>0</v>
      </c>
      <c r="BB576" s="47">
        <v>0</v>
      </c>
      <c r="BC576" s="47">
        <v>0</v>
      </c>
      <c r="BD576" s="47">
        <v>0</v>
      </c>
      <c r="BE576" s="47">
        <v>0</v>
      </c>
      <c r="BF576" s="47">
        <v>0</v>
      </c>
      <c r="BG576" s="47">
        <v>0</v>
      </c>
      <c r="BH576" s="47">
        <v>0</v>
      </c>
      <c r="BI576" s="47">
        <v>0</v>
      </c>
      <c r="BJ576" s="47">
        <v>0</v>
      </c>
      <c r="BK576" s="47">
        <v>0</v>
      </c>
      <c r="BL576" s="47">
        <v>0</v>
      </c>
      <c r="BM576" s="47">
        <v>0</v>
      </c>
      <c r="BN576" s="47">
        <v>0</v>
      </c>
      <c r="BO576" s="47">
        <v>0</v>
      </c>
      <c r="BP576" s="47">
        <v>0</v>
      </c>
      <c r="BQ576" s="47">
        <v>0</v>
      </c>
      <c r="BR576" s="47">
        <v>0</v>
      </c>
      <c r="BS576" s="47">
        <v>0</v>
      </c>
      <c r="BT576" s="47">
        <v>0</v>
      </c>
      <c r="BU576" s="47">
        <v>0</v>
      </c>
      <c r="BV576" s="47">
        <v>0</v>
      </c>
      <c r="BW576" s="47">
        <v>0</v>
      </c>
      <c r="BX576" s="47">
        <v>0</v>
      </c>
      <c r="BY576" s="47">
        <v>0</v>
      </c>
      <c r="BZ576" s="47">
        <v>0</v>
      </c>
      <c r="CA576" s="47">
        <v>0</v>
      </c>
      <c r="CB576" s="47">
        <v>0</v>
      </c>
      <c r="CC576" s="47">
        <v>0</v>
      </c>
      <c r="CD576" s="47">
        <v>0</v>
      </c>
      <c r="CE576" s="47">
        <v>0</v>
      </c>
      <c r="CF576" s="47">
        <v>0</v>
      </c>
      <c r="CG576" s="47">
        <v>0</v>
      </c>
      <c r="CH576" s="47">
        <v>0</v>
      </c>
      <c r="CI576" s="47">
        <v>0</v>
      </c>
      <c r="CJ576" s="47">
        <v>0</v>
      </c>
      <c r="CK576" s="47">
        <v>0</v>
      </c>
      <c r="CL576" s="47">
        <v>0</v>
      </c>
      <c r="CM576" s="47">
        <v>0</v>
      </c>
      <c r="CN576" s="47">
        <v>0</v>
      </c>
      <c r="CO576" s="47">
        <v>0</v>
      </c>
      <c r="CP576" s="47">
        <v>0</v>
      </c>
      <c r="CQ576" s="47">
        <v>0</v>
      </c>
      <c r="CR576" s="47">
        <v>0</v>
      </c>
      <c r="CS576" s="47">
        <v>0</v>
      </c>
      <c r="CT576" s="47">
        <v>0</v>
      </c>
      <c r="CU576" s="47">
        <v>0</v>
      </c>
      <c r="CV576" s="47">
        <v>0</v>
      </c>
      <c r="CW576" s="47">
        <v>0</v>
      </c>
      <c r="CX576" s="47">
        <v>0</v>
      </c>
      <c r="CY576" s="47">
        <v>1</v>
      </c>
      <c r="CZ576" s="47">
        <v>0</v>
      </c>
      <c r="DA576" s="47">
        <v>0</v>
      </c>
      <c r="DB576" s="47">
        <v>0</v>
      </c>
      <c r="DC576" s="47">
        <v>0</v>
      </c>
      <c r="DD576" s="47">
        <v>0</v>
      </c>
      <c r="DE576" s="47">
        <v>0</v>
      </c>
      <c r="DF576" s="47">
        <v>0</v>
      </c>
      <c r="DG576" s="47">
        <v>1</v>
      </c>
      <c r="DH576" s="47">
        <v>0</v>
      </c>
      <c r="DI576" s="47">
        <v>0</v>
      </c>
      <c r="DJ576" s="47">
        <v>0</v>
      </c>
      <c r="DK576" s="47">
        <v>0</v>
      </c>
      <c r="DL576" s="47">
        <v>0</v>
      </c>
      <c r="DM576" s="47">
        <v>0</v>
      </c>
      <c r="DN576" s="47">
        <v>0</v>
      </c>
      <c r="DO576" s="47">
        <v>0</v>
      </c>
      <c r="DP576" s="47">
        <v>0</v>
      </c>
      <c r="DQ576" s="47">
        <v>0</v>
      </c>
      <c r="DR576" s="47">
        <v>0</v>
      </c>
      <c r="DS576" s="47">
        <v>0</v>
      </c>
      <c r="DT576" s="47">
        <v>0</v>
      </c>
      <c r="DU576" s="47">
        <v>0</v>
      </c>
      <c r="DV576" s="47">
        <v>0</v>
      </c>
      <c r="DW576" s="47">
        <v>0</v>
      </c>
      <c r="DX576" s="47">
        <v>0</v>
      </c>
      <c r="DY576" s="47">
        <v>0</v>
      </c>
      <c r="DZ576" s="47">
        <v>0</v>
      </c>
      <c r="EA576" s="47">
        <v>0</v>
      </c>
      <c r="ZZ576" t="s">
        <v>157</v>
      </c>
    </row>
    <row r="577" spans="1:702" x14ac:dyDescent="0.25">
      <c r="A577" s="47" t="s">
        <v>1048</v>
      </c>
      <c r="B577" s="47" t="s">
        <v>153</v>
      </c>
      <c r="C577" s="47" t="s">
        <v>157</v>
      </c>
      <c r="D577" s="47" t="s">
        <v>1170</v>
      </c>
      <c r="E577" s="47" t="s">
        <v>1046</v>
      </c>
      <c r="F577" s="47" t="s">
        <v>1046</v>
      </c>
      <c r="G577" s="47"/>
      <c r="H577" s="47" t="s">
        <v>406</v>
      </c>
      <c r="I577" s="47" t="s">
        <v>412</v>
      </c>
      <c r="J577" s="47" t="str">
        <f>=IFERROR(VLOOKUP(H577&amp;I577,Table_Fonctions!A:G,6,FALSE),"")</f>
        <v>0</v>
      </c>
      <c r="K577" s="47" t="s">
        <v>1177</v>
      </c>
      <c r="L577" s="47" t="str">
        <f>=IFERROR(VLOOKUP(H577&amp;I577,Table_Fonctions!A:G,7,FALSE),K577)</f>
        <v/>
      </c>
      <c r="M577" s="47" t="str">
        <f>=IF(OR(LEFT(D577, 3)="TJ ", LEFT(D577, 4)="CPH "), "OUI", "NON")</f>
        <v/>
      </c>
      <c r="N577" s="47" t="s">
        <v>648</v>
      </c>
      <c r="O577" s="47" t="s">
        <v>159</v>
      </c>
      <c r="P577" s="47">
        <v>0.11052631578947368</v>
      </c>
      <c r="Q577" s="47">
        <v>0.11052631578947368</v>
      </c>
      <c r="R577" s="47" t="s">
        <v>1172</v>
      </c>
      <c r="S577" s="47">
        <f>=ROUND(BQ577-(BR577+BS577),3)</f>
      </c>
      <c r="T577" s="47">
        <f>=ROUND(CK577-(CL577+CM577+CN577+CO577+CP577),3)</f>
      </c>
      <c r="U577" s="47">
        <v>0</v>
      </c>
      <c r="V577" s="47">
        <v>0</v>
      </c>
      <c r="W577" s="47">
        <v>0</v>
      </c>
      <c r="X577" s="47">
        <v>0</v>
      </c>
      <c r="Y577" s="47">
        <v>0</v>
      </c>
      <c r="Z577" s="47">
        <v>0</v>
      </c>
      <c r="AA577" s="47">
        <v>0</v>
      </c>
      <c r="AB577" s="47">
        <v>0</v>
      </c>
      <c r="AC577" s="47">
        <v>0</v>
      </c>
      <c r="AD577" s="47">
        <v>0</v>
      </c>
      <c r="AE577" s="47">
        <v>0</v>
      </c>
      <c r="AF577" s="47">
        <v>0</v>
      </c>
      <c r="AG577" s="47">
        <v>0</v>
      </c>
      <c r="AH577" s="47">
        <v>0</v>
      </c>
      <c r="AI577" s="47">
        <v>0</v>
      </c>
      <c r="AJ577" s="47">
        <v>0</v>
      </c>
      <c r="AK577" s="47">
        <v>0</v>
      </c>
      <c r="AL577" s="47">
        <v>0</v>
      </c>
      <c r="AM577" s="47">
        <v>0</v>
      </c>
      <c r="AN577" s="47">
        <v>0</v>
      </c>
      <c r="AO577" s="47">
        <v>0</v>
      </c>
      <c r="AP577" s="47">
        <v>0</v>
      </c>
      <c r="AQ577" s="47">
        <v>0</v>
      </c>
      <c r="AR577" s="47">
        <v>0</v>
      </c>
      <c r="AS577" s="47">
        <v>0</v>
      </c>
      <c r="AT577" s="47">
        <v>0</v>
      </c>
      <c r="AU577" s="47">
        <v>0</v>
      </c>
      <c r="AV577" s="47">
        <v>0</v>
      </c>
      <c r="AW577" s="47">
        <v>0</v>
      </c>
      <c r="AX577" s="47">
        <v>0</v>
      </c>
      <c r="AY577" s="47">
        <v>0</v>
      </c>
      <c r="AZ577" s="47">
        <v>0</v>
      </c>
      <c r="BA577" s="47">
        <v>0</v>
      </c>
      <c r="BB577" s="47">
        <v>0</v>
      </c>
      <c r="BC577" s="47">
        <v>0</v>
      </c>
      <c r="BD577" s="47">
        <v>0</v>
      </c>
      <c r="BE577" s="47">
        <v>0</v>
      </c>
      <c r="BF577" s="47">
        <v>0</v>
      </c>
      <c r="BG577" s="47">
        <v>0</v>
      </c>
      <c r="BH577" s="47">
        <v>0</v>
      </c>
      <c r="BI577" s="47">
        <v>0</v>
      </c>
      <c r="BJ577" s="47">
        <v>0</v>
      </c>
      <c r="BK577" s="47">
        <v>0</v>
      </c>
      <c r="BL577" s="47">
        <v>0</v>
      </c>
      <c r="BM577" s="47">
        <v>0</v>
      </c>
      <c r="BN577" s="47">
        <v>0</v>
      </c>
      <c r="BO577" s="47">
        <v>0</v>
      </c>
      <c r="BP577" s="47">
        <v>0</v>
      </c>
      <c r="BQ577" s="47">
        <v>0</v>
      </c>
      <c r="BR577" s="47">
        <v>0</v>
      </c>
      <c r="BS577" s="47">
        <v>0</v>
      </c>
      <c r="BT577" s="47">
        <v>0</v>
      </c>
      <c r="BU577" s="47">
        <v>0</v>
      </c>
      <c r="BV577" s="47">
        <v>0</v>
      </c>
      <c r="BW577" s="47">
        <v>0</v>
      </c>
      <c r="BX577" s="47">
        <v>0</v>
      </c>
      <c r="BY577" s="47">
        <v>0</v>
      </c>
      <c r="BZ577" s="47">
        <v>0</v>
      </c>
      <c r="CA577" s="47">
        <v>0</v>
      </c>
      <c r="CB577" s="47">
        <v>0</v>
      </c>
      <c r="CC577" s="47">
        <v>0</v>
      </c>
      <c r="CD577" s="47">
        <v>0</v>
      </c>
      <c r="CE577" s="47">
        <v>0</v>
      </c>
      <c r="CF577" s="47">
        <v>0</v>
      </c>
      <c r="CG577" s="47">
        <v>0</v>
      </c>
      <c r="CH577" s="47">
        <v>0</v>
      </c>
      <c r="CI577" s="47">
        <v>0</v>
      </c>
      <c r="CJ577" s="47">
        <v>0</v>
      </c>
      <c r="CK577" s="47">
        <v>0</v>
      </c>
      <c r="CL577" s="47">
        <v>0</v>
      </c>
      <c r="CM577" s="47">
        <v>0</v>
      </c>
      <c r="CN577" s="47">
        <v>0</v>
      </c>
      <c r="CO577" s="47">
        <v>0</v>
      </c>
      <c r="CP577" s="47">
        <v>0</v>
      </c>
      <c r="CQ577" s="47">
        <v>0</v>
      </c>
      <c r="CR577" s="47">
        <v>0</v>
      </c>
      <c r="CS577" s="47">
        <v>0</v>
      </c>
      <c r="CT577" s="47">
        <v>0</v>
      </c>
      <c r="CU577" s="47">
        <v>0</v>
      </c>
      <c r="CV577" s="47">
        <v>0</v>
      </c>
      <c r="CW577" s="47">
        <v>0</v>
      </c>
      <c r="CX577" s="47">
        <v>0</v>
      </c>
      <c r="CY577" s="47">
        <v>0.11052631578947368</v>
      </c>
      <c r="CZ577" s="47">
        <v>0</v>
      </c>
      <c r="DA577" s="47">
        <v>0</v>
      </c>
      <c r="DB577" s="47">
        <v>0</v>
      </c>
      <c r="DC577" s="47">
        <v>0</v>
      </c>
      <c r="DD577" s="47">
        <v>0</v>
      </c>
      <c r="DE577" s="47">
        <v>0.11052631578947368</v>
      </c>
      <c r="DF577" s="47">
        <v>0</v>
      </c>
      <c r="DG577" s="47">
        <v>0</v>
      </c>
      <c r="DH577" s="47">
        <v>0</v>
      </c>
      <c r="DI577" s="47">
        <v>0</v>
      </c>
      <c r="DJ577" s="47">
        <v>0</v>
      </c>
      <c r="DK577" s="47">
        <v>0</v>
      </c>
      <c r="DL577" s="47">
        <v>0</v>
      </c>
      <c r="DM577" s="47">
        <v>0</v>
      </c>
      <c r="DN577" s="47">
        <v>0</v>
      </c>
      <c r="DO577" s="47">
        <v>0</v>
      </c>
      <c r="DP577" s="47">
        <v>0</v>
      </c>
      <c r="DQ577" s="47">
        <v>0</v>
      </c>
      <c r="DR577" s="47">
        <v>0</v>
      </c>
      <c r="DS577" s="47">
        <v>0</v>
      </c>
      <c r="DT577" s="47">
        <v>0</v>
      </c>
      <c r="DU577" s="47">
        <v>0</v>
      </c>
      <c r="DV577" s="47">
        <v>0</v>
      </c>
      <c r="DW577" s="47">
        <v>0</v>
      </c>
      <c r="DX577" s="47">
        <v>0</v>
      </c>
      <c r="DY577" s="47">
        <v>0</v>
      </c>
      <c r="DZ577" s="47">
        <v>0</v>
      </c>
      <c r="EA577" s="47">
        <v>0</v>
      </c>
      <c r="ZZ577" t="s">
        <v>157</v>
      </c>
    </row>
    <row r="578" spans="1:702" x14ac:dyDescent="0.25">
      <c r="A578" s="47" t="s">
        <v>1049</v>
      </c>
      <c r="B578" s="47" t="s">
        <v>153</v>
      </c>
      <c r="C578" s="47" t="s">
        <v>157</v>
      </c>
      <c r="D578" s="47" t="s">
        <v>1170</v>
      </c>
      <c r="E578" s="47" t="s">
        <v>1046</v>
      </c>
      <c r="F578" s="47" t="s">
        <v>1046</v>
      </c>
      <c r="G578" s="47"/>
      <c r="H578" s="47" t="s">
        <v>406</v>
      </c>
      <c r="I578" s="47" t="s">
        <v>412</v>
      </c>
      <c r="J578" s="47" t="str">
        <f>=IFERROR(VLOOKUP(H578&amp;I578,Table_Fonctions!A:G,6,FALSE),"")</f>
        <v>0</v>
      </c>
      <c r="K578" s="47" t="s">
        <v>1177</v>
      </c>
      <c r="L578" s="47" t="str">
        <f>=IFERROR(VLOOKUP(H578&amp;I578,Table_Fonctions!A:G,7,FALSE),K578)</f>
        <v/>
      </c>
      <c r="M578" s="47" t="str">
        <f>=IF(OR(LEFT(D578, 3)="TJ ", LEFT(D578, 4)="CPH "), "OUI", "NON")</f>
        <v/>
      </c>
      <c r="N578" s="47" t="s">
        <v>910</v>
      </c>
      <c r="O578" s="47"/>
      <c r="P578" s="47">
        <v>1</v>
      </c>
      <c r="Q578" s="47">
        <v>1</v>
      </c>
      <c r="R578" s="47" t="s">
        <v>1172</v>
      </c>
      <c r="S578" s="47">
        <f>=ROUND(BQ578-(BR578+BS578),3)</f>
      </c>
      <c r="T578" s="47">
        <f>=ROUND(CK578-(CL578+CM578+CN578+CO578+CP578),3)</f>
      </c>
      <c r="U578" s="47">
        <v>0</v>
      </c>
      <c r="V578" s="47">
        <v>0</v>
      </c>
      <c r="W578" s="47">
        <v>0</v>
      </c>
      <c r="X578" s="47">
        <v>0</v>
      </c>
      <c r="Y578" s="47">
        <v>0</v>
      </c>
      <c r="Z578" s="47">
        <v>0</v>
      </c>
      <c r="AA578" s="47">
        <v>0</v>
      </c>
      <c r="AB578" s="47">
        <v>0</v>
      </c>
      <c r="AC578" s="47">
        <v>0</v>
      </c>
      <c r="AD578" s="47">
        <v>0</v>
      </c>
      <c r="AE578" s="47">
        <v>0</v>
      </c>
      <c r="AF578" s="47">
        <v>0</v>
      </c>
      <c r="AG578" s="47">
        <v>0</v>
      </c>
      <c r="AH578" s="47">
        <v>0</v>
      </c>
      <c r="AI578" s="47">
        <v>0</v>
      </c>
      <c r="AJ578" s="47">
        <v>0</v>
      </c>
      <c r="AK578" s="47">
        <v>0</v>
      </c>
      <c r="AL578" s="47">
        <v>0</v>
      </c>
      <c r="AM578" s="47">
        <v>0</v>
      </c>
      <c r="AN578" s="47">
        <v>0</v>
      </c>
      <c r="AO578" s="47">
        <v>0</v>
      </c>
      <c r="AP578" s="47">
        <v>0</v>
      </c>
      <c r="AQ578" s="47">
        <v>0</v>
      </c>
      <c r="AR578" s="47">
        <v>0</v>
      </c>
      <c r="AS578" s="47">
        <v>0</v>
      </c>
      <c r="AT578" s="47">
        <v>0</v>
      </c>
      <c r="AU578" s="47">
        <v>0</v>
      </c>
      <c r="AV578" s="47">
        <v>0</v>
      </c>
      <c r="AW578" s="47">
        <v>0</v>
      </c>
      <c r="AX578" s="47">
        <v>0</v>
      </c>
      <c r="AY578" s="47">
        <v>0</v>
      </c>
      <c r="AZ578" s="47">
        <v>0</v>
      </c>
      <c r="BA578" s="47">
        <v>0</v>
      </c>
      <c r="BB578" s="47">
        <v>0</v>
      </c>
      <c r="BC578" s="47">
        <v>0</v>
      </c>
      <c r="BD578" s="47">
        <v>0</v>
      </c>
      <c r="BE578" s="47">
        <v>0</v>
      </c>
      <c r="BF578" s="47">
        <v>0</v>
      </c>
      <c r="BG578" s="47">
        <v>0</v>
      </c>
      <c r="BH578" s="47">
        <v>0</v>
      </c>
      <c r="BI578" s="47">
        <v>0</v>
      </c>
      <c r="BJ578" s="47">
        <v>0</v>
      </c>
      <c r="BK578" s="47">
        <v>0</v>
      </c>
      <c r="BL578" s="47">
        <v>0</v>
      </c>
      <c r="BM578" s="47">
        <v>0</v>
      </c>
      <c r="BN578" s="47">
        <v>0</v>
      </c>
      <c r="BO578" s="47">
        <v>0</v>
      </c>
      <c r="BP578" s="47">
        <v>0</v>
      </c>
      <c r="BQ578" s="47">
        <v>0</v>
      </c>
      <c r="BR578" s="47">
        <v>0</v>
      </c>
      <c r="BS578" s="47">
        <v>0</v>
      </c>
      <c r="BT578" s="47">
        <v>0</v>
      </c>
      <c r="BU578" s="47">
        <v>0</v>
      </c>
      <c r="BV578" s="47">
        <v>0</v>
      </c>
      <c r="BW578" s="47">
        <v>0</v>
      </c>
      <c r="BX578" s="47">
        <v>0</v>
      </c>
      <c r="BY578" s="47">
        <v>0</v>
      </c>
      <c r="BZ578" s="47">
        <v>0</v>
      </c>
      <c r="CA578" s="47">
        <v>0</v>
      </c>
      <c r="CB578" s="47">
        <v>0</v>
      </c>
      <c r="CC578" s="47">
        <v>0</v>
      </c>
      <c r="CD578" s="47">
        <v>0</v>
      </c>
      <c r="CE578" s="47">
        <v>0</v>
      </c>
      <c r="CF578" s="47">
        <v>0</v>
      </c>
      <c r="CG578" s="47">
        <v>0</v>
      </c>
      <c r="CH578" s="47">
        <v>0</v>
      </c>
      <c r="CI578" s="47">
        <v>0</v>
      </c>
      <c r="CJ578" s="47">
        <v>0</v>
      </c>
      <c r="CK578" s="47">
        <v>1</v>
      </c>
      <c r="CL578" s="47">
        <v>0</v>
      </c>
      <c r="CM578" s="47">
        <v>1</v>
      </c>
      <c r="CN578" s="47">
        <v>0</v>
      </c>
      <c r="CO578" s="47">
        <v>0</v>
      </c>
      <c r="CP578" s="47">
        <v>0</v>
      </c>
      <c r="CQ578" s="47">
        <v>0</v>
      </c>
      <c r="CR578" s="47">
        <v>0</v>
      </c>
      <c r="CS578" s="47">
        <v>0</v>
      </c>
      <c r="CT578" s="47">
        <v>0</v>
      </c>
      <c r="CU578" s="47">
        <v>0</v>
      </c>
      <c r="CV578" s="47">
        <v>0</v>
      </c>
      <c r="CW578" s="47">
        <v>0</v>
      </c>
      <c r="CX578" s="47">
        <v>0</v>
      </c>
      <c r="CY578" s="47">
        <v>0</v>
      </c>
      <c r="CZ578" s="47">
        <v>0</v>
      </c>
      <c r="DA578" s="47">
        <v>0</v>
      </c>
      <c r="DB578" s="47">
        <v>0</v>
      </c>
      <c r="DC578" s="47">
        <v>0</v>
      </c>
      <c r="DD578" s="47">
        <v>0</v>
      </c>
      <c r="DE578" s="47">
        <v>0</v>
      </c>
      <c r="DF578" s="47">
        <v>0</v>
      </c>
      <c r="DG578" s="47">
        <v>0</v>
      </c>
      <c r="DH578" s="47">
        <v>0</v>
      </c>
      <c r="DI578" s="47">
        <v>0</v>
      </c>
      <c r="DJ578" s="47">
        <v>0</v>
      </c>
      <c r="DK578" s="47">
        <v>0</v>
      </c>
      <c r="DL578" s="47">
        <v>0</v>
      </c>
      <c r="DM578" s="47">
        <v>0</v>
      </c>
      <c r="DN578" s="47">
        <v>0</v>
      </c>
      <c r="DO578" s="47">
        <v>0</v>
      </c>
      <c r="DP578" s="47">
        <v>0</v>
      </c>
      <c r="DQ578" s="47">
        <v>0</v>
      </c>
      <c r="DR578" s="47">
        <v>0</v>
      </c>
      <c r="DS578" s="47">
        <v>0</v>
      </c>
      <c r="DT578" s="47">
        <v>0</v>
      </c>
      <c r="DU578" s="47">
        <v>0</v>
      </c>
      <c r="DV578" s="47">
        <v>0</v>
      </c>
      <c r="DW578" s="47">
        <v>0</v>
      </c>
      <c r="DX578" s="47">
        <v>0</v>
      </c>
      <c r="DY578" s="47">
        <v>0</v>
      </c>
      <c r="DZ578" s="47">
        <v>0</v>
      </c>
      <c r="EA578" s="47">
        <v>0</v>
      </c>
      <c r="ZZ578" t="s">
        <v>157</v>
      </c>
    </row>
    <row r="579" spans="1:702" x14ac:dyDescent="0.25">
      <c r="A579" s="47" t="s">
        <v>1050</v>
      </c>
      <c r="B579" s="47" t="s">
        <v>153</v>
      </c>
      <c r="C579" s="47" t="s">
        <v>157</v>
      </c>
      <c r="D579" s="47" t="s">
        <v>1170</v>
      </c>
      <c r="E579" s="47" t="s">
        <v>1046</v>
      </c>
      <c r="F579" s="47" t="s">
        <v>1046</v>
      </c>
      <c r="G579" s="47"/>
      <c r="H579" s="47" t="s">
        <v>406</v>
      </c>
      <c r="I579" s="47" t="s">
        <v>412</v>
      </c>
      <c r="J579" s="47" t="str">
        <f>=IFERROR(VLOOKUP(H579&amp;I579,Table_Fonctions!A:G,6,FALSE),"")</f>
        <v>0</v>
      </c>
      <c r="K579" s="47" t="s">
        <v>1177</v>
      </c>
      <c r="L579" s="47" t="str">
        <f>=IFERROR(VLOOKUP(H579&amp;I579,Table_Fonctions!A:G,7,FALSE),K579)</f>
        <v/>
      </c>
      <c r="M579" s="47" t="str">
        <f>=IF(OR(LEFT(D579, 3)="TJ ", LEFT(D579, 4)="CPH "), "OUI", "NON")</f>
        <v/>
      </c>
      <c r="N579" s="47" t="s">
        <v>660</v>
      </c>
      <c r="O579" s="47"/>
      <c r="P579" s="47">
        <v>1</v>
      </c>
      <c r="Q579" s="47">
        <v>1</v>
      </c>
      <c r="R579" s="47" t="s">
        <v>1172</v>
      </c>
      <c r="S579" s="47">
        <f>=ROUND(BQ579-(BR579+BS579),3)</f>
      </c>
      <c r="T579" s="47">
        <f>=ROUND(CK579-(CL579+CM579+CN579+CO579+CP579),3)</f>
      </c>
      <c r="U579" s="47">
        <v>0</v>
      </c>
      <c r="V579" s="47">
        <v>0</v>
      </c>
      <c r="W579" s="47">
        <v>0</v>
      </c>
      <c r="X579" s="47">
        <v>0</v>
      </c>
      <c r="Y579" s="47">
        <v>0</v>
      </c>
      <c r="Z579" s="47">
        <v>0</v>
      </c>
      <c r="AA579" s="47">
        <v>0</v>
      </c>
      <c r="AB579" s="47">
        <v>0</v>
      </c>
      <c r="AC579" s="47">
        <v>0</v>
      </c>
      <c r="AD579" s="47">
        <v>0</v>
      </c>
      <c r="AE579" s="47">
        <v>0</v>
      </c>
      <c r="AF579" s="47">
        <v>0</v>
      </c>
      <c r="AG579" s="47">
        <v>0</v>
      </c>
      <c r="AH579" s="47">
        <v>0</v>
      </c>
      <c r="AI579" s="47">
        <v>0</v>
      </c>
      <c r="AJ579" s="47">
        <v>0</v>
      </c>
      <c r="AK579" s="47">
        <v>0</v>
      </c>
      <c r="AL579" s="47">
        <v>0</v>
      </c>
      <c r="AM579" s="47">
        <v>0</v>
      </c>
      <c r="AN579" s="47">
        <v>0</v>
      </c>
      <c r="AO579" s="47">
        <v>0</v>
      </c>
      <c r="AP579" s="47">
        <v>0</v>
      </c>
      <c r="AQ579" s="47">
        <v>0</v>
      </c>
      <c r="AR579" s="47">
        <v>0</v>
      </c>
      <c r="AS579" s="47">
        <v>0</v>
      </c>
      <c r="AT579" s="47">
        <v>0</v>
      </c>
      <c r="AU579" s="47">
        <v>0</v>
      </c>
      <c r="AV579" s="47">
        <v>0</v>
      </c>
      <c r="AW579" s="47">
        <v>0</v>
      </c>
      <c r="AX579" s="47">
        <v>0</v>
      </c>
      <c r="AY579" s="47">
        <v>0</v>
      </c>
      <c r="AZ579" s="47">
        <v>0</v>
      </c>
      <c r="BA579" s="47">
        <v>0</v>
      </c>
      <c r="BB579" s="47">
        <v>0</v>
      </c>
      <c r="BC579" s="47">
        <v>0</v>
      </c>
      <c r="BD579" s="47">
        <v>0</v>
      </c>
      <c r="BE579" s="47">
        <v>0</v>
      </c>
      <c r="BF579" s="47">
        <v>0</v>
      </c>
      <c r="BG579" s="47">
        <v>0</v>
      </c>
      <c r="BH579" s="47">
        <v>0</v>
      </c>
      <c r="BI579" s="47">
        <v>0</v>
      </c>
      <c r="BJ579" s="47">
        <v>0</v>
      </c>
      <c r="BK579" s="47">
        <v>0</v>
      </c>
      <c r="BL579" s="47">
        <v>0</v>
      </c>
      <c r="BM579" s="47">
        <v>0</v>
      </c>
      <c r="BN579" s="47">
        <v>0</v>
      </c>
      <c r="BO579" s="47">
        <v>0</v>
      </c>
      <c r="BP579" s="47">
        <v>0</v>
      </c>
      <c r="BQ579" s="47">
        <v>0</v>
      </c>
      <c r="BR579" s="47">
        <v>0</v>
      </c>
      <c r="BS579" s="47">
        <v>0</v>
      </c>
      <c r="BT579" s="47">
        <v>1</v>
      </c>
      <c r="BU579" s="47">
        <v>1</v>
      </c>
      <c r="BV579" s="47">
        <v>0</v>
      </c>
      <c r="BW579" s="47">
        <v>0</v>
      </c>
      <c r="BX579" s="47">
        <v>0</v>
      </c>
      <c r="BY579" s="47">
        <v>0</v>
      </c>
      <c r="BZ579" s="47">
        <v>0</v>
      </c>
      <c r="CA579" s="47">
        <v>0</v>
      </c>
      <c r="CB579" s="47">
        <v>0</v>
      </c>
      <c r="CC579" s="47">
        <v>0</v>
      </c>
      <c r="CD579" s="47">
        <v>0</v>
      </c>
      <c r="CE579" s="47">
        <v>0</v>
      </c>
      <c r="CF579" s="47">
        <v>0</v>
      </c>
      <c r="CG579" s="47">
        <v>0</v>
      </c>
      <c r="CH579" s="47">
        <v>0</v>
      </c>
      <c r="CI579" s="47">
        <v>0</v>
      </c>
      <c r="CJ579" s="47">
        <v>0</v>
      </c>
      <c r="CK579" s="47">
        <v>0</v>
      </c>
      <c r="CL579" s="47">
        <v>0</v>
      </c>
      <c r="CM579" s="47">
        <v>0</v>
      </c>
      <c r="CN579" s="47">
        <v>0</v>
      </c>
      <c r="CO579" s="47">
        <v>0</v>
      </c>
      <c r="CP579" s="47">
        <v>0</v>
      </c>
      <c r="CQ579" s="47">
        <v>0</v>
      </c>
      <c r="CR579" s="47">
        <v>0</v>
      </c>
      <c r="CS579" s="47">
        <v>0</v>
      </c>
      <c r="CT579" s="47">
        <v>0</v>
      </c>
      <c r="CU579" s="47">
        <v>0</v>
      </c>
      <c r="CV579" s="47">
        <v>0</v>
      </c>
      <c r="CW579" s="47">
        <v>0</v>
      </c>
      <c r="CX579" s="47">
        <v>0</v>
      </c>
      <c r="CY579" s="47">
        <v>0</v>
      </c>
      <c r="CZ579" s="47">
        <v>0</v>
      </c>
      <c r="DA579" s="47">
        <v>0</v>
      </c>
      <c r="DB579" s="47">
        <v>0</v>
      </c>
      <c r="DC579" s="47">
        <v>0</v>
      </c>
      <c r="DD579" s="47">
        <v>0</v>
      </c>
      <c r="DE579" s="47">
        <v>0</v>
      </c>
      <c r="DF579" s="47">
        <v>0</v>
      </c>
      <c r="DG579" s="47">
        <v>0</v>
      </c>
      <c r="DH579" s="47">
        <v>0</v>
      </c>
      <c r="DI579" s="47">
        <v>0</v>
      </c>
      <c r="DJ579" s="47">
        <v>0</v>
      </c>
      <c r="DK579" s="47">
        <v>0</v>
      </c>
      <c r="DL579" s="47">
        <v>0</v>
      </c>
      <c r="DM579" s="47">
        <v>0</v>
      </c>
      <c r="DN579" s="47">
        <v>0</v>
      </c>
      <c r="DO579" s="47">
        <v>0</v>
      </c>
      <c r="DP579" s="47">
        <v>0</v>
      </c>
      <c r="DQ579" s="47">
        <v>0</v>
      </c>
      <c r="DR579" s="47">
        <v>0</v>
      </c>
      <c r="DS579" s="47">
        <v>0</v>
      </c>
      <c r="DT579" s="47">
        <v>0</v>
      </c>
      <c r="DU579" s="47">
        <v>0</v>
      </c>
      <c r="DV579" s="47">
        <v>0</v>
      </c>
      <c r="DW579" s="47">
        <v>0</v>
      </c>
      <c r="DX579" s="47">
        <v>0</v>
      </c>
      <c r="DY579" s="47">
        <v>0</v>
      </c>
      <c r="DZ579" s="47">
        <v>0</v>
      </c>
      <c r="EA579" s="47">
        <v>0</v>
      </c>
      <c r="ZZ579" t="s">
        <v>157</v>
      </c>
    </row>
    <row r="580" spans="1:702" x14ac:dyDescent="0.25">
      <c r="A580" s="47" t="s">
        <v>1051</v>
      </c>
      <c r="B580" s="47" t="s">
        <v>153</v>
      </c>
      <c r="C580" s="47" t="s">
        <v>157</v>
      </c>
      <c r="D580" s="47" t="s">
        <v>1170</v>
      </c>
      <c r="E580" s="47" t="s">
        <v>1046</v>
      </c>
      <c r="F580" s="47" t="s">
        <v>1046</v>
      </c>
      <c r="G580" s="47"/>
      <c r="H580" s="47" t="s">
        <v>406</v>
      </c>
      <c r="I580" s="47" t="s">
        <v>412</v>
      </c>
      <c r="J580" s="47" t="str">
        <f>=IFERROR(VLOOKUP(H580&amp;I580,Table_Fonctions!A:G,6,FALSE),"")</f>
        <v>0</v>
      </c>
      <c r="K580" s="47" t="s">
        <v>1177</v>
      </c>
      <c r="L580" s="47" t="str">
        <f>=IFERROR(VLOOKUP(H580&amp;I580,Table_Fonctions!A:G,7,FALSE),K580)</f>
        <v/>
      </c>
      <c r="M580" s="47" t="str">
        <f>=IF(OR(LEFT(D580, 3)="TJ ", LEFT(D580, 4)="CPH "), "OUI", "NON")</f>
        <v/>
      </c>
      <c r="N580" s="47" t="s">
        <v>801</v>
      </c>
      <c r="O580" s="47"/>
      <c r="P580" s="47">
        <v>1</v>
      </c>
      <c r="Q580" s="47">
        <v>1</v>
      </c>
      <c r="R580" s="47" t="s">
        <v>1172</v>
      </c>
      <c r="S580" s="47">
        <f>=ROUND(BQ580-(BR580+BS580),3)</f>
      </c>
      <c r="T580" s="47">
        <f>=ROUND(CK580-(CL580+CM580+CN580+CO580+CP580),3)</f>
      </c>
      <c r="U580" s="47">
        <v>0</v>
      </c>
      <c r="V580" s="47">
        <v>0</v>
      </c>
      <c r="W580" s="47">
        <v>0</v>
      </c>
      <c r="X580" s="47">
        <v>0</v>
      </c>
      <c r="Y580" s="47">
        <v>0</v>
      </c>
      <c r="Z580" s="47">
        <v>0</v>
      </c>
      <c r="AA580" s="47">
        <v>0</v>
      </c>
      <c r="AB580" s="47">
        <v>0</v>
      </c>
      <c r="AC580" s="47">
        <v>0</v>
      </c>
      <c r="AD580" s="47">
        <v>0</v>
      </c>
      <c r="AE580" s="47">
        <v>0</v>
      </c>
      <c r="AF580" s="47">
        <v>0</v>
      </c>
      <c r="AG580" s="47">
        <v>0</v>
      </c>
      <c r="AH580" s="47">
        <v>0</v>
      </c>
      <c r="AI580" s="47">
        <v>0</v>
      </c>
      <c r="AJ580" s="47">
        <v>0</v>
      </c>
      <c r="AK580" s="47">
        <v>0</v>
      </c>
      <c r="AL580" s="47">
        <v>0</v>
      </c>
      <c r="AM580" s="47">
        <v>0</v>
      </c>
      <c r="AN580" s="47">
        <v>0</v>
      </c>
      <c r="AO580" s="47">
        <v>0</v>
      </c>
      <c r="AP580" s="47">
        <v>0</v>
      </c>
      <c r="AQ580" s="47">
        <v>0</v>
      </c>
      <c r="AR580" s="47">
        <v>0</v>
      </c>
      <c r="AS580" s="47">
        <v>0</v>
      </c>
      <c r="AT580" s="47">
        <v>0</v>
      </c>
      <c r="AU580" s="47">
        <v>0</v>
      </c>
      <c r="AV580" s="47">
        <v>0</v>
      </c>
      <c r="AW580" s="47">
        <v>0</v>
      </c>
      <c r="AX580" s="47">
        <v>0</v>
      </c>
      <c r="AY580" s="47">
        <v>0</v>
      </c>
      <c r="AZ580" s="47">
        <v>0</v>
      </c>
      <c r="BA580" s="47">
        <v>0</v>
      </c>
      <c r="BB580" s="47">
        <v>0</v>
      </c>
      <c r="BC580" s="47">
        <v>0</v>
      </c>
      <c r="BD580" s="47">
        <v>0</v>
      </c>
      <c r="BE580" s="47">
        <v>0</v>
      </c>
      <c r="BF580" s="47">
        <v>0</v>
      </c>
      <c r="BG580" s="47">
        <v>0</v>
      </c>
      <c r="BH580" s="47">
        <v>0</v>
      </c>
      <c r="BI580" s="47">
        <v>0</v>
      </c>
      <c r="BJ580" s="47">
        <v>0</v>
      </c>
      <c r="BK580" s="47">
        <v>0</v>
      </c>
      <c r="BL580" s="47">
        <v>0</v>
      </c>
      <c r="BM580" s="47">
        <v>0</v>
      </c>
      <c r="BN580" s="47">
        <v>0</v>
      </c>
      <c r="BO580" s="47">
        <v>0</v>
      </c>
      <c r="BP580" s="47">
        <v>0</v>
      </c>
      <c r="BQ580" s="47">
        <v>0</v>
      </c>
      <c r="BR580" s="47">
        <v>0</v>
      </c>
      <c r="BS580" s="47">
        <v>0</v>
      </c>
      <c r="BT580" s="47">
        <v>0</v>
      </c>
      <c r="BU580" s="47">
        <v>0</v>
      </c>
      <c r="BV580" s="47">
        <v>0</v>
      </c>
      <c r="BW580" s="47">
        <v>0</v>
      </c>
      <c r="BX580" s="47">
        <v>0</v>
      </c>
      <c r="BY580" s="47">
        <v>0</v>
      </c>
      <c r="BZ580" s="47">
        <v>0</v>
      </c>
      <c r="CA580" s="47">
        <v>0</v>
      </c>
      <c r="CB580" s="47">
        <v>0</v>
      </c>
      <c r="CC580" s="47">
        <v>0</v>
      </c>
      <c r="CD580" s="47">
        <v>0</v>
      </c>
      <c r="CE580" s="47">
        <v>0</v>
      </c>
      <c r="CF580" s="47">
        <v>0</v>
      </c>
      <c r="CG580" s="47">
        <v>0</v>
      </c>
      <c r="CH580" s="47">
        <v>0</v>
      </c>
      <c r="CI580" s="47">
        <v>0</v>
      </c>
      <c r="CJ580" s="47">
        <v>0</v>
      </c>
      <c r="CK580" s="47">
        <v>0</v>
      </c>
      <c r="CL580" s="47">
        <v>0</v>
      </c>
      <c r="CM580" s="47">
        <v>0</v>
      </c>
      <c r="CN580" s="47">
        <v>0</v>
      </c>
      <c r="CO580" s="47">
        <v>0</v>
      </c>
      <c r="CP580" s="47">
        <v>0</v>
      </c>
      <c r="CQ580" s="47">
        <v>0</v>
      </c>
      <c r="CR580" s="47">
        <v>0</v>
      </c>
      <c r="CS580" s="47">
        <v>0</v>
      </c>
      <c r="CT580" s="47">
        <v>0</v>
      </c>
      <c r="CU580" s="47">
        <v>0</v>
      </c>
      <c r="CV580" s="47">
        <v>0</v>
      </c>
      <c r="CW580" s="47">
        <v>0</v>
      </c>
      <c r="CX580" s="47">
        <v>0</v>
      </c>
      <c r="CY580" s="47">
        <v>1</v>
      </c>
      <c r="CZ580" s="47">
        <v>0</v>
      </c>
      <c r="DA580" s="47">
        <v>0</v>
      </c>
      <c r="DB580" s="47">
        <v>0</v>
      </c>
      <c r="DC580" s="47">
        <v>0</v>
      </c>
      <c r="DD580" s="47">
        <v>0</v>
      </c>
      <c r="DE580" s="47">
        <v>0</v>
      </c>
      <c r="DF580" s="47">
        <v>0</v>
      </c>
      <c r="DG580" s="47">
        <v>0</v>
      </c>
      <c r="DH580" s="47">
        <v>0</v>
      </c>
      <c r="DI580" s="47">
        <v>1</v>
      </c>
      <c r="DJ580" s="47">
        <v>0</v>
      </c>
      <c r="DK580" s="47">
        <v>0</v>
      </c>
      <c r="DL580" s="47">
        <v>0</v>
      </c>
      <c r="DM580" s="47">
        <v>0</v>
      </c>
      <c r="DN580" s="47">
        <v>0</v>
      </c>
      <c r="DO580" s="47">
        <v>0</v>
      </c>
      <c r="DP580" s="47">
        <v>0</v>
      </c>
      <c r="DQ580" s="47">
        <v>0</v>
      </c>
      <c r="DR580" s="47">
        <v>0</v>
      </c>
      <c r="DS580" s="47">
        <v>0</v>
      </c>
      <c r="DT580" s="47">
        <v>0</v>
      </c>
      <c r="DU580" s="47">
        <v>0</v>
      </c>
      <c r="DV580" s="47">
        <v>0</v>
      </c>
      <c r="DW580" s="47">
        <v>0</v>
      </c>
      <c r="DX580" s="47">
        <v>0</v>
      </c>
      <c r="DY580" s="47">
        <v>0</v>
      </c>
      <c r="DZ580" s="47">
        <v>0</v>
      </c>
      <c r="EA580" s="47">
        <v>0</v>
      </c>
      <c r="ZZ580" t="s">
        <v>157</v>
      </c>
    </row>
    <row r="581" spans="1:702" x14ac:dyDescent="0.25">
      <c r="A581" s="47" t="s">
        <v>1052</v>
      </c>
      <c r="B581" s="47" t="s">
        <v>153</v>
      </c>
      <c r="C581" s="47" t="s">
        <v>157</v>
      </c>
      <c r="D581" s="47" t="s">
        <v>1170</v>
      </c>
      <c r="E581" s="47" t="s">
        <v>1046</v>
      </c>
      <c r="F581" s="47" t="s">
        <v>1046</v>
      </c>
      <c r="G581" s="47"/>
      <c r="H581" s="47" t="s">
        <v>406</v>
      </c>
      <c r="I581" s="47" t="s">
        <v>544</v>
      </c>
      <c r="J581" s="47" t="str">
        <f>=IFERROR(VLOOKUP(H581&amp;I581,Table_Fonctions!A:G,6,FALSE),"")</f>
        <v>0</v>
      </c>
      <c r="K581" s="47" t="s">
        <v>1177</v>
      </c>
      <c r="L581" s="47" t="str">
        <f>=IFERROR(VLOOKUP(H581&amp;I581,Table_Fonctions!A:G,7,FALSE),K581)</f>
        <v/>
      </c>
      <c r="M581" s="47" t="str">
        <f>=IF(OR(LEFT(D581, 3)="TJ ", LEFT(D581, 4)="CPH "), "OUI", "NON")</f>
        <v/>
      </c>
      <c r="N581" s="47" t="s">
        <v>172</v>
      </c>
      <c r="O581" s="47"/>
      <c r="P581" s="47">
        <v>1</v>
      </c>
      <c r="Q581" s="47">
        <v>1</v>
      </c>
      <c r="R581" s="47" t="s">
        <v>1172</v>
      </c>
      <c r="S581" s="47">
        <f>=ROUND(BQ581-(BR581+BS581),3)</f>
      </c>
      <c r="T581" s="47">
        <f>=ROUND(CK581-(CL581+CM581+CN581+CO581+CP581),3)</f>
      </c>
      <c r="U581" s="47">
        <v>0</v>
      </c>
      <c r="V581" s="47">
        <v>0</v>
      </c>
      <c r="W581" s="47">
        <v>0</v>
      </c>
      <c r="X581" s="47">
        <v>0</v>
      </c>
      <c r="Y581" s="47">
        <v>0</v>
      </c>
      <c r="Z581" s="47">
        <v>0</v>
      </c>
      <c r="AA581" s="47">
        <v>0</v>
      </c>
      <c r="AB581" s="47">
        <v>0</v>
      </c>
      <c r="AC581" s="47">
        <v>0</v>
      </c>
      <c r="AD581" s="47">
        <v>0</v>
      </c>
      <c r="AE581" s="47">
        <v>0</v>
      </c>
      <c r="AF581" s="47">
        <v>0</v>
      </c>
      <c r="AG581" s="47">
        <v>0</v>
      </c>
      <c r="AH581" s="47">
        <v>0</v>
      </c>
      <c r="AI581" s="47">
        <v>0</v>
      </c>
      <c r="AJ581" s="47">
        <v>0</v>
      </c>
      <c r="AK581" s="47">
        <v>0</v>
      </c>
      <c r="AL581" s="47">
        <v>0</v>
      </c>
      <c r="AM581" s="47">
        <v>0</v>
      </c>
      <c r="AN581" s="47">
        <v>0</v>
      </c>
      <c r="AO581" s="47">
        <v>0</v>
      </c>
      <c r="AP581" s="47">
        <v>0</v>
      </c>
      <c r="AQ581" s="47">
        <v>0</v>
      </c>
      <c r="AR581" s="47">
        <v>0</v>
      </c>
      <c r="AS581" s="47">
        <v>0</v>
      </c>
      <c r="AT581" s="47">
        <v>0</v>
      </c>
      <c r="AU581" s="47">
        <v>0</v>
      </c>
      <c r="AV581" s="47">
        <v>0</v>
      </c>
      <c r="AW581" s="47">
        <v>0</v>
      </c>
      <c r="AX581" s="47">
        <v>0</v>
      </c>
      <c r="AY581" s="47">
        <v>0</v>
      </c>
      <c r="AZ581" s="47">
        <v>0</v>
      </c>
      <c r="BA581" s="47">
        <v>0</v>
      </c>
      <c r="BB581" s="47">
        <v>0</v>
      </c>
      <c r="BC581" s="47">
        <v>0</v>
      </c>
      <c r="BD581" s="47">
        <v>0</v>
      </c>
      <c r="BE581" s="47">
        <v>0</v>
      </c>
      <c r="BF581" s="47">
        <v>0</v>
      </c>
      <c r="BG581" s="47">
        <v>0</v>
      </c>
      <c r="BH581" s="47">
        <v>0</v>
      </c>
      <c r="BI581" s="47">
        <v>0</v>
      </c>
      <c r="BJ581" s="47">
        <v>0</v>
      </c>
      <c r="BK581" s="47">
        <v>0</v>
      </c>
      <c r="BL581" s="47">
        <v>0</v>
      </c>
      <c r="BM581" s="47">
        <v>0</v>
      </c>
      <c r="BN581" s="47">
        <v>0</v>
      </c>
      <c r="BO581" s="47">
        <v>0</v>
      </c>
      <c r="BP581" s="47">
        <v>0</v>
      </c>
      <c r="BQ581" s="47">
        <v>0</v>
      </c>
      <c r="BR581" s="47">
        <v>0</v>
      </c>
      <c r="BS581" s="47">
        <v>0</v>
      </c>
      <c r="BT581" s="47">
        <v>0</v>
      </c>
      <c r="BU581" s="47">
        <v>0</v>
      </c>
      <c r="BV581" s="47">
        <v>0</v>
      </c>
      <c r="BW581" s="47">
        <v>0</v>
      </c>
      <c r="BX581" s="47">
        <v>0</v>
      </c>
      <c r="BY581" s="47">
        <v>0</v>
      </c>
      <c r="BZ581" s="47">
        <v>0</v>
      </c>
      <c r="CA581" s="47">
        <v>0</v>
      </c>
      <c r="CB581" s="47">
        <v>0</v>
      </c>
      <c r="CC581" s="47">
        <v>0</v>
      </c>
      <c r="CD581" s="47">
        <v>0</v>
      </c>
      <c r="CE581" s="47">
        <v>0</v>
      </c>
      <c r="CF581" s="47">
        <v>0</v>
      </c>
      <c r="CG581" s="47">
        <v>0</v>
      </c>
      <c r="CH581" s="47">
        <v>0</v>
      </c>
      <c r="CI581" s="47">
        <v>0</v>
      </c>
      <c r="CJ581" s="47">
        <v>0</v>
      </c>
      <c r="CK581" s="47">
        <v>0</v>
      </c>
      <c r="CL581" s="47">
        <v>0</v>
      </c>
      <c r="CM581" s="47">
        <v>0</v>
      </c>
      <c r="CN581" s="47">
        <v>0</v>
      </c>
      <c r="CO581" s="47">
        <v>0</v>
      </c>
      <c r="CP581" s="47">
        <v>0</v>
      </c>
      <c r="CQ581" s="47">
        <v>0</v>
      </c>
      <c r="CR581" s="47">
        <v>0</v>
      </c>
      <c r="CS581" s="47">
        <v>0</v>
      </c>
      <c r="CT581" s="47">
        <v>0</v>
      </c>
      <c r="CU581" s="47">
        <v>0</v>
      </c>
      <c r="CV581" s="47">
        <v>0</v>
      </c>
      <c r="CW581" s="47">
        <v>0</v>
      </c>
      <c r="CX581" s="47">
        <v>0</v>
      </c>
      <c r="CY581" s="47">
        <v>1</v>
      </c>
      <c r="CZ581" s="47">
        <v>1</v>
      </c>
      <c r="DA581" s="47">
        <v>0</v>
      </c>
      <c r="DB581" s="47">
        <v>0</v>
      </c>
      <c r="DC581" s="47">
        <v>0</v>
      </c>
      <c r="DD581" s="47">
        <v>0</v>
      </c>
      <c r="DE581" s="47">
        <v>0</v>
      </c>
      <c r="DF581" s="47">
        <v>0</v>
      </c>
      <c r="DG581" s="47">
        <v>0</v>
      </c>
      <c r="DH581" s="47">
        <v>0</v>
      </c>
      <c r="DI581" s="47">
        <v>0</v>
      </c>
      <c r="DJ581" s="47">
        <v>0</v>
      </c>
      <c r="DK581" s="47">
        <v>0</v>
      </c>
      <c r="DL581" s="47">
        <v>0</v>
      </c>
      <c r="DM581" s="47">
        <v>0</v>
      </c>
      <c r="DN581" s="47">
        <v>0</v>
      </c>
      <c r="DO581" s="47">
        <v>0</v>
      </c>
      <c r="DP581" s="47">
        <v>0</v>
      </c>
      <c r="DQ581" s="47">
        <v>0</v>
      </c>
      <c r="DR581" s="47">
        <v>0</v>
      </c>
      <c r="DS581" s="47">
        <v>0</v>
      </c>
      <c r="DT581" s="47">
        <v>0</v>
      </c>
      <c r="DU581" s="47">
        <v>0</v>
      </c>
      <c r="DV581" s="47">
        <v>0</v>
      </c>
      <c r="DW581" s="47">
        <v>0</v>
      </c>
      <c r="DX581" s="47">
        <v>0</v>
      </c>
      <c r="DY581" s="47">
        <v>0</v>
      </c>
      <c r="DZ581" s="47">
        <v>0</v>
      </c>
      <c r="EA581" s="47">
        <v>0</v>
      </c>
      <c r="ZZ581" t="s">
        <v>157</v>
      </c>
    </row>
    <row r="582" spans="1:702" x14ac:dyDescent="0.25">
      <c r="A582" s="47" t="s">
        <v>1053</v>
      </c>
      <c r="B582" s="47" t="s">
        <v>153</v>
      </c>
      <c r="C582" s="47" t="s">
        <v>157</v>
      </c>
      <c r="D582" s="47" t="s">
        <v>1170</v>
      </c>
      <c r="E582" s="47" t="s">
        <v>1046</v>
      </c>
      <c r="F582" s="47" t="s">
        <v>1046</v>
      </c>
      <c r="G582" s="47"/>
      <c r="H582" s="47" t="s">
        <v>406</v>
      </c>
      <c r="I582" s="47" t="s">
        <v>412</v>
      </c>
      <c r="J582" s="47" t="str">
        <f>=IFERROR(VLOOKUP(H582&amp;I582,Table_Fonctions!A:G,6,FALSE),"")</f>
        <v>0</v>
      </c>
      <c r="K582" s="47" t="s">
        <v>1177</v>
      </c>
      <c r="L582" s="47" t="str">
        <f>=IFERROR(VLOOKUP(H582&amp;I582,Table_Fonctions!A:G,7,FALSE),K582)</f>
        <v/>
      </c>
      <c r="M582" s="47" t="str">
        <f>=IF(OR(LEFT(D582, 3)="TJ ", LEFT(D582, 4)="CPH "), "OUI", "NON")</f>
        <v/>
      </c>
      <c r="N582" s="47" t="s">
        <v>660</v>
      </c>
      <c r="O582" s="47" t="s">
        <v>657</v>
      </c>
      <c r="P582" s="47">
        <v>1</v>
      </c>
      <c r="Q582" s="47">
        <v>1</v>
      </c>
      <c r="R582" s="47" t="s">
        <v>1172</v>
      </c>
      <c r="S582" s="47">
        <f>=ROUND(BQ582-(BR582+BS582),3)</f>
      </c>
      <c r="T582" s="47">
        <f>=ROUND(CK582-(CL582+CM582+CN582+CO582+CP582),3)</f>
      </c>
      <c r="U582" s="47">
        <v>0</v>
      </c>
      <c r="V582" s="47">
        <v>0</v>
      </c>
      <c r="W582" s="47">
        <v>0</v>
      </c>
      <c r="X582" s="47">
        <v>0</v>
      </c>
      <c r="Y582" s="47">
        <v>0</v>
      </c>
      <c r="Z582" s="47">
        <v>0</v>
      </c>
      <c r="AA582" s="47">
        <v>0</v>
      </c>
      <c r="AB582" s="47">
        <v>0</v>
      </c>
      <c r="AC582" s="47">
        <v>0</v>
      </c>
      <c r="AD582" s="47">
        <v>0</v>
      </c>
      <c r="AE582" s="47">
        <v>0</v>
      </c>
      <c r="AF582" s="47">
        <v>0</v>
      </c>
      <c r="AG582" s="47">
        <v>0</v>
      </c>
      <c r="AH582" s="47">
        <v>0</v>
      </c>
      <c r="AI582" s="47">
        <v>0</v>
      </c>
      <c r="AJ582" s="47">
        <v>0</v>
      </c>
      <c r="AK582" s="47">
        <v>0</v>
      </c>
      <c r="AL582" s="47">
        <v>0</v>
      </c>
      <c r="AM582" s="47">
        <v>0</v>
      </c>
      <c r="AN582" s="47">
        <v>0</v>
      </c>
      <c r="AO582" s="47">
        <v>0</v>
      </c>
      <c r="AP582" s="47">
        <v>0</v>
      </c>
      <c r="AQ582" s="47">
        <v>0</v>
      </c>
      <c r="AR582" s="47">
        <v>0</v>
      </c>
      <c r="AS582" s="47">
        <v>0</v>
      </c>
      <c r="AT582" s="47">
        <v>0</v>
      </c>
      <c r="AU582" s="47">
        <v>0</v>
      </c>
      <c r="AV582" s="47">
        <v>0</v>
      </c>
      <c r="AW582" s="47">
        <v>0</v>
      </c>
      <c r="AX582" s="47">
        <v>0</v>
      </c>
      <c r="AY582" s="47">
        <v>0</v>
      </c>
      <c r="AZ582" s="47">
        <v>0</v>
      </c>
      <c r="BA582" s="47">
        <v>0</v>
      </c>
      <c r="BB582" s="47">
        <v>0</v>
      </c>
      <c r="BC582" s="47">
        <v>0</v>
      </c>
      <c r="BD582" s="47">
        <v>0</v>
      </c>
      <c r="BE582" s="47">
        <v>0</v>
      </c>
      <c r="BF582" s="47">
        <v>0</v>
      </c>
      <c r="BG582" s="47">
        <v>0</v>
      </c>
      <c r="BH582" s="47">
        <v>0</v>
      </c>
      <c r="BI582" s="47">
        <v>0</v>
      </c>
      <c r="BJ582" s="47">
        <v>0</v>
      </c>
      <c r="BK582" s="47">
        <v>0</v>
      </c>
      <c r="BL582" s="47">
        <v>0</v>
      </c>
      <c r="BM582" s="47">
        <v>0</v>
      </c>
      <c r="BN582" s="47">
        <v>0</v>
      </c>
      <c r="BO582" s="47">
        <v>0</v>
      </c>
      <c r="BP582" s="47">
        <v>0</v>
      </c>
      <c r="BQ582" s="47">
        <v>0</v>
      </c>
      <c r="BR582" s="47">
        <v>0</v>
      </c>
      <c r="BS582" s="47">
        <v>0</v>
      </c>
      <c r="BT582" s="47">
        <v>1</v>
      </c>
      <c r="BU582" s="47">
        <v>0</v>
      </c>
      <c r="BV582" s="47">
        <v>0</v>
      </c>
      <c r="BW582" s="47">
        <v>0</v>
      </c>
      <c r="BX582" s="47">
        <v>1</v>
      </c>
      <c r="BY582" s="47">
        <v>0</v>
      </c>
      <c r="BZ582" s="47">
        <v>0</v>
      </c>
      <c r="CA582" s="47">
        <v>0</v>
      </c>
      <c r="CB582" s="47">
        <v>0</v>
      </c>
      <c r="CC582" s="47">
        <v>0</v>
      </c>
      <c r="CD582" s="47">
        <v>0</v>
      </c>
      <c r="CE582" s="47">
        <v>0</v>
      </c>
      <c r="CF582" s="47">
        <v>0</v>
      </c>
      <c r="CG582" s="47">
        <v>0</v>
      </c>
      <c r="CH582" s="47">
        <v>0</v>
      </c>
      <c r="CI582" s="47">
        <v>0</v>
      </c>
      <c r="CJ582" s="47">
        <v>0</v>
      </c>
      <c r="CK582" s="47">
        <v>0</v>
      </c>
      <c r="CL582" s="47">
        <v>0</v>
      </c>
      <c r="CM582" s="47">
        <v>0</v>
      </c>
      <c r="CN582" s="47">
        <v>0</v>
      </c>
      <c r="CO582" s="47">
        <v>0</v>
      </c>
      <c r="CP582" s="47">
        <v>0</v>
      </c>
      <c r="CQ582" s="47">
        <v>0</v>
      </c>
      <c r="CR582" s="47">
        <v>0</v>
      </c>
      <c r="CS582" s="47">
        <v>0</v>
      </c>
      <c r="CT582" s="47">
        <v>0</v>
      </c>
      <c r="CU582" s="47">
        <v>0</v>
      </c>
      <c r="CV582" s="47">
        <v>0</v>
      </c>
      <c r="CW582" s="47">
        <v>0</v>
      </c>
      <c r="CX582" s="47">
        <v>0</v>
      </c>
      <c r="CY582" s="47">
        <v>0</v>
      </c>
      <c r="CZ582" s="47">
        <v>0</v>
      </c>
      <c r="DA582" s="47">
        <v>0</v>
      </c>
      <c r="DB582" s="47">
        <v>0</v>
      </c>
      <c r="DC582" s="47">
        <v>0</v>
      </c>
      <c r="DD582" s="47">
        <v>0</v>
      </c>
      <c r="DE582" s="47">
        <v>0</v>
      </c>
      <c r="DF582" s="47">
        <v>0</v>
      </c>
      <c r="DG582" s="47">
        <v>0</v>
      </c>
      <c r="DH582" s="47">
        <v>0</v>
      </c>
      <c r="DI582" s="47">
        <v>0</v>
      </c>
      <c r="DJ582" s="47">
        <v>0</v>
      </c>
      <c r="DK582" s="47">
        <v>0</v>
      </c>
      <c r="DL582" s="47">
        <v>0</v>
      </c>
      <c r="DM582" s="47">
        <v>0</v>
      </c>
      <c r="DN582" s="47">
        <v>0</v>
      </c>
      <c r="DO582" s="47">
        <v>0</v>
      </c>
      <c r="DP582" s="47">
        <v>0</v>
      </c>
      <c r="DQ582" s="47">
        <v>0</v>
      </c>
      <c r="DR582" s="47">
        <v>0</v>
      </c>
      <c r="DS582" s="47">
        <v>0</v>
      </c>
      <c r="DT582" s="47">
        <v>0</v>
      </c>
      <c r="DU582" s="47">
        <v>0</v>
      </c>
      <c r="DV582" s="47">
        <v>0</v>
      </c>
      <c r="DW582" s="47">
        <v>0</v>
      </c>
      <c r="DX582" s="47">
        <v>0</v>
      </c>
      <c r="DY582" s="47">
        <v>0</v>
      </c>
      <c r="DZ582" s="47">
        <v>0</v>
      </c>
      <c r="EA582" s="47">
        <v>0</v>
      </c>
      <c r="ZZ582" t="s">
        <v>157</v>
      </c>
    </row>
    <row r="583" spans="1:702" x14ac:dyDescent="0.25">
      <c r="A583" s="47" t="s">
        <v>1054</v>
      </c>
      <c r="B583" s="47" t="s">
        <v>153</v>
      </c>
      <c r="C583" s="47" t="s">
        <v>157</v>
      </c>
      <c r="D583" s="47" t="s">
        <v>1170</v>
      </c>
      <c r="E583" s="47" t="s">
        <v>1046</v>
      </c>
      <c r="F583" s="47" t="s">
        <v>1046</v>
      </c>
      <c r="G583" s="47"/>
      <c r="H583" s="47" t="s">
        <v>406</v>
      </c>
      <c r="I583" s="47" t="s">
        <v>412</v>
      </c>
      <c r="J583" s="47" t="str">
        <f>=IFERROR(VLOOKUP(H583&amp;I583,Table_Fonctions!A:G,6,FALSE),"")</f>
        <v>0</v>
      </c>
      <c r="K583" s="47" t="s">
        <v>1177</v>
      </c>
      <c r="L583" s="47" t="str">
        <f>=IFERROR(VLOOKUP(H583&amp;I583,Table_Fonctions!A:G,7,FALSE),K583)</f>
        <v/>
      </c>
      <c r="M583" s="47" t="str">
        <f>=IF(OR(LEFT(D583, 3)="TJ ", LEFT(D583, 4)="CPH "), "OUI", "NON")</f>
        <v/>
      </c>
      <c r="N583" s="47" t="s">
        <v>885</v>
      </c>
      <c r="O583" s="47"/>
      <c r="P583" s="47">
        <v>1</v>
      </c>
      <c r="Q583" s="47">
        <v>1</v>
      </c>
      <c r="R583" s="47" t="s">
        <v>1172</v>
      </c>
      <c r="S583" s="47">
        <f>=ROUND(BQ583-(BR583+BS583),3)</f>
      </c>
      <c r="T583" s="47">
        <f>=ROUND(CK583-(CL583+CM583+CN583+CO583+CP583),3)</f>
      </c>
      <c r="U583" s="47">
        <v>0</v>
      </c>
      <c r="V583" s="47">
        <v>0</v>
      </c>
      <c r="W583" s="47">
        <v>0</v>
      </c>
      <c r="X583" s="47">
        <v>0</v>
      </c>
      <c r="Y583" s="47">
        <v>0</v>
      </c>
      <c r="Z583" s="47">
        <v>0</v>
      </c>
      <c r="AA583" s="47">
        <v>0</v>
      </c>
      <c r="AB583" s="47">
        <v>0</v>
      </c>
      <c r="AC583" s="47">
        <v>0</v>
      </c>
      <c r="AD583" s="47">
        <v>0</v>
      </c>
      <c r="AE583" s="47">
        <v>0</v>
      </c>
      <c r="AF583" s="47">
        <v>0</v>
      </c>
      <c r="AG583" s="47">
        <v>0</v>
      </c>
      <c r="AH583" s="47">
        <v>0</v>
      </c>
      <c r="AI583" s="47">
        <v>0</v>
      </c>
      <c r="AJ583" s="47">
        <v>0</v>
      </c>
      <c r="AK583" s="47">
        <v>0</v>
      </c>
      <c r="AL583" s="47">
        <v>0</v>
      </c>
      <c r="AM583" s="47">
        <v>0</v>
      </c>
      <c r="AN583" s="47">
        <v>0</v>
      </c>
      <c r="AO583" s="47">
        <v>0</v>
      </c>
      <c r="AP583" s="47">
        <v>0</v>
      </c>
      <c r="AQ583" s="47">
        <v>0</v>
      </c>
      <c r="AR583" s="47">
        <v>0</v>
      </c>
      <c r="AS583" s="47">
        <v>0</v>
      </c>
      <c r="AT583" s="47">
        <v>0</v>
      </c>
      <c r="AU583" s="47">
        <v>0</v>
      </c>
      <c r="AV583" s="47">
        <v>0</v>
      </c>
      <c r="AW583" s="47">
        <v>0</v>
      </c>
      <c r="AX583" s="47">
        <v>0</v>
      </c>
      <c r="AY583" s="47">
        <v>0</v>
      </c>
      <c r="AZ583" s="47">
        <v>0</v>
      </c>
      <c r="BA583" s="47">
        <v>0</v>
      </c>
      <c r="BB583" s="47">
        <v>0</v>
      </c>
      <c r="BC583" s="47">
        <v>0</v>
      </c>
      <c r="BD583" s="47">
        <v>0</v>
      </c>
      <c r="BE583" s="47">
        <v>0</v>
      </c>
      <c r="BF583" s="47">
        <v>0</v>
      </c>
      <c r="BG583" s="47">
        <v>0</v>
      </c>
      <c r="BH583" s="47">
        <v>0</v>
      </c>
      <c r="BI583" s="47">
        <v>0</v>
      </c>
      <c r="BJ583" s="47">
        <v>0</v>
      </c>
      <c r="BK583" s="47">
        <v>0</v>
      </c>
      <c r="BL583" s="47">
        <v>0</v>
      </c>
      <c r="BM583" s="47">
        <v>0</v>
      </c>
      <c r="BN583" s="47">
        <v>0</v>
      </c>
      <c r="BO583" s="47">
        <v>0</v>
      </c>
      <c r="BP583" s="47">
        <v>0</v>
      </c>
      <c r="BQ583" s="47">
        <v>0</v>
      </c>
      <c r="BR583" s="47">
        <v>0</v>
      </c>
      <c r="BS583" s="47">
        <v>0</v>
      </c>
      <c r="BT583" s="47">
        <v>1</v>
      </c>
      <c r="BU583" s="47">
        <v>0</v>
      </c>
      <c r="BV583" s="47">
        <v>0</v>
      </c>
      <c r="BW583" s="47">
        <v>0</v>
      </c>
      <c r="BX583" s="47">
        <v>0</v>
      </c>
      <c r="BY583" s="47">
        <v>0</v>
      </c>
      <c r="BZ583" s="47">
        <v>0</v>
      </c>
      <c r="CA583" s="47">
        <v>0</v>
      </c>
      <c r="CB583" s="47">
        <v>1</v>
      </c>
      <c r="CC583" s="47">
        <v>0</v>
      </c>
      <c r="CD583" s="47">
        <v>0</v>
      </c>
      <c r="CE583" s="47">
        <v>0</v>
      </c>
      <c r="CF583" s="47">
        <v>0</v>
      </c>
      <c r="CG583" s="47">
        <v>0</v>
      </c>
      <c r="CH583" s="47">
        <v>0</v>
      </c>
      <c r="CI583" s="47">
        <v>0</v>
      </c>
      <c r="CJ583" s="47">
        <v>0</v>
      </c>
      <c r="CK583" s="47">
        <v>0</v>
      </c>
      <c r="CL583" s="47">
        <v>0</v>
      </c>
      <c r="CM583" s="47">
        <v>0</v>
      </c>
      <c r="CN583" s="47">
        <v>0</v>
      </c>
      <c r="CO583" s="47">
        <v>0</v>
      </c>
      <c r="CP583" s="47">
        <v>0</v>
      </c>
      <c r="CQ583" s="47">
        <v>0</v>
      </c>
      <c r="CR583" s="47">
        <v>0</v>
      </c>
      <c r="CS583" s="47">
        <v>0</v>
      </c>
      <c r="CT583" s="47">
        <v>0</v>
      </c>
      <c r="CU583" s="47">
        <v>0</v>
      </c>
      <c r="CV583" s="47">
        <v>0</v>
      </c>
      <c r="CW583" s="47">
        <v>0</v>
      </c>
      <c r="CX583" s="47">
        <v>0</v>
      </c>
      <c r="CY583" s="47">
        <v>0</v>
      </c>
      <c r="CZ583" s="47">
        <v>0</v>
      </c>
      <c r="DA583" s="47">
        <v>0</v>
      </c>
      <c r="DB583" s="47">
        <v>0</v>
      </c>
      <c r="DC583" s="47">
        <v>0</v>
      </c>
      <c r="DD583" s="47">
        <v>0</v>
      </c>
      <c r="DE583" s="47">
        <v>0</v>
      </c>
      <c r="DF583" s="47">
        <v>0</v>
      </c>
      <c r="DG583" s="47">
        <v>0</v>
      </c>
      <c r="DH583" s="47">
        <v>0</v>
      </c>
      <c r="DI583" s="47">
        <v>0</v>
      </c>
      <c r="DJ583" s="47">
        <v>0</v>
      </c>
      <c r="DK583" s="47">
        <v>0</v>
      </c>
      <c r="DL583" s="47">
        <v>0</v>
      </c>
      <c r="DM583" s="47">
        <v>0</v>
      </c>
      <c r="DN583" s="47">
        <v>0</v>
      </c>
      <c r="DO583" s="47">
        <v>0</v>
      </c>
      <c r="DP583" s="47">
        <v>0</v>
      </c>
      <c r="DQ583" s="47">
        <v>0</v>
      </c>
      <c r="DR583" s="47">
        <v>0</v>
      </c>
      <c r="DS583" s="47">
        <v>0</v>
      </c>
      <c r="DT583" s="47">
        <v>0</v>
      </c>
      <c r="DU583" s="47">
        <v>0</v>
      </c>
      <c r="DV583" s="47">
        <v>0</v>
      </c>
      <c r="DW583" s="47">
        <v>0</v>
      </c>
      <c r="DX583" s="47">
        <v>0</v>
      </c>
      <c r="DY583" s="47">
        <v>0</v>
      </c>
      <c r="DZ583" s="47">
        <v>0</v>
      </c>
      <c r="EA583" s="47">
        <v>0</v>
      </c>
      <c r="ZZ583" t="s">
        <v>157</v>
      </c>
    </row>
    <row r="584" spans="1:702" x14ac:dyDescent="0.25">
      <c r="A584" s="47" t="s">
        <v>1055</v>
      </c>
      <c r="B584" s="47" t="s">
        <v>153</v>
      </c>
      <c r="C584" s="47" t="s">
        <v>157</v>
      </c>
      <c r="D584" s="47" t="s">
        <v>1170</v>
      </c>
      <c r="E584" s="47" t="s">
        <v>1046</v>
      </c>
      <c r="F584" s="47" t="s">
        <v>1046</v>
      </c>
      <c r="G584" s="47"/>
      <c r="H584" s="47" t="s">
        <v>406</v>
      </c>
      <c r="I584" s="47" t="s">
        <v>544</v>
      </c>
      <c r="J584" s="47" t="str">
        <f>=IFERROR(VLOOKUP(H584&amp;I584,Table_Fonctions!A:G,6,FALSE),"")</f>
        <v>0</v>
      </c>
      <c r="K584" s="47" t="s">
        <v>1177</v>
      </c>
      <c r="L584" s="47" t="str">
        <f>=IFERROR(VLOOKUP(H584&amp;I584,Table_Fonctions!A:G,7,FALSE),K584)</f>
        <v/>
      </c>
      <c r="M584" s="47" t="str">
        <f>=IF(OR(LEFT(D584, 3)="TJ ", LEFT(D584, 4)="CPH "), "OUI", "NON")</f>
        <v/>
      </c>
      <c r="N584" s="47" t="s">
        <v>1056</v>
      </c>
      <c r="O584" s="47"/>
      <c r="P584" s="47">
        <v>0.8000000000000057</v>
      </c>
      <c r="Q584" s="47">
        <v>0.8000000000000057</v>
      </c>
      <c r="R584" s="47" t="s">
        <v>1172</v>
      </c>
      <c r="S584" s="47">
        <f>=ROUND(BQ584-(BR584+BS584),3)</f>
      </c>
      <c r="T584" s="47">
        <f>=ROUND(CK584-(CL584+CM584+CN584+CO584+CP584),3)</f>
      </c>
      <c r="U584" s="47">
        <v>0</v>
      </c>
      <c r="V584" s="47">
        <v>0</v>
      </c>
      <c r="W584" s="47">
        <v>0</v>
      </c>
      <c r="X584" s="47">
        <v>0</v>
      </c>
      <c r="Y584" s="47">
        <v>0</v>
      </c>
      <c r="Z584" s="47">
        <v>0</v>
      </c>
      <c r="AA584" s="47">
        <v>0</v>
      </c>
      <c r="AB584" s="47">
        <v>0</v>
      </c>
      <c r="AC584" s="47">
        <v>0</v>
      </c>
      <c r="AD584" s="47">
        <v>0</v>
      </c>
      <c r="AE584" s="47">
        <v>0</v>
      </c>
      <c r="AF584" s="47">
        <v>0</v>
      </c>
      <c r="AG584" s="47">
        <v>0</v>
      </c>
      <c r="AH584" s="47">
        <v>0</v>
      </c>
      <c r="AI584" s="47">
        <v>0</v>
      </c>
      <c r="AJ584" s="47">
        <v>0</v>
      </c>
      <c r="AK584" s="47">
        <v>0</v>
      </c>
      <c r="AL584" s="47">
        <v>0</v>
      </c>
      <c r="AM584" s="47">
        <v>0</v>
      </c>
      <c r="AN584" s="47">
        <v>0</v>
      </c>
      <c r="AO584" s="47">
        <v>0</v>
      </c>
      <c r="AP584" s="47">
        <v>0</v>
      </c>
      <c r="AQ584" s="47">
        <v>0</v>
      </c>
      <c r="AR584" s="47">
        <v>0</v>
      </c>
      <c r="AS584" s="47">
        <v>0</v>
      </c>
      <c r="AT584" s="47">
        <v>0</v>
      </c>
      <c r="AU584" s="47">
        <v>0</v>
      </c>
      <c r="AV584" s="47">
        <v>0</v>
      </c>
      <c r="AW584" s="47">
        <v>0</v>
      </c>
      <c r="AX584" s="47">
        <v>0</v>
      </c>
      <c r="AY584" s="47">
        <v>0</v>
      </c>
      <c r="AZ584" s="47">
        <v>0</v>
      </c>
      <c r="BA584" s="47">
        <v>0</v>
      </c>
      <c r="BB584" s="47">
        <v>0</v>
      </c>
      <c r="BC584" s="47">
        <v>0</v>
      </c>
      <c r="BD584" s="47">
        <v>0</v>
      </c>
      <c r="BE584" s="47">
        <v>0</v>
      </c>
      <c r="BF584" s="47">
        <v>0</v>
      </c>
      <c r="BG584" s="47">
        <v>0</v>
      </c>
      <c r="BH584" s="47">
        <v>0</v>
      </c>
      <c r="BI584" s="47">
        <v>0</v>
      </c>
      <c r="BJ584" s="47">
        <v>0</v>
      </c>
      <c r="BK584" s="47">
        <v>0</v>
      </c>
      <c r="BL584" s="47">
        <v>0</v>
      </c>
      <c r="BM584" s="47">
        <v>0</v>
      </c>
      <c r="BN584" s="47">
        <v>0</v>
      </c>
      <c r="BO584" s="47">
        <v>0</v>
      </c>
      <c r="BP584" s="47">
        <v>0</v>
      </c>
      <c r="BQ584" s="47">
        <v>0</v>
      </c>
      <c r="BR584" s="47">
        <v>0</v>
      </c>
      <c r="BS584" s="47">
        <v>0</v>
      </c>
      <c r="BT584" s="47">
        <v>0</v>
      </c>
      <c r="BU584" s="47">
        <v>0</v>
      </c>
      <c r="BV584" s="47">
        <v>0</v>
      </c>
      <c r="BW584" s="47">
        <v>0</v>
      </c>
      <c r="BX584" s="47">
        <v>0</v>
      </c>
      <c r="BY584" s="47">
        <v>0</v>
      </c>
      <c r="BZ584" s="47">
        <v>0</v>
      </c>
      <c r="CA584" s="47">
        <v>0</v>
      </c>
      <c r="CB584" s="47">
        <v>0</v>
      </c>
      <c r="CC584" s="47">
        <v>0</v>
      </c>
      <c r="CD584" s="47">
        <v>0</v>
      </c>
      <c r="CE584" s="47">
        <v>0</v>
      </c>
      <c r="CF584" s="47">
        <v>0</v>
      </c>
      <c r="CG584" s="47">
        <v>0</v>
      </c>
      <c r="CH584" s="47">
        <v>0</v>
      </c>
      <c r="CI584" s="47">
        <v>0</v>
      </c>
      <c r="CJ584" s="47">
        <v>0</v>
      </c>
      <c r="CK584" s="47">
        <v>0</v>
      </c>
      <c r="CL584" s="47">
        <v>0</v>
      </c>
      <c r="CM584" s="47">
        <v>0</v>
      </c>
      <c r="CN584" s="47">
        <v>0</v>
      </c>
      <c r="CO584" s="47">
        <v>0</v>
      </c>
      <c r="CP584" s="47">
        <v>0</v>
      </c>
      <c r="CQ584" s="47">
        <v>0</v>
      </c>
      <c r="CR584" s="47">
        <v>0</v>
      </c>
      <c r="CS584" s="47">
        <v>0</v>
      </c>
      <c r="CT584" s="47">
        <v>0</v>
      </c>
      <c r="CU584" s="47">
        <v>0</v>
      </c>
      <c r="CV584" s="47">
        <v>0</v>
      </c>
      <c r="CW584" s="47">
        <v>0</v>
      </c>
      <c r="CX584" s="47">
        <v>0</v>
      </c>
      <c r="CY584" s="47">
        <v>0.8000000000000057</v>
      </c>
      <c r="CZ584" s="47">
        <v>0.8000000000000057</v>
      </c>
      <c r="DA584" s="47">
        <v>0</v>
      </c>
      <c r="DB584" s="47">
        <v>0</v>
      </c>
      <c r="DC584" s="47">
        <v>0</v>
      </c>
      <c r="DD584" s="47">
        <v>0</v>
      </c>
      <c r="DE584" s="47">
        <v>0</v>
      </c>
      <c r="DF584" s="47">
        <v>0</v>
      </c>
      <c r="DG584" s="47">
        <v>0</v>
      </c>
      <c r="DH584" s="47">
        <v>0</v>
      </c>
      <c r="DI584" s="47">
        <v>0</v>
      </c>
      <c r="DJ584" s="47">
        <v>0</v>
      </c>
      <c r="DK584" s="47">
        <v>0</v>
      </c>
      <c r="DL584" s="47">
        <v>0</v>
      </c>
      <c r="DM584" s="47">
        <v>0</v>
      </c>
      <c r="DN584" s="47">
        <v>0</v>
      </c>
      <c r="DO584" s="47">
        <v>0</v>
      </c>
      <c r="DP584" s="47">
        <v>0</v>
      </c>
      <c r="DQ584" s="47">
        <v>0</v>
      </c>
      <c r="DR584" s="47">
        <v>0</v>
      </c>
      <c r="DS584" s="47">
        <v>0</v>
      </c>
      <c r="DT584" s="47">
        <v>0</v>
      </c>
      <c r="DU584" s="47">
        <v>0</v>
      </c>
      <c r="DV584" s="47">
        <v>0</v>
      </c>
      <c r="DW584" s="47">
        <v>0</v>
      </c>
      <c r="DX584" s="47">
        <v>0</v>
      </c>
      <c r="DY584" s="47">
        <v>0</v>
      </c>
      <c r="DZ584" s="47">
        <v>0</v>
      </c>
      <c r="EA584" s="47">
        <v>0</v>
      </c>
      <c r="ZZ584" t="s">
        <v>157</v>
      </c>
    </row>
    <row r="585" spans="1:702" x14ac:dyDescent="0.25">
      <c r="A585" s="47" t="s">
        <v>1057</v>
      </c>
      <c r="B585" s="47" t="s">
        <v>153</v>
      </c>
      <c r="C585" s="47" t="s">
        <v>157</v>
      </c>
      <c r="D585" s="47" t="s">
        <v>1170</v>
      </c>
      <c r="E585" s="47" t="s">
        <v>1058</v>
      </c>
      <c r="F585" s="47" t="s">
        <v>1058</v>
      </c>
      <c r="G585" s="47"/>
      <c r="H585" s="47" t="s">
        <v>406</v>
      </c>
      <c r="I585" s="47" t="s">
        <v>412</v>
      </c>
      <c r="J585" s="47" t="str">
        <f>=IFERROR(VLOOKUP(H585&amp;I585,Table_Fonctions!A:G,6,FALSE),"")</f>
        <v>0</v>
      </c>
      <c r="K585" s="47" t="s">
        <v>1177</v>
      </c>
      <c r="L585" s="47" t="str">
        <f>=IFERROR(VLOOKUP(H585&amp;I585,Table_Fonctions!A:G,7,FALSE),K585)</f>
        <v/>
      </c>
      <c r="M585" s="47" t="str">
        <f>=IF(OR(LEFT(D585, 3)="TJ ", LEFT(D585, 4)="CPH "), "OUI", "NON")</f>
        <v/>
      </c>
      <c r="N585" s="47" t="s">
        <v>603</v>
      </c>
      <c r="O585" s="47" t="s">
        <v>655</v>
      </c>
      <c r="P585" s="47">
        <v>0.28421052631578947</v>
      </c>
      <c r="Q585" s="47">
        <v>0.28421052631578947</v>
      </c>
      <c r="R585" s="47" t="s">
        <v>1172</v>
      </c>
      <c r="S585" s="47">
        <f>=ROUND(BQ585-(BR585+BS585),3)</f>
      </c>
      <c r="T585" s="47">
        <f>=ROUND(CK585-(CL585+CM585+CN585+CO585+CP585),3)</f>
      </c>
      <c r="U585" s="47">
        <v>0</v>
      </c>
      <c r="V585" s="47">
        <v>0</v>
      </c>
      <c r="W585" s="47">
        <v>0</v>
      </c>
      <c r="X585" s="47">
        <v>0</v>
      </c>
      <c r="Y585" s="47">
        <v>0</v>
      </c>
      <c r="Z585" s="47">
        <v>0</v>
      </c>
      <c r="AA585" s="47">
        <v>0</v>
      </c>
      <c r="AB585" s="47">
        <v>0</v>
      </c>
      <c r="AC585" s="47">
        <v>0</v>
      </c>
      <c r="AD585" s="47">
        <v>0</v>
      </c>
      <c r="AE585" s="47">
        <v>0</v>
      </c>
      <c r="AF585" s="47">
        <v>0</v>
      </c>
      <c r="AG585" s="47">
        <v>0</v>
      </c>
      <c r="AH585" s="47">
        <v>0</v>
      </c>
      <c r="AI585" s="47">
        <v>0</v>
      </c>
      <c r="AJ585" s="47">
        <v>0</v>
      </c>
      <c r="AK585" s="47">
        <v>0</v>
      </c>
      <c r="AL585" s="47">
        <v>0</v>
      </c>
      <c r="AM585" s="47">
        <v>0</v>
      </c>
      <c r="AN585" s="47">
        <v>0</v>
      </c>
      <c r="AO585" s="47">
        <v>0</v>
      </c>
      <c r="AP585" s="47">
        <v>0</v>
      </c>
      <c r="AQ585" s="47">
        <v>0</v>
      </c>
      <c r="AR585" s="47">
        <v>0</v>
      </c>
      <c r="AS585" s="47">
        <v>0</v>
      </c>
      <c r="AT585" s="47">
        <v>0</v>
      </c>
      <c r="AU585" s="47">
        <v>0</v>
      </c>
      <c r="AV585" s="47">
        <v>0</v>
      </c>
      <c r="AW585" s="47">
        <v>0</v>
      </c>
      <c r="AX585" s="47">
        <v>0</v>
      </c>
      <c r="AY585" s="47">
        <v>0</v>
      </c>
      <c r="AZ585" s="47">
        <v>0</v>
      </c>
      <c r="BA585" s="47">
        <v>0</v>
      </c>
      <c r="BB585" s="47">
        <v>0</v>
      </c>
      <c r="BC585" s="47">
        <v>0</v>
      </c>
      <c r="BD585" s="47">
        <v>0</v>
      </c>
      <c r="BE585" s="47">
        <v>0</v>
      </c>
      <c r="BF585" s="47">
        <v>0</v>
      </c>
      <c r="BG585" s="47">
        <v>0</v>
      </c>
      <c r="BH585" s="47">
        <v>0</v>
      </c>
      <c r="BI585" s="47">
        <v>0</v>
      </c>
      <c r="BJ585" s="47">
        <v>0</v>
      </c>
      <c r="BK585" s="47">
        <v>0</v>
      </c>
      <c r="BL585" s="47">
        <v>0</v>
      </c>
      <c r="BM585" s="47">
        <v>0</v>
      </c>
      <c r="BN585" s="47">
        <v>0</v>
      </c>
      <c r="BO585" s="47">
        <v>0</v>
      </c>
      <c r="BP585" s="47">
        <v>0</v>
      </c>
      <c r="BQ585" s="47">
        <v>0</v>
      </c>
      <c r="BR585" s="47">
        <v>0</v>
      </c>
      <c r="BS585" s="47">
        <v>0</v>
      </c>
      <c r="BT585" s="47">
        <v>0.28421052631578947</v>
      </c>
      <c r="BU585" s="47">
        <v>0</v>
      </c>
      <c r="BV585" s="47">
        <v>0</v>
      </c>
      <c r="BW585" s="47">
        <v>0</v>
      </c>
      <c r="BX585" s="47">
        <v>0</v>
      </c>
      <c r="BY585" s="47">
        <v>0</v>
      </c>
      <c r="BZ585" s="47">
        <v>0</v>
      </c>
      <c r="CA585" s="47">
        <v>0</v>
      </c>
      <c r="CB585" s="47">
        <v>0</v>
      </c>
      <c r="CC585" s="47">
        <v>0</v>
      </c>
      <c r="CD585" s="47">
        <v>0</v>
      </c>
      <c r="CE585" s="47">
        <v>0</v>
      </c>
      <c r="CF585" s="47">
        <v>0</v>
      </c>
      <c r="CG585" s="47">
        <v>0</v>
      </c>
      <c r="CH585" s="47">
        <v>0</v>
      </c>
      <c r="CI585" s="47">
        <v>0</v>
      </c>
      <c r="CJ585" s="47">
        <v>0</v>
      </c>
      <c r="CK585" s="47">
        <v>0</v>
      </c>
      <c r="CL585" s="47">
        <v>0</v>
      </c>
      <c r="CM585" s="47">
        <v>0</v>
      </c>
      <c r="CN585" s="47">
        <v>0</v>
      </c>
      <c r="CO585" s="47">
        <v>0</v>
      </c>
      <c r="CP585" s="47">
        <v>0</v>
      </c>
      <c r="CQ585" s="47">
        <v>0</v>
      </c>
      <c r="CR585" s="47">
        <v>0</v>
      </c>
      <c r="CS585" s="47">
        <v>0</v>
      </c>
      <c r="CT585" s="47">
        <v>0</v>
      </c>
      <c r="CU585" s="47">
        <v>0</v>
      </c>
      <c r="CV585" s="47">
        <v>0</v>
      </c>
      <c r="CW585" s="47">
        <v>0</v>
      </c>
      <c r="CX585" s="47">
        <v>0</v>
      </c>
      <c r="CY585" s="47">
        <v>0</v>
      </c>
      <c r="CZ585" s="47">
        <v>0</v>
      </c>
      <c r="DA585" s="47">
        <v>0</v>
      </c>
      <c r="DB585" s="47">
        <v>0</v>
      </c>
      <c r="DC585" s="47">
        <v>0</v>
      </c>
      <c r="DD585" s="47">
        <v>0</v>
      </c>
      <c r="DE585" s="47">
        <v>0</v>
      </c>
      <c r="DF585" s="47">
        <v>0</v>
      </c>
      <c r="DG585" s="47">
        <v>0</v>
      </c>
      <c r="DH585" s="47">
        <v>0</v>
      </c>
      <c r="DI585" s="47">
        <v>0</v>
      </c>
      <c r="DJ585" s="47">
        <v>0</v>
      </c>
      <c r="DK585" s="47">
        <v>0</v>
      </c>
      <c r="DL585" s="47">
        <v>0</v>
      </c>
      <c r="DM585" s="47">
        <v>0</v>
      </c>
      <c r="DN585" s="47">
        <v>0</v>
      </c>
      <c r="DO585" s="47">
        <v>0</v>
      </c>
      <c r="DP585" s="47">
        <v>0</v>
      </c>
      <c r="DQ585" s="47">
        <v>0</v>
      </c>
      <c r="DR585" s="47">
        <v>0</v>
      </c>
      <c r="DS585" s="47">
        <v>0</v>
      </c>
      <c r="DT585" s="47">
        <v>0</v>
      </c>
      <c r="DU585" s="47">
        <v>0</v>
      </c>
      <c r="DV585" s="47">
        <v>0</v>
      </c>
      <c r="DW585" s="47">
        <v>0</v>
      </c>
      <c r="DX585" s="47">
        <v>0</v>
      </c>
      <c r="DY585" s="47">
        <v>0</v>
      </c>
      <c r="DZ585" s="47">
        <v>0</v>
      </c>
      <c r="EA585" s="47">
        <v>0</v>
      </c>
      <c r="ZZ585" t="s">
        <v>157</v>
      </c>
    </row>
    <row r="586" spans="1:702" x14ac:dyDescent="0.25">
      <c r="A586" s="47" t="s">
        <v>1059</v>
      </c>
      <c r="B586" s="47" t="s">
        <v>153</v>
      </c>
      <c r="C586" s="47" t="s">
        <v>157</v>
      </c>
      <c r="D586" s="47" t="s">
        <v>1170</v>
      </c>
      <c r="E586" s="47" t="s">
        <v>1058</v>
      </c>
      <c r="F586" s="47" t="s">
        <v>1058</v>
      </c>
      <c r="G586" s="47"/>
      <c r="H586" s="47" t="s">
        <v>406</v>
      </c>
      <c r="I586" s="47" t="s">
        <v>412</v>
      </c>
      <c r="J586" s="47" t="str">
        <f>=IFERROR(VLOOKUP(H586&amp;I586,Table_Fonctions!A:G,6,FALSE),"")</f>
        <v>0</v>
      </c>
      <c r="K586" s="47" t="s">
        <v>1177</v>
      </c>
      <c r="L586" s="47" t="str">
        <f>=IFERROR(VLOOKUP(H586&amp;I586,Table_Fonctions!A:G,7,FALSE),K586)</f>
        <v/>
      </c>
      <c r="M586" s="47" t="str">
        <f>=IF(OR(LEFT(D586, 3)="TJ ", LEFT(D586, 4)="CPH "), "OUI", "NON")</f>
        <v/>
      </c>
      <c r="N586" s="47" t="s">
        <v>617</v>
      </c>
      <c r="O586" s="47"/>
      <c r="P586" s="47">
        <v>1</v>
      </c>
      <c r="Q586" s="47">
        <v>1</v>
      </c>
      <c r="R586" s="47" t="s">
        <v>1172</v>
      </c>
      <c r="S586" s="47">
        <f>=ROUND(BQ586-(BR586+BS586),3)</f>
      </c>
      <c r="T586" s="47">
        <f>=ROUND(CK586-(CL586+CM586+CN586+CO586+CP586),3)</f>
      </c>
      <c r="U586" s="47">
        <v>0</v>
      </c>
      <c r="V586" s="47">
        <v>0</v>
      </c>
      <c r="W586" s="47">
        <v>0</v>
      </c>
      <c r="X586" s="47">
        <v>0</v>
      </c>
      <c r="Y586" s="47">
        <v>0</v>
      </c>
      <c r="Z586" s="47">
        <v>0</v>
      </c>
      <c r="AA586" s="47">
        <v>0</v>
      </c>
      <c r="AB586" s="47">
        <v>0</v>
      </c>
      <c r="AC586" s="47">
        <v>0</v>
      </c>
      <c r="AD586" s="47">
        <v>0</v>
      </c>
      <c r="AE586" s="47">
        <v>0</v>
      </c>
      <c r="AF586" s="47">
        <v>0</v>
      </c>
      <c r="AG586" s="47">
        <v>0</v>
      </c>
      <c r="AH586" s="47">
        <v>0</v>
      </c>
      <c r="AI586" s="47">
        <v>0</v>
      </c>
      <c r="AJ586" s="47">
        <v>0</v>
      </c>
      <c r="AK586" s="47">
        <v>0</v>
      </c>
      <c r="AL586" s="47">
        <v>0</v>
      </c>
      <c r="AM586" s="47">
        <v>0</v>
      </c>
      <c r="AN586" s="47">
        <v>0</v>
      </c>
      <c r="AO586" s="47">
        <v>0</v>
      </c>
      <c r="AP586" s="47">
        <v>0</v>
      </c>
      <c r="AQ586" s="47">
        <v>0</v>
      </c>
      <c r="AR586" s="47">
        <v>0</v>
      </c>
      <c r="AS586" s="47">
        <v>0</v>
      </c>
      <c r="AT586" s="47">
        <v>0</v>
      </c>
      <c r="AU586" s="47">
        <v>0</v>
      </c>
      <c r="AV586" s="47">
        <v>0</v>
      </c>
      <c r="AW586" s="47">
        <v>0</v>
      </c>
      <c r="AX586" s="47">
        <v>0</v>
      </c>
      <c r="AY586" s="47">
        <v>0</v>
      </c>
      <c r="AZ586" s="47">
        <v>0</v>
      </c>
      <c r="BA586" s="47">
        <v>0</v>
      </c>
      <c r="BB586" s="47">
        <v>0</v>
      </c>
      <c r="BC586" s="47">
        <v>0</v>
      </c>
      <c r="BD586" s="47">
        <v>0</v>
      </c>
      <c r="BE586" s="47">
        <v>0</v>
      </c>
      <c r="BF586" s="47">
        <v>0</v>
      </c>
      <c r="BG586" s="47">
        <v>0</v>
      </c>
      <c r="BH586" s="47">
        <v>0</v>
      </c>
      <c r="BI586" s="47">
        <v>0</v>
      </c>
      <c r="BJ586" s="47">
        <v>0</v>
      </c>
      <c r="BK586" s="47">
        <v>0</v>
      </c>
      <c r="BL586" s="47">
        <v>0</v>
      </c>
      <c r="BM586" s="47">
        <v>0</v>
      </c>
      <c r="BN586" s="47">
        <v>0</v>
      </c>
      <c r="BO586" s="47">
        <v>0</v>
      </c>
      <c r="BP586" s="47">
        <v>0</v>
      </c>
      <c r="BQ586" s="47">
        <v>0</v>
      </c>
      <c r="BR586" s="47">
        <v>0</v>
      </c>
      <c r="BS586" s="47">
        <v>0</v>
      </c>
      <c r="BT586" s="47">
        <v>1</v>
      </c>
      <c r="BU586" s="47">
        <v>1</v>
      </c>
      <c r="BV586" s="47">
        <v>0</v>
      </c>
      <c r="BW586" s="47">
        <v>0</v>
      </c>
      <c r="BX586" s="47">
        <v>0</v>
      </c>
      <c r="BY586" s="47">
        <v>0</v>
      </c>
      <c r="BZ586" s="47">
        <v>0</v>
      </c>
      <c r="CA586" s="47">
        <v>0</v>
      </c>
      <c r="CB586" s="47">
        <v>0</v>
      </c>
      <c r="CC586" s="47">
        <v>0</v>
      </c>
      <c r="CD586" s="47">
        <v>0</v>
      </c>
      <c r="CE586" s="47">
        <v>0</v>
      </c>
      <c r="CF586" s="47">
        <v>0</v>
      </c>
      <c r="CG586" s="47">
        <v>0</v>
      </c>
      <c r="CH586" s="47">
        <v>0</v>
      </c>
      <c r="CI586" s="47">
        <v>0</v>
      </c>
      <c r="CJ586" s="47">
        <v>0</v>
      </c>
      <c r="CK586" s="47">
        <v>0</v>
      </c>
      <c r="CL586" s="47">
        <v>0</v>
      </c>
      <c r="CM586" s="47">
        <v>0</v>
      </c>
      <c r="CN586" s="47">
        <v>0</v>
      </c>
      <c r="CO586" s="47">
        <v>0</v>
      </c>
      <c r="CP586" s="47">
        <v>0</v>
      </c>
      <c r="CQ586" s="47">
        <v>0</v>
      </c>
      <c r="CR586" s="47">
        <v>0</v>
      </c>
      <c r="CS586" s="47">
        <v>0</v>
      </c>
      <c r="CT586" s="47">
        <v>0</v>
      </c>
      <c r="CU586" s="47">
        <v>0</v>
      </c>
      <c r="CV586" s="47">
        <v>0</v>
      </c>
      <c r="CW586" s="47">
        <v>0</v>
      </c>
      <c r="CX586" s="47">
        <v>0</v>
      </c>
      <c r="CY586" s="47">
        <v>0</v>
      </c>
      <c r="CZ586" s="47">
        <v>0</v>
      </c>
      <c r="DA586" s="47">
        <v>0</v>
      </c>
      <c r="DB586" s="47">
        <v>0</v>
      </c>
      <c r="DC586" s="47">
        <v>0</v>
      </c>
      <c r="DD586" s="47">
        <v>0</v>
      </c>
      <c r="DE586" s="47">
        <v>0</v>
      </c>
      <c r="DF586" s="47">
        <v>0</v>
      </c>
      <c r="DG586" s="47">
        <v>0</v>
      </c>
      <c r="DH586" s="47">
        <v>0</v>
      </c>
      <c r="DI586" s="47">
        <v>0</v>
      </c>
      <c r="DJ586" s="47">
        <v>0</v>
      </c>
      <c r="DK586" s="47">
        <v>0</v>
      </c>
      <c r="DL586" s="47">
        <v>0</v>
      </c>
      <c r="DM586" s="47">
        <v>0</v>
      </c>
      <c r="DN586" s="47">
        <v>0</v>
      </c>
      <c r="DO586" s="47">
        <v>0</v>
      </c>
      <c r="DP586" s="47">
        <v>0</v>
      </c>
      <c r="DQ586" s="47">
        <v>0</v>
      </c>
      <c r="DR586" s="47">
        <v>0</v>
      </c>
      <c r="DS586" s="47">
        <v>0</v>
      </c>
      <c r="DT586" s="47">
        <v>0</v>
      </c>
      <c r="DU586" s="47">
        <v>0</v>
      </c>
      <c r="DV586" s="47">
        <v>0</v>
      </c>
      <c r="DW586" s="47">
        <v>0</v>
      </c>
      <c r="DX586" s="47">
        <v>0</v>
      </c>
      <c r="DY586" s="47">
        <v>0</v>
      </c>
      <c r="DZ586" s="47">
        <v>0</v>
      </c>
      <c r="EA586" s="47">
        <v>0</v>
      </c>
      <c r="ZZ586" t="s">
        <v>157</v>
      </c>
    </row>
    <row r="587" spans="1:702" x14ac:dyDescent="0.25">
      <c r="A587" s="47" t="s">
        <v>1060</v>
      </c>
      <c r="B587" s="47" t="s">
        <v>153</v>
      </c>
      <c r="C587" s="47" t="s">
        <v>157</v>
      </c>
      <c r="D587" s="47" t="s">
        <v>1170</v>
      </c>
      <c r="E587" s="47" t="s">
        <v>1058</v>
      </c>
      <c r="F587" s="47" t="s">
        <v>1058</v>
      </c>
      <c r="G587" s="47"/>
      <c r="H587" s="47" t="s">
        <v>406</v>
      </c>
      <c r="I587" s="47" t="s">
        <v>412</v>
      </c>
      <c r="J587" s="47" t="str">
        <f>=IFERROR(VLOOKUP(H587&amp;I587,Table_Fonctions!A:G,6,FALSE),"")</f>
        <v>0</v>
      </c>
      <c r="K587" s="47" t="s">
        <v>1177</v>
      </c>
      <c r="L587" s="47" t="str">
        <f>=IFERROR(VLOOKUP(H587&amp;I587,Table_Fonctions!A:G,7,FALSE),K587)</f>
        <v/>
      </c>
      <c r="M587" s="47" t="str">
        <f>=IF(OR(LEFT(D587, 3)="TJ ", LEFT(D587, 4)="CPH "), "OUI", "NON")</f>
        <v/>
      </c>
      <c r="N587" s="47" t="s">
        <v>648</v>
      </c>
      <c r="O587" s="47" t="s">
        <v>513</v>
      </c>
      <c r="P587" s="47">
        <v>0.3447368421052632</v>
      </c>
      <c r="Q587" s="47">
        <v>0.3447368421052632</v>
      </c>
      <c r="R587" s="47" t="s">
        <v>1172</v>
      </c>
      <c r="S587" s="47">
        <f>=ROUND(BQ587-(BR587+BS587),3)</f>
      </c>
      <c r="T587" s="47">
        <f>=ROUND(CK587-(CL587+CM587+CN587+CO587+CP587),3)</f>
      </c>
      <c r="U587" s="47">
        <v>0</v>
      </c>
      <c r="V587" s="47">
        <v>0</v>
      </c>
      <c r="W587" s="47">
        <v>0</v>
      </c>
      <c r="X587" s="47">
        <v>0</v>
      </c>
      <c r="Y587" s="47">
        <v>0</v>
      </c>
      <c r="Z587" s="47">
        <v>0</v>
      </c>
      <c r="AA587" s="47">
        <v>0</v>
      </c>
      <c r="AB587" s="47">
        <v>0</v>
      </c>
      <c r="AC587" s="47">
        <v>0</v>
      </c>
      <c r="AD587" s="47">
        <v>0</v>
      </c>
      <c r="AE587" s="47">
        <v>0</v>
      </c>
      <c r="AF587" s="47">
        <v>0</v>
      </c>
      <c r="AG587" s="47">
        <v>0</v>
      </c>
      <c r="AH587" s="47">
        <v>0</v>
      </c>
      <c r="AI587" s="47">
        <v>0</v>
      </c>
      <c r="AJ587" s="47">
        <v>0</v>
      </c>
      <c r="AK587" s="47">
        <v>0</v>
      </c>
      <c r="AL587" s="47">
        <v>0</v>
      </c>
      <c r="AM587" s="47">
        <v>0</v>
      </c>
      <c r="AN587" s="47">
        <v>0</v>
      </c>
      <c r="AO587" s="47">
        <v>0</v>
      </c>
      <c r="AP587" s="47">
        <v>0</v>
      </c>
      <c r="AQ587" s="47">
        <v>0</v>
      </c>
      <c r="AR587" s="47">
        <v>0</v>
      </c>
      <c r="AS587" s="47">
        <v>0</v>
      </c>
      <c r="AT587" s="47">
        <v>0</v>
      </c>
      <c r="AU587" s="47">
        <v>0</v>
      </c>
      <c r="AV587" s="47">
        <v>0</v>
      </c>
      <c r="AW587" s="47">
        <v>0</v>
      </c>
      <c r="AX587" s="47">
        <v>0</v>
      </c>
      <c r="AY587" s="47">
        <v>0</v>
      </c>
      <c r="AZ587" s="47">
        <v>0</v>
      </c>
      <c r="BA587" s="47">
        <v>0</v>
      </c>
      <c r="BB587" s="47">
        <v>0</v>
      </c>
      <c r="BC587" s="47">
        <v>0</v>
      </c>
      <c r="BD587" s="47">
        <v>0</v>
      </c>
      <c r="BE587" s="47">
        <v>0</v>
      </c>
      <c r="BF587" s="47">
        <v>0</v>
      </c>
      <c r="BG587" s="47">
        <v>0</v>
      </c>
      <c r="BH587" s="47">
        <v>0</v>
      </c>
      <c r="BI587" s="47">
        <v>0</v>
      </c>
      <c r="BJ587" s="47">
        <v>0</v>
      </c>
      <c r="BK587" s="47">
        <v>0</v>
      </c>
      <c r="BL587" s="47">
        <v>0</v>
      </c>
      <c r="BM587" s="47">
        <v>0</v>
      </c>
      <c r="BN587" s="47">
        <v>0</v>
      </c>
      <c r="BO587" s="47">
        <v>0</v>
      </c>
      <c r="BP587" s="47">
        <v>0</v>
      </c>
      <c r="BQ587" s="47">
        <v>0</v>
      </c>
      <c r="BR587" s="47">
        <v>0</v>
      </c>
      <c r="BS587" s="47">
        <v>0</v>
      </c>
      <c r="BT587" s="47">
        <v>0</v>
      </c>
      <c r="BU587" s="47">
        <v>0</v>
      </c>
      <c r="BV587" s="47">
        <v>0</v>
      </c>
      <c r="BW587" s="47">
        <v>0</v>
      </c>
      <c r="BX587" s="47">
        <v>0</v>
      </c>
      <c r="BY587" s="47">
        <v>0</v>
      </c>
      <c r="BZ587" s="47">
        <v>0</v>
      </c>
      <c r="CA587" s="47">
        <v>0</v>
      </c>
      <c r="CB587" s="47">
        <v>0</v>
      </c>
      <c r="CC587" s="47">
        <v>0</v>
      </c>
      <c r="CD587" s="47">
        <v>0</v>
      </c>
      <c r="CE587" s="47">
        <v>0</v>
      </c>
      <c r="CF587" s="47">
        <v>0</v>
      </c>
      <c r="CG587" s="47">
        <v>0</v>
      </c>
      <c r="CH587" s="47">
        <v>0</v>
      </c>
      <c r="CI587" s="47">
        <v>0</v>
      </c>
      <c r="CJ587" s="47">
        <v>0</v>
      </c>
      <c r="CK587" s="47">
        <v>0</v>
      </c>
      <c r="CL587" s="47">
        <v>0</v>
      </c>
      <c r="CM587" s="47">
        <v>0</v>
      </c>
      <c r="CN587" s="47">
        <v>0</v>
      </c>
      <c r="CO587" s="47">
        <v>0</v>
      </c>
      <c r="CP587" s="47">
        <v>0</v>
      </c>
      <c r="CQ587" s="47">
        <v>0</v>
      </c>
      <c r="CR587" s="47">
        <v>0</v>
      </c>
      <c r="CS587" s="47">
        <v>0</v>
      </c>
      <c r="CT587" s="47">
        <v>0</v>
      </c>
      <c r="CU587" s="47">
        <v>0</v>
      </c>
      <c r="CV587" s="47">
        <v>0</v>
      </c>
      <c r="CW587" s="47">
        <v>0</v>
      </c>
      <c r="CX587" s="47">
        <v>0</v>
      </c>
      <c r="CY587" s="47">
        <v>0.3447368421052632</v>
      </c>
      <c r="CZ587" s="47">
        <v>0</v>
      </c>
      <c r="DA587" s="47">
        <v>0</v>
      </c>
      <c r="DB587" s="47">
        <v>0</v>
      </c>
      <c r="DC587" s="47">
        <v>0</v>
      </c>
      <c r="DD587" s="47">
        <v>0</v>
      </c>
      <c r="DE587" s="47">
        <v>0</v>
      </c>
      <c r="DF587" s="47">
        <v>0</v>
      </c>
      <c r="DG587" s="47">
        <v>0.3447368421052632</v>
      </c>
      <c r="DH587" s="47">
        <v>0</v>
      </c>
      <c r="DI587" s="47">
        <v>0</v>
      </c>
      <c r="DJ587" s="47">
        <v>0</v>
      </c>
      <c r="DK587" s="47">
        <v>0</v>
      </c>
      <c r="DL587" s="47">
        <v>0</v>
      </c>
      <c r="DM587" s="47">
        <v>0</v>
      </c>
      <c r="DN587" s="47">
        <v>0</v>
      </c>
      <c r="DO587" s="47">
        <v>0</v>
      </c>
      <c r="DP587" s="47">
        <v>0</v>
      </c>
      <c r="DQ587" s="47">
        <v>0</v>
      </c>
      <c r="DR587" s="47">
        <v>0</v>
      </c>
      <c r="DS587" s="47">
        <v>0</v>
      </c>
      <c r="DT587" s="47">
        <v>0</v>
      </c>
      <c r="DU587" s="47">
        <v>0</v>
      </c>
      <c r="DV587" s="47">
        <v>0</v>
      </c>
      <c r="DW587" s="47">
        <v>0</v>
      </c>
      <c r="DX587" s="47">
        <v>0</v>
      </c>
      <c r="DY587" s="47">
        <v>0</v>
      </c>
      <c r="DZ587" s="47">
        <v>0</v>
      </c>
      <c r="EA587" s="47">
        <v>0</v>
      </c>
      <c r="ZZ587" t="s">
        <v>157</v>
      </c>
    </row>
    <row r="588" spans="1:702" x14ac:dyDescent="0.25">
      <c r="A588" s="47" t="s">
        <v>1061</v>
      </c>
      <c r="B588" s="47" t="s">
        <v>153</v>
      </c>
      <c r="C588" s="47" t="s">
        <v>157</v>
      </c>
      <c r="D588" s="47" t="s">
        <v>1170</v>
      </c>
      <c r="E588" s="47" t="s">
        <v>1058</v>
      </c>
      <c r="F588" s="47" t="s">
        <v>1058</v>
      </c>
      <c r="G588" s="47"/>
      <c r="H588" s="47" t="s">
        <v>406</v>
      </c>
      <c r="I588" s="47" t="s">
        <v>412</v>
      </c>
      <c r="J588" s="47" t="str">
        <f>=IFERROR(VLOOKUP(H588&amp;I588,Table_Fonctions!A:G,6,FALSE),"")</f>
        <v>0</v>
      </c>
      <c r="K588" s="47" t="s">
        <v>1177</v>
      </c>
      <c r="L588" s="47" t="str">
        <f>=IFERROR(VLOOKUP(H588&amp;I588,Table_Fonctions!A:G,7,FALSE),K588)</f>
        <v/>
      </c>
      <c r="M588" s="47" t="str">
        <f>=IF(OR(LEFT(D588, 3)="TJ ", LEFT(D588, 4)="CPH "), "OUI", "NON")</f>
        <v/>
      </c>
      <c r="N588" s="47" t="s">
        <v>578</v>
      </c>
      <c r="O588" s="47"/>
      <c r="P588" s="47">
        <v>1</v>
      </c>
      <c r="Q588" s="47">
        <v>1</v>
      </c>
      <c r="R588" s="47" t="s">
        <v>1172</v>
      </c>
      <c r="S588" s="47">
        <f>=ROUND(BQ588-(BR588+BS588),3)</f>
      </c>
      <c r="T588" s="47">
        <f>=ROUND(CK588-(CL588+CM588+CN588+CO588+CP588),3)</f>
      </c>
      <c r="U588" s="47">
        <v>0</v>
      </c>
      <c r="V588" s="47">
        <v>0</v>
      </c>
      <c r="W588" s="47">
        <v>0</v>
      </c>
      <c r="X588" s="47">
        <v>0</v>
      </c>
      <c r="Y588" s="47">
        <v>0</v>
      </c>
      <c r="Z588" s="47">
        <v>0</v>
      </c>
      <c r="AA588" s="47">
        <v>0</v>
      </c>
      <c r="AB588" s="47">
        <v>0</v>
      </c>
      <c r="AC588" s="47">
        <v>0</v>
      </c>
      <c r="AD588" s="47">
        <v>0</v>
      </c>
      <c r="AE588" s="47">
        <v>0</v>
      </c>
      <c r="AF588" s="47">
        <v>0</v>
      </c>
      <c r="AG588" s="47">
        <v>0</v>
      </c>
      <c r="AH588" s="47">
        <v>0</v>
      </c>
      <c r="AI588" s="47">
        <v>0</v>
      </c>
      <c r="AJ588" s="47">
        <v>0</v>
      </c>
      <c r="AK588" s="47">
        <v>0</v>
      </c>
      <c r="AL588" s="47">
        <v>0</v>
      </c>
      <c r="AM588" s="47">
        <v>0</v>
      </c>
      <c r="AN588" s="47">
        <v>0</v>
      </c>
      <c r="AO588" s="47">
        <v>0</v>
      </c>
      <c r="AP588" s="47">
        <v>0</v>
      </c>
      <c r="AQ588" s="47">
        <v>0</v>
      </c>
      <c r="AR588" s="47">
        <v>0</v>
      </c>
      <c r="AS588" s="47">
        <v>0</v>
      </c>
      <c r="AT588" s="47">
        <v>0</v>
      </c>
      <c r="AU588" s="47">
        <v>0</v>
      </c>
      <c r="AV588" s="47">
        <v>0</v>
      </c>
      <c r="AW588" s="47">
        <v>0</v>
      </c>
      <c r="AX588" s="47">
        <v>0</v>
      </c>
      <c r="AY588" s="47">
        <v>0</v>
      </c>
      <c r="AZ588" s="47">
        <v>0</v>
      </c>
      <c r="BA588" s="47">
        <v>0</v>
      </c>
      <c r="BB588" s="47">
        <v>0</v>
      </c>
      <c r="BC588" s="47">
        <v>0</v>
      </c>
      <c r="BD588" s="47">
        <v>0</v>
      </c>
      <c r="BE588" s="47">
        <v>0</v>
      </c>
      <c r="BF588" s="47">
        <v>0</v>
      </c>
      <c r="BG588" s="47">
        <v>0</v>
      </c>
      <c r="BH588" s="47">
        <v>0</v>
      </c>
      <c r="BI588" s="47">
        <v>0</v>
      </c>
      <c r="BJ588" s="47">
        <v>0</v>
      </c>
      <c r="BK588" s="47">
        <v>0</v>
      </c>
      <c r="BL588" s="47">
        <v>0</v>
      </c>
      <c r="BM588" s="47">
        <v>0</v>
      </c>
      <c r="BN588" s="47">
        <v>0</v>
      </c>
      <c r="BO588" s="47">
        <v>0</v>
      </c>
      <c r="BP588" s="47">
        <v>0</v>
      </c>
      <c r="BQ588" s="47">
        <v>0</v>
      </c>
      <c r="BR588" s="47">
        <v>0</v>
      </c>
      <c r="BS588" s="47">
        <v>0</v>
      </c>
      <c r="BT588" s="47">
        <v>0</v>
      </c>
      <c r="BU588" s="47">
        <v>0</v>
      </c>
      <c r="BV588" s="47">
        <v>0</v>
      </c>
      <c r="BW588" s="47">
        <v>0</v>
      </c>
      <c r="BX588" s="47">
        <v>0</v>
      </c>
      <c r="BY588" s="47">
        <v>0</v>
      </c>
      <c r="BZ588" s="47">
        <v>0</v>
      </c>
      <c r="CA588" s="47">
        <v>0</v>
      </c>
      <c r="CB588" s="47">
        <v>0</v>
      </c>
      <c r="CC588" s="47">
        <v>0</v>
      </c>
      <c r="CD588" s="47">
        <v>0</v>
      </c>
      <c r="CE588" s="47">
        <v>0</v>
      </c>
      <c r="CF588" s="47">
        <v>0</v>
      </c>
      <c r="CG588" s="47">
        <v>0</v>
      </c>
      <c r="CH588" s="47">
        <v>0</v>
      </c>
      <c r="CI588" s="47">
        <v>0</v>
      </c>
      <c r="CJ588" s="47">
        <v>0</v>
      </c>
      <c r="CK588" s="47">
        <v>0</v>
      </c>
      <c r="CL588" s="47">
        <v>0</v>
      </c>
      <c r="CM588" s="47">
        <v>0</v>
      </c>
      <c r="CN588" s="47">
        <v>0</v>
      </c>
      <c r="CO588" s="47">
        <v>0</v>
      </c>
      <c r="CP588" s="47">
        <v>0</v>
      </c>
      <c r="CQ588" s="47">
        <v>0</v>
      </c>
      <c r="CR588" s="47">
        <v>0</v>
      </c>
      <c r="CS588" s="47">
        <v>0</v>
      </c>
      <c r="CT588" s="47">
        <v>0</v>
      </c>
      <c r="CU588" s="47">
        <v>0</v>
      </c>
      <c r="CV588" s="47">
        <v>0</v>
      </c>
      <c r="CW588" s="47">
        <v>0</v>
      </c>
      <c r="CX588" s="47">
        <v>0</v>
      </c>
      <c r="CY588" s="47">
        <v>1</v>
      </c>
      <c r="CZ588" s="47">
        <v>0</v>
      </c>
      <c r="DA588" s="47">
        <v>0</v>
      </c>
      <c r="DB588" s="47">
        <v>0</v>
      </c>
      <c r="DC588" s="47">
        <v>0</v>
      </c>
      <c r="DD588" s="47">
        <v>0</v>
      </c>
      <c r="DE588" s="47">
        <v>0</v>
      </c>
      <c r="DF588" s="47">
        <v>0</v>
      </c>
      <c r="DG588" s="47">
        <v>1</v>
      </c>
      <c r="DH588" s="47">
        <v>0</v>
      </c>
      <c r="DI588" s="47">
        <v>0</v>
      </c>
      <c r="DJ588" s="47">
        <v>0</v>
      </c>
      <c r="DK588" s="47">
        <v>0</v>
      </c>
      <c r="DL588" s="47">
        <v>0</v>
      </c>
      <c r="DM588" s="47">
        <v>0</v>
      </c>
      <c r="DN588" s="47">
        <v>0</v>
      </c>
      <c r="DO588" s="47">
        <v>0</v>
      </c>
      <c r="DP588" s="47">
        <v>0</v>
      </c>
      <c r="DQ588" s="47">
        <v>0</v>
      </c>
      <c r="DR588" s="47">
        <v>0</v>
      </c>
      <c r="DS588" s="47">
        <v>0</v>
      </c>
      <c r="DT588" s="47">
        <v>0</v>
      </c>
      <c r="DU588" s="47">
        <v>0</v>
      </c>
      <c r="DV588" s="47">
        <v>0</v>
      </c>
      <c r="DW588" s="47">
        <v>0</v>
      </c>
      <c r="DX588" s="47">
        <v>0</v>
      </c>
      <c r="DY588" s="47">
        <v>0</v>
      </c>
      <c r="DZ588" s="47">
        <v>0</v>
      </c>
      <c r="EA588" s="47">
        <v>0</v>
      </c>
      <c r="ZZ588" t="s">
        <v>157</v>
      </c>
    </row>
    <row r="589" spans="1:702" x14ac:dyDescent="0.25">
      <c r="A589" s="47" t="s">
        <v>1062</v>
      </c>
      <c r="B589" s="47" t="s">
        <v>153</v>
      </c>
      <c r="C589" s="47" t="s">
        <v>157</v>
      </c>
      <c r="D589" s="47" t="s">
        <v>1170</v>
      </c>
      <c r="E589" s="47" t="s">
        <v>1058</v>
      </c>
      <c r="F589" s="47" t="s">
        <v>1058</v>
      </c>
      <c r="G589" s="47"/>
      <c r="H589" s="47" t="s">
        <v>406</v>
      </c>
      <c r="I589" s="47" t="s">
        <v>415</v>
      </c>
      <c r="J589" s="47" t="str">
        <f>=IFERROR(VLOOKUP(H589&amp;I589,Table_Fonctions!A:G,6,FALSE),"")</f>
        <v>0</v>
      </c>
      <c r="K589" s="47" t="s">
        <v>1177</v>
      </c>
      <c r="L589" s="47" t="str">
        <f>=IFERROR(VLOOKUP(H589&amp;I589,Table_Fonctions!A:G,7,FALSE),K589)</f>
        <v/>
      </c>
      <c r="M589" s="47" t="str">
        <f>=IF(OR(LEFT(D589, 3)="TJ ", LEFT(D589, 4)="CPH "), "OUI", "NON")</f>
        <v/>
      </c>
      <c r="N589" s="47" t="s">
        <v>675</v>
      </c>
      <c r="O589" s="47" t="s">
        <v>931</v>
      </c>
      <c r="P589" s="47">
        <v>0.34210526315789475</v>
      </c>
      <c r="Q589" s="47">
        <v>0.34210526315789475</v>
      </c>
      <c r="R589" s="47" t="s">
        <v>1172</v>
      </c>
      <c r="S589" s="47">
        <f>=ROUND(BQ589-(BR589+BS589),3)</f>
      </c>
      <c r="T589" s="47">
        <f>=ROUND(CK589-(CL589+CM589+CN589+CO589+CP589),3)</f>
      </c>
      <c r="U589" s="47">
        <v>0.34210526315789475</v>
      </c>
      <c r="V589" s="47">
        <v>0</v>
      </c>
      <c r="W589" s="47">
        <v>0</v>
      </c>
      <c r="X589" s="47">
        <v>0</v>
      </c>
      <c r="Y589" s="47">
        <v>0</v>
      </c>
      <c r="Z589" s="47">
        <v>0</v>
      </c>
      <c r="AA589" s="47">
        <v>0</v>
      </c>
      <c r="AB589" s="47">
        <v>0</v>
      </c>
      <c r="AC589" s="47">
        <v>0</v>
      </c>
      <c r="AD589" s="47">
        <v>0</v>
      </c>
      <c r="AE589" s="47">
        <v>0</v>
      </c>
      <c r="AF589" s="47">
        <v>0</v>
      </c>
      <c r="AG589" s="47">
        <v>0</v>
      </c>
      <c r="AH589" s="47">
        <v>0</v>
      </c>
      <c r="AI589" s="47">
        <v>0</v>
      </c>
      <c r="AJ589" s="47">
        <v>0</v>
      </c>
      <c r="AK589" s="47">
        <v>0</v>
      </c>
      <c r="AL589" s="47">
        <v>0</v>
      </c>
      <c r="AM589" s="47">
        <v>0</v>
      </c>
      <c r="AN589" s="47">
        <v>0</v>
      </c>
      <c r="AO589" s="47">
        <v>0</v>
      </c>
      <c r="AP589" s="47">
        <v>0</v>
      </c>
      <c r="AQ589" s="47">
        <v>0</v>
      </c>
      <c r="AR589" s="47">
        <v>0</v>
      </c>
      <c r="AS589" s="47">
        <v>0</v>
      </c>
      <c r="AT589" s="47">
        <v>0</v>
      </c>
      <c r="AU589" s="47">
        <v>0</v>
      </c>
      <c r="AV589" s="47">
        <v>0</v>
      </c>
      <c r="AW589" s="47">
        <v>0</v>
      </c>
      <c r="AX589" s="47">
        <v>0</v>
      </c>
      <c r="AY589" s="47">
        <v>0</v>
      </c>
      <c r="AZ589" s="47">
        <v>0</v>
      </c>
      <c r="BA589" s="47">
        <v>0</v>
      </c>
      <c r="BB589" s="47">
        <v>0</v>
      </c>
      <c r="BC589" s="47">
        <v>0</v>
      </c>
      <c r="BD589" s="47">
        <v>0</v>
      </c>
      <c r="BE589" s="47">
        <v>0</v>
      </c>
      <c r="BF589" s="47">
        <v>0</v>
      </c>
      <c r="BG589" s="47">
        <v>0</v>
      </c>
      <c r="BH589" s="47">
        <v>0</v>
      </c>
      <c r="BI589" s="47">
        <v>0</v>
      </c>
      <c r="BJ589" s="47">
        <v>0</v>
      </c>
      <c r="BK589" s="47">
        <v>0</v>
      </c>
      <c r="BL589" s="47">
        <v>0</v>
      </c>
      <c r="BM589" s="47">
        <v>0</v>
      </c>
      <c r="BN589" s="47">
        <v>0</v>
      </c>
      <c r="BO589" s="47">
        <v>0</v>
      </c>
      <c r="BP589" s="47">
        <v>0</v>
      </c>
      <c r="BQ589" s="47">
        <v>0</v>
      </c>
      <c r="BR589" s="47">
        <v>0</v>
      </c>
      <c r="BS589" s="47">
        <v>0</v>
      </c>
      <c r="BT589" s="47">
        <v>0</v>
      </c>
      <c r="BU589" s="47">
        <v>0</v>
      </c>
      <c r="BV589" s="47">
        <v>0</v>
      </c>
      <c r="BW589" s="47">
        <v>0</v>
      </c>
      <c r="BX589" s="47">
        <v>0</v>
      </c>
      <c r="BY589" s="47">
        <v>0</v>
      </c>
      <c r="BZ589" s="47">
        <v>0</v>
      </c>
      <c r="CA589" s="47">
        <v>0</v>
      </c>
      <c r="CB589" s="47">
        <v>0</v>
      </c>
      <c r="CC589" s="47">
        <v>0</v>
      </c>
      <c r="CD589" s="47">
        <v>0</v>
      </c>
      <c r="CE589" s="47">
        <v>0</v>
      </c>
      <c r="CF589" s="47">
        <v>0</v>
      </c>
      <c r="CG589" s="47">
        <v>0</v>
      </c>
      <c r="CH589" s="47">
        <v>0</v>
      </c>
      <c r="CI589" s="47">
        <v>0</v>
      </c>
      <c r="CJ589" s="47">
        <v>0</v>
      </c>
      <c r="CK589" s="47">
        <v>0</v>
      </c>
      <c r="CL589" s="47">
        <v>0</v>
      </c>
      <c r="CM589" s="47">
        <v>0</v>
      </c>
      <c r="CN589" s="47">
        <v>0</v>
      </c>
      <c r="CO589" s="47">
        <v>0</v>
      </c>
      <c r="CP589" s="47">
        <v>0</v>
      </c>
      <c r="CQ589" s="47">
        <v>0</v>
      </c>
      <c r="CR589" s="47">
        <v>0</v>
      </c>
      <c r="CS589" s="47">
        <v>0</v>
      </c>
      <c r="CT589" s="47">
        <v>0</v>
      </c>
      <c r="CU589" s="47">
        <v>0</v>
      </c>
      <c r="CV589" s="47">
        <v>0</v>
      </c>
      <c r="CW589" s="47">
        <v>0</v>
      </c>
      <c r="CX589" s="47">
        <v>0</v>
      </c>
      <c r="CY589" s="47">
        <v>0</v>
      </c>
      <c r="CZ589" s="47">
        <v>0</v>
      </c>
      <c r="DA589" s="47">
        <v>0</v>
      </c>
      <c r="DB589" s="47">
        <v>0</v>
      </c>
      <c r="DC589" s="47">
        <v>0</v>
      </c>
      <c r="DD589" s="47">
        <v>0</v>
      </c>
      <c r="DE589" s="47">
        <v>0</v>
      </c>
      <c r="DF589" s="47">
        <v>0</v>
      </c>
      <c r="DG589" s="47">
        <v>0</v>
      </c>
      <c r="DH589" s="47">
        <v>0</v>
      </c>
      <c r="DI589" s="47">
        <v>0</v>
      </c>
      <c r="DJ589" s="47">
        <v>0</v>
      </c>
      <c r="DK589" s="47">
        <v>0</v>
      </c>
      <c r="DL589" s="47">
        <v>0</v>
      </c>
      <c r="DM589" s="47">
        <v>0</v>
      </c>
      <c r="DN589" s="47">
        <v>0</v>
      </c>
      <c r="DO589" s="47">
        <v>0</v>
      </c>
      <c r="DP589" s="47">
        <v>0</v>
      </c>
      <c r="DQ589" s="47">
        <v>0</v>
      </c>
      <c r="DR589" s="47">
        <v>0</v>
      </c>
      <c r="DS589" s="47">
        <v>0</v>
      </c>
      <c r="DT589" s="47">
        <v>0</v>
      </c>
      <c r="DU589" s="47">
        <v>0</v>
      </c>
      <c r="DV589" s="47">
        <v>0</v>
      </c>
      <c r="DW589" s="47">
        <v>0</v>
      </c>
      <c r="DX589" s="47">
        <v>0</v>
      </c>
      <c r="DY589" s="47">
        <v>0</v>
      </c>
      <c r="DZ589" s="47">
        <v>0</v>
      </c>
      <c r="EA589" s="47">
        <v>0</v>
      </c>
      <c r="ZZ589" t="s">
        <v>157</v>
      </c>
    </row>
    <row r="590" spans="1:702" x14ac:dyDescent="0.25">
      <c r="A590" s="47" t="s">
        <v>1063</v>
      </c>
      <c r="B590" s="47" t="s">
        <v>153</v>
      </c>
      <c r="C590" s="47" t="s">
        <v>157</v>
      </c>
      <c r="D590" s="47" t="s">
        <v>1170</v>
      </c>
      <c r="E590" s="47" t="s">
        <v>1058</v>
      </c>
      <c r="F590" s="47" t="s">
        <v>1058</v>
      </c>
      <c r="G590" s="47"/>
      <c r="H590" s="47" t="s">
        <v>406</v>
      </c>
      <c r="I590" s="47" t="s">
        <v>412</v>
      </c>
      <c r="J590" s="47" t="str">
        <f>=IFERROR(VLOOKUP(H590&amp;I590,Table_Fonctions!A:G,6,FALSE),"")</f>
        <v>0</v>
      </c>
      <c r="K590" s="47" t="s">
        <v>1177</v>
      </c>
      <c r="L590" s="47" t="str">
        <f>=IFERROR(VLOOKUP(H590&amp;I590,Table_Fonctions!A:G,7,FALSE),K590)</f>
        <v/>
      </c>
      <c r="M590" s="47" t="str">
        <f>=IF(OR(LEFT(D590, 3)="TJ ", LEFT(D590, 4)="CPH "), "OUI", "NON")</f>
        <v/>
      </c>
      <c r="N590" s="47" t="s">
        <v>801</v>
      </c>
      <c r="O590" s="47"/>
      <c r="P590" s="47">
        <v>1</v>
      </c>
      <c r="Q590" s="47">
        <v>1</v>
      </c>
      <c r="R590" s="47" t="s">
        <v>1172</v>
      </c>
      <c r="S590" s="47">
        <f>=ROUND(BQ590-(BR590+BS590),3)</f>
      </c>
      <c r="T590" s="47">
        <f>=ROUND(CK590-(CL590+CM590+CN590+CO590+CP590),3)</f>
      </c>
      <c r="U590" s="47">
        <v>0</v>
      </c>
      <c r="V590" s="47">
        <v>0</v>
      </c>
      <c r="W590" s="47">
        <v>0</v>
      </c>
      <c r="X590" s="47">
        <v>0</v>
      </c>
      <c r="Y590" s="47">
        <v>0</v>
      </c>
      <c r="Z590" s="47">
        <v>0</v>
      </c>
      <c r="AA590" s="47">
        <v>0</v>
      </c>
      <c r="AB590" s="47">
        <v>0</v>
      </c>
      <c r="AC590" s="47">
        <v>0</v>
      </c>
      <c r="AD590" s="47">
        <v>0</v>
      </c>
      <c r="AE590" s="47">
        <v>0</v>
      </c>
      <c r="AF590" s="47">
        <v>0</v>
      </c>
      <c r="AG590" s="47">
        <v>0</v>
      </c>
      <c r="AH590" s="47">
        <v>0</v>
      </c>
      <c r="AI590" s="47">
        <v>0</v>
      </c>
      <c r="AJ590" s="47">
        <v>0</v>
      </c>
      <c r="AK590" s="47">
        <v>0</v>
      </c>
      <c r="AL590" s="47">
        <v>0</v>
      </c>
      <c r="AM590" s="47">
        <v>0</v>
      </c>
      <c r="AN590" s="47">
        <v>0</v>
      </c>
      <c r="AO590" s="47">
        <v>0</v>
      </c>
      <c r="AP590" s="47">
        <v>0</v>
      </c>
      <c r="AQ590" s="47">
        <v>0</v>
      </c>
      <c r="AR590" s="47">
        <v>0</v>
      </c>
      <c r="AS590" s="47">
        <v>0</v>
      </c>
      <c r="AT590" s="47">
        <v>0</v>
      </c>
      <c r="AU590" s="47">
        <v>0</v>
      </c>
      <c r="AV590" s="47">
        <v>0</v>
      </c>
      <c r="AW590" s="47">
        <v>0</v>
      </c>
      <c r="AX590" s="47">
        <v>0</v>
      </c>
      <c r="AY590" s="47">
        <v>0</v>
      </c>
      <c r="AZ590" s="47">
        <v>0</v>
      </c>
      <c r="BA590" s="47">
        <v>0</v>
      </c>
      <c r="BB590" s="47">
        <v>0</v>
      </c>
      <c r="BC590" s="47">
        <v>0</v>
      </c>
      <c r="BD590" s="47">
        <v>0</v>
      </c>
      <c r="BE590" s="47">
        <v>0</v>
      </c>
      <c r="BF590" s="47">
        <v>0</v>
      </c>
      <c r="BG590" s="47">
        <v>0</v>
      </c>
      <c r="BH590" s="47">
        <v>0</v>
      </c>
      <c r="BI590" s="47">
        <v>0</v>
      </c>
      <c r="BJ590" s="47">
        <v>0</v>
      </c>
      <c r="BK590" s="47">
        <v>0</v>
      </c>
      <c r="BL590" s="47">
        <v>0</v>
      </c>
      <c r="BM590" s="47">
        <v>0</v>
      </c>
      <c r="BN590" s="47">
        <v>0</v>
      </c>
      <c r="BO590" s="47">
        <v>0</v>
      </c>
      <c r="BP590" s="47">
        <v>0</v>
      </c>
      <c r="BQ590" s="47">
        <v>0</v>
      </c>
      <c r="BR590" s="47">
        <v>0</v>
      </c>
      <c r="BS590" s="47">
        <v>0</v>
      </c>
      <c r="BT590" s="47">
        <v>0</v>
      </c>
      <c r="BU590" s="47">
        <v>0</v>
      </c>
      <c r="BV590" s="47">
        <v>0</v>
      </c>
      <c r="BW590" s="47">
        <v>0</v>
      </c>
      <c r="BX590" s="47">
        <v>0</v>
      </c>
      <c r="BY590" s="47">
        <v>0</v>
      </c>
      <c r="BZ590" s="47">
        <v>0</v>
      </c>
      <c r="CA590" s="47">
        <v>0</v>
      </c>
      <c r="CB590" s="47">
        <v>0</v>
      </c>
      <c r="CC590" s="47">
        <v>0</v>
      </c>
      <c r="CD590" s="47">
        <v>0</v>
      </c>
      <c r="CE590" s="47">
        <v>0</v>
      </c>
      <c r="CF590" s="47">
        <v>0</v>
      </c>
      <c r="CG590" s="47">
        <v>0</v>
      </c>
      <c r="CH590" s="47">
        <v>0</v>
      </c>
      <c r="CI590" s="47">
        <v>0</v>
      </c>
      <c r="CJ590" s="47">
        <v>0</v>
      </c>
      <c r="CK590" s="47">
        <v>0</v>
      </c>
      <c r="CL590" s="47">
        <v>0</v>
      </c>
      <c r="CM590" s="47">
        <v>0</v>
      </c>
      <c r="CN590" s="47">
        <v>0</v>
      </c>
      <c r="CO590" s="47">
        <v>0</v>
      </c>
      <c r="CP590" s="47">
        <v>0</v>
      </c>
      <c r="CQ590" s="47">
        <v>0</v>
      </c>
      <c r="CR590" s="47">
        <v>0</v>
      </c>
      <c r="CS590" s="47">
        <v>0</v>
      </c>
      <c r="CT590" s="47">
        <v>0</v>
      </c>
      <c r="CU590" s="47">
        <v>0</v>
      </c>
      <c r="CV590" s="47">
        <v>0</v>
      </c>
      <c r="CW590" s="47">
        <v>0</v>
      </c>
      <c r="CX590" s="47">
        <v>0</v>
      </c>
      <c r="CY590" s="47">
        <v>1</v>
      </c>
      <c r="CZ590" s="47">
        <v>0</v>
      </c>
      <c r="DA590" s="47">
        <v>0</v>
      </c>
      <c r="DB590" s="47">
        <v>0</v>
      </c>
      <c r="DC590" s="47">
        <v>0</v>
      </c>
      <c r="DD590" s="47">
        <v>0</v>
      </c>
      <c r="DE590" s="47">
        <v>0</v>
      </c>
      <c r="DF590" s="47">
        <v>0</v>
      </c>
      <c r="DG590" s="47">
        <v>0</v>
      </c>
      <c r="DH590" s="47">
        <v>0</v>
      </c>
      <c r="DI590" s="47">
        <v>0</v>
      </c>
      <c r="DJ590" s="47">
        <v>1</v>
      </c>
      <c r="DK590" s="47">
        <v>0</v>
      </c>
      <c r="DL590" s="47">
        <v>0</v>
      </c>
      <c r="DM590" s="47">
        <v>0</v>
      </c>
      <c r="DN590" s="47">
        <v>0</v>
      </c>
      <c r="DO590" s="47">
        <v>0</v>
      </c>
      <c r="DP590" s="47">
        <v>0</v>
      </c>
      <c r="DQ590" s="47">
        <v>0</v>
      </c>
      <c r="DR590" s="47">
        <v>0</v>
      </c>
      <c r="DS590" s="47">
        <v>0</v>
      </c>
      <c r="DT590" s="47">
        <v>0</v>
      </c>
      <c r="DU590" s="47">
        <v>0</v>
      </c>
      <c r="DV590" s="47">
        <v>0</v>
      </c>
      <c r="DW590" s="47">
        <v>0</v>
      </c>
      <c r="DX590" s="47">
        <v>0</v>
      </c>
      <c r="DY590" s="47">
        <v>0</v>
      </c>
      <c r="DZ590" s="47">
        <v>0</v>
      </c>
      <c r="EA590" s="47">
        <v>0</v>
      </c>
      <c r="ZZ590" t="s">
        <v>157</v>
      </c>
    </row>
    <row r="591" spans="1:702" x14ac:dyDescent="0.25">
      <c r="A591" s="47" t="s">
        <v>1064</v>
      </c>
      <c r="B591" s="47" t="s">
        <v>153</v>
      </c>
      <c r="C591" s="47" t="s">
        <v>157</v>
      </c>
      <c r="D591" s="47" t="s">
        <v>1170</v>
      </c>
      <c r="E591" s="47" t="s">
        <v>1058</v>
      </c>
      <c r="F591" s="47" t="s">
        <v>1058</v>
      </c>
      <c r="G591" s="47"/>
      <c r="H591" s="47" t="s">
        <v>406</v>
      </c>
      <c r="I591" s="47" t="s">
        <v>412</v>
      </c>
      <c r="J591" s="47" t="str">
        <f>=IFERROR(VLOOKUP(H591&amp;I591,Table_Fonctions!A:G,6,FALSE),"")</f>
        <v>0</v>
      </c>
      <c r="K591" s="47" t="s">
        <v>1177</v>
      </c>
      <c r="L591" s="47" t="str">
        <f>=IFERROR(VLOOKUP(H591&amp;I591,Table_Fonctions!A:G,7,FALSE),K591)</f>
        <v/>
      </c>
      <c r="M591" s="47" t="str">
        <f>=IF(OR(LEFT(D591, 3)="TJ ", LEFT(D591, 4)="CPH "), "OUI", "NON")</f>
        <v/>
      </c>
      <c r="N591" s="47" t="s">
        <v>648</v>
      </c>
      <c r="O591" s="47"/>
      <c r="P591" s="47">
        <v>1</v>
      </c>
      <c r="Q591" s="47">
        <v>0</v>
      </c>
      <c r="R591" s="47">
        <v>1</v>
      </c>
      <c r="S591" s="47">
        <f>=ROUND(BQ591-(BR591+BS591),3)</f>
      </c>
      <c r="T591" s="47">
        <f>=ROUND(CK591-(CL591+CM591+CN591+CO591+CP591),3)</f>
      </c>
      <c r="U591" s="47">
        <v>0</v>
      </c>
      <c r="V591" s="47">
        <v>0</v>
      </c>
      <c r="W591" s="47">
        <v>0</v>
      </c>
      <c r="X591" s="47">
        <v>0</v>
      </c>
      <c r="Y591" s="47">
        <v>0</v>
      </c>
      <c r="Z591" s="47">
        <v>0</v>
      </c>
      <c r="AA591" s="47">
        <v>0</v>
      </c>
      <c r="AB591" s="47">
        <v>0</v>
      </c>
      <c r="AC591" s="47">
        <v>0</v>
      </c>
      <c r="AD591" s="47">
        <v>0</v>
      </c>
      <c r="AE591" s="47">
        <v>0</v>
      </c>
      <c r="AF591" s="47">
        <v>0</v>
      </c>
      <c r="AG591" s="47">
        <v>0</v>
      </c>
      <c r="AH591" s="47">
        <v>0</v>
      </c>
      <c r="AI591" s="47">
        <v>0</v>
      </c>
      <c r="AJ591" s="47">
        <v>0</v>
      </c>
      <c r="AK591" s="47">
        <v>0</v>
      </c>
      <c r="AL591" s="47">
        <v>0</v>
      </c>
      <c r="AM591" s="47">
        <v>0</v>
      </c>
      <c r="AN591" s="47">
        <v>0</v>
      </c>
      <c r="AO591" s="47">
        <v>0</v>
      </c>
      <c r="AP591" s="47">
        <v>0</v>
      </c>
      <c r="AQ591" s="47">
        <v>0</v>
      </c>
      <c r="AR591" s="47">
        <v>0</v>
      </c>
      <c r="AS591" s="47">
        <v>0</v>
      </c>
      <c r="AT591" s="47">
        <v>0</v>
      </c>
      <c r="AU591" s="47">
        <v>0</v>
      </c>
      <c r="AV591" s="47">
        <v>0</v>
      </c>
      <c r="AW591" s="47">
        <v>0</v>
      </c>
      <c r="AX591" s="47">
        <v>0</v>
      </c>
      <c r="AY591" s="47">
        <v>0</v>
      </c>
      <c r="AZ591" s="47">
        <v>0</v>
      </c>
      <c r="BA591" s="47">
        <v>0</v>
      </c>
      <c r="BB591" s="47">
        <v>0</v>
      </c>
      <c r="BC591" s="47">
        <v>0</v>
      </c>
      <c r="BD591" s="47">
        <v>0</v>
      </c>
      <c r="BE591" s="47">
        <v>0</v>
      </c>
      <c r="BF591" s="47">
        <v>0</v>
      </c>
      <c r="BG591" s="47">
        <v>0</v>
      </c>
      <c r="BH591" s="47">
        <v>0</v>
      </c>
      <c r="BI591" s="47">
        <v>0</v>
      </c>
      <c r="BJ591" s="47">
        <v>0</v>
      </c>
      <c r="BK591" s="47">
        <v>0</v>
      </c>
      <c r="BL591" s="47">
        <v>0</v>
      </c>
      <c r="BM591" s="47">
        <v>0</v>
      </c>
      <c r="BN591" s="47">
        <v>0</v>
      </c>
      <c r="BO591" s="47">
        <v>0</v>
      </c>
      <c r="BP591" s="47">
        <v>0</v>
      </c>
      <c r="BQ591" s="47">
        <v>0</v>
      </c>
      <c r="BR591" s="47">
        <v>0</v>
      </c>
      <c r="BS591" s="47">
        <v>0</v>
      </c>
      <c r="BT591" s="47">
        <v>0</v>
      </c>
      <c r="BU591" s="47">
        <v>0</v>
      </c>
      <c r="BV591" s="47">
        <v>0</v>
      </c>
      <c r="BW591" s="47">
        <v>0</v>
      </c>
      <c r="BX591" s="47">
        <v>0</v>
      </c>
      <c r="BY591" s="47">
        <v>0</v>
      </c>
      <c r="BZ591" s="47">
        <v>0</v>
      </c>
      <c r="CA591" s="47">
        <v>0</v>
      </c>
      <c r="CB591" s="47">
        <v>0</v>
      </c>
      <c r="CC591" s="47">
        <v>0</v>
      </c>
      <c r="CD591" s="47">
        <v>0</v>
      </c>
      <c r="CE591" s="47">
        <v>0</v>
      </c>
      <c r="CF591" s="47">
        <v>0</v>
      </c>
      <c r="CG591" s="47">
        <v>0</v>
      </c>
      <c r="CH591" s="47">
        <v>0</v>
      </c>
      <c r="CI591" s="47">
        <v>0</v>
      </c>
      <c r="CJ591" s="47">
        <v>0</v>
      </c>
      <c r="CK591" s="47">
        <v>0</v>
      </c>
      <c r="CL591" s="47">
        <v>0</v>
      </c>
      <c r="CM591" s="47">
        <v>0</v>
      </c>
      <c r="CN591" s="47">
        <v>0</v>
      </c>
      <c r="CO591" s="47">
        <v>0</v>
      </c>
      <c r="CP591" s="47">
        <v>0</v>
      </c>
      <c r="CQ591" s="47">
        <v>0</v>
      </c>
      <c r="CR591" s="47">
        <v>0</v>
      </c>
      <c r="CS591" s="47">
        <v>0</v>
      </c>
      <c r="CT591" s="47">
        <v>0</v>
      </c>
      <c r="CU591" s="47">
        <v>0</v>
      </c>
      <c r="CV591" s="47">
        <v>0</v>
      </c>
      <c r="CW591" s="47">
        <v>0</v>
      </c>
      <c r="CX591" s="47">
        <v>0</v>
      </c>
      <c r="CY591" s="47">
        <v>0</v>
      </c>
      <c r="CZ591" s="47">
        <v>0</v>
      </c>
      <c r="DA591" s="47">
        <v>0</v>
      </c>
      <c r="DB591" s="47">
        <v>0</v>
      </c>
      <c r="DC591" s="47">
        <v>0</v>
      </c>
      <c r="DD591" s="47">
        <v>0</v>
      </c>
      <c r="DE591" s="47">
        <v>0</v>
      </c>
      <c r="DF591" s="47">
        <v>0</v>
      </c>
      <c r="DG591" s="47">
        <v>0</v>
      </c>
      <c r="DH591" s="47">
        <v>0</v>
      </c>
      <c r="DI591" s="47">
        <v>0</v>
      </c>
      <c r="DJ591" s="47">
        <v>0</v>
      </c>
      <c r="DK591" s="47">
        <v>0</v>
      </c>
      <c r="DL591" s="47">
        <v>0</v>
      </c>
      <c r="DM591" s="47">
        <v>0</v>
      </c>
      <c r="DN591" s="47">
        <v>0</v>
      </c>
      <c r="DO591" s="47">
        <v>0</v>
      </c>
      <c r="DP591" s="47">
        <v>0</v>
      </c>
      <c r="DQ591" s="47">
        <v>0</v>
      </c>
      <c r="DR591" s="47">
        <v>0</v>
      </c>
      <c r="DS591" s="47">
        <v>0</v>
      </c>
      <c r="DT591" s="47">
        <v>0</v>
      </c>
      <c r="DU591" s="47">
        <v>0</v>
      </c>
      <c r="DV591" s="47">
        <v>0</v>
      </c>
      <c r="DW591" s="47">
        <v>0</v>
      </c>
      <c r="DX591" s="47">
        <v>0</v>
      </c>
      <c r="DY591" s="47">
        <v>0</v>
      </c>
      <c r="DZ591" s="47">
        <v>0</v>
      </c>
      <c r="EA591" s="47">
        <v>0</v>
      </c>
      <c r="ZZ591" t="s">
        <v>157</v>
      </c>
    </row>
    <row r="592" spans="1:702" x14ac:dyDescent="0.25">
      <c r="A592" s="47" t="s">
        <v>1065</v>
      </c>
      <c r="B592" s="47" t="s">
        <v>153</v>
      </c>
      <c r="C592" s="47" t="s">
        <v>157</v>
      </c>
      <c r="D592" s="47" t="s">
        <v>1170</v>
      </c>
      <c r="E592" s="47" t="s">
        <v>1058</v>
      </c>
      <c r="F592" s="47" t="s">
        <v>1058</v>
      </c>
      <c r="G592" s="47"/>
      <c r="H592" s="47" t="s">
        <v>406</v>
      </c>
      <c r="I592" s="47" t="s">
        <v>529</v>
      </c>
      <c r="J592" s="47" t="str">
        <f>=IFERROR(VLOOKUP(H592&amp;I592,Table_Fonctions!A:G,6,FALSE),"")</f>
        <v>0</v>
      </c>
      <c r="K592" s="47" t="s">
        <v>1177</v>
      </c>
      <c r="L592" s="47" t="str">
        <f>=IFERROR(VLOOKUP(H592&amp;I592,Table_Fonctions!A:G,7,FALSE),K592)</f>
        <v/>
      </c>
      <c r="M592" s="47" t="str">
        <f>=IF(OR(LEFT(D592, 3)="TJ ", LEFT(D592, 4)="CPH "), "OUI", "NON")</f>
        <v/>
      </c>
      <c r="N592" s="47" t="s">
        <v>686</v>
      </c>
      <c r="O592" s="47"/>
      <c r="P592" s="47">
        <v>0</v>
      </c>
      <c r="Q592" s="47">
        <v>0</v>
      </c>
      <c r="R592" s="47" t="s">
        <v>1172</v>
      </c>
      <c r="S592" s="47">
        <f>=ROUND(BQ592-(BR592+BS592),3)</f>
      </c>
      <c r="T592" s="47">
        <f>=ROUND(CK592-(CL592+CM592+CN592+CO592+CP592),3)</f>
      </c>
      <c r="U592" s="47">
        <v>0</v>
      </c>
      <c r="V592" s="47">
        <v>0</v>
      </c>
      <c r="W592" s="47">
        <v>0</v>
      </c>
      <c r="X592" s="47">
        <v>0</v>
      </c>
      <c r="Y592" s="47">
        <v>0</v>
      </c>
      <c r="Z592" s="47">
        <v>0</v>
      </c>
      <c r="AA592" s="47">
        <v>0</v>
      </c>
      <c r="AB592" s="47">
        <v>0</v>
      </c>
      <c r="AC592" s="47">
        <v>0</v>
      </c>
      <c r="AD592" s="47">
        <v>0</v>
      </c>
      <c r="AE592" s="47">
        <v>0</v>
      </c>
      <c r="AF592" s="47">
        <v>0</v>
      </c>
      <c r="AG592" s="47">
        <v>0</v>
      </c>
      <c r="AH592" s="47">
        <v>0</v>
      </c>
      <c r="AI592" s="47">
        <v>0</v>
      </c>
      <c r="AJ592" s="47">
        <v>0</v>
      </c>
      <c r="AK592" s="47">
        <v>0</v>
      </c>
      <c r="AL592" s="47">
        <v>0</v>
      </c>
      <c r="AM592" s="47">
        <v>0</v>
      </c>
      <c r="AN592" s="47">
        <v>0</v>
      </c>
      <c r="AO592" s="47">
        <v>0</v>
      </c>
      <c r="AP592" s="47">
        <v>0</v>
      </c>
      <c r="AQ592" s="47">
        <v>0</v>
      </c>
      <c r="AR592" s="47">
        <v>0</v>
      </c>
      <c r="AS592" s="47">
        <v>0</v>
      </c>
      <c r="AT592" s="47">
        <v>0</v>
      </c>
      <c r="AU592" s="47">
        <v>0</v>
      </c>
      <c r="AV592" s="47">
        <v>0</v>
      </c>
      <c r="AW592" s="47">
        <v>0</v>
      </c>
      <c r="AX592" s="47">
        <v>0</v>
      </c>
      <c r="AY592" s="47">
        <v>0</v>
      </c>
      <c r="AZ592" s="47">
        <v>0</v>
      </c>
      <c r="BA592" s="47">
        <v>0</v>
      </c>
      <c r="BB592" s="47">
        <v>0</v>
      </c>
      <c r="BC592" s="47">
        <v>0</v>
      </c>
      <c r="BD592" s="47">
        <v>0</v>
      </c>
      <c r="BE592" s="47">
        <v>0</v>
      </c>
      <c r="BF592" s="47">
        <v>0</v>
      </c>
      <c r="BG592" s="47">
        <v>0</v>
      </c>
      <c r="BH592" s="47">
        <v>0</v>
      </c>
      <c r="BI592" s="47">
        <v>0</v>
      </c>
      <c r="BJ592" s="47">
        <v>0</v>
      </c>
      <c r="BK592" s="47">
        <v>0</v>
      </c>
      <c r="BL592" s="47">
        <v>0</v>
      </c>
      <c r="BM592" s="47">
        <v>0</v>
      </c>
      <c r="BN592" s="47">
        <v>0</v>
      </c>
      <c r="BO592" s="47">
        <v>0</v>
      </c>
      <c r="BP592" s="47">
        <v>0</v>
      </c>
      <c r="BQ592" s="47">
        <v>0</v>
      </c>
      <c r="BR592" s="47">
        <v>0</v>
      </c>
      <c r="BS592" s="47">
        <v>0</v>
      </c>
      <c r="BT592" s="47">
        <v>0</v>
      </c>
      <c r="BU592" s="47">
        <v>0</v>
      </c>
      <c r="BV592" s="47">
        <v>0</v>
      </c>
      <c r="BW592" s="47">
        <v>0</v>
      </c>
      <c r="BX592" s="47">
        <v>0</v>
      </c>
      <c r="BY592" s="47">
        <v>0</v>
      </c>
      <c r="BZ592" s="47">
        <v>0</v>
      </c>
      <c r="CA592" s="47">
        <v>0</v>
      </c>
      <c r="CB592" s="47">
        <v>0</v>
      </c>
      <c r="CC592" s="47">
        <v>0</v>
      </c>
      <c r="CD592" s="47">
        <v>0</v>
      </c>
      <c r="CE592" s="47">
        <v>0</v>
      </c>
      <c r="CF592" s="47">
        <v>0</v>
      </c>
      <c r="CG592" s="47">
        <v>0</v>
      </c>
      <c r="CH592" s="47">
        <v>0</v>
      </c>
      <c r="CI592" s="47">
        <v>0</v>
      </c>
      <c r="CJ592" s="47">
        <v>0</v>
      </c>
      <c r="CK592" s="47">
        <v>0</v>
      </c>
      <c r="CL592" s="47">
        <v>0</v>
      </c>
      <c r="CM592" s="47">
        <v>0</v>
      </c>
      <c r="CN592" s="47">
        <v>0</v>
      </c>
      <c r="CO592" s="47">
        <v>0</v>
      </c>
      <c r="CP592" s="47">
        <v>0</v>
      </c>
      <c r="CQ592" s="47">
        <v>0</v>
      </c>
      <c r="CR592" s="47">
        <v>0</v>
      </c>
      <c r="CS592" s="47">
        <v>0</v>
      </c>
      <c r="CT592" s="47">
        <v>0</v>
      </c>
      <c r="CU592" s="47">
        <v>0</v>
      </c>
      <c r="CV592" s="47">
        <v>0</v>
      </c>
      <c r="CW592" s="47">
        <v>0</v>
      </c>
      <c r="CX592" s="47">
        <v>0</v>
      </c>
      <c r="CY592" s="47">
        <v>0</v>
      </c>
      <c r="CZ592" s="47">
        <v>0</v>
      </c>
      <c r="DA592" s="47">
        <v>0</v>
      </c>
      <c r="DB592" s="47">
        <v>0</v>
      </c>
      <c r="DC592" s="47">
        <v>0</v>
      </c>
      <c r="DD592" s="47">
        <v>0</v>
      </c>
      <c r="DE592" s="47">
        <v>0</v>
      </c>
      <c r="DF592" s="47">
        <v>0</v>
      </c>
      <c r="DG592" s="47">
        <v>0</v>
      </c>
      <c r="DH592" s="47">
        <v>0</v>
      </c>
      <c r="DI592" s="47">
        <v>0</v>
      </c>
      <c r="DJ592" s="47">
        <v>0</v>
      </c>
      <c r="DK592" s="47">
        <v>1</v>
      </c>
      <c r="DL592" s="47">
        <v>0</v>
      </c>
      <c r="DM592" s="47">
        <v>0</v>
      </c>
      <c r="DN592" s="47">
        <v>0</v>
      </c>
      <c r="DO592" s="47">
        <v>0</v>
      </c>
      <c r="DP592" s="47">
        <v>0</v>
      </c>
      <c r="DQ592" s="47">
        <v>0</v>
      </c>
      <c r="DR592" s="47">
        <v>0</v>
      </c>
      <c r="DS592" s="47">
        <v>1</v>
      </c>
      <c r="DT592" s="47">
        <v>0</v>
      </c>
      <c r="DU592" s="47">
        <v>0</v>
      </c>
      <c r="DV592" s="47">
        <v>0</v>
      </c>
      <c r="DW592" s="47">
        <v>0</v>
      </c>
      <c r="DX592" s="47">
        <v>0</v>
      </c>
      <c r="DY592" s="47">
        <v>0</v>
      </c>
      <c r="DZ592" s="47">
        <v>0</v>
      </c>
      <c r="EA592" s="47">
        <v>0</v>
      </c>
      <c r="ZZ592" t="s">
        <v>157</v>
      </c>
    </row>
    <row r="593" spans="1:702" x14ac:dyDescent="0.25">
      <c r="A593" s="47" t="s">
        <v>1066</v>
      </c>
      <c r="B593" s="47" t="s">
        <v>153</v>
      </c>
      <c r="C593" s="47" t="s">
        <v>157</v>
      </c>
      <c r="D593" s="47" t="s">
        <v>1170</v>
      </c>
      <c r="E593" s="47" t="s">
        <v>1058</v>
      </c>
      <c r="F593" s="47" t="s">
        <v>1058</v>
      </c>
      <c r="G593" s="47"/>
      <c r="H593" s="47" t="s">
        <v>406</v>
      </c>
      <c r="I593" s="47" t="s">
        <v>412</v>
      </c>
      <c r="J593" s="47" t="str">
        <f>=IFERROR(VLOOKUP(H593&amp;I593,Table_Fonctions!A:G,6,FALSE),"")</f>
        <v>0</v>
      </c>
      <c r="K593" s="47" t="s">
        <v>1177</v>
      </c>
      <c r="L593" s="47" t="str">
        <f>=IFERROR(VLOOKUP(H593&amp;I593,Table_Fonctions!A:G,7,FALSE),K593)</f>
        <v/>
      </c>
      <c r="M593" s="47" t="str">
        <f>=IF(OR(LEFT(D593, 3)="TJ ", LEFT(D593, 4)="CPH "), "OUI", "NON")</f>
        <v/>
      </c>
      <c r="N593" s="47" t="s">
        <v>1067</v>
      </c>
      <c r="O593" s="47"/>
      <c r="P593" s="47">
        <v>0.4</v>
      </c>
      <c r="Q593" s="47">
        <v>0</v>
      </c>
      <c r="R593" s="47">
        <v>0.4</v>
      </c>
      <c r="S593" s="47">
        <f>=ROUND(BQ593-(BR593+BS593),3)</f>
      </c>
      <c r="T593" s="47">
        <f>=ROUND(CK593-(CL593+CM593+CN593+CO593+CP593),3)</f>
      </c>
      <c r="U593" s="47">
        <v>0</v>
      </c>
      <c r="V593" s="47">
        <v>0</v>
      </c>
      <c r="W593" s="47">
        <v>0</v>
      </c>
      <c r="X593" s="47">
        <v>0</v>
      </c>
      <c r="Y593" s="47">
        <v>0</v>
      </c>
      <c r="Z593" s="47">
        <v>0</v>
      </c>
      <c r="AA593" s="47">
        <v>0</v>
      </c>
      <c r="AB593" s="47">
        <v>0</v>
      </c>
      <c r="AC593" s="47">
        <v>0</v>
      </c>
      <c r="AD593" s="47">
        <v>0</v>
      </c>
      <c r="AE593" s="47">
        <v>0</v>
      </c>
      <c r="AF593" s="47">
        <v>0</v>
      </c>
      <c r="AG593" s="47">
        <v>0</v>
      </c>
      <c r="AH593" s="47">
        <v>0</v>
      </c>
      <c r="AI593" s="47">
        <v>0</v>
      </c>
      <c r="AJ593" s="47">
        <v>0</v>
      </c>
      <c r="AK593" s="47">
        <v>0</v>
      </c>
      <c r="AL593" s="47">
        <v>0</v>
      </c>
      <c r="AM593" s="47">
        <v>0</v>
      </c>
      <c r="AN593" s="47">
        <v>0</v>
      </c>
      <c r="AO593" s="47">
        <v>0</v>
      </c>
      <c r="AP593" s="47">
        <v>0</v>
      </c>
      <c r="AQ593" s="47">
        <v>0</v>
      </c>
      <c r="AR593" s="47">
        <v>0</v>
      </c>
      <c r="AS593" s="47">
        <v>0</v>
      </c>
      <c r="AT593" s="47">
        <v>0</v>
      </c>
      <c r="AU593" s="47">
        <v>0</v>
      </c>
      <c r="AV593" s="47">
        <v>0</v>
      </c>
      <c r="AW593" s="47">
        <v>0</v>
      </c>
      <c r="AX593" s="47">
        <v>0</v>
      </c>
      <c r="AY593" s="47">
        <v>0</v>
      </c>
      <c r="AZ593" s="47">
        <v>0</v>
      </c>
      <c r="BA593" s="47">
        <v>0</v>
      </c>
      <c r="BB593" s="47">
        <v>0</v>
      </c>
      <c r="BC593" s="47">
        <v>0</v>
      </c>
      <c r="BD593" s="47">
        <v>0</v>
      </c>
      <c r="BE593" s="47">
        <v>0</v>
      </c>
      <c r="BF593" s="47">
        <v>0</v>
      </c>
      <c r="BG593" s="47">
        <v>0</v>
      </c>
      <c r="BH593" s="47">
        <v>0</v>
      </c>
      <c r="BI593" s="47">
        <v>0</v>
      </c>
      <c r="BJ593" s="47">
        <v>0</v>
      </c>
      <c r="BK593" s="47">
        <v>0</v>
      </c>
      <c r="BL593" s="47">
        <v>0</v>
      </c>
      <c r="BM593" s="47">
        <v>0</v>
      </c>
      <c r="BN593" s="47">
        <v>0</v>
      </c>
      <c r="BO593" s="47">
        <v>0</v>
      </c>
      <c r="BP593" s="47">
        <v>0</v>
      </c>
      <c r="BQ593" s="47">
        <v>0</v>
      </c>
      <c r="BR593" s="47">
        <v>0</v>
      </c>
      <c r="BS593" s="47">
        <v>0</v>
      </c>
      <c r="BT593" s="47">
        <v>0</v>
      </c>
      <c r="BU593" s="47">
        <v>0</v>
      </c>
      <c r="BV593" s="47">
        <v>0</v>
      </c>
      <c r="BW593" s="47">
        <v>0</v>
      </c>
      <c r="BX593" s="47">
        <v>0</v>
      </c>
      <c r="BY593" s="47">
        <v>0</v>
      </c>
      <c r="BZ593" s="47">
        <v>0</v>
      </c>
      <c r="CA593" s="47">
        <v>0</v>
      </c>
      <c r="CB593" s="47">
        <v>0</v>
      </c>
      <c r="CC593" s="47">
        <v>0</v>
      </c>
      <c r="CD593" s="47">
        <v>0</v>
      </c>
      <c r="CE593" s="47">
        <v>0</v>
      </c>
      <c r="CF593" s="47">
        <v>0</v>
      </c>
      <c r="CG593" s="47">
        <v>0</v>
      </c>
      <c r="CH593" s="47">
        <v>0</v>
      </c>
      <c r="CI593" s="47">
        <v>0</v>
      </c>
      <c r="CJ593" s="47">
        <v>0</v>
      </c>
      <c r="CK593" s="47">
        <v>0</v>
      </c>
      <c r="CL593" s="47">
        <v>0</v>
      </c>
      <c r="CM593" s="47">
        <v>0</v>
      </c>
      <c r="CN593" s="47">
        <v>0</v>
      </c>
      <c r="CO593" s="47">
        <v>0</v>
      </c>
      <c r="CP593" s="47">
        <v>0</v>
      </c>
      <c r="CQ593" s="47">
        <v>0</v>
      </c>
      <c r="CR593" s="47">
        <v>0</v>
      </c>
      <c r="CS593" s="47">
        <v>0</v>
      </c>
      <c r="CT593" s="47">
        <v>0</v>
      </c>
      <c r="CU593" s="47">
        <v>0</v>
      </c>
      <c r="CV593" s="47">
        <v>0</v>
      </c>
      <c r="CW593" s="47">
        <v>0</v>
      </c>
      <c r="CX593" s="47">
        <v>0</v>
      </c>
      <c r="CY593" s="47">
        <v>0</v>
      </c>
      <c r="CZ593" s="47">
        <v>0</v>
      </c>
      <c r="DA593" s="47">
        <v>0</v>
      </c>
      <c r="DB593" s="47">
        <v>0</v>
      </c>
      <c r="DC593" s="47">
        <v>0</v>
      </c>
      <c r="DD593" s="47">
        <v>0</v>
      </c>
      <c r="DE593" s="47">
        <v>0</v>
      </c>
      <c r="DF593" s="47">
        <v>0</v>
      </c>
      <c r="DG593" s="47">
        <v>0</v>
      </c>
      <c r="DH593" s="47">
        <v>0</v>
      </c>
      <c r="DI593" s="47">
        <v>0</v>
      </c>
      <c r="DJ593" s="47">
        <v>0</v>
      </c>
      <c r="DK593" s="47">
        <v>0.6</v>
      </c>
      <c r="DL593" s="47">
        <v>0</v>
      </c>
      <c r="DM593" s="47">
        <v>0.6</v>
      </c>
      <c r="DN593" s="47">
        <v>0</v>
      </c>
      <c r="DO593" s="47">
        <v>0</v>
      </c>
      <c r="DP593" s="47">
        <v>0</v>
      </c>
      <c r="DQ593" s="47">
        <v>0</v>
      </c>
      <c r="DR593" s="47">
        <v>0</v>
      </c>
      <c r="DS593" s="47">
        <v>0</v>
      </c>
      <c r="DT593" s="47">
        <v>0</v>
      </c>
      <c r="DU593" s="47">
        <v>0</v>
      </c>
      <c r="DV593" s="47">
        <v>0</v>
      </c>
      <c r="DW593" s="47">
        <v>0</v>
      </c>
      <c r="DX593" s="47">
        <v>0</v>
      </c>
      <c r="DY593" s="47">
        <v>0</v>
      </c>
      <c r="DZ593" s="47">
        <v>0</v>
      </c>
      <c r="EA593" s="47">
        <v>0</v>
      </c>
      <c r="ZZ593" t="s">
        <v>157</v>
      </c>
    </row>
    <row r="594" spans="1:702" x14ac:dyDescent="0.25">
      <c r="A594" s="47" t="s">
        <v>1068</v>
      </c>
      <c r="B594" s="47" t="s">
        <v>153</v>
      </c>
      <c r="C594" s="47" t="s">
        <v>157</v>
      </c>
      <c r="D594" s="47" t="s">
        <v>1170</v>
      </c>
      <c r="E594" s="47" t="s">
        <v>1069</v>
      </c>
      <c r="F594" s="47" t="s">
        <v>1069</v>
      </c>
      <c r="G594" s="47"/>
      <c r="H594" s="47" t="s">
        <v>406</v>
      </c>
      <c r="I594" s="47" t="s">
        <v>486</v>
      </c>
      <c r="J594" s="47" t="str">
        <f>=IFERROR(VLOOKUP(H594&amp;I594,Table_Fonctions!A:G,6,FALSE),"")</f>
        <v>0</v>
      </c>
      <c r="K594" s="47" t="s">
        <v>1177</v>
      </c>
      <c r="L594" s="47" t="str">
        <f>=IFERROR(VLOOKUP(H594&amp;I594,Table_Fonctions!A:G,7,FALSE),K594)</f>
        <v/>
      </c>
      <c r="M594" s="47" t="str">
        <f>=IF(OR(LEFT(D594, 3)="TJ ", LEFT(D594, 4)="CPH "), "OUI", "NON")</f>
        <v/>
      </c>
      <c r="N594" s="47" t="s">
        <v>700</v>
      </c>
      <c r="O594" s="47" t="s">
        <v>657</v>
      </c>
      <c r="P594" s="47">
        <v>1</v>
      </c>
      <c r="Q594" s="47">
        <v>1</v>
      </c>
      <c r="R594" s="47" t="s">
        <v>1172</v>
      </c>
      <c r="S594" s="47">
        <f>=ROUND(BQ594-(BR594+BS594),3)</f>
      </c>
      <c r="T594" s="47">
        <f>=ROUND(CK594-(CL594+CM594+CN594+CO594+CP594),3)</f>
      </c>
      <c r="U594" s="47">
        <v>0</v>
      </c>
      <c r="V594" s="47">
        <v>0</v>
      </c>
      <c r="W594" s="47">
        <v>0</v>
      </c>
      <c r="X594" s="47">
        <v>0</v>
      </c>
      <c r="Y594" s="47">
        <v>0</v>
      </c>
      <c r="Z594" s="47">
        <v>0</v>
      </c>
      <c r="AA594" s="47">
        <v>0</v>
      </c>
      <c r="AB594" s="47">
        <v>0</v>
      </c>
      <c r="AC594" s="47">
        <v>0</v>
      </c>
      <c r="AD594" s="47">
        <v>0</v>
      </c>
      <c r="AE594" s="47">
        <v>0</v>
      </c>
      <c r="AF594" s="47">
        <v>0</v>
      </c>
      <c r="AG594" s="47">
        <v>0</v>
      </c>
      <c r="AH594" s="47">
        <v>0</v>
      </c>
      <c r="AI594" s="47">
        <v>0</v>
      </c>
      <c r="AJ594" s="47">
        <v>0</v>
      </c>
      <c r="AK594" s="47">
        <v>0</v>
      </c>
      <c r="AL594" s="47">
        <v>0</v>
      </c>
      <c r="AM594" s="47">
        <v>0</v>
      </c>
      <c r="AN594" s="47">
        <v>0</v>
      </c>
      <c r="AO594" s="47">
        <v>0</v>
      </c>
      <c r="AP594" s="47">
        <v>0</v>
      </c>
      <c r="AQ594" s="47">
        <v>0</v>
      </c>
      <c r="AR594" s="47">
        <v>0</v>
      </c>
      <c r="AS594" s="47">
        <v>0</v>
      </c>
      <c r="AT594" s="47">
        <v>0</v>
      </c>
      <c r="AU594" s="47">
        <v>0</v>
      </c>
      <c r="AV594" s="47">
        <v>0</v>
      </c>
      <c r="AW594" s="47">
        <v>0</v>
      </c>
      <c r="AX594" s="47">
        <v>0</v>
      </c>
      <c r="AY594" s="47">
        <v>0</v>
      </c>
      <c r="AZ594" s="47">
        <v>0</v>
      </c>
      <c r="BA594" s="47">
        <v>0</v>
      </c>
      <c r="BB594" s="47">
        <v>0</v>
      </c>
      <c r="BC594" s="47">
        <v>0</v>
      </c>
      <c r="BD594" s="47">
        <v>0</v>
      </c>
      <c r="BE594" s="47">
        <v>0</v>
      </c>
      <c r="BF594" s="47">
        <v>0</v>
      </c>
      <c r="BG594" s="47">
        <v>0</v>
      </c>
      <c r="BH594" s="47">
        <v>0</v>
      </c>
      <c r="BI594" s="47">
        <v>0</v>
      </c>
      <c r="BJ594" s="47">
        <v>0</v>
      </c>
      <c r="BK594" s="47">
        <v>0</v>
      </c>
      <c r="BL594" s="47">
        <v>0</v>
      </c>
      <c r="BM594" s="47">
        <v>0</v>
      </c>
      <c r="BN594" s="47">
        <v>0</v>
      </c>
      <c r="BO594" s="47">
        <v>0</v>
      </c>
      <c r="BP594" s="47">
        <v>0</v>
      </c>
      <c r="BQ594" s="47">
        <v>0</v>
      </c>
      <c r="BR594" s="47">
        <v>0</v>
      </c>
      <c r="BS594" s="47">
        <v>0</v>
      </c>
      <c r="BT594" s="47">
        <v>0</v>
      </c>
      <c r="BU594" s="47">
        <v>0</v>
      </c>
      <c r="BV594" s="47">
        <v>0</v>
      </c>
      <c r="BW594" s="47">
        <v>0</v>
      </c>
      <c r="BX594" s="47">
        <v>0</v>
      </c>
      <c r="BY594" s="47">
        <v>0</v>
      </c>
      <c r="BZ594" s="47">
        <v>0</v>
      </c>
      <c r="CA594" s="47">
        <v>0</v>
      </c>
      <c r="CB594" s="47">
        <v>0</v>
      </c>
      <c r="CC594" s="47">
        <v>0</v>
      </c>
      <c r="CD594" s="47">
        <v>0</v>
      </c>
      <c r="CE594" s="47">
        <v>0</v>
      </c>
      <c r="CF594" s="47">
        <v>0</v>
      </c>
      <c r="CG594" s="47">
        <v>0</v>
      </c>
      <c r="CH594" s="47">
        <v>0</v>
      </c>
      <c r="CI594" s="47">
        <v>0</v>
      </c>
      <c r="CJ594" s="47">
        <v>0</v>
      </c>
      <c r="CK594" s="47">
        <v>0</v>
      </c>
      <c r="CL594" s="47">
        <v>0</v>
      </c>
      <c r="CM594" s="47">
        <v>0</v>
      </c>
      <c r="CN594" s="47">
        <v>0</v>
      </c>
      <c r="CO594" s="47">
        <v>0</v>
      </c>
      <c r="CP594" s="47">
        <v>0</v>
      </c>
      <c r="CQ594" s="47">
        <v>0</v>
      </c>
      <c r="CR594" s="47">
        <v>0</v>
      </c>
      <c r="CS594" s="47">
        <v>0</v>
      </c>
      <c r="CT594" s="47">
        <v>0</v>
      </c>
      <c r="CU594" s="47">
        <v>0</v>
      </c>
      <c r="CV594" s="47">
        <v>0</v>
      </c>
      <c r="CW594" s="47">
        <v>0</v>
      </c>
      <c r="CX594" s="47">
        <v>0</v>
      </c>
      <c r="CY594" s="47">
        <v>1</v>
      </c>
      <c r="CZ594" s="47">
        <v>0</v>
      </c>
      <c r="DA594" s="47">
        <v>0</v>
      </c>
      <c r="DB594" s="47">
        <v>0</v>
      </c>
      <c r="DC594" s="47">
        <v>0</v>
      </c>
      <c r="DD594" s="47">
        <v>0</v>
      </c>
      <c r="DE594" s="47">
        <v>0</v>
      </c>
      <c r="DF594" s="47">
        <v>1</v>
      </c>
      <c r="DG594" s="47">
        <v>0</v>
      </c>
      <c r="DH594" s="47">
        <v>0</v>
      </c>
      <c r="DI594" s="47">
        <v>0</v>
      </c>
      <c r="DJ594" s="47">
        <v>0</v>
      </c>
      <c r="DK594" s="47">
        <v>0</v>
      </c>
      <c r="DL594" s="47">
        <v>0</v>
      </c>
      <c r="DM594" s="47">
        <v>0</v>
      </c>
      <c r="DN594" s="47">
        <v>0</v>
      </c>
      <c r="DO594" s="47">
        <v>0</v>
      </c>
      <c r="DP594" s="47">
        <v>0</v>
      </c>
      <c r="DQ594" s="47">
        <v>0</v>
      </c>
      <c r="DR594" s="47">
        <v>0</v>
      </c>
      <c r="DS594" s="47">
        <v>0</v>
      </c>
      <c r="DT594" s="47">
        <v>0</v>
      </c>
      <c r="DU594" s="47">
        <v>0</v>
      </c>
      <c r="DV594" s="47">
        <v>0</v>
      </c>
      <c r="DW594" s="47">
        <v>0</v>
      </c>
      <c r="DX594" s="47">
        <v>0</v>
      </c>
      <c r="DY594" s="47">
        <v>0</v>
      </c>
      <c r="DZ594" s="47">
        <v>0</v>
      </c>
      <c r="EA594" s="47">
        <v>0</v>
      </c>
      <c r="ZZ594" t="s">
        <v>157</v>
      </c>
    </row>
    <row r="595" spans="1:702" x14ac:dyDescent="0.25">
      <c r="A595" s="47" t="s">
        <v>1070</v>
      </c>
      <c r="B595" s="47" t="s">
        <v>153</v>
      </c>
      <c r="C595" s="47" t="s">
        <v>157</v>
      </c>
      <c r="D595" s="47" t="s">
        <v>1170</v>
      </c>
      <c r="E595" s="47" t="s">
        <v>1069</v>
      </c>
      <c r="F595" s="47" t="s">
        <v>1069</v>
      </c>
      <c r="G595" s="47"/>
      <c r="H595" s="47" t="s">
        <v>406</v>
      </c>
      <c r="I595" s="47" t="s">
        <v>486</v>
      </c>
      <c r="J595" s="47" t="str">
        <f>=IFERROR(VLOOKUP(H595&amp;I595,Table_Fonctions!A:G,6,FALSE),"")</f>
        <v>0</v>
      </c>
      <c r="K595" s="47" t="s">
        <v>1177</v>
      </c>
      <c r="L595" s="47" t="str">
        <f>=IFERROR(VLOOKUP(H595&amp;I595,Table_Fonctions!A:G,7,FALSE),K595)</f>
        <v/>
      </c>
      <c r="M595" s="47" t="str">
        <f>=IF(OR(LEFT(D595, 3)="TJ ", LEFT(D595, 4)="CPH "), "OUI", "NON")</f>
        <v/>
      </c>
      <c r="N595" s="47" t="s">
        <v>1071</v>
      </c>
      <c r="O595" s="47"/>
      <c r="P595" s="47">
        <v>0.531578947368421</v>
      </c>
      <c r="Q595" s="47">
        <v>0.531578947368421</v>
      </c>
      <c r="R595" s="47" t="s">
        <v>1172</v>
      </c>
      <c r="S595" s="47">
        <f>=ROUND(BQ595-(BR595+BS595),3)</f>
      </c>
      <c r="T595" s="47">
        <f>=ROUND(CK595-(CL595+CM595+CN595+CO595+CP595),3)</f>
      </c>
      <c r="U595" s="47">
        <v>0</v>
      </c>
      <c r="V595" s="47">
        <v>0</v>
      </c>
      <c r="W595" s="47">
        <v>0</v>
      </c>
      <c r="X595" s="47">
        <v>0</v>
      </c>
      <c r="Y595" s="47">
        <v>0</v>
      </c>
      <c r="Z595" s="47">
        <v>0</v>
      </c>
      <c r="AA595" s="47">
        <v>0</v>
      </c>
      <c r="AB595" s="47">
        <v>0</v>
      </c>
      <c r="AC595" s="47">
        <v>0</v>
      </c>
      <c r="AD595" s="47">
        <v>0</v>
      </c>
      <c r="AE595" s="47">
        <v>0</v>
      </c>
      <c r="AF595" s="47">
        <v>0</v>
      </c>
      <c r="AG595" s="47">
        <v>0</v>
      </c>
      <c r="AH595" s="47">
        <v>0</v>
      </c>
      <c r="AI595" s="47">
        <v>0</v>
      </c>
      <c r="AJ595" s="47">
        <v>0</v>
      </c>
      <c r="AK595" s="47">
        <v>0</v>
      </c>
      <c r="AL595" s="47">
        <v>0</v>
      </c>
      <c r="AM595" s="47">
        <v>0</v>
      </c>
      <c r="AN595" s="47">
        <v>0</v>
      </c>
      <c r="AO595" s="47">
        <v>0</v>
      </c>
      <c r="AP595" s="47">
        <v>0</v>
      </c>
      <c r="AQ595" s="47">
        <v>0</v>
      </c>
      <c r="AR595" s="47">
        <v>0</v>
      </c>
      <c r="AS595" s="47">
        <v>0</v>
      </c>
      <c r="AT595" s="47">
        <v>0</v>
      </c>
      <c r="AU595" s="47">
        <v>0</v>
      </c>
      <c r="AV595" s="47">
        <v>0</v>
      </c>
      <c r="AW595" s="47">
        <v>0</v>
      </c>
      <c r="AX595" s="47">
        <v>0</v>
      </c>
      <c r="AY595" s="47">
        <v>0</v>
      </c>
      <c r="AZ595" s="47">
        <v>0</v>
      </c>
      <c r="BA595" s="47">
        <v>0</v>
      </c>
      <c r="BB595" s="47">
        <v>0</v>
      </c>
      <c r="BC595" s="47">
        <v>0</v>
      </c>
      <c r="BD595" s="47">
        <v>0</v>
      </c>
      <c r="BE595" s="47">
        <v>0</v>
      </c>
      <c r="BF595" s="47">
        <v>0</v>
      </c>
      <c r="BG595" s="47">
        <v>0</v>
      </c>
      <c r="BH595" s="47">
        <v>0</v>
      </c>
      <c r="BI595" s="47">
        <v>0</v>
      </c>
      <c r="BJ595" s="47">
        <v>0</v>
      </c>
      <c r="BK595" s="47">
        <v>0</v>
      </c>
      <c r="BL595" s="47">
        <v>0</v>
      </c>
      <c r="BM595" s="47">
        <v>0</v>
      </c>
      <c r="BN595" s="47">
        <v>0</v>
      </c>
      <c r="BO595" s="47">
        <v>0</v>
      </c>
      <c r="BP595" s="47">
        <v>0</v>
      </c>
      <c r="BQ595" s="47">
        <v>0</v>
      </c>
      <c r="BR595" s="47">
        <v>0</v>
      </c>
      <c r="BS595" s="47">
        <v>0</v>
      </c>
      <c r="BT595" s="47">
        <v>0</v>
      </c>
      <c r="BU595" s="47">
        <v>0</v>
      </c>
      <c r="BV595" s="47">
        <v>0</v>
      </c>
      <c r="BW595" s="47">
        <v>0</v>
      </c>
      <c r="BX595" s="47">
        <v>0</v>
      </c>
      <c r="BY595" s="47">
        <v>0</v>
      </c>
      <c r="BZ595" s="47">
        <v>0</v>
      </c>
      <c r="CA595" s="47">
        <v>0</v>
      </c>
      <c r="CB595" s="47">
        <v>0</v>
      </c>
      <c r="CC595" s="47">
        <v>0</v>
      </c>
      <c r="CD595" s="47">
        <v>0</v>
      </c>
      <c r="CE595" s="47">
        <v>0</v>
      </c>
      <c r="CF595" s="47">
        <v>0</v>
      </c>
      <c r="CG595" s="47">
        <v>0</v>
      </c>
      <c r="CH595" s="47">
        <v>0</v>
      </c>
      <c r="CI595" s="47">
        <v>0</v>
      </c>
      <c r="CJ595" s="47">
        <v>0</v>
      </c>
      <c r="CK595" s="47">
        <v>0</v>
      </c>
      <c r="CL595" s="47">
        <v>0</v>
      </c>
      <c r="CM595" s="47">
        <v>0</v>
      </c>
      <c r="CN595" s="47">
        <v>0</v>
      </c>
      <c r="CO595" s="47">
        <v>0</v>
      </c>
      <c r="CP595" s="47">
        <v>0</v>
      </c>
      <c r="CQ595" s="47">
        <v>0</v>
      </c>
      <c r="CR595" s="47">
        <v>0</v>
      </c>
      <c r="CS595" s="47">
        <v>0</v>
      </c>
      <c r="CT595" s="47">
        <v>0</v>
      </c>
      <c r="CU595" s="47">
        <v>0</v>
      </c>
      <c r="CV595" s="47">
        <v>0</v>
      </c>
      <c r="CW595" s="47">
        <v>0</v>
      </c>
      <c r="CX595" s="47">
        <v>0</v>
      </c>
      <c r="CY595" s="47">
        <v>0.531578947368421</v>
      </c>
      <c r="CZ595" s="47">
        <v>0.05289473684210531</v>
      </c>
      <c r="DA595" s="47">
        <v>0</v>
      </c>
      <c r="DB595" s="47">
        <v>0</v>
      </c>
      <c r="DC595" s="47">
        <v>0.47868421052631754</v>
      </c>
      <c r="DD595" s="47">
        <v>0</v>
      </c>
      <c r="DE595" s="47">
        <v>0</v>
      </c>
      <c r="DF595" s="47">
        <v>0</v>
      </c>
      <c r="DG595" s="47">
        <v>0</v>
      </c>
      <c r="DH595" s="47">
        <v>0</v>
      </c>
      <c r="DI595" s="47">
        <v>0</v>
      </c>
      <c r="DJ595" s="47">
        <v>0</v>
      </c>
      <c r="DK595" s="47">
        <v>0.46842105263157896</v>
      </c>
      <c r="DL595" s="47">
        <v>0</v>
      </c>
      <c r="DM595" s="47">
        <v>0.46578947368421053</v>
      </c>
      <c r="DN595" s="47">
        <v>0</v>
      </c>
      <c r="DO595" s="47">
        <v>0</v>
      </c>
      <c r="DP595" s="47">
        <v>0</v>
      </c>
      <c r="DQ595" s="47">
        <v>0</v>
      </c>
      <c r="DR595" s="47">
        <v>0</v>
      </c>
      <c r="DS595" s="47">
        <v>0</v>
      </c>
      <c r="DT595" s="47">
        <v>0.002631578947368421</v>
      </c>
      <c r="DU595" s="47">
        <v>0</v>
      </c>
      <c r="DV595" s="47">
        <v>0</v>
      </c>
      <c r="DW595" s="47">
        <v>0</v>
      </c>
      <c r="DX595" s="47">
        <v>0</v>
      </c>
      <c r="DY595" s="47">
        <v>0</v>
      </c>
      <c r="DZ595" s="47">
        <v>0</v>
      </c>
      <c r="EA595" s="47">
        <v>0</v>
      </c>
      <c r="ZZ595" t="s">
        <v>157</v>
      </c>
    </row>
    <row r="596" spans="1:702" x14ac:dyDescent="0.25">
      <c r="A596" s="47" t="s">
        <v>1072</v>
      </c>
      <c r="B596" s="47" t="s">
        <v>153</v>
      </c>
      <c r="C596" s="47" t="s">
        <v>157</v>
      </c>
      <c r="D596" s="47" t="s">
        <v>1170</v>
      </c>
      <c r="E596" s="47" t="s">
        <v>1069</v>
      </c>
      <c r="F596" s="47" t="s">
        <v>1069</v>
      </c>
      <c r="G596" s="47"/>
      <c r="H596" s="47" t="s">
        <v>406</v>
      </c>
      <c r="I596" s="47" t="s">
        <v>412</v>
      </c>
      <c r="J596" s="47" t="str">
        <f>=IFERROR(VLOOKUP(H596&amp;I596,Table_Fonctions!A:G,6,FALSE),"")</f>
        <v>0</v>
      </c>
      <c r="K596" s="47" t="s">
        <v>1177</v>
      </c>
      <c r="L596" s="47" t="str">
        <f>=IFERROR(VLOOKUP(H596&amp;I596,Table_Fonctions!A:G,7,FALSE),K596)</f>
        <v/>
      </c>
      <c r="M596" s="47" t="str">
        <f>=IF(OR(LEFT(D596, 3)="TJ ", LEFT(D596, 4)="CPH "), "OUI", "NON")</f>
        <v/>
      </c>
      <c r="N596" s="47" t="s">
        <v>1073</v>
      </c>
      <c r="O596" s="47"/>
      <c r="P596" s="47">
        <v>1</v>
      </c>
      <c r="Q596" s="47">
        <v>1</v>
      </c>
      <c r="R596" s="47" t="s">
        <v>1172</v>
      </c>
      <c r="S596" s="47">
        <f>=ROUND(BQ596-(BR596+BS596),3)</f>
      </c>
      <c r="T596" s="47">
        <f>=ROUND(CK596-(CL596+CM596+CN596+CO596+CP596),3)</f>
      </c>
      <c r="U596" s="47">
        <v>0</v>
      </c>
      <c r="V596" s="47">
        <v>0</v>
      </c>
      <c r="W596" s="47">
        <v>0</v>
      </c>
      <c r="X596" s="47">
        <v>0</v>
      </c>
      <c r="Y596" s="47">
        <v>0</v>
      </c>
      <c r="Z596" s="47">
        <v>0</v>
      </c>
      <c r="AA596" s="47">
        <v>0</v>
      </c>
      <c r="AB596" s="47">
        <v>0</v>
      </c>
      <c r="AC596" s="47">
        <v>0</v>
      </c>
      <c r="AD596" s="47">
        <v>0</v>
      </c>
      <c r="AE596" s="47">
        <v>0</v>
      </c>
      <c r="AF596" s="47">
        <v>0</v>
      </c>
      <c r="AG596" s="47">
        <v>0</v>
      </c>
      <c r="AH596" s="47">
        <v>0</v>
      </c>
      <c r="AI596" s="47">
        <v>0</v>
      </c>
      <c r="AJ596" s="47">
        <v>0</v>
      </c>
      <c r="AK596" s="47">
        <v>0</v>
      </c>
      <c r="AL596" s="47">
        <v>0</v>
      </c>
      <c r="AM596" s="47">
        <v>0</v>
      </c>
      <c r="AN596" s="47">
        <v>0</v>
      </c>
      <c r="AO596" s="47">
        <v>0</v>
      </c>
      <c r="AP596" s="47">
        <v>0</v>
      </c>
      <c r="AQ596" s="47">
        <v>0</v>
      </c>
      <c r="AR596" s="47">
        <v>0</v>
      </c>
      <c r="AS596" s="47">
        <v>1</v>
      </c>
      <c r="AT596" s="47">
        <v>0</v>
      </c>
      <c r="AU596" s="47">
        <v>0</v>
      </c>
      <c r="AV596" s="47">
        <v>0</v>
      </c>
      <c r="AW596" s="47">
        <v>0</v>
      </c>
      <c r="AX596" s="47">
        <v>0</v>
      </c>
      <c r="AY596" s="47">
        <v>0</v>
      </c>
      <c r="AZ596" s="47">
        <v>0</v>
      </c>
      <c r="BA596" s="47">
        <v>1</v>
      </c>
      <c r="BB596" s="47">
        <v>0</v>
      </c>
      <c r="BC596" s="47">
        <v>0</v>
      </c>
      <c r="BD596" s="47">
        <v>0</v>
      </c>
      <c r="BE596" s="47">
        <v>0</v>
      </c>
      <c r="BF596" s="47">
        <v>0</v>
      </c>
      <c r="BG596" s="47">
        <v>0</v>
      </c>
      <c r="BH596" s="47">
        <v>0</v>
      </c>
      <c r="BI596" s="47">
        <v>0</v>
      </c>
      <c r="BJ596" s="47">
        <v>0</v>
      </c>
      <c r="BK596" s="47">
        <v>0</v>
      </c>
      <c r="BL596" s="47">
        <v>0</v>
      </c>
      <c r="BM596" s="47">
        <v>0</v>
      </c>
      <c r="BN596" s="47">
        <v>0</v>
      </c>
      <c r="BO596" s="47">
        <v>0</v>
      </c>
      <c r="BP596" s="47">
        <v>0</v>
      </c>
      <c r="BQ596" s="47">
        <v>0</v>
      </c>
      <c r="BR596" s="47">
        <v>0</v>
      </c>
      <c r="BS596" s="47">
        <v>0</v>
      </c>
      <c r="BT596" s="47">
        <v>0</v>
      </c>
      <c r="BU596" s="47">
        <v>0</v>
      </c>
      <c r="BV596" s="47">
        <v>0</v>
      </c>
      <c r="BW596" s="47">
        <v>0</v>
      </c>
      <c r="BX596" s="47">
        <v>0</v>
      </c>
      <c r="BY596" s="47">
        <v>0</v>
      </c>
      <c r="BZ596" s="47">
        <v>0</v>
      </c>
      <c r="CA596" s="47">
        <v>0</v>
      </c>
      <c r="CB596" s="47">
        <v>0</v>
      </c>
      <c r="CC596" s="47">
        <v>0</v>
      </c>
      <c r="CD596" s="47">
        <v>0</v>
      </c>
      <c r="CE596" s="47">
        <v>0</v>
      </c>
      <c r="CF596" s="47">
        <v>0</v>
      </c>
      <c r="CG596" s="47">
        <v>0</v>
      </c>
      <c r="CH596" s="47">
        <v>0</v>
      </c>
      <c r="CI596" s="47">
        <v>0</v>
      </c>
      <c r="CJ596" s="47">
        <v>0</v>
      </c>
      <c r="CK596" s="47">
        <v>0</v>
      </c>
      <c r="CL596" s="47">
        <v>0</v>
      </c>
      <c r="CM596" s="47">
        <v>0</v>
      </c>
      <c r="CN596" s="47">
        <v>0</v>
      </c>
      <c r="CO596" s="47">
        <v>0</v>
      </c>
      <c r="CP596" s="47">
        <v>0</v>
      </c>
      <c r="CQ596" s="47">
        <v>0</v>
      </c>
      <c r="CR596" s="47">
        <v>0</v>
      </c>
      <c r="CS596" s="47">
        <v>0</v>
      </c>
      <c r="CT596" s="47">
        <v>0</v>
      </c>
      <c r="CU596" s="47">
        <v>0</v>
      </c>
      <c r="CV596" s="47">
        <v>0</v>
      </c>
      <c r="CW596" s="47">
        <v>0</v>
      </c>
      <c r="CX596" s="47">
        <v>0</v>
      </c>
      <c r="CY596" s="47">
        <v>0</v>
      </c>
      <c r="CZ596" s="47">
        <v>0</v>
      </c>
      <c r="DA596" s="47">
        <v>0</v>
      </c>
      <c r="DB596" s="47">
        <v>0</v>
      </c>
      <c r="DC596" s="47">
        <v>0</v>
      </c>
      <c r="DD596" s="47">
        <v>0</v>
      </c>
      <c r="DE596" s="47">
        <v>0</v>
      </c>
      <c r="DF596" s="47">
        <v>0</v>
      </c>
      <c r="DG596" s="47">
        <v>0</v>
      </c>
      <c r="DH596" s="47">
        <v>0</v>
      </c>
      <c r="DI596" s="47">
        <v>0</v>
      </c>
      <c r="DJ596" s="47">
        <v>0</v>
      </c>
      <c r="DK596" s="47">
        <v>0</v>
      </c>
      <c r="DL596" s="47">
        <v>0</v>
      </c>
      <c r="DM596" s="47">
        <v>0</v>
      </c>
      <c r="DN596" s="47">
        <v>0</v>
      </c>
      <c r="DO596" s="47">
        <v>0</v>
      </c>
      <c r="DP596" s="47">
        <v>0</v>
      </c>
      <c r="DQ596" s="47">
        <v>0</v>
      </c>
      <c r="DR596" s="47">
        <v>0</v>
      </c>
      <c r="DS596" s="47">
        <v>0</v>
      </c>
      <c r="DT596" s="47">
        <v>0</v>
      </c>
      <c r="DU596" s="47">
        <v>0</v>
      </c>
      <c r="DV596" s="47">
        <v>0</v>
      </c>
      <c r="DW596" s="47">
        <v>0</v>
      </c>
      <c r="DX596" s="47">
        <v>0</v>
      </c>
      <c r="DY596" s="47">
        <v>0</v>
      </c>
      <c r="DZ596" s="47">
        <v>0</v>
      </c>
      <c r="EA596" s="47">
        <v>0</v>
      </c>
      <c r="ZZ596" t="s">
        <v>157</v>
      </c>
    </row>
    <row r="597" spans="1:702" x14ac:dyDescent="0.25">
      <c r="A597" s="47" t="s">
        <v>1074</v>
      </c>
      <c r="B597" s="47" t="s">
        <v>153</v>
      </c>
      <c r="C597" s="47" t="s">
        <v>157</v>
      </c>
      <c r="D597" s="47" t="s">
        <v>1170</v>
      </c>
      <c r="E597" s="47" t="s">
        <v>1069</v>
      </c>
      <c r="F597" s="47" t="s">
        <v>1069</v>
      </c>
      <c r="G597" s="47"/>
      <c r="H597" s="47" t="s">
        <v>406</v>
      </c>
      <c r="I597" s="47" t="s">
        <v>415</v>
      </c>
      <c r="J597" s="47" t="str">
        <f>=IFERROR(VLOOKUP(H597&amp;I597,Table_Fonctions!A:G,6,FALSE),"")</f>
        <v>0</v>
      </c>
      <c r="K597" s="47" t="s">
        <v>1177</v>
      </c>
      <c r="L597" s="47" t="str">
        <f>=IFERROR(VLOOKUP(H597&amp;I597,Table_Fonctions!A:G,7,FALSE),K597)</f>
        <v/>
      </c>
      <c r="M597" s="47" t="str">
        <f>=IF(OR(LEFT(D597, 3)="TJ ", LEFT(D597, 4)="CPH "), "OUI", "NON")</f>
        <v/>
      </c>
      <c r="N597" s="47" t="s">
        <v>1075</v>
      </c>
      <c r="O597" s="47"/>
      <c r="P597" s="47">
        <v>0.8000000000000057</v>
      </c>
      <c r="Q597" s="47">
        <v>0.8000000000000057</v>
      </c>
      <c r="R597" s="47" t="s">
        <v>1172</v>
      </c>
      <c r="S597" s="47">
        <f>=ROUND(BQ597-(BR597+BS597),3)</f>
      </c>
      <c r="T597" s="47">
        <f>=ROUND(CK597-(CL597+CM597+CN597+CO597+CP597),3)</f>
      </c>
      <c r="U597" s="47">
        <v>0</v>
      </c>
      <c r="V597" s="47">
        <v>0</v>
      </c>
      <c r="W597" s="47">
        <v>0</v>
      </c>
      <c r="X597" s="47">
        <v>0</v>
      </c>
      <c r="Y597" s="47">
        <v>0</v>
      </c>
      <c r="Z597" s="47">
        <v>0</v>
      </c>
      <c r="AA597" s="47">
        <v>0</v>
      </c>
      <c r="AB597" s="47">
        <v>0</v>
      </c>
      <c r="AC597" s="47">
        <v>0</v>
      </c>
      <c r="AD597" s="47">
        <v>0</v>
      </c>
      <c r="AE597" s="47">
        <v>0</v>
      </c>
      <c r="AF597" s="47">
        <v>0</v>
      </c>
      <c r="AG597" s="47">
        <v>0</v>
      </c>
      <c r="AH597" s="47">
        <v>0</v>
      </c>
      <c r="AI597" s="47">
        <v>0</v>
      </c>
      <c r="AJ597" s="47">
        <v>0</v>
      </c>
      <c r="AK597" s="47">
        <v>0</v>
      </c>
      <c r="AL597" s="47">
        <v>0</v>
      </c>
      <c r="AM597" s="47">
        <v>0</v>
      </c>
      <c r="AN597" s="47">
        <v>0</v>
      </c>
      <c r="AO597" s="47">
        <v>0</v>
      </c>
      <c r="AP597" s="47">
        <v>0</v>
      </c>
      <c r="AQ597" s="47">
        <v>0</v>
      </c>
      <c r="AR597" s="47">
        <v>0</v>
      </c>
      <c r="AS597" s="47">
        <v>0.8000000000000057</v>
      </c>
      <c r="AT597" s="47">
        <v>0</v>
      </c>
      <c r="AU597" s="47">
        <v>0</v>
      </c>
      <c r="AV597" s="47">
        <v>0</v>
      </c>
      <c r="AW597" s="47">
        <v>0</v>
      </c>
      <c r="AX597" s="47">
        <v>0</v>
      </c>
      <c r="AY597" s="47">
        <v>0</v>
      </c>
      <c r="AZ597" s="47">
        <v>0</v>
      </c>
      <c r="BA597" s="47">
        <v>0</v>
      </c>
      <c r="BB597" s="47">
        <v>0</v>
      </c>
      <c r="BC597" s="47">
        <v>0</v>
      </c>
      <c r="BD597" s="47">
        <v>0</v>
      </c>
      <c r="BE597" s="47">
        <v>0</v>
      </c>
      <c r="BF597" s="47">
        <v>0</v>
      </c>
      <c r="BG597" s="47">
        <v>0</v>
      </c>
      <c r="BH597" s="47">
        <v>0</v>
      </c>
      <c r="BI597" s="47">
        <v>0</v>
      </c>
      <c r="BJ597" s="47">
        <v>0</v>
      </c>
      <c r="BK597" s="47">
        <v>0.8000000000000057</v>
      </c>
      <c r="BL597" s="47">
        <v>0</v>
      </c>
      <c r="BM597" s="47">
        <v>0</v>
      </c>
      <c r="BN597" s="47">
        <v>0</v>
      </c>
      <c r="BO597" s="47">
        <v>0</v>
      </c>
      <c r="BP597" s="47">
        <v>0</v>
      </c>
      <c r="BQ597" s="47">
        <v>0</v>
      </c>
      <c r="BR597" s="47">
        <v>0</v>
      </c>
      <c r="BS597" s="47">
        <v>0</v>
      </c>
      <c r="BT597" s="47">
        <v>0</v>
      </c>
      <c r="BU597" s="47">
        <v>0</v>
      </c>
      <c r="BV597" s="47">
        <v>0</v>
      </c>
      <c r="BW597" s="47">
        <v>0</v>
      </c>
      <c r="BX597" s="47">
        <v>0</v>
      </c>
      <c r="BY597" s="47">
        <v>0</v>
      </c>
      <c r="BZ597" s="47">
        <v>0</v>
      </c>
      <c r="CA597" s="47">
        <v>0</v>
      </c>
      <c r="CB597" s="47">
        <v>0</v>
      </c>
      <c r="CC597" s="47">
        <v>0</v>
      </c>
      <c r="CD597" s="47">
        <v>0</v>
      </c>
      <c r="CE597" s="47">
        <v>0</v>
      </c>
      <c r="CF597" s="47">
        <v>0</v>
      </c>
      <c r="CG597" s="47">
        <v>0</v>
      </c>
      <c r="CH597" s="47">
        <v>0</v>
      </c>
      <c r="CI597" s="47">
        <v>0</v>
      </c>
      <c r="CJ597" s="47">
        <v>0</v>
      </c>
      <c r="CK597" s="47">
        <v>0</v>
      </c>
      <c r="CL597" s="47">
        <v>0</v>
      </c>
      <c r="CM597" s="47">
        <v>0</v>
      </c>
      <c r="CN597" s="47">
        <v>0</v>
      </c>
      <c r="CO597" s="47">
        <v>0</v>
      </c>
      <c r="CP597" s="47">
        <v>0</v>
      </c>
      <c r="CQ597" s="47">
        <v>0</v>
      </c>
      <c r="CR597" s="47">
        <v>0</v>
      </c>
      <c r="CS597" s="47">
        <v>0</v>
      </c>
      <c r="CT597" s="47">
        <v>0</v>
      </c>
      <c r="CU597" s="47">
        <v>0</v>
      </c>
      <c r="CV597" s="47">
        <v>0</v>
      </c>
      <c r="CW597" s="47">
        <v>0</v>
      </c>
      <c r="CX597" s="47">
        <v>0</v>
      </c>
      <c r="CY597" s="47">
        <v>0</v>
      </c>
      <c r="CZ597" s="47">
        <v>0</v>
      </c>
      <c r="DA597" s="47">
        <v>0</v>
      </c>
      <c r="DB597" s="47">
        <v>0</v>
      </c>
      <c r="DC597" s="47">
        <v>0</v>
      </c>
      <c r="DD597" s="47">
        <v>0</v>
      </c>
      <c r="DE597" s="47">
        <v>0</v>
      </c>
      <c r="DF597" s="47">
        <v>0</v>
      </c>
      <c r="DG597" s="47">
        <v>0</v>
      </c>
      <c r="DH597" s="47">
        <v>0</v>
      </c>
      <c r="DI597" s="47">
        <v>0</v>
      </c>
      <c r="DJ597" s="47">
        <v>0</v>
      </c>
      <c r="DK597" s="47">
        <v>0</v>
      </c>
      <c r="DL597" s="47">
        <v>0</v>
      </c>
      <c r="DM597" s="47">
        <v>0</v>
      </c>
      <c r="DN597" s="47">
        <v>0</v>
      </c>
      <c r="DO597" s="47">
        <v>0</v>
      </c>
      <c r="DP597" s="47">
        <v>0</v>
      </c>
      <c r="DQ597" s="47">
        <v>0</v>
      </c>
      <c r="DR597" s="47">
        <v>0</v>
      </c>
      <c r="DS597" s="47">
        <v>0</v>
      </c>
      <c r="DT597" s="47">
        <v>0</v>
      </c>
      <c r="DU597" s="47">
        <v>0</v>
      </c>
      <c r="DV597" s="47">
        <v>0</v>
      </c>
      <c r="DW597" s="47">
        <v>0</v>
      </c>
      <c r="DX597" s="47">
        <v>0</v>
      </c>
      <c r="DY597" s="47">
        <v>0</v>
      </c>
      <c r="DZ597" s="47">
        <v>0</v>
      </c>
      <c r="EA597" s="47">
        <v>0</v>
      </c>
      <c r="ZZ597" t="s">
        <v>157</v>
      </c>
    </row>
    <row r="598" spans="1:702" x14ac:dyDescent="0.25">
      <c r="A598" s="47" t="s">
        <v>1076</v>
      </c>
      <c r="B598" s="47" t="s">
        <v>153</v>
      </c>
      <c r="C598" s="47" t="s">
        <v>157</v>
      </c>
      <c r="D598" s="47" t="s">
        <v>1170</v>
      </c>
      <c r="E598" s="47" t="s">
        <v>1069</v>
      </c>
      <c r="F598" s="47" t="s">
        <v>1069</v>
      </c>
      <c r="G598" s="47"/>
      <c r="H598" s="47" t="s">
        <v>406</v>
      </c>
      <c r="I598" s="47" t="s">
        <v>412</v>
      </c>
      <c r="J598" s="47" t="str">
        <f>=IFERROR(VLOOKUP(H598&amp;I598,Table_Fonctions!A:G,6,FALSE),"")</f>
        <v>0</v>
      </c>
      <c r="K598" s="47" t="s">
        <v>1177</v>
      </c>
      <c r="L598" s="47" t="str">
        <f>=IFERROR(VLOOKUP(H598&amp;I598,Table_Fonctions!A:G,7,FALSE),K598)</f>
        <v/>
      </c>
      <c r="M598" s="47" t="str">
        <f>=IF(OR(LEFT(D598, 3)="TJ ", LEFT(D598, 4)="CPH "), "OUI", "NON")</f>
        <v/>
      </c>
      <c r="N598" s="47" t="s">
        <v>774</v>
      </c>
      <c r="O598" s="47"/>
      <c r="P598" s="47">
        <v>0.8000000000000057</v>
      </c>
      <c r="Q598" s="47">
        <v>0.8000000000000057</v>
      </c>
      <c r="R598" s="47" t="s">
        <v>1172</v>
      </c>
      <c r="S598" s="47">
        <f>=ROUND(BQ598-(BR598+BS598),3)</f>
      </c>
      <c r="T598" s="47">
        <f>=ROUND(CK598-(CL598+CM598+CN598+CO598+CP598),3)</f>
      </c>
      <c r="U598" s="47">
        <v>0</v>
      </c>
      <c r="V598" s="47">
        <v>0</v>
      </c>
      <c r="W598" s="47">
        <v>0</v>
      </c>
      <c r="X598" s="47">
        <v>0</v>
      </c>
      <c r="Y598" s="47">
        <v>0</v>
      </c>
      <c r="Z598" s="47">
        <v>0</v>
      </c>
      <c r="AA598" s="47">
        <v>0</v>
      </c>
      <c r="AB598" s="47">
        <v>0</v>
      </c>
      <c r="AC598" s="47">
        <v>0</v>
      </c>
      <c r="AD598" s="47">
        <v>0</v>
      </c>
      <c r="AE598" s="47">
        <v>0</v>
      </c>
      <c r="AF598" s="47">
        <v>0</v>
      </c>
      <c r="AG598" s="47">
        <v>0</v>
      </c>
      <c r="AH598" s="47">
        <v>0</v>
      </c>
      <c r="AI598" s="47">
        <v>0</v>
      </c>
      <c r="AJ598" s="47">
        <v>0</v>
      </c>
      <c r="AK598" s="47">
        <v>0</v>
      </c>
      <c r="AL598" s="47">
        <v>0</v>
      </c>
      <c r="AM598" s="47">
        <v>0</v>
      </c>
      <c r="AN598" s="47">
        <v>0</v>
      </c>
      <c r="AO598" s="47">
        <v>0</v>
      </c>
      <c r="AP598" s="47">
        <v>0</v>
      </c>
      <c r="AQ598" s="47">
        <v>0</v>
      </c>
      <c r="AR598" s="47">
        <v>0</v>
      </c>
      <c r="AS598" s="47">
        <v>0</v>
      </c>
      <c r="AT598" s="47">
        <v>0</v>
      </c>
      <c r="AU598" s="47">
        <v>0</v>
      </c>
      <c r="AV598" s="47">
        <v>0</v>
      </c>
      <c r="AW598" s="47">
        <v>0</v>
      </c>
      <c r="AX598" s="47">
        <v>0</v>
      </c>
      <c r="AY598" s="47">
        <v>0</v>
      </c>
      <c r="AZ598" s="47">
        <v>0</v>
      </c>
      <c r="BA598" s="47">
        <v>0</v>
      </c>
      <c r="BB598" s="47">
        <v>0</v>
      </c>
      <c r="BC598" s="47">
        <v>0</v>
      </c>
      <c r="BD598" s="47">
        <v>0</v>
      </c>
      <c r="BE598" s="47">
        <v>0</v>
      </c>
      <c r="BF598" s="47">
        <v>0</v>
      </c>
      <c r="BG598" s="47">
        <v>0</v>
      </c>
      <c r="BH598" s="47">
        <v>0</v>
      </c>
      <c r="BI598" s="47">
        <v>0</v>
      </c>
      <c r="BJ598" s="47">
        <v>0</v>
      </c>
      <c r="BK598" s="47">
        <v>0</v>
      </c>
      <c r="BL598" s="47">
        <v>0</v>
      </c>
      <c r="BM598" s="47">
        <v>0</v>
      </c>
      <c r="BN598" s="47">
        <v>0</v>
      </c>
      <c r="BO598" s="47">
        <v>0</v>
      </c>
      <c r="BP598" s="47">
        <v>0</v>
      </c>
      <c r="BQ598" s="47">
        <v>0</v>
      </c>
      <c r="BR598" s="47">
        <v>0</v>
      </c>
      <c r="BS598" s="47">
        <v>0</v>
      </c>
      <c r="BT598" s="47">
        <v>0</v>
      </c>
      <c r="BU598" s="47">
        <v>0</v>
      </c>
      <c r="BV598" s="47">
        <v>0</v>
      </c>
      <c r="BW598" s="47">
        <v>0</v>
      </c>
      <c r="BX598" s="47">
        <v>0</v>
      </c>
      <c r="BY598" s="47">
        <v>0</v>
      </c>
      <c r="BZ598" s="47">
        <v>0</v>
      </c>
      <c r="CA598" s="47">
        <v>0</v>
      </c>
      <c r="CB598" s="47">
        <v>0</v>
      </c>
      <c r="CC598" s="47">
        <v>0</v>
      </c>
      <c r="CD598" s="47">
        <v>0</v>
      </c>
      <c r="CE598" s="47">
        <v>0</v>
      </c>
      <c r="CF598" s="47">
        <v>0</v>
      </c>
      <c r="CG598" s="47">
        <v>0</v>
      </c>
      <c r="CH598" s="47">
        <v>0</v>
      </c>
      <c r="CI598" s="47">
        <v>0</v>
      </c>
      <c r="CJ598" s="47">
        <v>0</v>
      </c>
      <c r="CK598" s="47">
        <v>0</v>
      </c>
      <c r="CL598" s="47">
        <v>0</v>
      </c>
      <c r="CM598" s="47">
        <v>0</v>
      </c>
      <c r="CN598" s="47">
        <v>0</v>
      </c>
      <c r="CO598" s="47">
        <v>0</v>
      </c>
      <c r="CP598" s="47">
        <v>0</v>
      </c>
      <c r="CQ598" s="47">
        <v>0</v>
      </c>
      <c r="CR598" s="47">
        <v>0</v>
      </c>
      <c r="CS598" s="47">
        <v>0</v>
      </c>
      <c r="CT598" s="47">
        <v>0</v>
      </c>
      <c r="CU598" s="47">
        <v>0</v>
      </c>
      <c r="CV598" s="47">
        <v>0</v>
      </c>
      <c r="CW598" s="47">
        <v>0</v>
      </c>
      <c r="CX598" s="47">
        <v>0</v>
      </c>
      <c r="CY598" s="47">
        <v>0.8000000000000057</v>
      </c>
      <c r="CZ598" s="47">
        <v>0</v>
      </c>
      <c r="DA598" s="47">
        <v>0</v>
      </c>
      <c r="DB598" s="47">
        <v>0</v>
      </c>
      <c r="DC598" s="47">
        <v>0</v>
      </c>
      <c r="DD598" s="47">
        <v>0</v>
      </c>
      <c r="DE598" s="47">
        <v>0</v>
      </c>
      <c r="DF598" s="47">
        <v>0</v>
      </c>
      <c r="DG598" s="47">
        <v>0</v>
      </c>
      <c r="DH598" s="47">
        <v>0</v>
      </c>
      <c r="DI598" s="47">
        <v>0.8000000000000057</v>
      </c>
      <c r="DJ598" s="47">
        <v>0</v>
      </c>
      <c r="DK598" s="47">
        <v>0</v>
      </c>
      <c r="DL598" s="47">
        <v>0</v>
      </c>
      <c r="DM598" s="47">
        <v>0</v>
      </c>
      <c r="DN598" s="47">
        <v>0</v>
      </c>
      <c r="DO598" s="47">
        <v>0</v>
      </c>
      <c r="DP598" s="47">
        <v>0</v>
      </c>
      <c r="DQ598" s="47">
        <v>0</v>
      </c>
      <c r="DR598" s="47">
        <v>0</v>
      </c>
      <c r="DS598" s="47">
        <v>0</v>
      </c>
      <c r="DT598" s="47">
        <v>0</v>
      </c>
      <c r="DU598" s="47">
        <v>0</v>
      </c>
      <c r="DV598" s="47">
        <v>0</v>
      </c>
      <c r="DW598" s="47">
        <v>0</v>
      </c>
      <c r="DX598" s="47">
        <v>0</v>
      </c>
      <c r="DY598" s="47">
        <v>0</v>
      </c>
      <c r="DZ598" s="47">
        <v>0</v>
      </c>
      <c r="EA598" s="47">
        <v>0</v>
      </c>
      <c r="ZZ598" t="s">
        <v>157</v>
      </c>
    </row>
    <row r="599" spans="1:702" x14ac:dyDescent="0.25">
      <c r="A599" s="47" t="s">
        <v>1077</v>
      </c>
      <c r="B599" s="47" t="s">
        <v>153</v>
      </c>
      <c r="C599" s="47" t="s">
        <v>157</v>
      </c>
      <c r="D599" s="47" t="s">
        <v>1170</v>
      </c>
      <c r="E599" s="47" t="s">
        <v>1069</v>
      </c>
      <c r="F599" s="47" t="s">
        <v>1069</v>
      </c>
      <c r="G599" s="47"/>
      <c r="H599" s="47" t="s">
        <v>406</v>
      </c>
      <c r="I599" s="47" t="s">
        <v>412</v>
      </c>
      <c r="J599" s="47" t="str">
        <f>=IFERROR(VLOOKUP(H599&amp;I599,Table_Fonctions!A:G,6,FALSE),"")</f>
        <v>0</v>
      </c>
      <c r="K599" s="47" t="s">
        <v>1177</v>
      </c>
      <c r="L599" s="47" t="str">
        <f>=IFERROR(VLOOKUP(H599&amp;I599,Table_Fonctions!A:G,7,FALSE),K599)</f>
        <v/>
      </c>
      <c r="M599" s="47" t="str">
        <f>=IF(OR(LEFT(D599, 3)="TJ ", LEFT(D599, 4)="CPH "), "OUI", "NON")</f>
        <v/>
      </c>
      <c r="N599" s="47" t="s">
        <v>961</v>
      </c>
      <c r="O599" s="47"/>
      <c r="P599" s="47">
        <v>1</v>
      </c>
      <c r="Q599" s="47">
        <v>1</v>
      </c>
      <c r="R599" s="47" t="s">
        <v>1172</v>
      </c>
      <c r="S599" s="47">
        <f>=ROUND(BQ599-(BR599+BS599),3)</f>
      </c>
      <c r="T599" s="47">
        <f>=ROUND(CK599-(CL599+CM599+CN599+CO599+CP599),3)</f>
      </c>
      <c r="U599" s="47">
        <v>0</v>
      </c>
      <c r="V599" s="47">
        <v>0</v>
      </c>
      <c r="W599" s="47">
        <v>0</v>
      </c>
      <c r="X599" s="47">
        <v>0</v>
      </c>
      <c r="Y599" s="47">
        <v>0</v>
      </c>
      <c r="Z599" s="47">
        <v>0</v>
      </c>
      <c r="AA599" s="47">
        <v>0</v>
      </c>
      <c r="AB599" s="47">
        <v>0</v>
      </c>
      <c r="AC599" s="47">
        <v>0</v>
      </c>
      <c r="AD599" s="47">
        <v>0</v>
      </c>
      <c r="AE599" s="47">
        <v>0</v>
      </c>
      <c r="AF599" s="47">
        <v>0</v>
      </c>
      <c r="AG599" s="47">
        <v>0</v>
      </c>
      <c r="AH599" s="47">
        <v>0</v>
      </c>
      <c r="AI599" s="47">
        <v>0</v>
      </c>
      <c r="AJ599" s="47">
        <v>0</v>
      </c>
      <c r="AK599" s="47">
        <v>0</v>
      </c>
      <c r="AL599" s="47">
        <v>0</v>
      </c>
      <c r="AM599" s="47">
        <v>0</v>
      </c>
      <c r="AN599" s="47">
        <v>0</v>
      </c>
      <c r="AO599" s="47">
        <v>0</v>
      </c>
      <c r="AP599" s="47">
        <v>0</v>
      </c>
      <c r="AQ599" s="47">
        <v>0</v>
      </c>
      <c r="AR599" s="47">
        <v>0</v>
      </c>
      <c r="AS599" s="47">
        <v>0</v>
      </c>
      <c r="AT599" s="47">
        <v>0</v>
      </c>
      <c r="AU599" s="47">
        <v>0</v>
      </c>
      <c r="AV599" s="47">
        <v>0</v>
      </c>
      <c r="AW599" s="47">
        <v>0</v>
      </c>
      <c r="AX599" s="47">
        <v>0</v>
      </c>
      <c r="AY599" s="47">
        <v>0</v>
      </c>
      <c r="AZ599" s="47">
        <v>0</v>
      </c>
      <c r="BA599" s="47">
        <v>0</v>
      </c>
      <c r="BB599" s="47">
        <v>0</v>
      </c>
      <c r="BC599" s="47">
        <v>0</v>
      </c>
      <c r="BD599" s="47">
        <v>0</v>
      </c>
      <c r="BE599" s="47">
        <v>0</v>
      </c>
      <c r="BF599" s="47">
        <v>0</v>
      </c>
      <c r="BG599" s="47">
        <v>0</v>
      </c>
      <c r="BH599" s="47">
        <v>0</v>
      </c>
      <c r="BI599" s="47">
        <v>0</v>
      </c>
      <c r="BJ599" s="47">
        <v>0</v>
      </c>
      <c r="BK599" s="47">
        <v>0</v>
      </c>
      <c r="BL599" s="47">
        <v>0</v>
      </c>
      <c r="BM599" s="47">
        <v>0</v>
      </c>
      <c r="BN599" s="47">
        <v>0</v>
      </c>
      <c r="BO599" s="47">
        <v>0</v>
      </c>
      <c r="BP599" s="47">
        <v>0</v>
      </c>
      <c r="BQ599" s="47">
        <v>0</v>
      </c>
      <c r="BR599" s="47">
        <v>0</v>
      </c>
      <c r="BS599" s="47">
        <v>0</v>
      </c>
      <c r="BT599" s="47">
        <v>0</v>
      </c>
      <c r="BU599" s="47">
        <v>0</v>
      </c>
      <c r="BV599" s="47">
        <v>0</v>
      </c>
      <c r="BW599" s="47">
        <v>0</v>
      </c>
      <c r="BX599" s="47">
        <v>0</v>
      </c>
      <c r="BY599" s="47">
        <v>0</v>
      </c>
      <c r="BZ599" s="47">
        <v>0</v>
      </c>
      <c r="CA599" s="47">
        <v>0</v>
      </c>
      <c r="CB599" s="47">
        <v>0</v>
      </c>
      <c r="CC599" s="47">
        <v>0</v>
      </c>
      <c r="CD599" s="47">
        <v>0</v>
      </c>
      <c r="CE599" s="47">
        <v>0</v>
      </c>
      <c r="CF599" s="47">
        <v>0</v>
      </c>
      <c r="CG599" s="47">
        <v>0</v>
      </c>
      <c r="CH599" s="47">
        <v>0</v>
      </c>
      <c r="CI599" s="47">
        <v>0</v>
      </c>
      <c r="CJ599" s="47">
        <v>0</v>
      </c>
      <c r="CK599" s="47">
        <v>0</v>
      </c>
      <c r="CL599" s="47">
        <v>0</v>
      </c>
      <c r="CM599" s="47">
        <v>0</v>
      </c>
      <c r="CN599" s="47">
        <v>0</v>
      </c>
      <c r="CO599" s="47">
        <v>0</v>
      </c>
      <c r="CP599" s="47">
        <v>0</v>
      </c>
      <c r="CQ599" s="47">
        <v>0</v>
      </c>
      <c r="CR599" s="47">
        <v>0</v>
      </c>
      <c r="CS599" s="47">
        <v>0</v>
      </c>
      <c r="CT599" s="47">
        <v>0</v>
      </c>
      <c r="CU599" s="47">
        <v>0</v>
      </c>
      <c r="CV599" s="47">
        <v>0</v>
      </c>
      <c r="CW599" s="47">
        <v>0</v>
      </c>
      <c r="CX599" s="47">
        <v>0</v>
      </c>
      <c r="CY599" s="47">
        <v>1</v>
      </c>
      <c r="CZ599" s="47">
        <v>0</v>
      </c>
      <c r="DA599" s="47">
        <v>0</v>
      </c>
      <c r="DB599" s="47">
        <v>0</v>
      </c>
      <c r="DC599" s="47">
        <v>0</v>
      </c>
      <c r="DD599" s="47">
        <v>0</v>
      </c>
      <c r="DE599" s="47">
        <v>0</v>
      </c>
      <c r="DF599" s="47">
        <v>0</v>
      </c>
      <c r="DG599" s="47">
        <v>1</v>
      </c>
      <c r="DH599" s="47">
        <v>0</v>
      </c>
      <c r="DI599" s="47">
        <v>0</v>
      </c>
      <c r="DJ599" s="47">
        <v>0</v>
      </c>
      <c r="DK599" s="47">
        <v>0</v>
      </c>
      <c r="DL599" s="47">
        <v>0</v>
      </c>
      <c r="DM599" s="47">
        <v>0</v>
      </c>
      <c r="DN599" s="47">
        <v>0</v>
      </c>
      <c r="DO599" s="47">
        <v>0</v>
      </c>
      <c r="DP599" s="47">
        <v>0</v>
      </c>
      <c r="DQ599" s="47">
        <v>0</v>
      </c>
      <c r="DR599" s="47">
        <v>0</v>
      </c>
      <c r="DS599" s="47">
        <v>0</v>
      </c>
      <c r="DT599" s="47">
        <v>0</v>
      </c>
      <c r="DU599" s="47">
        <v>0</v>
      </c>
      <c r="DV599" s="47">
        <v>0</v>
      </c>
      <c r="DW599" s="47">
        <v>0</v>
      </c>
      <c r="DX599" s="47">
        <v>0</v>
      </c>
      <c r="DY599" s="47">
        <v>0</v>
      </c>
      <c r="DZ599" s="47">
        <v>0</v>
      </c>
      <c r="EA599" s="47">
        <v>0</v>
      </c>
      <c r="ZZ599" t="s">
        <v>157</v>
      </c>
    </row>
    <row r="600" spans="1:702" x14ac:dyDescent="0.25">
      <c r="A600" s="47" t="s">
        <v>1078</v>
      </c>
      <c r="B600" s="47" t="s">
        <v>153</v>
      </c>
      <c r="C600" s="47" t="s">
        <v>157</v>
      </c>
      <c r="D600" s="47" t="s">
        <v>1170</v>
      </c>
      <c r="E600" s="47" t="s">
        <v>1069</v>
      </c>
      <c r="F600" s="47" t="s">
        <v>1069</v>
      </c>
      <c r="G600" s="47"/>
      <c r="H600" s="47" t="s">
        <v>406</v>
      </c>
      <c r="I600" s="47" t="s">
        <v>412</v>
      </c>
      <c r="J600" s="47" t="str">
        <f>=IFERROR(VLOOKUP(H600&amp;I600,Table_Fonctions!A:G,6,FALSE),"")</f>
        <v>0</v>
      </c>
      <c r="K600" s="47" t="s">
        <v>1177</v>
      </c>
      <c r="L600" s="47" t="str">
        <f>=IFERROR(VLOOKUP(H600&amp;I600,Table_Fonctions!A:G,7,FALSE),K600)</f>
        <v/>
      </c>
      <c r="M600" s="47" t="str">
        <f>=IF(OR(LEFT(D600, 3)="TJ ", LEFT(D600, 4)="CPH "), "OUI", "NON")</f>
        <v/>
      </c>
      <c r="N600" s="47" t="s">
        <v>1079</v>
      </c>
      <c r="O600" s="47"/>
      <c r="P600" s="47">
        <v>1</v>
      </c>
      <c r="Q600" s="47">
        <v>1</v>
      </c>
      <c r="R600" s="47" t="s">
        <v>1172</v>
      </c>
      <c r="S600" s="47">
        <f>=ROUND(BQ600-(BR600+BS600),3)</f>
      </c>
      <c r="T600" s="47">
        <f>=ROUND(CK600-(CL600+CM600+CN600+CO600+CP600),3)</f>
      </c>
      <c r="U600" s="47">
        <v>0</v>
      </c>
      <c r="V600" s="47">
        <v>0</v>
      </c>
      <c r="W600" s="47">
        <v>0</v>
      </c>
      <c r="X600" s="47">
        <v>0</v>
      </c>
      <c r="Y600" s="47">
        <v>0</v>
      </c>
      <c r="Z600" s="47">
        <v>0</v>
      </c>
      <c r="AA600" s="47">
        <v>0</v>
      </c>
      <c r="AB600" s="47">
        <v>0</v>
      </c>
      <c r="AC600" s="47">
        <v>0</v>
      </c>
      <c r="AD600" s="47">
        <v>0</v>
      </c>
      <c r="AE600" s="47">
        <v>0</v>
      </c>
      <c r="AF600" s="47">
        <v>0</v>
      </c>
      <c r="AG600" s="47">
        <v>0</v>
      </c>
      <c r="AH600" s="47">
        <v>0</v>
      </c>
      <c r="AI600" s="47">
        <v>0</v>
      </c>
      <c r="AJ600" s="47">
        <v>0</v>
      </c>
      <c r="AK600" s="47">
        <v>0</v>
      </c>
      <c r="AL600" s="47">
        <v>0</v>
      </c>
      <c r="AM600" s="47">
        <v>0</v>
      </c>
      <c r="AN600" s="47">
        <v>0</v>
      </c>
      <c r="AO600" s="47">
        <v>0</v>
      </c>
      <c r="AP600" s="47">
        <v>0</v>
      </c>
      <c r="AQ600" s="47">
        <v>0</v>
      </c>
      <c r="AR600" s="47">
        <v>0</v>
      </c>
      <c r="AS600" s="47">
        <v>0</v>
      </c>
      <c r="AT600" s="47">
        <v>0</v>
      </c>
      <c r="AU600" s="47">
        <v>0</v>
      </c>
      <c r="AV600" s="47">
        <v>0</v>
      </c>
      <c r="AW600" s="47">
        <v>0</v>
      </c>
      <c r="AX600" s="47">
        <v>0</v>
      </c>
      <c r="AY600" s="47">
        <v>0</v>
      </c>
      <c r="AZ600" s="47">
        <v>0</v>
      </c>
      <c r="BA600" s="47">
        <v>0</v>
      </c>
      <c r="BB600" s="47">
        <v>0</v>
      </c>
      <c r="BC600" s="47">
        <v>0</v>
      </c>
      <c r="BD600" s="47">
        <v>0</v>
      </c>
      <c r="BE600" s="47">
        <v>0</v>
      </c>
      <c r="BF600" s="47">
        <v>0</v>
      </c>
      <c r="BG600" s="47">
        <v>0</v>
      </c>
      <c r="BH600" s="47">
        <v>0</v>
      </c>
      <c r="BI600" s="47">
        <v>0</v>
      </c>
      <c r="BJ600" s="47">
        <v>0</v>
      </c>
      <c r="BK600" s="47">
        <v>0</v>
      </c>
      <c r="BL600" s="47">
        <v>0</v>
      </c>
      <c r="BM600" s="47">
        <v>0</v>
      </c>
      <c r="BN600" s="47">
        <v>0</v>
      </c>
      <c r="BO600" s="47">
        <v>0</v>
      </c>
      <c r="BP600" s="47">
        <v>0</v>
      </c>
      <c r="BQ600" s="47">
        <v>0</v>
      </c>
      <c r="BR600" s="47">
        <v>0</v>
      </c>
      <c r="BS600" s="47">
        <v>0</v>
      </c>
      <c r="BT600" s="47">
        <v>0</v>
      </c>
      <c r="BU600" s="47">
        <v>0</v>
      </c>
      <c r="BV600" s="47">
        <v>0</v>
      </c>
      <c r="BW600" s="47">
        <v>0</v>
      </c>
      <c r="BX600" s="47">
        <v>0</v>
      </c>
      <c r="BY600" s="47">
        <v>0</v>
      </c>
      <c r="BZ600" s="47">
        <v>0</v>
      </c>
      <c r="CA600" s="47">
        <v>0</v>
      </c>
      <c r="CB600" s="47">
        <v>0</v>
      </c>
      <c r="CC600" s="47">
        <v>0</v>
      </c>
      <c r="CD600" s="47">
        <v>0</v>
      </c>
      <c r="CE600" s="47">
        <v>0</v>
      </c>
      <c r="CF600" s="47">
        <v>0</v>
      </c>
      <c r="CG600" s="47">
        <v>0</v>
      </c>
      <c r="CH600" s="47">
        <v>0</v>
      </c>
      <c r="CI600" s="47">
        <v>0</v>
      </c>
      <c r="CJ600" s="47">
        <v>0</v>
      </c>
      <c r="CK600" s="47">
        <v>0</v>
      </c>
      <c r="CL600" s="47">
        <v>0</v>
      </c>
      <c r="CM600" s="47">
        <v>0</v>
      </c>
      <c r="CN600" s="47">
        <v>0</v>
      </c>
      <c r="CO600" s="47">
        <v>0</v>
      </c>
      <c r="CP600" s="47">
        <v>0</v>
      </c>
      <c r="CQ600" s="47">
        <v>0</v>
      </c>
      <c r="CR600" s="47">
        <v>0</v>
      </c>
      <c r="CS600" s="47">
        <v>0</v>
      </c>
      <c r="CT600" s="47">
        <v>0</v>
      </c>
      <c r="CU600" s="47">
        <v>0</v>
      </c>
      <c r="CV600" s="47">
        <v>0</v>
      </c>
      <c r="CW600" s="47">
        <v>0</v>
      </c>
      <c r="CX600" s="47">
        <v>0</v>
      </c>
      <c r="CY600" s="47">
        <v>1</v>
      </c>
      <c r="CZ600" s="47">
        <v>0</v>
      </c>
      <c r="DA600" s="47">
        <v>0</v>
      </c>
      <c r="DB600" s="47">
        <v>0</v>
      </c>
      <c r="DC600" s="47">
        <v>0</v>
      </c>
      <c r="DD600" s="47">
        <v>0</v>
      </c>
      <c r="DE600" s="47">
        <v>0</v>
      </c>
      <c r="DF600" s="47">
        <v>0</v>
      </c>
      <c r="DG600" s="47">
        <v>1</v>
      </c>
      <c r="DH600" s="47">
        <v>0</v>
      </c>
      <c r="DI600" s="47">
        <v>0</v>
      </c>
      <c r="DJ600" s="47">
        <v>0</v>
      </c>
      <c r="DK600" s="47">
        <v>0</v>
      </c>
      <c r="DL600" s="47">
        <v>0</v>
      </c>
      <c r="DM600" s="47">
        <v>0</v>
      </c>
      <c r="DN600" s="47">
        <v>0</v>
      </c>
      <c r="DO600" s="47">
        <v>0</v>
      </c>
      <c r="DP600" s="47">
        <v>0</v>
      </c>
      <c r="DQ600" s="47">
        <v>0</v>
      </c>
      <c r="DR600" s="47">
        <v>0</v>
      </c>
      <c r="DS600" s="47">
        <v>0</v>
      </c>
      <c r="DT600" s="47">
        <v>0</v>
      </c>
      <c r="DU600" s="47">
        <v>0</v>
      </c>
      <c r="DV600" s="47">
        <v>0</v>
      </c>
      <c r="DW600" s="47">
        <v>0</v>
      </c>
      <c r="DX600" s="47">
        <v>0</v>
      </c>
      <c r="DY600" s="47">
        <v>0</v>
      </c>
      <c r="DZ600" s="47">
        <v>0</v>
      </c>
      <c r="EA600" s="47">
        <v>0</v>
      </c>
      <c r="ZZ600" t="s">
        <v>157</v>
      </c>
    </row>
    <row r="601" spans="1:702" x14ac:dyDescent="0.25">
      <c r="A601" s="47" t="s">
        <v>1080</v>
      </c>
      <c r="B601" s="47" t="s">
        <v>153</v>
      </c>
      <c r="C601" s="47" t="s">
        <v>157</v>
      </c>
      <c r="D601" s="47" t="s">
        <v>1170</v>
      </c>
      <c r="E601" s="47" t="s">
        <v>1069</v>
      </c>
      <c r="F601" s="47" t="s">
        <v>1069</v>
      </c>
      <c r="G601" s="47"/>
      <c r="H601" s="47" t="s">
        <v>406</v>
      </c>
      <c r="I601" s="47" t="s">
        <v>412</v>
      </c>
      <c r="J601" s="47" t="str">
        <f>=IFERROR(VLOOKUP(H601&amp;I601,Table_Fonctions!A:G,6,FALSE),"")</f>
        <v>0</v>
      </c>
      <c r="K601" s="47" t="s">
        <v>1177</v>
      </c>
      <c r="L601" s="47" t="str">
        <f>=IFERROR(VLOOKUP(H601&amp;I601,Table_Fonctions!A:G,7,FALSE),K601)</f>
        <v/>
      </c>
      <c r="M601" s="47" t="str">
        <f>=IF(OR(LEFT(D601, 3)="TJ ", LEFT(D601, 4)="CPH "), "OUI", "NON")</f>
        <v/>
      </c>
      <c r="N601" s="47" t="s">
        <v>992</v>
      </c>
      <c r="O601" s="47"/>
      <c r="P601" s="47">
        <v>1</v>
      </c>
      <c r="Q601" s="47">
        <v>1</v>
      </c>
      <c r="R601" s="47" t="s">
        <v>1172</v>
      </c>
      <c r="S601" s="47">
        <f>=ROUND(BQ601-(BR601+BS601),3)</f>
      </c>
      <c r="T601" s="47">
        <f>=ROUND(CK601-(CL601+CM601+CN601+CO601+CP601),3)</f>
      </c>
      <c r="U601" s="47">
        <v>0</v>
      </c>
      <c r="V601" s="47">
        <v>0</v>
      </c>
      <c r="W601" s="47">
        <v>0</v>
      </c>
      <c r="X601" s="47">
        <v>0</v>
      </c>
      <c r="Y601" s="47">
        <v>0</v>
      </c>
      <c r="Z601" s="47">
        <v>0</v>
      </c>
      <c r="AA601" s="47">
        <v>0</v>
      </c>
      <c r="AB601" s="47">
        <v>0</v>
      </c>
      <c r="AC601" s="47">
        <v>0</v>
      </c>
      <c r="AD601" s="47">
        <v>0</v>
      </c>
      <c r="AE601" s="47">
        <v>0</v>
      </c>
      <c r="AF601" s="47">
        <v>0</v>
      </c>
      <c r="AG601" s="47">
        <v>0</v>
      </c>
      <c r="AH601" s="47">
        <v>0</v>
      </c>
      <c r="AI601" s="47">
        <v>0</v>
      </c>
      <c r="AJ601" s="47">
        <v>0</v>
      </c>
      <c r="AK601" s="47">
        <v>0</v>
      </c>
      <c r="AL601" s="47">
        <v>0</v>
      </c>
      <c r="AM601" s="47">
        <v>0</v>
      </c>
      <c r="AN601" s="47">
        <v>0</v>
      </c>
      <c r="AO601" s="47">
        <v>0</v>
      </c>
      <c r="AP601" s="47">
        <v>0</v>
      </c>
      <c r="AQ601" s="47">
        <v>0</v>
      </c>
      <c r="AR601" s="47">
        <v>0</v>
      </c>
      <c r="AS601" s="47">
        <v>0</v>
      </c>
      <c r="AT601" s="47">
        <v>0</v>
      </c>
      <c r="AU601" s="47">
        <v>0</v>
      </c>
      <c r="AV601" s="47">
        <v>0</v>
      </c>
      <c r="AW601" s="47">
        <v>0</v>
      </c>
      <c r="AX601" s="47">
        <v>0</v>
      </c>
      <c r="AY601" s="47">
        <v>0</v>
      </c>
      <c r="AZ601" s="47">
        <v>0</v>
      </c>
      <c r="BA601" s="47">
        <v>0</v>
      </c>
      <c r="BB601" s="47">
        <v>0</v>
      </c>
      <c r="BC601" s="47">
        <v>0</v>
      </c>
      <c r="BD601" s="47">
        <v>0</v>
      </c>
      <c r="BE601" s="47">
        <v>0</v>
      </c>
      <c r="BF601" s="47">
        <v>0</v>
      </c>
      <c r="BG601" s="47">
        <v>0</v>
      </c>
      <c r="BH601" s="47">
        <v>0</v>
      </c>
      <c r="BI601" s="47">
        <v>0</v>
      </c>
      <c r="BJ601" s="47">
        <v>0</v>
      </c>
      <c r="BK601" s="47">
        <v>0</v>
      </c>
      <c r="BL601" s="47">
        <v>0</v>
      </c>
      <c r="BM601" s="47">
        <v>0</v>
      </c>
      <c r="BN601" s="47">
        <v>0</v>
      </c>
      <c r="BO601" s="47">
        <v>0</v>
      </c>
      <c r="BP601" s="47">
        <v>0</v>
      </c>
      <c r="BQ601" s="47">
        <v>0</v>
      </c>
      <c r="BR601" s="47">
        <v>0</v>
      </c>
      <c r="BS601" s="47">
        <v>0</v>
      </c>
      <c r="BT601" s="47">
        <v>0</v>
      </c>
      <c r="BU601" s="47">
        <v>0</v>
      </c>
      <c r="BV601" s="47">
        <v>0</v>
      </c>
      <c r="BW601" s="47">
        <v>0</v>
      </c>
      <c r="BX601" s="47">
        <v>0</v>
      </c>
      <c r="BY601" s="47">
        <v>0</v>
      </c>
      <c r="BZ601" s="47">
        <v>0</v>
      </c>
      <c r="CA601" s="47">
        <v>0</v>
      </c>
      <c r="CB601" s="47">
        <v>0</v>
      </c>
      <c r="CC601" s="47">
        <v>0</v>
      </c>
      <c r="CD601" s="47">
        <v>0</v>
      </c>
      <c r="CE601" s="47">
        <v>0</v>
      </c>
      <c r="CF601" s="47">
        <v>0</v>
      </c>
      <c r="CG601" s="47">
        <v>0</v>
      </c>
      <c r="CH601" s="47">
        <v>0</v>
      </c>
      <c r="CI601" s="47">
        <v>0</v>
      </c>
      <c r="CJ601" s="47">
        <v>0</v>
      </c>
      <c r="CK601" s="47">
        <v>0</v>
      </c>
      <c r="CL601" s="47">
        <v>0</v>
      </c>
      <c r="CM601" s="47">
        <v>0</v>
      </c>
      <c r="CN601" s="47">
        <v>0</v>
      </c>
      <c r="CO601" s="47">
        <v>0</v>
      </c>
      <c r="CP601" s="47">
        <v>0</v>
      </c>
      <c r="CQ601" s="47">
        <v>0</v>
      </c>
      <c r="CR601" s="47">
        <v>0</v>
      </c>
      <c r="CS601" s="47">
        <v>0</v>
      </c>
      <c r="CT601" s="47">
        <v>0</v>
      </c>
      <c r="CU601" s="47">
        <v>0</v>
      </c>
      <c r="CV601" s="47">
        <v>0</v>
      </c>
      <c r="CW601" s="47">
        <v>0</v>
      </c>
      <c r="CX601" s="47">
        <v>0</v>
      </c>
      <c r="CY601" s="47">
        <v>1</v>
      </c>
      <c r="CZ601" s="47">
        <v>0</v>
      </c>
      <c r="DA601" s="47">
        <v>0</v>
      </c>
      <c r="DB601" s="47">
        <v>0</v>
      </c>
      <c r="DC601" s="47">
        <v>0</v>
      </c>
      <c r="DD601" s="47">
        <v>0</v>
      </c>
      <c r="DE601" s="47">
        <v>0</v>
      </c>
      <c r="DF601" s="47">
        <v>0</v>
      </c>
      <c r="DG601" s="47">
        <v>0</v>
      </c>
      <c r="DH601" s="47">
        <v>0</v>
      </c>
      <c r="DI601" s="47">
        <v>1</v>
      </c>
      <c r="DJ601" s="47">
        <v>0</v>
      </c>
      <c r="DK601" s="47">
        <v>0</v>
      </c>
      <c r="DL601" s="47">
        <v>0</v>
      </c>
      <c r="DM601" s="47">
        <v>0</v>
      </c>
      <c r="DN601" s="47">
        <v>0</v>
      </c>
      <c r="DO601" s="47">
        <v>0</v>
      </c>
      <c r="DP601" s="47">
        <v>0</v>
      </c>
      <c r="DQ601" s="47">
        <v>0</v>
      </c>
      <c r="DR601" s="47">
        <v>0</v>
      </c>
      <c r="DS601" s="47">
        <v>0</v>
      </c>
      <c r="DT601" s="47">
        <v>0</v>
      </c>
      <c r="DU601" s="47">
        <v>0</v>
      </c>
      <c r="DV601" s="47">
        <v>0</v>
      </c>
      <c r="DW601" s="47">
        <v>0</v>
      </c>
      <c r="DX601" s="47">
        <v>0</v>
      </c>
      <c r="DY601" s="47">
        <v>0</v>
      </c>
      <c r="DZ601" s="47">
        <v>0</v>
      </c>
      <c r="EA601" s="47">
        <v>0</v>
      </c>
      <c r="ZZ601" t="s">
        <v>157</v>
      </c>
    </row>
    <row r="602" spans="1:702" x14ac:dyDescent="0.25">
      <c r="A602" s="47" t="s">
        <v>1081</v>
      </c>
      <c r="B602" s="47" t="s">
        <v>153</v>
      </c>
      <c r="C602" s="47" t="s">
        <v>157</v>
      </c>
      <c r="D602" s="47" t="s">
        <v>1170</v>
      </c>
      <c r="E602" s="47" t="s">
        <v>1082</v>
      </c>
      <c r="F602" s="47" t="s">
        <v>1082</v>
      </c>
      <c r="G602" s="47"/>
      <c r="H602" s="47" t="s">
        <v>406</v>
      </c>
      <c r="I602" s="47" t="s">
        <v>412</v>
      </c>
      <c r="J602" s="47" t="str">
        <f>=IFERROR(VLOOKUP(H602&amp;I602,Table_Fonctions!A:G,6,FALSE),"")</f>
        <v>0</v>
      </c>
      <c r="K602" s="47" t="s">
        <v>1177</v>
      </c>
      <c r="L602" s="47" t="str">
        <f>=IFERROR(VLOOKUP(H602&amp;I602,Table_Fonctions!A:G,7,FALSE),K602)</f>
        <v/>
      </c>
      <c r="M602" s="47" t="str">
        <f>=IF(OR(LEFT(D602, 3)="TJ ", LEFT(D602, 4)="CPH "), "OUI", "NON")</f>
        <v/>
      </c>
      <c r="N602" s="47"/>
      <c r="O602" s="47"/>
      <c r="P602" s="47">
        <v>1</v>
      </c>
      <c r="Q602" s="47">
        <v>1</v>
      </c>
      <c r="R602" s="47" t="s">
        <v>1172</v>
      </c>
      <c r="S602" s="47">
        <f>=ROUND(BQ602-(BR602+BS602),3)</f>
      </c>
      <c r="T602" s="47">
        <f>=ROUND(CK602-(CL602+CM602+CN602+CO602+CP602),3)</f>
      </c>
      <c r="U602" s="47">
        <v>0</v>
      </c>
      <c r="V602" s="47">
        <v>0</v>
      </c>
      <c r="W602" s="47">
        <v>0</v>
      </c>
      <c r="X602" s="47">
        <v>0</v>
      </c>
      <c r="Y602" s="47">
        <v>0</v>
      </c>
      <c r="Z602" s="47">
        <v>0</v>
      </c>
      <c r="AA602" s="47">
        <v>0</v>
      </c>
      <c r="AB602" s="47">
        <v>0</v>
      </c>
      <c r="AC602" s="47">
        <v>0</v>
      </c>
      <c r="AD602" s="47">
        <v>0</v>
      </c>
      <c r="AE602" s="47">
        <v>0</v>
      </c>
      <c r="AF602" s="47">
        <v>0</v>
      </c>
      <c r="AG602" s="47">
        <v>0</v>
      </c>
      <c r="AH602" s="47">
        <v>0</v>
      </c>
      <c r="AI602" s="47">
        <v>0</v>
      </c>
      <c r="AJ602" s="47">
        <v>0</v>
      </c>
      <c r="AK602" s="47">
        <v>0</v>
      </c>
      <c r="AL602" s="47">
        <v>0</v>
      </c>
      <c r="AM602" s="47">
        <v>0</v>
      </c>
      <c r="AN602" s="47">
        <v>0</v>
      </c>
      <c r="AO602" s="47">
        <v>0</v>
      </c>
      <c r="AP602" s="47">
        <v>0</v>
      </c>
      <c r="AQ602" s="47">
        <v>0</v>
      </c>
      <c r="AR602" s="47">
        <v>0</v>
      </c>
      <c r="AS602" s="47">
        <v>1</v>
      </c>
      <c r="AT602" s="47">
        <v>0</v>
      </c>
      <c r="AU602" s="47">
        <v>0</v>
      </c>
      <c r="AV602" s="47">
        <v>0</v>
      </c>
      <c r="AW602" s="47">
        <v>0</v>
      </c>
      <c r="AX602" s="47">
        <v>0</v>
      </c>
      <c r="AY602" s="47">
        <v>0</v>
      </c>
      <c r="AZ602" s="47">
        <v>0</v>
      </c>
      <c r="BA602" s="47">
        <v>1</v>
      </c>
      <c r="BB602" s="47">
        <v>0</v>
      </c>
      <c r="BC602" s="47">
        <v>0</v>
      </c>
      <c r="BD602" s="47">
        <v>0</v>
      </c>
      <c r="BE602" s="47">
        <v>0</v>
      </c>
      <c r="BF602" s="47">
        <v>0</v>
      </c>
      <c r="BG602" s="47">
        <v>0</v>
      </c>
      <c r="BH602" s="47">
        <v>0</v>
      </c>
      <c r="BI602" s="47">
        <v>0</v>
      </c>
      <c r="BJ602" s="47">
        <v>0</v>
      </c>
      <c r="BK602" s="47">
        <v>0</v>
      </c>
      <c r="BL602" s="47">
        <v>0</v>
      </c>
      <c r="BM602" s="47">
        <v>0</v>
      </c>
      <c r="BN602" s="47">
        <v>0</v>
      </c>
      <c r="BO602" s="47">
        <v>0</v>
      </c>
      <c r="BP602" s="47">
        <v>0</v>
      </c>
      <c r="BQ602" s="47">
        <v>0</v>
      </c>
      <c r="BR602" s="47">
        <v>0</v>
      </c>
      <c r="BS602" s="47">
        <v>0</v>
      </c>
      <c r="BT602" s="47">
        <v>0</v>
      </c>
      <c r="BU602" s="47">
        <v>0</v>
      </c>
      <c r="BV602" s="47">
        <v>0</v>
      </c>
      <c r="BW602" s="47">
        <v>0</v>
      </c>
      <c r="BX602" s="47">
        <v>0</v>
      </c>
      <c r="BY602" s="47">
        <v>0</v>
      </c>
      <c r="BZ602" s="47">
        <v>0</v>
      </c>
      <c r="CA602" s="47">
        <v>0</v>
      </c>
      <c r="CB602" s="47">
        <v>0</v>
      </c>
      <c r="CC602" s="47">
        <v>0</v>
      </c>
      <c r="CD602" s="47">
        <v>0</v>
      </c>
      <c r="CE602" s="47">
        <v>0</v>
      </c>
      <c r="CF602" s="47">
        <v>0</v>
      </c>
      <c r="CG602" s="47">
        <v>0</v>
      </c>
      <c r="CH602" s="47">
        <v>0</v>
      </c>
      <c r="CI602" s="47">
        <v>0</v>
      </c>
      <c r="CJ602" s="47">
        <v>0</v>
      </c>
      <c r="CK602" s="47">
        <v>0</v>
      </c>
      <c r="CL602" s="47">
        <v>0</v>
      </c>
      <c r="CM602" s="47">
        <v>0</v>
      </c>
      <c r="CN602" s="47">
        <v>0</v>
      </c>
      <c r="CO602" s="47">
        <v>0</v>
      </c>
      <c r="CP602" s="47">
        <v>0</v>
      </c>
      <c r="CQ602" s="47">
        <v>0</v>
      </c>
      <c r="CR602" s="47">
        <v>0</v>
      </c>
      <c r="CS602" s="47">
        <v>0</v>
      </c>
      <c r="CT602" s="47">
        <v>0</v>
      </c>
      <c r="CU602" s="47">
        <v>0</v>
      </c>
      <c r="CV602" s="47">
        <v>0</v>
      </c>
      <c r="CW602" s="47">
        <v>0</v>
      </c>
      <c r="CX602" s="47">
        <v>0</v>
      </c>
      <c r="CY602" s="47">
        <v>0</v>
      </c>
      <c r="CZ602" s="47">
        <v>0</v>
      </c>
      <c r="DA602" s="47">
        <v>0</v>
      </c>
      <c r="DB602" s="47">
        <v>0</v>
      </c>
      <c r="DC602" s="47">
        <v>0</v>
      </c>
      <c r="DD602" s="47">
        <v>0</v>
      </c>
      <c r="DE602" s="47">
        <v>0</v>
      </c>
      <c r="DF602" s="47">
        <v>0</v>
      </c>
      <c r="DG602" s="47">
        <v>0</v>
      </c>
      <c r="DH602" s="47">
        <v>0</v>
      </c>
      <c r="DI602" s="47">
        <v>0</v>
      </c>
      <c r="DJ602" s="47">
        <v>0</v>
      </c>
      <c r="DK602" s="47">
        <v>0</v>
      </c>
      <c r="DL602" s="47">
        <v>0</v>
      </c>
      <c r="DM602" s="47">
        <v>0</v>
      </c>
      <c r="DN602" s="47">
        <v>0</v>
      </c>
      <c r="DO602" s="47">
        <v>0</v>
      </c>
      <c r="DP602" s="47">
        <v>0</v>
      </c>
      <c r="DQ602" s="47">
        <v>0</v>
      </c>
      <c r="DR602" s="47">
        <v>0</v>
      </c>
      <c r="DS602" s="47">
        <v>0</v>
      </c>
      <c r="DT602" s="47">
        <v>0</v>
      </c>
      <c r="DU602" s="47">
        <v>0</v>
      </c>
      <c r="DV602" s="47">
        <v>0</v>
      </c>
      <c r="DW602" s="47">
        <v>0</v>
      </c>
      <c r="DX602" s="47">
        <v>0</v>
      </c>
      <c r="DY602" s="47">
        <v>0</v>
      </c>
      <c r="DZ602" s="47">
        <v>0</v>
      </c>
      <c r="EA602" s="47">
        <v>0</v>
      </c>
      <c r="ZZ602" t="s">
        <v>157</v>
      </c>
    </row>
    <row r="603" spans="1:702" x14ac:dyDescent="0.25">
      <c r="A603" s="47" t="s">
        <v>1083</v>
      </c>
      <c r="B603" s="47" t="s">
        <v>153</v>
      </c>
      <c r="C603" s="47" t="s">
        <v>157</v>
      </c>
      <c r="D603" s="47" t="s">
        <v>1170</v>
      </c>
      <c r="E603" s="47" t="s">
        <v>1082</v>
      </c>
      <c r="F603" s="47" t="s">
        <v>1082</v>
      </c>
      <c r="G603" s="47"/>
      <c r="H603" s="47" t="s">
        <v>406</v>
      </c>
      <c r="I603" s="47" t="s">
        <v>428</v>
      </c>
      <c r="J603" s="47" t="str">
        <f>=IFERROR(VLOOKUP(H603&amp;I603,Table_Fonctions!A:G,6,FALSE),"")</f>
        <v>0</v>
      </c>
      <c r="K603" s="47" t="s">
        <v>1178</v>
      </c>
      <c r="L603" s="47" t="str">
        <f>=IFERROR(VLOOKUP(H603&amp;I603,Table_Fonctions!A:G,7,FALSE),K603)</f>
        <v/>
      </c>
      <c r="M603" s="47" t="str">
        <f>=IF(OR(LEFT(D603, 3)="TJ ", LEFT(D603, 4)="CPH "), "OUI", "NON")</f>
        <v/>
      </c>
      <c r="N603" s="47" t="s">
        <v>363</v>
      </c>
      <c r="O603" s="47" t="s">
        <v>409</v>
      </c>
      <c r="P603" s="47">
        <v>0.6842105263157895</v>
      </c>
      <c r="Q603" s="47">
        <v>0.6842105263157895</v>
      </c>
      <c r="R603" s="47" t="s">
        <v>1172</v>
      </c>
      <c r="S603" s="47">
        <f>=ROUND(BQ603-(BR603+BS603),3)</f>
      </c>
      <c r="T603" s="47">
        <f>=ROUND(CK603-(CL603+CM603+CN603+CO603+CP603),3)</f>
      </c>
      <c r="U603" s="47">
        <v>0.6842105263157895</v>
      </c>
      <c r="V603" s="47">
        <v>0</v>
      </c>
      <c r="W603" s="47">
        <v>0.6842105263157895</v>
      </c>
      <c r="X603" s="47">
        <v>0</v>
      </c>
      <c r="Y603" s="47">
        <v>0</v>
      </c>
      <c r="Z603" s="47">
        <v>0</v>
      </c>
      <c r="AA603" s="47">
        <v>0</v>
      </c>
      <c r="AB603" s="47">
        <v>0</v>
      </c>
      <c r="AC603" s="47">
        <v>0</v>
      </c>
      <c r="AD603" s="47">
        <v>0</v>
      </c>
      <c r="AE603" s="47">
        <v>0</v>
      </c>
      <c r="AF603" s="47">
        <v>0</v>
      </c>
      <c r="AG603" s="47">
        <v>0</v>
      </c>
      <c r="AH603" s="47">
        <v>0</v>
      </c>
      <c r="AI603" s="47">
        <v>0</v>
      </c>
      <c r="AJ603" s="47">
        <v>0</v>
      </c>
      <c r="AK603" s="47">
        <v>0</v>
      </c>
      <c r="AL603" s="47">
        <v>0</v>
      </c>
      <c r="AM603" s="47">
        <v>0</v>
      </c>
      <c r="AN603" s="47">
        <v>0</v>
      </c>
      <c r="AO603" s="47">
        <v>0</v>
      </c>
      <c r="AP603" s="47">
        <v>0</v>
      </c>
      <c r="AQ603" s="47">
        <v>0</v>
      </c>
      <c r="AR603" s="47">
        <v>0</v>
      </c>
      <c r="AS603" s="47">
        <v>0</v>
      </c>
      <c r="AT603" s="47">
        <v>0</v>
      </c>
      <c r="AU603" s="47">
        <v>0</v>
      </c>
      <c r="AV603" s="47">
        <v>0</v>
      </c>
      <c r="AW603" s="47">
        <v>0</v>
      </c>
      <c r="AX603" s="47">
        <v>0</v>
      </c>
      <c r="AY603" s="47">
        <v>0</v>
      </c>
      <c r="AZ603" s="47">
        <v>0</v>
      </c>
      <c r="BA603" s="47">
        <v>0</v>
      </c>
      <c r="BB603" s="47">
        <v>0</v>
      </c>
      <c r="BC603" s="47">
        <v>0</v>
      </c>
      <c r="BD603" s="47">
        <v>0</v>
      </c>
      <c r="BE603" s="47">
        <v>0</v>
      </c>
      <c r="BF603" s="47">
        <v>0</v>
      </c>
      <c r="BG603" s="47">
        <v>0</v>
      </c>
      <c r="BH603" s="47">
        <v>0</v>
      </c>
      <c r="BI603" s="47">
        <v>0</v>
      </c>
      <c r="BJ603" s="47">
        <v>0</v>
      </c>
      <c r="BK603" s="47">
        <v>0</v>
      </c>
      <c r="BL603" s="47">
        <v>0</v>
      </c>
      <c r="BM603" s="47">
        <v>0</v>
      </c>
      <c r="BN603" s="47">
        <v>0</v>
      </c>
      <c r="BO603" s="47">
        <v>0</v>
      </c>
      <c r="BP603" s="47">
        <v>0</v>
      </c>
      <c r="BQ603" s="47">
        <v>0</v>
      </c>
      <c r="BR603" s="47">
        <v>0</v>
      </c>
      <c r="BS603" s="47">
        <v>0</v>
      </c>
      <c r="BT603" s="47">
        <v>0</v>
      </c>
      <c r="BU603" s="47">
        <v>0</v>
      </c>
      <c r="BV603" s="47">
        <v>0</v>
      </c>
      <c r="BW603" s="47">
        <v>0</v>
      </c>
      <c r="BX603" s="47">
        <v>0</v>
      </c>
      <c r="BY603" s="47">
        <v>0</v>
      </c>
      <c r="BZ603" s="47">
        <v>0</v>
      </c>
      <c r="CA603" s="47">
        <v>0</v>
      </c>
      <c r="CB603" s="47">
        <v>0</v>
      </c>
      <c r="CC603" s="47">
        <v>0</v>
      </c>
      <c r="CD603" s="47">
        <v>0</v>
      </c>
      <c r="CE603" s="47">
        <v>0</v>
      </c>
      <c r="CF603" s="47">
        <v>0</v>
      </c>
      <c r="CG603" s="47">
        <v>0</v>
      </c>
      <c r="CH603" s="47">
        <v>0</v>
      </c>
      <c r="CI603" s="47">
        <v>0</v>
      </c>
      <c r="CJ603" s="47">
        <v>0</v>
      </c>
      <c r="CK603" s="47">
        <v>0</v>
      </c>
      <c r="CL603" s="47">
        <v>0</v>
      </c>
      <c r="CM603" s="47">
        <v>0</v>
      </c>
      <c r="CN603" s="47">
        <v>0</v>
      </c>
      <c r="CO603" s="47">
        <v>0</v>
      </c>
      <c r="CP603" s="47">
        <v>0</v>
      </c>
      <c r="CQ603" s="47">
        <v>0</v>
      </c>
      <c r="CR603" s="47">
        <v>0</v>
      </c>
      <c r="CS603" s="47">
        <v>0</v>
      </c>
      <c r="CT603" s="47">
        <v>0</v>
      </c>
      <c r="CU603" s="47">
        <v>0</v>
      </c>
      <c r="CV603" s="47">
        <v>0</v>
      </c>
      <c r="CW603" s="47">
        <v>0</v>
      </c>
      <c r="CX603" s="47">
        <v>0</v>
      </c>
      <c r="CY603" s="47">
        <v>0</v>
      </c>
      <c r="CZ603" s="47">
        <v>0</v>
      </c>
      <c r="DA603" s="47">
        <v>0</v>
      </c>
      <c r="DB603" s="47">
        <v>0</v>
      </c>
      <c r="DC603" s="47">
        <v>0</v>
      </c>
      <c r="DD603" s="47">
        <v>0</v>
      </c>
      <c r="DE603" s="47">
        <v>0</v>
      </c>
      <c r="DF603" s="47">
        <v>0</v>
      </c>
      <c r="DG603" s="47">
        <v>0</v>
      </c>
      <c r="DH603" s="47">
        <v>0</v>
      </c>
      <c r="DI603" s="47">
        <v>0</v>
      </c>
      <c r="DJ603" s="47">
        <v>0</v>
      </c>
      <c r="DK603" s="47">
        <v>0</v>
      </c>
      <c r="DL603" s="47">
        <v>0</v>
      </c>
      <c r="DM603" s="47">
        <v>0</v>
      </c>
      <c r="DN603" s="47">
        <v>0</v>
      </c>
      <c r="DO603" s="47">
        <v>0</v>
      </c>
      <c r="DP603" s="47">
        <v>0</v>
      </c>
      <c r="DQ603" s="47">
        <v>0</v>
      </c>
      <c r="DR603" s="47">
        <v>0</v>
      </c>
      <c r="DS603" s="47">
        <v>0</v>
      </c>
      <c r="DT603" s="47">
        <v>0</v>
      </c>
      <c r="DU603" s="47">
        <v>0</v>
      </c>
      <c r="DV603" s="47">
        <v>0</v>
      </c>
      <c r="DW603" s="47">
        <v>0</v>
      </c>
      <c r="DX603" s="47">
        <v>0</v>
      </c>
      <c r="DY603" s="47">
        <v>0</v>
      </c>
      <c r="DZ603" s="47">
        <v>0</v>
      </c>
      <c r="EA603" s="47">
        <v>0</v>
      </c>
      <c r="ZZ603" t="s">
        <v>157</v>
      </c>
    </row>
    <row r="604" spans="1:702" x14ac:dyDescent="0.25">
      <c r="A604" s="47" t="s">
        <v>1084</v>
      </c>
      <c r="B604" s="47" t="s">
        <v>153</v>
      </c>
      <c r="C604" s="47" t="s">
        <v>157</v>
      </c>
      <c r="D604" s="47" t="s">
        <v>1170</v>
      </c>
      <c r="E604" s="47" t="s">
        <v>1082</v>
      </c>
      <c r="F604" s="47" t="s">
        <v>1082</v>
      </c>
      <c r="G604" s="47"/>
      <c r="H604" s="47" t="s">
        <v>406</v>
      </c>
      <c r="I604" s="47" t="s">
        <v>415</v>
      </c>
      <c r="J604" s="47" t="str">
        <f>=IFERROR(VLOOKUP(H604&amp;I604,Table_Fonctions!A:G,6,FALSE),"")</f>
        <v>0</v>
      </c>
      <c r="K604" s="47" t="s">
        <v>1177</v>
      </c>
      <c r="L604" s="47" t="str">
        <f>=IFERROR(VLOOKUP(H604&amp;I604,Table_Fonctions!A:G,7,FALSE),K604)</f>
        <v/>
      </c>
      <c r="M604" s="47" t="str">
        <f>=IF(OR(LEFT(D604, 3)="TJ ", LEFT(D604, 4)="CPH "), "OUI", "NON")</f>
        <v/>
      </c>
      <c r="N604" s="47" t="s">
        <v>818</v>
      </c>
      <c r="O604" s="47"/>
      <c r="P604" s="47">
        <v>1</v>
      </c>
      <c r="Q604" s="47">
        <v>1</v>
      </c>
      <c r="R604" s="47" t="s">
        <v>1172</v>
      </c>
      <c r="S604" s="47">
        <f>=ROUND(BQ604-(BR604+BS604),3)</f>
      </c>
      <c r="T604" s="47">
        <f>=ROUND(CK604-(CL604+CM604+CN604+CO604+CP604),3)</f>
      </c>
      <c r="U604" s="47">
        <v>0</v>
      </c>
      <c r="V604" s="47">
        <v>0</v>
      </c>
      <c r="W604" s="47">
        <v>0</v>
      </c>
      <c r="X604" s="47">
        <v>0</v>
      </c>
      <c r="Y604" s="47">
        <v>0</v>
      </c>
      <c r="Z604" s="47">
        <v>0</v>
      </c>
      <c r="AA604" s="47">
        <v>0</v>
      </c>
      <c r="AB604" s="47">
        <v>0</v>
      </c>
      <c r="AC604" s="47">
        <v>0</v>
      </c>
      <c r="AD604" s="47">
        <v>0</v>
      </c>
      <c r="AE604" s="47">
        <v>0</v>
      </c>
      <c r="AF604" s="47">
        <v>0</v>
      </c>
      <c r="AG604" s="47">
        <v>0</v>
      </c>
      <c r="AH604" s="47">
        <v>0</v>
      </c>
      <c r="AI604" s="47">
        <v>0</v>
      </c>
      <c r="AJ604" s="47">
        <v>0</v>
      </c>
      <c r="AK604" s="47">
        <v>0</v>
      </c>
      <c r="AL604" s="47">
        <v>0</v>
      </c>
      <c r="AM604" s="47">
        <v>0</v>
      </c>
      <c r="AN604" s="47">
        <v>0</v>
      </c>
      <c r="AO604" s="47">
        <v>0</v>
      </c>
      <c r="AP604" s="47">
        <v>0</v>
      </c>
      <c r="AQ604" s="47">
        <v>0</v>
      </c>
      <c r="AR604" s="47">
        <v>0</v>
      </c>
      <c r="AS604" s="47">
        <v>1</v>
      </c>
      <c r="AT604" s="47">
        <v>0</v>
      </c>
      <c r="AU604" s="47">
        <v>0</v>
      </c>
      <c r="AV604" s="47">
        <v>0</v>
      </c>
      <c r="AW604" s="47">
        <v>0</v>
      </c>
      <c r="AX604" s="47">
        <v>0</v>
      </c>
      <c r="AY604" s="47">
        <v>0</v>
      </c>
      <c r="AZ604" s="47">
        <v>0</v>
      </c>
      <c r="BA604" s="47">
        <v>0</v>
      </c>
      <c r="BB604" s="47">
        <v>0</v>
      </c>
      <c r="BC604" s="47">
        <v>0</v>
      </c>
      <c r="BD604" s="47">
        <v>0</v>
      </c>
      <c r="BE604" s="47">
        <v>0</v>
      </c>
      <c r="BF604" s="47">
        <v>0</v>
      </c>
      <c r="BG604" s="47">
        <v>0</v>
      </c>
      <c r="BH604" s="47">
        <v>0.5</v>
      </c>
      <c r="BI604" s="47">
        <v>0</v>
      </c>
      <c r="BJ604" s="47">
        <v>0</v>
      </c>
      <c r="BK604" s="47">
        <v>0</v>
      </c>
      <c r="BL604" s="47">
        <v>0.5</v>
      </c>
      <c r="BM604" s="47">
        <v>0</v>
      </c>
      <c r="BN604" s="47">
        <v>0</v>
      </c>
      <c r="BO604" s="47">
        <v>0</v>
      </c>
      <c r="BP604" s="47">
        <v>0</v>
      </c>
      <c r="BQ604" s="47">
        <v>0</v>
      </c>
      <c r="BR604" s="47">
        <v>0</v>
      </c>
      <c r="BS604" s="47">
        <v>0</v>
      </c>
      <c r="BT604" s="47">
        <v>0</v>
      </c>
      <c r="BU604" s="47">
        <v>0</v>
      </c>
      <c r="BV604" s="47">
        <v>0</v>
      </c>
      <c r="BW604" s="47">
        <v>0</v>
      </c>
      <c r="BX604" s="47">
        <v>0</v>
      </c>
      <c r="BY604" s="47">
        <v>0</v>
      </c>
      <c r="BZ604" s="47">
        <v>0</v>
      </c>
      <c r="CA604" s="47">
        <v>0</v>
      </c>
      <c r="CB604" s="47">
        <v>0</v>
      </c>
      <c r="CC604" s="47">
        <v>0</v>
      </c>
      <c r="CD604" s="47">
        <v>0</v>
      </c>
      <c r="CE604" s="47">
        <v>0</v>
      </c>
      <c r="CF604" s="47">
        <v>0</v>
      </c>
      <c r="CG604" s="47">
        <v>0</v>
      </c>
      <c r="CH604" s="47">
        <v>0</v>
      </c>
      <c r="CI604" s="47">
        <v>0</v>
      </c>
      <c r="CJ604" s="47">
        <v>0</v>
      </c>
      <c r="CK604" s="47">
        <v>0</v>
      </c>
      <c r="CL604" s="47">
        <v>0</v>
      </c>
      <c r="CM604" s="47">
        <v>0</v>
      </c>
      <c r="CN604" s="47">
        <v>0</v>
      </c>
      <c r="CO604" s="47">
        <v>0</v>
      </c>
      <c r="CP604" s="47">
        <v>0</v>
      </c>
      <c r="CQ604" s="47">
        <v>0</v>
      </c>
      <c r="CR604" s="47">
        <v>0</v>
      </c>
      <c r="CS604" s="47">
        <v>0</v>
      </c>
      <c r="CT604" s="47">
        <v>0</v>
      </c>
      <c r="CU604" s="47">
        <v>0</v>
      </c>
      <c r="CV604" s="47">
        <v>0</v>
      </c>
      <c r="CW604" s="47">
        <v>0</v>
      </c>
      <c r="CX604" s="47">
        <v>0</v>
      </c>
      <c r="CY604" s="47">
        <v>0</v>
      </c>
      <c r="CZ604" s="47">
        <v>0</v>
      </c>
      <c r="DA604" s="47">
        <v>0</v>
      </c>
      <c r="DB604" s="47">
        <v>0</v>
      </c>
      <c r="DC604" s="47">
        <v>0</v>
      </c>
      <c r="DD604" s="47">
        <v>0</v>
      </c>
      <c r="DE604" s="47">
        <v>0</v>
      </c>
      <c r="DF604" s="47">
        <v>0</v>
      </c>
      <c r="DG604" s="47">
        <v>0</v>
      </c>
      <c r="DH604" s="47">
        <v>0</v>
      </c>
      <c r="DI604" s="47">
        <v>0</v>
      </c>
      <c r="DJ604" s="47">
        <v>0</v>
      </c>
      <c r="DK604" s="47">
        <v>0</v>
      </c>
      <c r="DL604" s="47">
        <v>0</v>
      </c>
      <c r="DM604" s="47">
        <v>0</v>
      </c>
      <c r="DN604" s="47">
        <v>0</v>
      </c>
      <c r="DO604" s="47">
        <v>0</v>
      </c>
      <c r="DP604" s="47">
        <v>0</v>
      </c>
      <c r="DQ604" s="47">
        <v>0</v>
      </c>
      <c r="DR604" s="47">
        <v>0</v>
      </c>
      <c r="DS604" s="47">
        <v>0</v>
      </c>
      <c r="DT604" s="47">
        <v>0</v>
      </c>
      <c r="DU604" s="47">
        <v>0</v>
      </c>
      <c r="DV604" s="47">
        <v>0</v>
      </c>
      <c r="DW604" s="47">
        <v>0</v>
      </c>
      <c r="DX604" s="47">
        <v>0</v>
      </c>
      <c r="DY604" s="47">
        <v>0</v>
      </c>
      <c r="DZ604" s="47">
        <v>0</v>
      </c>
      <c r="EA604" s="47">
        <v>0</v>
      </c>
      <c r="ZZ604" t="s">
        <v>157</v>
      </c>
    </row>
    <row r="605" spans="1:702" x14ac:dyDescent="0.25">
      <c r="A605" s="47" t="s">
        <v>1085</v>
      </c>
      <c r="B605" s="47" t="s">
        <v>153</v>
      </c>
      <c r="C605" s="47" t="s">
        <v>157</v>
      </c>
      <c r="D605" s="47" t="s">
        <v>1170</v>
      </c>
      <c r="E605" s="47" t="s">
        <v>1086</v>
      </c>
      <c r="F605" s="47" t="s">
        <v>1086</v>
      </c>
      <c r="G605" s="47"/>
      <c r="H605" s="47" t="s">
        <v>406</v>
      </c>
      <c r="I605" s="47" t="s">
        <v>1179</v>
      </c>
      <c r="J605" s="47" t="str">
        <f>=IFERROR(VLOOKUP(H605&amp;I605,Table_Fonctions!A:G,6,FALSE),"")</f>
        <v>0</v>
      </c>
      <c r="K605" s="47" t="s">
        <v>1178</v>
      </c>
      <c r="L605" s="47" t="str">
        <f>=IFERROR(VLOOKUP(H605&amp;I605,Table_Fonctions!A:G,7,FALSE),K605)</f>
        <v/>
      </c>
      <c r="M605" s="47" t="str">
        <f>=IF(OR(LEFT(D605, 3)="TJ ", LEFT(D605, 4)="CPH "), "OUI", "NON")</f>
        <v/>
      </c>
      <c r="N605" s="47" t="s">
        <v>534</v>
      </c>
      <c r="O605" s="47"/>
      <c r="P605" s="47">
        <v>1</v>
      </c>
      <c r="Q605" s="47">
        <v>0</v>
      </c>
      <c r="R605" s="47">
        <v>1</v>
      </c>
      <c r="S605" s="47">
        <f>=ROUND(BQ605-(BR605+BS605),3)</f>
      </c>
      <c r="T605" s="47">
        <f>=ROUND(CK605-(CL605+CM605+CN605+CO605+CP605),3)</f>
      </c>
      <c r="U605" s="47">
        <v>0</v>
      </c>
      <c r="V605" s="47">
        <v>0</v>
      </c>
      <c r="W605" s="47">
        <v>0</v>
      </c>
      <c r="X605" s="47">
        <v>0</v>
      </c>
      <c r="Y605" s="47">
        <v>0</v>
      </c>
      <c r="Z605" s="47">
        <v>0</v>
      </c>
      <c r="AA605" s="47">
        <v>0</v>
      </c>
      <c r="AB605" s="47">
        <v>0</v>
      </c>
      <c r="AC605" s="47">
        <v>0</v>
      </c>
      <c r="AD605" s="47">
        <v>0</v>
      </c>
      <c r="AE605" s="47">
        <v>0</v>
      </c>
      <c r="AF605" s="47">
        <v>0</v>
      </c>
      <c r="AG605" s="47">
        <v>0</v>
      </c>
      <c r="AH605" s="47">
        <v>0</v>
      </c>
      <c r="AI605" s="47">
        <v>0</v>
      </c>
      <c r="AJ605" s="47">
        <v>0</v>
      </c>
      <c r="AK605" s="47">
        <v>0</v>
      </c>
      <c r="AL605" s="47">
        <v>0</v>
      </c>
      <c r="AM605" s="47">
        <v>0</v>
      </c>
      <c r="AN605" s="47">
        <v>0</v>
      </c>
      <c r="AO605" s="47">
        <v>0</v>
      </c>
      <c r="AP605" s="47">
        <v>0</v>
      </c>
      <c r="AQ605" s="47">
        <v>0</v>
      </c>
      <c r="AR605" s="47">
        <v>0</v>
      </c>
      <c r="AS605" s="47">
        <v>0</v>
      </c>
      <c r="AT605" s="47">
        <v>0</v>
      </c>
      <c r="AU605" s="47">
        <v>0</v>
      </c>
      <c r="AV605" s="47">
        <v>0</v>
      </c>
      <c r="AW605" s="47">
        <v>0</v>
      </c>
      <c r="AX605" s="47">
        <v>0</v>
      </c>
      <c r="AY605" s="47">
        <v>0</v>
      </c>
      <c r="AZ605" s="47">
        <v>0</v>
      </c>
      <c r="BA605" s="47">
        <v>0</v>
      </c>
      <c r="BB605" s="47">
        <v>0</v>
      </c>
      <c r="BC605" s="47">
        <v>0</v>
      </c>
      <c r="BD605" s="47">
        <v>0</v>
      </c>
      <c r="BE605" s="47">
        <v>0</v>
      </c>
      <c r="BF605" s="47">
        <v>0</v>
      </c>
      <c r="BG605" s="47">
        <v>0</v>
      </c>
      <c r="BH605" s="47">
        <v>0</v>
      </c>
      <c r="BI605" s="47">
        <v>0</v>
      </c>
      <c r="BJ605" s="47">
        <v>0</v>
      </c>
      <c r="BK605" s="47">
        <v>0</v>
      </c>
      <c r="BL605" s="47">
        <v>0</v>
      </c>
      <c r="BM605" s="47">
        <v>0</v>
      </c>
      <c r="BN605" s="47">
        <v>0</v>
      </c>
      <c r="BO605" s="47">
        <v>0</v>
      </c>
      <c r="BP605" s="47">
        <v>0</v>
      </c>
      <c r="BQ605" s="47">
        <v>0</v>
      </c>
      <c r="BR605" s="47">
        <v>0</v>
      </c>
      <c r="BS605" s="47">
        <v>0</v>
      </c>
      <c r="BT605" s="47">
        <v>0</v>
      </c>
      <c r="BU605" s="47">
        <v>0</v>
      </c>
      <c r="BV605" s="47">
        <v>0</v>
      </c>
      <c r="BW605" s="47">
        <v>0</v>
      </c>
      <c r="BX605" s="47">
        <v>0</v>
      </c>
      <c r="BY605" s="47">
        <v>0</v>
      </c>
      <c r="BZ605" s="47">
        <v>0</v>
      </c>
      <c r="CA605" s="47">
        <v>0</v>
      </c>
      <c r="CB605" s="47">
        <v>0</v>
      </c>
      <c r="CC605" s="47">
        <v>0</v>
      </c>
      <c r="CD605" s="47">
        <v>0</v>
      </c>
      <c r="CE605" s="47">
        <v>0</v>
      </c>
      <c r="CF605" s="47">
        <v>0</v>
      </c>
      <c r="CG605" s="47">
        <v>0</v>
      </c>
      <c r="CH605" s="47">
        <v>0</v>
      </c>
      <c r="CI605" s="47">
        <v>0</v>
      </c>
      <c r="CJ605" s="47">
        <v>0</v>
      </c>
      <c r="CK605" s="47">
        <v>0</v>
      </c>
      <c r="CL605" s="47">
        <v>0</v>
      </c>
      <c r="CM605" s="47">
        <v>0</v>
      </c>
      <c r="CN605" s="47">
        <v>0</v>
      </c>
      <c r="CO605" s="47">
        <v>0</v>
      </c>
      <c r="CP605" s="47">
        <v>0</v>
      </c>
      <c r="CQ605" s="47">
        <v>0</v>
      </c>
      <c r="CR605" s="47">
        <v>0</v>
      </c>
      <c r="CS605" s="47">
        <v>0</v>
      </c>
      <c r="CT605" s="47">
        <v>0</v>
      </c>
      <c r="CU605" s="47">
        <v>0</v>
      </c>
      <c r="CV605" s="47">
        <v>0</v>
      </c>
      <c r="CW605" s="47">
        <v>0</v>
      </c>
      <c r="CX605" s="47">
        <v>0</v>
      </c>
      <c r="CY605" s="47">
        <v>0</v>
      </c>
      <c r="CZ605" s="47">
        <v>0</v>
      </c>
      <c r="DA605" s="47">
        <v>0</v>
      </c>
      <c r="DB605" s="47">
        <v>0</v>
      </c>
      <c r="DC605" s="47">
        <v>0</v>
      </c>
      <c r="DD605" s="47">
        <v>0</v>
      </c>
      <c r="DE605" s="47">
        <v>0</v>
      </c>
      <c r="DF605" s="47">
        <v>0</v>
      </c>
      <c r="DG605" s="47">
        <v>0</v>
      </c>
      <c r="DH605" s="47">
        <v>0</v>
      </c>
      <c r="DI605" s="47">
        <v>0</v>
      </c>
      <c r="DJ605" s="47">
        <v>0</v>
      </c>
      <c r="DK605" s="47">
        <v>0</v>
      </c>
      <c r="DL605" s="47">
        <v>0</v>
      </c>
      <c r="DM605" s="47">
        <v>0</v>
      </c>
      <c r="DN605" s="47">
        <v>0</v>
      </c>
      <c r="DO605" s="47">
        <v>0</v>
      </c>
      <c r="DP605" s="47">
        <v>0</v>
      </c>
      <c r="DQ605" s="47">
        <v>0</v>
      </c>
      <c r="DR605" s="47">
        <v>0</v>
      </c>
      <c r="DS605" s="47">
        <v>0</v>
      </c>
      <c r="DT605" s="47">
        <v>0</v>
      </c>
      <c r="DU605" s="47">
        <v>0</v>
      </c>
      <c r="DV605" s="47">
        <v>0</v>
      </c>
      <c r="DW605" s="47">
        <v>0</v>
      </c>
      <c r="DX605" s="47">
        <v>0</v>
      </c>
      <c r="DY605" s="47">
        <v>0</v>
      </c>
      <c r="DZ605" s="47">
        <v>0</v>
      </c>
      <c r="EA605" s="47">
        <v>0</v>
      </c>
      <c r="ZZ605" t="s">
        <v>157</v>
      </c>
    </row>
    <row r="606" spans="1:702" x14ac:dyDescent="0.25">
      <c r="A606" s="47" t="s">
        <v>1087</v>
      </c>
      <c r="B606" s="47" t="s">
        <v>153</v>
      </c>
      <c r="C606" s="47" t="s">
        <v>157</v>
      </c>
      <c r="D606" s="47" t="s">
        <v>1170</v>
      </c>
      <c r="E606" s="47" t="s">
        <v>1088</v>
      </c>
      <c r="F606" s="47" t="s">
        <v>1088</v>
      </c>
      <c r="G606" s="47"/>
      <c r="H606" s="47" t="s">
        <v>406</v>
      </c>
      <c r="I606" s="47" t="s">
        <v>415</v>
      </c>
      <c r="J606" s="47" t="str">
        <f>=IFERROR(VLOOKUP(H606&amp;I606,Table_Fonctions!A:G,6,FALSE),"")</f>
        <v>0</v>
      </c>
      <c r="K606" s="47" t="s">
        <v>1177</v>
      </c>
      <c r="L606" s="47" t="str">
        <f>=IFERROR(VLOOKUP(H606&amp;I606,Table_Fonctions!A:G,7,FALSE),K606)</f>
        <v/>
      </c>
      <c r="M606" s="47" t="str">
        <f>=IF(OR(LEFT(D606, 3)="TJ ", LEFT(D606, 4)="CPH "), "OUI", "NON")</f>
        <v/>
      </c>
      <c r="N606" s="47" t="s">
        <v>667</v>
      </c>
      <c r="O606" s="47" t="s">
        <v>239</v>
      </c>
      <c r="P606" s="47">
        <v>0.4605263157894737</v>
      </c>
      <c r="Q606" s="47">
        <v>0.4605263157894737</v>
      </c>
      <c r="R606" s="47" t="s">
        <v>1172</v>
      </c>
      <c r="S606" s="47">
        <f>=ROUND(BQ606-(BR606+BS606),3)</f>
      </c>
      <c r="T606" s="47">
        <f>=ROUND(CK606-(CL606+CM606+CN606+CO606+CP606),3)</f>
      </c>
      <c r="U606" s="47">
        <v>0</v>
      </c>
      <c r="V606" s="47">
        <v>0</v>
      </c>
      <c r="W606" s="47">
        <v>0</v>
      </c>
      <c r="X606" s="47">
        <v>0</v>
      </c>
      <c r="Y606" s="47">
        <v>0</v>
      </c>
      <c r="Z606" s="47">
        <v>0</v>
      </c>
      <c r="AA606" s="47">
        <v>0</v>
      </c>
      <c r="AB606" s="47">
        <v>0</v>
      </c>
      <c r="AC606" s="47">
        <v>0</v>
      </c>
      <c r="AD606" s="47">
        <v>0</v>
      </c>
      <c r="AE606" s="47">
        <v>0</v>
      </c>
      <c r="AF606" s="47">
        <v>0</v>
      </c>
      <c r="AG606" s="47">
        <v>0</v>
      </c>
      <c r="AH606" s="47">
        <v>0</v>
      </c>
      <c r="AI606" s="47">
        <v>0</v>
      </c>
      <c r="AJ606" s="47">
        <v>0</v>
      </c>
      <c r="AK606" s="47">
        <v>0</v>
      </c>
      <c r="AL606" s="47">
        <v>0</v>
      </c>
      <c r="AM606" s="47">
        <v>0</v>
      </c>
      <c r="AN606" s="47">
        <v>0</v>
      </c>
      <c r="AO606" s="47">
        <v>0</v>
      </c>
      <c r="AP606" s="47">
        <v>0</v>
      </c>
      <c r="AQ606" s="47">
        <v>0</v>
      </c>
      <c r="AR606" s="47">
        <v>0</v>
      </c>
      <c r="AS606" s="47">
        <v>0</v>
      </c>
      <c r="AT606" s="47">
        <v>0</v>
      </c>
      <c r="AU606" s="47">
        <v>0</v>
      </c>
      <c r="AV606" s="47">
        <v>0</v>
      </c>
      <c r="AW606" s="47">
        <v>0</v>
      </c>
      <c r="AX606" s="47">
        <v>0</v>
      </c>
      <c r="AY606" s="47">
        <v>0</v>
      </c>
      <c r="AZ606" s="47">
        <v>0</v>
      </c>
      <c r="BA606" s="47">
        <v>0</v>
      </c>
      <c r="BB606" s="47">
        <v>0</v>
      </c>
      <c r="BC606" s="47">
        <v>0</v>
      </c>
      <c r="BD606" s="47">
        <v>0</v>
      </c>
      <c r="BE606" s="47">
        <v>0</v>
      </c>
      <c r="BF606" s="47">
        <v>0</v>
      </c>
      <c r="BG606" s="47">
        <v>0</v>
      </c>
      <c r="BH606" s="47">
        <v>0</v>
      </c>
      <c r="BI606" s="47">
        <v>0</v>
      </c>
      <c r="BJ606" s="47">
        <v>0</v>
      </c>
      <c r="BK606" s="47">
        <v>0</v>
      </c>
      <c r="BL606" s="47">
        <v>0</v>
      </c>
      <c r="BM606" s="47">
        <v>0</v>
      </c>
      <c r="BN606" s="47">
        <v>0</v>
      </c>
      <c r="BO606" s="47">
        <v>0</v>
      </c>
      <c r="BP606" s="47">
        <v>0</v>
      </c>
      <c r="BQ606" s="47">
        <v>0</v>
      </c>
      <c r="BR606" s="47">
        <v>0</v>
      </c>
      <c r="BS606" s="47">
        <v>0</v>
      </c>
      <c r="BT606" s="47">
        <v>0.4605263157894737</v>
      </c>
      <c r="BU606" s="47">
        <v>0</v>
      </c>
      <c r="BV606" s="47">
        <v>0</v>
      </c>
      <c r="BW606" s="47">
        <v>0</v>
      </c>
      <c r="BX606" s="47">
        <v>0</v>
      </c>
      <c r="BY606" s="47">
        <v>0</v>
      </c>
      <c r="BZ606" s="47">
        <v>0</v>
      </c>
      <c r="CA606" s="47">
        <v>0</v>
      </c>
      <c r="CB606" s="47">
        <v>0</v>
      </c>
      <c r="CC606" s="47">
        <v>0</v>
      </c>
      <c r="CD606" s="47">
        <v>0</v>
      </c>
      <c r="CE606" s="47">
        <v>0</v>
      </c>
      <c r="CF606" s="47">
        <v>0</v>
      </c>
      <c r="CG606" s="47">
        <v>0</v>
      </c>
      <c r="CH606" s="47">
        <v>0</v>
      </c>
      <c r="CI606" s="47">
        <v>0</v>
      </c>
      <c r="CJ606" s="47">
        <v>0.4605263157894737</v>
      </c>
      <c r="CK606" s="47">
        <v>0</v>
      </c>
      <c r="CL606" s="47">
        <v>0</v>
      </c>
      <c r="CM606" s="47">
        <v>0</v>
      </c>
      <c r="CN606" s="47">
        <v>0</v>
      </c>
      <c r="CO606" s="47">
        <v>0</v>
      </c>
      <c r="CP606" s="47">
        <v>0</v>
      </c>
      <c r="CQ606" s="47">
        <v>0</v>
      </c>
      <c r="CR606" s="47">
        <v>0</v>
      </c>
      <c r="CS606" s="47">
        <v>0</v>
      </c>
      <c r="CT606" s="47">
        <v>0</v>
      </c>
      <c r="CU606" s="47">
        <v>0</v>
      </c>
      <c r="CV606" s="47">
        <v>0</v>
      </c>
      <c r="CW606" s="47">
        <v>0</v>
      </c>
      <c r="CX606" s="47">
        <v>0</v>
      </c>
      <c r="CY606" s="47">
        <v>0</v>
      </c>
      <c r="CZ606" s="47">
        <v>0</v>
      </c>
      <c r="DA606" s="47">
        <v>0</v>
      </c>
      <c r="DB606" s="47">
        <v>0</v>
      </c>
      <c r="DC606" s="47">
        <v>0</v>
      </c>
      <c r="DD606" s="47">
        <v>0</v>
      </c>
      <c r="DE606" s="47">
        <v>0</v>
      </c>
      <c r="DF606" s="47">
        <v>0</v>
      </c>
      <c r="DG606" s="47">
        <v>0</v>
      </c>
      <c r="DH606" s="47">
        <v>0</v>
      </c>
      <c r="DI606" s="47">
        <v>0</v>
      </c>
      <c r="DJ606" s="47">
        <v>0</v>
      </c>
      <c r="DK606" s="47">
        <v>0</v>
      </c>
      <c r="DL606" s="47">
        <v>0</v>
      </c>
      <c r="DM606" s="47">
        <v>0</v>
      </c>
      <c r="DN606" s="47">
        <v>0</v>
      </c>
      <c r="DO606" s="47">
        <v>0</v>
      </c>
      <c r="DP606" s="47">
        <v>0</v>
      </c>
      <c r="DQ606" s="47">
        <v>0</v>
      </c>
      <c r="DR606" s="47">
        <v>0</v>
      </c>
      <c r="DS606" s="47">
        <v>0</v>
      </c>
      <c r="DT606" s="47">
        <v>0</v>
      </c>
      <c r="DU606" s="47">
        <v>0</v>
      </c>
      <c r="DV606" s="47">
        <v>0</v>
      </c>
      <c r="DW606" s="47">
        <v>0</v>
      </c>
      <c r="DX606" s="47">
        <v>0</v>
      </c>
      <c r="DY606" s="47">
        <v>0</v>
      </c>
      <c r="DZ606" s="47">
        <v>0</v>
      </c>
      <c r="EA606" s="47">
        <v>0</v>
      </c>
      <c r="ZZ606" t="s">
        <v>157</v>
      </c>
    </row>
    <row r="607" spans="1:702" x14ac:dyDescent="0.25">
      <c r="A607" s="47" t="s">
        <v>1089</v>
      </c>
      <c r="B607" s="47" t="s">
        <v>153</v>
      </c>
      <c r="C607" s="47" t="s">
        <v>157</v>
      </c>
      <c r="D607" s="47" t="s">
        <v>1170</v>
      </c>
      <c r="E607" s="47" t="s">
        <v>1088</v>
      </c>
      <c r="F607" s="47" t="s">
        <v>1088</v>
      </c>
      <c r="G607" s="47"/>
      <c r="H607" s="47" t="s">
        <v>406</v>
      </c>
      <c r="I607" s="47" t="s">
        <v>412</v>
      </c>
      <c r="J607" s="47" t="str">
        <f>=IFERROR(VLOOKUP(H607&amp;I607,Table_Fonctions!A:G,6,FALSE),"")</f>
        <v>0</v>
      </c>
      <c r="K607" s="47" t="s">
        <v>1177</v>
      </c>
      <c r="L607" s="47" t="str">
        <f>=IFERROR(VLOOKUP(H607&amp;I607,Table_Fonctions!A:G,7,FALSE),K607)</f>
        <v/>
      </c>
      <c r="M607" s="47" t="str">
        <f>=IF(OR(LEFT(D607, 3)="TJ ", LEFT(D607, 4)="CPH "), "OUI", "NON")</f>
        <v/>
      </c>
      <c r="N607" s="47" t="s">
        <v>1090</v>
      </c>
      <c r="O607" s="47"/>
      <c r="P607" s="47">
        <v>1</v>
      </c>
      <c r="Q607" s="47">
        <v>1</v>
      </c>
      <c r="R607" s="47" t="s">
        <v>1172</v>
      </c>
      <c r="S607" s="47">
        <f>=ROUND(BQ607-(BR607+BS607),3)</f>
      </c>
      <c r="T607" s="47">
        <f>=ROUND(CK607-(CL607+CM607+CN607+CO607+CP607),3)</f>
      </c>
      <c r="U607" s="47">
        <v>0</v>
      </c>
      <c r="V607" s="47">
        <v>0</v>
      </c>
      <c r="W607" s="47">
        <v>0</v>
      </c>
      <c r="X607" s="47">
        <v>0</v>
      </c>
      <c r="Y607" s="47">
        <v>0</v>
      </c>
      <c r="Z607" s="47">
        <v>1</v>
      </c>
      <c r="AA607" s="47">
        <v>0</v>
      </c>
      <c r="AB607" s="47">
        <v>0</v>
      </c>
      <c r="AC607" s="47">
        <v>0</v>
      </c>
      <c r="AD607" s="47">
        <v>1</v>
      </c>
      <c r="AE607" s="47">
        <v>0</v>
      </c>
      <c r="AF607" s="47">
        <v>0</v>
      </c>
      <c r="AG607" s="47">
        <v>0</v>
      </c>
      <c r="AH607" s="47">
        <v>0</v>
      </c>
      <c r="AI607" s="47">
        <v>0</v>
      </c>
      <c r="AJ607" s="47">
        <v>0</v>
      </c>
      <c r="AK607" s="47">
        <v>0</v>
      </c>
      <c r="AL607" s="47">
        <v>0</v>
      </c>
      <c r="AM607" s="47">
        <v>0</v>
      </c>
      <c r="AN607" s="47">
        <v>0</v>
      </c>
      <c r="AO607" s="47">
        <v>0</v>
      </c>
      <c r="AP607" s="47">
        <v>0</v>
      </c>
      <c r="AQ607" s="47">
        <v>0</v>
      </c>
      <c r="AR607" s="47">
        <v>0</v>
      </c>
      <c r="AS607" s="47">
        <v>0</v>
      </c>
      <c r="AT607" s="47">
        <v>0</v>
      </c>
      <c r="AU607" s="47">
        <v>0</v>
      </c>
      <c r="AV607" s="47">
        <v>0</v>
      </c>
      <c r="AW607" s="47">
        <v>0</v>
      </c>
      <c r="AX607" s="47">
        <v>0</v>
      </c>
      <c r="AY607" s="47">
        <v>0</v>
      </c>
      <c r="AZ607" s="47">
        <v>0</v>
      </c>
      <c r="BA607" s="47">
        <v>0</v>
      </c>
      <c r="BB607" s="47">
        <v>0</v>
      </c>
      <c r="BC607" s="47">
        <v>0</v>
      </c>
      <c r="BD607" s="47">
        <v>0</v>
      </c>
      <c r="BE607" s="47">
        <v>0</v>
      </c>
      <c r="BF607" s="47">
        <v>0</v>
      </c>
      <c r="BG607" s="47">
        <v>0</v>
      </c>
      <c r="BH607" s="47">
        <v>0</v>
      </c>
      <c r="BI607" s="47">
        <v>0</v>
      </c>
      <c r="BJ607" s="47">
        <v>0</v>
      </c>
      <c r="BK607" s="47">
        <v>0</v>
      </c>
      <c r="BL607" s="47">
        <v>0</v>
      </c>
      <c r="BM607" s="47">
        <v>0</v>
      </c>
      <c r="BN607" s="47">
        <v>0</v>
      </c>
      <c r="BO607" s="47">
        <v>0</v>
      </c>
      <c r="BP607" s="47">
        <v>0</v>
      </c>
      <c r="BQ607" s="47">
        <v>0</v>
      </c>
      <c r="BR607" s="47">
        <v>0</v>
      </c>
      <c r="BS607" s="47">
        <v>0</v>
      </c>
      <c r="BT607" s="47">
        <v>0</v>
      </c>
      <c r="BU607" s="47">
        <v>0</v>
      </c>
      <c r="BV607" s="47">
        <v>0</v>
      </c>
      <c r="BW607" s="47">
        <v>0</v>
      </c>
      <c r="BX607" s="47">
        <v>0</v>
      </c>
      <c r="BY607" s="47">
        <v>0</v>
      </c>
      <c r="BZ607" s="47">
        <v>0</v>
      </c>
      <c r="CA607" s="47">
        <v>0</v>
      </c>
      <c r="CB607" s="47">
        <v>0</v>
      </c>
      <c r="CC607" s="47">
        <v>0</v>
      </c>
      <c r="CD607" s="47">
        <v>0</v>
      </c>
      <c r="CE607" s="47">
        <v>0</v>
      </c>
      <c r="CF607" s="47">
        <v>0</v>
      </c>
      <c r="CG607" s="47">
        <v>0</v>
      </c>
      <c r="CH607" s="47">
        <v>0</v>
      </c>
      <c r="CI607" s="47">
        <v>0</v>
      </c>
      <c r="CJ607" s="47">
        <v>0</v>
      </c>
      <c r="CK607" s="47">
        <v>0</v>
      </c>
      <c r="CL607" s="47">
        <v>0</v>
      </c>
      <c r="CM607" s="47">
        <v>0</v>
      </c>
      <c r="CN607" s="47">
        <v>0</v>
      </c>
      <c r="CO607" s="47">
        <v>0</v>
      </c>
      <c r="CP607" s="47">
        <v>0</v>
      </c>
      <c r="CQ607" s="47">
        <v>0</v>
      </c>
      <c r="CR607" s="47">
        <v>0</v>
      </c>
      <c r="CS607" s="47">
        <v>0</v>
      </c>
      <c r="CT607" s="47">
        <v>0</v>
      </c>
      <c r="CU607" s="47">
        <v>0</v>
      </c>
      <c r="CV607" s="47">
        <v>0</v>
      </c>
      <c r="CW607" s="47">
        <v>0</v>
      </c>
      <c r="CX607" s="47">
        <v>0</v>
      </c>
      <c r="CY607" s="47">
        <v>0</v>
      </c>
      <c r="CZ607" s="47">
        <v>0</v>
      </c>
      <c r="DA607" s="47">
        <v>0</v>
      </c>
      <c r="DB607" s="47">
        <v>0</v>
      </c>
      <c r="DC607" s="47">
        <v>0</v>
      </c>
      <c r="DD607" s="47">
        <v>0</v>
      </c>
      <c r="DE607" s="47">
        <v>0</v>
      </c>
      <c r="DF607" s="47">
        <v>0</v>
      </c>
      <c r="DG607" s="47">
        <v>0</v>
      </c>
      <c r="DH607" s="47">
        <v>0</v>
      </c>
      <c r="DI607" s="47">
        <v>0</v>
      </c>
      <c r="DJ607" s="47">
        <v>0</v>
      </c>
      <c r="DK607" s="47">
        <v>0</v>
      </c>
      <c r="DL607" s="47">
        <v>0</v>
      </c>
      <c r="DM607" s="47">
        <v>0</v>
      </c>
      <c r="DN607" s="47">
        <v>0</v>
      </c>
      <c r="DO607" s="47">
        <v>0</v>
      </c>
      <c r="DP607" s="47">
        <v>0</v>
      </c>
      <c r="DQ607" s="47">
        <v>0</v>
      </c>
      <c r="DR607" s="47">
        <v>0</v>
      </c>
      <c r="DS607" s="47">
        <v>0</v>
      </c>
      <c r="DT607" s="47">
        <v>0</v>
      </c>
      <c r="DU607" s="47">
        <v>0</v>
      </c>
      <c r="DV607" s="47">
        <v>0</v>
      </c>
      <c r="DW607" s="47">
        <v>0</v>
      </c>
      <c r="DX607" s="47">
        <v>0</v>
      </c>
      <c r="DY607" s="47">
        <v>0</v>
      </c>
      <c r="DZ607" s="47">
        <v>0</v>
      </c>
      <c r="EA607" s="47">
        <v>0</v>
      </c>
      <c r="ZZ607" t="s">
        <v>157</v>
      </c>
    </row>
    <row r="608" spans="1:702" x14ac:dyDescent="0.25">
      <c r="A608" s="47" t="s">
        <v>1091</v>
      </c>
      <c r="B608" s="47" t="s">
        <v>153</v>
      </c>
      <c r="C608" s="47" t="s">
        <v>157</v>
      </c>
      <c r="D608" s="47" t="s">
        <v>1170</v>
      </c>
      <c r="E608" s="47" t="s">
        <v>1088</v>
      </c>
      <c r="F608" s="47" t="s">
        <v>1088</v>
      </c>
      <c r="G608" s="47"/>
      <c r="H608" s="47" t="s">
        <v>406</v>
      </c>
      <c r="I608" s="47" t="s">
        <v>505</v>
      </c>
      <c r="J608" s="47" t="str">
        <f>=IFERROR(VLOOKUP(H608&amp;I608,Table_Fonctions!A:G,6,FALSE),"")</f>
        <v>0</v>
      </c>
      <c r="K608" s="47" t="s">
        <v>1178</v>
      </c>
      <c r="L608" s="47" t="str">
        <f>=IFERROR(VLOOKUP(H608&amp;I608,Table_Fonctions!A:G,7,FALSE),K608)</f>
        <v/>
      </c>
      <c r="M608" s="47" t="str">
        <f>=IF(OR(LEFT(D608, 3)="TJ ", LEFT(D608, 4)="CPH "), "OUI", "NON")</f>
        <v/>
      </c>
      <c r="N608" s="47" t="s">
        <v>363</v>
      </c>
      <c r="O608" s="47"/>
      <c r="P608" s="47">
        <v>1</v>
      </c>
      <c r="Q608" s="47">
        <v>1</v>
      </c>
      <c r="R608" s="47" t="s">
        <v>1172</v>
      </c>
      <c r="S608" s="47">
        <f>=ROUND(BQ608-(BR608+BS608),3)</f>
      </c>
      <c r="T608" s="47">
        <f>=ROUND(CK608-(CL608+CM608+CN608+CO608+CP608),3)</f>
      </c>
      <c r="U608" s="47">
        <v>0</v>
      </c>
      <c r="V608" s="47">
        <v>0</v>
      </c>
      <c r="W608" s="47">
        <v>0</v>
      </c>
      <c r="X608" s="47">
        <v>0</v>
      </c>
      <c r="Y608" s="47">
        <v>0</v>
      </c>
      <c r="Z608" s="47">
        <v>1</v>
      </c>
      <c r="AA608" s="47">
        <v>0</v>
      </c>
      <c r="AB608" s="47">
        <v>0</v>
      </c>
      <c r="AC608" s="47">
        <v>0</v>
      </c>
      <c r="AD608" s="47">
        <v>0</v>
      </c>
      <c r="AE608" s="47">
        <v>0</v>
      </c>
      <c r="AF608" s="47">
        <v>0</v>
      </c>
      <c r="AG608" s="47">
        <v>1</v>
      </c>
      <c r="AH608" s="47">
        <v>0</v>
      </c>
      <c r="AI608" s="47">
        <v>0</v>
      </c>
      <c r="AJ608" s="47">
        <v>0</v>
      </c>
      <c r="AK608" s="47">
        <v>0</v>
      </c>
      <c r="AL608" s="47">
        <v>0</v>
      </c>
      <c r="AM608" s="47">
        <v>0</v>
      </c>
      <c r="AN608" s="47">
        <v>0</v>
      </c>
      <c r="AO608" s="47">
        <v>0</v>
      </c>
      <c r="AP608" s="47">
        <v>0</v>
      </c>
      <c r="AQ608" s="47">
        <v>0</v>
      </c>
      <c r="AR608" s="47">
        <v>0</v>
      </c>
      <c r="AS608" s="47">
        <v>0</v>
      </c>
      <c r="AT608" s="47">
        <v>0</v>
      </c>
      <c r="AU608" s="47">
        <v>0</v>
      </c>
      <c r="AV608" s="47">
        <v>0</v>
      </c>
      <c r="AW608" s="47">
        <v>0</v>
      </c>
      <c r="AX608" s="47">
        <v>0</v>
      </c>
      <c r="AY608" s="47">
        <v>0</v>
      </c>
      <c r="AZ608" s="47">
        <v>0</v>
      </c>
      <c r="BA608" s="47">
        <v>0</v>
      </c>
      <c r="BB608" s="47">
        <v>0</v>
      </c>
      <c r="BC608" s="47">
        <v>0</v>
      </c>
      <c r="BD608" s="47">
        <v>0</v>
      </c>
      <c r="BE608" s="47">
        <v>0</v>
      </c>
      <c r="BF608" s="47">
        <v>0</v>
      </c>
      <c r="BG608" s="47">
        <v>0</v>
      </c>
      <c r="BH608" s="47">
        <v>0</v>
      </c>
      <c r="BI608" s="47">
        <v>0</v>
      </c>
      <c r="BJ608" s="47">
        <v>0</v>
      </c>
      <c r="BK608" s="47">
        <v>0</v>
      </c>
      <c r="BL608" s="47">
        <v>0</v>
      </c>
      <c r="BM608" s="47">
        <v>0</v>
      </c>
      <c r="BN608" s="47">
        <v>0</v>
      </c>
      <c r="BO608" s="47">
        <v>0</v>
      </c>
      <c r="BP608" s="47">
        <v>0</v>
      </c>
      <c r="BQ608" s="47">
        <v>0</v>
      </c>
      <c r="BR608" s="47">
        <v>0</v>
      </c>
      <c r="BS608" s="47">
        <v>0</v>
      </c>
      <c r="BT608" s="47">
        <v>0</v>
      </c>
      <c r="BU608" s="47">
        <v>0</v>
      </c>
      <c r="BV608" s="47">
        <v>0</v>
      </c>
      <c r="BW608" s="47">
        <v>0</v>
      </c>
      <c r="BX608" s="47">
        <v>0</v>
      </c>
      <c r="BY608" s="47">
        <v>0</v>
      </c>
      <c r="BZ608" s="47">
        <v>0</v>
      </c>
      <c r="CA608" s="47">
        <v>0</v>
      </c>
      <c r="CB608" s="47">
        <v>0</v>
      </c>
      <c r="CC608" s="47">
        <v>0</v>
      </c>
      <c r="CD608" s="47">
        <v>0</v>
      </c>
      <c r="CE608" s="47">
        <v>0</v>
      </c>
      <c r="CF608" s="47">
        <v>0</v>
      </c>
      <c r="CG608" s="47">
        <v>0</v>
      </c>
      <c r="CH608" s="47">
        <v>0</v>
      </c>
      <c r="CI608" s="47">
        <v>0</v>
      </c>
      <c r="CJ608" s="47">
        <v>0</v>
      </c>
      <c r="CK608" s="47">
        <v>0</v>
      </c>
      <c r="CL608" s="47">
        <v>0</v>
      </c>
      <c r="CM608" s="47">
        <v>0</v>
      </c>
      <c r="CN608" s="47">
        <v>0</v>
      </c>
      <c r="CO608" s="47">
        <v>0</v>
      </c>
      <c r="CP608" s="47">
        <v>0</v>
      </c>
      <c r="CQ608" s="47">
        <v>0</v>
      </c>
      <c r="CR608" s="47">
        <v>0</v>
      </c>
      <c r="CS608" s="47">
        <v>0</v>
      </c>
      <c r="CT608" s="47">
        <v>0</v>
      </c>
      <c r="CU608" s="47">
        <v>0</v>
      </c>
      <c r="CV608" s="47">
        <v>0</v>
      </c>
      <c r="CW608" s="47">
        <v>0</v>
      </c>
      <c r="CX608" s="47">
        <v>0</v>
      </c>
      <c r="CY608" s="47">
        <v>0</v>
      </c>
      <c r="CZ608" s="47">
        <v>0</v>
      </c>
      <c r="DA608" s="47">
        <v>0</v>
      </c>
      <c r="DB608" s="47">
        <v>0</v>
      </c>
      <c r="DC608" s="47">
        <v>0</v>
      </c>
      <c r="DD608" s="47">
        <v>0</v>
      </c>
      <c r="DE608" s="47">
        <v>0</v>
      </c>
      <c r="DF608" s="47">
        <v>0</v>
      </c>
      <c r="DG608" s="47">
        <v>0</v>
      </c>
      <c r="DH608" s="47">
        <v>0</v>
      </c>
      <c r="DI608" s="47">
        <v>0</v>
      </c>
      <c r="DJ608" s="47">
        <v>0</v>
      </c>
      <c r="DK608" s="47">
        <v>0</v>
      </c>
      <c r="DL608" s="47">
        <v>0</v>
      </c>
      <c r="DM608" s="47">
        <v>0</v>
      </c>
      <c r="DN608" s="47">
        <v>0</v>
      </c>
      <c r="DO608" s="47">
        <v>0</v>
      </c>
      <c r="DP608" s="47">
        <v>0</v>
      </c>
      <c r="DQ608" s="47">
        <v>0</v>
      </c>
      <c r="DR608" s="47">
        <v>0</v>
      </c>
      <c r="DS608" s="47">
        <v>0</v>
      </c>
      <c r="DT608" s="47">
        <v>0</v>
      </c>
      <c r="DU608" s="47">
        <v>0</v>
      </c>
      <c r="DV608" s="47">
        <v>0</v>
      </c>
      <c r="DW608" s="47">
        <v>0</v>
      </c>
      <c r="DX608" s="47">
        <v>0</v>
      </c>
      <c r="DY608" s="47">
        <v>0</v>
      </c>
      <c r="DZ608" s="47">
        <v>0</v>
      </c>
      <c r="EA608" s="47">
        <v>0</v>
      </c>
      <c r="ZZ608" t="s">
        <v>157</v>
      </c>
    </row>
    <row r="609" spans="1:702" x14ac:dyDescent="0.25">
      <c r="A609" s="47" t="s">
        <v>1092</v>
      </c>
      <c r="B609" s="47" t="s">
        <v>153</v>
      </c>
      <c r="C609" s="47" t="s">
        <v>157</v>
      </c>
      <c r="D609" s="47" t="s">
        <v>1170</v>
      </c>
      <c r="E609" s="47" t="s">
        <v>1088</v>
      </c>
      <c r="F609" s="47" t="s">
        <v>1088</v>
      </c>
      <c r="G609" s="47"/>
      <c r="H609" s="47" t="s">
        <v>406</v>
      </c>
      <c r="I609" s="47" t="s">
        <v>505</v>
      </c>
      <c r="J609" s="47" t="str">
        <f>=IFERROR(VLOOKUP(H609&amp;I609,Table_Fonctions!A:G,6,FALSE),"")</f>
        <v>0</v>
      </c>
      <c r="K609" s="47" t="s">
        <v>1178</v>
      </c>
      <c r="L609" s="47" t="str">
        <f>=IFERROR(VLOOKUP(H609&amp;I609,Table_Fonctions!A:G,7,FALSE),K609)</f>
        <v/>
      </c>
      <c r="M609" s="47" t="str">
        <f>=IF(OR(LEFT(D609, 3)="TJ ", LEFT(D609, 4)="CPH "), "OUI", "NON")</f>
        <v/>
      </c>
      <c r="N609" s="47" t="s">
        <v>1093</v>
      </c>
      <c r="O609" s="47" t="s">
        <v>1094</v>
      </c>
      <c r="P609" s="47">
        <v>0.6526315789473685</v>
      </c>
      <c r="Q609" s="47">
        <v>0.6526315789473685</v>
      </c>
      <c r="R609" s="47" t="s">
        <v>1172</v>
      </c>
      <c r="S609" s="47">
        <f>=ROUND(BQ609-(BR609+BS609),3)</f>
      </c>
      <c r="T609" s="47">
        <f>=ROUND(CK609-(CL609+CM609+CN609+CO609+CP609),3)</f>
      </c>
      <c r="U609" s="47">
        <v>0</v>
      </c>
      <c r="V609" s="47">
        <v>0</v>
      </c>
      <c r="W609" s="47">
        <v>0</v>
      </c>
      <c r="X609" s="47">
        <v>0</v>
      </c>
      <c r="Y609" s="47">
        <v>0</v>
      </c>
      <c r="Z609" s="47">
        <v>0</v>
      </c>
      <c r="AA609" s="47">
        <v>0</v>
      </c>
      <c r="AB609" s="47">
        <v>0</v>
      </c>
      <c r="AC609" s="47">
        <v>0</v>
      </c>
      <c r="AD609" s="47">
        <v>0</v>
      </c>
      <c r="AE609" s="47">
        <v>0</v>
      </c>
      <c r="AF609" s="47">
        <v>0</v>
      </c>
      <c r="AG609" s="47">
        <v>0</v>
      </c>
      <c r="AH609" s="47">
        <v>0</v>
      </c>
      <c r="AI609" s="47">
        <v>0</v>
      </c>
      <c r="AJ609" s="47">
        <v>0</v>
      </c>
      <c r="AK609" s="47">
        <v>0</v>
      </c>
      <c r="AL609" s="47">
        <v>0</v>
      </c>
      <c r="AM609" s="47">
        <v>0</v>
      </c>
      <c r="AN609" s="47">
        <v>0</v>
      </c>
      <c r="AO609" s="47">
        <v>0</v>
      </c>
      <c r="AP609" s="47">
        <v>0</v>
      </c>
      <c r="AQ609" s="47">
        <v>0</v>
      </c>
      <c r="AR609" s="47">
        <v>0</v>
      </c>
      <c r="AS609" s="47">
        <v>0</v>
      </c>
      <c r="AT609" s="47">
        <v>0</v>
      </c>
      <c r="AU609" s="47">
        <v>0</v>
      </c>
      <c r="AV609" s="47">
        <v>0</v>
      </c>
      <c r="AW609" s="47">
        <v>0</v>
      </c>
      <c r="AX609" s="47">
        <v>0</v>
      </c>
      <c r="AY609" s="47">
        <v>0</v>
      </c>
      <c r="AZ609" s="47">
        <v>0</v>
      </c>
      <c r="BA609" s="47">
        <v>0</v>
      </c>
      <c r="BB609" s="47">
        <v>0</v>
      </c>
      <c r="BC609" s="47">
        <v>0</v>
      </c>
      <c r="BD609" s="47">
        <v>0</v>
      </c>
      <c r="BE609" s="47">
        <v>0</v>
      </c>
      <c r="BF609" s="47">
        <v>0</v>
      </c>
      <c r="BG609" s="47">
        <v>0</v>
      </c>
      <c r="BH609" s="47">
        <v>0</v>
      </c>
      <c r="BI609" s="47">
        <v>0</v>
      </c>
      <c r="BJ609" s="47">
        <v>0</v>
      </c>
      <c r="BK609" s="47">
        <v>0</v>
      </c>
      <c r="BL609" s="47">
        <v>0</v>
      </c>
      <c r="BM609" s="47">
        <v>0</v>
      </c>
      <c r="BN609" s="47">
        <v>0</v>
      </c>
      <c r="BO609" s="47">
        <v>0</v>
      </c>
      <c r="BP609" s="47">
        <v>0</v>
      </c>
      <c r="BQ609" s="47">
        <v>0</v>
      </c>
      <c r="BR609" s="47">
        <v>0</v>
      </c>
      <c r="BS609" s="47">
        <v>0</v>
      </c>
      <c r="BT609" s="47">
        <v>0.6526315789473685</v>
      </c>
      <c r="BU609" s="47">
        <v>0</v>
      </c>
      <c r="BV609" s="47">
        <v>0</v>
      </c>
      <c r="BW609" s="47">
        <v>0</v>
      </c>
      <c r="BX609" s="47">
        <v>0</v>
      </c>
      <c r="BY609" s="47">
        <v>0</v>
      </c>
      <c r="BZ609" s="47">
        <v>0</v>
      </c>
      <c r="CA609" s="47">
        <v>0</v>
      </c>
      <c r="CB609" s="47">
        <v>0</v>
      </c>
      <c r="CC609" s="47">
        <v>0</v>
      </c>
      <c r="CD609" s="47">
        <v>0</v>
      </c>
      <c r="CE609" s="47">
        <v>0</v>
      </c>
      <c r="CF609" s="47">
        <v>0</v>
      </c>
      <c r="CG609" s="47">
        <v>0</v>
      </c>
      <c r="CH609" s="47">
        <v>0</v>
      </c>
      <c r="CI609" s="47">
        <v>0</v>
      </c>
      <c r="CJ609" s="47">
        <v>0</v>
      </c>
      <c r="CK609" s="47">
        <v>0</v>
      </c>
      <c r="CL609" s="47">
        <v>0</v>
      </c>
      <c r="CM609" s="47">
        <v>0</v>
      </c>
      <c r="CN609" s="47">
        <v>0</v>
      </c>
      <c r="CO609" s="47">
        <v>0</v>
      </c>
      <c r="CP609" s="47">
        <v>0</v>
      </c>
      <c r="CQ609" s="47">
        <v>0</v>
      </c>
      <c r="CR609" s="47">
        <v>0</v>
      </c>
      <c r="CS609" s="47">
        <v>0</v>
      </c>
      <c r="CT609" s="47">
        <v>0</v>
      </c>
      <c r="CU609" s="47">
        <v>0</v>
      </c>
      <c r="CV609" s="47">
        <v>0</v>
      </c>
      <c r="CW609" s="47">
        <v>0</v>
      </c>
      <c r="CX609" s="47">
        <v>0</v>
      </c>
      <c r="CY609" s="47">
        <v>0</v>
      </c>
      <c r="CZ609" s="47">
        <v>0</v>
      </c>
      <c r="DA609" s="47">
        <v>0</v>
      </c>
      <c r="DB609" s="47">
        <v>0</v>
      </c>
      <c r="DC609" s="47">
        <v>0</v>
      </c>
      <c r="DD609" s="47">
        <v>0</v>
      </c>
      <c r="DE609" s="47">
        <v>0</v>
      </c>
      <c r="DF609" s="47">
        <v>0</v>
      </c>
      <c r="DG609" s="47">
        <v>0</v>
      </c>
      <c r="DH609" s="47">
        <v>0</v>
      </c>
      <c r="DI609" s="47">
        <v>0</v>
      </c>
      <c r="DJ609" s="47">
        <v>0</v>
      </c>
      <c r="DK609" s="47">
        <v>0</v>
      </c>
      <c r="DL609" s="47">
        <v>0</v>
      </c>
      <c r="DM609" s="47">
        <v>0</v>
      </c>
      <c r="DN609" s="47">
        <v>0</v>
      </c>
      <c r="DO609" s="47">
        <v>0</v>
      </c>
      <c r="DP609" s="47">
        <v>0</v>
      </c>
      <c r="DQ609" s="47">
        <v>0</v>
      </c>
      <c r="DR609" s="47">
        <v>0</v>
      </c>
      <c r="DS609" s="47">
        <v>0</v>
      </c>
      <c r="DT609" s="47">
        <v>0</v>
      </c>
      <c r="DU609" s="47">
        <v>0</v>
      </c>
      <c r="DV609" s="47">
        <v>0</v>
      </c>
      <c r="DW609" s="47">
        <v>0</v>
      </c>
      <c r="DX609" s="47">
        <v>0</v>
      </c>
      <c r="DY609" s="47">
        <v>0</v>
      </c>
      <c r="DZ609" s="47">
        <v>0</v>
      </c>
      <c r="EA609" s="47">
        <v>0</v>
      </c>
      <c r="ZZ609" t="s">
        <v>157</v>
      </c>
    </row>
    <row r="610" spans="1:702" x14ac:dyDescent="0.25">
      <c r="A610" s="47" t="s">
        <v>1095</v>
      </c>
      <c r="B610" s="47" t="s">
        <v>153</v>
      </c>
      <c r="C610" s="47" t="s">
        <v>157</v>
      </c>
      <c r="D610" s="47" t="s">
        <v>1170</v>
      </c>
      <c r="E610" s="47" t="s">
        <v>1088</v>
      </c>
      <c r="F610" s="47" t="s">
        <v>1088</v>
      </c>
      <c r="G610" s="47"/>
      <c r="H610" s="47" t="s">
        <v>406</v>
      </c>
      <c r="I610" s="47" t="s">
        <v>415</v>
      </c>
      <c r="J610" s="47" t="str">
        <f>=IFERROR(VLOOKUP(H610&amp;I610,Table_Fonctions!A:G,6,FALSE),"")</f>
        <v>0</v>
      </c>
      <c r="K610" s="47" t="s">
        <v>1177</v>
      </c>
      <c r="L610" s="47" t="str">
        <f>=IFERROR(VLOOKUP(H610&amp;I610,Table_Fonctions!A:G,7,FALSE),K610)</f>
        <v/>
      </c>
      <c r="M610" s="47" t="str">
        <f>=IF(OR(LEFT(D610, 3)="TJ ", LEFT(D610, 4)="CPH "), "OUI", "NON")</f>
        <v/>
      </c>
      <c r="N610" s="47" t="s">
        <v>667</v>
      </c>
      <c r="O610" s="47"/>
      <c r="P610" s="47">
        <v>0.8000000000000057</v>
      </c>
      <c r="Q610" s="47">
        <v>0.8000000000000057</v>
      </c>
      <c r="R610" s="47" t="s">
        <v>1172</v>
      </c>
      <c r="S610" s="47">
        <f>=ROUND(BQ610-(BR610+BS610),3)</f>
      </c>
      <c r="T610" s="47">
        <f>=ROUND(CK610-(CL610+CM610+CN610+CO610+CP610),3)</f>
      </c>
      <c r="U610" s="47">
        <v>0</v>
      </c>
      <c r="V610" s="47">
        <v>0</v>
      </c>
      <c r="W610" s="47">
        <v>0</v>
      </c>
      <c r="X610" s="47">
        <v>0</v>
      </c>
      <c r="Y610" s="47">
        <v>0</v>
      </c>
      <c r="Z610" s="47">
        <v>0</v>
      </c>
      <c r="AA610" s="47">
        <v>0</v>
      </c>
      <c r="AB610" s="47">
        <v>0</v>
      </c>
      <c r="AC610" s="47">
        <v>0</v>
      </c>
      <c r="AD610" s="47">
        <v>0</v>
      </c>
      <c r="AE610" s="47">
        <v>0</v>
      </c>
      <c r="AF610" s="47">
        <v>0</v>
      </c>
      <c r="AG610" s="47">
        <v>0</v>
      </c>
      <c r="AH610" s="47">
        <v>0</v>
      </c>
      <c r="AI610" s="47">
        <v>0</v>
      </c>
      <c r="AJ610" s="47">
        <v>0</v>
      </c>
      <c r="AK610" s="47">
        <v>0</v>
      </c>
      <c r="AL610" s="47">
        <v>0</v>
      </c>
      <c r="AM610" s="47">
        <v>0</v>
      </c>
      <c r="AN610" s="47">
        <v>0</v>
      </c>
      <c r="AO610" s="47">
        <v>0</v>
      </c>
      <c r="AP610" s="47">
        <v>0</v>
      </c>
      <c r="AQ610" s="47">
        <v>0</v>
      </c>
      <c r="AR610" s="47">
        <v>0</v>
      </c>
      <c r="AS610" s="47">
        <v>0.8000000000000057</v>
      </c>
      <c r="AT610" s="47">
        <v>0</v>
      </c>
      <c r="AU610" s="47">
        <v>0</v>
      </c>
      <c r="AV610" s="47">
        <v>0</v>
      </c>
      <c r="AW610" s="47">
        <v>0</v>
      </c>
      <c r="AX610" s="47">
        <v>0</v>
      </c>
      <c r="AY610" s="47">
        <v>0</v>
      </c>
      <c r="AZ610" s="47">
        <v>0</v>
      </c>
      <c r="BA610" s="47">
        <v>0</v>
      </c>
      <c r="BB610" s="47">
        <v>0</v>
      </c>
      <c r="BC610" s="47">
        <v>0</v>
      </c>
      <c r="BD610" s="47">
        <v>0</v>
      </c>
      <c r="BE610" s="47">
        <v>0</v>
      </c>
      <c r="BF610" s="47">
        <v>0</v>
      </c>
      <c r="BG610" s="47">
        <v>0</v>
      </c>
      <c r="BH610" s="47">
        <v>0.40000000000000285</v>
      </c>
      <c r="BI610" s="47">
        <v>0</v>
      </c>
      <c r="BJ610" s="47">
        <v>0</v>
      </c>
      <c r="BK610" s="47">
        <v>0</v>
      </c>
      <c r="BL610" s="47">
        <v>0.40000000000000285</v>
      </c>
      <c r="BM610" s="47">
        <v>0</v>
      </c>
      <c r="BN610" s="47">
        <v>0</v>
      </c>
      <c r="BO610" s="47">
        <v>0</v>
      </c>
      <c r="BP610" s="47">
        <v>0</v>
      </c>
      <c r="BQ610" s="47">
        <v>0</v>
      </c>
      <c r="BR610" s="47">
        <v>0</v>
      </c>
      <c r="BS610" s="47">
        <v>0</v>
      </c>
      <c r="BT610" s="47">
        <v>0</v>
      </c>
      <c r="BU610" s="47">
        <v>0</v>
      </c>
      <c r="BV610" s="47">
        <v>0</v>
      </c>
      <c r="BW610" s="47">
        <v>0</v>
      </c>
      <c r="BX610" s="47">
        <v>0</v>
      </c>
      <c r="BY610" s="47">
        <v>0</v>
      </c>
      <c r="BZ610" s="47">
        <v>0</v>
      </c>
      <c r="CA610" s="47">
        <v>0</v>
      </c>
      <c r="CB610" s="47">
        <v>0</v>
      </c>
      <c r="CC610" s="47">
        <v>0</v>
      </c>
      <c r="CD610" s="47">
        <v>0</v>
      </c>
      <c r="CE610" s="47">
        <v>0</v>
      </c>
      <c r="CF610" s="47">
        <v>0</v>
      </c>
      <c r="CG610" s="47">
        <v>0</v>
      </c>
      <c r="CH610" s="47">
        <v>0</v>
      </c>
      <c r="CI610" s="47">
        <v>0</v>
      </c>
      <c r="CJ610" s="47">
        <v>0</v>
      </c>
      <c r="CK610" s="47">
        <v>0</v>
      </c>
      <c r="CL610" s="47">
        <v>0</v>
      </c>
      <c r="CM610" s="47">
        <v>0</v>
      </c>
      <c r="CN610" s="47">
        <v>0</v>
      </c>
      <c r="CO610" s="47">
        <v>0</v>
      </c>
      <c r="CP610" s="47">
        <v>0</v>
      </c>
      <c r="CQ610" s="47">
        <v>0</v>
      </c>
      <c r="CR610" s="47">
        <v>0</v>
      </c>
      <c r="CS610" s="47">
        <v>0</v>
      </c>
      <c r="CT610" s="47">
        <v>0</v>
      </c>
      <c r="CU610" s="47">
        <v>0</v>
      </c>
      <c r="CV610" s="47">
        <v>0</v>
      </c>
      <c r="CW610" s="47">
        <v>0</v>
      </c>
      <c r="CX610" s="47">
        <v>0</v>
      </c>
      <c r="CY610" s="47">
        <v>0</v>
      </c>
      <c r="CZ610" s="47">
        <v>0</v>
      </c>
      <c r="DA610" s="47">
        <v>0</v>
      </c>
      <c r="DB610" s="47">
        <v>0</v>
      </c>
      <c r="DC610" s="47">
        <v>0</v>
      </c>
      <c r="DD610" s="47">
        <v>0</v>
      </c>
      <c r="DE610" s="47">
        <v>0</v>
      </c>
      <c r="DF610" s="47">
        <v>0</v>
      </c>
      <c r="DG610" s="47">
        <v>0</v>
      </c>
      <c r="DH610" s="47">
        <v>0</v>
      </c>
      <c r="DI610" s="47">
        <v>0</v>
      </c>
      <c r="DJ610" s="47">
        <v>0</v>
      </c>
      <c r="DK610" s="47">
        <v>0</v>
      </c>
      <c r="DL610" s="47">
        <v>0</v>
      </c>
      <c r="DM610" s="47">
        <v>0</v>
      </c>
      <c r="DN610" s="47">
        <v>0</v>
      </c>
      <c r="DO610" s="47">
        <v>0</v>
      </c>
      <c r="DP610" s="47">
        <v>0</v>
      </c>
      <c r="DQ610" s="47">
        <v>0</v>
      </c>
      <c r="DR610" s="47">
        <v>0</v>
      </c>
      <c r="DS610" s="47">
        <v>0</v>
      </c>
      <c r="DT610" s="47">
        <v>0</v>
      </c>
      <c r="DU610" s="47">
        <v>0</v>
      </c>
      <c r="DV610" s="47">
        <v>0</v>
      </c>
      <c r="DW610" s="47">
        <v>0</v>
      </c>
      <c r="DX610" s="47">
        <v>0</v>
      </c>
      <c r="DY610" s="47">
        <v>0</v>
      </c>
      <c r="DZ610" s="47">
        <v>0</v>
      </c>
      <c r="EA610" s="47">
        <v>0</v>
      </c>
      <c r="ZZ610" t="s">
        <v>157</v>
      </c>
    </row>
    <row r="611" spans="1:702" x14ac:dyDescent="0.25">
      <c r="A611" s="47" t="s">
        <v>1096</v>
      </c>
      <c r="B611" s="47" t="s">
        <v>153</v>
      </c>
      <c r="C611" s="47" t="s">
        <v>157</v>
      </c>
      <c r="D611" s="47" t="s">
        <v>1170</v>
      </c>
      <c r="E611" s="47" t="s">
        <v>1088</v>
      </c>
      <c r="F611" s="47" t="s">
        <v>1088</v>
      </c>
      <c r="G611" s="47"/>
      <c r="H611" s="47" t="s">
        <v>406</v>
      </c>
      <c r="I611" s="47" t="s">
        <v>412</v>
      </c>
      <c r="J611" s="47" t="str">
        <f>=IFERROR(VLOOKUP(H611&amp;I611,Table_Fonctions!A:G,6,FALSE),"")</f>
        <v>0</v>
      </c>
      <c r="K611" s="47" t="s">
        <v>1177</v>
      </c>
      <c r="L611" s="47" t="str">
        <f>=IFERROR(VLOOKUP(H611&amp;I611,Table_Fonctions!A:G,7,FALSE),K611)</f>
        <v/>
      </c>
      <c r="M611" s="47" t="str">
        <f>=IF(OR(LEFT(D611, 3)="TJ ", LEFT(D611, 4)="CPH "), "OUI", "NON")</f>
        <v/>
      </c>
      <c r="N611" s="47" t="s">
        <v>363</v>
      </c>
      <c r="O611" s="47"/>
      <c r="P611" s="47">
        <v>1</v>
      </c>
      <c r="Q611" s="47">
        <v>1</v>
      </c>
      <c r="R611" s="47" t="s">
        <v>1172</v>
      </c>
      <c r="S611" s="47">
        <f>=ROUND(BQ611-(BR611+BS611),3)</f>
      </c>
      <c r="T611" s="47">
        <f>=ROUND(CK611-(CL611+CM611+CN611+CO611+CP611),3)</f>
      </c>
      <c r="U611" s="47">
        <v>0</v>
      </c>
      <c r="V611" s="47">
        <v>0</v>
      </c>
      <c r="W611" s="47">
        <v>0</v>
      </c>
      <c r="X611" s="47">
        <v>0</v>
      </c>
      <c r="Y611" s="47">
        <v>0</v>
      </c>
      <c r="Z611" s="47">
        <v>0</v>
      </c>
      <c r="AA611" s="47">
        <v>0</v>
      </c>
      <c r="AB611" s="47">
        <v>0</v>
      </c>
      <c r="AC611" s="47">
        <v>0</v>
      </c>
      <c r="AD611" s="47">
        <v>0</v>
      </c>
      <c r="AE611" s="47">
        <v>0</v>
      </c>
      <c r="AF611" s="47">
        <v>0</v>
      </c>
      <c r="AG611" s="47">
        <v>0</v>
      </c>
      <c r="AH611" s="47">
        <v>0</v>
      </c>
      <c r="AI611" s="47">
        <v>0</v>
      </c>
      <c r="AJ611" s="47">
        <v>0</v>
      </c>
      <c r="AK611" s="47">
        <v>0</v>
      </c>
      <c r="AL611" s="47">
        <v>0</v>
      </c>
      <c r="AM611" s="47">
        <v>0</v>
      </c>
      <c r="AN611" s="47">
        <v>0</v>
      </c>
      <c r="AO611" s="47">
        <v>0</v>
      </c>
      <c r="AP611" s="47">
        <v>0</v>
      </c>
      <c r="AQ611" s="47">
        <v>0</v>
      </c>
      <c r="AR611" s="47">
        <v>0</v>
      </c>
      <c r="AS611" s="47">
        <v>0</v>
      </c>
      <c r="AT611" s="47">
        <v>0</v>
      </c>
      <c r="AU611" s="47">
        <v>0</v>
      </c>
      <c r="AV611" s="47">
        <v>0</v>
      </c>
      <c r="AW611" s="47">
        <v>0</v>
      </c>
      <c r="AX611" s="47">
        <v>0</v>
      </c>
      <c r="AY611" s="47">
        <v>0</v>
      </c>
      <c r="AZ611" s="47">
        <v>0</v>
      </c>
      <c r="BA611" s="47">
        <v>0</v>
      </c>
      <c r="BB611" s="47">
        <v>0</v>
      </c>
      <c r="BC611" s="47">
        <v>0</v>
      </c>
      <c r="BD611" s="47">
        <v>0</v>
      </c>
      <c r="BE611" s="47">
        <v>0</v>
      </c>
      <c r="BF611" s="47">
        <v>0</v>
      </c>
      <c r="BG611" s="47">
        <v>0</v>
      </c>
      <c r="BH611" s="47">
        <v>0</v>
      </c>
      <c r="BI611" s="47">
        <v>0</v>
      </c>
      <c r="BJ611" s="47">
        <v>0</v>
      </c>
      <c r="BK611" s="47">
        <v>0</v>
      </c>
      <c r="BL611" s="47">
        <v>0</v>
      </c>
      <c r="BM611" s="47">
        <v>0</v>
      </c>
      <c r="BN611" s="47">
        <v>0</v>
      </c>
      <c r="BO611" s="47">
        <v>0</v>
      </c>
      <c r="BP611" s="47">
        <v>0</v>
      </c>
      <c r="BQ611" s="47">
        <v>0</v>
      </c>
      <c r="BR611" s="47">
        <v>0</v>
      </c>
      <c r="BS611" s="47">
        <v>0</v>
      </c>
      <c r="BT611" s="47">
        <v>0</v>
      </c>
      <c r="BU611" s="47">
        <v>0</v>
      </c>
      <c r="BV611" s="47">
        <v>0</v>
      </c>
      <c r="BW611" s="47">
        <v>0</v>
      </c>
      <c r="BX611" s="47">
        <v>0</v>
      </c>
      <c r="BY611" s="47">
        <v>0</v>
      </c>
      <c r="BZ611" s="47">
        <v>0</v>
      </c>
      <c r="CA611" s="47">
        <v>0</v>
      </c>
      <c r="CB611" s="47">
        <v>0</v>
      </c>
      <c r="CC611" s="47">
        <v>0</v>
      </c>
      <c r="CD611" s="47">
        <v>0</v>
      </c>
      <c r="CE611" s="47">
        <v>0</v>
      </c>
      <c r="CF611" s="47">
        <v>0</v>
      </c>
      <c r="CG611" s="47">
        <v>0</v>
      </c>
      <c r="CH611" s="47">
        <v>0</v>
      </c>
      <c r="CI611" s="47">
        <v>0</v>
      </c>
      <c r="CJ611" s="47">
        <v>0</v>
      </c>
      <c r="CK611" s="47">
        <v>0</v>
      </c>
      <c r="CL611" s="47">
        <v>0</v>
      </c>
      <c r="CM611" s="47">
        <v>0</v>
      </c>
      <c r="CN611" s="47">
        <v>0</v>
      </c>
      <c r="CO611" s="47">
        <v>0</v>
      </c>
      <c r="CP611" s="47">
        <v>0</v>
      </c>
      <c r="CQ611" s="47">
        <v>1</v>
      </c>
      <c r="CR611" s="47">
        <v>1</v>
      </c>
      <c r="CS611" s="47">
        <v>0</v>
      </c>
      <c r="CT611" s="47">
        <v>0</v>
      </c>
      <c r="CU611" s="47">
        <v>0</v>
      </c>
      <c r="CV611" s="47">
        <v>0</v>
      </c>
      <c r="CW611" s="47">
        <v>0</v>
      </c>
      <c r="CX611" s="47">
        <v>0</v>
      </c>
      <c r="CY611" s="47">
        <v>0</v>
      </c>
      <c r="CZ611" s="47">
        <v>0</v>
      </c>
      <c r="DA611" s="47">
        <v>0</v>
      </c>
      <c r="DB611" s="47">
        <v>0</v>
      </c>
      <c r="DC611" s="47">
        <v>0</v>
      </c>
      <c r="DD611" s="47">
        <v>0</v>
      </c>
      <c r="DE611" s="47">
        <v>0</v>
      </c>
      <c r="DF611" s="47">
        <v>0</v>
      </c>
      <c r="DG611" s="47">
        <v>0</v>
      </c>
      <c r="DH611" s="47">
        <v>0</v>
      </c>
      <c r="DI611" s="47">
        <v>0</v>
      </c>
      <c r="DJ611" s="47">
        <v>0</v>
      </c>
      <c r="DK611" s="47">
        <v>0</v>
      </c>
      <c r="DL611" s="47">
        <v>0</v>
      </c>
      <c r="DM611" s="47">
        <v>0</v>
      </c>
      <c r="DN611" s="47">
        <v>0</v>
      </c>
      <c r="DO611" s="47">
        <v>0</v>
      </c>
      <c r="DP611" s="47">
        <v>0</v>
      </c>
      <c r="DQ611" s="47">
        <v>0</v>
      </c>
      <c r="DR611" s="47">
        <v>0</v>
      </c>
      <c r="DS611" s="47">
        <v>0</v>
      </c>
      <c r="DT611" s="47">
        <v>0</v>
      </c>
      <c r="DU611" s="47">
        <v>0</v>
      </c>
      <c r="DV611" s="47">
        <v>0</v>
      </c>
      <c r="DW611" s="47">
        <v>0</v>
      </c>
      <c r="DX611" s="47">
        <v>0</v>
      </c>
      <c r="DY611" s="47">
        <v>0</v>
      </c>
      <c r="DZ611" s="47">
        <v>0</v>
      </c>
      <c r="EA611" s="47">
        <v>0</v>
      </c>
      <c r="ZZ611" t="s">
        <v>157</v>
      </c>
    </row>
    <row r="612" spans="1:702" x14ac:dyDescent="0.25">
      <c r="A612" s="47" t="s">
        <v>1097</v>
      </c>
      <c r="B612" s="47" t="s">
        <v>153</v>
      </c>
      <c r="C612" s="47" t="s">
        <v>157</v>
      </c>
      <c r="D612" s="47" t="s">
        <v>1170</v>
      </c>
      <c r="E612" s="47" t="s">
        <v>1088</v>
      </c>
      <c r="F612" s="47" t="s">
        <v>1088</v>
      </c>
      <c r="G612" s="47"/>
      <c r="H612" s="47" t="s">
        <v>406</v>
      </c>
      <c r="I612" s="47" t="s">
        <v>415</v>
      </c>
      <c r="J612" s="47" t="str">
        <f>=IFERROR(VLOOKUP(H612&amp;I612,Table_Fonctions!A:G,6,FALSE),"")</f>
        <v>0</v>
      </c>
      <c r="K612" s="47" t="s">
        <v>1177</v>
      </c>
      <c r="L612" s="47" t="str">
        <f>=IFERROR(VLOOKUP(H612&amp;I612,Table_Fonctions!A:G,7,FALSE),K612)</f>
        <v/>
      </c>
      <c r="M612" s="47" t="str">
        <f>=IF(OR(LEFT(D612, 3)="TJ ", LEFT(D612, 4)="CPH "), "OUI", "NON")</f>
        <v/>
      </c>
      <c r="N612" s="47" t="s">
        <v>363</v>
      </c>
      <c r="O612" s="47"/>
      <c r="P612" s="47">
        <v>1</v>
      </c>
      <c r="Q612" s="47">
        <v>1</v>
      </c>
      <c r="R612" s="47" t="s">
        <v>1172</v>
      </c>
      <c r="S612" s="47">
        <f>=ROUND(BQ612-(BR612+BS612),3)</f>
      </c>
      <c r="T612" s="47">
        <f>=ROUND(CK612-(CL612+CM612+CN612+CO612+CP612),3)</f>
      </c>
      <c r="U612" s="47">
        <v>0</v>
      </c>
      <c r="V612" s="47">
        <v>0</v>
      </c>
      <c r="W612" s="47">
        <v>0</v>
      </c>
      <c r="X612" s="47">
        <v>0</v>
      </c>
      <c r="Y612" s="47">
        <v>0</v>
      </c>
      <c r="Z612" s="47">
        <v>0</v>
      </c>
      <c r="AA612" s="47">
        <v>0</v>
      </c>
      <c r="AB612" s="47">
        <v>0</v>
      </c>
      <c r="AC612" s="47">
        <v>0</v>
      </c>
      <c r="AD612" s="47">
        <v>0</v>
      </c>
      <c r="AE612" s="47">
        <v>0</v>
      </c>
      <c r="AF612" s="47">
        <v>0</v>
      </c>
      <c r="AG612" s="47">
        <v>0</v>
      </c>
      <c r="AH612" s="47">
        <v>0</v>
      </c>
      <c r="AI612" s="47">
        <v>0</v>
      </c>
      <c r="AJ612" s="47">
        <v>0</v>
      </c>
      <c r="AK612" s="47">
        <v>0</v>
      </c>
      <c r="AL612" s="47">
        <v>0</v>
      </c>
      <c r="AM612" s="47">
        <v>0</v>
      </c>
      <c r="AN612" s="47">
        <v>0</v>
      </c>
      <c r="AO612" s="47">
        <v>0</v>
      </c>
      <c r="AP612" s="47">
        <v>0</v>
      </c>
      <c r="AQ612" s="47">
        <v>0</v>
      </c>
      <c r="AR612" s="47">
        <v>0</v>
      </c>
      <c r="AS612" s="47">
        <v>0</v>
      </c>
      <c r="AT612" s="47">
        <v>0</v>
      </c>
      <c r="AU612" s="47">
        <v>0</v>
      </c>
      <c r="AV612" s="47">
        <v>0</v>
      </c>
      <c r="AW612" s="47">
        <v>0</v>
      </c>
      <c r="AX612" s="47">
        <v>0</v>
      </c>
      <c r="AY612" s="47">
        <v>0</v>
      </c>
      <c r="AZ612" s="47">
        <v>0</v>
      </c>
      <c r="BA612" s="47">
        <v>0</v>
      </c>
      <c r="BB612" s="47">
        <v>0</v>
      </c>
      <c r="BC612" s="47">
        <v>0</v>
      </c>
      <c r="BD612" s="47">
        <v>0</v>
      </c>
      <c r="BE612" s="47">
        <v>0</v>
      </c>
      <c r="BF612" s="47">
        <v>0</v>
      </c>
      <c r="BG612" s="47">
        <v>0</v>
      </c>
      <c r="BH612" s="47">
        <v>0</v>
      </c>
      <c r="BI612" s="47">
        <v>0</v>
      </c>
      <c r="BJ612" s="47">
        <v>0</v>
      </c>
      <c r="BK612" s="47">
        <v>0</v>
      </c>
      <c r="BL612" s="47">
        <v>0</v>
      </c>
      <c r="BM612" s="47">
        <v>0</v>
      </c>
      <c r="BN612" s="47">
        <v>0</v>
      </c>
      <c r="BO612" s="47">
        <v>0</v>
      </c>
      <c r="BP612" s="47">
        <v>0</v>
      </c>
      <c r="BQ612" s="47">
        <v>0</v>
      </c>
      <c r="BR612" s="47">
        <v>0</v>
      </c>
      <c r="BS612" s="47">
        <v>0</v>
      </c>
      <c r="BT612" s="47">
        <v>0</v>
      </c>
      <c r="BU612" s="47">
        <v>0</v>
      </c>
      <c r="BV612" s="47">
        <v>0</v>
      </c>
      <c r="BW612" s="47">
        <v>0</v>
      </c>
      <c r="BX612" s="47">
        <v>0</v>
      </c>
      <c r="BY612" s="47">
        <v>0</v>
      </c>
      <c r="BZ612" s="47">
        <v>0</v>
      </c>
      <c r="CA612" s="47">
        <v>0</v>
      </c>
      <c r="CB612" s="47">
        <v>0</v>
      </c>
      <c r="CC612" s="47">
        <v>0</v>
      </c>
      <c r="CD612" s="47">
        <v>0</v>
      </c>
      <c r="CE612" s="47">
        <v>0</v>
      </c>
      <c r="CF612" s="47">
        <v>0</v>
      </c>
      <c r="CG612" s="47">
        <v>0</v>
      </c>
      <c r="CH612" s="47">
        <v>0</v>
      </c>
      <c r="CI612" s="47">
        <v>0</v>
      </c>
      <c r="CJ612" s="47">
        <v>0</v>
      </c>
      <c r="CK612" s="47">
        <v>0</v>
      </c>
      <c r="CL612" s="47">
        <v>0</v>
      </c>
      <c r="CM612" s="47">
        <v>0</v>
      </c>
      <c r="CN612" s="47">
        <v>0</v>
      </c>
      <c r="CO612" s="47">
        <v>0</v>
      </c>
      <c r="CP612" s="47">
        <v>0</v>
      </c>
      <c r="CQ612" s="47">
        <v>0</v>
      </c>
      <c r="CR612" s="47">
        <v>0</v>
      </c>
      <c r="CS612" s="47">
        <v>0</v>
      </c>
      <c r="CT612" s="47">
        <v>0</v>
      </c>
      <c r="CU612" s="47">
        <v>0</v>
      </c>
      <c r="CV612" s="47">
        <v>0</v>
      </c>
      <c r="CW612" s="47">
        <v>0</v>
      </c>
      <c r="CX612" s="47">
        <v>0</v>
      </c>
      <c r="CY612" s="47">
        <v>1</v>
      </c>
      <c r="CZ612" s="47">
        <v>0</v>
      </c>
      <c r="DA612" s="47">
        <v>0</v>
      </c>
      <c r="DB612" s="47">
        <v>0</v>
      </c>
      <c r="DC612" s="47">
        <v>0</v>
      </c>
      <c r="DD612" s="47">
        <v>0</v>
      </c>
      <c r="DE612" s="47">
        <v>0</v>
      </c>
      <c r="DF612" s="47">
        <v>0</v>
      </c>
      <c r="DG612" s="47">
        <v>0</v>
      </c>
      <c r="DH612" s="47">
        <v>0</v>
      </c>
      <c r="DI612" s="47">
        <v>0</v>
      </c>
      <c r="DJ612" s="47">
        <v>1</v>
      </c>
      <c r="DK612" s="47">
        <v>0</v>
      </c>
      <c r="DL612" s="47">
        <v>0</v>
      </c>
      <c r="DM612" s="47">
        <v>0</v>
      </c>
      <c r="DN612" s="47">
        <v>0</v>
      </c>
      <c r="DO612" s="47">
        <v>0</v>
      </c>
      <c r="DP612" s="47">
        <v>0</v>
      </c>
      <c r="DQ612" s="47">
        <v>0</v>
      </c>
      <c r="DR612" s="47">
        <v>0</v>
      </c>
      <c r="DS612" s="47">
        <v>0</v>
      </c>
      <c r="DT612" s="47">
        <v>0</v>
      </c>
      <c r="DU612" s="47">
        <v>0</v>
      </c>
      <c r="DV612" s="47">
        <v>0</v>
      </c>
      <c r="DW612" s="47">
        <v>0</v>
      </c>
      <c r="DX612" s="47">
        <v>0</v>
      </c>
      <c r="DY612" s="47">
        <v>0</v>
      </c>
      <c r="DZ612" s="47">
        <v>0</v>
      </c>
      <c r="EA612" s="47">
        <v>0</v>
      </c>
      <c r="ZZ612" t="s">
        <v>157</v>
      </c>
    </row>
    <row r="613" spans="1:702" x14ac:dyDescent="0.25">
      <c r="A613" s="47" t="s">
        <v>1098</v>
      </c>
      <c r="B613" s="47" t="s">
        <v>153</v>
      </c>
      <c r="C613" s="47" t="s">
        <v>157</v>
      </c>
      <c r="D613" s="47" t="s">
        <v>1170</v>
      </c>
      <c r="E613" s="47" t="s">
        <v>1088</v>
      </c>
      <c r="F613" s="47" t="s">
        <v>1088</v>
      </c>
      <c r="G613" s="47"/>
      <c r="H613" s="47" t="s">
        <v>406</v>
      </c>
      <c r="I613" s="47" t="s">
        <v>505</v>
      </c>
      <c r="J613" s="47" t="str">
        <f>=IFERROR(VLOOKUP(H613&amp;I613,Table_Fonctions!A:G,6,FALSE),"")</f>
        <v>0</v>
      </c>
      <c r="K613" s="47" t="s">
        <v>1178</v>
      </c>
      <c r="L613" s="47" t="str">
        <f>=IFERROR(VLOOKUP(H613&amp;I613,Table_Fonctions!A:G,7,FALSE),K613)</f>
        <v/>
      </c>
      <c r="M613" s="47" t="str">
        <f>=IF(OR(LEFT(D613, 3)="TJ ", LEFT(D613, 4)="CPH "), "OUI", "NON")</f>
        <v/>
      </c>
      <c r="N613" s="47" t="s">
        <v>363</v>
      </c>
      <c r="O613" s="47" t="s">
        <v>691</v>
      </c>
      <c r="P613" s="47">
        <v>1</v>
      </c>
      <c r="Q613" s="47">
        <v>1</v>
      </c>
      <c r="R613" s="47" t="s">
        <v>1172</v>
      </c>
      <c r="S613" s="47">
        <f>=ROUND(BQ613-(BR613+BS613),3)</f>
      </c>
      <c r="T613" s="47">
        <f>=ROUND(CK613-(CL613+CM613+CN613+CO613+CP613),3)</f>
      </c>
      <c r="U613" s="47">
        <v>1</v>
      </c>
      <c r="V613" s="47">
        <v>0</v>
      </c>
      <c r="W613" s="47">
        <v>0</v>
      </c>
      <c r="X613" s="47">
        <v>0</v>
      </c>
      <c r="Y613" s="47">
        <v>0</v>
      </c>
      <c r="Z613" s="47">
        <v>0</v>
      </c>
      <c r="AA613" s="47">
        <v>0</v>
      </c>
      <c r="AB613" s="47">
        <v>0</v>
      </c>
      <c r="AC613" s="47">
        <v>0</v>
      </c>
      <c r="AD613" s="47">
        <v>0</v>
      </c>
      <c r="AE613" s="47">
        <v>0</v>
      </c>
      <c r="AF613" s="47">
        <v>0</v>
      </c>
      <c r="AG613" s="47">
        <v>0</v>
      </c>
      <c r="AH613" s="47">
        <v>0</v>
      </c>
      <c r="AI613" s="47">
        <v>0</v>
      </c>
      <c r="AJ613" s="47">
        <v>0</v>
      </c>
      <c r="AK613" s="47">
        <v>0</v>
      </c>
      <c r="AL613" s="47">
        <v>0</v>
      </c>
      <c r="AM613" s="47">
        <v>0</v>
      </c>
      <c r="AN613" s="47">
        <v>0</v>
      </c>
      <c r="AO613" s="47">
        <v>0</v>
      </c>
      <c r="AP613" s="47">
        <v>0</v>
      </c>
      <c r="AQ613" s="47">
        <v>0</v>
      </c>
      <c r="AR613" s="47">
        <v>0</v>
      </c>
      <c r="AS613" s="47">
        <v>0</v>
      </c>
      <c r="AT613" s="47">
        <v>0</v>
      </c>
      <c r="AU613" s="47">
        <v>0</v>
      </c>
      <c r="AV613" s="47">
        <v>0</v>
      </c>
      <c r="AW613" s="47">
        <v>0</v>
      </c>
      <c r="AX613" s="47">
        <v>0</v>
      </c>
      <c r="AY613" s="47">
        <v>0</v>
      </c>
      <c r="AZ613" s="47">
        <v>0</v>
      </c>
      <c r="BA613" s="47">
        <v>0</v>
      </c>
      <c r="BB613" s="47">
        <v>0</v>
      </c>
      <c r="BC613" s="47">
        <v>0</v>
      </c>
      <c r="BD613" s="47">
        <v>0</v>
      </c>
      <c r="BE613" s="47">
        <v>0</v>
      </c>
      <c r="BF613" s="47">
        <v>0</v>
      </c>
      <c r="BG613" s="47">
        <v>0</v>
      </c>
      <c r="BH613" s="47">
        <v>0</v>
      </c>
      <c r="BI613" s="47">
        <v>0</v>
      </c>
      <c r="BJ613" s="47">
        <v>0</v>
      </c>
      <c r="BK613" s="47">
        <v>0</v>
      </c>
      <c r="BL613" s="47">
        <v>0</v>
      </c>
      <c r="BM613" s="47">
        <v>0</v>
      </c>
      <c r="BN613" s="47">
        <v>0</v>
      </c>
      <c r="BO613" s="47">
        <v>0</v>
      </c>
      <c r="BP613" s="47">
        <v>0</v>
      </c>
      <c r="BQ613" s="47">
        <v>0</v>
      </c>
      <c r="BR613" s="47">
        <v>0</v>
      </c>
      <c r="BS613" s="47">
        <v>0</v>
      </c>
      <c r="BT613" s="47">
        <v>0</v>
      </c>
      <c r="BU613" s="47">
        <v>0</v>
      </c>
      <c r="BV613" s="47">
        <v>0</v>
      </c>
      <c r="BW613" s="47">
        <v>0</v>
      </c>
      <c r="BX613" s="47">
        <v>0</v>
      </c>
      <c r="BY613" s="47">
        <v>0</v>
      </c>
      <c r="BZ613" s="47">
        <v>0</v>
      </c>
      <c r="CA613" s="47">
        <v>0</v>
      </c>
      <c r="CB613" s="47">
        <v>0</v>
      </c>
      <c r="CC613" s="47">
        <v>0</v>
      </c>
      <c r="CD613" s="47">
        <v>0</v>
      </c>
      <c r="CE613" s="47">
        <v>0</v>
      </c>
      <c r="CF613" s="47">
        <v>0</v>
      </c>
      <c r="CG613" s="47">
        <v>0</v>
      </c>
      <c r="CH613" s="47">
        <v>0</v>
      </c>
      <c r="CI613" s="47">
        <v>0</v>
      </c>
      <c r="CJ613" s="47">
        <v>0</v>
      </c>
      <c r="CK613" s="47">
        <v>0</v>
      </c>
      <c r="CL613" s="47">
        <v>0</v>
      </c>
      <c r="CM613" s="47">
        <v>0</v>
      </c>
      <c r="CN613" s="47">
        <v>0</v>
      </c>
      <c r="CO613" s="47">
        <v>0</v>
      </c>
      <c r="CP613" s="47">
        <v>0</v>
      </c>
      <c r="CQ613" s="47">
        <v>0</v>
      </c>
      <c r="CR613" s="47">
        <v>0</v>
      </c>
      <c r="CS613" s="47">
        <v>0</v>
      </c>
      <c r="CT613" s="47">
        <v>0</v>
      </c>
      <c r="CU613" s="47">
        <v>0</v>
      </c>
      <c r="CV613" s="47">
        <v>0</v>
      </c>
      <c r="CW613" s="47">
        <v>0</v>
      </c>
      <c r="CX613" s="47">
        <v>0</v>
      </c>
      <c r="CY613" s="47">
        <v>0</v>
      </c>
      <c r="CZ613" s="47">
        <v>0</v>
      </c>
      <c r="DA613" s="47">
        <v>0</v>
      </c>
      <c r="DB613" s="47">
        <v>0</v>
      </c>
      <c r="DC613" s="47">
        <v>0</v>
      </c>
      <c r="DD613" s="47">
        <v>0</v>
      </c>
      <c r="DE613" s="47">
        <v>0</v>
      </c>
      <c r="DF613" s="47">
        <v>0</v>
      </c>
      <c r="DG613" s="47">
        <v>0</v>
      </c>
      <c r="DH613" s="47">
        <v>0</v>
      </c>
      <c r="DI613" s="47">
        <v>0</v>
      </c>
      <c r="DJ613" s="47">
        <v>0</v>
      </c>
      <c r="DK613" s="47">
        <v>0</v>
      </c>
      <c r="DL613" s="47">
        <v>0</v>
      </c>
      <c r="DM613" s="47">
        <v>0</v>
      </c>
      <c r="DN613" s="47">
        <v>0</v>
      </c>
      <c r="DO613" s="47">
        <v>0</v>
      </c>
      <c r="DP613" s="47">
        <v>0</v>
      </c>
      <c r="DQ613" s="47">
        <v>0</v>
      </c>
      <c r="DR613" s="47">
        <v>0</v>
      </c>
      <c r="DS613" s="47">
        <v>0</v>
      </c>
      <c r="DT613" s="47">
        <v>0</v>
      </c>
      <c r="DU613" s="47">
        <v>0</v>
      </c>
      <c r="DV613" s="47">
        <v>0</v>
      </c>
      <c r="DW613" s="47">
        <v>0</v>
      </c>
      <c r="DX613" s="47">
        <v>0</v>
      </c>
      <c r="DY613" s="47">
        <v>0</v>
      </c>
      <c r="DZ613" s="47">
        <v>0</v>
      </c>
      <c r="EA613" s="47">
        <v>0</v>
      </c>
      <c r="ZZ613" t="s">
        <v>157</v>
      </c>
    </row>
    <row r="614" spans="1:702" x14ac:dyDescent="0.25">
      <c r="A614" s="47" t="s">
        <v>1099</v>
      </c>
      <c r="B614" s="47" t="s">
        <v>153</v>
      </c>
      <c r="C614" s="47" t="s">
        <v>157</v>
      </c>
      <c r="D614" s="47" t="s">
        <v>1170</v>
      </c>
      <c r="E614" s="47" t="s">
        <v>1100</v>
      </c>
      <c r="F614" s="47" t="s">
        <v>1100</v>
      </c>
      <c r="G614" s="47"/>
      <c r="H614" s="47" t="s">
        <v>406</v>
      </c>
      <c r="I614" s="47" t="s">
        <v>415</v>
      </c>
      <c r="J614" s="47" t="str">
        <f>=IFERROR(VLOOKUP(H614&amp;I614,Table_Fonctions!A:G,6,FALSE),"")</f>
        <v>0</v>
      </c>
      <c r="K614" s="47" t="s">
        <v>1177</v>
      </c>
      <c r="L614" s="47" t="str">
        <f>=IFERROR(VLOOKUP(H614&amp;I614,Table_Fonctions!A:G,7,FALSE),K614)</f>
        <v/>
      </c>
      <c r="M614" s="47" t="str">
        <f>=IF(OR(LEFT(D614, 3)="TJ ", LEFT(D614, 4)="CPH "), "OUI", "NON")</f>
        <v/>
      </c>
      <c r="N614" s="47" t="s">
        <v>363</v>
      </c>
      <c r="O614" s="47"/>
      <c r="P614" s="47">
        <v>1</v>
      </c>
      <c r="Q614" s="47">
        <v>1</v>
      </c>
      <c r="R614" s="47" t="s">
        <v>1172</v>
      </c>
      <c r="S614" s="47">
        <f>=ROUND(BQ614-(BR614+BS614),3)</f>
      </c>
      <c r="T614" s="47">
        <f>=ROUND(CK614-(CL614+CM614+CN614+CO614+CP614),3)</f>
      </c>
      <c r="U614" s="47">
        <v>0</v>
      </c>
      <c r="V614" s="47">
        <v>0</v>
      </c>
      <c r="W614" s="47">
        <v>0</v>
      </c>
      <c r="X614" s="47">
        <v>0</v>
      </c>
      <c r="Y614" s="47">
        <v>0</v>
      </c>
      <c r="Z614" s="47">
        <v>0</v>
      </c>
      <c r="AA614" s="47">
        <v>0</v>
      </c>
      <c r="AB614" s="47">
        <v>0</v>
      </c>
      <c r="AC614" s="47">
        <v>0</v>
      </c>
      <c r="AD614" s="47">
        <v>0</v>
      </c>
      <c r="AE614" s="47">
        <v>0</v>
      </c>
      <c r="AF614" s="47">
        <v>0</v>
      </c>
      <c r="AG614" s="47">
        <v>0</v>
      </c>
      <c r="AH614" s="47">
        <v>0</v>
      </c>
      <c r="AI614" s="47">
        <v>0</v>
      </c>
      <c r="AJ614" s="47">
        <v>0</v>
      </c>
      <c r="AK614" s="47">
        <v>0</v>
      </c>
      <c r="AL614" s="47">
        <v>0</v>
      </c>
      <c r="AM614" s="47">
        <v>0</v>
      </c>
      <c r="AN614" s="47">
        <v>0</v>
      </c>
      <c r="AO614" s="47">
        <v>0</v>
      </c>
      <c r="AP614" s="47">
        <v>0</v>
      </c>
      <c r="AQ614" s="47">
        <v>0</v>
      </c>
      <c r="AR614" s="47">
        <v>0</v>
      </c>
      <c r="AS614" s="47">
        <v>0</v>
      </c>
      <c r="AT614" s="47">
        <v>0</v>
      </c>
      <c r="AU614" s="47">
        <v>0</v>
      </c>
      <c r="AV614" s="47">
        <v>0</v>
      </c>
      <c r="AW614" s="47">
        <v>0</v>
      </c>
      <c r="AX614" s="47">
        <v>0</v>
      </c>
      <c r="AY614" s="47">
        <v>0</v>
      </c>
      <c r="AZ614" s="47">
        <v>0</v>
      </c>
      <c r="BA614" s="47">
        <v>0</v>
      </c>
      <c r="BB614" s="47">
        <v>0</v>
      </c>
      <c r="BC614" s="47">
        <v>0</v>
      </c>
      <c r="BD614" s="47">
        <v>0</v>
      </c>
      <c r="BE614" s="47">
        <v>0</v>
      </c>
      <c r="BF614" s="47">
        <v>0</v>
      </c>
      <c r="BG614" s="47">
        <v>0</v>
      </c>
      <c r="BH614" s="47">
        <v>0</v>
      </c>
      <c r="BI614" s="47">
        <v>0</v>
      </c>
      <c r="BJ614" s="47">
        <v>0</v>
      </c>
      <c r="BK614" s="47">
        <v>0</v>
      </c>
      <c r="BL614" s="47">
        <v>0</v>
      </c>
      <c r="BM614" s="47">
        <v>0</v>
      </c>
      <c r="BN614" s="47">
        <v>0</v>
      </c>
      <c r="BO614" s="47">
        <v>0</v>
      </c>
      <c r="BP614" s="47">
        <v>0</v>
      </c>
      <c r="BQ614" s="47">
        <v>0</v>
      </c>
      <c r="BR614" s="47">
        <v>0</v>
      </c>
      <c r="BS614" s="47">
        <v>0</v>
      </c>
      <c r="BT614" s="47">
        <v>1</v>
      </c>
      <c r="BU614" s="47">
        <v>0</v>
      </c>
      <c r="BV614" s="47">
        <v>0</v>
      </c>
      <c r="BW614" s="47">
        <v>0</v>
      </c>
      <c r="BX614" s="47">
        <v>0</v>
      </c>
      <c r="BY614" s="47">
        <v>0</v>
      </c>
      <c r="BZ614" s="47">
        <v>0</v>
      </c>
      <c r="CA614" s="47">
        <v>0</v>
      </c>
      <c r="CB614" s="47">
        <v>0</v>
      </c>
      <c r="CC614" s="47">
        <v>0</v>
      </c>
      <c r="CD614" s="47">
        <v>0</v>
      </c>
      <c r="CE614" s="47">
        <v>0</v>
      </c>
      <c r="CF614" s="47">
        <v>0</v>
      </c>
      <c r="CG614" s="47">
        <v>0</v>
      </c>
      <c r="CH614" s="47">
        <v>0</v>
      </c>
      <c r="CI614" s="47">
        <v>0</v>
      </c>
      <c r="CJ614" s="47">
        <v>0</v>
      </c>
      <c r="CK614" s="47">
        <v>0</v>
      </c>
      <c r="CL614" s="47">
        <v>0</v>
      </c>
      <c r="CM614" s="47">
        <v>0</v>
      </c>
      <c r="CN614" s="47">
        <v>0</v>
      </c>
      <c r="CO614" s="47">
        <v>0</v>
      </c>
      <c r="CP614" s="47">
        <v>0</v>
      </c>
      <c r="CQ614" s="47">
        <v>0</v>
      </c>
      <c r="CR614" s="47">
        <v>0</v>
      </c>
      <c r="CS614" s="47">
        <v>0</v>
      </c>
      <c r="CT614" s="47">
        <v>0</v>
      </c>
      <c r="CU614" s="47">
        <v>0</v>
      </c>
      <c r="CV614" s="47">
        <v>0</v>
      </c>
      <c r="CW614" s="47">
        <v>0</v>
      </c>
      <c r="CX614" s="47">
        <v>0</v>
      </c>
      <c r="CY614" s="47">
        <v>0</v>
      </c>
      <c r="CZ614" s="47">
        <v>0</v>
      </c>
      <c r="DA614" s="47">
        <v>0</v>
      </c>
      <c r="DB614" s="47">
        <v>0</v>
      </c>
      <c r="DC614" s="47">
        <v>0</v>
      </c>
      <c r="DD614" s="47">
        <v>0</v>
      </c>
      <c r="DE614" s="47">
        <v>0</v>
      </c>
      <c r="DF614" s="47">
        <v>0</v>
      </c>
      <c r="DG614" s="47">
        <v>0</v>
      </c>
      <c r="DH614" s="47">
        <v>0</v>
      </c>
      <c r="DI614" s="47">
        <v>0</v>
      </c>
      <c r="DJ614" s="47">
        <v>0</v>
      </c>
      <c r="DK614" s="47">
        <v>0</v>
      </c>
      <c r="DL614" s="47">
        <v>0</v>
      </c>
      <c r="DM614" s="47">
        <v>0</v>
      </c>
      <c r="DN614" s="47">
        <v>0</v>
      </c>
      <c r="DO614" s="47">
        <v>0</v>
      </c>
      <c r="DP614" s="47">
        <v>0</v>
      </c>
      <c r="DQ614" s="47">
        <v>0</v>
      </c>
      <c r="DR614" s="47">
        <v>0</v>
      </c>
      <c r="DS614" s="47">
        <v>0</v>
      </c>
      <c r="DT614" s="47">
        <v>0</v>
      </c>
      <c r="DU614" s="47">
        <v>0</v>
      </c>
      <c r="DV614" s="47">
        <v>0</v>
      </c>
      <c r="DW614" s="47">
        <v>0</v>
      </c>
      <c r="DX614" s="47">
        <v>0</v>
      </c>
      <c r="DY614" s="47">
        <v>0</v>
      </c>
      <c r="DZ614" s="47">
        <v>0</v>
      </c>
      <c r="EA614" s="47">
        <v>0</v>
      </c>
      <c r="ZZ614" t="s">
        <v>157</v>
      </c>
    </row>
    <row r="615" spans="1:702" x14ac:dyDescent="0.25">
      <c r="A615" s="47" t="s">
        <v>1101</v>
      </c>
      <c r="B615" s="47" t="s">
        <v>153</v>
      </c>
      <c r="C615" s="47" t="s">
        <v>157</v>
      </c>
      <c r="D615" s="47" t="s">
        <v>1170</v>
      </c>
      <c r="E615" s="47" t="s">
        <v>1100</v>
      </c>
      <c r="F615" s="47" t="s">
        <v>1100</v>
      </c>
      <c r="G615" s="47"/>
      <c r="H615" s="47" t="s">
        <v>406</v>
      </c>
      <c r="I615" s="47" t="s">
        <v>415</v>
      </c>
      <c r="J615" s="47" t="str">
        <f>=IFERROR(VLOOKUP(H615&amp;I615,Table_Fonctions!A:G,6,FALSE),"")</f>
        <v>0</v>
      </c>
      <c r="K615" s="47" t="s">
        <v>1177</v>
      </c>
      <c r="L615" s="47" t="str">
        <f>=IFERROR(VLOOKUP(H615&amp;I615,Table_Fonctions!A:G,7,FALSE),K615)</f>
        <v/>
      </c>
      <c r="M615" s="47" t="str">
        <f>=IF(OR(LEFT(D615, 3)="TJ ", LEFT(D615, 4)="CPH "), "OUI", "NON")</f>
        <v/>
      </c>
      <c r="N615" s="47" t="s">
        <v>363</v>
      </c>
      <c r="O615" s="47"/>
      <c r="P615" s="47">
        <v>1</v>
      </c>
      <c r="Q615" s="47">
        <v>1</v>
      </c>
      <c r="R615" s="47" t="s">
        <v>1172</v>
      </c>
      <c r="S615" s="47">
        <f>=ROUND(BQ615-(BR615+BS615),3)</f>
      </c>
      <c r="T615" s="47">
        <f>=ROUND(CK615-(CL615+CM615+CN615+CO615+CP615),3)</f>
      </c>
      <c r="U615" s="47">
        <v>0</v>
      </c>
      <c r="V615" s="47">
        <v>0</v>
      </c>
      <c r="W615" s="47">
        <v>0</v>
      </c>
      <c r="X615" s="47">
        <v>0</v>
      </c>
      <c r="Y615" s="47">
        <v>0</v>
      </c>
      <c r="Z615" s="47">
        <v>0</v>
      </c>
      <c r="AA615" s="47">
        <v>0</v>
      </c>
      <c r="AB615" s="47">
        <v>0</v>
      </c>
      <c r="AC615" s="47">
        <v>0</v>
      </c>
      <c r="AD615" s="47">
        <v>0</v>
      </c>
      <c r="AE615" s="47">
        <v>0</v>
      </c>
      <c r="AF615" s="47">
        <v>0</v>
      </c>
      <c r="AG615" s="47">
        <v>0</v>
      </c>
      <c r="AH615" s="47">
        <v>0</v>
      </c>
      <c r="AI615" s="47">
        <v>0</v>
      </c>
      <c r="AJ615" s="47">
        <v>0</v>
      </c>
      <c r="AK615" s="47">
        <v>0</v>
      </c>
      <c r="AL615" s="47">
        <v>0</v>
      </c>
      <c r="AM615" s="47">
        <v>0</v>
      </c>
      <c r="AN615" s="47">
        <v>0</v>
      </c>
      <c r="AO615" s="47">
        <v>0</v>
      </c>
      <c r="AP615" s="47">
        <v>0</v>
      </c>
      <c r="AQ615" s="47">
        <v>0</v>
      </c>
      <c r="AR615" s="47">
        <v>0</v>
      </c>
      <c r="AS615" s="47">
        <v>0</v>
      </c>
      <c r="AT615" s="47">
        <v>0</v>
      </c>
      <c r="AU615" s="47">
        <v>0</v>
      </c>
      <c r="AV615" s="47">
        <v>0</v>
      </c>
      <c r="AW615" s="47">
        <v>0</v>
      </c>
      <c r="AX615" s="47">
        <v>0</v>
      </c>
      <c r="AY615" s="47">
        <v>0</v>
      </c>
      <c r="AZ615" s="47">
        <v>0</v>
      </c>
      <c r="BA615" s="47">
        <v>0</v>
      </c>
      <c r="BB615" s="47">
        <v>0</v>
      </c>
      <c r="BC615" s="47">
        <v>0</v>
      </c>
      <c r="BD615" s="47">
        <v>0</v>
      </c>
      <c r="BE615" s="47">
        <v>0</v>
      </c>
      <c r="BF615" s="47">
        <v>0</v>
      </c>
      <c r="BG615" s="47">
        <v>0</v>
      </c>
      <c r="BH615" s="47">
        <v>0</v>
      </c>
      <c r="BI615" s="47">
        <v>0</v>
      </c>
      <c r="BJ615" s="47">
        <v>0</v>
      </c>
      <c r="BK615" s="47">
        <v>0</v>
      </c>
      <c r="BL615" s="47">
        <v>0</v>
      </c>
      <c r="BM615" s="47">
        <v>0</v>
      </c>
      <c r="BN615" s="47">
        <v>0</v>
      </c>
      <c r="BO615" s="47">
        <v>0</v>
      </c>
      <c r="BP615" s="47">
        <v>0</v>
      </c>
      <c r="BQ615" s="47">
        <v>0</v>
      </c>
      <c r="BR615" s="47">
        <v>0</v>
      </c>
      <c r="BS615" s="47">
        <v>0</v>
      </c>
      <c r="BT615" s="47">
        <v>0</v>
      </c>
      <c r="BU615" s="47">
        <v>0</v>
      </c>
      <c r="BV615" s="47">
        <v>0</v>
      </c>
      <c r="BW615" s="47">
        <v>0</v>
      </c>
      <c r="BX615" s="47">
        <v>0</v>
      </c>
      <c r="BY615" s="47">
        <v>0</v>
      </c>
      <c r="BZ615" s="47">
        <v>0</v>
      </c>
      <c r="CA615" s="47">
        <v>0</v>
      </c>
      <c r="CB615" s="47">
        <v>0</v>
      </c>
      <c r="CC615" s="47">
        <v>0</v>
      </c>
      <c r="CD615" s="47">
        <v>0</v>
      </c>
      <c r="CE615" s="47">
        <v>0</v>
      </c>
      <c r="CF615" s="47">
        <v>0</v>
      </c>
      <c r="CG615" s="47">
        <v>0</v>
      </c>
      <c r="CH615" s="47">
        <v>0</v>
      </c>
      <c r="CI615" s="47">
        <v>0</v>
      </c>
      <c r="CJ615" s="47">
        <v>0</v>
      </c>
      <c r="CK615" s="47">
        <v>0</v>
      </c>
      <c r="CL615" s="47">
        <v>0</v>
      </c>
      <c r="CM615" s="47">
        <v>0</v>
      </c>
      <c r="CN615" s="47">
        <v>0</v>
      </c>
      <c r="CO615" s="47">
        <v>0</v>
      </c>
      <c r="CP615" s="47">
        <v>0</v>
      </c>
      <c r="CQ615" s="47">
        <v>0</v>
      </c>
      <c r="CR615" s="47">
        <v>0</v>
      </c>
      <c r="CS615" s="47">
        <v>0</v>
      </c>
      <c r="CT615" s="47">
        <v>0</v>
      </c>
      <c r="CU615" s="47">
        <v>0</v>
      </c>
      <c r="CV615" s="47">
        <v>0</v>
      </c>
      <c r="CW615" s="47">
        <v>0</v>
      </c>
      <c r="CX615" s="47">
        <v>0</v>
      </c>
      <c r="CY615" s="47">
        <v>1</v>
      </c>
      <c r="CZ615" s="47">
        <v>1</v>
      </c>
      <c r="DA615" s="47">
        <v>0</v>
      </c>
      <c r="DB615" s="47">
        <v>0</v>
      </c>
      <c r="DC615" s="47">
        <v>0</v>
      </c>
      <c r="DD615" s="47">
        <v>0</v>
      </c>
      <c r="DE615" s="47">
        <v>0</v>
      </c>
      <c r="DF615" s="47">
        <v>0</v>
      </c>
      <c r="DG615" s="47">
        <v>0</v>
      </c>
      <c r="DH615" s="47">
        <v>0</v>
      </c>
      <c r="DI615" s="47">
        <v>0</v>
      </c>
      <c r="DJ615" s="47">
        <v>0</v>
      </c>
      <c r="DK615" s="47">
        <v>0</v>
      </c>
      <c r="DL615" s="47">
        <v>0</v>
      </c>
      <c r="DM615" s="47">
        <v>0</v>
      </c>
      <c r="DN615" s="47">
        <v>0</v>
      </c>
      <c r="DO615" s="47">
        <v>0</v>
      </c>
      <c r="DP615" s="47">
        <v>0</v>
      </c>
      <c r="DQ615" s="47">
        <v>0</v>
      </c>
      <c r="DR615" s="47">
        <v>0</v>
      </c>
      <c r="DS615" s="47">
        <v>0</v>
      </c>
      <c r="DT615" s="47">
        <v>0</v>
      </c>
      <c r="DU615" s="47">
        <v>0</v>
      </c>
      <c r="DV615" s="47">
        <v>0</v>
      </c>
      <c r="DW615" s="47">
        <v>0</v>
      </c>
      <c r="DX615" s="47">
        <v>0</v>
      </c>
      <c r="DY615" s="47">
        <v>0</v>
      </c>
      <c r="DZ615" s="47">
        <v>0</v>
      </c>
      <c r="EA615" s="47">
        <v>0</v>
      </c>
      <c r="ZZ615" t="s">
        <v>157</v>
      </c>
    </row>
    <row r="616" spans="1:702" x14ac:dyDescent="0.25">
      <c r="A616" s="47" t="s">
        <v>1102</v>
      </c>
      <c r="B616" s="47" t="s">
        <v>153</v>
      </c>
      <c r="C616" s="47" t="s">
        <v>157</v>
      </c>
      <c r="D616" s="47" t="s">
        <v>1170</v>
      </c>
      <c r="E616" s="47" t="s">
        <v>1100</v>
      </c>
      <c r="F616" s="47" t="s">
        <v>1100</v>
      </c>
      <c r="G616" s="47"/>
      <c r="H616" s="47" t="s">
        <v>406</v>
      </c>
      <c r="I616" s="47" t="s">
        <v>412</v>
      </c>
      <c r="J616" s="47" t="str">
        <f>=IFERROR(VLOOKUP(H616&amp;I616,Table_Fonctions!A:G,6,FALSE),"")</f>
        <v>0</v>
      </c>
      <c r="K616" s="47" t="s">
        <v>1177</v>
      </c>
      <c r="L616" s="47" t="str">
        <f>=IFERROR(VLOOKUP(H616&amp;I616,Table_Fonctions!A:G,7,FALSE),K616)</f>
        <v/>
      </c>
      <c r="M616" s="47" t="str">
        <f>=IF(OR(LEFT(D616, 3)="TJ ", LEFT(D616, 4)="CPH "), "OUI", "NON")</f>
        <v/>
      </c>
      <c r="N616" s="47" t="s">
        <v>363</v>
      </c>
      <c r="O616" s="47"/>
      <c r="P616" s="47">
        <v>1</v>
      </c>
      <c r="Q616" s="47">
        <v>1</v>
      </c>
      <c r="R616" s="47" t="s">
        <v>1172</v>
      </c>
      <c r="S616" s="47">
        <f>=ROUND(BQ616-(BR616+BS616),3)</f>
      </c>
      <c r="T616" s="47">
        <f>=ROUND(CK616-(CL616+CM616+CN616+CO616+CP616),3)</f>
      </c>
      <c r="U616" s="47">
        <v>0</v>
      </c>
      <c r="V616" s="47">
        <v>0</v>
      </c>
      <c r="W616" s="47">
        <v>0</v>
      </c>
      <c r="X616" s="47">
        <v>0</v>
      </c>
      <c r="Y616" s="47">
        <v>0</v>
      </c>
      <c r="Z616" s="47">
        <v>0</v>
      </c>
      <c r="AA616" s="47">
        <v>0</v>
      </c>
      <c r="AB616" s="47">
        <v>0</v>
      </c>
      <c r="AC616" s="47">
        <v>0</v>
      </c>
      <c r="AD616" s="47">
        <v>0</v>
      </c>
      <c r="AE616" s="47">
        <v>0</v>
      </c>
      <c r="AF616" s="47">
        <v>0</v>
      </c>
      <c r="AG616" s="47">
        <v>0</v>
      </c>
      <c r="AH616" s="47">
        <v>0</v>
      </c>
      <c r="AI616" s="47">
        <v>0</v>
      </c>
      <c r="AJ616" s="47">
        <v>0</v>
      </c>
      <c r="AK616" s="47">
        <v>0</v>
      </c>
      <c r="AL616" s="47">
        <v>0</v>
      </c>
      <c r="AM616" s="47">
        <v>0</v>
      </c>
      <c r="AN616" s="47">
        <v>0</v>
      </c>
      <c r="AO616" s="47">
        <v>0</v>
      </c>
      <c r="AP616" s="47">
        <v>0</v>
      </c>
      <c r="AQ616" s="47">
        <v>0</v>
      </c>
      <c r="AR616" s="47">
        <v>0</v>
      </c>
      <c r="AS616" s="47">
        <v>0</v>
      </c>
      <c r="AT616" s="47">
        <v>0</v>
      </c>
      <c r="AU616" s="47">
        <v>0</v>
      </c>
      <c r="AV616" s="47">
        <v>0</v>
      </c>
      <c r="AW616" s="47">
        <v>0</v>
      </c>
      <c r="AX616" s="47">
        <v>0</v>
      </c>
      <c r="AY616" s="47">
        <v>0</v>
      </c>
      <c r="AZ616" s="47">
        <v>0</v>
      </c>
      <c r="BA616" s="47">
        <v>0</v>
      </c>
      <c r="BB616" s="47">
        <v>0</v>
      </c>
      <c r="BC616" s="47">
        <v>0</v>
      </c>
      <c r="BD616" s="47">
        <v>0</v>
      </c>
      <c r="BE616" s="47">
        <v>0</v>
      </c>
      <c r="BF616" s="47">
        <v>0</v>
      </c>
      <c r="BG616" s="47">
        <v>0</v>
      </c>
      <c r="BH616" s="47">
        <v>0</v>
      </c>
      <c r="BI616" s="47">
        <v>0</v>
      </c>
      <c r="BJ616" s="47">
        <v>0</v>
      </c>
      <c r="BK616" s="47">
        <v>0</v>
      </c>
      <c r="BL616" s="47">
        <v>0</v>
      </c>
      <c r="BM616" s="47">
        <v>0</v>
      </c>
      <c r="BN616" s="47">
        <v>0</v>
      </c>
      <c r="BO616" s="47">
        <v>0</v>
      </c>
      <c r="BP616" s="47">
        <v>0</v>
      </c>
      <c r="BQ616" s="47">
        <v>0</v>
      </c>
      <c r="BR616" s="47">
        <v>0</v>
      </c>
      <c r="BS616" s="47">
        <v>0</v>
      </c>
      <c r="BT616" s="47">
        <v>0</v>
      </c>
      <c r="BU616" s="47">
        <v>0</v>
      </c>
      <c r="BV616" s="47">
        <v>0</v>
      </c>
      <c r="BW616" s="47">
        <v>0</v>
      </c>
      <c r="BX616" s="47">
        <v>0</v>
      </c>
      <c r="BY616" s="47">
        <v>0</v>
      </c>
      <c r="BZ616" s="47">
        <v>0</v>
      </c>
      <c r="CA616" s="47">
        <v>0</v>
      </c>
      <c r="CB616" s="47">
        <v>0</v>
      </c>
      <c r="CC616" s="47">
        <v>0</v>
      </c>
      <c r="CD616" s="47">
        <v>0</v>
      </c>
      <c r="CE616" s="47">
        <v>0</v>
      </c>
      <c r="CF616" s="47">
        <v>0</v>
      </c>
      <c r="CG616" s="47">
        <v>0</v>
      </c>
      <c r="CH616" s="47">
        <v>0</v>
      </c>
      <c r="CI616" s="47">
        <v>0</v>
      </c>
      <c r="CJ616" s="47">
        <v>0</v>
      </c>
      <c r="CK616" s="47">
        <v>1</v>
      </c>
      <c r="CL616" s="47">
        <v>0</v>
      </c>
      <c r="CM616" s="47">
        <v>0</v>
      </c>
      <c r="CN616" s="47">
        <v>0</v>
      </c>
      <c r="CO616" s="47">
        <v>0</v>
      </c>
      <c r="CP616" s="47">
        <v>1</v>
      </c>
      <c r="CQ616" s="47">
        <v>0</v>
      </c>
      <c r="CR616" s="47">
        <v>0</v>
      </c>
      <c r="CS616" s="47">
        <v>0</v>
      </c>
      <c r="CT616" s="47">
        <v>0</v>
      </c>
      <c r="CU616" s="47">
        <v>0</v>
      </c>
      <c r="CV616" s="47">
        <v>0</v>
      </c>
      <c r="CW616" s="47">
        <v>0</v>
      </c>
      <c r="CX616" s="47">
        <v>0</v>
      </c>
      <c r="CY616" s="47">
        <v>0</v>
      </c>
      <c r="CZ616" s="47">
        <v>0</v>
      </c>
      <c r="DA616" s="47">
        <v>0</v>
      </c>
      <c r="DB616" s="47">
        <v>0</v>
      </c>
      <c r="DC616" s="47">
        <v>0</v>
      </c>
      <c r="DD616" s="47">
        <v>0</v>
      </c>
      <c r="DE616" s="47">
        <v>0</v>
      </c>
      <c r="DF616" s="47">
        <v>0</v>
      </c>
      <c r="DG616" s="47">
        <v>0</v>
      </c>
      <c r="DH616" s="47">
        <v>0</v>
      </c>
      <c r="DI616" s="47">
        <v>0</v>
      </c>
      <c r="DJ616" s="47">
        <v>0</v>
      </c>
      <c r="DK616" s="47">
        <v>0</v>
      </c>
      <c r="DL616" s="47">
        <v>0</v>
      </c>
      <c r="DM616" s="47">
        <v>0</v>
      </c>
      <c r="DN616" s="47">
        <v>0</v>
      </c>
      <c r="DO616" s="47">
        <v>0</v>
      </c>
      <c r="DP616" s="47">
        <v>0</v>
      </c>
      <c r="DQ616" s="47">
        <v>0</v>
      </c>
      <c r="DR616" s="47">
        <v>0</v>
      </c>
      <c r="DS616" s="47">
        <v>0</v>
      </c>
      <c r="DT616" s="47">
        <v>0</v>
      </c>
      <c r="DU616" s="47">
        <v>0</v>
      </c>
      <c r="DV616" s="47">
        <v>0</v>
      </c>
      <c r="DW616" s="47">
        <v>0</v>
      </c>
      <c r="DX616" s="47">
        <v>0</v>
      </c>
      <c r="DY616" s="47">
        <v>0</v>
      </c>
      <c r="DZ616" s="47">
        <v>0</v>
      </c>
      <c r="EA616" s="47">
        <v>0</v>
      </c>
      <c r="ZZ616" t="s">
        <v>157</v>
      </c>
    </row>
    <row r="617" spans="1:702" x14ac:dyDescent="0.25">
      <c r="A617" s="47" t="s">
        <v>1103</v>
      </c>
      <c r="B617" s="47" t="s">
        <v>153</v>
      </c>
      <c r="C617" s="47" t="s">
        <v>157</v>
      </c>
      <c r="D617" s="47" t="s">
        <v>1170</v>
      </c>
      <c r="E617" s="47" t="s">
        <v>1100</v>
      </c>
      <c r="F617" s="47" t="s">
        <v>1100</v>
      </c>
      <c r="G617" s="47"/>
      <c r="H617" s="47" t="s">
        <v>406</v>
      </c>
      <c r="I617" s="47" t="s">
        <v>415</v>
      </c>
      <c r="J617" s="47" t="str">
        <f>=IFERROR(VLOOKUP(H617&amp;I617,Table_Fonctions!A:G,6,FALSE),"")</f>
        <v>0</v>
      </c>
      <c r="K617" s="47" t="s">
        <v>1177</v>
      </c>
      <c r="L617" s="47" t="str">
        <f>=IFERROR(VLOOKUP(H617&amp;I617,Table_Fonctions!A:G,7,FALSE),K617)</f>
        <v/>
      </c>
      <c r="M617" s="47" t="str">
        <f>=IF(OR(LEFT(D617, 3)="TJ ", LEFT(D617, 4)="CPH "), "OUI", "NON")</f>
        <v/>
      </c>
      <c r="N617" s="47" t="s">
        <v>363</v>
      </c>
      <c r="O617" s="47"/>
      <c r="P617" s="47">
        <v>1</v>
      </c>
      <c r="Q617" s="47">
        <v>1</v>
      </c>
      <c r="R617" s="47" t="s">
        <v>1172</v>
      </c>
      <c r="S617" s="47">
        <f>=ROUND(BQ617-(BR617+BS617),3)</f>
      </c>
      <c r="T617" s="47">
        <f>=ROUND(CK617-(CL617+CM617+CN617+CO617+CP617),3)</f>
      </c>
      <c r="U617" s="47">
        <v>0</v>
      </c>
      <c r="V617" s="47">
        <v>0</v>
      </c>
      <c r="W617" s="47">
        <v>0</v>
      </c>
      <c r="X617" s="47">
        <v>0</v>
      </c>
      <c r="Y617" s="47">
        <v>0</v>
      </c>
      <c r="Z617" s="47">
        <v>0</v>
      </c>
      <c r="AA617" s="47">
        <v>0</v>
      </c>
      <c r="AB617" s="47">
        <v>0</v>
      </c>
      <c r="AC617" s="47">
        <v>0</v>
      </c>
      <c r="AD617" s="47">
        <v>0</v>
      </c>
      <c r="AE617" s="47">
        <v>0</v>
      </c>
      <c r="AF617" s="47">
        <v>0</v>
      </c>
      <c r="AG617" s="47">
        <v>0</v>
      </c>
      <c r="AH617" s="47">
        <v>0</v>
      </c>
      <c r="AI617" s="47">
        <v>0</v>
      </c>
      <c r="AJ617" s="47">
        <v>0</v>
      </c>
      <c r="AK617" s="47">
        <v>0</v>
      </c>
      <c r="AL617" s="47">
        <v>0</v>
      </c>
      <c r="AM617" s="47">
        <v>0</v>
      </c>
      <c r="AN617" s="47">
        <v>0</v>
      </c>
      <c r="AO617" s="47">
        <v>0</v>
      </c>
      <c r="AP617" s="47">
        <v>0</v>
      </c>
      <c r="AQ617" s="47">
        <v>0</v>
      </c>
      <c r="AR617" s="47">
        <v>0</v>
      </c>
      <c r="AS617" s="47">
        <v>0</v>
      </c>
      <c r="AT617" s="47">
        <v>0</v>
      </c>
      <c r="AU617" s="47">
        <v>0</v>
      </c>
      <c r="AV617" s="47">
        <v>0</v>
      </c>
      <c r="AW617" s="47">
        <v>0</v>
      </c>
      <c r="AX617" s="47">
        <v>0</v>
      </c>
      <c r="AY617" s="47">
        <v>0</v>
      </c>
      <c r="AZ617" s="47">
        <v>0</v>
      </c>
      <c r="BA617" s="47">
        <v>0</v>
      </c>
      <c r="BB617" s="47">
        <v>0</v>
      </c>
      <c r="BC617" s="47">
        <v>0</v>
      </c>
      <c r="BD617" s="47">
        <v>0</v>
      </c>
      <c r="BE617" s="47">
        <v>0</v>
      </c>
      <c r="BF617" s="47">
        <v>0</v>
      </c>
      <c r="BG617" s="47">
        <v>0</v>
      </c>
      <c r="BH617" s="47">
        <v>0</v>
      </c>
      <c r="BI617" s="47">
        <v>0</v>
      </c>
      <c r="BJ617" s="47">
        <v>0</v>
      </c>
      <c r="BK617" s="47">
        <v>0</v>
      </c>
      <c r="BL617" s="47">
        <v>0</v>
      </c>
      <c r="BM617" s="47">
        <v>0</v>
      </c>
      <c r="BN617" s="47">
        <v>0</v>
      </c>
      <c r="BO617" s="47">
        <v>0</v>
      </c>
      <c r="BP617" s="47">
        <v>0</v>
      </c>
      <c r="BQ617" s="47">
        <v>0</v>
      </c>
      <c r="BR617" s="47">
        <v>0</v>
      </c>
      <c r="BS617" s="47">
        <v>0</v>
      </c>
      <c r="BT617" s="47">
        <v>0</v>
      </c>
      <c r="BU617" s="47">
        <v>0</v>
      </c>
      <c r="BV617" s="47">
        <v>0</v>
      </c>
      <c r="BW617" s="47">
        <v>0</v>
      </c>
      <c r="BX617" s="47">
        <v>0</v>
      </c>
      <c r="BY617" s="47">
        <v>0</v>
      </c>
      <c r="BZ617" s="47">
        <v>0</v>
      </c>
      <c r="CA617" s="47">
        <v>0</v>
      </c>
      <c r="CB617" s="47">
        <v>0</v>
      </c>
      <c r="CC617" s="47">
        <v>0</v>
      </c>
      <c r="CD617" s="47">
        <v>0</v>
      </c>
      <c r="CE617" s="47">
        <v>0</v>
      </c>
      <c r="CF617" s="47">
        <v>0</v>
      </c>
      <c r="CG617" s="47">
        <v>0</v>
      </c>
      <c r="CH617" s="47">
        <v>0</v>
      </c>
      <c r="CI617" s="47">
        <v>0</v>
      </c>
      <c r="CJ617" s="47">
        <v>0</v>
      </c>
      <c r="CK617" s="47">
        <v>0</v>
      </c>
      <c r="CL617" s="47">
        <v>0</v>
      </c>
      <c r="CM617" s="47">
        <v>0</v>
      </c>
      <c r="CN617" s="47">
        <v>0</v>
      </c>
      <c r="CO617" s="47">
        <v>0</v>
      </c>
      <c r="CP617" s="47">
        <v>0</v>
      </c>
      <c r="CQ617" s="47">
        <v>1</v>
      </c>
      <c r="CR617" s="47">
        <v>0</v>
      </c>
      <c r="CS617" s="47">
        <v>0</v>
      </c>
      <c r="CT617" s="47">
        <v>0</v>
      </c>
      <c r="CU617" s="47">
        <v>0</v>
      </c>
      <c r="CV617" s="47">
        <v>0</v>
      </c>
      <c r="CW617" s="47">
        <v>0</v>
      </c>
      <c r="CX617" s="47">
        <v>0</v>
      </c>
      <c r="CY617" s="47">
        <v>0</v>
      </c>
      <c r="CZ617" s="47">
        <v>0</v>
      </c>
      <c r="DA617" s="47">
        <v>0</v>
      </c>
      <c r="DB617" s="47">
        <v>0</v>
      </c>
      <c r="DC617" s="47">
        <v>0</v>
      </c>
      <c r="DD617" s="47">
        <v>0</v>
      </c>
      <c r="DE617" s="47">
        <v>0</v>
      </c>
      <c r="DF617" s="47">
        <v>0</v>
      </c>
      <c r="DG617" s="47">
        <v>0</v>
      </c>
      <c r="DH617" s="47">
        <v>0</v>
      </c>
      <c r="DI617" s="47">
        <v>0</v>
      </c>
      <c r="DJ617" s="47">
        <v>0</v>
      </c>
      <c r="DK617" s="47">
        <v>0</v>
      </c>
      <c r="DL617" s="47">
        <v>0</v>
      </c>
      <c r="DM617" s="47">
        <v>0</v>
      </c>
      <c r="DN617" s="47">
        <v>0</v>
      </c>
      <c r="DO617" s="47">
        <v>0</v>
      </c>
      <c r="DP617" s="47">
        <v>0</v>
      </c>
      <c r="DQ617" s="47">
        <v>0</v>
      </c>
      <c r="DR617" s="47">
        <v>0</v>
      </c>
      <c r="DS617" s="47">
        <v>0</v>
      </c>
      <c r="DT617" s="47">
        <v>0</v>
      </c>
      <c r="DU617" s="47">
        <v>0</v>
      </c>
      <c r="DV617" s="47">
        <v>0</v>
      </c>
      <c r="DW617" s="47">
        <v>0</v>
      </c>
      <c r="DX617" s="47">
        <v>0</v>
      </c>
      <c r="DY617" s="47">
        <v>0</v>
      </c>
      <c r="DZ617" s="47">
        <v>0</v>
      </c>
      <c r="EA617" s="47">
        <v>0</v>
      </c>
      <c r="ZZ617" t="s">
        <v>157</v>
      </c>
    </row>
    <row r="618" spans="1:702" x14ac:dyDescent="0.25">
      <c r="A618" s="47" t="s">
        <v>1104</v>
      </c>
      <c r="B618" s="47" t="s">
        <v>153</v>
      </c>
      <c r="C618" s="47" t="s">
        <v>157</v>
      </c>
      <c r="D618" s="47" t="s">
        <v>1170</v>
      </c>
      <c r="E618" s="47" t="s">
        <v>1100</v>
      </c>
      <c r="F618" s="47" t="s">
        <v>1100</v>
      </c>
      <c r="G618" s="47"/>
      <c r="H618" s="47" t="s">
        <v>406</v>
      </c>
      <c r="I618" s="47" t="s">
        <v>428</v>
      </c>
      <c r="J618" s="47" t="str">
        <f>=IFERROR(VLOOKUP(H618&amp;I618,Table_Fonctions!A:G,6,FALSE),"")</f>
        <v>0</v>
      </c>
      <c r="K618" s="47" t="s">
        <v>1178</v>
      </c>
      <c r="L618" s="47" t="str">
        <f>=IFERROR(VLOOKUP(H618&amp;I618,Table_Fonctions!A:G,7,FALSE),K618)</f>
        <v/>
      </c>
      <c r="M618" s="47" t="str">
        <f>=IF(OR(LEFT(D618, 3)="TJ ", LEFT(D618, 4)="CPH "), "OUI", "NON")</f>
        <v/>
      </c>
      <c r="N618" s="47" t="s">
        <v>363</v>
      </c>
      <c r="O618" s="47"/>
      <c r="P618" s="47">
        <v>1</v>
      </c>
      <c r="Q618" s="47">
        <v>1</v>
      </c>
      <c r="R618" s="47" t="s">
        <v>1172</v>
      </c>
      <c r="S618" s="47">
        <f>=ROUND(BQ618-(BR618+BS618),3)</f>
      </c>
      <c r="T618" s="47">
        <f>=ROUND(CK618-(CL618+CM618+CN618+CO618+CP618),3)</f>
      </c>
      <c r="U618" s="47">
        <v>0</v>
      </c>
      <c r="V618" s="47">
        <v>0</v>
      </c>
      <c r="W618" s="47">
        <v>0</v>
      </c>
      <c r="X618" s="47">
        <v>0</v>
      </c>
      <c r="Y618" s="47">
        <v>0</v>
      </c>
      <c r="Z618" s="47">
        <v>0</v>
      </c>
      <c r="AA618" s="47">
        <v>0</v>
      </c>
      <c r="AB618" s="47">
        <v>0</v>
      </c>
      <c r="AC618" s="47">
        <v>0</v>
      </c>
      <c r="AD618" s="47">
        <v>0</v>
      </c>
      <c r="AE618" s="47">
        <v>0</v>
      </c>
      <c r="AF618" s="47">
        <v>0</v>
      </c>
      <c r="AG618" s="47">
        <v>0</v>
      </c>
      <c r="AH618" s="47">
        <v>0</v>
      </c>
      <c r="AI618" s="47">
        <v>0</v>
      </c>
      <c r="AJ618" s="47">
        <v>0</v>
      </c>
      <c r="AK618" s="47">
        <v>0</v>
      </c>
      <c r="AL618" s="47">
        <v>0</v>
      </c>
      <c r="AM618" s="47">
        <v>0</v>
      </c>
      <c r="AN618" s="47">
        <v>0</v>
      </c>
      <c r="AO618" s="47">
        <v>0</v>
      </c>
      <c r="AP618" s="47">
        <v>0</v>
      </c>
      <c r="AQ618" s="47">
        <v>0</v>
      </c>
      <c r="AR618" s="47">
        <v>0</v>
      </c>
      <c r="AS618" s="47">
        <v>0</v>
      </c>
      <c r="AT618" s="47">
        <v>0</v>
      </c>
      <c r="AU618" s="47">
        <v>0</v>
      </c>
      <c r="AV618" s="47">
        <v>0</v>
      </c>
      <c r="AW618" s="47">
        <v>0</v>
      </c>
      <c r="AX618" s="47">
        <v>0</v>
      </c>
      <c r="AY618" s="47">
        <v>0</v>
      </c>
      <c r="AZ618" s="47">
        <v>0</v>
      </c>
      <c r="BA618" s="47">
        <v>0</v>
      </c>
      <c r="BB618" s="47">
        <v>0</v>
      </c>
      <c r="BC618" s="47">
        <v>0</v>
      </c>
      <c r="BD618" s="47">
        <v>0</v>
      </c>
      <c r="BE618" s="47">
        <v>0</v>
      </c>
      <c r="BF618" s="47">
        <v>0</v>
      </c>
      <c r="BG618" s="47">
        <v>0</v>
      </c>
      <c r="BH618" s="47">
        <v>0</v>
      </c>
      <c r="BI618" s="47">
        <v>0</v>
      </c>
      <c r="BJ618" s="47">
        <v>0</v>
      </c>
      <c r="BK618" s="47">
        <v>0</v>
      </c>
      <c r="BL618" s="47">
        <v>0</v>
      </c>
      <c r="BM618" s="47">
        <v>0</v>
      </c>
      <c r="BN618" s="47">
        <v>0</v>
      </c>
      <c r="BO618" s="47">
        <v>0</v>
      </c>
      <c r="BP618" s="47">
        <v>0</v>
      </c>
      <c r="BQ618" s="47">
        <v>0</v>
      </c>
      <c r="BR618" s="47">
        <v>0</v>
      </c>
      <c r="BS618" s="47">
        <v>0</v>
      </c>
      <c r="BT618" s="47">
        <v>0</v>
      </c>
      <c r="BU618" s="47">
        <v>0</v>
      </c>
      <c r="BV618" s="47">
        <v>0</v>
      </c>
      <c r="BW618" s="47">
        <v>0</v>
      </c>
      <c r="BX618" s="47">
        <v>0</v>
      </c>
      <c r="BY618" s="47">
        <v>0</v>
      </c>
      <c r="BZ618" s="47">
        <v>0</v>
      </c>
      <c r="CA618" s="47">
        <v>0</v>
      </c>
      <c r="CB618" s="47">
        <v>0</v>
      </c>
      <c r="CC618" s="47">
        <v>0</v>
      </c>
      <c r="CD618" s="47">
        <v>0</v>
      </c>
      <c r="CE618" s="47">
        <v>0</v>
      </c>
      <c r="CF618" s="47">
        <v>0</v>
      </c>
      <c r="CG618" s="47">
        <v>0</v>
      </c>
      <c r="CH618" s="47">
        <v>0</v>
      </c>
      <c r="CI618" s="47">
        <v>0</v>
      </c>
      <c r="CJ618" s="47">
        <v>0</v>
      </c>
      <c r="CK618" s="47">
        <v>0</v>
      </c>
      <c r="CL618" s="47">
        <v>0</v>
      </c>
      <c r="CM618" s="47">
        <v>0</v>
      </c>
      <c r="CN618" s="47">
        <v>0</v>
      </c>
      <c r="CO618" s="47">
        <v>0</v>
      </c>
      <c r="CP618" s="47">
        <v>0</v>
      </c>
      <c r="CQ618" s="47">
        <v>0</v>
      </c>
      <c r="CR618" s="47">
        <v>0</v>
      </c>
      <c r="CS618" s="47">
        <v>0</v>
      </c>
      <c r="CT618" s="47">
        <v>0</v>
      </c>
      <c r="CU618" s="47">
        <v>0</v>
      </c>
      <c r="CV618" s="47">
        <v>0</v>
      </c>
      <c r="CW618" s="47">
        <v>0</v>
      </c>
      <c r="CX618" s="47">
        <v>0</v>
      </c>
      <c r="CY618" s="47">
        <v>1</v>
      </c>
      <c r="CZ618" s="47">
        <v>0</v>
      </c>
      <c r="DA618" s="47">
        <v>0</v>
      </c>
      <c r="DB618" s="47">
        <v>0</v>
      </c>
      <c r="DC618" s="47">
        <v>0</v>
      </c>
      <c r="DD618" s="47">
        <v>0</v>
      </c>
      <c r="DE618" s="47">
        <v>0</v>
      </c>
      <c r="DF618" s="47">
        <v>0</v>
      </c>
      <c r="DG618" s="47">
        <v>0</v>
      </c>
      <c r="DH618" s="47">
        <v>1</v>
      </c>
      <c r="DI618" s="47">
        <v>0</v>
      </c>
      <c r="DJ618" s="47">
        <v>0</v>
      </c>
      <c r="DK618" s="47">
        <v>0</v>
      </c>
      <c r="DL618" s="47">
        <v>0</v>
      </c>
      <c r="DM618" s="47">
        <v>0</v>
      </c>
      <c r="DN618" s="47">
        <v>0</v>
      </c>
      <c r="DO618" s="47">
        <v>0</v>
      </c>
      <c r="DP618" s="47">
        <v>0</v>
      </c>
      <c r="DQ618" s="47">
        <v>0</v>
      </c>
      <c r="DR618" s="47">
        <v>0</v>
      </c>
      <c r="DS618" s="47">
        <v>0</v>
      </c>
      <c r="DT618" s="47">
        <v>0</v>
      </c>
      <c r="DU618" s="47">
        <v>0</v>
      </c>
      <c r="DV618" s="47">
        <v>0</v>
      </c>
      <c r="DW618" s="47">
        <v>0</v>
      </c>
      <c r="DX618" s="47">
        <v>0</v>
      </c>
      <c r="DY618" s="47">
        <v>0</v>
      </c>
      <c r="DZ618" s="47">
        <v>0</v>
      </c>
      <c r="EA618" s="47">
        <v>0</v>
      </c>
      <c r="ZZ618" t="s">
        <v>157</v>
      </c>
    </row>
    <row r="619" spans="1:702" x14ac:dyDescent="0.25">
      <c r="A619" s="47" t="s">
        <v>1105</v>
      </c>
      <c r="B619" s="47" t="s">
        <v>153</v>
      </c>
      <c r="C619" s="47" t="s">
        <v>157</v>
      </c>
      <c r="D619" s="47" t="s">
        <v>1170</v>
      </c>
      <c r="E619" s="47" t="s">
        <v>1100</v>
      </c>
      <c r="F619" s="47" t="s">
        <v>1100</v>
      </c>
      <c r="G619" s="47"/>
      <c r="H619" s="47" t="s">
        <v>406</v>
      </c>
      <c r="I619" s="47" t="s">
        <v>505</v>
      </c>
      <c r="J619" s="47" t="str">
        <f>=IFERROR(VLOOKUP(H619&amp;I619,Table_Fonctions!A:G,6,FALSE),"")</f>
        <v>0</v>
      </c>
      <c r="K619" s="47" t="s">
        <v>1178</v>
      </c>
      <c r="L619" s="47" t="str">
        <f>=IFERROR(VLOOKUP(H619&amp;I619,Table_Fonctions!A:G,7,FALSE),K619)</f>
        <v/>
      </c>
      <c r="M619" s="47" t="str">
        <f>=IF(OR(LEFT(D619, 3)="TJ ", LEFT(D619, 4)="CPH "), "OUI", "NON")</f>
        <v/>
      </c>
      <c r="N619" s="47" t="s">
        <v>534</v>
      </c>
      <c r="O619" s="47"/>
      <c r="P619" s="47">
        <v>1</v>
      </c>
      <c r="Q619" s="47">
        <v>1</v>
      </c>
      <c r="R619" s="47" t="s">
        <v>1172</v>
      </c>
      <c r="S619" s="47">
        <f>=ROUND(BQ619-(BR619+BS619),3)</f>
      </c>
      <c r="T619" s="47">
        <f>=ROUND(CK619-(CL619+CM619+CN619+CO619+CP619),3)</f>
      </c>
      <c r="U619" s="47">
        <v>0</v>
      </c>
      <c r="V619" s="47">
        <v>0</v>
      </c>
      <c r="W619" s="47">
        <v>0</v>
      </c>
      <c r="X619" s="47">
        <v>0</v>
      </c>
      <c r="Y619" s="47">
        <v>0</v>
      </c>
      <c r="Z619" s="47">
        <v>0</v>
      </c>
      <c r="AA619" s="47">
        <v>0</v>
      </c>
      <c r="AB619" s="47">
        <v>0</v>
      </c>
      <c r="AC619" s="47">
        <v>0</v>
      </c>
      <c r="AD619" s="47">
        <v>0</v>
      </c>
      <c r="AE619" s="47">
        <v>0</v>
      </c>
      <c r="AF619" s="47">
        <v>0</v>
      </c>
      <c r="AG619" s="47">
        <v>0</v>
      </c>
      <c r="AH619" s="47">
        <v>0</v>
      </c>
      <c r="AI619" s="47">
        <v>0</v>
      </c>
      <c r="AJ619" s="47">
        <v>0</v>
      </c>
      <c r="AK619" s="47">
        <v>0</v>
      </c>
      <c r="AL619" s="47">
        <v>0</v>
      </c>
      <c r="AM619" s="47">
        <v>0</v>
      </c>
      <c r="AN619" s="47">
        <v>0</v>
      </c>
      <c r="AO619" s="47">
        <v>0</v>
      </c>
      <c r="AP619" s="47">
        <v>0</v>
      </c>
      <c r="AQ619" s="47">
        <v>0</v>
      </c>
      <c r="AR619" s="47">
        <v>0</v>
      </c>
      <c r="AS619" s="47">
        <v>1</v>
      </c>
      <c r="AT619" s="47">
        <v>0</v>
      </c>
      <c r="AU619" s="47">
        <v>0</v>
      </c>
      <c r="AV619" s="47">
        <v>0</v>
      </c>
      <c r="AW619" s="47">
        <v>0</v>
      </c>
      <c r="AX619" s="47">
        <v>0</v>
      </c>
      <c r="AY619" s="47">
        <v>0</v>
      </c>
      <c r="AZ619" s="47">
        <v>0</v>
      </c>
      <c r="BA619" s="47">
        <v>0</v>
      </c>
      <c r="BB619" s="47">
        <v>0</v>
      </c>
      <c r="BC619" s="47">
        <v>0</v>
      </c>
      <c r="BD619" s="47">
        <v>0</v>
      </c>
      <c r="BE619" s="47">
        <v>0</v>
      </c>
      <c r="BF619" s="47">
        <v>1</v>
      </c>
      <c r="BG619" s="47">
        <v>0</v>
      </c>
      <c r="BH619" s="47">
        <v>0</v>
      </c>
      <c r="BI619" s="47">
        <v>0</v>
      </c>
      <c r="BJ619" s="47">
        <v>0</v>
      </c>
      <c r="BK619" s="47">
        <v>0</v>
      </c>
      <c r="BL619" s="47">
        <v>0</v>
      </c>
      <c r="BM619" s="47">
        <v>0</v>
      </c>
      <c r="BN619" s="47">
        <v>0</v>
      </c>
      <c r="BO619" s="47">
        <v>0</v>
      </c>
      <c r="BP619" s="47">
        <v>0</v>
      </c>
      <c r="BQ619" s="47">
        <v>0</v>
      </c>
      <c r="BR619" s="47">
        <v>0</v>
      </c>
      <c r="BS619" s="47">
        <v>0</v>
      </c>
      <c r="BT619" s="47">
        <v>0</v>
      </c>
      <c r="BU619" s="47">
        <v>0</v>
      </c>
      <c r="BV619" s="47">
        <v>0</v>
      </c>
      <c r="BW619" s="47">
        <v>0</v>
      </c>
      <c r="BX619" s="47">
        <v>0</v>
      </c>
      <c r="BY619" s="47">
        <v>0</v>
      </c>
      <c r="BZ619" s="47">
        <v>0</v>
      </c>
      <c r="CA619" s="47">
        <v>0</v>
      </c>
      <c r="CB619" s="47">
        <v>0</v>
      </c>
      <c r="CC619" s="47">
        <v>0</v>
      </c>
      <c r="CD619" s="47">
        <v>0</v>
      </c>
      <c r="CE619" s="47">
        <v>0</v>
      </c>
      <c r="CF619" s="47">
        <v>0</v>
      </c>
      <c r="CG619" s="47">
        <v>0</v>
      </c>
      <c r="CH619" s="47">
        <v>0</v>
      </c>
      <c r="CI619" s="47">
        <v>0</v>
      </c>
      <c r="CJ619" s="47">
        <v>0</v>
      </c>
      <c r="CK619" s="47">
        <v>0</v>
      </c>
      <c r="CL619" s="47">
        <v>0</v>
      </c>
      <c r="CM619" s="47">
        <v>0</v>
      </c>
      <c r="CN619" s="47">
        <v>0</v>
      </c>
      <c r="CO619" s="47">
        <v>0</v>
      </c>
      <c r="CP619" s="47">
        <v>0</v>
      </c>
      <c r="CQ619" s="47">
        <v>0</v>
      </c>
      <c r="CR619" s="47">
        <v>0</v>
      </c>
      <c r="CS619" s="47">
        <v>0</v>
      </c>
      <c r="CT619" s="47">
        <v>0</v>
      </c>
      <c r="CU619" s="47">
        <v>0</v>
      </c>
      <c r="CV619" s="47">
        <v>0</v>
      </c>
      <c r="CW619" s="47">
        <v>0</v>
      </c>
      <c r="CX619" s="47">
        <v>0</v>
      </c>
      <c r="CY619" s="47">
        <v>0</v>
      </c>
      <c r="CZ619" s="47">
        <v>0</v>
      </c>
      <c r="DA619" s="47">
        <v>0</v>
      </c>
      <c r="DB619" s="47">
        <v>0</v>
      </c>
      <c r="DC619" s="47">
        <v>0</v>
      </c>
      <c r="DD619" s="47">
        <v>0</v>
      </c>
      <c r="DE619" s="47">
        <v>0</v>
      </c>
      <c r="DF619" s="47">
        <v>0</v>
      </c>
      <c r="DG619" s="47">
        <v>0</v>
      </c>
      <c r="DH619" s="47">
        <v>0</v>
      </c>
      <c r="DI619" s="47">
        <v>0</v>
      </c>
      <c r="DJ619" s="47">
        <v>0</v>
      </c>
      <c r="DK619" s="47">
        <v>0</v>
      </c>
      <c r="DL619" s="47">
        <v>0</v>
      </c>
      <c r="DM619" s="47">
        <v>0</v>
      </c>
      <c r="DN619" s="47">
        <v>0</v>
      </c>
      <c r="DO619" s="47">
        <v>0</v>
      </c>
      <c r="DP619" s="47">
        <v>0</v>
      </c>
      <c r="DQ619" s="47">
        <v>0</v>
      </c>
      <c r="DR619" s="47">
        <v>0</v>
      </c>
      <c r="DS619" s="47">
        <v>0</v>
      </c>
      <c r="DT619" s="47">
        <v>0</v>
      </c>
      <c r="DU619" s="47">
        <v>0</v>
      </c>
      <c r="DV619" s="47">
        <v>0</v>
      </c>
      <c r="DW619" s="47">
        <v>0</v>
      </c>
      <c r="DX619" s="47">
        <v>0</v>
      </c>
      <c r="DY619" s="47">
        <v>0</v>
      </c>
      <c r="DZ619" s="47">
        <v>0</v>
      </c>
      <c r="EA619" s="47">
        <v>0</v>
      </c>
      <c r="ZZ619" t="s">
        <v>157</v>
      </c>
    </row>
    <row r="620" spans="1:702" x14ac:dyDescent="0.25">
      <c r="A620" s="47" t="s">
        <v>1106</v>
      </c>
      <c r="B620" s="47" t="s">
        <v>153</v>
      </c>
      <c r="C620" s="47" t="s">
        <v>157</v>
      </c>
      <c r="D620" s="47" t="s">
        <v>1170</v>
      </c>
      <c r="E620" s="47" t="s">
        <v>1100</v>
      </c>
      <c r="F620" s="47" t="s">
        <v>1100</v>
      </c>
      <c r="G620" s="47"/>
      <c r="H620" s="47" t="s">
        <v>406</v>
      </c>
      <c r="I620" s="47" t="s">
        <v>415</v>
      </c>
      <c r="J620" s="47" t="str">
        <f>=IFERROR(VLOOKUP(H620&amp;I620,Table_Fonctions!A:G,6,FALSE),"")</f>
        <v>0</v>
      </c>
      <c r="K620" s="47" t="s">
        <v>1177</v>
      </c>
      <c r="L620" s="47" t="str">
        <f>=IFERROR(VLOOKUP(H620&amp;I620,Table_Fonctions!A:G,7,FALSE),K620)</f>
        <v/>
      </c>
      <c r="M620" s="47" t="str">
        <f>=IF(OR(LEFT(D620, 3)="TJ ", LEFT(D620, 4)="CPH "), "OUI", "NON")</f>
        <v/>
      </c>
      <c r="N620" s="47" t="s">
        <v>667</v>
      </c>
      <c r="O620" s="47" t="s">
        <v>164</v>
      </c>
      <c r="P620" s="47">
        <v>0.45789473684210524</v>
      </c>
      <c r="Q620" s="47">
        <v>0.45789473684210524</v>
      </c>
      <c r="R620" s="47" t="s">
        <v>1172</v>
      </c>
      <c r="S620" s="47">
        <f>=ROUND(BQ620-(BR620+BS620),3)</f>
      </c>
      <c r="T620" s="47">
        <f>=ROUND(CK620-(CL620+CM620+CN620+CO620+CP620),3)</f>
      </c>
      <c r="U620" s="47">
        <v>0</v>
      </c>
      <c r="V620" s="47">
        <v>0</v>
      </c>
      <c r="W620" s="47">
        <v>0</v>
      </c>
      <c r="X620" s="47">
        <v>0</v>
      </c>
      <c r="Y620" s="47">
        <v>0</v>
      </c>
      <c r="Z620" s="47">
        <v>0</v>
      </c>
      <c r="AA620" s="47">
        <v>0</v>
      </c>
      <c r="AB620" s="47">
        <v>0</v>
      </c>
      <c r="AC620" s="47">
        <v>0</v>
      </c>
      <c r="AD620" s="47">
        <v>0</v>
      </c>
      <c r="AE620" s="47">
        <v>0</v>
      </c>
      <c r="AF620" s="47">
        <v>0</v>
      </c>
      <c r="AG620" s="47">
        <v>0</v>
      </c>
      <c r="AH620" s="47">
        <v>0</v>
      </c>
      <c r="AI620" s="47">
        <v>0</v>
      </c>
      <c r="AJ620" s="47">
        <v>0</v>
      </c>
      <c r="AK620" s="47">
        <v>0</v>
      </c>
      <c r="AL620" s="47">
        <v>0</v>
      </c>
      <c r="AM620" s="47">
        <v>0</v>
      </c>
      <c r="AN620" s="47">
        <v>0</v>
      </c>
      <c r="AO620" s="47">
        <v>0</v>
      </c>
      <c r="AP620" s="47">
        <v>0</v>
      </c>
      <c r="AQ620" s="47">
        <v>0</v>
      </c>
      <c r="AR620" s="47">
        <v>0</v>
      </c>
      <c r="AS620" s="47">
        <v>0</v>
      </c>
      <c r="AT620" s="47">
        <v>0</v>
      </c>
      <c r="AU620" s="47">
        <v>0</v>
      </c>
      <c r="AV620" s="47">
        <v>0</v>
      </c>
      <c r="AW620" s="47">
        <v>0</v>
      </c>
      <c r="AX620" s="47">
        <v>0</v>
      </c>
      <c r="AY620" s="47">
        <v>0</v>
      </c>
      <c r="AZ620" s="47">
        <v>0</v>
      </c>
      <c r="BA620" s="47">
        <v>0</v>
      </c>
      <c r="BB620" s="47">
        <v>0</v>
      </c>
      <c r="BC620" s="47">
        <v>0</v>
      </c>
      <c r="BD620" s="47">
        <v>0</v>
      </c>
      <c r="BE620" s="47">
        <v>0</v>
      </c>
      <c r="BF620" s="47">
        <v>0</v>
      </c>
      <c r="BG620" s="47">
        <v>0</v>
      </c>
      <c r="BH620" s="47">
        <v>0</v>
      </c>
      <c r="BI620" s="47">
        <v>0</v>
      </c>
      <c r="BJ620" s="47">
        <v>0</v>
      </c>
      <c r="BK620" s="47">
        <v>0</v>
      </c>
      <c r="BL620" s="47">
        <v>0</v>
      </c>
      <c r="BM620" s="47">
        <v>0</v>
      </c>
      <c r="BN620" s="47">
        <v>0</v>
      </c>
      <c r="BO620" s="47">
        <v>0</v>
      </c>
      <c r="BP620" s="47">
        <v>0</v>
      </c>
      <c r="BQ620" s="47">
        <v>0</v>
      </c>
      <c r="BR620" s="47">
        <v>0</v>
      </c>
      <c r="BS620" s="47">
        <v>0</v>
      </c>
      <c r="BT620" s="47">
        <v>0</v>
      </c>
      <c r="BU620" s="47">
        <v>0</v>
      </c>
      <c r="BV620" s="47">
        <v>0</v>
      </c>
      <c r="BW620" s="47">
        <v>0</v>
      </c>
      <c r="BX620" s="47">
        <v>0</v>
      </c>
      <c r="BY620" s="47">
        <v>0</v>
      </c>
      <c r="BZ620" s="47">
        <v>0</v>
      </c>
      <c r="CA620" s="47">
        <v>0</v>
      </c>
      <c r="CB620" s="47">
        <v>0</v>
      </c>
      <c r="CC620" s="47">
        <v>0</v>
      </c>
      <c r="CD620" s="47">
        <v>0</v>
      </c>
      <c r="CE620" s="47">
        <v>0</v>
      </c>
      <c r="CF620" s="47">
        <v>0</v>
      </c>
      <c r="CG620" s="47">
        <v>0</v>
      </c>
      <c r="CH620" s="47">
        <v>0</v>
      </c>
      <c r="CI620" s="47">
        <v>0</v>
      </c>
      <c r="CJ620" s="47">
        <v>0</v>
      </c>
      <c r="CK620" s="47">
        <v>0</v>
      </c>
      <c r="CL620" s="47">
        <v>0</v>
      </c>
      <c r="CM620" s="47">
        <v>0</v>
      </c>
      <c r="CN620" s="47">
        <v>0</v>
      </c>
      <c r="CO620" s="47">
        <v>0</v>
      </c>
      <c r="CP620" s="47">
        <v>0</v>
      </c>
      <c r="CQ620" s="47">
        <v>0</v>
      </c>
      <c r="CR620" s="47">
        <v>0</v>
      </c>
      <c r="CS620" s="47">
        <v>0</v>
      </c>
      <c r="CT620" s="47">
        <v>0</v>
      </c>
      <c r="CU620" s="47">
        <v>0</v>
      </c>
      <c r="CV620" s="47">
        <v>0</v>
      </c>
      <c r="CW620" s="47">
        <v>0</v>
      </c>
      <c r="CX620" s="47">
        <v>0</v>
      </c>
      <c r="CY620" s="47">
        <v>0.45789473684210524</v>
      </c>
      <c r="CZ620" s="47">
        <v>0.45789473684210524</v>
      </c>
      <c r="DA620" s="47">
        <v>0</v>
      </c>
      <c r="DB620" s="47">
        <v>0</v>
      </c>
      <c r="DC620" s="47">
        <v>0</v>
      </c>
      <c r="DD620" s="47">
        <v>0</v>
      </c>
      <c r="DE620" s="47">
        <v>0</v>
      </c>
      <c r="DF620" s="47">
        <v>0</v>
      </c>
      <c r="DG620" s="47">
        <v>0</v>
      </c>
      <c r="DH620" s="47">
        <v>0</v>
      </c>
      <c r="DI620" s="47">
        <v>0</v>
      </c>
      <c r="DJ620" s="47">
        <v>0</v>
      </c>
      <c r="DK620" s="47">
        <v>0</v>
      </c>
      <c r="DL620" s="47">
        <v>0</v>
      </c>
      <c r="DM620" s="47">
        <v>0</v>
      </c>
      <c r="DN620" s="47">
        <v>0</v>
      </c>
      <c r="DO620" s="47">
        <v>0</v>
      </c>
      <c r="DP620" s="47">
        <v>0</v>
      </c>
      <c r="DQ620" s="47">
        <v>0</v>
      </c>
      <c r="DR620" s="47">
        <v>0</v>
      </c>
      <c r="DS620" s="47">
        <v>0</v>
      </c>
      <c r="DT620" s="47">
        <v>0</v>
      </c>
      <c r="DU620" s="47">
        <v>0</v>
      </c>
      <c r="DV620" s="47">
        <v>0</v>
      </c>
      <c r="DW620" s="47">
        <v>0</v>
      </c>
      <c r="DX620" s="47">
        <v>0</v>
      </c>
      <c r="DY620" s="47">
        <v>0</v>
      </c>
      <c r="DZ620" s="47">
        <v>0</v>
      </c>
      <c r="EA620" s="47">
        <v>0</v>
      </c>
      <c r="ZZ620" t="s">
        <v>157</v>
      </c>
    </row>
    <row r="621" spans="1:702" x14ac:dyDescent="0.25">
      <c r="A621" s="47" t="s">
        <v>1107</v>
      </c>
      <c r="B621" s="47" t="s">
        <v>153</v>
      </c>
      <c r="C621" s="47" t="s">
        <v>157</v>
      </c>
      <c r="D621" s="47" t="s">
        <v>1170</v>
      </c>
      <c r="E621" s="47" t="s">
        <v>1100</v>
      </c>
      <c r="F621" s="47" t="s">
        <v>1100</v>
      </c>
      <c r="G621" s="47"/>
      <c r="H621" s="47" t="s">
        <v>406</v>
      </c>
      <c r="I621" s="47" t="s">
        <v>412</v>
      </c>
      <c r="J621" s="47" t="str">
        <f>=IFERROR(VLOOKUP(H621&amp;I621,Table_Fonctions!A:G,6,FALSE),"")</f>
        <v>0</v>
      </c>
      <c r="K621" s="47" t="s">
        <v>1177</v>
      </c>
      <c r="L621" s="47" t="str">
        <f>=IFERROR(VLOOKUP(H621&amp;I621,Table_Fonctions!A:G,7,FALSE),K621)</f>
        <v/>
      </c>
      <c r="M621" s="47" t="str">
        <f>=IF(OR(LEFT(D621, 3)="TJ ", LEFT(D621, 4)="CPH "), "OUI", "NON")</f>
        <v/>
      </c>
      <c r="N621" s="47" t="s">
        <v>1090</v>
      </c>
      <c r="O621" s="47"/>
      <c r="P621" s="47">
        <v>1</v>
      </c>
      <c r="Q621" s="47">
        <v>1</v>
      </c>
      <c r="R621" s="47" t="s">
        <v>1172</v>
      </c>
      <c r="S621" s="47">
        <f>=ROUND(BQ621-(BR621+BS621),3)</f>
      </c>
      <c r="T621" s="47">
        <f>=ROUND(CK621-(CL621+CM621+CN621+CO621+CP621),3)</f>
      </c>
      <c r="U621" s="47">
        <v>0</v>
      </c>
      <c r="V621" s="47">
        <v>0</v>
      </c>
      <c r="W621" s="47">
        <v>0</v>
      </c>
      <c r="X621" s="47">
        <v>0</v>
      </c>
      <c r="Y621" s="47">
        <v>0</v>
      </c>
      <c r="Z621" s="47">
        <v>0</v>
      </c>
      <c r="AA621" s="47">
        <v>0</v>
      </c>
      <c r="AB621" s="47">
        <v>0</v>
      </c>
      <c r="AC621" s="47">
        <v>0</v>
      </c>
      <c r="AD621" s="47">
        <v>0</v>
      </c>
      <c r="AE621" s="47">
        <v>0</v>
      </c>
      <c r="AF621" s="47">
        <v>0</v>
      </c>
      <c r="AG621" s="47">
        <v>0</v>
      </c>
      <c r="AH621" s="47">
        <v>0</v>
      </c>
      <c r="AI621" s="47">
        <v>0</v>
      </c>
      <c r="AJ621" s="47">
        <v>0</v>
      </c>
      <c r="AK621" s="47">
        <v>0</v>
      </c>
      <c r="AL621" s="47">
        <v>0</v>
      </c>
      <c r="AM621" s="47">
        <v>0</v>
      </c>
      <c r="AN621" s="47">
        <v>0</v>
      </c>
      <c r="AO621" s="47">
        <v>0</v>
      </c>
      <c r="AP621" s="47">
        <v>0</v>
      </c>
      <c r="AQ621" s="47">
        <v>0</v>
      </c>
      <c r="AR621" s="47">
        <v>0</v>
      </c>
      <c r="AS621" s="47">
        <v>0</v>
      </c>
      <c r="AT621" s="47">
        <v>0</v>
      </c>
      <c r="AU621" s="47">
        <v>0</v>
      </c>
      <c r="AV621" s="47">
        <v>0</v>
      </c>
      <c r="AW621" s="47">
        <v>0</v>
      </c>
      <c r="AX621" s="47">
        <v>0</v>
      </c>
      <c r="AY621" s="47">
        <v>0</v>
      </c>
      <c r="AZ621" s="47">
        <v>0</v>
      </c>
      <c r="BA621" s="47">
        <v>0</v>
      </c>
      <c r="BB621" s="47">
        <v>0</v>
      </c>
      <c r="BC621" s="47">
        <v>0</v>
      </c>
      <c r="BD621" s="47">
        <v>0</v>
      </c>
      <c r="BE621" s="47">
        <v>0</v>
      </c>
      <c r="BF621" s="47">
        <v>0</v>
      </c>
      <c r="BG621" s="47">
        <v>0</v>
      </c>
      <c r="BH621" s="47">
        <v>0</v>
      </c>
      <c r="BI621" s="47">
        <v>0</v>
      </c>
      <c r="BJ621" s="47">
        <v>0</v>
      </c>
      <c r="BK621" s="47">
        <v>0</v>
      </c>
      <c r="BL621" s="47">
        <v>0</v>
      </c>
      <c r="BM621" s="47">
        <v>0</v>
      </c>
      <c r="BN621" s="47">
        <v>0</v>
      </c>
      <c r="BO621" s="47">
        <v>0</v>
      </c>
      <c r="BP621" s="47">
        <v>0</v>
      </c>
      <c r="BQ621" s="47">
        <v>1</v>
      </c>
      <c r="BR621" s="47">
        <v>0</v>
      </c>
      <c r="BS621" s="47">
        <v>0</v>
      </c>
      <c r="BT621" s="47">
        <v>0</v>
      </c>
      <c r="BU621" s="47">
        <v>0</v>
      </c>
      <c r="BV621" s="47">
        <v>0</v>
      </c>
      <c r="BW621" s="47">
        <v>0</v>
      </c>
      <c r="BX621" s="47">
        <v>0</v>
      </c>
      <c r="BY621" s="47">
        <v>0</v>
      </c>
      <c r="BZ621" s="47">
        <v>0</v>
      </c>
      <c r="CA621" s="47">
        <v>0</v>
      </c>
      <c r="CB621" s="47">
        <v>0</v>
      </c>
      <c r="CC621" s="47">
        <v>0</v>
      </c>
      <c r="CD621" s="47">
        <v>0</v>
      </c>
      <c r="CE621" s="47">
        <v>0</v>
      </c>
      <c r="CF621" s="47">
        <v>0</v>
      </c>
      <c r="CG621" s="47">
        <v>0</v>
      </c>
      <c r="CH621" s="47">
        <v>0</v>
      </c>
      <c r="CI621" s="47">
        <v>0</v>
      </c>
      <c r="CJ621" s="47">
        <v>0</v>
      </c>
      <c r="CK621" s="47">
        <v>0</v>
      </c>
      <c r="CL621" s="47">
        <v>0</v>
      </c>
      <c r="CM621" s="47">
        <v>0</v>
      </c>
      <c r="CN621" s="47">
        <v>0</v>
      </c>
      <c r="CO621" s="47">
        <v>0</v>
      </c>
      <c r="CP621" s="47">
        <v>0</v>
      </c>
      <c r="CQ621" s="47">
        <v>0</v>
      </c>
      <c r="CR621" s="47">
        <v>0</v>
      </c>
      <c r="CS621" s="47">
        <v>0</v>
      </c>
      <c r="CT621" s="47">
        <v>0</v>
      </c>
      <c r="CU621" s="47">
        <v>0</v>
      </c>
      <c r="CV621" s="47">
        <v>0</v>
      </c>
      <c r="CW621" s="47">
        <v>0</v>
      </c>
      <c r="CX621" s="47">
        <v>0</v>
      </c>
      <c r="CY621" s="47">
        <v>0</v>
      </c>
      <c r="CZ621" s="47">
        <v>0</v>
      </c>
      <c r="DA621" s="47">
        <v>0</v>
      </c>
      <c r="DB621" s="47">
        <v>0</v>
      </c>
      <c r="DC621" s="47">
        <v>0</v>
      </c>
      <c r="DD621" s="47">
        <v>0</v>
      </c>
      <c r="DE621" s="47">
        <v>0</v>
      </c>
      <c r="DF621" s="47">
        <v>0</v>
      </c>
      <c r="DG621" s="47">
        <v>0</v>
      </c>
      <c r="DH621" s="47">
        <v>0</v>
      </c>
      <c r="DI621" s="47">
        <v>0</v>
      </c>
      <c r="DJ621" s="47">
        <v>0</v>
      </c>
      <c r="DK621" s="47">
        <v>0</v>
      </c>
      <c r="DL621" s="47">
        <v>0</v>
      </c>
      <c r="DM621" s="47">
        <v>0</v>
      </c>
      <c r="DN621" s="47">
        <v>0</v>
      </c>
      <c r="DO621" s="47">
        <v>0</v>
      </c>
      <c r="DP621" s="47">
        <v>0</v>
      </c>
      <c r="DQ621" s="47">
        <v>0</v>
      </c>
      <c r="DR621" s="47">
        <v>0</v>
      </c>
      <c r="DS621" s="47">
        <v>0</v>
      </c>
      <c r="DT621" s="47">
        <v>0</v>
      </c>
      <c r="DU621" s="47">
        <v>0</v>
      </c>
      <c r="DV621" s="47">
        <v>0</v>
      </c>
      <c r="DW621" s="47">
        <v>0</v>
      </c>
      <c r="DX621" s="47">
        <v>0</v>
      </c>
      <c r="DY621" s="47">
        <v>0</v>
      </c>
      <c r="DZ621" s="47">
        <v>0</v>
      </c>
      <c r="EA621" s="47">
        <v>0</v>
      </c>
      <c r="ZZ621" t="s">
        <v>157</v>
      </c>
    </row>
    <row r="622" spans="1:702" x14ac:dyDescent="0.25">
      <c r="A622" s="47" t="s">
        <v>1108</v>
      </c>
      <c r="B622" s="47" t="s">
        <v>153</v>
      </c>
      <c r="C622" s="47" t="s">
        <v>157</v>
      </c>
      <c r="D622" s="47" t="s">
        <v>1170</v>
      </c>
      <c r="E622" s="47" t="s">
        <v>1100</v>
      </c>
      <c r="F622" s="47" t="s">
        <v>1100</v>
      </c>
      <c r="G622" s="47"/>
      <c r="H622" s="47" t="s">
        <v>406</v>
      </c>
      <c r="I622" s="47" t="s">
        <v>505</v>
      </c>
      <c r="J622" s="47" t="str">
        <f>=IFERROR(VLOOKUP(H622&amp;I622,Table_Fonctions!A:G,6,FALSE),"")</f>
        <v>0</v>
      </c>
      <c r="K622" s="47" t="s">
        <v>1178</v>
      </c>
      <c r="L622" s="47" t="str">
        <f>=IFERROR(VLOOKUP(H622&amp;I622,Table_Fonctions!A:G,7,FALSE),K622)</f>
        <v/>
      </c>
      <c r="M622" s="47" t="str">
        <f>=IF(OR(LEFT(D622, 3)="TJ ", LEFT(D622, 4)="CPH "), "OUI", "NON")</f>
        <v/>
      </c>
      <c r="N622" s="47" t="s">
        <v>363</v>
      </c>
      <c r="O622" s="47"/>
      <c r="P622" s="47">
        <v>1</v>
      </c>
      <c r="Q622" s="47">
        <v>0</v>
      </c>
      <c r="R622" s="47">
        <v>1</v>
      </c>
      <c r="S622" s="47">
        <f>=ROUND(BQ622-(BR622+BS622),3)</f>
      </c>
      <c r="T622" s="47">
        <f>=ROUND(CK622-(CL622+CM622+CN622+CO622+CP622),3)</f>
      </c>
      <c r="U622" s="47">
        <v>0</v>
      </c>
      <c r="V622" s="47">
        <v>0</v>
      </c>
      <c r="W622" s="47">
        <v>0</v>
      </c>
      <c r="X622" s="47">
        <v>0</v>
      </c>
      <c r="Y622" s="47">
        <v>0</v>
      </c>
      <c r="Z622" s="47">
        <v>0</v>
      </c>
      <c r="AA622" s="47">
        <v>0</v>
      </c>
      <c r="AB622" s="47">
        <v>0</v>
      </c>
      <c r="AC622" s="47">
        <v>0</v>
      </c>
      <c r="AD622" s="47">
        <v>0</v>
      </c>
      <c r="AE622" s="47">
        <v>0</v>
      </c>
      <c r="AF622" s="47">
        <v>0</v>
      </c>
      <c r="AG622" s="47">
        <v>0</v>
      </c>
      <c r="AH622" s="47">
        <v>0</v>
      </c>
      <c r="AI622" s="47">
        <v>0</v>
      </c>
      <c r="AJ622" s="47">
        <v>0</v>
      </c>
      <c r="AK622" s="47">
        <v>0</v>
      </c>
      <c r="AL622" s="47">
        <v>0</v>
      </c>
      <c r="AM622" s="47">
        <v>0</v>
      </c>
      <c r="AN622" s="47">
        <v>0</v>
      </c>
      <c r="AO622" s="47">
        <v>0</v>
      </c>
      <c r="AP622" s="47">
        <v>0</v>
      </c>
      <c r="AQ622" s="47">
        <v>0</v>
      </c>
      <c r="AR622" s="47">
        <v>0</v>
      </c>
      <c r="AS622" s="47">
        <v>0</v>
      </c>
      <c r="AT622" s="47">
        <v>0</v>
      </c>
      <c r="AU622" s="47">
        <v>0</v>
      </c>
      <c r="AV622" s="47">
        <v>0</v>
      </c>
      <c r="AW622" s="47">
        <v>0</v>
      </c>
      <c r="AX622" s="47">
        <v>0</v>
      </c>
      <c r="AY622" s="47">
        <v>0</v>
      </c>
      <c r="AZ622" s="47">
        <v>0</v>
      </c>
      <c r="BA622" s="47">
        <v>0</v>
      </c>
      <c r="BB622" s="47">
        <v>0</v>
      </c>
      <c r="BC622" s="47">
        <v>0</v>
      </c>
      <c r="BD622" s="47">
        <v>0</v>
      </c>
      <c r="BE622" s="47">
        <v>0</v>
      </c>
      <c r="BF622" s="47">
        <v>0</v>
      </c>
      <c r="BG622" s="47">
        <v>0</v>
      </c>
      <c r="BH622" s="47">
        <v>0</v>
      </c>
      <c r="BI622" s="47">
        <v>0</v>
      </c>
      <c r="BJ622" s="47">
        <v>0</v>
      </c>
      <c r="BK622" s="47">
        <v>0</v>
      </c>
      <c r="BL622" s="47">
        <v>0</v>
      </c>
      <c r="BM622" s="47">
        <v>0</v>
      </c>
      <c r="BN622" s="47">
        <v>0</v>
      </c>
      <c r="BO622" s="47">
        <v>0</v>
      </c>
      <c r="BP622" s="47">
        <v>0</v>
      </c>
      <c r="BQ622" s="47">
        <v>0</v>
      </c>
      <c r="BR622" s="47">
        <v>0</v>
      </c>
      <c r="BS622" s="47">
        <v>0</v>
      </c>
      <c r="BT622" s="47">
        <v>0</v>
      </c>
      <c r="BU622" s="47">
        <v>0</v>
      </c>
      <c r="BV622" s="47">
        <v>0</v>
      </c>
      <c r="BW622" s="47">
        <v>0</v>
      </c>
      <c r="BX622" s="47">
        <v>0</v>
      </c>
      <c r="BY622" s="47">
        <v>0</v>
      </c>
      <c r="BZ622" s="47">
        <v>0</v>
      </c>
      <c r="CA622" s="47">
        <v>0</v>
      </c>
      <c r="CB622" s="47">
        <v>0</v>
      </c>
      <c r="CC622" s="47">
        <v>0</v>
      </c>
      <c r="CD622" s="47">
        <v>0</v>
      </c>
      <c r="CE622" s="47">
        <v>0</v>
      </c>
      <c r="CF622" s="47">
        <v>0</v>
      </c>
      <c r="CG622" s="47">
        <v>0</v>
      </c>
      <c r="CH622" s="47">
        <v>0</v>
      </c>
      <c r="CI622" s="47">
        <v>0</v>
      </c>
      <c r="CJ622" s="47">
        <v>0</v>
      </c>
      <c r="CK622" s="47">
        <v>0</v>
      </c>
      <c r="CL622" s="47">
        <v>0</v>
      </c>
      <c r="CM622" s="47">
        <v>0</v>
      </c>
      <c r="CN622" s="47">
        <v>0</v>
      </c>
      <c r="CO622" s="47">
        <v>0</v>
      </c>
      <c r="CP622" s="47">
        <v>0</v>
      </c>
      <c r="CQ622" s="47">
        <v>0</v>
      </c>
      <c r="CR622" s="47">
        <v>0</v>
      </c>
      <c r="CS622" s="47">
        <v>0</v>
      </c>
      <c r="CT622" s="47">
        <v>0</v>
      </c>
      <c r="CU622" s="47">
        <v>0</v>
      </c>
      <c r="CV622" s="47">
        <v>0</v>
      </c>
      <c r="CW622" s="47">
        <v>0</v>
      </c>
      <c r="CX622" s="47">
        <v>0</v>
      </c>
      <c r="CY622" s="47">
        <v>0</v>
      </c>
      <c r="CZ622" s="47">
        <v>0</v>
      </c>
      <c r="DA622" s="47">
        <v>0</v>
      </c>
      <c r="DB622" s="47">
        <v>0</v>
      </c>
      <c r="DC622" s="47">
        <v>0</v>
      </c>
      <c r="DD622" s="47">
        <v>0</v>
      </c>
      <c r="DE622" s="47">
        <v>0</v>
      </c>
      <c r="DF622" s="47">
        <v>0</v>
      </c>
      <c r="DG622" s="47">
        <v>0</v>
      </c>
      <c r="DH622" s="47">
        <v>0</v>
      </c>
      <c r="DI622" s="47">
        <v>0</v>
      </c>
      <c r="DJ622" s="47">
        <v>0</v>
      </c>
      <c r="DK622" s="47">
        <v>0</v>
      </c>
      <c r="DL622" s="47">
        <v>0</v>
      </c>
      <c r="DM622" s="47">
        <v>0</v>
      </c>
      <c r="DN622" s="47">
        <v>0</v>
      </c>
      <c r="DO622" s="47">
        <v>0</v>
      </c>
      <c r="DP622" s="47">
        <v>0</v>
      </c>
      <c r="DQ622" s="47">
        <v>0</v>
      </c>
      <c r="DR622" s="47">
        <v>0</v>
      </c>
      <c r="DS622" s="47">
        <v>0</v>
      </c>
      <c r="DT622" s="47">
        <v>0</v>
      </c>
      <c r="DU622" s="47">
        <v>0</v>
      </c>
      <c r="DV622" s="47">
        <v>0</v>
      </c>
      <c r="DW622" s="47">
        <v>0</v>
      </c>
      <c r="DX622" s="47">
        <v>0</v>
      </c>
      <c r="DY622" s="47">
        <v>0</v>
      </c>
      <c r="DZ622" s="47">
        <v>0</v>
      </c>
      <c r="EA622" s="47">
        <v>0</v>
      </c>
      <c r="ZZ622" t="s">
        <v>157</v>
      </c>
    </row>
    <row r="623" spans="1:702" x14ac:dyDescent="0.25">
      <c r="A623" s="47" t="s">
        <v>1109</v>
      </c>
      <c r="B623" s="47" t="s">
        <v>153</v>
      </c>
      <c r="C623" s="47" t="s">
        <v>157</v>
      </c>
      <c r="D623" s="47" t="s">
        <v>1170</v>
      </c>
      <c r="E623" s="47" t="s">
        <v>1100</v>
      </c>
      <c r="F623" s="47" t="s">
        <v>1100</v>
      </c>
      <c r="G623" s="47"/>
      <c r="H623" s="47" t="s">
        <v>406</v>
      </c>
      <c r="I623" s="47" t="s">
        <v>415</v>
      </c>
      <c r="J623" s="47" t="str">
        <f>=IFERROR(VLOOKUP(H623&amp;I623,Table_Fonctions!A:G,6,FALSE),"")</f>
        <v>0</v>
      </c>
      <c r="K623" s="47" t="s">
        <v>1177</v>
      </c>
      <c r="L623" s="47" t="str">
        <f>=IFERROR(VLOOKUP(H623&amp;I623,Table_Fonctions!A:G,7,FALSE),K623)</f>
        <v/>
      </c>
      <c r="M623" s="47" t="str">
        <f>=IF(OR(LEFT(D623, 3)="TJ ", LEFT(D623, 4)="CPH "), "OUI", "NON")</f>
        <v/>
      </c>
      <c r="N623" s="47" t="s">
        <v>363</v>
      </c>
      <c r="O623" s="47" t="s">
        <v>409</v>
      </c>
      <c r="P623" s="47">
        <v>0.6854990583804144</v>
      </c>
      <c r="Q623" s="47">
        <v>0</v>
      </c>
      <c r="R623" s="47">
        <v>0.6854990583804144</v>
      </c>
      <c r="S623" s="47">
        <f>=ROUND(BQ623-(BR623+BS623),3)</f>
      </c>
      <c r="T623" s="47">
        <f>=ROUND(CK623-(CL623+CM623+CN623+CO623+CP623),3)</f>
      </c>
      <c r="U623" s="47">
        <v>0</v>
      </c>
      <c r="V623" s="47">
        <v>0</v>
      </c>
      <c r="W623" s="47">
        <v>0</v>
      </c>
      <c r="X623" s="47">
        <v>0</v>
      </c>
      <c r="Y623" s="47">
        <v>0</v>
      </c>
      <c r="Z623" s="47">
        <v>0</v>
      </c>
      <c r="AA623" s="47">
        <v>0</v>
      </c>
      <c r="AB623" s="47">
        <v>0</v>
      </c>
      <c r="AC623" s="47">
        <v>0</v>
      </c>
      <c r="AD623" s="47">
        <v>0</v>
      </c>
      <c r="AE623" s="47">
        <v>0</v>
      </c>
      <c r="AF623" s="47">
        <v>0</v>
      </c>
      <c r="AG623" s="47">
        <v>0</v>
      </c>
      <c r="AH623" s="47">
        <v>0</v>
      </c>
      <c r="AI623" s="47">
        <v>0</v>
      </c>
      <c r="AJ623" s="47">
        <v>0</v>
      </c>
      <c r="AK623" s="47">
        <v>0</v>
      </c>
      <c r="AL623" s="47">
        <v>0</v>
      </c>
      <c r="AM623" s="47">
        <v>0</v>
      </c>
      <c r="AN623" s="47">
        <v>0</v>
      </c>
      <c r="AO623" s="47">
        <v>0</v>
      </c>
      <c r="AP623" s="47">
        <v>0</v>
      </c>
      <c r="AQ623" s="47">
        <v>0</v>
      </c>
      <c r="AR623" s="47">
        <v>0</v>
      </c>
      <c r="AS623" s="47">
        <v>0</v>
      </c>
      <c r="AT623" s="47">
        <v>0</v>
      </c>
      <c r="AU623" s="47">
        <v>0</v>
      </c>
      <c r="AV623" s="47">
        <v>0</v>
      </c>
      <c r="AW623" s="47">
        <v>0</v>
      </c>
      <c r="AX623" s="47">
        <v>0</v>
      </c>
      <c r="AY623" s="47">
        <v>0</v>
      </c>
      <c r="AZ623" s="47">
        <v>0</v>
      </c>
      <c r="BA623" s="47">
        <v>0</v>
      </c>
      <c r="BB623" s="47">
        <v>0</v>
      </c>
      <c r="BC623" s="47">
        <v>0</v>
      </c>
      <c r="BD623" s="47">
        <v>0</v>
      </c>
      <c r="BE623" s="47">
        <v>0</v>
      </c>
      <c r="BF623" s="47">
        <v>0</v>
      </c>
      <c r="BG623" s="47">
        <v>0</v>
      </c>
      <c r="BH623" s="47">
        <v>0</v>
      </c>
      <c r="BI623" s="47">
        <v>0</v>
      </c>
      <c r="BJ623" s="47">
        <v>0</v>
      </c>
      <c r="BK623" s="47">
        <v>0</v>
      </c>
      <c r="BL623" s="47">
        <v>0</v>
      </c>
      <c r="BM623" s="47">
        <v>0</v>
      </c>
      <c r="BN623" s="47">
        <v>0</v>
      </c>
      <c r="BO623" s="47">
        <v>0</v>
      </c>
      <c r="BP623" s="47">
        <v>0</v>
      </c>
      <c r="BQ623" s="47">
        <v>0</v>
      </c>
      <c r="BR623" s="47">
        <v>0</v>
      </c>
      <c r="BS623" s="47">
        <v>0</v>
      </c>
      <c r="BT623" s="47">
        <v>0</v>
      </c>
      <c r="BU623" s="47">
        <v>0</v>
      </c>
      <c r="BV623" s="47">
        <v>0</v>
      </c>
      <c r="BW623" s="47">
        <v>0</v>
      </c>
      <c r="BX623" s="47">
        <v>0</v>
      </c>
      <c r="BY623" s="47">
        <v>0</v>
      </c>
      <c r="BZ623" s="47">
        <v>0</v>
      </c>
      <c r="CA623" s="47">
        <v>0</v>
      </c>
      <c r="CB623" s="47">
        <v>0</v>
      </c>
      <c r="CC623" s="47">
        <v>0</v>
      </c>
      <c r="CD623" s="47">
        <v>0</v>
      </c>
      <c r="CE623" s="47">
        <v>0</v>
      </c>
      <c r="CF623" s="47">
        <v>0</v>
      </c>
      <c r="CG623" s="47">
        <v>0</v>
      </c>
      <c r="CH623" s="47">
        <v>0</v>
      </c>
      <c r="CI623" s="47">
        <v>0</v>
      </c>
      <c r="CJ623" s="47">
        <v>0</v>
      </c>
      <c r="CK623" s="47">
        <v>0</v>
      </c>
      <c r="CL623" s="47">
        <v>0</v>
      </c>
      <c r="CM623" s="47">
        <v>0</v>
      </c>
      <c r="CN623" s="47">
        <v>0</v>
      </c>
      <c r="CO623" s="47">
        <v>0</v>
      </c>
      <c r="CP623" s="47">
        <v>0</v>
      </c>
      <c r="CQ623" s="47">
        <v>0</v>
      </c>
      <c r="CR623" s="47">
        <v>0</v>
      </c>
      <c r="CS623" s="47">
        <v>0</v>
      </c>
      <c r="CT623" s="47">
        <v>0</v>
      </c>
      <c r="CU623" s="47">
        <v>0</v>
      </c>
      <c r="CV623" s="47">
        <v>0</v>
      </c>
      <c r="CW623" s="47">
        <v>0</v>
      </c>
      <c r="CX623" s="47">
        <v>0</v>
      </c>
      <c r="CY623" s="47">
        <v>0</v>
      </c>
      <c r="CZ623" s="47">
        <v>0</v>
      </c>
      <c r="DA623" s="47">
        <v>0</v>
      </c>
      <c r="DB623" s="47">
        <v>0</v>
      </c>
      <c r="DC623" s="47">
        <v>0</v>
      </c>
      <c r="DD623" s="47">
        <v>0</v>
      </c>
      <c r="DE623" s="47">
        <v>0</v>
      </c>
      <c r="DF623" s="47">
        <v>0</v>
      </c>
      <c r="DG623" s="47">
        <v>0</v>
      </c>
      <c r="DH623" s="47">
        <v>0</v>
      </c>
      <c r="DI623" s="47">
        <v>0</v>
      </c>
      <c r="DJ623" s="47">
        <v>0</v>
      </c>
      <c r="DK623" s="47">
        <v>0</v>
      </c>
      <c r="DL623" s="47">
        <v>0</v>
      </c>
      <c r="DM623" s="47">
        <v>0</v>
      </c>
      <c r="DN623" s="47">
        <v>0</v>
      </c>
      <c r="DO623" s="47">
        <v>0</v>
      </c>
      <c r="DP623" s="47">
        <v>0</v>
      </c>
      <c r="DQ623" s="47">
        <v>0</v>
      </c>
      <c r="DR623" s="47">
        <v>0</v>
      </c>
      <c r="DS623" s="47">
        <v>0</v>
      </c>
      <c r="DT623" s="47">
        <v>0</v>
      </c>
      <c r="DU623" s="47">
        <v>0</v>
      </c>
      <c r="DV623" s="47">
        <v>0</v>
      </c>
      <c r="DW623" s="47">
        <v>0</v>
      </c>
      <c r="DX623" s="47">
        <v>0</v>
      </c>
      <c r="DY623" s="47">
        <v>0</v>
      </c>
      <c r="DZ623" s="47">
        <v>0</v>
      </c>
      <c r="EA623" s="47">
        <v>0</v>
      </c>
      <c r="ZZ623" t="s">
        <v>157</v>
      </c>
    </row>
    <row r="624" spans="1:702" x14ac:dyDescent="0.25">
      <c r="A624" s="47" t="s">
        <v>1110</v>
      </c>
      <c r="B624" s="47" t="s">
        <v>153</v>
      </c>
      <c r="C624" s="47" t="s">
        <v>157</v>
      </c>
      <c r="D624" s="47" t="s">
        <v>1170</v>
      </c>
      <c r="E624" s="47" t="s">
        <v>1111</v>
      </c>
      <c r="F624" s="47" t="s">
        <v>1111</v>
      </c>
      <c r="G624" s="47"/>
      <c r="H624" s="47" t="s">
        <v>406</v>
      </c>
      <c r="I624" s="47" t="s">
        <v>505</v>
      </c>
      <c r="J624" s="47" t="str">
        <f>=IFERROR(VLOOKUP(H624&amp;I624,Table_Fonctions!A:G,6,FALSE),"")</f>
        <v>0</v>
      </c>
      <c r="K624" s="47" t="s">
        <v>1178</v>
      </c>
      <c r="L624" s="47" t="str">
        <f>=IFERROR(VLOOKUP(H624&amp;I624,Table_Fonctions!A:G,7,FALSE),K624)</f>
        <v/>
      </c>
      <c r="M624" s="47" t="str">
        <f>=IF(OR(LEFT(D624, 3)="TJ ", LEFT(D624, 4)="CPH "), "OUI", "NON")</f>
        <v/>
      </c>
      <c r="N624" s="47" t="s">
        <v>363</v>
      </c>
      <c r="O624" s="47"/>
      <c r="P624" s="47">
        <v>1</v>
      </c>
      <c r="Q624" s="47">
        <v>1</v>
      </c>
      <c r="R624" s="47" t="s">
        <v>1172</v>
      </c>
      <c r="S624" s="47">
        <f>=ROUND(BQ624-(BR624+BS624),3)</f>
      </c>
      <c r="T624" s="47">
        <f>=ROUND(CK624-(CL624+CM624+CN624+CO624+CP624),3)</f>
      </c>
      <c r="U624" s="47">
        <v>0</v>
      </c>
      <c r="V624" s="47">
        <v>0</v>
      </c>
      <c r="W624" s="47">
        <v>0</v>
      </c>
      <c r="X624" s="47">
        <v>0</v>
      </c>
      <c r="Y624" s="47">
        <v>0</v>
      </c>
      <c r="Z624" s="47">
        <v>0</v>
      </c>
      <c r="AA624" s="47">
        <v>0</v>
      </c>
      <c r="AB624" s="47">
        <v>0</v>
      </c>
      <c r="AC624" s="47">
        <v>0</v>
      </c>
      <c r="AD624" s="47">
        <v>0</v>
      </c>
      <c r="AE624" s="47">
        <v>0</v>
      </c>
      <c r="AF624" s="47">
        <v>0</v>
      </c>
      <c r="AG624" s="47">
        <v>0</v>
      </c>
      <c r="AH624" s="47">
        <v>0</v>
      </c>
      <c r="AI624" s="47">
        <v>0</v>
      </c>
      <c r="AJ624" s="47">
        <v>0</v>
      </c>
      <c r="AK624" s="47">
        <v>0</v>
      </c>
      <c r="AL624" s="47">
        <v>0</v>
      </c>
      <c r="AM624" s="47">
        <v>0</v>
      </c>
      <c r="AN624" s="47">
        <v>0</v>
      </c>
      <c r="AO624" s="47">
        <v>0</v>
      </c>
      <c r="AP624" s="47">
        <v>0</v>
      </c>
      <c r="AQ624" s="47">
        <v>0</v>
      </c>
      <c r="AR624" s="47">
        <v>0</v>
      </c>
      <c r="AS624" s="47">
        <v>0</v>
      </c>
      <c r="AT624" s="47">
        <v>0</v>
      </c>
      <c r="AU624" s="47">
        <v>0</v>
      </c>
      <c r="AV624" s="47">
        <v>0</v>
      </c>
      <c r="AW624" s="47">
        <v>0</v>
      </c>
      <c r="AX624" s="47">
        <v>0</v>
      </c>
      <c r="AY624" s="47">
        <v>0</v>
      </c>
      <c r="AZ624" s="47">
        <v>0</v>
      </c>
      <c r="BA624" s="47">
        <v>0</v>
      </c>
      <c r="BB624" s="47">
        <v>0</v>
      </c>
      <c r="BC624" s="47">
        <v>0</v>
      </c>
      <c r="BD624" s="47">
        <v>0</v>
      </c>
      <c r="BE624" s="47">
        <v>0</v>
      </c>
      <c r="BF624" s="47">
        <v>0</v>
      </c>
      <c r="BG624" s="47">
        <v>0</v>
      </c>
      <c r="BH624" s="47">
        <v>0</v>
      </c>
      <c r="BI624" s="47">
        <v>0</v>
      </c>
      <c r="BJ624" s="47">
        <v>0</v>
      </c>
      <c r="BK624" s="47">
        <v>0</v>
      </c>
      <c r="BL624" s="47">
        <v>0</v>
      </c>
      <c r="BM624" s="47">
        <v>0</v>
      </c>
      <c r="BN624" s="47">
        <v>0</v>
      </c>
      <c r="BO624" s="47">
        <v>0</v>
      </c>
      <c r="BP624" s="47">
        <v>0</v>
      </c>
      <c r="BQ624" s="47">
        <v>0</v>
      </c>
      <c r="BR624" s="47">
        <v>0</v>
      </c>
      <c r="BS624" s="47">
        <v>0</v>
      </c>
      <c r="BT624" s="47">
        <v>0</v>
      </c>
      <c r="BU624" s="47">
        <v>0</v>
      </c>
      <c r="BV624" s="47">
        <v>0</v>
      </c>
      <c r="BW624" s="47">
        <v>0</v>
      </c>
      <c r="BX624" s="47">
        <v>0</v>
      </c>
      <c r="BY624" s="47">
        <v>0</v>
      </c>
      <c r="BZ624" s="47">
        <v>0</v>
      </c>
      <c r="CA624" s="47">
        <v>0</v>
      </c>
      <c r="CB624" s="47">
        <v>0</v>
      </c>
      <c r="CC624" s="47">
        <v>0</v>
      </c>
      <c r="CD624" s="47">
        <v>0</v>
      </c>
      <c r="CE624" s="47">
        <v>0</v>
      </c>
      <c r="CF624" s="47">
        <v>0</v>
      </c>
      <c r="CG624" s="47">
        <v>0</v>
      </c>
      <c r="CH624" s="47">
        <v>0</v>
      </c>
      <c r="CI624" s="47">
        <v>0</v>
      </c>
      <c r="CJ624" s="47">
        <v>0</v>
      </c>
      <c r="CK624" s="47">
        <v>0</v>
      </c>
      <c r="CL624" s="47">
        <v>0</v>
      </c>
      <c r="CM624" s="47">
        <v>0</v>
      </c>
      <c r="CN624" s="47">
        <v>0</v>
      </c>
      <c r="CO624" s="47">
        <v>0</v>
      </c>
      <c r="CP624" s="47">
        <v>0</v>
      </c>
      <c r="CQ624" s="47">
        <v>0</v>
      </c>
      <c r="CR624" s="47">
        <v>0</v>
      </c>
      <c r="CS624" s="47">
        <v>0</v>
      </c>
      <c r="CT624" s="47">
        <v>0</v>
      </c>
      <c r="CU624" s="47">
        <v>0</v>
      </c>
      <c r="CV624" s="47">
        <v>0</v>
      </c>
      <c r="CW624" s="47">
        <v>0</v>
      </c>
      <c r="CX624" s="47">
        <v>0</v>
      </c>
      <c r="CY624" s="47">
        <v>1</v>
      </c>
      <c r="CZ624" s="47">
        <v>0</v>
      </c>
      <c r="DA624" s="47">
        <v>0</v>
      </c>
      <c r="DB624" s="47">
        <v>0</v>
      </c>
      <c r="DC624" s="47">
        <v>1</v>
      </c>
      <c r="DD624" s="47">
        <v>0</v>
      </c>
      <c r="DE624" s="47">
        <v>0</v>
      </c>
      <c r="DF624" s="47">
        <v>0</v>
      </c>
      <c r="DG624" s="47">
        <v>0</v>
      </c>
      <c r="DH624" s="47">
        <v>0</v>
      </c>
      <c r="DI624" s="47">
        <v>0</v>
      </c>
      <c r="DJ624" s="47">
        <v>0</v>
      </c>
      <c r="DK624" s="47">
        <v>0</v>
      </c>
      <c r="DL624" s="47">
        <v>0</v>
      </c>
      <c r="DM624" s="47">
        <v>0</v>
      </c>
      <c r="DN624" s="47">
        <v>0</v>
      </c>
      <c r="DO624" s="47">
        <v>0</v>
      </c>
      <c r="DP624" s="47">
        <v>0</v>
      </c>
      <c r="DQ624" s="47">
        <v>0</v>
      </c>
      <c r="DR624" s="47">
        <v>0</v>
      </c>
      <c r="DS624" s="47">
        <v>0</v>
      </c>
      <c r="DT624" s="47">
        <v>0</v>
      </c>
      <c r="DU624" s="47">
        <v>0</v>
      </c>
      <c r="DV624" s="47">
        <v>0</v>
      </c>
      <c r="DW624" s="47">
        <v>0</v>
      </c>
      <c r="DX624" s="47">
        <v>0</v>
      </c>
      <c r="DY624" s="47">
        <v>0</v>
      </c>
      <c r="DZ624" s="47">
        <v>0</v>
      </c>
      <c r="EA624" s="47">
        <v>0</v>
      </c>
      <c r="ZZ624" t="s">
        <v>157</v>
      </c>
    </row>
    <row r="625" spans="1:702" x14ac:dyDescent="0.25">
      <c r="A625" s="47" t="s">
        <v>1112</v>
      </c>
      <c r="B625" s="47" t="s">
        <v>153</v>
      </c>
      <c r="C625" s="47" t="s">
        <v>157</v>
      </c>
      <c r="D625" s="47" t="s">
        <v>1170</v>
      </c>
      <c r="E625" s="47" t="s">
        <v>1111</v>
      </c>
      <c r="F625" s="47" t="s">
        <v>1111</v>
      </c>
      <c r="G625" s="47"/>
      <c r="H625" s="47" t="s">
        <v>406</v>
      </c>
      <c r="I625" s="47" t="s">
        <v>412</v>
      </c>
      <c r="J625" s="47" t="str">
        <f>=IFERROR(VLOOKUP(H625&amp;I625,Table_Fonctions!A:G,6,FALSE),"")</f>
        <v>0</v>
      </c>
      <c r="K625" s="47" t="s">
        <v>1177</v>
      </c>
      <c r="L625" s="47" t="str">
        <f>=IFERROR(VLOOKUP(H625&amp;I625,Table_Fonctions!A:G,7,FALSE),K625)</f>
        <v/>
      </c>
      <c r="M625" s="47" t="str">
        <f>=IF(OR(LEFT(D625, 3)="TJ ", LEFT(D625, 4)="CPH "), "OUI", "NON")</f>
        <v/>
      </c>
      <c r="N625" s="47" t="s">
        <v>1113</v>
      </c>
      <c r="O625" s="47"/>
      <c r="P625" s="47">
        <v>0.8000000000000057</v>
      </c>
      <c r="Q625" s="47">
        <v>0.8000000000000057</v>
      </c>
      <c r="R625" s="47" t="s">
        <v>1172</v>
      </c>
      <c r="S625" s="47">
        <f>=ROUND(BQ625-(BR625+BS625),3)</f>
      </c>
      <c r="T625" s="47">
        <f>=ROUND(CK625-(CL625+CM625+CN625+CO625+CP625),3)</f>
      </c>
      <c r="U625" s="47">
        <v>0.8000000000000057</v>
      </c>
      <c r="V625" s="47">
        <v>0</v>
      </c>
      <c r="W625" s="47">
        <v>0.8000000000000057</v>
      </c>
      <c r="X625" s="47">
        <v>0</v>
      </c>
      <c r="Y625" s="47">
        <v>0</v>
      </c>
      <c r="Z625" s="47">
        <v>0</v>
      </c>
      <c r="AA625" s="47">
        <v>0</v>
      </c>
      <c r="AB625" s="47">
        <v>0</v>
      </c>
      <c r="AC625" s="47">
        <v>0</v>
      </c>
      <c r="AD625" s="47">
        <v>0</v>
      </c>
      <c r="AE625" s="47">
        <v>0</v>
      </c>
      <c r="AF625" s="47">
        <v>0</v>
      </c>
      <c r="AG625" s="47">
        <v>0</v>
      </c>
      <c r="AH625" s="47">
        <v>0</v>
      </c>
      <c r="AI625" s="47">
        <v>0</v>
      </c>
      <c r="AJ625" s="47">
        <v>0</v>
      </c>
      <c r="AK625" s="47">
        <v>0</v>
      </c>
      <c r="AL625" s="47">
        <v>0</v>
      </c>
      <c r="AM625" s="47">
        <v>0</v>
      </c>
      <c r="AN625" s="47">
        <v>0</v>
      </c>
      <c r="AO625" s="47">
        <v>0</v>
      </c>
      <c r="AP625" s="47">
        <v>0</v>
      </c>
      <c r="AQ625" s="47">
        <v>0</v>
      </c>
      <c r="AR625" s="47">
        <v>0</v>
      </c>
      <c r="AS625" s="47">
        <v>0</v>
      </c>
      <c r="AT625" s="47">
        <v>0</v>
      </c>
      <c r="AU625" s="47">
        <v>0</v>
      </c>
      <c r="AV625" s="47">
        <v>0</v>
      </c>
      <c r="AW625" s="47">
        <v>0</v>
      </c>
      <c r="AX625" s="47">
        <v>0</v>
      </c>
      <c r="AY625" s="47">
        <v>0</v>
      </c>
      <c r="AZ625" s="47">
        <v>0</v>
      </c>
      <c r="BA625" s="47">
        <v>0</v>
      </c>
      <c r="BB625" s="47">
        <v>0</v>
      </c>
      <c r="BC625" s="47">
        <v>0</v>
      </c>
      <c r="BD625" s="47">
        <v>0</v>
      </c>
      <c r="BE625" s="47">
        <v>0</v>
      </c>
      <c r="BF625" s="47">
        <v>0</v>
      </c>
      <c r="BG625" s="47">
        <v>0</v>
      </c>
      <c r="BH625" s="47">
        <v>0</v>
      </c>
      <c r="BI625" s="47">
        <v>0</v>
      </c>
      <c r="BJ625" s="47">
        <v>0</v>
      </c>
      <c r="BK625" s="47">
        <v>0</v>
      </c>
      <c r="BL625" s="47">
        <v>0</v>
      </c>
      <c r="BM625" s="47">
        <v>0</v>
      </c>
      <c r="BN625" s="47">
        <v>0</v>
      </c>
      <c r="BO625" s="47">
        <v>0</v>
      </c>
      <c r="BP625" s="47">
        <v>0</v>
      </c>
      <c r="BQ625" s="47">
        <v>0</v>
      </c>
      <c r="BR625" s="47">
        <v>0</v>
      </c>
      <c r="BS625" s="47">
        <v>0</v>
      </c>
      <c r="BT625" s="47">
        <v>0</v>
      </c>
      <c r="BU625" s="47">
        <v>0</v>
      </c>
      <c r="BV625" s="47">
        <v>0</v>
      </c>
      <c r="BW625" s="47">
        <v>0</v>
      </c>
      <c r="BX625" s="47">
        <v>0</v>
      </c>
      <c r="BY625" s="47">
        <v>0</v>
      </c>
      <c r="BZ625" s="47">
        <v>0</v>
      </c>
      <c r="CA625" s="47">
        <v>0</v>
      </c>
      <c r="CB625" s="47">
        <v>0</v>
      </c>
      <c r="CC625" s="47">
        <v>0</v>
      </c>
      <c r="CD625" s="47">
        <v>0</v>
      </c>
      <c r="CE625" s="47">
        <v>0</v>
      </c>
      <c r="CF625" s="47">
        <v>0</v>
      </c>
      <c r="CG625" s="47">
        <v>0</v>
      </c>
      <c r="CH625" s="47">
        <v>0</v>
      </c>
      <c r="CI625" s="47">
        <v>0</v>
      </c>
      <c r="CJ625" s="47">
        <v>0</v>
      </c>
      <c r="CK625" s="47">
        <v>0</v>
      </c>
      <c r="CL625" s="47">
        <v>0</v>
      </c>
      <c r="CM625" s="47">
        <v>0</v>
      </c>
      <c r="CN625" s="47">
        <v>0</v>
      </c>
      <c r="CO625" s="47">
        <v>0</v>
      </c>
      <c r="CP625" s="47">
        <v>0</v>
      </c>
      <c r="CQ625" s="47">
        <v>0</v>
      </c>
      <c r="CR625" s="47">
        <v>0</v>
      </c>
      <c r="CS625" s="47">
        <v>0</v>
      </c>
      <c r="CT625" s="47">
        <v>0</v>
      </c>
      <c r="CU625" s="47">
        <v>0</v>
      </c>
      <c r="CV625" s="47">
        <v>0</v>
      </c>
      <c r="CW625" s="47">
        <v>0</v>
      </c>
      <c r="CX625" s="47">
        <v>0</v>
      </c>
      <c r="CY625" s="47">
        <v>0</v>
      </c>
      <c r="CZ625" s="47">
        <v>0</v>
      </c>
      <c r="DA625" s="47">
        <v>0</v>
      </c>
      <c r="DB625" s="47">
        <v>0</v>
      </c>
      <c r="DC625" s="47">
        <v>0</v>
      </c>
      <c r="DD625" s="47">
        <v>0</v>
      </c>
      <c r="DE625" s="47">
        <v>0</v>
      </c>
      <c r="DF625" s="47">
        <v>0</v>
      </c>
      <c r="DG625" s="47">
        <v>0</v>
      </c>
      <c r="DH625" s="47">
        <v>0</v>
      </c>
      <c r="DI625" s="47">
        <v>0</v>
      </c>
      <c r="DJ625" s="47">
        <v>0</v>
      </c>
      <c r="DK625" s="47">
        <v>0</v>
      </c>
      <c r="DL625" s="47">
        <v>0</v>
      </c>
      <c r="DM625" s="47">
        <v>0</v>
      </c>
      <c r="DN625" s="47">
        <v>0</v>
      </c>
      <c r="DO625" s="47">
        <v>0</v>
      </c>
      <c r="DP625" s="47">
        <v>0</v>
      </c>
      <c r="DQ625" s="47">
        <v>0</v>
      </c>
      <c r="DR625" s="47">
        <v>0</v>
      </c>
      <c r="DS625" s="47">
        <v>0</v>
      </c>
      <c r="DT625" s="47">
        <v>0</v>
      </c>
      <c r="DU625" s="47">
        <v>0</v>
      </c>
      <c r="DV625" s="47">
        <v>0</v>
      </c>
      <c r="DW625" s="47">
        <v>0</v>
      </c>
      <c r="DX625" s="47">
        <v>0</v>
      </c>
      <c r="DY625" s="47">
        <v>0</v>
      </c>
      <c r="DZ625" s="47">
        <v>0</v>
      </c>
      <c r="EA625" s="47">
        <v>0</v>
      </c>
      <c r="ZZ625" t="s">
        <v>157</v>
      </c>
    </row>
    <row r="626" spans="1:702" x14ac:dyDescent="0.25">
      <c r="A626" s="47" t="s">
        <v>1114</v>
      </c>
      <c r="B626" s="47" t="s">
        <v>153</v>
      </c>
      <c r="C626" s="47" t="s">
        <v>157</v>
      </c>
      <c r="D626" s="47" t="s">
        <v>1170</v>
      </c>
      <c r="E626" s="47" t="s">
        <v>1111</v>
      </c>
      <c r="F626" s="47" t="s">
        <v>1111</v>
      </c>
      <c r="G626" s="47"/>
      <c r="H626" s="47" t="s">
        <v>406</v>
      </c>
      <c r="I626" s="47" t="s">
        <v>415</v>
      </c>
      <c r="J626" s="47" t="str">
        <f>=IFERROR(VLOOKUP(H626&amp;I626,Table_Fonctions!A:G,6,FALSE),"")</f>
        <v>0</v>
      </c>
      <c r="K626" s="47" t="s">
        <v>1177</v>
      </c>
      <c r="L626" s="47" t="str">
        <f>=IFERROR(VLOOKUP(H626&amp;I626,Table_Fonctions!A:G,7,FALSE),K626)</f>
        <v/>
      </c>
      <c r="M626" s="47" t="str">
        <f>=IF(OR(LEFT(D626, 3)="TJ ", LEFT(D626, 4)="CPH "), "OUI", "NON")</f>
        <v/>
      </c>
      <c r="N626" s="47" t="s">
        <v>667</v>
      </c>
      <c r="O626" s="47"/>
      <c r="P626" s="47">
        <v>1</v>
      </c>
      <c r="Q626" s="47">
        <v>1</v>
      </c>
      <c r="R626" s="47" t="s">
        <v>1172</v>
      </c>
      <c r="S626" s="47">
        <f>=ROUND(BQ626-(BR626+BS626),3)</f>
      </c>
      <c r="T626" s="47">
        <f>=ROUND(CK626-(CL626+CM626+CN626+CO626+CP626),3)</f>
      </c>
      <c r="U626" s="47">
        <v>0</v>
      </c>
      <c r="V626" s="47">
        <v>0</v>
      </c>
      <c r="W626" s="47">
        <v>0</v>
      </c>
      <c r="X626" s="47">
        <v>0</v>
      </c>
      <c r="Y626" s="47">
        <v>0</v>
      </c>
      <c r="Z626" s="47">
        <v>0</v>
      </c>
      <c r="AA626" s="47">
        <v>0</v>
      </c>
      <c r="AB626" s="47">
        <v>0</v>
      </c>
      <c r="AC626" s="47">
        <v>0</v>
      </c>
      <c r="AD626" s="47">
        <v>0</v>
      </c>
      <c r="AE626" s="47">
        <v>0</v>
      </c>
      <c r="AF626" s="47">
        <v>0</v>
      </c>
      <c r="AG626" s="47">
        <v>0</v>
      </c>
      <c r="AH626" s="47">
        <v>0</v>
      </c>
      <c r="AI626" s="47">
        <v>0</v>
      </c>
      <c r="AJ626" s="47">
        <v>0</v>
      </c>
      <c r="AK626" s="47">
        <v>0</v>
      </c>
      <c r="AL626" s="47">
        <v>0</v>
      </c>
      <c r="AM626" s="47">
        <v>0</v>
      </c>
      <c r="AN626" s="47">
        <v>0</v>
      </c>
      <c r="AO626" s="47">
        <v>0</v>
      </c>
      <c r="AP626" s="47">
        <v>0</v>
      </c>
      <c r="AQ626" s="47">
        <v>0</v>
      </c>
      <c r="AR626" s="47">
        <v>0</v>
      </c>
      <c r="AS626" s="47">
        <v>1</v>
      </c>
      <c r="AT626" s="47">
        <v>0</v>
      </c>
      <c r="AU626" s="47">
        <v>0</v>
      </c>
      <c r="AV626" s="47">
        <v>0</v>
      </c>
      <c r="AW626" s="47">
        <v>0</v>
      </c>
      <c r="AX626" s="47">
        <v>0</v>
      </c>
      <c r="AY626" s="47">
        <v>0</v>
      </c>
      <c r="AZ626" s="47">
        <v>0</v>
      </c>
      <c r="BA626" s="47">
        <v>0</v>
      </c>
      <c r="BB626" s="47">
        <v>0</v>
      </c>
      <c r="BC626" s="47">
        <v>0</v>
      </c>
      <c r="BD626" s="47">
        <v>0</v>
      </c>
      <c r="BE626" s="47">
        <v>0</v>
      </c>
      <c r="BF626" s="47">
        <v>1</v>
      </c>
      <c r="BG626" s="47">
        <v>0</v>
      </c>
      <c r="BH626" s="47">
        <v>0</v>
      </c>
      <c r="BI626" s="47">
        <v>0</v>
      </c>
      <c r="BJ626" s="47">
        <v>0</v>
      </c>
      <c r="BK626" s="47">
        <v>0</v>
      </c>
      <c r="BL626" s="47">
        <v>0</v>
      </c>
      <c r="BM626" s="47">
        <v>0</v>
      </c>
      <c r="BN626" s="47">
        <v>0</v>
      </c>
      <c r="BO626" s="47">
        <v>0</v>
      </c>
      <c r="BP626" s="47">
        <v>0</v>
      </c>
      <c r="BQ626" s="47">
        <v>0</v>
      </c>
      <c r="BR626" s="47">
        <v>0</v>
      </c>
      <c r="BS626" s="47">
        <v>0</v>
      </c>
      <c r="BT626" s="47">
        <v>0</v>
      </c>
      <c r="BU626" s="47">
        <v>0</v>
      </c>
      <c r="BV626" s="47">
        <v>0</v>
      </c>
      <c r="BW626" s="47">
        <v>0</v>
      </c>
      <c r="BX626" s="47">
        <v>0</v>
      </c>
      <c r="BY626" s="47">
        <v>0</v>
      </c>
      <c r="BZ626" s="47">
        <v>0</v>
      </c>
      <c r="CA626" s="47">
        <v>0</v>
      </c>
      <c r="CB626" s="47">
        <v>0</v>
      </c>
      <c r="CC626" s="47">
        <v>0</v>
      </c>
      <c r="CD626" s="47">
        <v>0</v>
      </c>
      <c r="CE626" s="47">
        <v>0</v>
      </c>
      <c r="CF626" s="47">
        <v>0</v>
      </c>
      <c r="CG626" s="47">
        <v>0</v>
      </c>
      <c r="CH626" s="47">
        <v>0</v>
      </c>
      <c r="CI626" s="47">
        <v>0</v>
      </c>
      <c r="CJ626" s="47">
        <v>0</v>
      </c>
      <c r="CK626" s="47">
        <v>0</v>
      </c>
      <c r="CL626" s="47">
        <v>0</v>
      </c>
      <c r="CM626" s="47">
        <v>0</v>
      </c>
      <c r="CN626" s="47">
        <v>0</v>
      </c>
      <c r="CO626" s="47">
        <v>0</v>
      </c>
      <c r="CP626" s="47">
        <v>0</v>
      </c>
      <c r="CQ626" s="47">
        <v>0</v>
      </c>
      <c r="CR626" s="47">
        <v>0</v>
      </c>
      <c r="CS626" s="47">
        <v>0</v>
      </c>
      <c r="CT626" s="47">
        <v>0</v>
      </c>
      <c r="CU626" s="47">
        <v>0</v>
      </c>
      <c r="CV626" s="47">
        <v>0</v>
      </c>
      <c r="CW626" s="47">
        <v>0</v>
      </c>
      <c r="CX626" s="47">
        <v>0</v>
      </c>
      <c r="CY626" s="47">
        <v>0</v>
      </c>
      <c r="CZ626" s="47">
        <v>0</v>
      </c>
      <c r="DA626" s="47">
        <v>0</v>
      </c>
      <c r="DB626" s="47">
        <v>0</v>
      </c>
      <c r="DC626" s="47">
        <v>0</v>
      </c>
      <c r="DD626" s="47">
        <v>0</v>
      </c>
      <c r="DE626" s="47">
        <v>0</v>
      </c>
      <c r="DF626" s="47">
        <v>0</v>
      </c>
      <c r="DG626" s="47">
        <v>0</v>
      </c>
      <c r="DH626" s="47">
        <v>0</v>
      </c>
      <c r="DI626" s="47">
        <v>0</v>
      </c>
      <c r="DJ626" s="47">
        <v>0</v>
      </c>
      <c r="DK626" s="47">
        <v>0</v>
      </c>
      <c r="DL626" s="47">
        <v>0</v>
      </c>
      <c r="DM626" s="47">
        <v>0</v>
      </c>
      <c r="DN626" s="47">
        <v>0</v>
      </c>
      <c r="DO626" s="47">
        <v>0</v>
      </c>
      <c r="DP626" s="47">
        <v>0</v>
      </c>
      <c r="DQ626" s="47">
        <v>0</v>
      </c>
      <c r="DR626" s="47">
        <v>0</v>
      </c>
      <c r="DS626" s="47">
        <v>0</v>
      </c>
      <c r="DT626" s="47">
        <v>0</v>
      </c>
      <c r="DU626" s="47">
        <v>0</v>
      </c>
      <c r="DV626" s="47">
        <v>0</v>
      </c>
      <c r="DW626" s="47">
        <v>0</v>
      </c>
      <c r="DX626" s="47">
        <v>0</v>
      </c>
      <c r="DY626" s="47">
        <v>0</v>
      </c>
      <c r="DZ626" s="47">
        <v>0</v>
      </c>
      <c r="EA626" s="47">
        <v>0</v>
      </c>
      <c r="ZZ626" t="s">
        <v>157</v>
      </c>
    </row>
    <row r="627" spans="1:702" x14ac:dyDescent="0.25">
      <c r="A627" s="47" t="s">
        <v>1115</v>
      </c>
      <c r="B627" s="47" t="s">
        <v>153</v>
      </c>
      <c r="C627" s="47" t="s">
        <v>157</v>
      </c>
      <c r="D627" s="47" t="s">
        <v>1170</v>
      </c>
      <c r="E627" s="47" t="s">
        <v>1111</v>
      </c>
      <c r="F627" s="47" t="s">
        <v>1111</v>
      </c>
      <c r="G627" s="47"/>
      <c r="H627" s="47" t="s">
        <v>406</v>
      </c>
      <c r="I627" s="47" t="s">
        <v>415</v>
      </c>
      <c r="J627" s="47" t="str">
        <f>=IFERROR(VLOOKUP(H627&amp;I627,Table_Fonctions!A:G,6,FALSE),"")</f>
        <v>0</v>
      </c>
      <c r="K627" s="47" t="s">
        <v>1177</v>
      </c>
      <c r="L627" s="47" t="str">
        <f>=IFERROR(VLOOKUP(H627&amp;I627,Table_Fonctions!A:G,7,FALSE),K627)</f>
        <v/>
      </c>
      <c r="M627" s="47" t="str">
        <f>=IF(OR(LEFT(D627, 3)="TJ ", LEFT(D627, 4)="CPH "), "OUI", "NON")</f>
        <v/>
      </c>
      <c r="N627" s="47" t="s">
        <v>619</v>
      </c>
      <c r="O627" s="47" t="s">
        <v>1116</v>
      </c>
      <c r="P627" s="47">
        <v>0.8421052631578947</v>
      </c>
      <c r="Q627" s="47">
        <v>0.8421052631578947</v>
      </c>
      <c r="R627" s="47" t="s">
        <v>1172</v>
      </c>
      <c r="S627" s="47">
        <f>=ROUND(BQ627-(BR627+BS627),3)</f>
      </c>
      <c r="T627" s="47">
        <f>=ROUND(CK627-(CL627+CM627+CN627+CO627+CP627),3)</f>
      </c>
      <c r="U627" s="47">
        <v>0</v>
      </c>
      <c r="V627" s="47">
        <v>0</v>
      </c>
      <c r="W627" s="47">
        <v>0</v>
      </c>
      <c r="X627" s="47">
        <v>0</v>
      </c>
      <c r="Y627" s="47">
        <v>0</v>
      </c>
      <c r="Z627" s="47">
        <v>0</v>
      </c>
      <c r="AA627" s="47">
        <v>0</v>
      </c>
      <c r="AB627" s="47">
        <v>0</v>
      </c>
      <c r="AC627" s="47">
        <v>0</v>
      </c>
      <c r="AD627" s="47">
        <v>0</v>
      </c>
      <c r="AE627" s="47">
        <v>0</v>
      </c>
      <c r="AF627" s="47">
        <v>0</v>
      </c>
      <c r="AG627" s="47">
        <v>0</v>
      </c>
      <c r="AH627" s="47">
        <v>0</v>
      </c>
      <c r="AI627" s="47">
        <v>0</v>
      </c>
      <c r="AJ627" s="47">
        <v>0</v>
      </c>
      <c r="AK627" s="47">
        <v>0</v>
      </c>
      <c r="AL627" s="47">
        <v>0</v>
      </c>
      <c r="AM627" s="47">
        <v>0</v>
      </c>
      <c r="AN627" s="47">
        <v>0</v>
      </c>
      <c r="AO627" s="47">
        <v>0</v>
      </c>
      <c r="AP627" s="47">
        <v>0</v>
      </c>
      <c r="AQ627" s="47">
        <v>0</v>
      </c>
      <c r="AR627" s="47">
        <v>0</v>
      </c>
      <c r="AS627" s="47">
        <v>0</v>
      </c>
      <c r="AT627" s="47">
        <v>0</v>
      </c>
      <c r="AU627" s="47">
        <v>0</v>
      </c>
      <c r="AV627" s="47">
        <v>0</v>
      </c>
      <c r="AW627" s="47">
        <v>0</v>
      </c>
      <c r="AX627" s="47">
        <v>0</v>
      </c>
      <c r="AY627" s="47">
        <v>0</v>
      </c>
      <c r="AZ627" s="47">
        <v>0</v>
      </c>
      <c r="BA627" s="47">
        <v>0</v>
      </c>
      <c r="BB627" s="47">
        <v>0</v>
      </c>
      <c r="BC627" s="47">
        <v>0</v>
      </c>
      <c r="BD627" s="47">
        <v>0</v>
      </c>
      <c r="BE627" s="47">
        <v>0</v>
      </c>
      <c r="BF627" s="47">
        <v>0</v>
      </c>
      <c r="BG627" s="47">
        <v>0</v>
      </c>
      <c r="BH627" s="47">
        <v>0</v>
      </c>
      <c r="BI627" s="47">
        <v>0</v>
      </c>
      <c r="BJ627" s="47">
        <v>0</v>
      </c>
      <c r="BK627" s="47">
        <v>0</v>
      </c>
      <c r="BL627" s="47">
        <v>0</v>
      </c>
      <c r="BM627" s="47">
        <v>0</v>
      </c>
      <c r="BN627" s="47">
        <v>0</v>
      </c>
      <c r="BO627" s="47">
        <v>0</v>
      </c>
      <c r="BP627" s="47">
        <v>0</v>
      </c>
      <c r="BQ627" s="47">
        <v>0</v>
      </c>
      <c r="BR627" s="47">
        <v>0</v>
      </c>
      <c r="BS627" s="47">
        <v>0</v>
      </c>
      <c r="BT627" s="47">
        <v>0</v>
      </c>
      <c r="BU627" s="47">
        <v>0</v>
      </c>
      <c r="BV627" s="47">
        <v>0</v>
      </c>
      <c r="BW627" s="47">
        <v>0</v>
      </c>
      <c r="BX627" s="47">
        <v>0</v>
      </c>
      <c r="BY627" s="47">
        <v>0</v>
      </c>
      <c r="BZ627" s="47">
        <v>0</v>
      </c>
      <c r="CA627" s="47">
        <v>0</v>
      </c>
      <c r="CB627" s="47">
        <v>0</v>
      </c>
      <c r="CC627" s="47">
        <v>0</v>
      </c>
      <c r="CD627" s="47">
        <v>0</v>
      </c>
      <c r="CE627" s="47">
        <v>0</v>
      </c>
      <c r="CF627" s="47">
        <v>0</v>
      </c>
      <c r="CG627" s="47">
        <v>0</v>
      </c>
      <c r="CH627" s="47">
        <v>0</v>
      </c>
      <c r="CI627" s="47">
        <v>0</v>
      </c>
      <c r="CJ627" s="47">
        <v>0</v>
      </c>
      <c r="CK627" s="47">
        <v>0</v>
      </c>
      <c r="CL627" s="47">
        <v>0</v>
      </c>
      <c r="CM627" s="47">
        <v>0</v>
      </c>
      <c r="CN627" s="47">
        <v>0</v>
      </c>
      <c r="CO627" s="47">
        <v>0</v>
      </c>
      <c r="CP627" s="47">
        <v>0</v>
      </c>
      <c r="CQ627" s="47">
        <v>0</v>
      </c>
      <c r="CR627" s="47">
        <v>0</v>
      </c>
      <c r="CS627" s="47">
        <v>0</v>
      </c>
      <c r="CT627" s="47">
        <v>0</v>
      </c>
      <c r="CU627" s="47">
        <v>0</v>
      </c>
      <c r="CV627" s="47">
        <v>0</v>
      </c>
      <c r="CW627" s="47">
        <v>0</v>
      </c>
      <c r="CX627" s="47">
        <v>0</v>
      </c>
      <c r="CY627" s="47">
        <v>0.8421052631578947</v>
      </c>
      <c r="CZ627" s="47">
        <v>0</v>
      </c>
      <c r="DA627" s="47">
        <v>0</v>
      </c>
      <c r="DB627" s="47">
        <v>0</v>
      </c>
      <c r="DC627" s="47">
        <v>0</v>
      </c>
      <c r="DD627" s="47">
        <v>0</v>
      </c>
      <c r="DE627" s="47">
        <v>0</v>
      </c>
      <c r="DF627" s="47">
        <v>0</v>
      </c>
      <c r="DG627" s="47">
        <v>0</v>
      </c>
      <c r="DH627" s="47">
        <v>0.8421052631578947</v>
      </c>
      <c r="DI627" s="47">
        <v>0</v>
      </c>
      <c r="DJ627" s="47">
        <v>0</v>
      </c>
      <c r="DK627" s="47">
        <v>0.15789473684210525</v>
      </c>
      <c r="DL627" s="47">
        <v>0</v>
      </c>
      <c r="DM627" s="47">
        <v>0.15789473684210525</v>
      </c>
      <c r="DN627" s="47">
        <v>0</v>
      </c>
      <c r="DO627" s="47">
        <v>0</v>
      </c>
      <c r="DP627" s="47">
        <v>0</v>
      </c>
      <c r="DQ627" s="47">
        <v>0</v>
      </c>
      <c r="DR627" s="47">
        <v>0</v>
      </c>
      <c r="DS627" s="47">
        <v>0</v>
      </c>
      <c r="DT627" s="47">
        <v>0</v>
      </c>
      <c r="DU627" s="47">
        <v>0</v>
      </c>
      <c r="DV627" s="47">
        <v>0</v>
      </c>
      <c r="DW627" s="47">
        <v>0</v>
      </c>
      <c r="DX627" s="47">
        <v>0</v>
      </c>
      <c r="DY627" s="47">
        <v>0</v>
      </c>
      <c r="DZ627" s="47">
        <v>0</v>
      </c>
      <c r="EA627" s="47">
        <v>0</v>
      </c>
      <c r="ZZ627" t="s">
        <v>157</v>
      </c>
    </row>
    <row r="628" spans="1:702" x14ac:dyDescent="0.25">
      <c r="A628" s="47" t="s">
        <v>1117</v>
      </c>
      <c r="B628" s="47" t="s">
        <v>153</v>
      </c>
      <c r="C628" s="47" t="s">
        <v>157</v>
      </c>
      <c r="D628" s="47" t="s">
        <v>1170</v>
      </c>
      <c r="E628" s="47" t="s">
        <v>1111</v>
      </c>
      <c r="F628" s="47" t="s">
        <v>1111</v>
      </c>
      <c r="G628" s="47"/>
      <c r="H628" s="47" t="s">
        <v>406</v>
      </c>
      <c r="I628" s="47" t="s">
        <v>415</v>
      </c>
      <c r="J628" s="47" t="str">
        <f>=IFERROR(VLOOKUP(H628&amp;I628,Table_Fonctions!A:G,6,FALSE),"")</f>
        <v>0</v>
      </c>
      <c r="K628" s="47" t="s">
        <v>1177</v>
      </c>
      <c r="L628" s="47" t="str">
        <f>=IFERROR(VLOOKUP(H628&amp;I628,Table_Fonctions!A:G,7,FALSE),K628)</f>
        <v/>
      </c>
      <c r="M628" s="47" t="str">
        <f>=IF(OR(LEFT(D628, 3)="TJ ", LEFT(D628, 4)="CPH "), "OUI", "NON")</f>
        <v/>
      </c>
      <c r="N628" s="47" t="s">
        <v>363</v>
      </c>
      <c r="O628" s="47"/>
      <c r="P628" s="47">
        <v>0.6999999999999951</v>
      </c>
      <c r="Q628" s="47">
        <v>0.6999999999999951</v>
      </c>
      <c r="R628" s="47" t="s">
        <v>1172</v>
      </c>
      <c r="S628" s="47">
        <f>=ROUND(BQ628-(BR628+BS628),3)</f>
      </c>
      <c r="T628" s="47">
        <f>=ROUND(CK628-(CL628+CM628+CN628+CO628+CP628),3)</f>
      </c>
      <c r="U628" s="47">
        <v>0</v>
      </c>
      <c r="V628" s="47">
        <v>0</v>
      </c>
      <c r="W628" s="47">
        <v>0</v>
      </c>
      <c r="X628" s="47">
        <v>0</v>
      </c>
      <c r="Y628" s="47">
        <v>0</v>
      </c>
      <c r="Z628" s="47">
        <v>0</v>
      </c>
      <c r="AA628" s="47">
        <v>0</v>
      </c>
      <c r="AB628" s="47">
        <v>0</v>
      </c>
      <c r="AC628" s="47">
        <v>0</v>
      </c>
      <c r="AD628" s="47">
        <v>0</v>
      </c>
      <c r="AE628" s="47">
        <v>0</v>
      </c>
      <c r="AF628" s="47">
        <v>0</v>
      </c>
      <c r="AG628" s="47">
        <v>0</v>
      </c>
      <c r="AH628" s="47">
        <v>0</v>
      </c>
      <c r="AI628" s="47">
        <v>0</v>
      </c>
      <c r="AJ628" s="47">
        <v>0</v>
      </c>
      <c r="AK628" s="47">
        <v>0</v>
      </c>
      <c r="AL628" s="47">
        <v>0</v>
      </c>
      <c r="AM628" s="47">
        <v>0</v>
      </c>
      <c r="AN628" s="47">
        <v>0</v>
      </c>
      <c r="AO628" s="47">
        <v>0</v>
      </c>
      <c r="AP628" s="47">
        <v>0</v>
      </c>
      <c r="AQ628" s="47">
        <v>0</v>
      </c>
      <c r="AR628" s="47">
        <v>0</v>
      </c>
      <c r="AS628" s="47">
        <v>0</v>
      </c>
      <c r="AT628" s="47">
        <v>0</v>
      </c>
      <c r="AU628" s="47">
        <v>0</v>
      </c>
      <c r="AV628" s="47">
        <v>0</v>
      </c>
      <c r="AW628" s="47">
        <v>0</v>
      </c>
      <c r="AX628" s="47">
        <v>0</v>
      </c>
      <c r="AY628" s="47">
        <v>0</v>
      </c>
      <c r="AZ628" s="47">
        <v>0</v>
      </c>
      <c r="BA628" s="47">
        <v>0</v>
      </c>
      <c r="BB628" s="47">
        <v>0</v>
      </c>
      <c r="BC628" s="47">
        <v>0</v>
      </c>
      <c r="BD628" s="47">
        <v>0</v>
      </c>
      <c r="BE628" s="47">
        <v>0</v>
      </c>
      <c r="BF628" s="47">
        <v>0</v>
      </c>
      <c r="BG628" s="47">
        <v>0</v>
      </c>
      <c r="BH628" s="47">
        <v>0</v>
      </c>
      <c r="BI628" s="47">
        <v>0</v>
      </c>
      <c r="BJ628" s="47">
        <v>0</v>
      </c>
      <c r="BK628" s="47">
        <v>0</v>
      </c>
      <c r="BL628" s="47">
        <v>0</v>
      </c>
      <c r="BM628" s="47">
        <v>0</v>
      </c>
      <c r="BN628" s="47">
        <v>0</v>
      </c>
      <c r="BO628" s="47">
        <v>0</v>
      </c>
      <c r="BP628" s="47">
        <v>0</v>
      </c>
      <c r="BQ628" s="47">
        <v>0</v>
      </c>
      <c r="BR628" s="47">
        <v>0</v>
      </c>
      <c r="BS628" s="47">
        <v>0</v>
      </c>
      <c r="BT628" s="47">
        <v>0</v>
      </c>
      <c r="BU628" s="47">
        <v>0</v>
      </c>
      <c r="BV628" s="47">
        <v>0</v>
      </c>
      <c r="BW628" s="47">
        <v>0</v>
      </c>
      <c r="BX628" s="47">
        <v>0</v>
      </c>
      <c r="BY628" s="47">
        <v>0</v>
      </c>
      <c r="BZ628" s="47">
        <v>0</v>
      </c>
      <c r="CA628" s="47">
        <v>0</v>
      </c>
      <c r="CB628" s="47">
        <v>0</v>
      </c>
      <c r="CC628" s="47">
        <v>0</v>
      </c>
      <c r="CD628" s="47">
        <v>0</v>
      </c>
      <c r="CE628" s="47">
        <v>0</v>
      </c>
      <c r="CF628" s="47">
        <v>0</v>
      </c>
      <c r="CG628" s="47">
        <v>0</v>
      </c>
      <c r="CH628" s="47">
        <v>0</v>
      </c>
      <c r="CI628" s="47">
        <v>0</v>
      </c>
      <c r="CJ628" s="47">
        <v>0</v>
      </c>
      <c r="CK628" s="47">
        <v>0</v>
      </c>
      <c r="CL628" s="47">
        <v>0</v>
      </c>
      <c r="CM628" s="47">
        <v>0</v>
      </c>
      <c r="CN628" s="47">
        <v>0</v>
      </c>
      <c r="CO628" s="47">
        <v>0</v>
      </c>
      <c r="CP628" s="47">
        <v>0</v>
      </c>
      <c r="CQ628" s="47">
        <v>0</v>
      </c>
      <c r="CR628" s="47">
        <v>0</v>
      </c>
      <c r="CS628" s="47">
        <v>0</v>
      </c>
      <c r="CT628" s="47">
        <v>0</v>
      </c>
      <c r="CU628" s="47">
        <v>0</v>
      </c>
      <c r="CV628" s="47">
        <v>0</v>
      </c>
      <c r="CW628" s="47">
        <v>0</v>
      </c>
      <c r="CX628" s="47">
        <v>0</v>
      </c>
      <c r="CY628" s="47">
        <v>0.6999999999999951</v>
      </c>
      <c r="CZ628" s="47">
        <v>0</v>
      </c>
      <c r="DA628" s="47">
        <v>0</v>
      </c>
      <c r="DB628" s="47">
        <v>0</v>
      </c>
      <c r="DC628" s="47">
        <v>0</v>
      </c>
      <c r="DD628" s="47">
        <v>0</v>
      </c>
      <c r="DE628" s="47">
        <v>0</v>
      </c>
      <c r="DF628" s="47">
        <v>0</v>
      </c>
      <c r="DG628" s="47">
        <v>0</v>
      </c>
      <c r="DH628" s="47">
        <v>0</v>
      </c>
      <c r="DI628" s="47">
        <v>0</v>
      </c>
      <c r="DJ628" s="47">
        <v>0.6999999999999951</v>
      </c>
      <c r="DK628" s="47">
        <v>0</v>
      </c>
      <c r="DL628" s="47">
        <v>0</v>
      </c>
      <c r="DM628" s="47">
        <v>0</v>
      </c>
      <c r="DN628" s="47">
        <v>0</v>
      </c>
      <c r="DO628" s="47">
        <v>0</v>
      </c>
      <c r="DP628" s="47">
        <v>0</v>
      </c>
      <c r="DQ628" s="47">
        <v>0</v>
      </c>
      <c r="DR628" s="47">
        <v>0</v>
      </c>
      <c r="DS628" s="47">
        <v>0</v>
      </c>
      <c r="DT628" s="47">
        <v>0</v>
      </c>
      <c r="DU628" s="47">
        <v>0</v>
      </c>
      <c r="DV628" s="47">
        <v>0</v>
      </c>
      <c r="DW628" s="47">
        <v>0</v>
      </c>
      <c r="DX628" s="47">
        <v>0</v>
      </c>
      <c r="DY628" s="47">
        <v>0</v>
      </c>
      <c r="DZ628" s="47">
        <v>0</v>
      </c>
      <c r="EA628" s="47">
        <v>0</v>
      </c>
      <c r="ZZ628" t="s">
        <v>157</v>
      </c>
    </row>
    <row r="629" spans="1:702" x14ac:dyDescent="0.25">
      <c r="A629" s="47" t="s">
        <v>1118</v>
      </c>
      <c r="B629" s="47" t="s">
        <v>153</v>
      </c>
      <c r="C629" s="47" t="s">
        <v>157</v>
      </c>
      <c r="D629" s="47" t="s">
        <v>1170</v>
      </c>
      <c r="E629" s="47" t="s">
        <v>1111</v>
      </c>
      <c r="F629" s="47" t="s">
        <v>1111</v>
      </c>
      <c r="G629" s="47"/>
      <c r="H629" s="47" t="s">
        <v>406</v>
      </c>
      <c r="I629" s="47" t="s">
        <v>415</v>
      </c>
      <c r="J629" s="47" t="str">
        <f>=IFERROR(VLOOKUP(H629&amp;I629,Table_Fonctions!A:G,6,FALSE),"")</f>
        <v>0</v>
      </c>
      <c r="K629" s="47" t="s">
        <v>1177</v>
      </c>
      <c r="L629" s="47" t="str">
        <f>=IFERROR(VLOOKUP(H629&amp;I629,Table_Fonctions!A:G,7,FALSE),K629)</f>
        <v/>
      </c>
      <c r="M629" s="47" t="str">
        <f>=IF(OR(LEFT(D629, 3)="TJ ", LEFT(D629, 4)="CPH "), "OUI", "NON")</f>
        <v/>
      </c>
      <c r="N629" s="47" t="s">
        <v>869</v>
      </c>
      <c r="O629" s="47" t="s">
        <v>691</v>
      </c>
      <c r="P629" s="47">
        <v>1</v>
      </c>
      <c r="Q629" s="47">
        <v>1</v>
      </c>
      <c r="R629" s="47" t="s">
        <v>1172</v>
      </c>
      <c r="S629" s="47">
        <f>=ROUND(BQ629-(BR629+BS629),3)</f>
      </c>
      <c r="T629" s="47">
        <f>=ROUND(CK629-(CL629+CM629+CN629+CO629+CP629),3)</f>
      </c>
      <c r="U629" s="47">
        <v>0</v>
      </c>
      <c r="V629" s="47">
        <v>0</v>
      </c>
      <c r="W629" s="47">
        <v>0</v>
      </c>
      <c r="X629" s="47">
        <v>0</v>
      </c>
      <c r="Y629" s="47">
        <v>0</v>
      </c>
      <c r="Z629" s="47">
        <v>0</v>
      </c>
      <c r="AA629" s="47">
        <v>0</v>
      </c>
      <c r="AB629" s="47">
        <v>0</v>
      </c>
      <c r="AC629" s="47">
        <v>0</v>
      </c>
      <c r="AD629" s="47">
        <v>0</v>
      </c>
      <c r="AE629" s="47">
        <v>0</v>
      </c>
      <c r="AF629" s="47">
        <v>0</v>
      </c>
      <c r="AG629" s="47">
        <v>0</v>
      </c>
      <c r="AH629" s="47">
        <v>0</v>
      </c>
      <c r="AI629" s="47">
        <v>0</v>
      </c>
      <c r="AJ629" s="47">
        <v>0</v>
      </c>
      <c r="AK629" s="47">
        <v>0</v>
      </c>
      <c r="AL629" s="47">
        <v>0</v>
      </c>
      <c r="AM629" s="47">
        <v>0</v>
      </c>
      <c r="AN629" s="47">
        <v>0</v>
      </c>
      <c r="AO629" s="47">
        <v>0</v>
      </c>
      <c r="AP629" s="47">
        <v>0</v>
      </c>
      <c r="AQ629" s="47">
        <v>0</v>
      </c>
      <c r="AR629" s="47">
        <v>0</v>
      </c>
      <c r="AS629" s="47">
        <v>0</v>
      </c>
      <c r="AT629" s="47">
        <v>0</v>
      </c>
      <c r="AU629" s="47">
        <v>0</v>
      </c>
      <c r="AV629" s="47">
        <v>0</v>
      </c>
      <c r="AW629" s="47">
        <v>0</v>
      </c>
      <c r="AX629" s="47">
        <v>0</v>
      </c>
      <c r="AY629" s="47">
        <v>0</v>
      </c>
      <c r="AZ629" s="47">
        <v>0</v>
      </c>
      <c r="BA629" s="47">
        <v>0</v>
      </c>
      <c r="BB629" s="47">
        <v>0</v>
      </c>
      <c r="BC629" s="47">
        <v>0</v>
      </c>
      <c r="BD629" s="47">
        <v>0</v>
      </c>
      <c r="BE629" s="47">
        <v>0</v>
      </c>
      <c r="BF629" s="47">
        <v>0</v>
      </c>
      <c r="BG629" s="47">
        <v>0</v>
      </c>
      <c r="BH629" s="47">
        <v>0</v>
      </c>
      <c r="BI629" s="47">
        <v>0</v>
      </c>
      <c r="BJ629" s="47">
        <v>0</v>
      </c>
      <c r="BK629" s="47">
        <v>0</v>
      </c>
      <c r="BL629" s="47">
        <v>0</v>
      </c>
      <c r="BM629" s="47">
        <v>0</v>
      </c>
      <c r="BN629" s="47">
        <v>0</v>
      </c>
      <c r="BO629" s="47">
        <v>0</v>
      </c>
      <c r="BP629" s="47">
        <v>0</v>
      </c>
      <c r="BQ629" s="47">
        <v>0</v>
      </c>
      <c r="BR629" s="47">
        <v>0</v>
      </c>
      <c r="BS629" s="47">
        <v>0</v>
      </c>
      <c r="BT629" s="47">
        <v>0</v>
      </c>
      <c r="BU629" s="47">
        <v>0</v>
      </c>
      <c r="BV629" s="47">
        <v>0</v>
      </c>
      <c r="BW629" s="47">
        <v>0</v>
      </c>
      <c r="BX629" s="47">
        <v>0</v>
      </c>
      <c r="BY629" s="47">
        <v>0</v>
      </c>
      <c r="BZ629" s="47">
        <v>0</v>
      </c>
      <c r="CA629" s="47">
        <v>0</v>
      </c>
      <c r="CB629" s="47">
        <v>0</v>
      </c>
      <c r="CC629" s="47">
        <v>0</v>
      </c>
      <c r="CD629" s="47">
        <v>0</v>
      </c>
      <c r="CE629" s="47">
        <v>0</v>
      </c>
      <c r="CF629" s="47">
        <v>0</v>
      </c>
      <c r="CG629" s="47">
        <v>0</v>
      </c>
      <c r="CH629" s="47">
        <v>0</v>
      </c>
      <c r="CI629" s="47">
        <v>0</v>
      </c>
      <c r="CJ629" s="47">
        <v>0</v>
      </c>
      <c r="CK629" s="47">
        <v>0</v>
      </c>
      <c r="CL629" s="47">
        <v>0</v>
      </c>
      <c r="CM629" s="47">
        <v>0</v>
      </c>
      <c r="CN629" s="47">
        <v>0</v>
      </c>
      <c r="CO629" s="47">
        <v>0</v>
      </c>
      <c r="CP629" s="47">
        <v>0</v>
      </c>
      <c r="CQ629" s="47">
        <v>0</v>
      </c>
      <c r="CR629" s="47">
        <v>0</v>
      </c>
      <c r="CS629" s="47">
        <v>0</v>
      </c>
      <c r="CT629" s="47">
        <v>0</v>
      </c>
      <c r="CU629" s="47">
        <v>0</v>
      </c>
      <c r="CV629" s="47">
        <v>0</v>
      </c>
      <c r="CW629" s="47">
        <v>0</v>
      </c>
      <c r="CX629" s="47">
        <v>0</v>
      </c>
      <c r="CY629" s="47">
        <v>1</v>
      </c>
      <c r="CZ629" s="47">
        <v>0</v>
      </c>
      <c r="DA629" s="47">
        <v>0</v>
      </c>
      <c r="DB629" s="47">
        <v>0</v>
      </c>
      <c r="DC629" s="47">
        <v>0</v>
      </c>
      <c r="DD629" s="47">
        <v>0</v>
      </c>
      <c r="DE629" s="47">
        <v>0</v>
      </c>
      <c r="DF629" s="47">
        <v>0</v>
      </c>
      <c r="DG629" s="47">
        <v>0</v>
      </c>
      <c r="DH629" s="47">
        <v>0</v>
      </c>
      <c r="DI629" s="47">
        <v>0</v>
      </c>
      <c r="DJ629" s="47">
        <v>1</v>
      </c>
      <c r="DK629" s="47">
        <v>0</v>
      </c>
      <c r="DL629" s="47">
        <v>0</v>
      </c>
      <c r="DM629" s="47">
        <v>0</v>
      </c>
      <c r="DN629" s="47">
        <v>0</v>
      </c>
      <c r="DO629" s="47">
        <v>0</v>
      </c>
      <c r="DP629" s="47">
        <v>0</v>
      </c>
      <c r="DQ629" s="47">
        <v>0</v>
      </c>
      <c r="DR629" s="47">
        <v>0</v>
      </c>
      <c r="DS629" s="47">
        <v>0</v>
      </c>
      <c r="DT629" s="47">
        <v>0</v>
      </c>
      <c r="DU629" s="47">
        <v>0</v>
      </c>
      <c r="DV629" s="47">
        <v>0</v>
      </c>
      <c r="DW629" s="47">
        <v>0</v>
      </c>
      <c r="DX629" s="47">
        <v>0</v>
      </c>
      <c r="DY629" s="47">
        <v>0</v>
      </c>
      <c r="DZ629" s="47">
        <v>0</v>
      </c>
      <c r="EA629" s="47">
        <v>0</v>
      </c>
      <c r="ZZ629" t="s">
        <v>157</v>
      </c>
    </row>
    <row r="630" spans="1:702" x14ac:dyDescent="0.25">
      <c r="A630" s="47" t="s">
        <v>1119</v>
      </c>
      <c r="B630" s="47" t="s">
        <v>153</v>
      </c>
      <c r="C630" s="47" t="s">
        <v>157</v>
      </c>
      <c r="D630" s="47" t="s">
        <v>1170</v>
      </c>
      <c r="E630" s="47" t="s">
        <v>1111</v>
      </c>
      <c r="F630" s="47" t="s">
        <v>1111</v>
      </c>
      <c r="G630" s="47"/>
      <c r="H630" s="47" t="s">
        <v>406</v>
      </c>
      <c r="I630" s="47" t="s">
        <v>412</v>
      </c>
      <c r="J630" s="47" t="str">
        <f>=IFERROR(VLOOKUP(H630&amp;I630,Table_Fonctions!A:G,6,FALSE),"")</f>
        <v>0</v>
      </c>
      <c r="K630" s="47" t="s">
        <v>1177</v>
      </c>
      <c r="L630" s="47" t="str">
        <f>=IFERROR(VLOOKUP(H630&amp;I630,Table_Fonctions!A:G,7,FALSE),K630)</f>
        <v/>
      </c>
      <c r="M630" s="47" t="str">
        <f>=IF(OR(LEFT(D630, 3)="TJ ", LEFT(D630, 4)="CPH "), "OUI", "NON")</f>
        <v/>
      </c>
      <c r="N630" s="47" t="s">
        <v>363</v>
      </c>
      <c r="O630" s="47"/>
      <c r="P630" s="47">
        <v>1</v>
      </c>
      <c r="Q630" s="47">
        <v>1</v>
      </c>
      <c r="R630" s="47" t="s">
        <v>1172</v>
      </c>
      <c r="S630" s="47">
        <f>=ROUND(BQ630-(BR630+BS630),3)</f>
      </c>
      <c r="T630" s="47">
        <f>=ROUND(CK630-(CL630+CM630+CN630+CO630+CP630),3)</f>
      </c>
      <c r="U630" s="47">
        <v>0</v>
      </c>
      <c r="V630" s="47">
        <v>0</v>
      </c>
      <c r="W630" s="47">
        <v>0</v>
      </c>
      <c r="X630" s="47">
        <v>0</v>
      </c>
      <c r="Y630" s="47">
        <v>0</v>
      </c>
      <c r="Z630" s="47">
        <v>0</v>
      </c>
      <c r="AA630" s="47">
        <v>0</v>
      </c>
      <c r="AB630" s="47">
        <v>0</v>
      </c>
      <c r="AC630" s="47">
        <v>0</v>
      </c>
      <c r="AD630" s="47">
        <v>0</v>
      </c>
      <c r="AE630" s="47">
        <v>0</v>
      </c>
      <c r="AF630" s="47">
        <v>0</v>
      </c>
      <c r="AG630" s="47">
        <v>0</v>
      </c>
      <c r="AH630" s="47">
        <v>0</v>
      </c>
      <c r="AI630" s="47">
        <v>0</v>
      </c>
      <c r="AJ630" s="47">
        <v>0</v>
      </c>
      <c r="AK630" s="47">
        <v>0</v>
      </c>
      <c r="AL630" s="47">
        <v>0</v>
      </c>
      <c r="AM630" s="47">
        <v>0</v>
      </c>
      <c r="AN630" s="47">
        <v>0</v>
      </c>
      <c r="AO630" s="47">
        <v>0</v>
      </c>
      <c r="AP630" s="47">
        <v>0</v>
      </c>
      <c r="AQ630" s="47">
        <v>0</v>
      </c>
      <c r="AR630" s="47">
        <v>0</v>
      </c>
      <c r="AS630" s="47">
        <v>0</v>
      </c>
      <c r="AT630" s="47">
        <v>0</v>
      </c>
      <c r="AU630" s="47">
        <v>0</v>
      </c>
      <c r="AV630" s="47">
        <v>0</v>
      </c>
      <c r="AW630" s="47">
        <v>0</v>
      </c>
      <c r="AX630" s="47">
        <v>0</v>
      </c>
      <c r="AY630" s="47">
        <v>0</v>
      </c>
      <c r="AZ630" s="47">
        <v>0</v>
      </c>
      <c r="BA630" s="47">
        <v>0</v>
      </c>
      <c r="BB630" s="47">
        <v>0</v>
      </c>
      <c r="BC630" s="47">
        <v>0</v>
      </c>
      <c r="BD630" s="47">
        <v>0</v>
      </c>
      <c r="BE630" s="47">
        <v>0</v>
      </c>
      <c r="BF630" s="47">
        <v>0</v>
      </c>
      <c r="BG630" s="47">
        <v>0</v>
      </c>
      <c r="BH630" s="47">
        <v>0</v>
      </c>
      <c r="BI630" s="47">
        <v>0</v>
      </c>
      <c r="BJ630" s="47">
        <v>0</v>
      </c>
      <c r="BK630" s="47">
        <v>0</v>
      </c>
      <c r="BL630" s="47">
        <v>0</v>
      </c>
      <c r="BM630" s="47">
        <v>0</v>
      </c>
      <c r="BN630" s="47">
        <v>0</v>
      </c>
      <c r="BO630" s="47">
        <v>0</v>
      </c>
      <c r="BP630" s="47">
        <v>0</v>
      </c>
      <c r="BQ630" s="47">
        <v>0</v>
      </c>
      <c r="BR630" s="47">
        <v>0</v>
      </c>
      <c r="BS630" s="47">
        <v>0</v>
      </c>
      <c r="BT630" s="47">
        <v>0</v>
      </c>
      <c r="BU630" s="47">
        <v>0</v>
      </c>
      <c r="BV630" s="47">
        <v>0</v>
      </c>
      <c r="BW630" s="47">
        <v>0</v>
      </c>
      <c r="BX630" s="47">
        <v>0</v>
      </c>
      <c r="BY630" s="47">
        <v>0</v>
      </c>
      <c r="BZ630" s="47">
        <v>0</v>
      </c>
      <c r="CA630" s="47">
        <v>0</v>
      </c>
      <c r="CB630" s="47">
        <v>0</v>
      </c>
      <c r="CC630" s="47">
        <v>0</v>
      </c>
      <c r="CD630" s="47">
        <v>0</v>
      </c>
      <c r="CE630" s="47">
        <v>0</v>
      </c>
      <c r="CF630" s="47">
        <v>0</v>
      </c>
      <c r="CG630" s="47">
        <v>0</v>
      </c>
      <c r="CH630" s="47">
        <v>0</v>
      </c>
      <c r="CI630" s="47">
        <v>0</v>
      </c>
      <c r="CJ630" s="47">
        <v>0</v>
      </c>
      <c r="CK630" s="47">
        <v>0</v>
      </c>
      <c r="CL630" s="47">
        <v>0</v>
      </c>
      <c r="CM630" s="47">
        <v>0</v>
      </c>
      <c r="CN630" s="47">
        <v>0</v>
      </c>
      <c r="CO630" s="47">
        <v>0</v>
      </c>
      <c r="CP630" s="47">
        <v>0</v>
      </c>
      <c r="CQ630" s="47">
        <v>0</v>
      </c>
      <c r="CR630" s="47">
        <v>0</v>
      </c>
      <c r="CS630" s="47">
        <v>0</v>
      </c>
      <c r="CT630" s="47">
        <v>0</v>
      </c>
      <c r="CU630" s="47">
        <v>0</v>
      </c>
      <c r="CV630" s="47">
        <v>0</v>
      </c>
      <c r="CW630" s="47">
        <v>0</v>
      </c>
      <c r="CX630" s="47">
        <v>0</v>
      </c>
      <c r="CY630" s="47">
        <v>1</v>
      </c>
      <c r="CZ630" s="47">
        <v>0</v>
      </c>
      <c r="DA630" s="47">
        <v>0</v>
      </c>
      <c r="DB630" s="47">
        <v>0</v>
      </c>
      <c r="DC630" s="47">
        <v>0</v>
      </c>
      <c r="DD630" s="47">
        <v>0</v>
      </c>
      <c r="DE630" s="47">
        <v>0</v>
      </c>
      <c r="DF630" s="47">
        <v>0</v>
      </c>
      <c r="DG630" s="47">
        <v>0</v>
      </c>
      <c r="DH630" s="47">
        <v>0</v>
      </c>
      <c r="DI630" s="47">
        <v>0</v>
      </c>
      <c r="DJ630" s="47">
        <v>1</v>
      </c>
      <c r="DK630" s="47">
        <v>0</v>
      </c>
      <c r="DL630" s="47">
        <v>0</v>
      </c>
      <c r="DM630" s="47">
        <v>0</v>
      </c>
      <c r="DN630" s="47">
        <v>0</v>
      </c>
      <c r="DO630" s="47">
        <v>0</v>
      </c>
      <c r="DP630" s="47">
        <v>0</v>
      </c>
      <c r="DQ630" s="47">
        <v>0</v>
      </c>
      <c r="DR630" s="47">
        <v>0</v>
      </c>
      <c r="DS630" s="47">
        <v>0</v>
      </c>
      <c r="DT630" s="47">
        <v>0</v>
      </c>
      <c r="DU630" s="47">
        <v>0</v>
      </c>
      <c r="DV630" s="47">
        <v>0</v>
      </c>
      <c r="DW630" s="47">
        <v>0</v>
      </c>
      <c r="DX630" s="47">
        <v>0</v>
      </c>
      <c r="DY630" s="47">
        <v>0</v>
      </c>
      <c r="DZ630" s="47">
        <v>0</v>
      </c>
      <c r="EA630" s="47">
        <v>0</v>
      </c>
      <c r="ZZ630" t="s">
        <v>157</v>
      </c>
    </row>
    <row r="631" spans="1:702" x14ac:dyDescent="0.25">
      <c r="A631" s="47" t="s">
        <v>1120</v>
      </c>
      <c r="B631" s="47" t="s">
        <v>153</v>
      </c>
      <c r="C631" s="47" t="s">
        <v>157</v>
      </c>
      <c r="D631" s="47" t="s">
        <v>1170</v>
      </c>
      <c r="E631" s="47" t="s">
        <v>1111</v>
      </c>
      <c r="F631" s="47" t="s">
        <v>1111</v>
      </c>
      <c r="G631" s="47"/>
      <c r="H631" s="47" t="s">
        <v>406</v>
      </c>
      <c r="I631" s="47" t="s">
        <v>415</v>
      </c>
      <c r="J631" s="47" t="str">
        <f>=IFERROR(VLOOKUP(H631&amp;I631,Table_Fonctions!A:G,6,FALSE),"")</f>
        <v>0</v>
      </c>
      <c r="K631" s="47" t="s">
        <v>1177</v>
      </c>
      <c r="L631" s="47" t="str">
        <f>=IFERROR(VLOOKUP(H631&amp;I631,Table_Fonctions!A:G,7,FALSE),K631)</f>
        <v/>
      </c>
      <c r="M631" s="47" t="str">
        <f>=IF(OR(LEFT(D631, 3)="TJ ", LEFT(D631, 4)="CPH "), "OUI", "NON")</f>
        <v/>
      </c>
      <c r="N631" s="47" t="s">
        <v>869</v>
      </c>
      <c r="O631" s="47" t="s">
        <v>870</v>
      </c>
      <c r="P631" s="47">
        <v>0.8041431261770244</v>
      </c>
      <c r="Q631" s="47">
        <v>0</v>
      </c>
      <c r="R631" s="47">
        <v>0.8041431261770244</v>
      </c>
      <c r="S631" s="47">
        <f>=ROUND(BQ631-(BR631+BS631),3)</f>
      </c>
      <c r="T631" s="47">
        <f>=ROUND(CK631-(CL631+CM631+CN631+CO631+CP631),3)</f>
      </c>
      <c r="U631" s="47">
        <v>0</v>
      </c>
      <c r="V631" s="47">
        <v>0</v>
      </c>
      <c r="W631" s="47">
        <v>0</v>
      </c>
      <c r="X631" s="47">
        <v>0</v>
      </c>
      <c r="Y631" s="47">
        <v>0</v>
      </c>
      <c r="Z631" s="47">
        <v>0</v>
      </c>
      <c r="AA631" s="47">
        <v>0</v>
      </c>
      <c r="AB631" s="47">
        <v>0</v>
      </c>
      <c r="AC631" s="47">
        <v>0</v>
      </c>
      <c r="AD631" s="47">
        <v>0</v>
      </c>
      <c r="AE631" s="47">
        <v>0</v>
      </c>
      <c r="AF631" s="47">
        <v>0</v>
      </c>
      <c r="AG631" s="47">
        <v>0</v>
      </c>
      <c r="AH631" s="47">
        <v>0</v>
      </c>
      <c r="AI631" s="47">
        <v>0</v>
      </c>
      <c r="AJ631" s="47">
        <v>0</v>
      </c>
      <c r="AK631" s="47">
        <v>0</v>
      </c>
      <c r="AL631" s="47">
        <v>0</v>
      </c>
      <c r="AM631" s="47">
        <v>0</v>
      </c>
      <c r="AN631" s="47">
        <v>0</v>
      </c>
      <c r="AO631" s="47">
        <v>0</v>
      </c>
      <c r="AP631" s="47">
        <v>0</v>
      </c>
      <c r="AQ631" s="47">
        <v>0</v>
      </c>
      <c r="AR631" s="47">
        <v>0</v>
      </c>
      <c r="AS631" s="47">
        <v>0</v>
      </c>
      <c r="AT631" s="47">
        <v>0</v>
      </c>
      <c r="AU631" s="47">
        <v>0</v>
      </c>
      <c r="AV631" s="47">
        <v>0</v>
      </c>
      <c r="AW631" s="47">
        <v>0</v>
      </c>
      <c r="AX631" s="47">
        <v>0</v>
      </c>
      <c r="AY631" s="47">
        <v>0</v>
      </c>
      <c r="AZ631" s="47">
        <v>0</v>
      </c>
      <c r="BA631" s="47">
        <v>0</v>
      </c>
      <c r="BB631" s="47">
        <v>0</v>
      </c>
      <c r="BC631" s="47">
        <v>0</v>
      </c>
      <c r="BD631" s="47">
        <v>0</v>
      </c>
      <c r="BE631" s="47">
        <v>0</v>
      </c>
      <c r="BF631" s="47">
        <v>0</v>
      </c>
      <c r="BG631" s="47">
        <v>0</v>
      </c>
      <c r="BH631" s="47">
        <v>0</v>
      </c>
      <c r="BI631" s="47">
        <v>0</v>
      </c>
      <c r="BJ631" s="47">
        <v>0</v>
      </c>
      <c r="BK631" s="47">
        <v>0</v>
      </c>
      <c r="BL631" s="47">
        <v>0</v>
      </c>
      <c r="BM631" s="47">
        <v>0</v>
      </c>
      <c r="BN631" s="47">
        <v>0</v>
      </c>
      <c r="BO631" s="47">
        <v>0</v>
      </c>
      <c r="BP631" s="47">
        <v>0</v>
      </c>
      <c r="BQ631" s="47">
        <v>0</v>
      </c>
      <c r="BR631" s="47">
        <v>0</v>
      </c>
      <c r="BS631" s="47">
        <v>0</v>
      </c>
      <c r="BT631" s="47">
        <v>0</v>
      </c>
      <c r="BU631" s="47">
        <v>0</v>
      </c>
      <c r="BV631" s="47">
        <v>0</v>
      </c>
      <c r="BW631" s="47">
        <v>0</v>
      </c>
      <c r="BX631" s="47">
        <v>0</v>
      </c>
      <c r="BY631" s="47">
        <v>0</v>
      </c>
      <c r="BZ631" s="47">
        <v>0</v>
      </c>
      <c r="CA631" s="47">
        <v>0</v>
      </c>
      <c r="CB631" s="47">
        <v>0</v>
      </c>
      <c r="CC631" s="47">
        <v>0</v>
      </c>
      <c r="CD631" s="47">
        <v>0</v>
      </c>
      <c r="CE631" s="47">
        <v>0</v>
      </c>
      <c r="CF631" s="47">
        <v>0</v>
      </c>
      <c r="CG631" s="47">
        <v>0</v>
      </c>
      <c r="CH631" s="47">
        <v>0</v>
      </c>
      <c r="CI631" s="47">
        <v>0</v>
      </c>
      <c r="CJ631" s="47">
        <v>0</v>
      </c>
      <c r="CK631" s="47">
        <v>0</v>
      </c>
      <c r="CL631" s="47">
        <v>0</v>
      </c>
      <c r="CM631" s="47">
        <v>0</v>
      </c>
      <c r="CN631" s="47">
        <v>0</v>
      </c>
      <c r="CO631" s="47">
        <v>0</v>
      </c>
      <c r="CP631" s="47">
        <v>0</v>
      </c>
      <c r="CQ631" s="47">
        <v>0</v>
      </c>
      <c r="CR631" s="47">
        <v>0</v>
      </c>
      <c r="CS631" s="47">
        <v>0</v>
      </c>
      <c r="CT631" s="47">
        <v>0</v>
      </c>
      <c r="CU631" s="47">
        <v>0</v>
      </c>
      <c r="CV631" s="47">
        <v>0</v>
      </c>
      <c r="CW631" s="47">
        <v>0</v>
      </c>
      <c r="CX631" s="47">
        <v>0</v>
      </c>
      <c r="CY631" s="47">
        <v>0</v>
      </c>
      <c r="CZ631" s="47">
        <v>0</v>
      </c>
      <c r="DA631" s="47">
        <v>0</v>
      </c>
      <c r="DB631" s="47">
        <v>0</v>
      </c>
      <c r="DC631" s="47">
        <v>0</v>
      </c>
      <c r="DD631" s="47">
        <v>0</v>
      </c>
      <c r="DE631" s="47">
        <v>0</v>
      </c>
      <c r="DF631" s="47">
        <v>0</v>
      </c>
      <c r="DG631" s="47">
        <v>0</v>
      </c>
      <c r="DH631" s="47">
        <v>0</v>
      </c>
      <c r="DI631" s="47">
        <v>0</v>
      </c>
      <c r="DJ631" s="47">
        <v>0</v>
      </c>
      <c r="DK631" s="47">
        <v>0</v>
      </c>
      <c r="DL631" s="47">
        <v>0</v>
      </c>
      <c r="DM631" s="47">
        <v>0</v>
      </c>
      <c r="DN631" s="47">
        <v>0</v>
      </c>
      <c r="DO631" s="47">
        <v>0</v>
      </c>
      <c r="DP631" s="47">
        <v>0</v>
      </c>
      <c r="DQ631" s="47">
        <v>0</v>
      </c>
      <c r="DR631" s="47">
        <v>0</v>
      </c>
      <c r="DS631" s="47">
        <v>0</v>
      </c>
      <c r="DT631" s="47">
        <v>0</v>
      </c>
      <c r="DU631" s="47">
        <v>0</v>
      </c>
      <c r="DV631" s="47">
        <v>0</v>
      </c>
      <c r="DW631" s="47">
        <v>0</v>
      </c>
      <c r="DX631" s="47">
        <v>0</v>
      </c>
      <c r="DY631" s="47">
        <v>0</v>
      </c>
      <c r="DZ631" s="47">
        <v>0</v>
      </c>
      <c r="EA631" s="47">
        <v>0</v>
      </c>
      <c r="ZZ631" t="s">
        <v>157</v>
      </c>
    </row>
    <row r="632" spans="1:702" x14ac:dyDescent="0.25">
      <c r="A632" s="47" t="s">
        <v>1121</v>
      </c>
      <c r="B632" s="47" t="s">
        <v>153</v>
      </c>
      <c r="C632" s="47" t="s">
        <v>157</v>
      </c>
      <c r="D632" s="47" t="s">
        <v>1170</v>
      </c>
      <c r="E632" s="47" t="s">
        <v>1111</v>
      </c>
      <c r="F632" s="47" t="s">
        <v>1111</v>
      </c>
      <c r="G632" s="47"/>
      <c r="H632" s="47" t="s">
        <v>406</v>
      </c>
      <c r="I632" s="47" t="s">
        <v>415</v>
      </c>
      <c r="J632" s="47" t="str">
        <f>=IFERROR(VLOOKUP(H632&amp;I632,Table_Fonctions!A:G,6,FALSE),"")</f>
        <v>0</v>
      </c>
      <c r="K632" s="47" t="s">
        <v>1177</v>
      </c>
      <c r="L632" s="47" t="str">
        <f>=IFERROR(VLOOKUP(H632&amp;I632,Table_Fonctions!A:G,7,FALSE),K632)</f>
        <v/>
      </c>
      <c r="M632" s="47" t="str">
        <f>=IF(OR(LEFT(D632, 3)="TJ ", LEFT(D632, 4)="CPH "), "OUI", "NON")</f>
        <v/>
      </c>
      <c r="N632" s="47" t="s">
        <v>667</v>
      </c>
      <c r="O632" s="47" t="s">
        <v>409</v>
      </c>
      <c r="P632" s="47">
        <v>0.6854990583804144</v>
      </c>
      <c r="Q632" s="47">
        <v>0</v>
      </c>
      <c r="R632" s="47">
        <v>0.6854990583804144</v>
      </c>
      <c r="S632" s="47">
        <f>=ROUND(BQ632-(BR632+BS632),3)</f>
      </c>
      <c r="T632" s="47">
        <f>=ROUND(CK632-(CL632+CM632+CN632+CO632+CP632),3)</f>
      </c>
      <c r="U632" s="47">
        <v>0</v>
      </c>
      <c r="V632" s="47">
        <v>0</v>
      </c>
      <c r="W632" s="47">
        <v>0</v>
      </c>
      <c r="X632" s="47">
        <v>0</v>
      </c>
      <c r="Y632" s="47">
        <v>0</v>
      </c>
      <c r="Z632" s="47">
        <v>0</v>
      </c>
      <c r="AA632" s="47">
        <v>0</v>
      </c>
      <c r="AB632" s="47">
        <v>0</v>
      </c>
      <c r="AC632" s="47">
        <v>0</v>
      </c>
      <c r="AD632" s="47">
        <v>0</v>
      </c>
      <c r="AE632" s="47">
        <v>0</v>
      </c>
      <c r="AF632" s="47">
        <v>0</v>
      </c>
      <c r="AG632" s="47">
        <v>0</v>
      </c>
      <c r="AH632" s="47">
        <v>0</v>
      </c>
      <c r="AI632" s="47">
        <v>0</v>
      </c>
      <c r="AJ632" s="47">
        <v>0</v>
      </c>
      <c r="AK632" s="47">
        <v>0</v>
      </c>
      <c r="AL632" s="47">
        <v>0</v>
      </c>
      <c r="AM632" s="47">
        <v>0</v>
      </c>
      <c r="AN632" s="47">
        <v>0</v>
      </c>
      <c r="AO632" s="47">
        <v>0</v>
      </c>
      <c r="AP632" s="47">
        <v>0</v>
      </c>
      <c r="AQ632" s="47">
        <v>0</v>
      </c>
      <c r="AR632" s="47">
        <v>0</v>
      </c>
      <c r="AS632" s="47">
        <v>0</v>
      </c>
      <c r="AT632" s="47">
        <v>0</v>
      </c>
      <c r="AU632" s="47">
        <v>0</v>
      </c>
      <c r="AV632" s="47">
        <v>0</v>
      </c>
      <c r="AW632" s="47">
        <v>0</v>
      </c>
      <c r="AX632" s="47">
        <v>0</v>
      </c>
      <c r="AY632" s="47">
        <v>0</v>
      </c>
      <c r="AZ632" s="47">
        <v>0</v>
      </c>
      <c r="BA632" s="47">
        <v>0</v>
      </c>
      <c r="BB632" s="47">
        <v>0</v>
      </c>
      <c r="BC632" s="47">
        <v>0</v>
      </c>
      <c r="BD632" s="47">
        <v>0</v>
      </c>
      <c r="BE632" s="47">
        <v>0</v>
      </c>
      <c r="BF632" s="47">
        <v>0</v>
      </c>
      <c r="BG632" s="47">
        <v>0</v>
      </c>
      <c r="BH632" s="47">
        <v>0</v>
      </c>
      <c r="BI632" s="47">
        <v>0</v>
      </c>
      <c r="BJ632" s="47">
        <v>0</v>
      </c>
      <c r="BK632" s="47">
        <v>0</v>
      </c>
      <c r="BL632" s="47">
        <v>0</v>
      </c>
      <c r="BM632" s="47">
        <v>0</v>
      </c>
      <c r="BN632" s="47">
        <v>0</v>
      </c>
      <c r="BO632" s="47">
        <v>0</v>
      </c>
      <c r="BP632" s="47">
        <v>0</v>
      </c>
      <c r="BQ632" s="47">
        <v>0</v>
      </c>
      <c r="BR632" s="47">
        <v>0</v>
      </c>
      <c r="BS632" s="47">
        <v>0</v>
      </c>
      <c r="BT632" s="47">
        <v>0</v>
      </c>
      <c r="BU632" s="47">
        <v>0</v>
      </c>
      <c r="BV632" s="47">
        <v>0</v>
      </c>
      <c r="BW632" s="47">
        <v>0</v>
      </c>
      <c r="BX632" s="47">
        <v>0</v>
      </c>
      <c r="BY632" s="47">
        <v>0</v>
      </c>
      <c r="BZ632" s="47">
        <v>0</v>
      </c>
      <c r="CA632" s="47">
        <v>0</v>
      </c>
      <c r="CB632" s="47">
        <v>0</v>
      </c>
      <c r="CC632" s="47">
        <v>0</v>
      </c>
      <c r="CD632" s="47">
        <v>0</v>
      </c>
      <c r="CE632" s="47">
        <v>0</v>
      </c>
      <c r="CF632" s="47">
        <v>0</v>
      </c>
      <c r="CG632" s="47">
        <v>0</v>
      </c>
      <c r="CH632" s="47">
        <v>0</v>
      </c>
      <c r="CI632" s="47">
        <v>0</v>
      </c>
      <c r="CJ632" s="47">
        <v>0</v>
      </c>
      <c r="CK632" s="47">
        <v>0</v>
      </c>
      <c r="CL632" s="47">
        <v>0</v>
      </c>
      <c r="CM632" s="47">
        <v>0</v>
      </c>
      <c r="CN632" s="47">
        <v>0</v>
      </c>
      <c r="CO632" s="47">
        <v>0</v>
      </c>
      <c r="CP632" s="47">
        <v>0</v>
      </c>
      <c r="CQ632" s="47">
        <v>0</v>
      </c>
      <c r="CR632" s="47">
        <v>0</v>
      </c>
      <c r="CS632" s="47">
        <v>0</v>
      </c>
      <c r="CT632" s="47">
        <v>0</v>
      </c>
      <c r="CU632" s="47">
        <v>0</v>
      </c>
      <c r="CV632" s="47">
        <v>0</v>
      </c>
      <c r="CW632" s="47">
        <v>0</v>
      </c>
      <c r="CX632" s="47">
        <v>0</v>
      </c>
      <c r="CY632" s="47">
        <v>0</v>
      </c>
      <c r="CZ632" s="47">
        <v>0</v>
      </c>
      <c r="DA632" s="47">
        <v>0</v>
      </c>
      <c r="DB632" s="47">
        <v>0</v>
      </c>
      <c r="DC632" s="47">
        <v>0</v>
      </c>
      <c r="DD632" s="47">
        <v>0</v>
      </c>
      <c r="DE632" s="47">
        <v>0</v>
      </c>
      <c r="DF632" s="47">
        <v>0</v>
      </c>
      <c r="DG632" s="47">
        <v>0</v>
      </c>
      <c r="DH632" s="47">
        <v>0</v>
      </c>
      <c r="DI632" s="47">
        <v>0</v>
      </c>
      <c r="DJ632" s="47">
        <v>0</v>
      </c>
      <c r="DK632" s="47">
        <v>0</v>
      </c>
      <c r="DL632" s="47">
        <v>0</v>
      </c>
      <c r="DM632" s="47">
        <v>0</v>
      </c>
      <c r="DN632" s="47">
        <v>0</v>
      </c>
      <c r="DO632" s="47">
        <v>0</v>
      </c>
      <c r="DP632" s="47">
        <v>0</v>
      </c>
      <c r="DQ632" s="47">
        <v>0</v>
      </c>
      <c r="DR632" s="47">
        <v>0</v>
      </c>
      <c r="DS632" s="47">
        <v>0</v>
      </c>
      <c r="DT632" s="47">
        <v>0</v>
      </c>
      <c r="DU632" s="47">
        <v>0</v>
      </c>
      <c r="DV632" s="47">
        <v>0</v>
      </c>
      <c r="DW632" s="47">
        <v>0</v>
      </c>
      <c r="DX632" s="47">
        <v>0</v>
      </c>
      <c r="DY632" s="47">
        <v>0</v>
      </c>
      <c r="DZ632" s="47">
        <v>0</v>
      </c>
      <c r="EA632" s="47">
        <v>0</v>
      </c>
      <c r="ZZ632" t="s">
        <v>157</v>
      </c>
    </row>
    <row r="633" spans="1:702" x14ac:dyDescent="0.25">
      <c r="A633" s="47" t="s">
        <v>1122</v>
      </c>
      <c r="B633" s="47" t="s">
        <v>153</v>
      </c>
      <c r="C633" s="47" t="s">
        <v>157</v>
      </c>
      <c r="D633" s="47" t="s">
        <v>1170</v>
      </c>
      <c r="E633" s="47" t="s">
        <v>1123</v>
      </c>
      <c r="F633" s="47" t="s">
        <v>1123</v>
      </c>
      <c r="G633" s="47"/>
      <c r="H633" s="47" t="s">
        <v>406</v>
      </c>
      <c r="I633" s="47" t="s">
        <v>415</v>
      </c>
      <c r="J633" s="47" t="str">
        <f>=IFERROR(VLOOKUP(H633&amp;I633,Table_Fonctions!A:G,6,FALSE),"")</f>
        <v>0</v>
      </c>
      <c r="K633" s="47" t="s">
        <v>1177</v>
      </c>
      <c r="L633" s="47" t="str">
        <f>=IFERROR(VLOOKUP(H633&amp;I633,Table_Fonctions!A:G,7,FALSE),K633)</f>
        <v/>
      </c>
      <c r="M633" s="47" t="str">
        <f>=IF(OR(LEFT(D633, 3)="TJ ", LEFT(D633, 4)="CPH "), "OUI", "NON")</f>
        <v/>
      </c>
      <c r="N633" s="47" t="s">
        <v>619</v>
      </c>
      <c r="O633" s="47" t="s">
        <v>669</v>
      </c>
      <c r="P633" s="47">
        <v>0.8</v>
      </c>
      <c r="Q633" s="47">
        <v>0.8</v>
      </c>
      <c r="R633" s="47" t="s">
        <v>1172</v>
      </c>
      <c r="S633" s="47">
        <f>=ROUND(BQ633-(BR633+BS633),3)</f>
      </c>
      <c r="T633" s="47">
        <f>=ROUND(CK633-(CL633+CM633+CN633+CO633+CP633),3)</f>
      </c>
      <c r="U633" s="47">
        <v>0</v>
      </c>
      <c r="V633" s="47">
        <v>0</v>
      </c>
      <c r="W633" s="47">
        <v>0</v>
      </c>
      <c r="X633" s="47">
        <v>0</v>
      </c>
      <c r="Y633" s="47">
        <v>0</v>
      </c>
      <c r="Z633" s="47">
        <v>0</v>
      </c>
      <c r="AA633" s="47">
        <v>0</v>
      </c>
      <c r="AB633" s="47">
        <v>0</v>
      </c>
      <c r="AC633" s="47">
        <v>0</v>
      </c>
      <c r="AD633" s="47">
        <v>0</v>
      </c>
      <c r="AE633" s="47">
        <v>0</v>
      </c>
      <c r="AF633" s="47">
        <v>0</v>
      </c>
      <c r="AG633" s="47">
        <v>0</v>
      </c>
      <c r="AH633" s="47">
        <v>0</v>
      </c>
      <c r="AI633" s="47">
        <v>0</v>
      </c>
      <c r="AJ633" s="47">
        <v>0</v>
      </c>
      <c r="AK633" s="47">
        <v>0</v>
      </c>
      <c r="AL633" s="47">
        <v>0</v>
      </c>
      <c r="AM633" s="47">
        <v>0</v>
      </c>
      <c r="AN633" s="47">
        <v>0</v>
      </c>
      <c r="AO633" s="47">
        <v>0</v>
      </c>
      <c r="AP633" s="47">
        <v>0</v>
      </c>
      <c r="AQ633" s="47">
        <v>0</v>
      </c>
      <c r="AR633" s="47">
        <v>0</v>
      </c>
      <c r="AS633" s="47">
        <v>0</v>
      </c>
      <c r="AT633" s="47">
        <v>0</v>
      </c>
      <c r="AU633" s="47">
        <v>0</v>
      </c>
      <c r="AV633" s="47">
        <v>0</v>
      </c>
      <c r="AW633" s="47">
        <v>0</v>
      </c>
      <c r="AX633" s="47">
        <v>0</v>
      </c>
      <c r="AY633" s="47">
        <v>0</v>
      </c>
      <c r="AZ633" s="47">
        <v>0</v>
      </c>
      <c r="BA633" s="47">
        <v>0</v>
      </c>
      <c r="BB633" s="47">
        <v>0</v>
      </c>
      <c r="BC633" s="47">
        <v>0</v>
      </c>
      <c r="BD633" s="47">
        <v>0</v>
      </c>
      <c r="BE633" s="47">
        <v>0</v>
      </c>
      <c r="BF633" s="47">
        <v>0</v>
      </c>
      <c r="BG633" s="47">
        <v>0</v>
      </c>
      <c r="BH633" s="47">
        <v>0</v>
      </c>
      <c r="BI633" s="47">
        <v>0</v>
      </c>
      <c r="BJ633" s="47">
        <v>0</v>
      </c>
      <c r="BK633" s="47">
        <v>0</v>
      </c>
      <c r="BL633" s="47">
        <v>0</v>
      </c>
      <c r="BM633" s="47">
        <v>0</v>
      </c>
      <c r="BN633" s="47">
        <v>0</v>
      </c>
      <c r="BO633" s="47">
        <v>0</v>
      </c>
      <c r="BP633" s="47">
        <v>0</v>
      </c>
      <c r="BQ633" s="47">
        <v>0</v>
      </c>
      <c r="BR633" s="47">
        <v>0</v>
      </c>
      <c r="BS633" s="47">
        <v>0</v>
      </c>
      <c r="BT633" s="47">
        <v>0</v>
      </c>
      <c r="BU633" s="47">
        <v>0</v>
      </c>
      <c r="BV633" s="47">
        <v>0</v>
      </c>
      <c r="BW633" s="47">
        <v>0</v>
      </c>
      <c r="BX633" s="47">
        <v>0</v>
      </c>
      <c r="BY633" s="47">
        <v>0</v>
      </c>
      <c r="BZ633" s="47">
        <v>0</v>
      </c>
      <c r="CA633" s="47">
        <v>0</v>
      </c>
      <c r="CB633" s="47">
        <v>0</v>
      </c>
      <c r="CC633" s="47">
        <v>0</v>
      </c>
      <c r="CD633" s="47">
        <v>0</v>
      </c>
      <c r="CE633" s="47">
        <v>0</v>
      </c>
      <c r="CF633" s="47">
        <v>0</v>
      </c>
      <c r="CG633" s="47">
        <v>0</v>
      </c>
      <c r="CH633" s="47">
        <v>0</v>
      </c>
      <c r="CI633" s="47">
        <v>0</v>
      </c>
      <c r="CJ633" s="47">
        <v>0</v>
      </c>
      <c r="CK633" s="47">
        <v>0</v>
      </c>
      <c r="CL633" s="47">
        <v>0</v>
      </c>
      <c r="CM633" s="47">
        <v>0</v>
      </c>
      <c r="CN633" s="47">
        <v>0</v>
      </c>
      <c r="CO633" s="47">
        <v>0</v>
      </c>
      <c r="CP633" s="47">
        <v>0</v>
      </c>
      <c r="CQ633" s="47">
        <v>0</v>
      </c>
      <c r="CR633" s="47">
        <v>0</v>
      </c>
      <c r="CS633" s="47">
        <v>0</v>
      </c>
      <c r="CT633" s="47">
        <v>0</v>
      </c>
      <c r="CU633" s="47">
        <v>0</v>
      </c>
      <c r="CV633" s="47">
        <v>0</v>
      </c>
      <c r="CW633" s="47">
        <v>0</v>
      </c>
      <c r="CX633" s="47">
        <v>0</v>
      </c>
      <c r="CY633" s="47">
        <v>0.8</v>
      </c>
      <c r="CZ633" s="47">
        <v>0</v>
      </c>
      <c r="DA633" s="47">
        <v>0</v>
      </c>
      <c r="DB633" s="47">
        <v>0</v>
      </c>
      <c r="DC633" s="47">
        <v>0</v>
      </c>
      <c r="DD633" s="47">
        <v>0</v>
      </c>
      <c r="DE633" s="47">
        <v>0</v>
      </c>
      <c r="DF633" s="47">
        <v>0</v>
      </c>
      <c r="DG633" s="47">
        <v>0</v>
      </c>
      <c r="DH633" s="47">
        <v>0.8</v>
      </c>
      <c r="DI633" s="47">
        <v>0</v>
      </c>
      <c r="DJ633" s="47">
        <v>0</v>
      </c>
      <c r="DK633" s="47">
        <v>0</v>
      </c>
      <c r="DL633" s="47">
        <v>0</v>
      </c>
      <c r="DM633" s="47">
        <v>0</v>
      </c>
      <c r="DN633" s="47">
        <v>0</v>
      </c>
      <c r="DO633" s="47">
        <v>0</v>
      </c>
      <c r="DP633" s="47">
        <v>0</v>
      </c>
      <c r="DQ633" s="47">
        <v>0</v>
      </c>
      <c r="DR633" s="47">
        <v>0</v>
      </c>
      <c r="DS633" s="47">
        <v>0</v>
      </c>
      <c r="DT633" s="47">
        <v>0</v>
      </c>
      <c r="DU633" s="47">
        <v>0</v>
      </c>
      <c r="DV633" s="47">
        <v>0</v>
      </c>
      <c r="DW633" s="47">
        <v>0</v>
      </c>
      <c r="DX633" s="47">
        <v>0</v>
      </c>
      <c r="DY633" s="47">
        <v>0</v>
      </c>
      <c r="DZ633" s="47">
        <v>0</v>
      </c>
      <c r="EA633" s="47">
        <v>0</v>
      </c>
      <c r="ZZ633" t="s">
        <v>157</v>
      </c>
    </row>
    <row r="634" spans="1:702" x14ac:dyDescent="0.25">
      <c r="A634" s="47" t="s">
        <v>1124</v>
      </c>
      <c r="B634" s="47" t="s">
        <v>153</v>
      </c>
      <c r="C634" s="47" t="s">
        <v>157</v>
      </c>
      <c r="D634" s="47" t="s">
        <v>1170</v>
      </c>
      <c r="E634" s="47" t="s">
        <v>1123</v>
      </c>
      <c r="F634" s="47" t="s">
        <v>1123</v>
      </c>
      <c r="G634" s="47"/>
      <c r="H634" s="47" t="s">
        <v>406</v>
      </c>
      <c r="I634" s="47" t="s">
        <v>415</v>
      </c>
      <c r="J634" s="47" t="str">
        <f>=IFERROR(VLOOKUP(H634&amp;I634,Table_Fonctions!A:G,6,FALSE),"")</f>
        <v>0</v>
      </c>
      <c r="K634" s="47" t="s">
        <v>1177</v>
      </c>
      <c r="L634" s="47" t="str">
        <f>=IFERROR(VLOOKUP(H634&amp;I634,Table_Fonctions!A:G,7,FALSE),K634)</f>
        <v/>
      </c>
      <c r="M634" s="47" t="str">
        <f>=IF(OR(LEFT(D634, 3)="TJ ", LEFT(D634, 4)="CPH "), "OUI", "NON")</f>
        <v/>
      </c>
      <c r="N634" s="47" t="s">
        <v>363</v>
      </c>
      <c r="O634" s="47"/>
      <c r="P634" s="47">
        <v>1</v>
      </c>
      <c r="Q634" s="47">
        <v>1</v>
      </c>
      <c r="R634" s="47" t="s">
        <v>1172</v>
      </c>
      <c r="S634" s="47">
        <f>=ROUND(BQ634-(BR634+BS634),3)</f>
      </c>
      <c r="T634" s="47">
        <f>=ROUND(CK634-(CL634+CM634+CN634+CO634+CP634),3)</f>
      </c>
      <c r="U634" s="47">
        <v>0</v>
      </c>
      <c r="V634" s="47">
        <v>0</v>
      </c>
      <c r="W634" s="47">
        <v>0</v>
      </c>
      <c r="X634" s="47">
        <v>0</v>
      </c>
      <c r="Y634" s="47">
        <v>0</v>
      </c>
      <c r="Z634" s="47">
        <v>0</v>
      </c>
      <c r="AA634" s="47">
        <v>0</v>
      </c>
      <c r="AB634" s="47">
        <v>0</v>
      </c>
      <c r="AC634" s="47">
        <v>0</v>
      </c>
      <c r="AD634" s="47">
        <v>0</v>
      </c>
      <c r="AE634" s="47">
        <v>0</v>
      </c>
      <c r="AF634" s="47">
        <v>0</v>
      </c>
      <c r="AG634" s="47">
        <v>0</v>
      </c>
      <c r="AH634" s="47">
        <v>0</v>
      </c>
      <c r="AI634" s="47">
        <v>0</v>
      </c>
      <c r="AJ634" s="47">
        <v>0</v>
      </c>
      <c r="AK634" s="47">
        <v>0</v>
      </c>
      <c r="AL634" s="47">
        <v>0</v>
      </c>
      <c r="AM634" s="47">
        <v>0</v>
      </c>
      <c r="AN634" s="47">
        <v>0</v>
      </c>
      <c r="AO634" s="47">
        <v>0</v>
      </c>
      <c r="AP634" s="47">
        <v>0</v>
      </c>
      <c r="AQ634" s="47">
        <v>0</v>
      </c>
      <c r="AR634" s="47">
        <v>0</v>
      </c>
      <c r="AS634" s="47">
        <v>0</v>
      </c>
      <c r="AT634" s="47">
        <v>0</v>
      </c>
      <c r="AU634" s="47">
        <v>0</v>
      </c>
      <c r="AV634" s="47">
        <v>0</v>
      </c>
      <c r="AW634" s="47">
        <v>0</v>
      </c>
      <c r="AX634" s="47">
        <v>0</v>
      </c>
      <c r="AY634" s="47">
        <v>0</v>
      </c>
      <c r="AZ634" s="47">
        <v>0</v>
      </c>
      <c r="BA634" s="47">
        <v>0</v>
      </c>
      <c r="BB634" s="47">
        <v>0</v>
      </c>
      <c r="BC634" s="47">
        <v>0</v>
      </c>
      <c r="BD634" s="47">
        <v>0</v>
      </c>
      <c r="BE634" s="47">
        <v>0</v>
      </c>
      <c r="BF634" s="47">
        <v>0</v>
      </c>
      <c r="BG634" s="47">
        <v>0</v>
      </c>
      <c r="BH634" s="47">
        <v>0</v>
      </c>
      <c r="BI634" s="47">
        <v>0</v>
      </c>
      <c r="BJ634" s="47">
        <v>0</v>
      </c>
      <c r="BK634" s="47">
        <v>0</v>
      </c>
      <c r="BL634" s="47">
        <v>0</v>
      </c>
      <c r="BM634" s="47">
        <v>0</v>
      </c>
      <c r="BN634" s="47">
        <v>0</v>
      </c>
      <c r="BO634" s="47">
        <v>0</v>
      </c>
      <c r="BP634" s="47">
        <v>0</v>
      </c>
      <c r="BQ634" s="47">
        <v>0</v>
      </c>
      <c r="BR634" s="47">
        <v>0</v>
      </c>
      <c r="BS634" s="47">
        <v>0</v>
      </c>
      <c r="BT634" s="47">
        <v>0</v>
      </c>
      <c r="BU634" s="47">
        <v>0</v>
      </c>
      <c r="BV634" s="47">
        <v>0</v>
      </c>
      <c r="BW634" s="47">
        <v>0</v>
      </c>
      <c r="BX634" s="47">
        <v>0</v>
      </c>
      <c r="BY634" s="47">
        <v>0</v>
      </c>
      <c r="BZ634" s="47">
        <v>0</v>
      </c>
      <c r="CA634" s="47">
        <v>0</v>
      </c>
      <c r="CB634" s="47">
        <v>0</v>
      </c>
      <c r="CC634" s="47">
        <v>0</v>
      </c>
      <c r="CD634" s="47">
        <v>0</v>
      </c>
      <c r="CE634" s="47">
        <v>0</v>
      </c>
      <c r="CF634" s="47">
        <v>0</v>
      </c>
      <c r="CG634" s="47">
        <v>0</v>
      </c>
      <c r="CH634" s="47">
        <v>0</v>
      </c>
      <c r="CI634" s="47">
        <v>0</v>
      </c>
      <c r="CJ634" s="47">
        <v>0</v>
      </c>
      <c r="CK634" s="47">
        <v>0</v>
      </c>
      <c r="CL634" s="47">
        <v>0</v>
      </c>
      <c r="CM634" s="47">
        <v>0</v>
      </c>
      <c r="CN634" s="47">
        <v>0</v>
      </c>
      <c r="CO634" s="47">
        <v>0</v>
      </c>
      <c r="CP634" s="47">
        <v>0</v>
      </c>
      <c r="CQ634" s="47">
        <v>0</v>
      </c>
      <c r="CR634" s="47">
        <v>0</v>
      </c>
      <c r="CS634" s="47">
        <v>0</v>
      </c>
      <c r="CT634" s="47">
        <v>0</v>
      </c>
      <c r="CU634" s="47">
        <v>0</v>
      </c>
      <c r="CV634" s="47">
        <v>0</v>
      </c>
      <c r="CW634" s="47">
        <v>0</v>
      </c>
      <c r="CX634" s="47">
        <v>0</v>
      </c>
      <c r="CY634" s="47">
        <v>1</v>
      </c>
      <c r="CZ634" s="47">
        <v>0</v>
      </c>
      <c r="DA634" s="47">
        <v>0</v>
      </c>
      <c r="DB634" s="47">
        <v>0</v>
      </c>
      <c r="DC634" s="47">
        <v>0</v>
      </c>
      <c r="DD634" s="47">
        <v>0</v>
      </c>
      <c r="DE634" s="47">
        <v>0</v>
      </c>
      <c r="DF634" s="47">
        <v>0</v>
      </c>
      <c r="DG634" s="47">
        <v>0</v>
      </c>
      <c r="DH634" s="47">
        <v>0</v>
      </c>
      <c r="DI634" s="47">
        <v>0</v>
      </c>
      <c r="DJ634" s="47">
        <v>1</v>
      </c>
      <c r="DK634" s="47">
        <v>0</v>
      </c>
      <c r="DL634" s="47">
        <v>0</v>
      </c>
      <c r="DM634" s="47">
        <v>0</v>
      </c>
      <c r="DN634" s="47">
        <v>0</v>
      </c>
      <c r="DO634" s="47">
        <v>0</v>
      </c>
      <c r="DP634" s="47">
        <v>0</v>
      </c>
      <c r="DQ634" s="47">
        <v>0</v>
      </c>
      <c r="DR634" s="47">
        <v>0</v>
      </c>
      <c r="DS634" s="47">
        <v>0</v>
      </c>
      <c r="DT634" s="47">
        <v>0</v>
      </c>
      <c r="DU634" s="47">
        <v>0</v>
      </c>
      <c r="DV634" s="47">
        <v>0</v>
      </c>
      <c r="DW634" s="47">
        <v>0</v>
      </c>
      <c r="DX634" s="47">
        <v>0</v>
      </c>
      <c r="DY634" s="47">
        <v>0</v>
      </c>
      <c r="DZ634" s="47">
        <v>0</v>
      </c>
      <c r="EA634" s="47">
        <v>0</v>
      </c>
      <c r="ZZ634" t="s">
        <v>157</v>
      </c>
    </row>
    <row r="635" spans="1:702" x14ac:dyDescent="0.25">
      <c r="A635" s="47" t="s">
        <v>1125</v>
      </c>
      <c r="B635" s="47" t="s">
        <v>153</v>
      </c>
      <c r="C635" s="47" t="s">
        <v>157</v>
      </c>
      <c r="D635" s="47" t="s">
        <v>1170</v>
      </c>
      <c r="E635" s="47" t="s">
        <v>1123</v>
      </c>
      <c r="F635" s="47" t="s">
        <v>1123</v>
      </c>
      <c r="G635" s="47"/>
      <c r="H635" s="47" t="s">
        <v>406</v>
      </c>
      <c r="I635" s="47" t="s">
        <v>412</v>
      </c>
      <c r="J635" s="47" t="str">
        <f>=IFERROR(VLOOKUP(H635&amp;I635,Table_Fonctions!A:G,6,FALSE),"")</f>
        <v>0</v>
      </c>
      <c r="K635" s="47" t="s">
        <v>1177</v>
      </c>
      <c r="L635" s="47" t="str">
        <f>=IFERROR(VLOOKUP(H635&amp;I635,Table_Fonctions!A:G,7,FALSE),K635)</f>
        <v/>
      </c>
      <c r="M635" s="47" t="str">
        <f>=IF(OR(LEFT(D635, 3)="TJ ", LEFT(D635, 4)="CPH "), "OUI", "NON")</f>
        <v/>
      </c>
      <c r="N635" s="47" t="s">
        <v>1090</v>
      </c>
      <c r="O635" s="47" t="s">
        <v>409</v>
      </c>
      <c r="P635" s="47">
        <v>0.6842105263157895</v>
      </c>
      <c r="Q635" s="47">
        <v>0.6842105263157895</v>
      </c>
      <c r="R635" s="47" t="s">
        <v>1172</v>
      </c>
      <c r="S635" s="47">
        <f>=ROUND(BQ635-(BR635+BS635),3)</f>
      </c>
      <c r="T635" s="47">
        <f>=ROUND(CK635-(CL635+CM635+CN635+CO635+CP635),3)</f>
      </c>
      <c r="U635" s="47">
        <v>0</v>
      </c>
      <c r="V635" s="47">
        <v>0</v>
      </c>
      <c r="W635" s="47">
        <v>0</v>
      </c>
      <c r="X635" s="47">
        <v>0</v>
      </c>
      <c r="Y635" s="47">
        <v>0</v>
      </c>
      <c r="Z635" s="47">
        <v>0</v>
      </c>
      <c r="AA635" s="47">
        <v>0</v>
      </c>
      <c r="AB635" s="47">
        <v>0</v>
      </c>
      <c r="AC635" s="47">
        <v>0</v>
      </c>
      <c r="AD635" s="47">
        <v>0</v>
      </c>
      <c r="AE635" s="47">
        <v>0</v>
      </c>
      <c r="AF635" s="47">
        <v>0</v>
      </c>
      <c r="AG635" s="47">
        <v>0</v>
      </c>
      <c r="AH635" s="47">
        <v>0</v>
      </c>
      <c r="AI635" s="47">
        <v>0</v>
      </c>
      <c r="AJ635" s="47">
        <v>0</v>
      </c>
      <c r="AK635" s="47">
        <v>0</v>
      </c>
      <c r="AL635" s="47">
        <v>0</v>
      </c>
      <c r="AM635" s="47">
        <v>0</v>
      </c>
      <c r="AN635" s="47">
        <v>0</v>
      </c>
      <c r="AO635" s="47">
        <v>0</v>
      </c>
      <c r="AP635" s="47">
        <v>0</v>
      </c>
      <c r="AQ635" s="47">
        <v>0</v>
      </c>
      <c r="AR635" s="47">
        <v>0</v>
      </c>
      <c r="AS635" s="47">
        <v>0.6842105263157895</v>
      </c>
      <c r="AT635" s="47">
        <v>0</v>
      </c>
      <c r="AU635" s="47">
        <v>0</v>
      </c>
      <c r="AV635" s="47">
        <v>0</v>
      </c>
      <c r="AW635" s="47">
        <v>0</v>
      </c>
      <c r="AX635" s="47">
        <v>0</v>
      </c>
      <c r="AY635" s="47">
        <v>0</v>
      </c>
      <c r="AZ635" s="47">
        <v>0</v>
      </c>
      <c r="BA635" s="47">
        <v>0</v>
      </c>
      <c r="BB635" s="47">
        <v>0</v>
      </c>
      <c r="BC635" s="47">
        <v>0</v>
      </c>
      <c r="BD635" s="47">
        <v>0</v>
      </c>
      <c r="BE635" s="47">
        <v>0</v>
      </c>
      <c r="BF635" s="47">
        <v>0</v>
      </c>
      <c r="BG635" s="47">
        <v>0</v>
      </c>
      <c r="BH635" s="47">
        <v>0</v>
      </c>
      <c r="BI635" s="47">
        <v>0</v>
      </c>
      <c r="BJ635" s="47">
        <v>0</v>
      </c>
      <c r="BK635" s="47">
        <v>0</v>
      </c>
      <c r="BL635" s="47">
        <v>0.6842105263157895</v>
      </c>
      <c r="BM635" s="47">
        <v>0</v>
      </c>
      <c r="BN635" s="47">
        <v>0</v>
      </c>
      <c r="BO635" s="47">
        <v>0</v>
      </c>
      <c r="BP635" s="47">
        <v>0</v>
      </c>
      <c r="BQ635" s="47">
        <v>0</v>
      </c>
      <c r="BR635" s="47">
        <v>0</v>
      </c>
      <c r="BS635" s="47">
        <v>0</v>
      </c>
      <c r="BT635" s="47">
        <v>0</v>
      </c>
      <c r="BU635" s="47">
        <v>0</v>
      </c>
      <c r="BV635" s="47">
        <v>0</v>
      </c>
      <c r="BW635" s="47">
        <v>0</v>
      </c>
      <c r="BX635" s="47">
        <v>0</v>
      </c>
      <c r="BY635" s="47">
        <v>0</v>
      </c>
      <c r="BZ635" s="47">
        <v>0</v>
      </c>
      <c r="CA635" s="47">
        <v>0</v>
      </c>
      <c r="CB635" s="47">
        <v>0</v>
      </c>
      <c r="CC635" s="47">
        <v>0</v>
      </c>
      <c r="CD635" s="47">
        <v>0</v>
      </c>
      <c r="CE635" s="47">
        <v>0</v>
      </c>
      <c r="CF635" s="47">
        <v>0</v>
      </c>
      <c r="CG635" s="47">
        <v>0</v>
      </c>
      <c r="CH635" s="47">
        <v>0</v>
      </c>
      <c r="CI635" s="47">
        <v>0</v>
      </c>
      <c r="CJ635" s="47">
        <v>0</v>
      </c>
      <c r="CK635" s="47">
        <v>0</v>
      </c>
      <c r="CL635" s="47">
        <v>0</v>
      </c>
      <c r="CM635" s="47">
        <v>0</v>
      </c>
      <c r="CN635" s="47">
        <v>0</v>
      </c>
      <c r="CO635" s="47">
        <v>0</v>
      </c>
      <c r="CP635" s="47">
        <v>0</v>
      </c>
      <c r="CQ635" s="47">
        <v>0</v>
      </c>
      <c r="CR635" s="47">
        <v>0</v>
      </c>
      <c r="CS635" s="47">
        <v>0</v>
      </c>
      <c r="CT635" s="47">
        <v>0</v>
      </c>
      <c r="CU635" s="47">
        <v>0</v>
      </c>
      <c r="CV635" s="47">
        <v>0</v>
      </c>
      <c r="CW635" s="47">
        <v>0</v>
      </c>
      <c r="CX635" s="47">
        <v>0</v>
      </c>
      <c r="CY635" s="47">
        <v>0</v>
      </c>
      <c r="CZ635" s="47">
        <v>0</v>
      </c>
      <c r="DA635" s="47">
        <v>0</v>
      </c>
      <c r="DB635" s="47">
        <v>0</v>
      </c>
      <c r="DC635" s="47">
        <v>0</v>
      </c>
      <c r="DD635" s="47">
        <v>0</v>
      </c>
      <c r="DE635" s="47">
        <v>0</v>
      </c>
      <c r="DF635" s="47">
        <v>0</v>
      </c>
      <c r="DG635" s="47">
        <v>0</v>
      </c>
      <c r="DH635" s="47">
        <v>0</v>
      </c>
      <c r="DI635" s="47">
        <v>0</v>
      </c>
      <c r="DJ635" s="47">
        <v>0</v>
      </c>
      <c r="DK635" s="47">
        <v>0</v>
      </c>
      <c r="DL635" s="47">
        <v>0</v>
      </c>
      <c r="DM635" s="47">
        <v>0</v>
      </c>
      <c r="DN635" s="47">
        <v>0</v>
      </c>
      <c r="DO635" s="47">
        <v>0</v>
      </c>
      <c r="DP635" s="47">
        <v>0</v>
      </c>
      <c r="DQ635" s="47">
        <v>0</v>
      </c>
      <c r="DR635" s="47">
        <v>0</v>
      </c>
      <c r="DS635" s="47">
        <v>0</v>
      </c>
      <c r="DT635" s="47">
        <v>0</v>
      </c>
      <c r="DU635" s="47">
        <v>0</v>
      </c>
      <c r="DV635" s="47">
        <v>0</v>
      </c>
      <c r="DW635" s="47">
        <v>0</v>
      </c>
      <c r="DX635" s="47">
        <v>0</v>
      </c>
      <c r="DY635" s="47">
        <v>0</v>
      </c>
      <c r="DZ635" s="47">
        <v>0</v>
      </c>
      <c r="EA635" s="47">
        <v>0</v>
      </c>
      <c r="ZZ635" t="s">
        <v>157</v>
      </c>
    </row>
    <row r="636" spans="1:702" x14ac:dyDescent="0.25">
      <c r="A636" s="47" t="s">
        <v>1126</v>
      </c>
      <c r="B636" s="47" t="s">
        <v>153</v>
      </c>
      <c r="C636" s="47" t="s">
        <v>157</v>
      </c>
      <c r="D636" s="47" t="s">
        <v>1170</v>
      </c>
      <c r="E636" s="47" t="s">
        <v>1123</v>
      </c>
      <c r="F636" s="47" t="s">
        <v>1123</v>
      </c>
      <c r="G636" s="47"/>
      <c r="H636" s="47" t="s">
        <v>406</v>
      </c>
      <c r="I636" s="47" t="s">
        <v>544</v>
      </c>
      <c r="J636" s="47" t="str">
        <f>=IFERROR(VLOOKUP(H636&amp;I636,Table_Fonctions!A:G,6,FALSE),"")</f>
        <v>0</v>
      </c>
      <c r="K636" s="47" t="s">
        <v>1177</v>
      </c>
      <c r="L636" s="47" t="str">
        <f>=IFERROR(VLOOKUP(H636&amp;I636,Table_Fonctions!A:G,7,FALSE),K636)</f>
        <v/>
      </c>
      <c r="M636" s="47" t="str">
        <f>=IF(OR(LEFT(D636, 3)="TJ ", LEFT(D636, 4)="CPH "), "OUI", "NON")</f>
        <v/>
      </c>
      <c r="N636" s="47" t="s">
        <v>1127</v>
      </c>
      <c r="O636" s="47"/>
      <c r="P636" s="47">
        <v>1</v>
      </c>
      <c r="Q636" s="47">
        <v>1</v>
      </c>
      <c r="R636" s="47" t="s">
        <v>1172</v>
      </c>
      <c r="S636" s="47">
        <f>=ROUND(BQ636-(BR636+BS636),3)</f>
      </c>
      <c r="T636" s="47">
        <f>=ROUND(CK636-(CL636+CM636+CN636+CO636+CP636),3)</f>
      </c>
      <c r="U636" s="47">
        <v>0</v>
      </c>
      <c r="V636" s="47">
        <v>0</v>
      </c>
      <c r="W636" s="47">
        <v>0</v>
      </c>
      <c r="X636" s="47">
        <v>0</v>
      </c>
      <c r="Y636" s="47">
        <v>0</v>
      </c>
      <c r="Z636" s="47">
        <v>0</v>
      </c>
      <c r="AA636" s="47">
        <v>0</v>
      </c>
      <c r="AB636" s="47">
        <v>0</v>
      </c>
      <c r="AC636" s="47">
        <v>0</v>
      </c>
      <c r="AD636" s="47">
        <v>0</v>
      </c>
      <c r="AE636" s="47">
        <v>0</v>
      </c>
      <c r="AF636" s="47">
        <v>0</v>
      </c>
      <c r="AG636" s="47">
        <v>0</v>
      </c>
      <c r="AH636" s="47">
        <v>0</v>
      </c>
      <c r="AI636" s="47">
        <v>0</v>
      </c>
      <c r="AJ636" s="47">
        <v>0</v>
      </c>
      <c r="AK636" s="47">
        <v>0</v>
      </c>
      <c r="AL636" s="47">
        <v>0</v>
      </c>
      <c r="AM636" s="47">
        <v>0</v>
      </c>
      <c r="AN636" s="47">
        <v>0</v>
      </c>
      <c r="AO636" s="47">
        <v>0</v>
      </c>
      <c r="AP636" s="47">
        <v>0</v>
      </c>
      <c r="AQ636" s="47">
        <v>0</v>
      </c>
      <c r="AR636" s="47">
        <v>0</v>
      </c>
      <c r="AS636" s="47">
        <v>0</v>
      </c>
      <c r="AT636" s="47">
        <v>0</v>
      </c>
      <c r="AU636" s="47">
        <v>0</v>
      </c>
      <c r="AV636" s="47">
        <v>0</v>
      </c>
      <c r="AW636" s="47">
        <v>0</v>
      </c>
      <c r="AX636" s="47">
        <v>0</v>
      </c>
      <c r="AY636" s="47">
        <v>0</v>
      </c>
      <c r="AZ636" s="47">
        <v>0</v>
      </c>
      <c r="BA636" s="47">
        <v>0</v>
      </c>
      <c r="BB636" s="47">
        <v>0</v>
      </c>
      <c r="BC636" s="47">
        <v>0</v>
      </c>
      <c r="BD636" s="47">
        <v>0</v>
      </c>
      <c r="BE636" s="47">
        <v>0</v>
      </c>
      <c r="BF636" s="47">
        <v>0</v>
      </c>
      <c r="BG636" s="47">
        <v>0</v>
      </c>
      <c r="BH636" s="47">
        <v>0</v>
      </c>
      <c r="BI636" s="47">
        <v>0</v>
      </c>
      <c r="BJ636" s="47">
        <v>0</v>
      </c>
      <c r="BK636" s="47">
        <v>0</v>
      </c>
      <c r="BL636" s="47">
        <v>0</v>
      </c>
      <c r="BM636" s="47">
        <v>0</v>
      </c>
      <c r="BN636" s="47">
        <v>0</v>
      </c>
      <c r="BO636" s="47">
        <v>0</v>
      </c>
      <c r="BP636" s="47">
        <v>0</v>
      </c>
      <c r="BQ636" s="47">
        <v>0</v>
      </c>
      <c r="BR636" s="47">
        <v>0</v>
      </c>
      <c r="BS636" s="47">
        <v>0</v>
      </c>
      <c r="BT636" s="47">
        <v>0</v>
      </c>
      <c r="BU636" s="47">
        <v>0</v>
      </c>
      <c r="BV636" s="47">
        <v>0</v>
      </c>
      <c r="BW636" s="47">
        <v>0</v>
      </c>
      <c r="BX636" s="47">
        <v>0</v>
      </c>
      <c r="BY636" s="47">
        <v>0</v>
      </c>
      <c r="BZ636" s="47">
        <v>0</v>
      </c>
      <c r="CA636" s="47">
        <v>0</v>
      </c>
      <c r="CB636" s="47">
        <v>0</v>
      </c>
      <c r="CC636" s="47">
        <v>0</v>
      </c>
      <c r="CD636" s="47">
        <v>0</v>
      </c>
      <c r="CE636" s="47">
        <v>0</v>
      </c>
      <c r="CF636" s="47">
        <v>0</v>
      </c>
      <c r="CG636" s="47">
        <v>0</v>
      </c>
      <c r="CH636" s="47">
        <v>0</v>
      </c>
      <c r="CI636" s="47">
        <v>0</v>
      </c>
      <c r="CJ636" s="47">
        <v>0</v>
      </c>
      <c r="CK636" s="47">
        <v>0</v>
      </c>
      <c r="CL636" s="47">
        <v>0</v>
      </c>
      <c r="CM636" s="47">
        <v>0</v>
      </c>
      <c r="CN636" s="47">
        <v>0</v>
      </c>
      <c r="CO636" s="47">
        <v>0</v>
      </c>
      <c r="CP636" s="47">
        <v>0</v>
      </c>
      <c r="CQ636" s="47">
        <v>0</v>
      </c>
      <c r="CR636" s="47">
        <v>0</v>
      </c>
      <c r="CS636" s="47">
        <v>0</v>
      </c>
      <c r="CT636" s="47">
        <v>0</v>
      </c>
      <c r="CU636" s="47">
        <v>0</v>
      </c>
      <c r="CV636" s="47">
        <v>0</v>
      </c>
      <c r="CW636" s="47">
        <v>0</v>
      </c>
      <c r="CX636" s="47">
        <v>0</v>
      </c>
      <c r="CY636" s="47">
        <v>1</v>
      </c>
      <c r="CZ636" s="47">
        <v>1</v>
      </c>
      <c r="DA636" s="47">
        <v>0</v>
      </c>
      <c r="DB636" s="47">
        <v>0</v>
      </c>
      <c r="DC636" s="47">
        <v>0</v>
      </c>
      <c r="DD636" s="47">
        <v>0</v>
      </c>
      <c r="DE636" s="47">
        <v>0</v>
      </c>
      <c r="DF636" s="47">
        <v>0</v>
      </c>
      <c r="DG636" s="47">
        <v>0</v>
      </c>
      <c r="DH636" s="47">
        <v>0</v>
      </c>
      <c r="DI636" s="47">
        <v>0</v>
      </c>
      <c r="DJ636" s="47">
        <v>0</v>
      </c>
      <c r="DK636" s="47">
        <v>0</v>
      </c>
      <c r="DL636" s="47">
        <v>0</v>
      </c>
      <c r="DM636" s="47">
        <v>0</v>
      </c>
      <c r="DN636" s="47">
        <v>0</v>
      </c>
      <c r="DO636" s="47">
        <v>0</v>
      </c>
      <c r="DP636" s="47">
        <v>0</v>
      </c>
      <c r="DQ636" s="47">
        <v>0</v>
      </c>
      <c r="DR636" s="47">
        <v>0</v>
      </c>
      <c r="DS636" s="47">
        <v>0</v>
      </c>
      <c r="DT636" s="47">
        <v>0</v>
      </c>
      <c r="DU636" s="47">
        <v>0</v>
      </c>
      <c r="DV636" s="47">
        <v>0</v>
      </c>
      <c r="DW636" s="47">
        <v>0</v>
      </c>
      <c r="DX636" s="47">
        <v>0</v>
      </c>
      <c r="DY636" s="47">
        <v>0</v>
      </c>
      <c r="DZ636" s="47">
        <v>0</v>
      </c>
      <c r="EA636" s="47">
        <v>0</v>
      </c>
      <c r="ZZ636" t="s">
        <v>157</v>
      </c>
    </row>
    <row r="637" spans="1:702" x14ac:dyDescent="0.25">
      <c r="A637" s="47" t="s">
        <v>1128</v>
      </c>
      <c r="B637" s="47" t="s">
        <v>153</v>
      </c>
      <c r="C637" s="47" t="s">
        <v>157</v>
      </c>
      <c r="D637" s="47" t="s">
        <v>1170</v>
      </c>
      <c r="E637" s="47" t="s">
        <v>1123</v>
      </c>
      <c r="F637" s="47" t="s">
        <v>1123</v>
      </c>
      <c r="G637" s="47"/>
      <c r="H637" s="47" t="s">
        <v>406</v>
      </c>
      <c r="I637" s="47" t="s">
        <v>415</v>
      </c>
      <c r="J637" s="47" t="str">
        <f>=IFERROR(VLOOKUP(H637&amp;I637,Table_Fonctions!A:G,6,FALSE),"")</f>
        <v>0</v>
      </c>
      <c r="K637" s="47" t="s">
        <v>1177</v>
      </c>
      <c r="L637" s="47" t="str">
        <f>=IFERROR(VLOOKUP(H637&amp;I637,Table_Fonctions!A:G,7,FALSE),K637)</f>
        <v/>
      </c>
      <c r="M637" s="47" t="str">
        <f>=IF(OR(LEFT(D637, 3)="TJ ", LEFT(D637, 4)="CPH "), "OUI", "NON")</f>
        <v/>
      </c>
      <c r="N637" s="47" t="s">
        <v>363</v>
      </c>
      <c r="O637" s="47"/>
      <c r="P637" s="47">
        <v>1</v>
      </c>
      <c r="Q637" s="47">
        <v>1</v>
      </c>
      <c r="R637" s="47" t="s">
        <v>1172</v>
      </c>
      <c r="S637" s="47">
        <f>=ROUND(BQ637-(BR637+BS637),3)</f>
      </c>
      <c r="T637" s="47">
        <f>=ROUND(CK637-(CL637+CM637+CN637+CO637+CP637),3)</f>
      </c>
      <c r="U637" s="47">
        <v>0</v>
      </c>
      <c r="V637" s="47">
        <v>0</v>
      </c>
      <c r="W637" s="47">
        <v>0</v>
      </c>
      <c r="X637" s="47">
        <v>0</v>
      </c>
      <c r="Y637" s="47">
        <v>0</v>
      </c>
      <c r="Z637" s="47">
        <v>0</v>
      </c>
      <c r="AA637" s="47">
        <v>0</v>
      </c>
      <c r="AB637" s="47">
        <v>0</v>
      </c>
      <c r="AC637" s="47">
        <v>0</v>
      </c>
      <c r="AD637" s="47">
        <v>0</v>
      </c>
      <c r="AE637" s="47">
        <v>0</v>
      </c>
      <c r="AF637" s="47">
        <v>0</v>
      </c>
      <c r="AG637" s="47">
        <v>0</v>
      </c>
      <c r="AH637" s="47">
        <v>0</v>
      </c>
      <c r="AI637" s="47">
        <v>0</v>
      </c>
      <c r="AJ637" s="47">
        <v>0</v>
      </c>
      <c r="AK637" s="47">
        <v>0</v>
      </c>
      <c r="AL637" s="47">
        <v>0</v>
      </c>
      <c r="AM637" s="47">
        <v>0</v>
      </c>
      <c r="AN637" s="47">
        <v>0</v>
      </c>
      <c r="AO637" s="47">
        <v>0</v>
      </c>
      <c r="AP637" s="47">
        <v>0</v>
      </c>
      <c r="AQ637" s="47">
        <v>0</v>
      </c>
      <c r="AR637" s="47">
        <v>0</v>
      </c>
      <c r="AS637" s="47">
        <v>0</v>
      </c>
      <c r="AT637" s="47">
        <v>0</v>
      </c>
      <c r="AU637" s="47">
        <v>0</v>
      </c>
      <c r="AV637" s="47">
        <v>0</v>
      </c>
      <c r="AW637" s="47">
        <v>0</v>
      </c>
      <c r="AX637" s="47">
        <v>0</v>
      </c>
      <c r="AY637" s="47">
        <v>0</v>
      </c>
      <c r="AZ637" s="47">
        <v>0</v>
      </c>
      <c r="BA637" s="47">
        <v>0</v>
      </c>
      <c r="BB637" s="47">
        <v>0</v>
      </c>
      <c r="BC637" s="47">
        <v>0</v>
      </c>
      <c r="BD637" s="47">
        <v>0</v>
      </c>
      <c r="BE637" s="47">
        <v>0</v>
      </c>
      <c r="BF637" s="47">
        <v>0</v>
      </c>
      <c r="BG637" s="47">
        <v>0</v>
      </c>
      <c r="BH637" s="47">
        <v>0</v>
      </c>
      <c r="BI637" s="47">
        <v>0</v>
      </c>
      <c r="BJ637" s="47">
        <v>0</v>
      </c>
      <c r="BK637" s="47">
        <v>0</v>
      </c>
      <c r="BL637" s="47">
        <v>0</v>
      </c>
      <c r="BM637" s="47">
        <v>0</v>
      </c>
      <c r="BN637" s="47">
        <v>0</v>
      </c>
      <c r="BO637" s="47">
        <v>0</v>
      </c>
      <c r="BP637" s="47">
        <v>0</v>
      </c>
      <c r="BQ637" s="47">
        <v>0</v>
      </c>
      <c r="BR637" s="47">
        <v>0</v>
      </c>
      <c r="BS637" s="47">
        <v>0</v>
      </c>
      <c r="BT637" s="47">
        <v>0</v>
      </c>
      <c r="BU637" s="47">
        <v>0</v>
      </c>
      <c r="BV637" s="47">
        <v>0</v>
      </c>
      <c r="BW637" s="47">
        <v>0</v>
      </c>
      <c r="BX637" s="47">
        <v>0</v>
      </c>
      <c r="BY637" s="47">
        <v>0</v>
      </c>
      <c r="BZ637" s="47">
        <v>0</v>
      </c>
      <c r="CA637" s="47">
        <v>0</v>
      </c>
      <c r="CB637" s="47">
        <v>0</v>
      </c>
      <c r="CC637" s="47">
        <v>0</v>
      </c>
      <c r="CD637" s="47">
        <v>0</v>
      </c>
      <c r="CE637" s="47">
        <v>0</v>
      </c>
      <c r="CF637" s="47">
        <v>0</v>
      </c>
      <c r="CG637" s="47">
        <v>0</v>
      </c>
      <c r="CH637" s="47">
        <v>0</v>
      </c>
      <c r="CI637" s="47">
        <v>0</v>
      </c>
      <c r="CJ637" s="47">
        <v>0</v>
      </c>
      <c r="CK637" s="47">
        <v>1</v>
      </c>
      <c r="CL637" s="47">
        <v>0</v>
      </c>
      <c r="CM637" s="47">
        <v>0</v>
      </c>
      <c r="CN637" s="47">
        <v>0</v>
      </c>
      <c r="CO637" s="47">
        <v>0</v>
      </c>
      <c r="CP637" s="47">
        <v>0</v>
      </c>
      <c r="CQ637" s="47">
        <v>0</v>
      </c>
      <c r="CR637" s="47">
        <v>0</v>
      </c>
      <c r="CS637" s="47">
        <v>0</v>
      </c>
      <c r="CT637" s="47">
        <v>0</v>
      </c>
      <c r="CU637" s="47">
        <v>0</v>
      </c>
      <c r="CV637" s="47">
        <v>0</v>
      </c>
      <c r="CW637" s="47">
        <v>0</v>
      </c>
      <c r="CX637" s="47">
        <v>0</v>
      </c>
      <c r="CY637" s="47">
        <v>0</v>
      </c>
      <c r="CZ637" s="47">
        <v>0</v>
      </c>
      <c r="DA637" s="47">
        <v>0</v>
      </c>
      <c r="DB637" s="47">
        <v>0</v>
      </c>
      <c r="DC637" s="47">
        <v>0</v>
      </c>
      <c r="DD637" s="47">
        <v>0</v>
      </c>
      <c r="DE637" s="47">
        <v>0</v>
      </c>
      <c r="DF637" s="47">
        <v>0</v>
      </c>
      <c r="DG637" s="47">
        <v>0</v>
      </c>
      <c r="DH637" s="47">
        <v>0</v>
      </c>
      <c r="DI637" s="47">
        <v>0</v>
      </c>
      <c r="DJ637" s="47">
        <v>0</v>
      </c>
      <c r="DK637" s="47">
        <v>0</v>
      </c>
      <c r="DL637" s="47">
        <v>0</v>
      </c>
      <c r="DM637" s="47">
        <v>0</v>
      </c>
      <c r="DN637" s="47">
        <v>0</v>
      </c>
      <c r="DO637" s="47">
        <v>0</v>
      </c>
      <c r="DP637" s="47">
        <v>0</v>
      </c>
      <c r="DQ637" s="47">
        <v>0</v>
      </c>
      <c r="DR637" s="47">
        <v>0</v>
      </c>
      <c r="DS637" s="47">
        <v>0</v>
      </c>
      <c r="DT637" s="47">
        <v>0</v>
      </c>
      <c r="DU637" s="47">
        <v>0</v>
      </c>
      <c r="DV637" s="47">
        <v>0</v>
      </c>
      <c r="DW637" s="47">
        <v>0</v>
      </c>
      <c r="DX637" s="47">
        <v>0</v>
      </c>
      <c r="DY637" s="47">
        <v>0</v>
      </c>
      <c r="DZ637" s="47">
        <v>0</v>
      </c>
      <c r="EA637" s="47">
        <v>0</v>
      </c>
      <c r="ZZ637" t="s">
        <v>157</v>
      </c>
    </row>
    <row r="638" spans="1:702" x14ac:dyDescent="0.25">
      <c r="A638" s="47" t="s">
        <v>1129</v>
      </c>
      <c r="B638" s="47" t="s">
        <v>153</v>
      </c>
      <c r="C638" s="47" t="s">
        <v>157</v>
      </c>
      <c r="D638" s="47" t="s">
        <v>1170</v>
      </c>
      <c r="E638" s="47" t="s">
        <v>1123</v>
      </c>
      <c r="F638" s="47" t="s">
        <v>1123</v>
      </c>
      <c r="G638" s="47"/>
      <c r="H638" s="47" t="s">
        <v>406</v>
      </c>
      <c r="I638" s="47" t="s">
        <v>415</v>
      </c>
      <c r="J638" s="47" t="str">
        <f>=IFERROR(VLOOKUP(H638&amp;I638,Table_Fonctions!A:G,6,FALSE),"")</f>
        <v>0</v>
      </c>
      <c r="K638" s="47" t="s">
        <v>1177</v>
      </c>
      <c r="L638" s="47" t="str">
        <f>=IFERROR(VLOOKUP(H638&amp;I638,Table_Fonctions!A:G,7,FALSE),K638)</f>
        <v/>
      </c>
      <c r="M638" s="47" t="str">
        <f>=IF(OR(LEFT(D638, 3)="TJ ", LEFT(D638, 4)="CPH "), "OUI", "NON")</f>
        <v/>
      </c>
      <c r="N638" s="47" t="s">
        <v>869</v>
      </c>
      <c r="O638" s="47"/>
      <c r="P638" s="47">
        <v>1</v>
      </c>
      <c r="Q638" s="47">
        <v>1</v>
      </c>
      <c r="R638" s="47" t="s">
        <v>1172</v>
      </c>
      <c r="S638" s="47">
        <f>=ROUND(BQ638-(BR638+BS638),3)</f>
      </c>
      <c r="T638" s="47">
        <f>=ROUND(CK638-(CL638+CM638+CN638+CO638+CP638),3)</f>
      </c>
      <c r="U638" s="47">
        <v>0</v>
      </c>
      <c r="V638" s="47">
        <v>0</v>
      </c>
      <c r="W638" s="47">
        <v>0</v>
      </c>
      <c r="X638" s="47">
        <v>0</v>
      </c>
      <c r="Y638" s="47">
        <v>0</v>
      </c>
      <c r="Z638" s="47">
        <v>0</v>
      </c>
      <c r="AA638" s="47">
        <v>0</v>
      </c>
      <c r="AB638" s="47">
        <v>0</v>
      </c>
      <c r="AC638" s="47">
        <v>0</v>
      </c>
      <c r="AD638" s="47">
        <v>0</v>
      </c>
      <c r="AE638" s="47">
        <v>0</v>
      </c>
      <c r="AF638" s="47">
        <v>0</v>
      </c>
      <c r="AG638" s="47">
        <v>0</v>
      </c>
      <c r="AH638" s="47">
        <v>0</v>
      </c>
      <c r="AI638" s="47">
        <v>0</v>
      </c>
      <c r="AJ638" s="47">
        <v>0</v>
      </c>
      <c r="AK638" s="47">
        <v>0</v>
      </c>
      <c r="AL638" s="47">
        <v>0</v>
      </c>
      <c r="AM638" s="47">
        <v>0</v>
      </c>
      <c r="AN638" s="47">
        <v>0</v>
      </c>
      <c r="AO638" s="47">
        <v>0</v>
      </c>
      <c r="AP638" s="47">
        <v>0</v>
      </c>
      <c r="AQ638" s="47">
        <v>0</v>
      </c>
      <c r="AR638" s="47">
        <v>0</v>
      </c>
      <c r="AS638" s="47">
        <v>0</v>
      </c>
      <c r="AT638" s="47">
        <v>0</v>
      </c>
      <c r="AU638" s="47">
        <v>0</v>
      </c>
      <c r="AV638" s="47">
        <v>0</v>
      </c>
      <c r="AW638" s="47">
        <v>0</v>
      </c>
      <c r="AX638" s="47">
        <v>0</v>
      </c>
      <c r="AY638" s="47">
        <v>0</v>
      </c>
      <c r="AZ638" s="47">
        <v>0</v>
      </c>
      <c r="BA638" s="47">
        <v>0</v>
      </c>
      <c r="BB638" s="47">
        <v>0</v>
      </c>
      <c r="BC638" s="47">
        <v>0</v>
      </c>
      <c r="BD638" s="47">
        <v>0</v>
      </c>
      <c r="BE638" s="47">
        <v>0</v>
      </c>
      <c r="BF638" s="47">
        <v>0</v>
      </c>
      <c r="BG638" s="47">
        <v>0</v>
      </c>
      <c r="BH638" s="47">
        <v>0</v>
      </c>
      <c r="BI638" s="47">
        <v>0</v>
      </c>
      <c r="BJ638" s="47">
        <v>0</v>
      </c>
      <c r="BK638" s="47">
        <v>0</v>
      </c>
      <c r="BL638" s="47">
        <v>0</v>
      </c>
      <c r="BM638" s="47">
        <v>0</v>
      </c>
      <c r="BN638" s="47">
        <v>0</v>
      </c>
      <c r="BO638" s="47">
        <v>0</v>
      </c>
      <c r="BP638" s="47">
        <v>0</v>
      </c>
      <c r="BQ638" s="47">
        <v>0</v>
      </c>
      <c r="BR638" s="47">
        <v>0</v>
      </c>
      <c r="BS638" s="47">
        <v>0</v>
      </c>
      <c r="BT638" s="47">
        <v>1</v>
      </c>
      <c r="BU638" s="47">
        <v>0</v>
      </c>
      <c r="BV638" s="47">
        <v>0</v>
      </c>
      <c r="BW638" s="47">
        <v>0</v>
      </c>
      <c r="BX638" s="47">
        <v>0</v>
      </c>
      <c r="BY638" s="47">
        <v>0</v>
      </c>
      <c r="BZ638" s="47">
        <v>0</v>
      </c>
      <c r="CA638" s="47">
        <v>0</v>
      </c>
      <c r="CB638" s="47">
        <v>0</v>
      </c>
      <c r="CC638" s="47">
        <v>0</v>
      </c>
      <c r="CD638" s="47">
        <v>0</v>
      </c>
      <c r="CE638" s="47">
        <v>0</v>
      </c>
      <c r="CF638" s="47">
        <v>0</v>
      </c>
      <c r="CG638" s="47">
        <v>0</v>
      </c>
      <c r="CH638" s="47">
        <v>0</v>
      </c>
      <c r="CI638" s="47">
        <v>0</v>
      </c>
      <c r="CJ638" s="47">
        <v>0</v>
      </c>
      <c r="CK638" s="47">
        <v>0</v>
      </c>
      <c r="CL638" s="47">
        <v>0</v>
      </c>
      <c r="CM638" s="47">
        <v>0</v>
      </c>
      <c r="CN638" s="47">
        <v>0</v>
      </c>
      <c r="CO638" s="47">
        <v>0</v>
      </c>
      <c r="CP638" s="47">
        <v>0</v>
      </c>
      <c r="CQ638" s="47">
        <v>0</v>
      </c>
      <c r="CR638" s="47">
        <v>0</v>
      </c>
      <c r="CS638" s="47">
        <v>0</v>
      </c>
      <c r="CT638" s="47">
        <v>0</v>
      </c>
      <c r="CU638" s="47">
        <v>0</v>
      </c>
      <c r="CV638" s="47">
        <v>0</v>
      </c>
      <c r="CW638" s="47">
        <v>0</v>
      </c>
      <c r="CX638" s="47">
        <v>0</v>
      </c>
      <c r="CY638" s="47">
        <v>0</v>
      </c>
      <c r="CZ638" s="47">
        <v>0</v>
      </c>
      <c r="DA638" s="47">
        <v>0</v>
      </c>
      <c r="DB638" s="47">
        <v>0</v>
      </c>
      <c r="DC638" s="47">
        <v>0</v>
      </c>
      <c r="DD638" s="47">
        <v>0</v>
      </c>
      <c r="DE638" s="47">
        <v>0</v>
      </c>
      <c r="DF638" s="47">
        <v>0</v>
      </c>
      <c r="DG638" s="47">
        <v>0</v>
      </c>
      <c r="DH638" s="47">
        <v>0</v>
      </c>
      <c r="DI638" s="47">
        <v>0</v>
      </c>
      <c r="DJ638" s="47">
        <v>0</v>
      </c>
      <c r="DK638" s="47">
        <v>0</v>
      </c>
      <c r="DL638" s="47">
        <v>0</v>
      </c>
      <c r="DM638" s="47">
        <v>0</v>
      </c>
      <c r="DN638" s="47">
        <v>0</v>
      </c>
      <c r="DO638" s="47">
        <v>0</v>
      </c>
      <c r="DP638" s="47">
        <v>0</v>
      </c>
      <c r="DQ638" s="47">
        <v>0</v>
      </c>
      <c r="DR638" s="47">
        <v>0</v>
      </c>
      <c r="DS638" s="47">
        <v>0</v>
      </c>
      <c r="DT638" s="47">
        <v>0</v>
      </c>
      <c r="DU638" s="47">
        <v>0</v>
      </c>
      <c r="DV638" s="47">
        <v>0</v>
      </c>
      <c r="DW638" s="47">
        <v>0</v>
      </c>
      <c r="DX638" s="47">
        <v>0</v>
      </c>
      <c r="DY638" s="47">
        <v>0</v>
      </c>
      <c r="DZ638" s="47">
        <v>0</v>
      </c>
      <c r="EA638" s="47">
        <v>0</v>
      </c>
      <c r="ZZ638" t="s">
        <v>157</v>
      </c>
    </row>
    <row r="639" spans="1:702" x14ac:dyDescent="0.25">
      <c r="A639" s="47" t="s">
        <v>1130</v>
      </c>
      <c r="B639" s="47" t="s">
        <v>153</v>
      </c>
      <c r="C639" s="47" t="s">
        <v>157</v>
      </c>
      <c r="D639" s="47" t="s">
        <v>1170</v>
      </c>
      <c r="E639" s="47" t="s">
        <v>1123</v>
      </c>
      <c r="F639" s="47" t="s">
        <v>1123</v>
      </c>
      <c r="G639" s="47"/>
      <c r="H639" s="47" t="s">
        <v>406</v>
      </c>
      <c r="I639" s="47" t="s">
        <v>415</v>
      </c>
      <c r="J639" s="47" t="str">
        <f>=IFERROR(VLOOKUP(H639&amp;I639,Table_Fonctions!A:G,6,FALSE),"")</f>
        <v>0</v>
      </c>
      <c r="K639" s="47" t="s">
        <v>1177</v>
      </c>
      <c r="L639" s="47" t="str">
        <f>=IFERROR(VLOOKUP(H639&amp;I639,Table_Fonctions!A:G,7,FALSE),K639)</f>
        <v/>
      </c>
      <c r="M639" s="47" t="str">
        <f>=IF(OR(LEFT(D639, 3)="TJ ", LEFT(D639, 4)="CPH "), "OUI", "NON")</f>
        <v/>
      </c>
      <c r="N639" s="47" t="s">
        <v>869</v>
      </c>
      <c r="O639" s="47" t="s">
        <v>494</v>
      </c>
      <c r="P639" s="47">
        <v>0.7473684210526316</v>
      </c>
      <c r="Q639" s="47">
        <v>0.7473684210526316</v>
      </c>
      <c r="R639" s="47" t="s">
        <v>1172</v>
      </c>
      <c r="S639" s="47">
        <f>=ROUND(BQ639-(BR639+BS639),3)</f>
      </c>
      <c r="T639" s="47">
        <f>=ROUND(CK639-(CL639+CM639+CN639+CO639+CP639),3)</f>
      </c>
      <c r="U639" s="47">
        <v>0</v>
      </c>
      <c r="V639" s="47">
        <v>0</v>
      </c>
      <c r="W639" s="47">
        <v>0</v>
      </c>
      <c r="X639" s="47">
        <v>0</v>
      </c>
      <c r="Y639" s="47">
        <v>0</v>
      </c>
      <c r="Z639" s="47">
        <v>0</v>
      </c>
      <c r="AA639" s="47">
        <v>0</v>
      </c>
      <c r="AB639" s="47">
        <v>0</v>
      </c>
      <c r="AC639" s="47">
        <v>0</v>
      </c>
      <c r="AD639" s="47">
        <v>0</v>
      </c>
      <c r="AE639" s="47">
        <v>0</v>
      </c>
      <c r="AF639" s="47">
        <v>0</v>
      </c>
      <c r="AG639" s="47">
        <v>0</v>
      </c>
      <c r="AH639" s="47">
        <v>0</v>
      </c>
      <c r="AI639" s="47">
        <v>0</v>
      </c>
      <c r="AJ639" s="47">
        <v>0</v>
      </c>
      <c r="AK639" s="47">
        <v>0</v>
      </c>
      <c r="AL639" s="47">
        <v>0</v>
      </c>
      <c r="AM639" s="47">
        <v>0</v>
      </c>
      <c r="AN639" s="47">
        <v>0</v>
      </c>
      <c r="AO639" s="47">
        <v>0</v>
      </c>
      <c r="AP639" s="47">
        <v>0</v>
      </c>
      <c r="AQ639" s="47">
        <v>0</v>
      </c>
      <c r="AR639" s="47">
        <v>0</v>
      </c>
      <c r="AS639" s="47">
        <v>0</v>
      </c>
      <c r="AT639" s="47">
        <v>0</v>
      </c>
      <c r="AU639" s="47">
        <v>0</v>
      </c>
      <c r="AV639" s="47">
        <v>0</v>
      </c>
      <c r="AW639" s="47">
        <v>0</v>
      </c>
      <c r="AX639" s="47">
        <v>0</v>
      </c>
      <c r="AY639" s="47">
        <v>0</v>
      </c>
      <c r="AZ639" s="47">
        <v>0</v>
      </c>
      <c r="BA639" s="47">
        <v>0</v>
      </c>
      <c r="BB639" s="47">
        <v>0</v>
      </c>
      <c r="BC639" s="47">
        <v>0</v>
      </c>
      <c r="BD639" s="47">
        <v>0</v>
      </c>
      <c r="BE639" s="47">
        <v>0</v>
      </c>
      <c r="BF639" s="47">
        <v>0</v>
      </c>
      <c r="BG639" s="47">
        <v>0</v>
      </c>
      <c r="BH639" s="47">
        <v>0</v>
      </c>
      <c r="BI639" s="47">
        <v>0</v>
      </c>
      <c r="BJ639" s="47">
        <v>0</v>
      </c>
      <c r="BK639" s="47">
        <v>0</v>
      </c>
      <c r="BL639" s="47">
        <v>0</v>
      </c>
      <c r="BM639" s="47">
        <v>0</v>
      </c>
      <c r="BN639" s="47">
        <v>0</v>
      </c>
      <c r="BO639" s="47">
        <v>0</v>
      </c>
      <c r="BP639" s="47">
        <v>0</v>
      </c>
      <c r="BQ639" s="47">
        <v>0</v>
      </c>
      <c r="BR639" s="47">
        <v>0</v>
      </c>
      <c r="BS639" s="47">
        <v>0</v>
      </c>
      <c r="BT639" s="47">
        <v>0</v>
      </c>
      <c r="BU639" s="47">
        <v>0</v>
      </c>
      <c r="BV639" s="47">
        <v>0</v>
      </c>
      <c r="BW639" s="47">
        <v>0</v>
      </c>
      <c r="BX639" s="47">
        <v>0</v>
      </c>
      <c r="BY639" s="47">
        <v>0</v>
      </c>
      <c r="BZ639" s="47">
        <v>0</v>
      </c>
      <c r="CA639" s="47">
        <v>0</v>
      </c>
      <c r="CB639" s="47">
        <v>0</v>
      </c>
      <c r="CC639" s="47">
        <v>0</v>
      </c>
      <c r="CD639" s="47">
        <v>0</v>
      </c>
      <c r="CE639" s="47">
        <v>0</v>
      </c>
      <c r="CF639" s="47">
        <v>0</v>
      </c>
      <c r="CG639" s="47">
        <v>0</v>
      </c>
      <c r="CH639" s="47">
        <v>0</v>
      </c>
      <c r="CI639" s="47">
        <v>0</v>
      </c>
      <c r="CJ639" s="47">
        <v>0</v>
      </c>
      <c r="CK639" s="47">
        <v>0</v>
      </c>
      <c r="CL639" s="47">
        <v>0</v>
      </c>
      <c r="CM639" s="47">
        <v>0</v>
      </c>
      <c r="CN639" s="47">
        <v>0</v>
      </c>
      <c r="CO639" s="47">
        <v>0</v>
      </c>
      <c r="CP639" s="47">
        <v>0</v>
      </c>
      <c r="CQ639" s="47">
        <v>0</v>
      </c>
      <c r="CR639" s="47">
        <v>0</v>
      </c>
      <c r="CS639" s="47">
        <v>0</v>
      </c>
      <c r="CT639" s="47">
        <v>0</v>
      </c>
      <c r="CU639" s="47">
        <v>0</v>
      </c>
      <c r="CV639" s="47">
        <v>0</v>
      </c>
      <c r="CW639" s="47">
        <v>0</v>
      </c>
      <c r="CX639" s="47">
        <v>0</v>
      </c>
      <c r="CY639" s="47">
        <v>0.7473684210526316</v>
      </c>
      <c r="CZ639" s="47">
        <v>0.7473684210526316</v>
      </c>
      <c r="DA639" s="47">
        <v>0</v>
      </c>
      <c r="DB639" s="47">
        <v>0</v>
      </c>
      <c r="DC639" s="47">
        <v>0</v>
      </c>
      <c r="DD639" s="47">
        <v>0</v>
      </c>
      <c r="DE639" s="47">
        <v>0</v>
      </c>
      <c r="DF639" s="47">
        <v>0</v>
      </c>
      <c r="DG639" s="47">
        <v>0</v>
      </c>
      <c r="DH639" s="47">
        <v>0</v>
      </c>
      <c r="DI639" s="47">
        <v>0</v>
      </c>
      <c r="DJ639" s="47">
        <v>0</v>
      </c>
      <c r="DK639" s="47">
        <v>0</v>
      </c>
      <c r="DL639" s="47">
        <v>0</v>
      </c>
      <c r="DM639" s="47">
        <v>0</v>
      </c>
      <c r="DN639" s="47">
        <v>0</v>
      </c>
      <c r="DO639" s="47">
        <v>0</v>
      </c>
      <c r="DP639" s="47">
        <v>0</v>
      </c>
      <c r="DQ639" s="47">
        <v>0</v>
      </c>
      <c r="DR639" s="47">
        <v>0</v>
      </c>
      <c r="DS639" s="47">
        <v>0</v>
      </c>
      <c r="DT639" s="47">
        <v>0</v>
      </c>
      <c r="DU639" s="47">
        <v>0</v>
      </c>
      <c r="DV639" s="47">
        <v>0</v>
      </c>
      <c r="DW639" s="47">
        <v>0</v>
      </c>
      <c r="DX639" s="47">
        <v>0</v>
      </c>
      <c r="DY639" s="47">
        <v>0</v>
      </c>
      <c r="DZ639" s="47">
        <v>0</v>
      </c>
      <c r="EA639" s="47">
        <v>0</v>
      </c>
      <c r="ZZ639" t="s">
        <v>157</v>
      </c>
    </row>
    <row r="640" spans="1:702" x14ac:dyDescent="0.25">
      <c r="A640" s="47" t="s">
        <v>1131</v>
      </c>
      <c r="B640" s="47" t="s">
        <v>153</v>
      </c>
      <c r="C640" s="47" t="s">
        <v>157</v>
      </c>
      <c r="D640" s="47" t="s">
        <v>1170</v>
      </c>
      <c r="E640" s="47" t="s">
        <v>1123</v>
      </c>
      <c r="F640" s="47" t="s">
        <v>1123</v>
      </c>
      <c r="G640" s="47"/>
      <c r="H640" s="47" t="s">
        <v>406</v>
      </c>
      <c r="I640" s="47" t="s">
        <v>505</v>
      </c>
      <c r="J640" s="47" t="str">
        <f>=IFERROR(VLOOKUP(H640&amp;I640,Table_Fonctions!A:G,6,FALSE),"")</f>
        <v>0</v>
      </c>
      <c r="K640" s="47" t="s">
        <v>1178</v>
      </c>
      <c r="L640" s="47" t="str">
        <f>=IFERROR(VLOOKUP(H640&amp;I640,Table_Fonctions!A:G,7,FALSE),K640)</f>
        <v/>
      </c>
      <c r="M640" s="47" t="str">
        <f>=IF(OR(LEFT(D640, 3)="TJ ", LEFT(D640, 4)="CPH "), "OUI", "NON")</f>
        <v/>
      </c>
      <c r="N640" s="47" t="s">
        <v>363</v>
      </c>
      <c r="O640" s="47"/>
      <c r="P640" s="47">
        <v>1</v>
      </c>
      <c r="Q640" s="47">
        <v>1</v>
      </c>
      <c r="R640" s="47" t="s">
        <v>1172</v>
      </c>
      <c r="S640" s="47">
        <f>=ROUND(BQ640-(BR640+BS640),3)</f>
      </c>
      <c r="T640" s="47">
        <f>=ROUND(CK640-(CL640+CM640+CN640+CO640+CP640),3)</f>
      </c>
      <c r="U640" s="47">
        <v>1</v>
      </c>
      <c r="V640" s="47">
        <v>1</v>
      </c>
      <c r="W640" s="47">
        <v>0</v>
      </c>
      <c r="X640" s="47">
        <v>0</v>
      </c>
      <c r="Y640" s="47">
        <v>0</v>
      </c>
      <c r="Z640" s="47">
        <v>0</v>
      </c>
      <c r="AA640" s="47">
        <v>0</v>
      </c>
      <c r="AB640" s="47">
        <v>0</v>
      </c>
      <c r="AC640" s="47">
        <v>0</v>
      </c>
      <c r="AD640" s="47">
        <v>0</v>
      </c>
      <c r="AE640" s="47">
        <v>0</v>
      </c>
      <c r="AF640" s="47">
        <v>0</v>
      </c>
      <c r="AG640" s="47">
        <v>0</v>
      </c>
      <c r="AH640" s="47">
        <v>0</v>
      </c>
      <c r="AI640" s="47">
        <v>0</v>
      </c>
      <c r="AJ640" s="47">
        <v>0</v>
      </c>
      <c r="AK640" s="47">
        <v>0</v>
      </c>
      <c r="AL640" s="47">
        <v>0</v>
      </c>
      <c r="AM640" s="47">
        <v>0</v>
      </c>
      <c r="AN640" s="47">
        <v>0</v>
      </c>
      <c r="AO640" s="47">
        <v>0</v>
      </c>
      <c r="AP640" s="47">
        <v>0</v>
      </c>
      <c r="AQ640" s="47">
        <v>0</v>
      </c>
      <c r="AR640" s="47">
        <v>0</v>
      </c>
      <c r="AS640" s="47">
        <v>0</v>
      </c>
      <c r="AT640" s="47">
        <v>0</v>
      </c>
      <c r="AU640" s="47">
        <v>0</v>
      </c>
      <c r="AV640" s="47">
        <v>0</v>
      </c>
      <c r="AW640" s="47">
        <v>0</v>
      </c>
      <c r="AX640" s="47">
        <v>0</v>
      </c>
      <c r="AY640" s="47">
        <v>0</v>
      </c>
      <c r="AZ640" s="47">
        <v>0</v>
      </c>
      <c r="BA640" s="47">
        <v>0</v>
      </c>
      <c r="BB640" s="47">
        <v>0</v>
      </c>
      <c r="BC640" s="47">
        <v>0</v>
      </c>
      <c r="BD640" s="47">
        <v>0</v>
      </c>
      <c r="BE640" s="47">
        <v>0</v>
      </c>
      <c r="BF640" s="47">
        <v>0</v>
      </c>
      <c r="BG640" s="47">
        <v>0</v>
      </c>
      <c r="BH640" s="47">
        <v>0</v>
      </c>
      <c r="BI640" s="47">
        <v>0</v>
      </c>
      <c r="BJ640" s="47">
        <v>0</v>
      </c>
      <c r="BK640" s="47">
        <v>0</v>
      </c>
      <c r="BL640" s="47">
        <v>0</v>
      </c>
      <c r="BM640" s="47">
        <v>0</v>
      </c>
      <c r="BN640" s="47">
        <v>0</v>
      </c>
      <c r="BO640" s="47">
        <v>0</v>
      </c>
      <c r="BP640" s="47">
        <v>0</v>
      </c>
      <c r="BQ640" s="47">
        <v>0</v>
      </c>
      <c r="BR640" s="47">
        <v>0</v>
      </c>
      <c r="BS640" s="47">
        <v>0</v>
      </c>
      <c r="BT640" s="47">
        <v>0</v>
      </c>
      <c r="BU640" s="47">
        <v>0</v>
      </c>
      <c r="BV640" s="47">
        <v>0</v>
      </c>
      <c r="BW640" s="47">
        <v>0</v>
      </c>
      <c r="BX640" s="47">
        <v>0</v>
      </c>
      <c r="BY640" s="47">
        <v>0</v>
      </c>
      <c r="BZ640" s="47">
        <v>0</v>
      </c>
      <c r="CA640" s="47">
        <v>0</v>
      </c>
      <c r="CB640" s="47">
        <v>0</v>
      </c>
      <c r="CC640" s="47">
        <v>0</v>
      </c>
      <c r="CD640" s="47">
        <v>0</v>
      </c>
      <c r="CE640" s="47">
        <v>0</v>
      </c>
      <c r="CF640" s="47">
        <v>0</v>
      </c>
      <c r="CG640" s="47">
        <v>0</v>
      </c>
      <c r="CH640" s="47">
        <v>0</v>
      </c>
      <c r="CI640" s="47">
        <v>0</v>
      </c>
      <c r="CJ640" s="47">
        <v>0</v>
      </c>
      <c r="CK640" s="47">
        <v>0</v>
      </c>
      <c r="CL640" s="47">
        <v>0</v>
      </c>
      <c r="CM640" s="47">
        <v>0</v>
      </c>
      <c r="CN640" s="47">
        <v>0</v>
      </c>
      <c r="CO640" s="47">
        <v>0</v>
      </c>
      <c r="CP640" s="47">
        <v>0</v>
      </c>
      <c r="CQ640" s="47">
        <v>0</v>
      </c>
      <c r="CR640" s="47">
        <v>0</v>
      </c>
      <c r="CS640" s="47">
        <v>0</v>
      </c>
      <c r="CT640" s="47">
        <v>0</v>
      </c>
      <c r="CU640" s="47">
        <v>0</v>
      </c>
      <c r="CV640" s="47">
        <v>0</v>
      </c>
      <c r="CW640" s="47">
        <v>0</v>
      </c>
      <c r="CX640" s="47">
        <v>0</v>
      </c>
      <c r="CY640" s="47">
        <v>0</v>
      </c>
      <c r="CZ640" s="47">
        <v>0</v>
      </c>
      <c r="DA640" s="47">
        <v>0</v>
      </c>
      <c r="DB640" s="47">
        <v>0</v>
      </c>
      <c r="DC640" s="47">
        <v>0</v>
      </c>
      <c r="DD640" s="47">
        <v>0</v>
      </c>
      <c r="DE640" s="47">
        <v>0</v>
      </c>
      <c r="DF640" s="47">
        <v>0</v>
      </c>
      <c r="DG640" s="47">
        <v>0</v>
      </c>
      <c r="DH640" s="47">
        <v>0</v>
      </c>
      <c r="DI640" s="47">
        <v>0</v>
      </c>
      <c r="DJ640" s="47">
        <v>0</v>
      </c>
      <c r="DK640" s="47">
        <v>0</v>
      </c>
      <c r="DL640" s="47">
        <v>0</v>
      </c>
      <c r="DM640" s="47">
        <v>0</v>
      </c>
      <c r="DN640" s="47">
        <v>0</v>
      </c>
      <c r="DO640" s="47">
        <v>0</v>
      </c>
      <c r="DP640" s="47">
        <v>0</v>
      </c>
      <c r="DQ640" s="47">
        <v>0</v>
      </c>
      <c r="DR640" s="47">
        <v>0</v>
      </c>
      <c r="DS640" s="47">
        <v>0</v>
      </c>
      <c r="DT640" s="47">
        <v>0</v>
      </c>
      <c r="DU640" s="47">
        <v>0</v>
      </c>
      <c r="DV640" s="47">
        <v>0</v>
      </c>
      <c r="DW640" s="47">
        <v>0</v>
      </c>
      <c r="DX640" s="47">
        <v>0</v>
      </c>
      <c r="DY640" s="47">
        <v>0</v>
      </c>
      <c r="DZ640" s="47">
        <v>0</v>
      </c>
      <c r="EA640" s="47">
        <v>0</v>
      </c>
      <c r="ZZ640" t="s">
        <v>157</v>
      </c>
    </row>
    <row r="641" spans="1:702" x14ac:dyDescent="0.25">
      <c r="A641" s="47" t="s">
        <v>1132</v>
      </c>
      <c r="B641" s="47" t="s">
        <v>153</v>
      </c>
      <c r="C641" s="47" t="s">
        <v>157</v>
      </c>
      <c r="D641" s="47" t="s">
        <v>1170</v>
      </c>
      <c r="E641" s="47" t="s">
        <v>1123</v>
      </c>
      <c r="F641" s="47" t="s">
        <v>1123</v>
      </c>
      <c r="G641" s="47"/>
      <c r="H641" s="47" t="s">
        <v>406</v>
      </c>
      <c r="I641" s="47" t="s">
        <v>415</v>
      </c>
      <c r="J641" s="47" t="str">
        <f>=IFERROR(VLOOKUP(H641&amp;I641,Table_Fonctions!A:G,6,FALSE),"")</f>
        <v>0</v>
      </c>
      <c r="K641" s="47" t="s">
        <v>1177</v>
      </c>
      <c r="L641" s="47" t="str">
        <f>=IFERROR(VLOOKUP(H641&amp;I641,Table_Fonctions!A:G,7,FALSE),K641)</f>
        <v/>
      </c>
      <c r="M641" s="47" t="str">
        <f>=IF(OR(LEFT(D641, 3)="TJ ", LEFT(D641, 4)="CPH "), "OUI", "NON")</f>
        <v/>
      </c>
      <c r="N641" s="47" t="s">
        <v>363</v>
      </c>
      <c r="O641" s="47" t="s">
        <v>468</v>
      </c>
      <c r="P641" s="47">
        <v>1</v>
      </c>
      <c r="Q641" s="47">
        <v>0</v>
      </c>
      <c r="R641" s="47">
        <v>1</v>
      </c>
      <c r="S641" s="47">
        <f>=ROUND(BQ641-(BR641+BS641),3)</f>
      </c>
      <c r="T641" s="47">
        <f>=ROUND(CK641-(CL641+CM641+CN641+CO641+CP641),3)</f>
      </c>
      <c r="U641" s="47">
        <v>0</v>
      </c>
      <c r="V641" s="47">
        <v>0</v>
      </c>
      <c r="W641" s="47">
        <v>0</v>
      </c>
      <c r="X641" s="47">
        <v>0</v>
      </c>
      <c r="Y641" s="47">
        <v>0</v>
      </c>
      <c r="Z641" s="47">
        <v>0</v>
      </c>
      <c r="AA641" s="47">
        <v>0</v>
      </c>
      <c r="AB641" s="47">
        <v>0</v>
      </c>
      <c r="AC641" s="47">
        <v>0</v>
      </c>
      <c r="AD641" s="47">
        <v>0</v>
      </c>
      <c r="AE641" s="47">
        <v>0</v>
      </c>
      <c r="AF641" s="47">
        <v>0</v>
      </c>
      <c r="AG641" s="47">
        <v>0</v>
      </c>
      <c r="AH641" s="47">
        <v>0</v>
      </c>
      <c r="AI641" s="47">
        <v>0</v>
      </c>
      <c r="AJ641" s="47">
        <v>0</v>
      </c>
      <c r="AK641" s="47">
        <v>0</v>
      </c>
      <c r="AL641" s="47">
        <v>0</v>
      </c>
      <c r="AM641" s="47">
        <v>0</v>
      </c>
      <c r="AN641" s="47">
        <v>0</v>
      </c>
      <c r="AO641" s="47">
        <v>0</v>
      </c>
      <c r="AP641" s="47">
        <v>0</v>
      </c>
      <c r="AQ641" s="47">
        <v>0</v>
      </c>
      <c r="AR641" s="47">
        <v>0</v>
      </c>
      <c r="AS641" s="47">
        <v>0</v>
      </c>
      <c r="AT641" s="47">
        <v>0</v>
      </c>
      <c r="AU641" s="47">
        <v>0</v>
      </c>
      <c r="AV641" s="47">
        <v>0</v>
      </c>
      <c r="AW641" s="47">
        <v>0</v>
      </c>
      <c r="AX641" s="47">
        <v>0</v>
      </c>
      <c r="AY641" s="47">
        <v>0</v>
      </c>
      <c r="AZ641" s="47">
        <v>0</v>
      </c>
      <c r="BA641" s="47">
        <v>0</v>
      </c>
      <c r="BB641" s="47">
        <v>0</v>
      </c>
      <c r="BC641" s="47">
        <v>0</v>
      </c>
      <c r="BD641" s="47">
        <v>0</v>
      </c>
      <c r="BE641" s="47">
        <v>0</v>
      </c>
      <c r="BF641" s="47">
        <v>0</v>
      </c>
      <c r="BG641" s="47">
        <v>0</v>
      </c>
      <c r="BH641" s="47">
        <v>0</v>
      </c>
      <c r="BI641" s="47">
        <v>0</v>
      </c>
      <c r="BJ641" s="47">
        <v>0</v>
      </c>
      <c r="BK641" s="47">
        <v>0</v>
      </c>
      <c r="BL641" s="47">
        <v>0</v>
      </c>
      <c r="BM641" s="47">
        <v>0</v>
      </c>
      <c r="BN641" s="47">
        <v>0</v>
      </c>
      <c r="BO641" s="47">
        <v>0</v>
      </c>
      <c r="BP641" s="47">
        <v>0</v>
      </c>
      <c r="BQ641" s="47">
        <v>0</v>
      </c>
      <c r="BR641" s="47">
        <v>0</v>
      </c>
      <c r="BS641" s="47">
        <v>0</v>
      </c>
      <c r="BT641" s="47">
        <v>0</v>
      </c>
      <c r="BU641" s="47">
        <v>0</v>
      </c>
      <c r="BV641" s="47">
        <v>0</v>
      </c>
      <c r="BW641" s="47">
        <v>0</v>
      </c>
      <c r="BX641" s="47">
        <v>0</v>
      </c>
      <c r="BY641" s="47">
        <v>0</v>
      </c>
      <c r="BZ641" s="47">
        <v>0</v>
      </c>
      <c r="CA641" s="47">
        <v>0</v>
      </c>
      <c r="CB641" s="47">
        <v>0</v>
      </c>
      <c r="CC641" s="47">
        <v>0</v>
      </c>
      <c r="CD641" s="47">
        <v>0</v>
      </c>
      <c r="CE641" s="47">
        <v>0</v>
      </c>
      <c r="CF641" s="47">
        <v>0</v>
      </c>
      <c r="CG641" s="47">
        <v>0</v>
      </c>
      <c r="CH641" s="47">
        <v>0</v>
      </c>
      <c r="CI641" s="47">
        <v>0</v>
      </c>
      <c r="CJ641" s="47">
        <v>0</v>
      </c>
      <c r="CK641" s="47">
        <v>0</v>
      </c>
      <c r="CL641" s="47">
        <v>0</v>
      </c>
      <c r="CM641" s="47">
        <v>0</v>
      </c>
      <c r="CN641" s="47">
        <v>0</v>
      </c>
      <c r="CO641" s="47">
        <v>0</v>
      </c>
      <c r="CP641" s="47">
        <v>0</v>
      </c>
      <c r="CQ641" s="47">
        <v>0</v>
      </c>
      <c r="CR641" s="47">
        <v>0</v>
      </c>
      <c r="CS641" s="47">
        <v>0</v>
      </c>
      <c r="CT641" s="47">
        <v>0</v>
      </c>
      <c r="CU641" s="47">
        <v>0</v>
      </c>
      <c r="CV641" s="47">
        <v>0</v>
      </c>
      <c r="CW641" s="47">
        <v>0</v>
      </c>
      <c r="CX641" s="47">
        <v>0</v>
      </c>
      <c r="CY641" s="47">
        <v>0</v>
      </c>
      <c r="CZ641" s="47">
        <v>0</v>
      </c>
      <c r="DA641" s="47">
        <v>0</v>
      </c>
      <c r="DB641" s="47">
        <v>0</v>
      </c>
      <c r="DC641" s="47">
        <v>0</v>
      </c>
      <c r="DD641" s="47">
        <v>0</v>
      </c>
      <c r="DE641" s="47">
        <v>0</v>
      </c>
      <c r="DF641" s="47">
        <v>0</v>
      </c>
      <c r="DG641" s="47">
        <v>0</v>
      </c>
      <c r="DH641" s="47">
        <v>0</v>
      </c>
      <c r="DI641" s="47">
        <v>0</v>
      </c>
      <c r="DJ641" s="47">
        <v>0</v>
      </c>
      <c r="DK641" s="47">
        <v>0</v>
      </c>
      <c r="DL641" s="47">
        <v>0</v>
      </c>
      <c r="DM641" s="47">
        <v>0</v>
      </c>
      <c r="DN641" s="47">
        <v>0</v>
      </c>
      <c r="DO641" s="47">
        <v>0</v>
      </c>
      <c r="DP641" s="47">
        <v>0</v>
      </c>
      <c r="DQ641" s="47">
        <v>0</v>
      </c>
      <c r="DR641" s="47">
        <v>0</v>
      </c>
      <c r="DS641" s="47">
        <v>0</v>
      </c>
      <c r="DT641" s="47">
        <v>0</v>
      </c>
      <c r="DU641" s="47">
        <v>0</v>
      </c>
      <c r="DV641" s="47">
        <v>0</v>
      </c>
      <c r="DW641" s="47">
        <v>0</v>
      </c>
      <c r="DX641" s="47">
        <v>0</v>
      </c>
      <c r="DY641" s="47">
        <v>0</v>
      </c>
      <c r="DZ641" s="47">
        <v>0</v>
      </c>
      <c r="EA641" s="47">
        <v>0</v>
      </c>
      <c r="ZZ641" t="s">
        <v>157</v>
      </c>
    </row>
    <row r="642" spans="1:702" x14ac:dyDescent="0.25">
      <c r="A642" s="47" t="s">
        <v>1133</v>
      </c>
      <c r="B642" s="47" t="s">
        <v>153</v>
      </c>
      <c r="C642" s="47" t="s">
        <v>157</v>
      </c>
      <c r="D642" s="47" t="s">
        <v>1170</v>
      </c>
      <c r="E642" s="47" t="s">
        <v>1134</v>
      </c>
      <c r="F642" s="47" t="s">
        <v>1134</v>
      </c>
      <c r="G642" s="47"/>
      <c r="H642" s="47" t="s">
        <v>406</v>
      </c>
      <c r="I642" s="47" t="s">
        <v>428</v>
      </c>
      <c r="J642" s="47" t="str">
        <f>=IFERROR(VLOOKUP(H642&amp;I642,Table_Fonctions!A:G,6,FALSE),"")</f>
        <v>0</v>
      </c>
      <c r="K642" s="47" t="s">
        <v>1178</v>
      </c>
      <c r="L642" s="47" t="str">
        <f>=IFERROR(VLOOKUP(H642&amp;I642,Table_Fonctions!A:G,7,FALSE),K642)</f>
        <v/>
      </c>
      <c r="M642" s="47" t="str">
        <f>=IF(OR(LEFT(D642, 3)="TJ ", LEFT(D642, 4)="CPH "), "OUI", "NON")</f>
        <v/>
      </c>
      <c r="N642" s="47" t="s">
        <v>571</v>
      </c>
      <c r="O642" s="47" t="s">
        <v>409</v>
      </c>
      <c r="P642" s="47">
        <v>0.6842105263157895</v>
      </c>
      <c r="Q642" s="47">
        <v>0</v>
      </c>
      <c r="R642" s="47">
        <v>0.6842105263157895</v>
      </c>
      <c r="S642" s="47">
        <f>=ROUND(BQ642-(BR642+BS642),3)</f>
      </c>
      <c r="T642" s="47">
        <f>=ROUND(CK642-(CL642+CM642+CN642+CO642+CP642),3)</f>
      </c>
      <c r="U642" s="47">
        <v>0</v>
      </c>
      <c r="V642" s="47">
        <v>0</v>
      </c>
      <c r="W642" s="47">
        <v>0</v>
      </c>
      <c r="X642" s="47">
        <v>0</v>
      </c>
      <c r="Y642" s="47">
        <v>0</v>
      </c>
      <c r="Z642" s="47">
        <v>0</v>
      </c>
      <c r="AA642" s="47">
        <v>0</v>
      </c>
      <c r="AB642" s="47">
        <v>0</v>
      </c>
      <c r="AC642" s="47">
        <v>0</v>
      </c>
      <c r="AD642" s="47">
        <v>0</v>
      </c>
      <c r="AE642" s="47">
        <v>0</v>
      </c>
      <c r="AF642" s="47">
        <v>0</v>
      </c>
      <c r="AG642" s="47">
        <v>0</v>
      </c>
      <c r="AH642" s="47">
        <v>0</v>
      </c>
      <c r="AI642" s="47">
        <v>0</v>
      </c>
      <c r="AJ642" s="47">
        <v>0</v>
      </c>
      <c r="AK642" s="47">
        <v>0</v>
      </c>
      <c r="AL642" s="47">
        <v>0</v>
      </c>
      <c r="AM642" s="47">
        <v>0</v>
      </c>
      <c r="AN642" s="47">
        <v>0</v>
      </c>
      <c r="AO642" s="47">
        <v>0</v>
      </c>
      <c r="AP642" s="47">
        <v>0</v>
      </c>
      <c r="AQ642" s="47">
        <v>0</v>
      </c>
      <c r="AR642" s="47">
        <v>0</v>
      </c>
      <c r="AS642" s="47">
        <v>0</v>
      </c>
      <c r="AT642" s="47">
        <v>0</v>
      </c>
      <c r="AU642" s="47">
        <v>0</v>
      </c>
      <c r="AV642" s="47">
        <v>0</v>
      </c>
      <c r="AW642" s="47">
        <v>0</v>
      </c>
      <c r="AX642" s="47">
        <v>0</v>
      </c>
      <c r="AY642" s="47">
        <v>0</v>
      </c>
      <c r="AZ642" s="47">
        <v>0</v>
      </c>
      <c r="BA642" s="47">
        <v>0</v>
      </c>
      <c r="BB642" s="47">
        <v>0</v>
      </c>
      <c r="BC642" s="47">
        <v>0</v>
      </c>
      <c r="BD642" s="47">
        <v>0</v>
      </c>
      <c r="BE642" s="47">
        <v>0</v>
      </c>
      <c r="BF642" s="47">
        <v>0</v>
      </c>
      <c r="BG642" s="47">
        <v>0</v>
      </c>
      <c r="BH642" s="47">
        <v>0</v>
      </c>
      <c r="BI642" s="47">
        <v>0</v>
      </c>
      <c r="BJ642" s="47">
        <v>0</v>
      </c>
      <c r="BK642" s="47">
        <v>0</v>
      </c>
      <c r="BL642" s="47">
        <v>0</v>
      </c>
      <c r="BM642" s="47">
        <v>0</v>
      </c>
      <c r="BN642" s="47">
        <v>0</v>
      </c>
      <c r="BO642" s="47">
        <v>0</v>
      </c>
      <c r="BP642" s="47">
        <v>0</v>
      </c>
      <c r="BQ642" s="47">
        <v>0</v>
      </c>
      <c r="BR642" s="47">
        <v>0</v>
      </c>
      <c r="BS642" s="47">
        <v>0</v>
      </c>
      <c r="BT642" s="47">
        <v>0</v>
      </c>
      <c r="BU642" s="47">
        <v>0</v>
      </c>
      <c r="BV642" s="47">
        <v>0</v>
      </c>
      <c r="BW642" s="47">
        <v>0</v>
      </c>
      <c r="BX642" s="47">
        <v>0</v>
      </c>
      <c r="BY642" s="47">
        <v>0</v>
      </c>
      <c r="BZ642" s="47">
        <v>0</v>
      </c>
      <c r="CA642" s="47">
        <v>0</v>
      </c>
      <c r="CB642" s="47">
        <v>0</v>
      </c>
      <c r="CC642" s="47">
        <v>0</v>
      </c>
      <c r="CD642" s="47">
        <v>0</v>
      </c>
      <c r="CE642" s="47">
        <v>0</v>
      </c>
      <c r="CF642" s="47">
        <v>0</v>
      </c>
      <c r="CG642" s="47">
        <v>0</v>
      </c>
      <c r="CH642" s="47">
        <v>0</v>
      </c>
      <c r="CI642" s="47">
        <v>0</v>
      </c>
      <c r="CJ642" s="47">
        <v>0</v>
      </c>
      <c r="CK642" s="47">
        <v>0</v>
      </c>
      <c r="CL642" s="47">
        <v>0</v>
      </c>
      <c r="CM642" s="47">
        <v>0</v>
      </c>
      <c r="CN642" s="47">
        <v>0</v>
      </c>
      <c r="CO642" s="47">
        <v>0</v>
      </c>
      <c r="CP642" s="47">
        <v>0</v>
      </c>
      <c r="CQ642" s="47">
        <v>0</v>
      </c>
      <c r="CR642" s="47">
        <v>0</v>
      </c>
      <c r="CS642" s="47">
        <v>0</v>
      </c>
      <c r="CT642" s="47">
        <v>0</v>
      </c>
      <c r="CU642" s="47">
        <v>0</v>
      </c>
      <c r="CV642" s="47">
        <v>0</v>
      </c>
      <c r="CW642" s="47">
        <v>0</v>
      </c>
      <c r="CX642" s="47">
        <v>0</v>
      </c>
      <c r="CY642" s="47">
        <v>0</v>
      </c>
      <c r="CZ642" s="47">
        <v>0</v>
      </c>
      <c r="DA642" s="47">
        <v>0</v>
      </c>
      <c r="DB642" s="47">
        <v>0</v>
      </c>
      <c r="DC642" s="47">
        <v>0</v>
      </c>
      <c r="DD642" s="47">
        <v>0</v>
      </c>
      <c r="DE642" s="47">
        <v>0</v>
      </c>
      <c r="DF642" s="47">
        <v>0</v>
      </c>
      <c r="DG642" s="47">
        <v>0</v>
      </c>
      <c r="DH642" s="47">
        <v>0</v>
      </c>
      <c r="DI642" s="47">
        <v>0</v>
      </c>
      <c r="DJ642" s="47">
        <v>0</v>
      </c>
      <c r="DK642" s="47">
        <v>0</v>
      </c>
      <c r="DL642" s="47">
        <v>0</v>
      </c>
      <c r="DM642" s="47">
        <v>0</v>
      </c>
      <c r="DN642" s="47">
        <v>0</v>
      </c>
      <c r="DO642" s="47">
        <v>0</v>
      </c>
      <c r="DP642" s="47">
        <v>0</v>
      </c>
      <c r="DQ642" s="47">
        <v>0</v>
      </c>
      <c r="DR642" s="47">
        <v>0</v>
      </c>
      <c r="DS642" s="47">
        <v>0</v>
      </c>
      <c r="DT642" s="47">
        <v>0</v>
      </c>
      <c r="DU642" s="47">
        <v>0</v>
      </c>
      <c r="DV642" s="47">
        <v>0</v>
      </c>
      <c r="DW642" s="47">
        <v>0</v>
      </c>
      <c r="DX642" s="47">
        <v>0</v>
      </c>
      <c r="DY642" s="47">
        <v>0</v>
      </c>
      <c r="DZ642" s="47">
        <v>0</v>
      </c>
      <c r="EA642" s="47">
        <v>0</v>
      </c>
      <c r="ZZ642" t="s">
        <v>157</v>
      </c>
    </row>
    <row r="643" spans="1:702" x14ac:dyDescent="0.25">
      <c r="A643" s="47" t="s">
        <v>1135</v>
      </c>
      <c r="B643" s="47" t="s">
        <v>153</v>
      </c>
      <c r="C643" s="47" t="s">
        <v>157</v>
      </c>
      <c r="D643" s="47" t="s">
        <v>1170</v>
      </c>
      <c r="E643" s="47" t="s">
        <v>1134</v>
      </c>
      <c r="F643" s="47" t="s">
        <v>1134</v>
      </c>
      <c r="G643" s="47"/>
      <c r="H643" s="47" t="s">
        <v>406</v>
      </c>
      <c r="I643" s="47" t="s">
        <v>505</v>
      </c>
      <c r="J643" s="47" t="str">
        <f>=IFERROR(VLOOKUP(H643&amp;I643,Table_Fonctions!A:G,6,FALSE),"")</f>
        <v>0</v>
      </c>
      <c r="K643" s="47" t="s">
        <v>1178</v>
      </c>
      <c r="L643" s="47" t="str">
        <f>=IFERROR(VLOOKUP(H643&amp;I643,Table_Fonctions!A:G,7,FALSE),K643)</f>
        <v/>
      </c>
      <c r="M643" s="47" t="str">
        <f>=IF(OR(LEFT(D643, 3)="TJ ", LEFT(D643, 4)="CPH "), "OUI", "NON")</f>
        <v/>
      </c>
      <c r="N643" s="47" t="s">
        <v>363</v>
      </c>
      <c r="O643" s="47" t="s">
        <v>409</v>
      </c>
      <c r="P643" s="47">
        <v>0.6842105263157895</v>
      </c>
      <c r="Q643" s="47">
        <v>0.6842105263157895</v>
      </c>
      <c r="R643" s="47" t="s">
        <v>1172</v>
      </c>
      <c r="S643" s="47">
        <f>=ROUND(BQ643-(BR643+BS643),3)</f>
      </c>
      <c r="T643" s="47">
        <f>=ROUND(CK643-(CL643+CM643+CN643+CO643+CP643),3)</f>
      </c>
      <c r="U643" s="47">
        <v>0</v>
      </c>
      <c r="V643" s="47">
        <v>0</v>
      </c>
      <c r="W643" s="47">
        <v>0</v>
      </c>
      <c r="X643" s="47">
        <v>0</v>
      </c>
      <c r="Y643" s="47">
        <v>0</v>
      </c>
      <c r="Z643" s="47">
        <v>0.6842105263157895</v>
      </c>
      <c r="AA643" s="47">
        <v>0</v>
      </c>
      <c r="AB643" s="47">
        <v>0</v>
      </c>
      <c r="AC643" s="47">
        <v>0</v>
      </c>
      <c r="AD643" s="47">
        <v>0</v>
      </c>
      <c r="AE643" s="47">
        <v>0</v>
      </c>
      <c r="AF643" s="47">
        <v>0</v>
      </c>
      <c r="AG643" s="47">
        <v>0.6842105263157895</v>
      </c>
      <c r="AH643" s="47">
        <v>0</v>
      </c>
      <c r="AI643" s="47">
        <v>0</v>
      </c>
      <c r="AJ643" s="47">
        <v>0</v>
      </c>
      <c r="AK643" s="47">
        <v>0</v>
      </c>
      <c r="AL643" s="47">
        <v>0</v>
      </c>
      <c r="AM643" s="47">
        <v>0</v>
      </c>
      <c r="AN643" s="47">
        <v>0</v>
      </c>
      <c r="AO643" s="47">
        <v>0</v>
      </c>
      <c r="AP643" s="47">
        <v>0</v>
      </c>
      <c r="AQ643" s="47">
        <v>0</v>
      </c>
      <c r="AR643" s="47">
        <v>0</v>
      </c>
      <c r="AS643" s="47">
        <v>0</v>
      </c>
      <c r="AT643" s="47">
        <v>0</v>
      </c>
      <c r="AU643" s="47">
        <v>0</v>
      </c>
      <c r="AV643" s="47">
        <v>0</v>
      </c>
      <c r="AW643" s="47">
        <v>0</v>
      </c>
      <c r="AX643" s="47">
        <v>0</v>
      </c>
      <c r="AY643" s="47">
        <v>0</v>
      </c>
      <c r="AZ643" s="47">
        <v>0</v>
      </c>
      <c r="BA643" s="47">
        <v>0</v>
      </c>
      <c r="BB643" s="47">
        <v>0</v>
      </c>
      <c r="BC643" s="47">
        <v>0</v>
      </c>
      <c r="BD643" s="47">
        <v>0</v>
      </c>
      <c r="BE643" s="47">
        <v>0</v>
      </c>
      <c r="BF643" s="47">
        <v>0</v>
      </c>
      <c r="BG643" s="47">
        <v>0</v>
      </c>
      <c r="BH643" s="47">
        <v>0</v>
      </c>
      <c r="BI643" s="47">
        <v>0</v>
      </c>
      <c r="BJ643" s="47">
        <v>0</v>
      </c>
      <c r="BK643" s="47">
        <v>0</v>
      </c>
      <c r="BL643" s="47">
        <v>0</v>
      </c>
      <c r="BM643" s="47">
        <v>0</v>
      </c>
      <c r="BN643" s="47">
        <v>0</v>
      </c>
      <c r="BO643" s="47">
        <v>0</v>
      </c>
      <c r="BP643" s="47">
        <v>0</v>
      </c>
      <c r="BQ643" s="47">
        <v>0</v>
      </c>
      <c r="BR643" s="47">
        <v>0</v>
      </c>
      <c r="BS643" s="47">
        <v>0</v>
      </c>
      <c r="BT643" s="47">
        <v>0</v>
      </c>
      <c r="BU643" s="47">
        <v>0</v>
      </c>
      <c r="BV643" s="47">
        <v>0</v>
      </c>
      <c r="BW643" s="47">
        <v>0</v>
      </c>
      <c r="BX643" s="47">
        <v>0</v>
      </c>
      <c r="BY643" s="47">
        <v>0</v>
      </c>
      <c r="BZ643" s="47">
        <v>0</v>
      </c>
      <c r="CA643" s="47">
        <v>0</v>
      </c>
      <c r="CB643" s="47">
        <v>0</v>
      </c>
      <c r="CC643" s="47">
        <v>0</v>
      </c>
      <c r="CD643" s="47">
        <v>0</v>
      </c>
      <c r="CE643" s="47">
        <v>0</v>
      </c>
      <c r="CF643" s="47">
        <v>0</v>
      </c>
      <c r="CG643" s="47">
        <v>0</v>
      </c>
      <c r="CH643" s="47">
        <v>0</v>
      </c>
      <c r="CI643" s="47">
        <v>0</v>
      </c>
      <c r="CJ643" s="47">
        <v>0</v>
      </c>
      <c r="CK643" s="47">
        <v>0</v>
      </c>
      <c r="CL643" s="47">
        <v>0</v>
      </c>
      <c r="CM643" s="47">
        <v>0</v>
      </c>
      <c r="CN643" s="47">
        <v>0</v>
      </c>
      <c r="CO643" s="47">
        <v>0</v>
      </c>
      <c r="CP643" s="47">
        <v>0</v>
      </c>
      <c r="CQ643" s="47">
        <v>0</v>
      </c>
      <c r="CR643" s="47">
        <v>0</v>
      </c>
      <c r="CS643" s="47">
        <v>0</v>
      </c>
      <c r="CT643" s="47">
        <v>0</v>
      </c>
      <c r="CU643" s="47">
        <v>0</v>
      </c>
      <c r="CV643" s="47">
        <v>0</v>
      </c>
      <c r="CW643" s="47">
        <v>0</v>
      </c>
      <c r="CX643" s="47">
        <v>0</v>
      </c>
      <c r="CY643" s="47">
        <v>0</v>
      </c>
      <c r="CZ643" s="47">
        <v>0</v>
      </c>
      <c r="DA643" s="47">
        <v>0</v>
      </c>
      <c r="DB643" s="47">
        <v>0</v>
      </c>
      <c r="DC643" s="47">
        <v>0</v>
      </c>
      <c r="DD643" s="47">
        <v>0</v>
      </c>
      <c r="DE643" s="47">
        <v>0</v>
      </c>
      <c r="DF643" s="47">
        <v>0</v>
      </c>
      <c r="DG643" s="47">
        <v>0</v>
      </c>
      <c r="DH643" s="47">
        <v>0</v>
      </c>
      <c r="DI643" s="47">
        <v>0</v>
      </c>
      <c r="DJ643" s="47">
        <v>0</v>
      </c>
      <c r="DK643" s="47">
        <v>0</v>
      </c>
      <c r="DL643" s="47">
        <v>0</v>
      </c>
      <c r="DM643" s="47">
        <v>0</v>
      </c>
      <c r="DN643" s="47">
        <v>0</v>
      </c>
      <c r="DO643" s="47">
        <v>0</v>
      </c>
      <c r="DP643" s="47">
        <v>0</v>
      </c>
      <c r="DQ643" s="47">
        <v>0</v>
      </c>
      <c r="DR643" s="47">
        <v>0</v>
      </c>
      <c r="DS643" s="47">
        <v>0</v>
      </c>
      <c r="DT643" s="47">
        <v>0</v>
      </c>
      <c r="DU643" s="47">
        <v>0</v>
      </c>
      <c r="DV643" s="47">
        <v>0</v>
      </c>
      <c r="DW643" s="47">
        <v>0</v>
      </c>
      <c r="DX643" s="47">
        <v>0</v>
      </c>
      <c r="DY643" s="47">
        <v>0</v>
      </c>
      <c r="DZ643" s="47">
        <v>0</v>
      </c>
      <c r="EA643" s="47">
        <v>0</v>
      </c>
      <c r="ZZ643" t="s">
        <v>157</v>
      </c>
    </row>
    <row r="644" spans="1:702" x14ac:dyDescent="0.25">
      <c r="A644" s="47" t="s">
        <v>1136</v>
      </c>
      <c r="B644" s="47" t="s">
        <v>153</v>
      </c>
      <c r="C644" s="47" t="s">
        <v>157</v>
      </c>
      <c r="D644" s="47" t="s">
        <v>1170</v>
      </c>
      <c r="E644" s="47" t="s">
        <v>1134</v>
      </c>
      <c r="F644" s="47" t="s">
        <v>1134</v>
      </c>
      <c r="G644" s="47"/>
      <c r="H644" s="47" t="s">
        <v>406</v>
      </c>
      <c r="I644" s="47" t="s">
        <v>505</v>
      </c>
      <c r="J644" s="47" t="str">
        <f>=IFERROR(VLOOKUP(H644&amp;I644,Table_Fonctions!A:G,6,FALSE),"")</f>
        <v>0</v>
      </c>
      <c r="K644" s="47" t="s">
        <v>1178</v>
      </c>
      <c r="L644" s="47" t="str">
        <f>=IFERROR(VLOOKUP(H644&amp;I644,Table_Fonctions!A:G,7,FALSE),K644)</f>
        <v/>
      </c>
      <c r="M644" s="47" t="str">
        <f>=IF(OR(LEFT(D644, 3)="TJ ", LEFT(D644, 4)="CPH "), "OUI", "NON")</f>
        <v/>
      </c>
      <c r="N644" s="47" t="s">
        <v>363</v>
      </c>
      <c r="O644" s="47"/>
      <c r="P644" s="47">
        <v>1</v>
      </c>
      <c r="Q644" s="47">
        <v>0</v>
      </c>
      <c r="R644" s="47">
        <v>1</v>
      </c>
      <c r="S644" s="47">
        <f>=ROUND(BQ644-(BR644+BS644),3)</f>
      </c>
      <c r="T644" s="47">
        <f>=ROUND(CK644-(CL644+CM644+CN644+CO644+CP644),3)</f>
      </c>
      <c r="U644" s="47">
        <v>0</v>
      </c>
      <c r="V644" s="47">
        <v>0</v>
      </c>
      <c r="W644" s="47">
        <v>0</v>
      </c>
      <c r="X644" s="47">
        <v>0</v>
      </c>
      <c r="Y644" s="47">
        <v>0</v>
      </c>
      <c r="Z644" s="47">
        <v>0</v>
      </c>
      <c r="AA644" s="47">
        <v>0</v>
      </c>
      <c r="AB644" s="47">
        <v>0</v>
      </c>
      <c r="AC644" s="47">
        <v>0</v>
      </c>
      <c r="AD644" s="47">
        <v>0</v>
      </c>
      <c r="AE644" s="47">
        <v>0</v>
      </c>
      <c r="AF644" s="47">
        <v>0</v>
      </c>
      <c r="AG644" s="47">
        <v>0</v>
      </c>
      <c r="AH644" s="47">
        <v>0</v>
      </c>
      <c r="AI644" s="47">
        <v>0</v>
      </c>
      <c r="AJ644" s="47">
        <v>0</v>
      </c>
      <c r="AK644" s="47">
        <v>0</v>
      </c>
      <c r="AL644" s="47">
        <v>0</v>
      </c>
      <c r="AM644" s="47">
        <v>0</v>
      </c>
      <c r="AN644" s="47">
        <v>0</v>
      </c>
      <c r="AO644" s="47">
        <v>0</v>
      </c>
      <c r="AP644" s="47">
        <v>0</v>
      </c>
      <c r="AQ644" s="47">
        <v>0</v>
      </c>
      <c r="AR644" s="47">
        <v>0</v>
      </c>
      <c r="AS644" s="47">
        <v>0</v>
      </c>
      <c r="AT644" s="47">
        <v>0</v>
      </c>
      <c r="AU644" s="47">
        <v>0</v>
      </c>
      <c r="AV644" s="47">
        <v>0</v>
      </c>
      <c r="AW644" s="47">
        <v>0</v>
      </c>
      <c r="AX644" s="47">
        <v>0</v>
      </c>
      <c r="AY644" s="47">
        <v>0</v>
      </c>
      <c r="AZ644" s="47">
        <v>0</v>
      </c>
      <c r="BA644" s="47">
        <v>0</v>
      </c>
      <c r="BB644" s="47">
        <v>0</v>
      </c>
      <c r="BC644" s="47">
        <v>0</v>
      </c>
      <c r="BD644" s="47">
        <v>0</v>
      </c>
      <c r="BE644" s="47">
        <v>0</v>
      </c>
      <c r="BF644" s="47">
        <v>0</v>
      </c>
      <c r="BG644" s="47">
        <v>0</v>
      </c>
      <c r="BH644" s="47">
        <v>0</v>
      </c>
      <c r="BI644" s="47">
        <v>0</v>
      </c>
      <c r="BJ644" s="47">
        <v>0</v>
      </c>
      <c r="BK644" s="47">
        <v>0</v>
      </c>
      <c r="BL644" s="47">
        <v>0</v>
      </c>
      <c r="BM644" s="47">
        <v>0</v>
      </c>
      <c r="BN644" s="47">
        <v>0</v>
      </c>
      <c r="BO644" s="47">
        <v>0</v>
      </c>
      <c r="BP644" s="47">
        <v>0</v>
      </c>
      <c r="BQ644" s="47">
        <v>0</v>
      </c>
      <c r="BR644" s="47">
        <v>0</v>
      </c>
      <c r="BS644" s="47">
        <v>0</v>
      </c>
      <c r="BT644" s="47">
        <v>0</v>
      </c>
      <c r="BU644" s="47">
        <v>0</v>
      </c>
      <c r="BV644" s="47">
        <v>0</v>
      </c>
      <c r="BW644" s="47">
        <v>0</v>
      </c>
      <c r="BX644" s="47">
        <v>0</v>
      </c>
      <c r="BY644" s="47">
        <v>0</v>
      </c>
      <c r="BZ644" s="47">
        <v>0</v>
      </c>
      <c r="CA644" s="47">
        <v>0</v>
      </c>
      <c r="CB644" s="47">
        <v>0</v>
      </c>
      <c r="CC644" s="47">
        <v>0</v>
      </c>
      <c r="CD644" s="47">
        <v>0</v>
      </c>
      <c r="CE644" s="47">
        <v>0</v>
      </c>
      <c r="CF644" s="47">
        <v>0</v>
      </c>
      <c r="CG644" s="47">
        <v>0</v>
      </c>
      <c r="CH644" s="47">
        <v>0</v>
      </c>
      <c r="CI644" s="47">
        <v>0</v>
      </c>
      <c r="CJ644" s="47">
        <v>0</v>
      </c>
      <c r="CK644" s="47">
        <v>0</v>
      </c>
      <c r="CL644" s="47">
        <v>0</v>
      </c>
      <c r="CM644" s="47">
        <v>0</v>
      </c>
      <c r="CN644" s="47">
        <v>0</v>
      </c>
      <c r="CO644" s="47">
        <v>0</v>
      </c>
      <c r="CP644" s="47">
        <v>0</v>
      </c>
      <c r="CQ644" s="47">
        <v>0</v>
      </c>
      <c r="CR644" s="47">
        <v>0</v>
      </c>
      <c r="CS644" s="47">
        <v>0</v>
      </c>
      <c r="CT644" s="47">
        <v>0</v>
      </c>
      <c r="CU644" s="47">
        <v>0</v>
      </c>
      <c r="CV644" s="47">
        <v>0</v>
      </c>
      <c r="CW644" s="47">
        <v>0</v>
      </c>
      <c r="CX644" s="47">
        <v>0</v>
      </c>
      <c r="CY644" s="47">
        <v>0</v>
      </c>
      <c r="CZ644" s="47">
        <v>0</v>
      </c>
      <c r="DA644" s="47">
        <v>0</v>
      </c>
      <c r="DB644" s="47">
        <v>0</v>
      </c>
      <c r="DC644" s="47">
        <v>0</v>
      </c>
      <c r="DD644" s="47">
        <v>0</v>
      </c>
      <c r="DE644" s="47">
        <v>0</v>
      </c>
      <c r="DF644" s="47">
        <v>0</v>
      </c>
      <c r="DG644" s="47">
        <v>0</v>
      </c>
      <c r="DH644" s="47">
        <v>0</v>
      </c>
      <c r="DI644" s="47">
        <v>0</v>
      </c>
      <c r="DJ644" s="47">
        <v>0</v>
      </c>
      <c r="DK644" s="47">
        <v>0</v>
      </c>
      <c r="DL644" s="47">
        <v>0</v>
      </c>
      <c r="DM644" s="47">
        <v>0</v>
      </c>
      <c r="DN644" s="47">
        <v>0</v>
      </c>
      <c r="DO644" s="47">
        <v>0</v>
      </c>
      <c r="DP644" s="47">
        <v>0</v>
      </c>
      <c r="DQ644" s="47">
        <v>0</v>
      </c>
      <c r="DR644" s="47">
        <v>0</v>
      </c>
      <c r="DS644" s="47">
        <v>0</v>
      </c>
      <c r="DT644" s="47">
        <v>0</v>
      </c>
      <c r="DU644" s="47">
        <v>0</v>
      </c>
      <c r="DV644" s="47">
        <v>0</v>
      </c>
      <c r="DW644" s="47">
        <v>0</v>
      </c>
      <c r="DX644" s="47">
        <v>0</v>
      </c>
      <c r="DY644" s="47">
        <v>0</v>
      </c>
      <c r="DZ644" s="47">
        <v>0</v>
      </c>
      <c r="EA644" s="47">
        <v>0</v>
      </c>
      <c r="ZZ644" t="s">
        <v>157</v>
      </c>
    </row>
    <row r="645" spans="1:702" x14ac:dyDescent="0.25">
      <c r="A645" s="47" t="s">
        <v>1137</v>
      </c>
      <c r="B645" s="47" t="s">
        <v>153</v>
      </c>
      <c r="C645" s="47" t="s">
        <v>157</v>
      </c>
      <c r="D645" s="47" t="s">
        <v>1170</v>
      </c>
      <c r="E645" s="47" t="s">
        <v>1134</v>
      </c>
      <c r="F645" s="47" t="s">
        <v>1134</v>
      </c>
      <c r="G645" s="47"/>
      <c r="H645" s="47" t="s">
        <v>406</v>
      </c>
      <c r="I645" s="47" t="s">
        <v>428</v>
      </c>
      <c r="J645" s="47" t="str">
        <f>=IFERROR(VLOOKUP(H645&amp;I645,Table_Fonctions!A:G,6,FALSE),"")</f>
        <v>0</v>
      </c>
      <c r="K645" s="47" t="s">
        <v>1178</v>
      </c>
      <c r="L645" s="47" t="str">
        <f>=IFERROR(VLOOKUP(H645&amp;I645,Table_Fonctions!A:G,7,FALSE),K645)</f>
        <v/>
      </c>
      <c r="M645" s="47" t="str">
        <f>=IF(OR(LEFT(D645, 3)="TJ ", LEFT(D645, 4)="CPH "), "OUI", "NON")</f>
        <v/>
      </c>
      <c r="N645" s="47" t="s">
        <v>1138</v>
      </c>
      <c r="O645" s="47" t="s">
        <v>1139</v>
      </c>
      <c r="P645" s="47">
        <v>0.9736842105263158</v>
      </c>
      <c r="Q645" s="47">
        <v>0</v>
      </c>
      <c r="R645" s="47">
        <v>0.9736842105263158</v>
      </c>
      <c r="S645" s="47">
        <f>=ROUND(BQ645-(BR645+BS645),3)</f>
      </c>
      <c r="T645" s="47">
        <f>=ROUND(CK645-(CL645+CM645+CN645+CO645+CP645),3)</f>
      </c>
      <c r="U645" s="47">
        <v>0</v>
      </c>
      <c r="V645" s="47">
        <v>0</v>
      </c>
      <c r="W645" s="47">
        <v>0</v>
      </c>
      <c r="X645" s="47">
        <v>0</v>
      </c>
      <c r="Y645" s="47">
        <v>0</v>
      </c>
      <c r="Z645" s="47">
        <v>0</v>
      </c>
      <c r="AA645" s="47">
        <v>0</v>
      </c>
      <c r="AB645" s="47">
        <v>0</v>
      </c>
      <c r="AC645" s="47">
        <v>0</v>
      </c>
      <c r="AD645" s="47">
        <v>0</v>
      </c>
      <c r="AE645" s="47">
        <v>0</v>
      </c>
      <c r="AF645" s="47">
        <v>0</v>
      </c>
      <c r="AG645" s="47">
        <v>0</v>
      </c>
      <c r="AH645" s="47">
        <v>0</v>
      </c>
      <c r="AI645" s="47">
        <v>0</v>
      </c>
      <c r="AJ645" s="47">
        <v>0</v>
      </c>
      <c r="AK645" s="47">
        <v>0</v>
      </c>
      <c r="AL645" s="47">
        <v>0</v>
      </c>
      <c r="AM645" s="47">
        <v>0</v>
      </c>
      <c r="AN645" s="47">
        <v>0</v>
      </c>
      <c r="AO645" s="47">
        <v>0</v>
      </c>
      <c r="AP645" s="47">
        <v>0</v>
      </c>
      <c r="AQ645" s="47">
        <v>0</v>
      </c>
      <c r="AR645" s="47">
        <v>0</v>
      </c>
      <c r="AS645" s="47">
        <v>0</v>
      </c>
      <c r="AT645" s="47">
        <v>0</v>
      </c>
      <c r="AU645" s="47">
        <v>0</v>
      </c>
      <c r="AV645" s="47">
        <v>0</v>
      </c>
      <c r="AW645" s="47">
        <v>0</v>
      </c>
      <c r="AX645" s="47">
        <v>0</v>
      </c>
      <c r="AY645" s="47">
        <v>0</v>
      </c>
      <c r="AZ645" s="47">
        <v>0</v>
      </c>
      <c r="BA645" s="47">
        <v>0</v>
      </c>
      <c r="BB645" s="47">
        <v>0</v>
      </c>
      <c r="BC645" s="47">
        <v>0</v>
      </c>
      <c r="BD645" s="47">
        <v>0</v>
      </c>
      <c r="BE645" s="47">
        <v>0</v>
      </c>
      <c r="BF645" s="47">
        <v>0</v>
      </c>
      <c r="BG645" s="47">
        <v>0</v>
      </c>
      <c r="BH645" s="47">
        <v>0</v>
      </c>
      <c r="BI645" s="47">
        <v>0</v>
      </c>
      <c r="BJ645" s="47">
        <v>0</v>
      </c>
      <c r="BK645" s="47">
        <v>0</v>
      </c>
      <c r="BL645" s="47">
        <v>0</v>
      </c>
      <c r="BM645" s="47">
        <v>0</v>
      </c>
      <c r="BN645" s="47">
        <v>0</v>
      </c>
      <c r="BO645" s="47">
        <v>0</v>
      </c>
      <c r="BP645" s="47">
        <v>0</v>
      </c>
      <c r="BQ645" s="47">
        <v>0</v>
      </c>
      <c r="BR645" s="47">
        <v>0</v>
      </c>
      <c r="BS645" s="47">
        <v>0</v>
      </c>
      <c r="BT645" s="47">
        <v>0</v>
      </c>
      <c r="BU645" s="47">
        <v>0</v>
      </c>
      <c r="BV645" s="47">
        <v>0</v>
      </c>
      <c r="BW645" s="47">
        <v>0</v>
      </c>
      <c r="BX645" s="47">
        <v>0</v>
      </c>
      <c r="BY645" s="47">
        <v>0</v>
      </c>
      <c r="BZ645" s="47">
        <v>0</v>
      </c>
      <c r="CA645" s="47">
        <v>0</v>
      </c>
      <c r="CB645" s="47">
        <v>0</v>
      </c>
      <c r="CC645" s="47">
        <v>0</v>
      </c>
      <c r="CD645" s="47">
        <v>0</v>
      </c>
      <c r="CE645" s="47">
        <v>0</v>
      </c>
      <c r="CF645" s="47">
        <v>0</v>
      </c>
      <c r="CG645" s="47">
        <v>0</v>
      </c>
      <c r="CH645" s="47">
        <v>0</v>
      </c>
      <c r="CI645" s="47">
        <v>0</v>
      </c>
      <c r="CJ645" s="47">
        <v>0</v>
      </c>
      <c r="CK645" s="47">
        <v>0</v>
      </c>
      <c r="CL645" s="47">
        <v>0</v>
      </c>
      <c r="CM645" s="47">
        <v>0</v>
      </c>
      <c r="CN645" s="47">
        <v>0</v>
      </c>
      <c r="CO645" s="47">
        <v>0</v>
      </c>
      <c r="CP645" s="47">
        <v>0</v>
      </c>
      <c r="CQ645" s="47">
        <v>0</v>
      </c>
      <c r="CR645" s="47">
        <v>0</v>
      </c>
      <c r="CS645" s="47">
        <v>0</v>
      </c>
      <c r="CT645" s="47">
        <v>0</v>
      </c>
      <c r="CU645" s="47">
        <v>0</v>
      </c>
      <c r="CV645" s="47">
        <v>0</v>
      </c>
      <c r="CW645" s="47">
        <v>0</v>
      </c>
      <c r="CX645" s="47">
        <v>0</v>
      </c>
      <c r="CY645" s="47">
        <v>0</v>
      </c>
      <c r="CZ645" s="47">
        <v>0</v>
      </c>
      <c r="DA645" s="47">
        <v>0</v>
      </c>
      <c r="DB645" s="47">
        <v>0</v>
      </c>
      <c r="DC645" s="47">
        <v>0</v>
      </c>
      <c r="DD645" s="47">
        <v>0</v>
      </c>
      <c r="DE645" s="47">
        <v>0</v>
      </c>
      <c r="DF645" s="47">
        <v>0</v>
      </c>
      <c r="DG645" s="47">
        <v>0</v>
      </c>
      <c r="DH645" s="47">
        <v>0</v>
      </c>
      <c r="DI645" s="47">
        <v>0</v>
      </c>
      <c r="DJ645" s="47">
        <v>0</v>
      </c>
      <c r="DK645" s="47">
        <v>0</v>
      </c>
      <c r="DL645" s="47">
        <v>0</v>
      </c>
      <c r="DM645" s="47">
        <v>0</v>
      </c>
      <c r="DN645" s="47">
        <v>0</v>
      </c>
      <c r="DO645" s="47">
        <v>0</v>
      </c>
      <c r="DP645" s="47">
        <v>0</v>
      </c>
      <c r="DQ645" s="47">
        <v>0</v>
      </c>
      <c r="DR645" s="47">
        <v>0</v>
      </c>
      <c r="DS645" s="47">
        <v>0</v>
      </c>
      <c r="DT645" s="47">
        <v>0</v>
      </c>
      <c r="DU645" s="47">
        <v>0</v>
      </c>
      <c r="DV645" s="47">
        <v>0</v>
      </c>
      <c r="DW645" s="47">
        <v>0</v>
      </c>
      <c r="DX645" s="47">
        <v>0</v>
      </c>
      <c r="DY645" s="47">
        <v>0</v>
      </c>
      <c r="DZ645" s="47">
        <v>0</v>
      </c>
      <c r="EA645" s="47">
        <v>0</v>
      </c>
      <c r="ZZ645" t="s">
        <v>157</v>
      </c>
    </row>
    <row r="646" spans="1:702" x14ac:dyDescent="0.25">
      <c r="A646" s="47" t="s">
        <v>1140</v>
      </c>
      <c r="B646" s="47" t="s">
        <v>153</v>
      </c>
      <c r="C646" s="47" t="s">
        <v>157</v>
      </c>
      <c r="D646" s="47" t="s">
        <v>1170</v>
      </c>
      <c r="E646" s="47" t="s">
        <v>1134</v>
      </c>
      <c r="F646" s="47" t="s">
        <v>1134</v>
      </c>
      <c r="G646" s="47"/>
      <c r="H646" s="47" t="s">
        <v>406</v>
      </c>
      <c r="I646" s="47" t="s">
        <v>428</v>
      </c>
      <c r="J646" s="47" t="str">
        <f>=IFERROR(VLOOKUP(H646&amp;I646,Table_Fonctions!A:G,6,FALSE),"")</f>
        <v>0</v>
      </c>
      <c r="K646" s="47" t="s">
        <v>1178</v>
      </c>
      <c r="L646" s="47" t="str">
        <f>=IFERROR(VLOOKUP(H646&amp;I646,Table_Fonctions!A:G,7,FALSE),K646)</f>
        <v/>
      </c>
      <c r="M646" s="47" t="str">
        <f>=IF(OR(LEFT(D646, 3)="TJ ", LEFT(D646, 4)="CPH "), "OUI", "NON")</f>
        <v/>
      </c>
      <c r="N646" s="47" t="s">
        <v>534</v>
      </c>
      <c r="O646" s="47" t="s">
        <v>1141</v>
      </c>
      <c r="P646" s="47">
        <v>0.6473684210526316</v>
      </c>
      <c r="Q646" s="47">
        <v>0</v>
      </c>
      <c r="R646" s="47">
        <v>0.6473684210526316</v>
      </c>
      <c r="S646" s="47">
        <f>=ROUND(BQ646-(BR646+BS646),3)</f>
      </c>
      <c r="T646" s="47">
        <f>=ROUND(CK646-(CL646+CM646+CN646+CO646+CP646),3)</f>
      </c>
      <c r="U646" s="47">
        <v>0</v>
      </c>
      <c r="V646" s="47">
        <v>0</v>
      </c>
      <c r="W646" s="47">
        <v>0</v>
      </c>
      <c r="X646" s="47">
        <v>0</v>
      </c>
      <c r="Y646" s="47">
        <v>0</v>
      </c>
      <c r="Z646" s="47">
        <v>0</v>
      </c>
      <c r="AA646" s="47">
        <v>0</v>
      </c>
      <c r="AB646" s="47">
        <v>0</v>
      </c>
      <c r="AC646" s="47">
        <v>0</v>
      </c>
      <c r="AD646" s="47">
        <v>0</v>
      </c>
      <c r="AE646" s="47">
        <v>0</v>
      </c>
      <c r="AF646" s="47">
        <v>0</v>
      </c>
      <c r="AG646" s="47">
        <v>0</v>
      </c>
      <c r="AH646" s="47">
        <v>0</v>
      </c>
      <c r="AI646" s="47">
        <v>0</v>
      </c>
      <c r="AJ646" s="47">
        <v>0</v>
      </c>
      <c r="AK646" s="47">
        <v>0</v>
      </c>
      <c r="AL646" s="47">
        <v>0</v>
      </c>
      <c r="AM646" s="47">
        <v>0</v>
      </c>
      <c r="AN646" s="47">
        <v>0</v>
      </c>
      <c r="AO646" s="47">
        <v>0</v>
      </c>
      <c r="AP646" s="47">
        <v>0</v>
      </c>
      <c r="AQ646" s="47">
        <v>0</v>
      </c>
      <c r="AR646" s="47">
        <v>0</v>
      </c>
      <c r="AS646" s="47">
        <v>0</v>
      </c>
      <c r="AT646" s="47">
        <v>0</v>
      </c>
      <c r="AU646" s="47">
        <v>0</v>
      </c>
      <c r="AV646" s="47">
        <v>0</v>
      </c>
      <c r="AW646" s="47">
        <v>0</v>
      </c>
      <c r="AX646" s="47">
        <v>0</v>
      </c>
      <c r="AY646" s="47">
        <v>0</v>
      </c>
      <c r="AZ646" s="47">
        <v>0</v>
      </c>
      <c r="BA646" s="47">
        <v>0</v>
      </c>
      <c r="BB646" s="47">
        <v>0</v>
      </c>
      <c r="BC646" s="47">
        <v>0</v>
      </c>
      <c r="BD646" s="47">
        <v>0</v>
      </c>
      <c r="BE646" s="47">
        <v>0</v>
      </c>
      <c r="BF646" s="47">
        <v>0</v>
      </c>
      <c r="BG646" s="47">
        <v>0</v>
      </c>
      <c r="BH646" s="47">
        <v>0</v>
      </c>
      <c r="BI646" s="47">
        <v>0</v>
      </c>
      <c r="BJ646" s="47">
        <v>0</v>
      </c>
      <c r="BK646" s="47">
        <v>0</v>
      </c>
      <c r="BL646" s="47">
        <v>0</v>
      </c>
      <c r="BM646" s="47">
        <v>0</v>
      </c>
      <c r="BN646" s="47">
        <v>0</v>
      </c>
      <c r="BO646" s="47">
        <v>0</v>
      </c>
      <c r="BP646" s="47">
        <v>0</v>
      </c>
      <c r="BQ646" s="47">
        <v>0</v>
      </c>
      <c r="BR646" s="47">
        <v>0</v>
      </c>
      <c r="BS646" s="47">
        <v>0</v>
      </c>
      <c r="BT646" s="47">
        <v>0</v>
      </c>
      <c r="BU646" s="47">
        <v>0</v>
      </c>
      <c r="BV646" s="47">
        <v>0</v>
      </c>
      <c r="BW646" s="47">
        <v>0</v>
      </c>
      <c r="BX646" s="47">
        <v>0</v>
      </c>
      <c r="BY646" s="47">
        <v>0</v>
      </c>
      <c r="BZ646" s="47">
        <v>0</v>
      </c>
      <c r="CA646" s="47">
        <v>0</v>
      </c>
      <c r="CB646" s="47">
        <v>0</v>
      </c>
      <c r="CC646" s="47">
        <v>0</v>
      </c>
      <c r="CD646" s="47">
        <v>0</v>
      </c>
      <c r="CE646" s="47">
        <v>0</v>
      </c>
      <c r="CF646" s="47">
        <v>0</v>
      </c>
      <c r="CG646" s="47">
        <v>0</v>
      </c>
      <c r="CH646" s="47">
        <v>0</v>
      </c>
      <c r="CI646" s="47">
        <v>0</v>
      </c>
      <c r="CJ646" s="47">
        <v>0</v>
      </c>
      <c r="CK646" s="47">
        <v>0</v>
      </c>
      <c r="CL646" s="47">
        <v>0</v>
      </c>
      <c r="CM646" s="47">
        <v>0</v>
      </c>
      <c r="CN646" s="47">
        <v>0</v>
      </c>
      <c r="CO646" s="47">
        <v>0</v>
      </c>
      <c r="CP646" s="47">
        <v>0</v>
      </c>
      <c r="CQ646" s="47">
        <v>0</v>
      </c>
      <c r="CR646" s="47">
        <v>0</v>
      </c>
      <c r="CS646" s="47">
        <v>0</v>
      </c>
      <c r="CT646" s="47">
        <v>0</v>
      </c>
      <c r="CU646" s="47">
        <v>0</v>
      </c>
      <c r="CV646" s="47">
        <v>0</v>
      </c>
      <c r="CW646" s="47">
        <v>0</v>
      </c>
      <c r="CX646" s="47">
        <v>0</v>
      </c>
      <c r="CY646" s="47">
        <v>0</v>
      </c>
      <c r="CZ646" s="47">
        <v>0</v>
      </c>
      <c r="DA646" s="47">
        <v>0</v>
      </c>
      <c r="DB646" s="47">
        <v>0</v>
      </c>
      <c r="DC646" s="47">
        <v>0</v>
      </c>
      <c r="DD646" s="47">
        <v>0</v>
      </c>
      <c r="DE646" s="47">
        <v>0</v>
      </c>
      <c r="DF646" s="47">
        <v>0</v>
      </c>
      <c r="DG646" s="47">
        <v>0</v>
      </c>
      <c r="DH646" s="47">
        <v>0</v>
      </c>
      <c r="DI646" s="47">
        <v>0</v>
      </c>
      <c r="DJ646" s="47">
        <v>0</v>
      </c>
      <c r="DK646" s="47">
        <v>0</v>
      </c>
      <c r="DL646" s="47">
        <v>0</v>
      </c>
      <c r="DM646" s="47">
        <v>0</v>
      </c>
      <c r="DN646" s="47">
        <v>0</v>
      </c>
      <c r="DO646" s="47">
        <v>0</v>
      </c>
      <c r="DP646" s="47">
        <v>0</v>
      </c>
      <c r="DQ646" s="47">
        <v>0</v>
      </c>
      <c r="DR646" s="47">
        <v>0</v>
      </c>
      <c r="DS646" s="47">
        <v>0</v>
      </c>
      <c r="DT646" s="47">
        <v>0</v>
      </c>
      <c r="DU646" s="47">
        <v>0</v>
      </c>
      <c r="DV646" s="47">
        <v>0</v>
      </c>
      <c r="DW646" s="47">
        <v>0</v>
      </c>
      <c r="DX646" s="47">
        <v>0</v>
      </c>
      <c r="DY646" s="47">
        <v>0</v>
      </c>
      <c r="DZ646" s="47">
        <v>0</v>
      </c>
      <c r="EA646" s="47">
        <v>0</v>
      </c>
      <c r="ZZ646" t="s">
        <v>157</v>
      </c>
    </row>
    <row r="647" spans="1:702" x14ac:dyDescent="0.25">
      <c r="A647" s="47" t="s">
        <v>1142</v>
      </c>
      <c r="B647" s="47" t="s">
        <v>153</v>
      </c>
      <c r="C647" s="47" t="s">
        <v>157</v>
      </c>
      <c r="D647" s="47" t="s">
        <v>1170</v>
      </c>
      <c r="E647" s="47" t="s">
        <v>1134</v>
      </c>
      <c r="F647" s="47" t="s">
        <v>1134</v>
      </c>
      <c r="G647" s="47"/>
      <c r="H647" s="47" t="s">
        <v>406</v>
      </c>
      <c r="I647" s="47" t="s">
        <v>428</v>
      </c>
      <c r="J647" s="47" t="str">
        <f>=IFERROR(VLOOKUP(H647&amp;I647,Table_Fonctions!A:G,6,FALSE),"")</f>
        <v>0</v>
      </c>
      <c r="K647" s="47" t="s">
        <v>1178</v>
      </c>
      <c r="L647" s="47" t="str">
        <f>=IFERROR(VLOOKUP(H647&amp;I647,Table_Fonctions!A:G,7,FALSE),K647)</f>
        <v/>
      </c>
      <c r="M647" s="47" t="str">
        <f>=IF(OR(LEFT(D647, 3)="TJ ", LEFT(D647, 4)="CPH "), "OUI", "NON")</f>
        <v/>
      </c>
      <c r="N647" s="47" t="s">
        <v>1143</v>
      </c>
      <c r="O647" s="47"/>
      <c r="P647" s="47">
        <v>1</v>
      </c>
      <c r="Q647" s="47">
        <v>0</v>
      </c>
      <c r="R647" s="47">
        <v>1</v>
      </c>
      <c r="S647" s="47">
        <f>=ROUND(BQ647-(BR647+BS647),3)</f>
      </c>
      <c r="T647" s="47">
        <f>=ROUND(CK647-(CL647+CM647+CN647+CO647+CP647),3)</f>
      </c>
      <c r="U647" s="47">
        <v>0</v>
      </c>
      <c r="V647" s="47">
        <v>0</v>
      </c>
      <c r="W647" s="47">
        <v>0</v>
      </c>
      <c r="X647" s="47">
        <v>0</v>
      </c>
      <c r="Y647" s="47">
        <v>0</v>
      </c>
      <c r="Z647" s="47">
        <v>0</v>
      </c>
      <c r="AA647" s="47">
        <v>0</v>
      </c>
      <c r="AB647" s="47">
        <v>0</v>
      </c>
      <c r="AC647" s="47">
        <v>0</v>
      </c>
      <c r="AD647" s="47">
        <v>0</v>
      </c>
      <c r="AE647" s="47">
        <v>0</v>
      </c>
      <c r="AF647" s="47">
        <v>0</v>
      </c>
      <c r="AG647" s="47">
        <v>0</v>
      </c>
      <c r="AH647" s="47">
        <v>0</v>
      </c>
      <c r="AI647" s="47">
        <v>0</v>
      </c>
      <c r="AJ647" s="47">
        <v>0</v>
      </c>
      <c r="AK647" s="47">
        <v>0</v>
      </c>
      <c r="AL647" s="47">
        <v>0</v>
      </c>
      <c r="AM647" s="47">
        <v>0</v>
      </c>
      <c r="AN647" s="47">
        <v>0</v>
      </c>
      <c r="AO647" s="47">
        <v>0</v>
      </c>
      <c r="AP647" s="47">
        <v>0</v>
      </c>
      <c r="AQ647" s="47">
        <v>0</v>
      </c>
      <c r="AR647" s="47">
        <v>0</v>
      </c>
      <c r="AS647" s="47">
        <v>0</v>
      </c>
      <c r="AT647" s="47">
        <v>0</v>
      </c>
      <c r="AU647" s="47">
        <v>0</v>
      </c>
      <c r="AV647" s="47">
        <v>0</v>
      </c>
      <c r="AW647" s="47">
        <v>0</v>
      </c>
      <c r="AX647" s="47">
        <v>0</v>
      </c>
      <c r="AY647" s="47">
        <v>0</v>
      </c>
      <c r="AZ647" s="47">
        <v>0</v>
      </c>
      <c r="BA647" s="47">
        <v>0</v>
      </c>
      <c r="BB647" s="47">
        <v>0</v>
      </c>
      <c r="BC647" s="47">
        <v>0</v>
      </c>
      <c r="BD647" s="47">
        <v>0</v>
      </c>
      <c r="BE647" s="47">
        <v>0</v>
      </c>
      <c r="BF647" s="47">
        <v>0</v>
      </c>
      <c r="BG647" s="47">
        <v>0</v>
      </c>
      <c r="BH647" s="47">
        <v>0</v>
      </c>
      <c r="BI647" s="47">
        <v>0</v>
      </c>
      <c r="BJ647" s="47">
        <v>0</v>
      </c>
      <c r="BK647" s="47">
        <v>0</v>
      </c>
      <c r="BL647" s="47">
        <v>0</v>
      </c>
      <c r="BM647" s="47">
        <v>0</v>
      </c>
      <c r="BN647" s="47">
        <v>0</v>
      </c>
      <c r="BO647" s="47">
        <v>0</v>
      </c>
      <c r="BP647" s="47">
        <v>0</v>
      </c>
      <c r="BQ647" s="47">
        <v>0</v>
      </c>
      <c r="BR647" s="47">
        <v>0</v>
      </c>
      <c r="BS647" s="47">
        <v>0</v>
      </c>
      <c r="BT647" s="47">
        <v>0</v>
      </c>
      <c r="BU647" s="47">
        <v>0</v>
      </c>
      <c r="BV647" s="47">
        <v>0</v>
      </c>
      <c r="BW647" s="47">
        <v>0</v>
      </c>
      <c r="BX647" s="47">
        <v>0</v>
      </c>
      <c r="BY647" s="47">
        <v>0</v>
      </c>
      <c r="BZ647" s="47">
        <v>0</v>
      </c>
      <c r="CA647" s="47">
        <v>0</v>
      </c>
      <c r="CB647" s="47">
        <v>0</v>
      </c>
      <c r="CC647" s="47">
        <v>0</v>
      </c>
      <c r="CD647" s="47">
        <v>0</v>
      </c>
      <c r="CE647" s="47">
        <v>0</v>
      </c>
      <c r="CF647" s="47">
        <v>0</v>
      </c>
      <c r="CG647" s="47">
        <v>0</v>
      </c>
      <c r="CH647" s="47">
        <v>0</v>
      </c>
      <c r="CI647" s="47">
        <v>0</v>
      </c>
      <c r="CJ647" s="47">
        <v>0</v>
      </c>
      <c r="CK647" s="47">
        <v>0</v>
      </c>
      <c r="CL647" s="47">
        <v>0</v>
      </c>
      <c r="CM647" s="47">
        <v>0</v>
      </c>
      <c r="CN647" s="47">
        <v>0</v>
      </c>
      <c r="CO647" s="47">
        <v>0</v>
      </c>
      <c r="CP647" s="47">
        <v>0</v>
      </c>
      <c r="CQ647" s="47">
        <v>0</v>
      </c>
      <c r="CR647" s="47">
        <v>0</v>
      </c>
      <c r="CS647" s="47">
        <v>0</v>
      </c>
      <c r="CT647" s="47">
        <v>0</v>
      </c>
      <c r="CU647" s="47">
        <v>0</v>
      </c>
      <c r="CV647" s="47">
        <v>0</v>
      </c>
      <c r="CW647" s="47">
        <v>0</v>
      </c>
      <c r="CX647" s="47">
        <v>0</v>
      </c>
      <c r="CY647" s="47">
        <v>0</v>
      </c>
      <c r="CZ647" s="47">
        <v>0</v>
      </c>
      <c r="DA647" s="47">
        <v>0</v>
      </c>
      <c r="DB647" s="47">
        <v>0</v>
      </c>
      <c r="DC647" s="47">
        <v>0</v>
      </c>
      <c r="DD647" s="47">
        <v>0</v>
      </c>
      <c r="DE647" s="47">
        <v>0</v>
      </c>
      <c r="DF647" s="47">
        <v>0</v>
      </c>
      <c r="DG647" s="47">
        <v>0</v>
      </c>
      <c r="DH647" s="47">
        <v>0</v>
      </c>
      <c r="DI647" s="47">
        <v>0</v>
      </c>
      <c r="DJ647" s="47">
        <v>0</v>
      </c>
      <c r="DK647" s="47">
        <v>0</v>
      </c>
      <c r="DL647" s="47">
        <v>0</v>
      </c>
      <c r="DM647" s="47">
        <v>0</v>
      </c>
      <c r="DN647" s="47">
        <v>0</v>
      </c>
      <c r="DO647" s="47">
        <v>0</v>
      </c>
      <c r="DP647" s="47">
        <v>0</v>
      </c>
      <c r="DQ647" s="47">
        <v>0</v>
      </c>
      <c r="DR647" s="47">
        <v>0</v>
      </c>
      <c r="DS647" s="47">
        <v>0</v>
      </c>
      <c r="DT647" s="47">
        <v>0</v>
      </c>
      <c r="DU647" s="47">
        <v>0</v>
      </c>
      <c r="DV647" s="47">
        <v>0</v>
      </c>
      <c r="DW647" s="47">
        <v>0</v>
      </c>
      <c r="DX647" s="47">
        <v>0</v>
      </c>
      <c r="DY647" s="47">
        <v>0</v>
      </c>
      <c r="DZ647" s="47">
        <v>0</v>
      </c>
      <c r="EA647" s="47">
        <v>0</v>
      </c>
      <c r="ZZ647" t="s">
        <v>157</v>
      </c>
    </row>
    <row r="648" spans="1:702" x14ac:dyDescent="0.25">
      <c r="A648" s="47" t="s">
        <v>1144</v>
      </c>
      <c r="B648" s="47" t="s">
        <v>153</v>
      </c>
      <c r="C648" s="47" t="s">
        <v>157</v>
      </c>
      <c r="D648" s="47" t="s">
        <v>1170</v>
      </c>
      <c r="E648" s="47" t="s">
        <v>1145</v>
      </c>
      <c r="F648" s="47" t="s">
        <v>1145</v>
      </c>
      <c r="G648" s="47"/>
      <c r="H648" s="47" t="s">
        <v>406</v>
      </c>
      <c r="I648" s="47" t="s">
        <v>415</v>
      </c>
      <c r="J648" s="47" t="str">
        <f>=IFERROR(VLOOKUP(H648&amp;I648,Table_Fonctions!A:G,6,FALSE),"")</f>
        <v>0</v>
      </c>
      <c r="K648" s="47" t="s">
        <v>1177</v>
      </c>
      <c r="L648" s="47" t="str">
        <f>=IFERROR(VLOOKUP(H648&amp;I648,Table_Fonctions!A:G,7,FALSE),K648)</f>
        <v/>
      </c>
      <c r="M648" s="47" t="str">
        <f>=IF(OR(LEFT(D648, 3)="TJ ", LEFT(D648, 4)="CPH "), "OUI", "NON")</f>
        <v/>
      </c>
      <c r="N648" s="47" t="s">
        <v>619</v>
      </c>
      <c r="O648" s="47"/>
      <c r="P648" s="47">
        <v>0.6943421052631586</v>
      </c>
      <c r="Q648" s="47">
        <v>0.5445394736842109</v>
      </c>
      <c r="R648" s="47">
        <v>0.1498026315789478</v>
      </c>
      <c r="S648" s="47">
        <f>=ROUND(BQ648-(BR648+BS648),3)</f>
      </c>
      <c r="T648" s="47">
        <f>=ROUND(CK648-(CL648+CM648+CN648+CO648+CP648),3)</f>
      </c>
      <c r="U648" s="47">
        <v>0.14980263157894777</v>
      </c>
      <c r="V648" s="47">
        <v>0</v>
      </c>
      <c r="W648" s="47">
        <v>0</v>
      </c>
      <c r="X648" s="47">
        <v>0</v>
      </c>
      <c r="Y648" s="47">
        <v>0</v>
      </c>
      <c r="Z648" s="47">
        <v>0</v>
      </c>
      <c r="AA648" s="47">
        <v>0</v>
      </c>
      <c r="AB648" s="47">
        <v>0</v>
      </c>
      <c r="AC648" s="47">
        <v>0</v>
      </c>
      <c r="AD648" s="47">
        <v>0</v>
      </c>
      <c r="AE648" s="47">
        <v>0</v>
      </c>
      <c r="AF648" s="47">
        <v>0</v>
      </c>
      <c r="AG648" s="47">
        <v>0</v>
      </c>
      <c r="AH648" s="47">
        <v>0</v>
      </c>
      <c r="AI648" s="47">
        <v>0</v>
      </c>
      <c r="AJ648" s="47">
        <v>0</v>
      </c>
      <c r="AK648" s="47">
        <v>0</v>
      </c>
      <c r="AL648" s="47">
        <v>0</v>
      </c>
      <c r="AM648" s="47">
        <v>0</v>
      </c>
      <c r="AN648" s="47">
        <v>0</v>
      </c>
      <c r="AO648" s="47">
        <v>0</v>
      </c>
      <c r="AP648" s="47">
        <v>0</v>
      </c>
      <c r="AQ648" s="47">
        <v>0</v>
      </c>
      <c r="AR648" s="47">
        <v>0</v>
      </c>
      <c r="AS648" s="47">
        <v>0.19736842105263158</v>
      </c>
      <c r="AT648" s="47">
        <v>0</v>
      </c>
      <c r="AU648" s="47">
        <v>0</v>
      </c>
      <c r="AV648" s="47">
        <v>0</v>
      </c>
      <c r="AW648" s="47">
        <v>0</v>
      </c>
      <c r="AX648" s="47">
        <v>0</v>
      </c>
      <c r="AY648" s="47">
        <v>0</v>
      </c>
      <c r="AZ648" s="47">
        <v>0</v>
      </c>
      <c r="BA648" s="47">
        <v>0</v>
      </c>
      <c r="BB648" s="47">
        <v>0</v>
      </c>
      <c r="BC648" s="47">
        <v>0</v>
      </c>
      <c r="BD648" s="47">
        <v>0</v>
      </c>
      <c r="BE648" s="47">
        <v>0</v>
      </c>
      <c r="BF648" s="47">
        <v>0</v>
      </c>
      <c r="BG648" s="47">
        <v>0</v>
      </c>
      <c r="BH648" s="47">
        <v>0</v>
      </c>
      <c r="BI648" s="47">
        <v>0</v>
      </c>
      <c r="BJ648" s="47">
        <v>0</v>
      </c>
      <c r="BK648" s="47">
        <v>0</v>
      </c>
      <c r="BL648" s="47">
        <v>0.19736842105263158</v>
      </c>
      <c r="BM648" s="47">
        <v>0</v>
      </c>
      <c r="BN648" s="47">
        <v>0</v>
      </c>
      <c r="BO648" s="47">
        <v>0</v>
      </c>
      <c r="BP648" s="47">
        <v>0</v>
      </c>
      <c r="BQ648" s="47">
        <v>0</v>
      </c>
      <c r="BR648" s="47">
        <v>0</v>
      </c>
      <c r="BS648" s="47">
        <v>0</v>
      </c>
      <c r="BT648" s="47">
        <v>0</v>
      </c>
      <c r="BU648" s="47">
        <v>0</v>
      </c>
      <c r="BV648" s="47">
        <v>0</v>
      </c>
      <c r="BW648" s="47">
        <v>0</v>
      </c>
      <c r="BX648" s="47">
        <v>0</v>
      </c>
      <c r="BY648" s="47">
        <v>0</v>
      </c>
      <c r="BZ648" s="47">
        <v>0</v>
      </c>
      <c r="CA648" s="47">
        <v>0</v>
      </c>
      <c r="CB648" s="47">
        <v>0</v>
      </c>
      <c r="CC648" s="47">
        <v>0</v>
      </c>
      <c r="CD648" s="47">
        <v>0</v>
      </c>
      <c r="CE648" s="47">
        <v>0</v>
      </c>
      <c r="CF648" s="47">
        <v>0</v>
      </c>
      <c r="CG648" s="47">
        <v>0</v>
      </c>
      <c r="CH648" s="47">
        <v>0</v>
      </c>
      <c r="CI648" s="47">
        <v>0</v>
      </c>
      <c r="CJ648" s="47">
        <v>0</v>
      </c>
      <c r="CK648" s="47">
        <v>0</v>
      </c>
      <c r="CL648" s="47">
        <v>0</v>
      </c>
      <c r="CM648" s="47">
        <v>0</v>
      </c>
      <c r="CN648" s="47">
        <v>0</v>
      </c>
      <c r="CO648" s="47">
        <v>0</v>
      </c>
      <c r="CP648" s="47">
        <v>0</v>
      </c>
      <c r="CQ648" s="47">
        <v>0</v>
      </c>
      <c r="CR648" s="47">
        <v>0</v>
      </c>
      <c r="CS648" s="47">
        <v>0</v>
      </c>
      <c r="CT648" s="47">
        <v>0</v>
      </c>
      <c r="CU648" s="47">
        <v>0</v>
      </c>
      <c r="CV648" s="47">
        <v>0</v>
      </c>
      <c r="CW648" s="47">
        <v>0</v>
      </c>
      <c r="CX648" s="47">
        <v>0</v>
      </c>
      <c r="CY648" s="47">
        <v>0.19736842105263158</v>
      </c>
      <c r="CZ648" s="47">
        <v>0</v>
      </c>
      <c r="DA648" s="47">
        <v>0</v>
      </c>
      <c r="DB648" s="47">
        <v>0</v>
      </c>
      <c r="DC648" s="47">
        <v>0.19736842105263158</v>
      </c>
      <c r="DD648" s="47">
        <v>0</v>
      </c>
      <c r="DE648" s="47">
        <v>0</v>
      </c>
      <c r="DF648" s="47">
        <v>0</v>
      </c>
      <c r="DG648" s="47">
        <v>0</v>
      </c>
      <c r="DH648" s="47">
        <v>0</v>
      </c>
      <c r="DI648" s="47">
        <v>0</v>
      </c>
      <c r="DJ648" s="47">
        <v>0</v>
      </c>
      <c r="DK648" s="47">
        <v>0.0030263157894736843</v>
      </c>
      <c r="DL648" s="47">
        <v>0</v>
      </c>
      <c r="DM648" s="47">
        <v>0</v>
      </c>
      <c r="DN648" s="47">
        <v>0</v>
      </c>
      <c r="DO648" s="47">
        <v>0.0030263157894736843</v>
      </c>
      <c r="DP648" s="47">
        <v>0</v>
      </c>
      <c r="DQ648" s="47">
        <v>0</v>
      </c>
      <c r="DR648" s="47">
        <v>0</v>
      </c>
      <c r="DS648" s="47">
        <v>0</v>
      </c>
      <c r="DT648" s="47">
        <v>0</v>
      </c>
      <c r="DU648" s="47">
        <v>0</v>
      </c>
      <c r="DV648" s="47">
        <v>0</v>
      </c>
      <c r="DW648" s="47">
        <v>0</v>
      </c>
      <c r="DX648" s="47">
        <v>0</v>
      </c>
      <c r="DY648" s="47">
        <v>0</v>
      </c>
      <c r="DZ648" s="47">
        <v>0</v>
      </c>
      <c r="EA648" s="47">
        <v>0</v>
      </c>
      <c r="ZZ648" t="s">
        <v>157</v>
      </c>
    </row>
    <row r="649" spans="1:702" x14ac:dyDescent="0.25">
      <c r="A649" s="47" t="s">
        <v>1146</v>
      </c>
      <c r="B649" s="47" t="s">
        <v>153</v>
      </c>
      <c r="C649" s="47" t="s">
        <v>157</v>
      </c>
      <c r="D649" s="47" t="s">
        <v>1170</v>
      </c>
      <c r="E649" s="47" t="s">
        <v>1145</v>
      </c>
      <c r="F649" s="47" t="s">
        <v>1145</v>
      </c>
      <c r="G649" s="47"/>
      <c r="H649" s="47" t="s">
        <v>406</v>
      </c>
      <c r="I649" s="47" t="s">
        <v>415</v>
      </c>
      <c r="J649" s="47" t="str">
        <f>=IFERROR(VLOOKUP(H649&amp;I649,Table_Fonctions!A:G,6,FALSE),"")</f>
        <v>0</v>
      </c>
      <c r="K649" s="47" t="s">
        <v>1177</v>
      </c>
      <c r="L649" s="47" t="str">
        <f>=IFERROR(VLOOKUP(H649&amp;I649,Table_Fonctions!A:G,7,FALSE),K649)</f>
        <v/>
      </c>
      <c r="M649" s="47" t="str">
        <f>=IF(OR(LEFT(D649, 3)="TJ ", LEFT(D649, 4)="CPH "), "OUI", "NON")</f>
        <v/>
      </c>
      <c r="N649" s="47" t="s">
        <v>253</v>
      </c>
      <c r="O649" s="47" t="s">
        <v>931</v>
      </c>
      <c r="P649" s="47">
        <v>0.34210526315789475</v>
      </c>
      <c r="Q649" s="47">
        <v>0.34210526315789475</v>
      </c>
      <c r="R649" s="47" t="s">
        <v>1172</v>
      </c>
      <c r="S649" s="47">
        <f>=ROUND(BQ649-(BR649+BS649),3)</f>
      </c>
      <c r="T649" s="47">
        <f>=ROUND(CK649-(CL649+CM649+CN649+CO649+CP649),3)</f>
      </c>
      <c r="U649" s="47">
        <v>0.34210526315789475</v>
      </c>
      <c r="V649" s="47">
        <v>0.34210526315789475</v>
      </c>
      <c r="W649" s="47">
        <v>0</v>
      </c>
      <c r="X649" s="47">
        <v>0</v>
      </c>
      <c r="Y649" s="47">
        <v>0</v>
      </c>
      <c r="Z649" s="47">
        <v>0</v>
      </c>
      <c r="AA649" s="47">
        <v>0</v>
      </c>
      <c r="AB649" s="47">
        <v>0</v>
      </c>
      <c r="AC649" s="47">
        <v>0</v>
      </c>
      <c r="AD649" s="47">
        <v>0</v>
      </c>
      <c r="AE649" s="47">
        <v>0</v>
      </c>
      <c r="AF649" s="47">
        <v>0</v>
      </c>
      <c r="AG649" s="47">
        <v>0</v>
      </c>
      <c r="AH649" s="47">
        <v>0</v>
      </c>
      <c r="AI649" s="47">
        <v>0</v>
      </c>
      <c r="AJ649" s="47">
        <v>0</v>
      </c>
      <c r="AK649" s="47">
        <v>0</v>
      </c>
      <c r="AL649" s="47">
        <v>0</v>
      </c>
      <c r="AM649" s="47">
        <v>0</v>
      </c>
      <c r="AN649" s="47">
        <v>0</v>
      </c>
      <c r="AO649" s="47">
        <v>0</v>
      </c>
      <c r="AP649" s="47">
        <v>0</v>
      </c>
      <c r="AQ649" s="47">
        <v>0</v>
      </c>
      <c r="AR649" s="47">
        <v>0</v>
      </c>
      <c r="AS649" s="47">
        <v>0</v>
      </c>
      <c r="AT649" s="47">
        <v>0</v>
      </c>
      <c r="AU649" s="47">
        <v>0</v>
      </c>
      <c r="AV649" s="47">
        <v>0</v>
      </c>
      <c r="AW649" s="47">
        <v>0</v>
      </c>
      <c r="AX649" s="47">
        <v>0</v>
      </c>
      <c r="AY649" s="47">
        <v>0</v>
      </c>
      <c r="AZ649" s="47">
        <v>0</v>
      </c>
      <c r="BA649" s="47">
        <v>0</v>
      </c>
      <c r="BB649" s="47">
        <v>0</v>
      </c>
      <c r="BC649" s="47">
        <v>0</v>
      </c>
      <c r="BD649" s="47">
        <v>0</v>
      </c>
      <c r="BE649" s="47">
        <v>0</v>
      </c>
      <c r="BF649" s="47">
        <v>0</v>
      </c>
      <c r="BG649" s="47">
        <v>0</v>
      </c>
      <c r="BH649" s="47">
        <v>0</v>
      </c>
      <c r="BI649" s="47">
        <v>0</v>
      </c>
      <c r="BJ649" s="47">
        <v>0</v>
      </c>
      <c r="BK649" s="47">
        <v>0</v>
      </c>
      <c r="BL649" s="47">
        <v>0</v>
      </c>
      <c r="BM649" s="47">
        <v>0</v>
      </c>
      <c r="BN649" s="47">
        <v>0</v>
      </c>
      <c r="BO649" s="47">
        <v>0</v>
      </c>
      <c r="BP649" s="47">
        <v>0</v>
      </c>
      <c r="BQ649" s="47">
        <v>0</v>
      </c>
      <c r="BR649" s="47">
        <v>0</v>
      </c>
      <c r="BS649" s="47">
        <v>0</v>
      </c>
      <c r="BT649" s="47">
        <v>0</v>
      </c>
      <c r="BU649" s="47">
        <v>0</v>
      </c>
      <c r="BV649" s="47">
        <v>0</v>
      </c>
      <c r="BW649" s="47">
        <v>0</v>
      </c>
      <c r="BX649" s="47">
        <v>0</v>
      </c>
      <c r="BY649" s="47">
        <v>0</v>
      </c>
      <c r="BZ649" s="47">
        <v>0</v>
      </c>
      <c r="CA649" s="47">
        <v>0</v>
      </c>
      <c r="CB649" s="47">
        <v>0</v>
      </c>
      <c r="CC649" s="47">
        <v>0</v>
      </c>
      <c r="CD649" s="47">
        <v>0</v>
      </c>
      <c r="CE649" s="47">
        <v>0</v>
      </c>
      <c r="CF649" s="47">
        <v>0</v>
      </c>
      <c r="CG649" s="47">
        <v>0</v>
      </c>
      <c r="CH649" s="47">
        <v>0</v>
      </c>
      <c r="CI649" s="47">
        <v>0</v>
      </c>
      <c r="CJ649" s="47">
        <v>0</v>
      </c>
      <c r="CK649" s="47">
        <v>0</v>
      </c>
      <c r="CL649" s="47">
        <v>0</v>
      </c>
      <c r="CM649" s="47">
        <v>0</v>
      </c>
      <c r="CN649" s="47">
        <v>0</v>
      </c>
      <c r="CO649" s="47">
        <v>0</v>
      </c>
      <c r="CP649" s="47">
        <v>0</v>
      </c>
      <c r="CQ649" s="47">
        <v>0</v>
      </c>
      <c r="CR649" s="47">
        <v>0</v>
      </c>
      <c r="CS649" s="47">
        <v>0</v>
      </c>
      <c r="CT649" s="47">
        <v>0</v>
      </c>
      <c r="CU649" s="47">
        <v>0</v>
      </c>
      <c r="CV649" s="47">
        <v>0</v>
      </c>
      <c r="CW649" s="47">
        <v>0</v>
      </c>
      <c r="CX649" s="47">
        <v>0</v>
      </c>
      <c r="CY649" s="47">
        <v>0</v>
      </c>
      <c r="CZ649" s="47">
        <v>0</v>
      </c>
      <c r="DA649" s="47">
        <v>0</v>
      </c>
      <c r="DB649" s="47">
        <v>0</v>
      </c>
      <c r="DC649" s="47">
        <v>0</v>
      </c>
      <c r="DD649" s="47">
        <v>0</v>
      </c>
      <c r="DE649" s="47">
        <v>0</v>
      </c>
      <c r="DF649" s="47">
        <v>0</v>
      </c>
      <c r="DG649" s="47">
        <v>0</v>
      </c>
      <c r="DH649" s="47">
        <v>0</v>
      </c>
      <c r="DI649" s="47">
        <v>0</v>
      </c>
      <c r="DJ649" s="47">
        <v>0</v>
      </c>
      <c r="DK649" s="47">
        <v>0</v>
      </c>
      <c r="DL649" s="47">
        <v>0</v>
      </c>
      <c r="DM649" s="47">
        <v>0</v>
      </c>
      <c r="DN649" s="47">
        <v>0</v>
      </c>
      <c r="DO649" s="47">
        <v>0</v>
      </c>
      <c r="DP649" s="47">
        <v>0</v>
      </c>
      <c r="DQ649" s="47">
        <v>0</v>
      </c>
      <c r="DR649" s="47">
        <v>0</v>
      </c>
      <c r="DS649" s="47">
        <v>0</v>
      </c>
      <c r="DT649" s="47">
        <v>0</v>
      </c>
      <c r="DU649" s="47">
        <v>0</v>
      </c>
      <c r="DV649" s="47">
        <v>0</v>
      </c>
      <c r="DW649" s="47">
        <v>0</v>
      </c>
      <c r="DX649" s="47">
        <v>0</v>
      </c>
      <c r="DY649" s="47">
        <v>0</v>
      </c>
      <c r="DZ649" s="47">
        <v>0</v>
      </c>
      <c r="EA649" s="47">
        <v>0</v>
      </c>
      <c r="ZZ649" t="s">
        <v>157</v>
      </c>
    </row>
    <row r="650" spans="1:702" x14ac:dyDescent="0.25">
      <c r="A650" s="47" t="s">
        <v>1147</v>
      </c>
      <c r="B650" s="47" t="s">
        <v>153</v>
      </c>
      <c r="C650" s="47" t="s">
        <v>157</v>
      </c>
      <c r="D650" s="47" t="s">
        <v>1170</v>
      </c>
      <c r="E650" s="47" t="s">
        <v>1145</v>
      </c>
      <c r="F650" s="47" t="s">
        <v>1145</v>
      </c>
      <c r="G650" s="47"/>
      <c r="H650" s="47" t="s">
        <v>406</v>
      </c>
      <c r="I650" s="47" t="s">
        <v>412</v>
      </c>
      <c r="J650" s="47" t="str">
        <f>=IFERROR(VLOOKUP(H650&amp;I650,Table_Fonctions!A:G,6,FALSE),"")</f>
        <v>0</v>
      </c>
      <c r="K650" s="47" t="s">
        <v>1177</v>
      </c>
      <c r="L650" s="47" t="str">
        <f>=IFERROR(VLOOKUP(H650&amp;I650,Table_Fonctions!A:G,7,FALSE),K650)</f>
        <v/>
      </c>
      <c r="M650" s="47" t="str">
        <f>=IF(OR(LEFT(D650, 3)="TJ ", LEFT(D650, 4)="CPH "), "OUI", "NON")</f>
        <v/>
      </c>
      <c r="N650" s="47" t="s">
        <v>619</v>
      </c>
      <c r="O650" s="47" t="s">
        <v>164</v>
      </c>
      <c r="P650" s="47">
        <v>0.45789473684210524</v>
      </c>
      <c r="Q650" s="47">
        <v>0.45789473684210524</v>
      </c>
      <c r="R650" s="47" t="s">
        <v>1172</v>
      </c>
      <c r="S650" s="47">
        <f>=ROUND(BQ650-(BR650+BS650),3)</f>
      </c>
      <c r="T650" s="47">
        <f>=ROUND(CK650-(CL650+CM650+CN650+CO650+CP650),3)</f>
      </c>
      <c r="U650" s="47">
        <v>0.45789473684210524</v>
      </c>
      <c r="V650" s="47">
        <v>0</v>
      </c>
      <c r="W650" s="47">
        <v>0.45789473684210524</v>
      </c>
      <c r="X650" s="47">
        <v>0</v>
      </c>
      <c r="Y650" s="47">
        <v>0</v>
      </c>
      <c r="Z650" s="47">
        <v>0</v>
      </c>
      <c r="AA650" s="47">
        <v>0</v>
      </c>
      <c r="AB650" s="47">
        <v>0</v>
      </c>
      <c r="AC650" s="47">
        <v>0</v>
      </c>
      <c r="AD650" s="47">
        <v>0</v>
      </c>
      <c r="AE650" s="47">
        <v>0</v>
      </c>
      <c r="AF650" s="47">
        <v>0</v>
      </c>
      <c r="AG650" s="47">
        <v>0</v>
      </c>
      <c r="AH650" s="47">
        <v>0</v>
      </c>
      <c r="AI650" s="47">
        <v>0</v>
      </c>
      <c r="AJ650" s="47">
        <v>0</v>
      </c>
      <c r="AK650" s="47">
        <v>0</v>
      </c>
      <c r="AL650" s="47">
        <v>0</v>
      </c>
      <c r="AM650" s="47">
        <v>0</v>
      </c>
      <c r="AN650" s="47">
        <v>0</v>
      </c>
      <c r="AO650" s="47">
        <v>0</v>
      </c>
      <c r="AP650" s="47">
        <v>0</v>
      </c>
      <c r="AQ650" s="47">
        <v>0</v>
      </c>
      <c r="AR650" s="47">
        <v>0</v>
      </c>
      <c r="AS650" s="47">
        <v>0</v>
      </c>
      <c r="AT650" s="47">
        <v>0</v>
      </c>
      <c r="AU650" s="47">
        <v>0</v>
      </c>
      <c r="AV650" s="47">
        <v>0</v>
      </c>
      <c r="AW650" s="47">
        <v>0</v>
      </c>
      <c r="AX650" s="47">
        <v>0</v>
      </c>
      <c r="AY650" s="47">
        <v>0</v>
      </c>
      <c r="AZ650" s="47">
        <v>0</v>
      </c>
      <c r="BA650" s="47">
        <v>0</v>
      </c>
      <c r="BB650" s="47">
        <v>0</v>
      </c>
      <c r="BC650" s="47">
        <v>0</v>
      </c>
      <c r="BD650" s="47">
        <v>0</v>
      </c>
      <c r="BE650" s="47">
        <v>0</v>
      </c>
      <c r="BF650" s="47">
        <v>0</v>
      </c>
      <c r="BG650" s="47">
        <v>0</v>
      </c>
      <c r="BH650" s="47">
        <v>0</v>
      </c>
      <c r="BI650" s="47">
        <v>0</v>
      </c>
      <c r="BJ650" s="47">
        <v>0</v>
      </c>
      <c r="BK650" s="47">
        <v>0</v>
      </c>
      <c r="BL650" s="47">
        <v>0</v>
      </c>
      <c r="BM650" s="47">
        <v>0</v>
      </c>
      <c r="BN650" s="47">
        <v>0</v>
      </c>
      <c r="BO650" s="47">
        <v>0</v>
      </c>
      <c r="BP650" s="47">
        <v>0</v>
      </c>
      <c r="BQ650" s="47">
        <v>0</v>
      </c>
      <c r="BR650" s="47">
        <v>0</v>
      </c>
      <c r="BS650" s="47">
        <v>0</v>
      </c>
      <c r="BT650" s="47">
        <v>0</v>
      </c>
      <c r="BU650" s="47">
        <v>0</v>
      </c>
      <c r="BV650" s="47">
        <v>0</v>
      </c>
      <c r="BW650" s="47">
        <v>0</v>
      </c>
      <c r="BX650" s="47">
        <v>0</v>
      </c>
      <c r="BY650" s="47">
        <v>0</v>
      </c>
      <c r="BZ650" s="47">
        <v>0</v>
      </c>
      <c r="CA650" s="47">
        <v>0</v>
      </c>
      <c r="CB650" s="47">
        <v>0</v>
      </c>
      <c r="CC650" s="47">
        <v>0</v>
      </c>
      <c r="CD650" s="47">
        <v>0</v>
      </c>
      <c r="CE650" s="47">
        <v>0</v>
      </c>
      <c r="CF650" s="47">
        <v>0</v>
      </c>
      <c r="CG650" s="47">
        <v>0</v>
      </c>
      <c r="CH650" s="47">
        <v>0</v>
      </c>
      <c r="CI650" s="47">
        <v>0</v>
      </c>
      <c r="CJ650" s="47">
        <v>0</v>
      </c>
      <c r="CK650" s="47">
        <v>0</v>
      </c>
      <c r="CL650" s="47">
        <v>0</v>
      </c>
      <c r="CM650" s="47">
        <v>0</v>
      </c>
      <c r="CN650" s="47">
        <v>0</v>
      </c>
      <c r="CO650" s="47">
        <v>0</v>
      </c>
      <c r="CP650" s="47">
        <v>0</v>
      </c>
      <c r="CQ650" s="47">
        <v>0</v>
      </c>
      <c r="CR650" s="47">
        <v>0</v>
      </c>
      <c r="CS650" s="47">
        <v>0</v>
      </c>
      <c r="CT650" s="47">
        <v>0</v>
      </c>
      <c r="CU650" s="47">
        <v>0</v>
      </c>
      <c r="CV650" s="47">
        <v>0</v>
      </c>
      <c r="CW650" s="47">
        <v>0</v>
      </c>
      <c r="CX650" s="47">
        <v>0</v>
      </c>
      <c r="CY650" s="47">
        <v>0</v>
      </c>
      <c r="CZ650" s="47">
        <v>0</v>
      </c>
      <c r="DA650" s="47">
        <v>0</v>
      </c>
      <c r="DB650" s="47">
        <v>0</v>
      </c>
      <c r="DC650" s="47">
        <v>0</v>
      </c>
      <c r="DD650" s="47">
        <v>0</v>
      </c>
      <c r="DE650" s="47">
        <v>0</v>
      </c>
      <c r="DF650" s="47">
        <v>0</v>
      </c>
      <c r="DG650" s="47">
        <v>0</v>
      </c>
      <c r="DH650" s="47">
        <v>0</v>
      </c>
      <c r="DI650" s="47">
        <v>0</v>
      </c>
      <c r="DJ650" s="47">
        <v>0</v>
      </c>
      <c r="DK650" s="47">
        <v>0</v>
      </c>
      <c r="DL650" s="47">
        <v>0</v>
      </c>
      <c r="DM650" s="47">
        <v>0</v>
      </c>
      <c r="DN650" s="47">
        <v>0</v>
      </c>
      <c r="DO650" s="47">
        <v>0</v>
      </c>
      <c r="DP650" s="47">
        <v>0</v>
      </c>
      <c r="DQ650" s="47">
        <v>0</v>
      </c>
      <c r="DR650" s="47">
        <v>0</v>
      </c>
      <c r="DS650" s="47">
        <v>0</v>
      </c>
      <c r="DT650" s="47">
        <v>0</v>
      </c>
      <c r="DU650" s="47">
        <v>0</v>
      </c>
      <c r="DV650" s="47">
        <v>0</v>
      </c>
      <c r="DW650" s="47">
        <v>0</v>
      </c>
      <c r="DX650" s="47">
        <v>0</v>
      </c>
      <c r="DY650" s="47">
        <v>0</v>
      </c>
      <c r="DZ650" s="47">
        <v>0</v>
      </c>
      <c r="EA650" s="47">
        <v>0</v>
      </c>
      <c r="ZZ650" t="s">
        <v>157</v>
      </c>
    </row>
    <row r="651" spans="1:702" x14ac:dyDescent="0.25">
      <c r="A651" s="47" t="s">
        <v>1148</v>
      </c>
      <c r="B651" s="47" t="s">
        <v>153</v>
      </c>
      <c r="C651" s="47" t="s">
        <v>157</v>
      </c>
      <c r="D651" s="47" t="s">
        <v>1170</v>
      </c>
      <c r="E651" s="47" t="s">
        <v>1145</v>
      </c>
      <c r="F651" s="47" t="s">
        <v>1145</v>
      </c>
      <c r="G651" s="47"/>
      <c r="H651" s="47" t="s">
        <v>406</v>
      </c>
      <c r="I651" s="47" t="s">
        <v>412</v>
      </c>
      <c r="J651" s="47" t="str">
        <f>=IFERROR(VLOOKUP(H651&amp;I651,Table_Fonctions!A:G,6,FALSE),"")</f>
        <v>0</v>
      </c>
      <c r="K651" s="47" t="s">
        <v>1177</v>
      </c>
      <c r="L651" s="47" t="str">
        <f>=IFERROR(VLOOKUP(H651&amp;I651,Table_Fonctions!A:G,7,FALSE),K651)</f>
        <v/>
      </c>
      <c r="M651" s="47" t="str">
        <f>=IF(OR(LEFT(D651, 3)="TJ ", LEFT(D651, 4)="CPH "), "OUI", "NON")</f>
        <v/>
      </c>
      <c r="N651" s="47" t="s">
        <v>1090</v>
      </c>
      <c r="O651" s="47" t="s">
        <v>180</v>
      </c>
      <c r="P651" s="47">
        <v>0.6868421052631579</v>
      </c>
      <c r="Q651" s="47">
        <v>0</v>
      </c>
      <c r="R651" s="47">
        <v>0.6868421052631579</v>
      </c>
      <c r="S651" s="47">
        <f>=ROUND(BQ651-(BR651+BS651),3)</f>
      </c>
      <c r="T651" s="47">
        <f>=ROUND(CK651-(CL651+CM651+CN651+CO651+CP651),3)</f>
      </c>
      <c r="U651" s="47">
        <v>0</v>
      </c>
      <c r="V651" s="47">
        <v>0</v>
      </c>
      <c r="W651" s="47">
        <v>0</v>
      </c>
      <c r="X651" s="47">
        <v>0</v>
      </c>
      <c r="Y651" s="47">
        <v>0</v>
      </c>
      <c r="Z651" s="47">
        <v>0</v>
      </c>
      <c r="AA651" s="47">
        <v>0</v>
      </c>
      <c r="AB651" s="47">
        <v>0</v>
      </c>
      <c r="AC651" s="47">
        <v>0</v>
      </c>
      <c r="AD651" s="47">
        <v>0</v>
      </c>
      <c r="AE651" s="47">
        <v>0</v>
      </c>
      <c r="AF651" s="47">
        <v>0</v>
      </c>
      <c r="AG651" s="47">
        <v>0</v>
      </c>
      <c r="AH651" s="47">
        <v>0</v>
      </c>
      <c r="AI651" s="47">
        <v>0</v>
      </c>
      <c r="AJ651" s="47">
        <v>0</v>
      </c>
      <c r="AK651" s="47">
        <v>0</v>
      </c>
      <c r="AL651" s="47">
        <v>0</v>
      </c>
      <c r="AM651" s="47">
        <v>0</v>
      </c>
      <c r="AN651" s="47">
        <v>0</v>
      </c>
      <c r="AO651" s="47">
        <v>0</v>
      </c>
      <c r="AP651" s="47">
        <v>0</v>
      </c>
      <c r="AQ651" s="47">
        <v>0</v>
      </c>
      <c r="AR651" s="47">
        <v>0</v>
      </c>
      <c r="AS651" s="47">
        <v>0</v>
      </c>
      <c r="AT651" s="47">
        <v>0</v>
      </c>
      <c r="AU651" s="47">
        <v>0</v>
      </c>
      <c r="AV651" s="47">
        <v>0</v>
      </c>
      <c r="AW651" s="47">
        <v>0</v>
      </c>
      <c r="AX651" s="47">
        <v>0</v>
      </c>
      <c r="AY651" s="47">
        <v>0</v>
      </c>
      <c r="AZ651" s="47">
        <v>0</v>
      </c>
      <c r="BA651" s="47">
        <v>0</v>
      </c>
      <c r="BB651" s="47">
        <v>0</v>
      </c>
      <c r="BC651" s="47">
        <v>0</v>
      </c>
      <c r="BD651" s="47">
        <v>0</v>
      </c>
      <c r="BE651" s="47">
        <v>0</v>
      </c>
      <c r="BF651" s="47">
        <v>0</v>
      </c>
      <c r="BG651" s="47">
        <v>0</v>
      </c>
      <c r="BH651" s="47">
        <v>0</v>
      </c>
      <c r="BI651" s="47">
        <v>0</v>
      </c>
      <c r="BJ651" s="47">
        <v>0</v>
      </c>
      <c r="BK651" s="47">
        <v>0</v>
      </c>
      <c r="BL651" s="47">
        <v>0</v>
      </c>
      <c r="BM651" s="47">
        <v>0</v>
      </c>
      <c r="BN651" s="47">
        <v>0</v>
      </c>
      <c r="BO651" s="47">
        <v>0</v>
      </c>
      <c r="BP651" s="47">
        <v>0</v>
      </c>
      <c r="BQ651" s="47">
        <v>0</v>
      </c>
      <c r="BR651" s="47">
        <v>0</v>
      </c>
      <c r="BS651" s="47">
        <v>0</v>
      </c>
      <c r="BT651" s="47">
        <v>0</v>
      </c>
      <c r="BU651" s="47">
        <v>0</v>
      </c>
      <c r="BV651" s="47">
        <v>0</v>
      </c>
      <c r="BW651" s="47">
        <v>0</v>
      </c>
      <c r="BX651" s="47">
        <v>0</v>
      </c>
      <c r="BY651" s="47">
        <v>0</v>
      </c>
      <c r="BZ651" s="47">
        <v>0</v>
      </c>
      <c r="CA651" s="47">
        <v>0</v>
      </c>
      <c r="CB651" s="47">
        <v>0</v>
      </c>
      <c r="CC651" s="47">
        <v>0</v>
      </c>
      <c r="CD651" s="47">
        <v>0</v>
      </c>
      <c r="CE651" s="47">
        <v>0</v>
      </c>
      <c r="CF651" s="47">
        <v>0</v>
      </c>
      <c r="CG651" s="47">
        <v>0</v>
      </c>
      <c r="CH651" s="47">
        <v>0</v>
      </c>
      <c r="CI651" s="47">
        <v>0</v>
      </c>
      <c r="CJ651" s="47">
        <v>0</v>
      </c>
      <c r="CK651" s="47">
        <v>0</v>
      </c>
      <c r="CL651" s="47">
        <v>0</v>
      </c>
      <c r="CM651" s="47">
        <v>0</v>
      </c>
      <c r="CN651" s="47">
        <v>0</v>
      </c>
      <c r="CO651" s="47">
        <v>0</v>
      </c>
      <c r="CP651" s="47">
        <v>0</v>
      </c>
      <c r="CQ651" s="47">
        <v>0</v>
      </c>
      <c r="CR651" s="47">
        <v>0</v>
      </c>
      <c r="CS651" s="47">
        <v>0</v>
      </c>
      <c r="CT651" s="47">
        <v>0</v>
      </c>
      <c r="CU651" s="47">
        <v>0</v>
      </c>
      <c r="CV651" s="47">
        <v>0</v>
      </c>
      <c r="CW651" s="47">
        <v>0</v>
      </c>
      <c r="CX651" s="47">
        <v>0</v>
      </c>
      <c r="CY651" s="47">
        <v>0</v>
      </c>
      <c r="CZ651" s="47">
        <v>0</v>
      </c>
      <c r="DA651" s="47">
        <v>0</v>
      </c>
      <c r="DB651" s="47">
        <v>0</v>
      </c>
      <c r="DC651" s="47">
        <v>0</v>
      </c>
      <c r="DD651" s="47">
        <v>0</v>
      </c>
      <c r="DE651" s="47">
        <v>0</v>
      </c>
      <c r="DF651" s="47">
        <v>0</v>
      </c>
      <c r="DG651" s="47">
        <v>0</v>
      </c>
      <c r="DH651" s="47">
        <v>0</v>
      </c>
      <c r="DI651" s="47">
        <v>0</v>
      </c>
      <c r="DJ651" s="47">
        <v>0</v>
      </c>
      <c r="DK651" s="47">
        <v>0</v>
      </c>
      <c r="DL651" s="47">
        <v>0</v>
      </c>
      <c r="DM651" s="47">
        <v>0</v>
      </c>
      <c r="DN651" s="47">
        <v>0</v>
      </c>
      <c r="DO651" s="47">
        <v>0</v>
      </c>
      <c r="DP651" s="47">
        <v>0</v>
      </c>
      <c r="DQ651" s="47">
        <v>0</v>
      </c>
      <c r="DR651" s="47">
        <v>0</v>
      </c>
      <c r="DS651" s="47">
        <v>0</v>
      </c>
      <c r="DT651" s="47">
        <v>0</v>
      </c>
      <c r="DU651" s="47">
        <v>0</v>
      </c>
      <c r="DV651" s="47">
        <v>0</v>
      </c>
      <c r="DW651" s="47">
        <v>0</v>
      </c>
      <c r="DX651" s="47">
        <v>0</v>
      </c>
      <c r="DY651" s="47">
        <v>0</v>
      </c>
      <c r="DZ651" s="47">
        <v>0</v>
      </c>
      <c r="EA651" s="47">
        <v>0</v>
      </c>
      <c r="ZZ651" t="s">
        <v>157</v>
      </c>
    </row>
    <row r="652" spans="1:702" x14ac:dyDescent="0.25">
      <c r="A652" s="47" t="s">
        <v>1149</v>
      </c>
      <c r="B652" s="47" t="s">
        <v>153</v>
      </c>
      <c r="C652" s="47" t="s">
        <v>157</v>
      </c>
      <c r="D652" s="47" t="s">
        <v>1170</v>
      </c>
      <c r="E652" s="47" t="s">
        <v>1150</v>
      </c>
      <c r="F652" s="47" t="s">
        <v>1150</v>
      </c>
      <c r="G652" s="47"/>
      <c r="H652" s="47" t="s">
        <v>406</v>
      </c>
      <c r="I652" s="47" t="s">
        <v>412</v>
      </c>
      <c r="J652" s="47" t="str">
        <f>=IFERROR(VLOOKUP(H652&amp;I652,Table_Fonctions!A:G,6,FALSE),"")</f>
        <v>0</v>
      </c>
      <c r="K652" s="47" t="s">
        <v>1177</v>
      </c>
      <c r="L652" s="47" t="str">
        <f>=IFERROR(VLOOKUP(H652&amp;I652,Table_Fonctions!A:G,7,FALSE),K652)</f>
        <v/>
      </c>
      <c r="M652" s="47" t="str">
        <f>=IF(OR(LEFT(D652, 3)="TJ ", LEFT(D652, 4)="CPH "), "OUI", "NON")</f>
        <v/>
      </c>
      <c r="N652" s="47" t="s">
        <v>1151</v>
      </c>
      <c r="O652" s="47"/>
      <c r="P652" s="47">
        <v>1</v>
      </c>
      <c r="Q652" s="47">
        <v>1</v>
      </c>
      <c r="R652" s="47" t="s">
        <v>1172</v>
      </c>
      <c r="S652" s="47">
        <f>=ROUND(BQ652-(BR652+BS652),3)</f>
      </c>
      <c r="T652" s="47">
        <f>=ROUND(CK652-(CL652+CM652+CN652+CO652+CP652),3)</f>
      </c>
      <c r="U652" s="47">
        <v>0</v>
      </c>
      <c r="V652" s="47">
        <v>0</v>
      </c>
      <c r="W652" s="47">
        <v>0</v>
      </c>
      <c r="X652" s="47">
        <v>0</v>
      </c>
      <c r="Y652" s="47">
        <v>0</v>
      </c>
      <c r="Z652" s="47">
        <v>0</v>
      </c>
      <c r="AA652" s="47">
        <v>0</v>
      </c>
      <c r="AB652" s="47">
        <v>0</v>
      </c>
      <c r="AC652" s="47">
        <v>0</v>
      </c>
      <c r="AD652" s="47">
        <v>0</v>
      </c>
      <c r="AE652" s="47">
        <v>0</v>
      </c>
      <c r="AF652" s="47">
        <v>0</v>
      </c>
      <c r="AG652" s="47">
        <v>0</v>
      </c>
      <c r="AH652" s="47">
        <v>0</v>
      </c>
      <c r="AI652" s="47">
        <v>0</v>
      </c>
      <c r="AJ652" s="47">
        <v>0</v>
      </c>
      <c r="AK652" s="47">
        <v>0</v>
      </c>
      <c r="AL652" s="47">
        <v>0</v>
      </c>
      <c r="AM652" s="47">
        <v>0</v>
      </c>
      <c r="AN652" s="47">
        <v>0</v>
      </c>
      <c r="AO652" s="47">
        <v>0</v>
      </c>
      <c r="AP652" s="47">
        <v>0</v>
      </c>
      <c r="AQ652" s="47">
        <v>0</v>
      </c>
      <c r="AR652" s="47">
        <v>0</v>
      </c>
      <c r="AS652" s="47">
        <v>0</v>
      </c>
      <c r="AT652" s="47">
        <v>0</v>
      </c>
      <c r="AU652" s="47">
        <v>0</v>
      </c>
      <c r="AV652" s="47">
        <v>0</v>
      </c>
      <c r="AW652" s="47">
        <v>0</v>
      </c>
      <c r="AX652" s="47">
        <v>0</v>
      </c>
      <c r="AY652" s="47">
        <v>0</v>
      </c>
      <c r="AZ652" s="47">
        <v>0</v>
      </c>
      <c r="BA652" s="47">
        <v>0</v>
      </c>
      <c r="BB652" s="47">
        <v>0</v>
      </c>
      <c r="BC652" s="47">
        <v>0</v>
      </c>
      <c r="BD652" s="47">
        <v>0</v>
      </c>
      <c r="BE652" s="47">
        <v>0</v>
      </c>
      <c r="BF652" s="47">
        <v>0</v>
      </c>
      <c r="BG652" s="47">
        <v>0</v>
      </c>
      <c r="BH652" s="47">
        <v>0</v>
      </c>
      <c r="BI652" s="47">
        <v>0</v>
      </c>
      <c r="BJ652" s="47">
        <v>0</v>
      </c>
      <c r="BK652" s="47">
        <v>0</v>
      </c>
      <c r="BL652" s="47">
        <v>0</v>
      </c>
      <c r="BM652" s="47">
        <v>0</v>
      </c>
      <c r="BN652" s="47">
        <v>0</v>
      </c>
      <c r="BO652" s="47">
        <v>0</v>
      </c>
      <c r="BP652" s="47">
        <v>0</v>
      </c>
      <c r="BQ652" s="47">
        <v>0</v>
      </c>
      <c r="BR652" s="47">
        <v>0</v>
      </c>
      <c r="BS652" s="47">
        <v>0</v>
      </c>
      <c r="BT652" s="47">
        <v>0</v>
      </c>
      <c r="BU652" s="47">
        <v>0</v>
      </c>
      <c r="BV652" s="47">
        <v>0</v>
      </c>
      <c r="BW652" s="47">
        <v>0</v>
      </c>
      <c r="BX652" s="47">
        <v>0</v>
      </c>
      <c r="BY652" s="47">
        <v>0</v>
      </c>
      <c r="BZ652" s="47">
        <v>0</v>
      </c>
      <c r="CA652" s="47">
        <v>0</v>
      </c>
      <c r="CB652" s="47">
        <v>0</v>
      </c>
      <c r="CC652" s="47">
        <v>0</v>
      </c>
      <c r="CD652" s="47">
        <v>0</v>
      </c>
      <c r="CE652" s="47">
        <v>0</v>
      </c>
      <c r="CF652" s="47">
        <v>0</v>
      </c>
      <c r="CG652" s="47">
        <v>0</v>
      </c>
      <c r="CH652" s="47">
        <v>0</v>
      </c>
      <c r="CI652" s="47">
        <v>0</v>
      </c>
      <c r="CJ652" s="47">
        <v>0</v>
      </c>
      <c r="CK652" s="47">
        <v>0</v>
      </c>
      <c r="CL652" s="47">
        <v>0</v>
      </c>
      <c r="CM652" s="47">
        <v>0</v>
      </c>
      <c r="CN652" s="47">
        <v>0</v>
      </c>
      <c r="CO652" s="47">
        <v>0</v>
      </c>
      <c r="CP652" s="47">
        <v>0</v>
      </c>
      <c r="CQ652" s="47">
        <v>0</v>
      </c>
      <c r="CR652" s="47">
        <v>0</v>
      </c>
      <c r="CS652" s="47">
        <v>0</v>
      </c>
      <c r="CT652" s="47">
        <v>0</v>
      </c>
      <c r="CU652" s="47">
        <v>0</v>
      </c>
      <c r="CV652" s="47">
        <v>0</v>
      </c>
      <c r="CW652" s="47">
        <v>0</v>
      </c>
      <c r="CX652" s="47">
        <v>0</v>
      </c>
      <c r="CY652" s="47">
        <v>1</v>
      </c>
      <c r="CZ652" s="47">
        <v>0</v>
      </c>
      <c r="DA652" s="47">
        <v>0</v>
      </c>
      <c r="DB652" s="47">
        <v>0</v>
      </c>
      <c r="DC652" s="47">
        <v>0</v>
      </c>
      <c r="DD652" s="47">
        <v>0</v>
      </c>
      <c r="DE652" s="47">
        <v>0</v>
      </c>
      <c r="DF652" s="47">
        <v>0</v>
      </c>
      <c r="DG652" s="47">
        <v>1</v>
      </c>
      <c r="DH652" s="47">
        <v>0</v>
      </c>
      <c r="DI652" s="47">
        <v>0</v>
      </c>
      <c r="DJ652" s="47">
        <v>0</v>
      </c>
      <c r="DK652" s="47">
        <v>0</v>
      </c>
      <c r="DL652" s="47">
        <v>0</v>
      </c>
      <c r="DM652" s="47">
        <v>0</v>
      </c>
      <c r="DN652" s="47">
        <v>0</v>
      </c>
      <c r="DO652" s="47">
        <v>0</v>
      </c>
      <c r="DP652" s="47">
        <v>0</v>
      </c>
      <c r="DQ652" s="47">
        <v>0</v>
      </c>
      <c r="DR652" s="47">
        <v>0</v>
      </c>
      <c r="DS652" s="47">
        <v>0</v>
      </c>
      <c r="DT652" s="47">
        <v>0</v>
      </c>
      <c r="DU652" s="47">
        <v>0</v>
      </c>
      <c r="DV652" s="47">
        <v>0</v>
      </c>
      <c r="DW652" s="47">
        <v>0</v>
      </c>
      <c r="DX652" s="47">
        <v>0</v>
      </c>
      <c r="DY652" s="47">
        <v>0</v>
      </c>
      <c r="DZ652" s="47">
        <v>0</v>
      </c>
      <c r="EA652" s="47">
        <v>0</v>
      </c>
      <c r="ZZ652" t="s">
        <v>157</v>
      </c>
    </row>
    <row r="653" spans="1:702" x14ac:dyDescent="0.25">
      <c r="A653" s="47" t="s">
        <v>1152</v>
      </c>
      <c r="B653" s="47" t="s">
        <v>153</v>
      </c>
      <c r="C653" s="47" t="s">
        <v>157</v>
      </c>
      <c r="D653" s="47" t="s">
        <v>1170</v>
      </c>
      <c r="E653" s="47" t="s">
        <v>504</v>
      </c>
      <c r="F653" s="47" t="s">
        <v>504</v>
      </c>
      <c r="G653" s="47"/>
      <c r="H653" s="47" t="s">
        <v>1153</v>
      </c>
      <c r="I653" s="47" t="s">
        <v>1180</v>
      </c>
      <c r="J653" s="47" t="str">
        <f>=IFERROR(VLOOKUP(H653&amp;I653,Table_Fonctions!A:G,6,FALSE),"")</f>
        <v>0</v>
      </c>
      <c r="K653" s="47" t="s">
        <v>1178</v>
      </c>
      <c r="L653" s="47" t="str">
        <f>=IFERROR(VLOOKUP(H653&amp;I653,Table_Fonctions!A:G,7,FALSE),K653)</f>
        <v/>
      </c>
      <c r="M653" s="47" t="str">
        <f>=IF(OR(LEFT(D653, 3)="TJ ", LEFT(D653, 4)="CPH "), "OUI", "NON")</f>
        <v/>
      </c>
      <c r="N653" s="47" t="s">
        <v>494</v>
      </c>
      <c r="O653" s="47"/>
      <c r="P653" s="47">
        <v>0.25526315789473686</v>
      </c>
      <c r="Q653" s="47">
        <v>0.25526315789473686</v>
      </c>
      <c r="R653" s="47" t="s">
        <v>1172</v>
      </c>
      <c r="S653" s="47">
        <f>=ROUND(BQ653-(BR653+BS653),3)</f>
      </c>
      <c r="T653" s="47">
        <f>=ROUND(CK653-(CL653+CM653+CN653+CO653+CP653),3)</f>
      </c>
      <c r="U653" s="47">
        <v>0</v>
      </c>
      <c r="V653" s="47">
        <v>0</v>
      </c>
      <c r="W653" s="47">
        <v>0</v>
      </c>
      <c r="X653" s="47">
        <v>0</v>
      </c>
      <c r="Y653" s="47">
        <v>0</v>
      </c>
      <c r="Z653" s="47">
        <v>0</v>
      </c>
      <c r="AA653" s="47">
        <v>0</v>
      </c>
      <c r="AB653" s="47">
        <v>0</v>
      </c>
      <c r="AC653" s="47">
        <v>0</v>
      </c>
      <c r="AD653" s="47">
        <v>0</v>
      </c>
      <c r="AE653" s="47">
        <v>0</v>
      </c>
      <c r="AF653" s="47">
        <v>0</v>
      </c>
      <c r="AG653" s="47">
        <v>0</v>
      </c>
      <c r="AH653" s="47">
        <v>0</v>
      </c>
      <c r="AI653" s="47">
        <v>0</v>
      </c>
      <c r="AJ653" s="47">
        <v>0</v>
      </c>
      <c r="AK653" s="47">
        <v>0</v>
      </c>
      <c r="AL653" s="47">
        <v>0</v>
      </c>
      <c r="AM653" s="47">
        <v>0</v>
      </c>
      <c r="AN653" s="47">
        <v>0</v>
      </c>
      <c r="AO653" s="47">
        <v>0</v>
      </c>
      <c r="AP653" s="47">
        <v>0</v>
      </c>
      <c r="AQ653" s="47">
        <v>0</v>
      </c>
      <c r="AR653" s="47">
        <v>0</v>
      </c>
      <c r="AS653" s="47">
        <v>0</v>
      </c>
      <c r="AT653" s="47">
        <v>0</v>
      </c>
      <c r="AU653" s="47">
        <v>0</v>
      </c>
      <c r="AV653" s="47">
        <v>0</v>
      </c>
      <c r="AW653" s="47">
        <v>0</v>
      </c>
      <c r="AX653" s="47">
        <v>0</v>
      </c>
      <c r="AY653" s="47">
        <v>0</v>
      </c>
      <c r="AZ653" s="47">
        <v>0</v>
      </c>
      <c r="BA653" s="47">
        <v>0</v>
      </c>
      <c r="BB653" s="47">
        <v>0</v>
      </c>
      <c r="BC653" s="47">
        <v>0</v>
      </c>
      <c r="BD653" s="47">
        <v>0</v>
      </c>
      <c r="BE653" s="47">
        <v>0</v>
      </c>
      <c r="BF653" s="47">
        <v>0</v>
      </c>
      <c r="BG653" s="47">
        <v>0</v>
      </c>
      <c r="BH653" s="47">
        <v>0</v>
      </c>
      <c r="BI653" s="47">
        <v>0</v>
      </c>
      <c r="BJ653" s="47">
        <v>0</v>
      </c>
      <c r="BK653" s="47">
        <v>0</v>
      </c>
      <c r="BL653" s="47">
        <v>0</v>
      </c>
      <c r="BM653" s="47">
        <v>0</v>
      </c>
      <c r="BN653" s="47">
        <v>0</v>
      </c>
      <c r="BO653" s="47">
        <v>0</v>
      </c>
      <c r="BP653" s="47">
        <v>0</v>
      </c>
      <c r="BQ653" s="47">
        <v>0</v>
      </c>
      <c r="BR653" s="47">
        <v>0</v>
      </c>
      <c r="BS653" s="47">
        <v>0</v>
      </c>
      <c r="BT653" s="47">
        <v>0</v>
      </c>
      <c r="BU653" s="47">
        <v>0</v>
      </c>
      <c r="BV653" s="47">
        <v>0</v>
      </c>
      <c r="BW653" s="47">
        <v>0</v>
      </c>
      <c r="BX653" s="47">
        <v>0</v>
      </c>
      <c r="BY653" s="47">
        <v>0</v>
      </c>
      <c r="BZ653" s="47">
        <v>0</v>
      </c>
      <c r="CA653" s="47">
        <v>0</v>
      </c>
      <c r="CB653" s="47">
        <v>0</v>
      </c>
      <c r="CC653" s="47">
        <v>0</v>
      </c>
      <c r="CD653" s="47">
        <v>0</v>
      </c>
      <c r="CE653" s="47">
        <v>0</v>
      </c>
      <c r="CF653" s="47">
        <v>0</v>
      </c>
      <c r="CG653" s="47">
        <v>0</v>
      </c>
      <c r="CH653" s="47">
        <v>0</v>
      </c>
      <c r="CI653" s="47">
        <v>0</v>
      </c>
      <c r="CJ653" s="47">
        <v>0</v>
      </c>
      <c r="CK653" s="47">
        <v>0</v>
      </c>
      <c r="CL653" s="47">
        <v>0</v>
      </c>
      <c r="CM653" s="47">
        <v>0</v>
      </c>
      <c r="CN653" s="47">
        <v>0</v>
      </c>
      <c r="CO653" s="47">
        <v>0</v>
      </c>
      <c r="CP653" s="47">
        <v>0</v>
      </c>
      <c r="CQ653" s="47">
        <v>0</v>
      </c>
      <c r="CR653" s="47">
        <v>0</v>
      </c>
      <c r="CS653" s="47">
        <v>0</v>
      </c>
      <c r="CT653" s="47">
        <v>0</v>
      </c>
      <c r="CU653" s="47">
        <v>0</v>
      </c>
      <c r="CV653" s="47">
        <v>0</v>
      </c>
      <c r="CW653" s="47">
        <v>0</v>
      </c>
      <c r="CX653" s="47">
        <v>0</v>
      </c>
      <c r="CY653" s="47">
        <v>0.25526315789473686</v>
      </c>
      <c r="CZ653" s="47">
        <v>0</v>
      </c>
      <c r="DA653" s="47">
        <v>0</v>
      </c>
      <c r="DB653" s="47">
        <v>0</v>
      </c>
      <c r="DC653" s="47">
        <v>0.25526315789473686</v>
      </c>
      <c r="DD653" s="47">
        <v>0</v>
      </c>
      <c r="DE653" s="47">
        <v>0</v>
      </c>
      <c r="DF653" s="47">
        <v>0</v>
      </c>
      <c r="DG653" s="47">
        <v>0</v>
      </c>
      <c r="DH653" s="47">
        <v>0</v>
      </c>
      <c r="DI653" s="47">
        <v>0</v>
      </c>
      <c r="DJ653" s="47">
        <v>0</v>
      </c>
      <c r="DK653" s="47">
        <v>0</v>
      </c>
      <c r="DL653" s="47">
        <v>0</v>
      </c>
      <c r="DM653" s="47">
        <v>0</v>
      </c>
      <c r="DN653" s="47">
        <v>0</v>
      </c>
      <c r="DO653" s="47">
        <v>0</v>
      </c>
      <c r="DP653" s="47">
        <v>0</v>
      </c>
      <c r="DQ653" s="47">
        <v>0</v>
      </c>
      <c r="DR653" s="47">
        <v>0</v>
      </c>
      <c r="DS653" s="47">
        <v>0</v>
      </c>
      <c r="DT653" s="47">
        <v>0</v>
      </c>
      <c r="DU653" s="47">
        <v>0</v>
      </c>
      <c r="DV653" s="47">
        <v>0</v>
      </c>
      <c r="DW653" s="47">
        <v>0</v>
      </c>
      <c r="DX653" s="47">
        <v>0</v>
      </c>
      <c r="DY653" s="47">
        <v>0</v>
      </c>
      <c r="DZ653" s="47">
        <v>0</v>
      </c>
      <c r="EA653" s="47">
        <v>0</v>
      </c>
      <c r="ZZ653" t="s">
        <v>157</v>
      </c>
    </row>
    <row r="654" spans="1:702" x14ac:dyDescent="0.25">
      <c r="A654" s="47" t="s">
        <v>1155</v>
      </c>
      <c r="B654" s="47" t="s">
        <v>153</v>
      </c>
      <c r="C654" s="47" t="s">
        <v>157</v>
      </c>
      <c r="D654" s="47" t="s">
        <v>1170</v>
      </c>
      <c r="E654" s="47" t="s">
        <v>1156</v>
      </c>
      <c r="F654" s="47" t="s">
        <v>1156</v>
      </c>
      <c r="G654" s="47"/>
      <c r="H654" s="47" t="s">
        <v>1153</v>
      </c>
      <c r="I654" s="47" t="s">
        <v>1157</v>
      </c>
      <c r="J654" s="47" t="str">
        <f>=IFERROR(VLOOKUP(H654&amp;I654,Table_Fonctions!A:G,6,FALSE),"")</f>
        <v>0</v>
      </c>
      <c r="K654" s="47" t="s">
        <v>157</v>
      </c>
      <c r="L654" s="47" t="str">
        <f>=IFERROR(VLOOKUP(H654&amp;I654,Table_Fonctions!A:G,7,FALSE),K654)</f>
        <v/>
      </c>
      <c r="M654" s="47" t="str">
        <f>=IF(OR(LEFT(D654, 3)="TJ ", LEFT(D654, 4)="CPH "), "OUI", "NON")</f>
        <v/>
      </c>
      <c r="N654" s="47" t="s">
        <v>363</v>
      </c>
      <c r="O654" s="47"/>
      <c r="P654" s="47">
        <v>1</v>
      </c>
      <c r="Q654" s="47">
        <v>0.9499999999999977</v>
      </c>
      <c r="R654" s="47">
        <v>0.050000000000002265</v>
      </c>
      <c r="S654" s="47">
        <f>=ROUND(BQ654-(BR654+BS654),3)</f>
      </c>
      <c r="T654" s="47">
        <f>=ROUND(CK654-(CL654+CM654+CN654+CO654+CP654),3)</f>
      </c>
      <c r="U654" s="47">
        <v>0</v>
      </c>
      <c r="V654" s="47">
        <v>0</v>
      </c>
      <c r="W654" s="47">
        <v>0</v>
      </c>
      <c r="X654" s="47">
        <v>0</v>
      </c>
      <c r="Y654" s="47">
        <v>0</v>
      </c>
      <c r="Z654" s="47">
        <v>0</v>
      </c>
      <c r="AA654" s="47">
        <v>0</v>
      </c>
      <c r="AB654" s="47">
        <v>0</v>
      </c>
      <c r="AC654" s="47">
        <v>0</v>
      </c>
      <c r="AD654" s="47">
        <v>0</v>
      </c>
      <c r="AE654" s="47">
        <v>0</v>
      </c>
      <c r="AF654" s="47">
        <v>0</v>
      </c>
      <c r="AG654" s="47">
        <v>0</v>
      </c>
      <c r="AH654" s="47">
        <v>0</v>
      </c>
      <c r="AI654" s="47">
        <v>0</v>
      </c>
      <c r="AJ654" s="47">
        <v>0</v>
      </c>
      <c r="AK654" s="47">
        <v>0</v>
      </c>
      <c r="AL654" s="47">
        <v>0</v>
      </c>
      <c r="AM654" s="47">
        <v>0</v>
      </c>
      <c r="AN654" s="47">
        <v>0</v>
      </c>
      <c r="AO654" s="47">
        <v>0</v>
      </c>
      <c r="AP654" s="47">
        <v>0</v>
      </c>
      <c r="AQ654" s="47">
        <v>0</v>
      </c>
      <c r="AR654" s="47">
        <v>0</v>
      </c>
      <c r="AS654" s="47">
        <v>0</v>
      </c>
      <c r="AT654" s="47">
        <v>0</v>
      </c>
      <c r="AU654" s="47">
        <v>0</v>
      </c>
      <c r="AV654" s="47">
        <v>0</v>
      </c>
      <c r="AW654" s="47">
        <v>0</v>
      </c>
      <c r="AX654" s="47">
        <v>0</v>
      </c>
      <c r="AY654" s="47">
        <v>0</v>
      </c>
      <c r="AZ654" s="47">
        <v>0</v>
      </c>
      <c r="BA654" s="47">
        <v>0</v>
      </c>
      <c r="BB654" s="47">
        <v>0</v>
      </c>
      <c r="BC654" s="47">
        <v>0</v>
      </c>
      <c r="BD654" s="47">
        <v>0</v>
      </c>
      <c r="BE654" s="47">
        <v>0</v>
      </c>
      <c r="BF654" s="47">
        <v>0</v>
      </c>
      <c r="BG654" s="47">
        <v>0</v>
      </c>
      <c r="BH654" s="47">
        <v>0</v>
      </c>
      <c r="BI654" s="47">
        <v>0</v>
      </c>
      <c r="BJ654" s="47">
        <v>0</v>
      </c>
      <c r="BK654" s="47">
        <v>0</v>
      </c>
      <c r="BL654" s="47">
        <v>0</v>
      </c>
      <c r="BM654" s="47">
        <v>0</v>
      </c>
      <c r="BN654" s="47">
        <v>0</v>
      </c>
      <c r="BO654" s="47">
        <v>0</v>
      </c>
      <c r="BP654" s="47">
        <v>0</v>
      </c>
      <c r="BQ654" s="47">
        <v>0</v>
      </c>
      <c r="BR654" s="47">
        <v>0</v>
      </c>
      <c r="BS654" s="47">
        <v>0</v>
      </c>
      <c r="BT654" s="47">
        <v>0.05000000000000036</v>
      </c>
      <c r="BU654" s="47">
        <v>0</v>
      </c>
      <c r="BV654" s="47">
        <v>0</v>
      </c>
      <c r="BW654" s="47">
        <v>0</v>
      </c>
      <c r="BX654" s="47">
        <v>0</v>
      </c>
      <c r="BY654" s="47">
        <v>0</v>
      </c>
      <c r="BZ654" s="47">
        <v>0</v>
      </c>
      <c r="CA654" s="47">
        <v>0</v>
      </c>
      <c r="CB654" s="47">
        <v>0</v>
      </c>
      <c r="CC654" s="47">
        <v>0</v>
      </c>
      <c r="CD654" s="47">
        <v>0</v>
      </c>
      <c r="CE654" s="47">
        <v>0</v>
      </c>
      <c r="CF654" s="47">
        <v>0</v>
      </c>
      <c r="CG654" s="47">
        <v>0</v>
      </c>
      <c r="CH654" s="47">
        <v>0</v>
      </c>
      <c r="CI654" s="47">
        <v>0</v>
      </c>
      <c r="CJ654" s="47">
        <v>0</v>
      </c>
      <c r="CK654" s="47">
        <v>0</v>
      </c>
      <c r="CL654" s="47">
        <v>0</v>
      </c>
      <c r="CM654" s="47">
        <v>0</v>
      </c>
      <c r="CN654" s="47">
        <v>0</v>
      </c>
      <c r="CO654" s="47">
        <v>0</v>
      </c>
      <c r="CP654" s="47">
        <v>0</v>
      </c>
      <c r="CQ654" s="47">
        <v>0</v>
      </c>
      <c r="CR654" s="47">
        <v>0</v>
      </c>
      <c r="CS654" s="47">
        <v>0</v>
      </c>
      <c r="CT654" s="47">
        <v>0</v>
      </c>
      <c r="CU654" s="47">
        <v>0</v>
      </c>
      <c r="CV654" s="47">
        <v>0</v>
      </c>
      <c r="CW654" s="47">
        <v>0</v>
      </c>
      <c r="CX654" s="47">
        <v>0</v>
      </c>
      <c r="CY654" s="47">
        <v>0.8999999999999974</v>
      </c>
      <c r="CZ654" s="47">
        <v>0.75</v>
      </c>
      <c r="DA654" s="47">
        <v>0</v>
      </c>
      <c r="DB654" s="47">
        <v>0</v>
      </c>
      <c r="DC654" s="47">
        <v>0.14999999999999905</v>
      </c>
      <c r="DD654" s="47">
        <v>0</v>
      </c>
      <c r="DE654" s="47">
        <v>0</v>
      </c>
      <c r="DF654" s="47">
        <v>0</v>
      </c>
      <c r="DG654" s="47">
        <v>0</v>
      </c>
      <c r="DH654" s="47">
        <v>0</v>
      </c>
      <c r="DI654" s="47">
        <v>0</v>
      </c>
      <c r="DJ654" s="47">
        <v>0</v>
      </c>
      <c r="DK654" s="47">
        <v>0</v>
      </c>
      <c r="DL654" s="47">
        <v>0</v>
      </c>
      <c r="DM654" s="47">
        <v>0</v>
      </c>
      <c r="DN654" s="47">
        <v>0</v>
      </c>
      <c r="DO654" s="47">
        <v>0</v>
      </c>
      <c r="DP654" s="47">
        <v>0</v>
      </c>
      <c r="DQ654" s="47">
        <v>0</v>
      </c>
      <c r="DR654" s="47">
        <v>0</v>
      </c>
      <c r="DS654" s="47">
        <v>0</v>
      </c>
      <c r="DT654" s="47">
        <v>0</v>
      </c>
      <c r="DU654" s="47">
        <v>0</v>
      </c>
      <c r="DV654" s="47">
        <v>0</v>
      </c>
      <c r="DW654" s="47">
        <v>0</v>
      </c>
      <c r="DX654" s="47">
        <v>0</v>
      </c>
      <c r="DY654" s="47">
        <v>0</v>
      </c>
      <c r="DZ654" s="47">
        <v>0</v>
      </c>
      <c r="EA654" s="47">
        <v>0</v>
      </c>
      <c r="ZZ654" t="s">
        <v>157</v>
      </c>
    </row>
    <row r="655" spans="1:157" x14ac:dyDescent="0.25">
      <c r="B655" s="48"/>
      <c r="D655" s="52"/>
      <c r="I655" s="52"/>
      <c r="FA655" s="1"/>
    </row>
  </sheetData>
  <sheetProtection sort="0" autoFilter="0"/>
  <autoFilter ref="A2:DT2"/>
  <mergeCells count="1">
    <mergeCell ref="D1:Q1"/>
  </mergeCells>
  <conditionalFormatting sqref="A3:EA655 A2:EZ2 A1:G1 I1:EY1">
    <cfRule type="expression" dxfId="0" priority="1">
      <formula>AND(OR($R1&lt;&gt;"-",$S1&lt;&gt;0,$T1&lt;&gt;0,ISBLANK($P1)),ROW()&gt;2,$A1&lt;&gt;"")</formula>
    </cfRule>
  </conditionalFormatting>
  <dataValidations count="8">
    <dataValidation type="list" allowBlank="1" showInputMessage="1" showErrorMessage="1" error="Veuillez selectionner une valeur dans le menu déroulant" sqref="D10:D654">
      <formula1>"TEST010"</formula1>
    </dataValidation>
    <dataValidation type="list" allowBlank="1" showInputMessage="1" showErrorMessage="1" error="Veuillez selectionner une valeur dans le menu déroulant" sqref="D3:D654">
      <formula1>"TEST010"</formula1>
    </dataValidation>
    <dataValidation type="list" allowBlank="1" sqref="I142">
      <formula1>"J. PLACÉ ADDITIONNEL,J. PLACÉ SUBSTITUTION"</formula1>
    </dataValidation>
    <dataValidation type="list" allowBlank="1" sqref="I154">
      <formula1>"A PLACÉ ADDITIONNEL,A PLACÉ SUBSTITUTION"</formula1>
    </dataValidation>
    <dataValidation type="list" allowBlank="1" sqref="I261">
      <formula1>"CONT A VIF Siège,CONT A VIF Parquet,CONT A Autres"</formula1>
    </dataValidation>
    <dataValidation type="list" allowBlank="1" sqref="I605">
      <formula1>"CONT A VIF Siège,CONT A VIF Parquet,CONT A Autres"</formula1>
    </dataValidation>
    <dataValidation type="list" allowBlank="1" sqref="I653">
      <formula1>"JA Siège autres,JA Social,JA Parquet,JA JAP,JA JE,JA JI,JA JLD"</formula1>
    </dataValidation>
    <dataValidation type="list" allowBlank="1" sqref="I81:I85">
      <formula1>"J. PLACÉ ADDITIONNEL,J. PLACÉ SUBSTITUTION"</formula1>
    </dataValidation>
  </dataValidations>
  <pageMargins left="0.7" right="0.7" top="0.75" bottom="0.75" header="0.3" footer="0.3"/>
  <pageSetup paperSize="9" orientation="portrait" horizontalDpi="0" verticalDpi="0" scale="100" fitToWidth="1" fitToHeight="1" firstPageNumber="1" useFirstPageNumber="1" copies="1"/>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B0B97"/>
  </sheetPr>
  <dimension ref="A1:X119"/>
  <sheetViews>
    <sheetView workbookViewId="0" zoomScale="100" zoomScaleNormal="90">
      <selection activeCell="A3" sqref="A3"/>
    </sheetView>
  </sheetViews>
  <sheetFormatPr defaultRowHeight="15" outlineLevelRow="0" outlineLevelCol="0" x14ac:dyDescent="0.2"/>
  <cols>
    <col min="1" max="1" width="20"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ht="80" customHeight="1" spans="1:23" s="40" customFormat="1" x14ac:dyDescent="0.25">
      <c r="A1" s="41" t="s">
        <v>1181</v>
      </c>
      <c r="B1" s="42"/>
      <c r="C1" s="53" t="s">
        <v>15</v>
      </c>
      <c r="D1" s="53"/>
      <c r="E1" s="43"/>
      <c r="F1" s="43"/>
      <c r="G1" s="43"/>
      <c r="H1" s="43"/>
      <c r="I1" s="44"/>
      <c r="J1" s="44"/>
      <c r="K1" s="43"/>
      <c r="L1" s="43"/>
      <c r="M1" s="43"/>
      <c r="N1" s="43"/>
      <c r="O1" s="43"/>
      <c r="P1" s="43"/>
      <c r="Q1" s="43"/>
      <c r="R1" s="43"/>
      <c r="S1" s="43"/>
      <c r="T1" s="43"/>
      <c r="U1" s="43"/>
      <c r="V1" s="43"/>
      <c r="W1" s="40"/>
    </row>
    <row r="2" ht="42" customHeight="1" spans="1:3" x14ac:dyDescent="0.25">
      <c r="A2" s="54" t="s">
        <v>1182</v>
      </c>
      <c r="B2" s="55" t="s">
        <v>1183</v>
      </c>
    </row>
    <row r="3" ht="30" customHeight="1" spans="1:4" x14ac:dyDescent="0.25">
      <c r="A3" s="56" t="s">
        <v>1170</v>
      </c>
      <c r="B3" s="57">
        <f>VLOOKUP(A3,#REF!,2,FALSE)</f>
      </c>
      <c r="D3" s="58" t="s">
        <v>1184</v>
      </c>
    </row>
    <row r="4" ht="19" customHeight="1" spans="1:24" x14ac:dyDescent="0.25">
      <c r="B4" s="59"/>
      <c r="C4" s="60"/>
      <c r="D4" s="60"/>
      <c r="E4" s="60"/>
      <c r="F4" s="60"/>
      <c r="G4" s="61" t="s">
        <v>1185</v>
      </c>
      <c r="H4" s="61"/>
      <c r="I4" s="61"/>
      <c r="J4" s="61"/>
      <c r="K4" s="61"/>
      <c r="L4" s="61"/>
      <c r="M4" s="61"/>
      <c r="N4" s="62" t="s">
        <v>1186</v>
      </c>
      <c r="O4" s="62"/>
      <c r="P4" s="62"/>
      <c r="Q4" s="62"/>
      <c r="R4" s="62"/>
      <c r="S4" s="62"/>
      <c r="T4" s="62"/>
      <c r="U4" s="61" t="s">
        <v>1187</v>
      </c>
      <c r="V4" s="61"/>
      <c r="W4" s="63"/>
    </row>
    <row r="5" ht="48" customHeight="1" spans="1:23" x14ac:dyDescent="0.25">
      <c r="C5" s="3"/>
      <c r="D5" s="3"/>
      <c r="E5" s="2"/>
      <c r="F5" s="2"/>
      <c r="G5" s="64" t="s">
        <v>1188</v>
      </c>
      <c r="H5" s="65" t="s">
        <v>1189</v>
      </c>
      <c r="I5" s="66" t="s">
        <v>1190</v>
      </c>
      <c r="J5" s="66" t="s">
        <v>1191</v>
      </c>
      <c r="K5" s="66" t="s">
        <v>1192</v>
      </c>
      <c r="L5" s="64" t="s">
        <v>1193</v>
      </c>
      <c r="M5" s="67" t="s">
        <v>1189</v>
      </c>
      <c r="N5" s="66" t="s">
        <v>1194</v>
      </c>
      <c r="O5" s="65" t="s">
        <v>1189</v>
      </c>
      <c r="P5" s="66" t="s">
        <v>1195</v>
      </c>
      <c r="Q5" s="66" t="s">
        <v>1196</v>
      </c>
      <c r="R5" s="66" t="s">
        <v>1192</v>
      </c>
      <c r="S5" s="64" t="s">
        <v>1197</v>
      </c>
      <c r="T5" s="65" t="s">
        <v>1189</v>
      </c>
      <c r="U5" s="64" t="s">
        <v>1192</v>
      </c>
      <c r="V5" s="67" t="s">
        <v>1189</v>
      </c>
    </row>
    <row r="6" ht="16" customHeight="1" spans="1:23" x14ac:dyDescent="0.25">
      <c r="A6" s="40"/>
      <c r="C6" s="68"/>
      <c r="D6" s="68"/>
      <c r="E6" s="69" t="s">
        <v>1161</v>
      </c>
      <c r="F6" s="70" t="s">
        <v>1161</v>
      </c>
      <c r="G6" s="71">
        <f>SUMIFS(
INDEX('ETPT Format DDG'!$A:$ZZ,,IFERROR(MATCH(E6,'ETPT Format DDG'!$2:$2,0),MATCH(C6,'ETPT Format DDG'!$2:$2,0))),
INDEX( 'ETPT Format DDG'!$A:$ZZ,,MATCH("Fonction agrégat",'ETPT Format DDG'!2:2,0)),"M-TIT",
INDEX( 'ETPT Format DDG'!$A:$ZZ,,MATCH("Juridiction",'ETPT Format DDG'!2:2,0)),$A$3)</f>
      </c>
      <c r="H6" s="72">
        <f>IF(AND(OR(LEFT(C6,3)="12.",LEFT(E6,3)="12.",LEFT(E6,5)="CET &gt;",IFERROR(G6/$G$6,"")=0),NOT(AND(LEFT(E6,4)="12.8",IFERROR(G6/$G$6,"")&lt;&gt;0)),NOT(AND(LEFT(E6,5)="12.31",IFERROR(G6/$G$6,"")&lt;&gt;0)),NOT(AND(LEFT(E6,5)="12.32",IFERROR(G6/$G$6,"")&lt;&gt;0))),"", IFERROR(G6/$G$6,""))</f>
      </c>
      <c r="I6" s="73">
        <f>SUMIFS(
INDEX('ETPT Format DDG'!$A:$ZZ,,IFERROR(MATCH(E6,'ETPT Format DDG'!$2:$2,0),MATCH(C6,'ETPT Format DDG'!$2:$2,0))),
INDEX( 'ETPT Format DDG'!$A:$ZZ,,MATCH("Fonction agrégat",'ETPT Format DDG'!2:2,0)),"M-PLAC-ADD",
INDEX( 'ETPT Format DDG'!$A:$ZZ,,MATCH("Juridiction",'ETPT Format DDG'!2:2,0)),$A$3)</f>
      </c>
      <c r="J6" s="73">
        <f>SUMIFS(
INDEX('ETPT Format DDG'!$A:$ZZ,,IFERROR(MATCH(E6,'ETPT Format DDG'!$2:$2,0),MATCH(C6,'ETPT Format DDG'!$2:$2,0))),
INDEX( 'ETPT Format DDG'!$A:$ZZ,,MATCH("Fonction agrégat",'ETPT Format DDG'!2:2,0)),"M-PLAC-SUB",
INDEX( 'ETPT Format DDG'!$A:$ZZ,,MATCH("Juridiction",'ETPT Format DDG'!2:2,0)),$A$3)</f>
      </c>
      <c r="K6" s="73">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c>
      <c r="L6" s="71">
        <f>SUMIFS(
INDEX('ETPT Format DDG'!$A:$ZZ,,IFERROR(MATCH(E6,'ETPT Format DDG'!$2:$2,0),MATCH(C6,'ETPT Format DDG'!$2:$2,0))),
INDEX( 'ETPT Format DDG'!$A:$ZZ,,MATCH("Juridiction",'ETPT Format DDG'!2:2,0)),$A$3,
INDEX( 'ETPT Format DDG'!$A:$ZZ,,MATCH("Catégorie",'ETPT Format DDG'!2:2,0)),"Magistrat")</f>
      </c>
      <c r="M6" s="74">
        <f>IF(AND(OR(LEFT(C6,3)="12.",LEFT(E6,3)="12.",LEFT(E6,5)="CET &gt;", IFERROR(L6/$L$6,"")=0),NOT(AND(LEFT(E6,4)="12.8",IFERROR(G6/$G$6,"")&lt;&gt;0)),NOT(AND(LEFT(E6,5)="12.31",IFERROR(L6/$G$6,"")&lt;&gt;0)),NOT(AND(LEFT(E6,5)="12.32",IFERROR(L6/$G$6,"")&lt;&gt;0))),"", IFERROR(L6/$L$6,""))</f>
      </c>
      <c r="N6" s="73">
        <f>SUMIFS(
INDEX('ETPT Format DDG'!$A:$ZZ,,IFERROR(MATCH(E6,'ETPT Format DDG'!$2:$2,0),MATCH(C6,'ETPT Format DDG'!$2:$2,0))),
INDEX( 'ETPT Format DDG'!$A:$ZZ,,MATCH("Fonction agrégat",'ETPT Format DDG'!2:2,0)),"F-TIT",
INDEX( 'ETPT Format DDG'!$A:$ZZ,,MATCH("Juridiction",'ETPT Format DDG'!2:2,0)),$A$3)</f>
      </c>
      <c r="O6" s="72">
        <f>IF(AND(OR(LEFT(C6,3)="12.",LEFT(E6,3)="12.",LEFT(E6,5)="CET &gt;",IFERROR(N6/$N$6,"")=0),NOT(AND(LEFT(E6,4)="12.8",IFERROR(G6/$G$6,"")&lt;&gt;0)),NOT(AND(LEFT(E6,5)="12.31",IFERROR(N6/$G$6,"")&lt;&gt;0)),NOT(AND(LEFT(E6,5)="12.32",IFERROR(N6/$G$6,"")&lt;&gt;0))),"",IFERROR(N6/$N$6,""))</f>
      </c>
      <c r="P6" s="73">
        <f>SUMIFS(
INDEX('ETPT Format DDG'!$A:$FB,,IFERROR(MATCH(E6,'ETPT Format DDG'!$2:$2,0),MATCH(C6,'ETPT Format DDG'!$2:$2,0))),
INDEX( 'ETPT Format DDG'!$A:$ZZ,,MATCH("Fonction agrégat",'ETPT Format DDG'!2:2,0)),"F-PLAC-ADD",
INDEX( 'ETPT Format DDG'!$A:$ZZ,,MATCH("Juridiction",'ETPT Format DDG'!2:2,0)),$A$3)</f>
      </c>
      <c r="Q6" s="73">
        <f>SUMIFS(
INDEX('ETPT Format DDG'!$A:$FB,,IFERROR(MATCH(E6,'ETPT Format DDG'!$2:$2,0),MATCH(C6,'ETPT Format DDG'!$2:$2,0))),
INDEX( 'ETPT Format DDG'!$A:$ZZ,,MATCH("Fonction agrégat",'ETPT Format DDG'!2:2,0)),"F-PLAC-SUB",
INDEX( 'ETPT Format DDG'!$A:$ZZ,,MATCH("Juridiction",'ETPT Format DDG'!2:2,0)),$A$3)</f>
      </c>
      <c r="R6" s="73">
        <f>SUMIFS(
INDEX('ETPT Format DDG'!$A:$FB,,IFERROR(MATCH(E6,'ETPT Format DDG'!$2:$2,0),MATCH(C6,'ETPT Format DDG'!$2:$2,0))),
INDEX( 'ETPT Format DDG'!$A:$ZZ,,MATCH("Fonction agrégat",'ETPT Format DDG'!2:2,0)),"C",
'ETPT Format DDG'!$H:$H,"Greffe",
INDEX( 'ETPT Format DDG'!$A:$ZZ,,MATCH("Juridiction",'ETPT Format DDG'!2:2,0)),$A$3)</f>
      </c>
      <c r="S6" s="71">
        <f>SUMIFS(
INDEX('ETPT Format DDG'!$A:$FB,,IFERROR(MATCH(E6,'ETPT Format DDG'!$2:$2,0),MATCH(C6,'ETPT Format DDG'!$2:$2,0))),
INDEX( 'ETPT Format DDG'!$A:$ZZ,,MATCH("Catégorie",'ETPT Format DDG'!2:2,0)),"Greffe",
INDEX( 'ETPT Format DDG'!$A:$ZZ,,MATCH("Juridiction",'ETPT Format DDG'!2:2,0)),$A$3)</f>
      </c>
      <c r="T6" s="72">
        <f>IF(AND(OR(LEFT(C6,3)="12.",LEFT(E6,3)="12.",LEFT(E6,5)="CET &gt;",IFERROR(S6/$S$6,"")=0),NOT(AND(LEFT(E6,4)="12.8",IFERROR(G6/$G$6,"")&lt;&gt;0)),NOT(AND(LEFT(E6,5)="12.31",IFERROR(S6/$G$6,"")&lt;&gt;0)),NOT(AND(LEFT(E6,5)="12.32",IFERROR(S6/$G$6,"")&lt;&gt;0))),"", IFERROR(S6/$S$6,""))</f>
      </c>
      <c r="U6" s="71">
        <f>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f>
      </c>
      <c r="V6" s="74">
        <f>IF(AND(OR(LEFT(C6,3)="12.",LEFT(E6,3)="12.",LEFT(E6,5)="CET &gt;",IFERROR(U6/$U$6,"")=0),NOT(AND(LEFT(E6,4)="12.8",IFERROR(G6/$G$6,"")&lt;&gt;0)),NOT(AND(LEFT(E6,5)="12.31",IFERROR(U6/$G$6,"")&lt;&gt;0)),NOT(AND(LEFT(E6,5)="12.32",IFERROR(U6/$G$6,"")&lt;&gt;0))),"", IFERROR(U6/$U$6,""))</f>
      </c>
    </row>
    <row r="7" ht="50" customHeight="1" spans="1:23" x14ac:dyDescent="0.25">
      <c r="A7" s="40"/>
      <c r="C7" s="68"/>
      <c r="D7" s="68"/>
      <c r="E7" s="69" t="s">
        <v>1162</v>
      </c>
      <c r="F7" s="70" t="str">
        <f>=IF(OR('Agrégats DDG'!L6&lt;&gt;'Agrégats DDG'!L7,'Agrégats DDG'!S6&lt;&gt;'Agrégats DDG'!S7,'Agrégats DDG'!U6&lt;&gt;'Agrégats DDG'!U7),CONCATENATE("Temps ventilés sur la période (hors action 99) :",CHAR(10),"ℹ️ Des ventilations sont incomplètes, se référer à la colonne R de l’onglet ETPT format DDG"),"Temps ventilés sur la période (hors action 99)")</f>
        <v>"Temps ventilés sur la période (hors action 99) : Des ventilations sont incomplètes,",CHAR(10),"se référer à la colonne R de l’onglet ETPT format DDG"</v>
      </c>
      <c r="G7" s="71">
        <f>SUMIFS(
INDEX('ETPT Format DDG'!$A:$ZZ,,IFERROR(MATCH(E7,'ETPT Format DDG'!$2:$2,0),MATCH(C7,'ETPT Format DDG'!$2:$2,0))),
INDEX( 'ETPT Format DDG'!$A:$ZZ,,MATCH("Fonction agrégat",'ETPT Format DDG'!2:2,0)),"M-TIT",
INDEX( 'ETPT Format DDG'!$A:$ZZ,,MATCH("Juridiction",'ETPT Format DDG'!2:2,0)),$A$3)</f>
      </c>
      <c r="H7" s="72">
        <f>IF(AND(OR(LEFT(C7,3)="12.",LEFT(E7,3)="12.",LEFT(E7,5)="CET &gt;",IFERROR(G7/$G$6,"")=0),NOT(AND(LEFT(E7,4)="12.8",IFERROR(G7/$G$6,"")&lt;&gt;0)),NOT(AND(LEFT(E7,5)="12.31",IFERROR(G7/$G$6,"")&lt;&gt;0)),NOT(AND(LEFT(E7,5)="12.32",IFERROR(G7/$G$6,"")&lt;&gt;0))),"", IFERROR(G7/$G$6,""))</f>
      </c>
      <c r="I7" s="73">
        <f>SUMIFS(
INDEX('ETPT Format DDG'!$A:$ZZ,,IFERROR(MATCH(E7,'ETPT Format DDG'!$2:$2,0),MATCH(C7,'ETPT Format DDG'!$2:$2,0))),
INDEX( 'ETPT Format DDG'!$A:$ZZ,,MATCH("Fonction agrégat",'ETPT Format DDG'!2:2,0)),"M-PLAC-ADD",
INDEX( 'ETPT Format DDG'!$A:$ZZ,,MATCH("Juridiction",'ETPT Format DDG'!2:2,0)),$A$3)</f>
      </c>
      <c r="J7" s="73">
        <f>SUMIFS(
INDEX('ETPT Format DDG'!$A:$ZZ,,IFERROR(MATCH(E7,'ETPT Format DDG'!$2:$2,0),MATCH(C7,'ETPT Format DDG'!$2:$2,0))),
INDEX( 'ETPT Format DDG'!$A:$ZZ,,MATCH("Fonction agrégat",'ETPT Format DDG'!2:2,0)),"M-PLAC-SUB",
INDEX( 'ETPT Format DDG'!$A:$ZZ,,MATCH("Juridiction",'ETPT Format DDG'!2:2,0)),$A$3)</f>
      </c>
      <c r="K7" s="73">
        <f>SUMIFS(
INDEX('ETPT Format DDG'!$A:$ZZ,,IFERROR(MATCH(E7,'ETPT Format DDG'!$2:$2,0),MATCH(C7,'ETPT Format DDG'!$2:$2,0))),
INDEX( 'ETPT Format DDG'!$A:$ZZ,,MATCH("Fonction agrégat",'ETPT Format DDG'!2:2,0)),"M-CONT",
INDEX( 'ETPT Format DDG'!$A:$ZZ,,MATCH("Juridiction",'ETPT Format DDG'!2:2,0)),$A$3,
INDEX( 'ETPT Format DDG'!$A:$ZZ,,MATCH("Catégorie",'ETPT Format DDG'!2:2,0)),"Magistrat")</f>
      </c>
      <c r="L7" s="71">
        <f>SUMIFS(
INDEX('ETPT Format DDG'!$A:$ZZ,,IFERROR(MATCH(E7,'ETPT Format DDG'!$2:$2,0),MATCH(C7,'ETPT Format DDG'!$2:$2,0))),
INDEX( 'ETPT Format DDG'!$A:$ZZ,,MATCH("Juridiction",'ETPT Format DDG'!2:2,0)),$A$3,
INDEX( 'ETPT Format DDG'!$A:$ZZ,,MATCH("Catégorie",'ETPT Format DDG'!2:2,0)),"Magistrat")</f>
      </c>
      <c r="M7" s="74">
        <f>IF(AND(OR(LEFT(C7,3)="12.",LEFT(E7,3)="12.",LEFT(E7,5)="CET &gt;", IFERROR(L7/$L$6,"")=0),NOT(AND(LEFT(E7,4)="12.8",IFERROR(G7/$G$6,"")&lt;&gt;0)),NOT(AND(LEFT(E7,5)="12.31",IFERROR(L7/$G$6,"")&lt;&gt;0)),NOT(AND(LEFT(E7,5)="12.32",IFERROR(L7/$G$6,"")&lt;&gt;0))),"", IFERROR(L7/$L$6,""))</f>
      </c>
      <c r="N7" s="73">
        <f>SUMIFS(
INDEX('ETPT Format DDG'!$A:$ZZ,,IFERROR(MATCH(E7,'ETPT Format DDG'!$2:$2,0),MATCH(C7,'ETPT Format DDG'!$2:$2,0))),
INDEX( 'ETPT Format DDG'!$A:$ZZ,,MATCH("Fonction agrégat",'ETPT Format DDG'!2:2,0)),"F-TIT",
INDEX( 'ETPT Format DDG'!$A:$ZZ,,MATCH("Juridiction",'ETPT Format DDG'!2:2,0)),$A$3)</f>
      </c>
      <c r="O7" s="72">
        <f>IF(AND(OR(LEFT(C7,3)="12.",LEFT(E7,3)="12.",LEFT(E7,5)="CET &gt;",IFERROR(N7/$N$6,"")=0),NOT(AND(LEFT(E7,4)="12.8",IFERROR(G7/$G$6,"")&lt;&gt;0)),NOT(AND(LEFT(E7,5)="12.31",IFERROR(N7/$G$6,"")&lt;&gt;0)),NOT(AND(LEFT(E7,5)="12.32",IFERROR(N7/$G$6,"")&lt;&gt;0))),"",IFERROR(N7/$N$6,""))</f>
      </c>
      <c r="P7" s="73">
        <f>SUMIFS(
INDEX('ETPT Format DDG'!$A:$FB,,IFERROR(MATCH(E7,'ETPT Format DDG'!$2:$2,0),MATCH(C7,'ETPT Format DDG'!$2:$2,0))),
INDEX( 'ETPT Format DDG'!$A:$ZZ,,MATCH("Fonction agrégat",'ETPT Format DDG'!2:2,0)),"F-PLAC-ADD",
INDEX( 'ETPT Format DDG'!$A:$ZZ,,MATCH("Juridiction",'ETPT Format DDG'!2:2,0)),$A$3)</f>
      </c>
      <c r="Q7" s="73">
        <f>SUMIFS(
INDEX('ETPT Format DDG'!$A:$FB,,IFERROR(MATCH(E7,'ETPT Format DDG'!$2:$2,0),MATCH(C7,'ETPT Format DDG'!$2:$2,0))),
INDEX( 'ETPT Format DDG'!$A:$ZZ,,MATCH("Fonction agrégat",'ETPT Format DDG'!2:2,0)),"F-PLAC-SUB",
INDEX( 'ETPT Format DDG'!$A:$ZZ,,MATCH("Juridiction",'ETPT Format DDG'!2:2,0)),$A$3)</f>
      </c>
      <c r="R7" s="73">
        <f>SUMIFS(
INDEX('ETPT Format DDG'!$A:$FB,,IFERROR(MATCH(E7,'ETPT Format DDG'!$2:$2,0),MATCH(C7,'ETPT Format DDG'!$2:$2,0))),
INDEX( 'ETPT Format DDG'!$A:$ZZ,,MATCH("Fonction agrégat",'ETPT Format DDG'!2:2,0)),"C",
'ETPT Format DDG'!$H:$H,"Greffe",
INDEX( 'ETPT Format DDG'!$A:$ZZ,,MATCH("Juridiction",'ETPT Format DDG'!2:2,0)),$A$3)</f>
      </c>
      <c r="S7" s="71">
        <f>SUMIFS(
INDEX('ETPT Format DDG'!$A:$FB,,IFERROR(MATCH(E7,'ETPT Format DDG'!$2:$2,0),MATCH(C7,'ETPT Format DDG'!$2:$2,0))),
INDEX( 'ETPT Format DDG'!$A:$ZZ,,MATCH("Catégorie",'ETPT Format DDG'!2:2,0)),"Greffe",
INDEX( 'ETPT Format DDG'!$A:$ZZ,,MATCH("Juridiction",'ETPT Format DDG'!2:2,0)),$A$3)</f>
      </c>
      <c r="T7" s="72">
        <f>IF(AND(OR(LEFT(C7,3)="12.",LEFT(E7,3)="12.",LEFT(E7,5)="CET &gt;",IFERROR(S7/$S$6,"")=0),NOT(AND(LEFT(E7,4)="12.8",IFERROR(G7/$G$6,"")&lt;&gt;0)),NOT(AND(LEFT(E7,5)="12.31",IFERROR(S7/$G$6,"")&lt;&gt;0)),NOT(AND(LEFT(E7,5)="12.32",IFERROR(S7/$G$6,"")&lt;&gt;0))),"", IFERROR(S7/$S$6,""))</f>
      </c>
      <c r="U7" s="71">
        <f>SUMIFS(
INDEX('ETPT Format DDG'!$A:$FB,,IFERROR(MATCH(E7,'ETPT Format DDG'!$2:$2,0),MATCH(C7,'ETPT Format DDG'!$2:$2,0))),
INDEX( 'ETPT Format DDG'!$A:$ZZ,,MATCH("Fonction agrégat",'ETPT Format DDG'!2:2,0)),"C",
INDEX( 'ETPT Format DDG'!$A:$ZZ,,MATCH("Juridiction",'ETPT Format DDG'!2:2,0)),$A$3,
INDEX( 'ETPT Format DDG'!$A:$ZZ,,MATCH("Catégorie",'ETPT Format DDG'!2:2,0)),"Autour du magistrat")</f>
      </c>
      <c r="V7" s="74">
        <f>IF(AND(OR(LEFT(C7,3)="12.",LEFT(E7,3)="12.",LEFT(E7,5)="CET &gt;",IFERROR(U7/$U$6,"")=0),NOT(AND(LEFT(E7,4)="12.8",IFERROR(G7/$G$6,"")&lt;&gt;0)),NOT(AND(LEFT(E7,5)="12.31",IFERROR(U7/$G$6,"")&lt;&gt;0)),NOT(AND(LEFT(E7,5)="12.32",IFERROR(U7/$G$6,"")&lt;&gt;0))),"", IFERROR(U7/$U$6,""))</f>
      </c>
    </row>
    <row r="8" ht="16" customHeight="1" spans="1:23" x14ac:dyDescent="0.25">
      <c r="A8" s="40"/>
      <c r="C8" s="68" t="s">
        <v>43</v>
      </c>
      <c r="D8" s="68" t="s">
        <v>43</v>
      </c>
      <c r="E8" s="69"/>
      <c r="F8" s="70"/>
      <c r="G8" s="71">
        <f>SUMIFS(
INDEX('ETPT Format DDG'!$A:$ZZ,,IFERROR(MATCH(E8,'ETPT Format DDG'!$2:$2,0),MATCH(C8,'ETPT Format DDG'!$2:$2,0))),
INDEX( 'ETPT Format DDG'!$A:$ZZ,,MATCH("Fonction agrégat",'ETPT Format DDG'!2:2,0)),"M-TIT",
INDEX( 'ETPT Format DDG'!$A:$ZZ,,MATCH("Juridiction",'ETPT Format DDG'!2:2,0)),$A$3)</f>
      </c>
      <c r="H8" s="72">
        <f>IF(AND(OR(LEFT(C8,3)="12.",LEFT(E8,3)="12.",LEFT(E8,5)="CET &gt;",IFERROR(G8/$G$6,"")=0),NOT(AND(LEFT(E8,4)="12.8",IFERROR(G8/$G$6,"")&lt;&gt;0)),NOT(AND(LEFT(E8,5)="12.31",IFERROR(G8/$G$6,"")&lt;&gt;0)),NOT(AND(LEFT(E8,5)="12.32",IFERROR(G8/$G$6,"")&lt;&gt;0))),"", IFERROR(G8/$G$6,""))</f>
      </c>
      <c r="I8" s="73">
        <f>SUMIFS(
INDEX('ETPT Format DDG'!$A:$ZZ,,IFERROR(MATCH(E8,'ETPT Format DDG'!$2:$2,0),MATCH(C8,'ETPT Format DDG'!$2:$2,0))),
INDEX( 'ETPT Format DDG'!$A:$ZZ,,MATCH("Fonction agrégat",'ETPT Format DDG'!2:2,0)),"M-PLAC-ADD",
INDEX( 'ETPT Format DDG'!$A:$ZZ,,MATCH("Juridiction",'ETPT Format DDG'!2:2,0)),$A$3)</f>
      </c>
      <c r="J8" s="73">
        <f>SUMIFS(
INDEX('ETPT Format DDG'!$A:$ZZ,,IFERROR(MATCH(E8,'ETPT Format DDG'!$2:$2,0),MATCH(C8,'ETPT Format DDG'!$2:$2,0))),
INDEX( 'ETPT Format DDG'!$A:$ZZ,,MATCH("Fonction agrégat",'ETPT Format DDG'!2:2,0)),"M-PLAC-SUB",
INDEX( 'ETPT Format DDG'!$A:$ZZ,,MATCH("Juridiction",'ETPT Format DDG'!2:2,0)),$A$3)</f>
      </c>
      <c r="K8" s="73">
        <f>SUMIFS(
INDEX('ETPT Format DDG'!$A:$ZZ,,IFERROR(MATCH(E8,'ETPT Format DDG'!$2:$2,0),MATCH(C8,'ETPT Format DDG'!$2:$2,0))),
INDEX( 'ETPT Format DDG'!$A:$ZZ,,MATCH("Fonction agrégat",'ETPT Format DDG'!2:2,0)),"M-CONT",
INDEX( 'ETPT Format DDG'!$A:$ZZ,,MATCH("Juridiction",'ETPT Format DDG'!2:2,0)),$A$3,
INDEX( 'ETPT Format DDG'!$A:$ZZ,,MATCH("Catégorie",'ETPT Format DDG'!2:2,0)),"Magistrat")</f>
      </c>
      <c r="L8" s="71">
        <f>SUMIFS(
INDEX('ETPT Format DDG'!$A:$ZZ,,IFERROR(MATCH(E8,'ETPT Format DDG'!$2:$2,0),MATCH(C8,'ETPT Format DDG'!$2:$2,0))),
INDEX( 'ETPT Format DDG'!$A:$ZZ,,MATCH("Juridiction",'ETPT Format DDG'!2:2,0)),$A$3,
INDEX( 'ETPT Format DDG'!$A:$ZZ,,MATCH("Catégorie",'ETPT Format DDG'!2:2,0)),"Magistrat")</f>
      </c>
      <c r="M8" s="74">
        <f>IF(AND(OR(LEFT(C8,3)="12.",LEFT(E8,3)="12.",LEFT(E8,5)="CET &gt;", IFERROR(L8/$L$6,"")=0),NOT(AND(LEFT(E8,4)="12.8",IFERROR(G8/$G$6,"")&lt;&gt;0)),NOT(AND(LEFT(E8,5)="12.31",IFERROR(L8/$G$6,"")&lt;&gt;0)),NOT(AND(LEFT(E8,5)="12.32",IFERROR(L8/$G$6,"")&lt;&gt;0))),"", IFERROR(L8/$L$6,""))</f>
      </c>
      <c r="N8" s="73">
        <f>SUMIFS(
INDEX('ETPT Format DDG'!$A:$ZZ,,IFERROR(MATCH(E8,'ETPT Format DDG'!$2:$2,0),MATCH(C8,'ETPT Format DDG'!$2:$2,0))),
INDEX( 'ETPT Format DDG'!$A:$ZZ,,MATCH("Fonction agrégat",'ETPT Format DDG'!2:2,0)),"F-TIT",
INDEX( 'ETPT Format DDG'!$A:$ZZ,,MATCH("Juridiction",'ETPT Format DDG'!2:2,0)),$A$3)</f>
      </c>
      <c r="O8" s="72">
        <f>IF(AND(OR(LEFT(C8,3)="12.",LEFT(E8,3)="12.",LEFT(E8,5)="CET &gt;",IFERROR(N8/$N$6,"")=0),NOT(AND(LEFT(E8,4)="12.8",IFERROR(G8/$G$6,"")&lt;&gt;0)),NOT(AND(LEFT(E8,5)="12.31",IFERROR(N8/$G$6,"")&lt;&gt;0)),NOT(AND(LEFT(E8,5)="12.32",IFERROR(N8/$G$6,"")&lt;&gt;0))),"",IFERROR(N8/$N$6,""))</f>
      </c>
      <c r="P8" s="73">
        <f>SUMIFS(
INDEX('ETPT Format DDG'!$A:$FB,,IFERROR(MATCH(E8,'ETPT Format DDG'!$2:$2,0),MATCH(C8,'ETPT Format DDG'!$2:$2,0))),
INDEX( 'ETPT Format DDG'!$A:$ZZ,,MATCH("Fonction agrégat",'ETPT Format DDG'!2:2,0)),"F-PLAC-ADD",
INDEX( 'ETPT Format DDG'!$A:$ZZ,,MATCH("Juridiction",'ETPT Format DDG'!2:2,0)),$A$3)</f>
      </c>
      <c r="Q8" s="73">
        <f>SUMIFS(
INDEX('ETPT Format DDG'!$A:$FB,,IFERROR(MATCH(E8,'ETPT Format DDG'!$2:$2,0),MATCH(C8,'ETPT Format DDG'!$2:$2,0))),
INDEX( 'ETPT Format DDG'!$A:$ZZ,,MATCH("Fonction agrégat",'ETPT Format DDG'!2:2,0)),"F-PLAC-SUB",
INDEX( 'ETPT Format DDG'!$A:$ZZ,,MATCH("Juridiction",'ETPT Format DDG'!2:2,0)),$A$3)</f>
      </c>
      <c r="R8" s="73">
        <f>SUMIFS(
INDEX('ETPT Format DDG'!$A:$FB,,IFERROR(MATCH(E8,'ETPT Format DDG'!$2:$2,0),MATCH(C8,'ETPT Format DDG'!$2:$2,0))),
INDEX( 'ETPT Format DDG'!$A:$ZZ,,MATCH("Fonction agrégat",'ETPT Format DDG'!2:2,0)),"C",
'ETPT Format DDG'!$H:$H,"Greffe",
INDEX( 'ETPT Format DDG'!$A:$ZZ,,MATCH("Juridiction",'ETPT Format DDG'!2:2,0)),$A$3)</f>
      </c>
      <c r="S8" s="71">
        <f>SUMIFS(
INDEX('ETPT Format DDG'!$A:$FB,,IFERROR(MATCH(E8,'ETPT Format DDG'!$2:$2,0),MATCH(C8,'ETPT Format DDG'!$2:$2,0))),
INDEX( 'ETPT Format DDG'!$A:$ZZ,,MATCH("Catégorie",'ETPT Format DDG'!2:2,0)),"Greffe",
INDEX( 'ETPT Format DDG'!$A:$ZZ,,MATCH("Juridiction",'ETPT Format DDG'!2:2,0)),$A$3)</f>
      </c>
      <c r="T8" s="72">
        <f>IF(AND(OR(LEFT(C8,3)="12.",LEFT(E8,3)="12.",LEFT(E8,5)="CET &gt;",IFERROR(S8/$S$6,"")=0),NOT(AND(LEFT(E8,4)="12.8",IFERROR(G8/$G$6,"")&lt;&gt;0)),NOT(AND(LEFT(E8,5)="12.31",IFERROR(S8/$G$6,"")&lt;&gt;0)),NOT(AND(LEFT(E8,5)="12.32",IFERROR(S8/$G$6,"")&lt;&gt;0))),"", IFERROR(S8/$S$6,""))</f>
      </c>
      <c r="U8" s="71">
        <f>SUMIFS(
INDEX('ETPT Format DDG'!$A:$FB,,IFERROR(MATCH(E8,'ETPT Format DDG'!$2:$2,0),MATCH(C8,'ETPT Format DDG'!$2:$2,0))),
INDEX( 'ETPT Format DDG'!$A:$ZZ,,MATCH("Fonction agrégat",'ETPT Format DDG'!2:2,0)),"C",
INDEX( 'ETPT Format DDG'!$A:$ZZ,,MATCH("Juridiction",'ETPT Format DDG'!2:2,0)),$A$3,
INDEX( 'ETPT Format DDG'!$A:$ZZ,,MATCH("Catégorie",'ETPT Format DDG'!2:2,0)),"Autour du magistrat")</f>
      </c>
      <c r="V8" s="74">
        <f>IF(AND(OR(LEFT(C8,3)="12.",LEFT(E8,3)="12.",LEFT(E8,5)="CET &gt;",IFERROR(U8/$U$6,"")=0),NOT(AND(LEFT(E8,4)="12.8",IFERROR(G8/$G$6,"")&lt;&gt;0)),NOT(AND(LEFT(E8,5)="12.31",IFERROR(U8/$G$6,"")&lt;&gt;0)),NOT(AND(LEFT(E8,5)="12.32",IFERROR(U8/$G$6,"")&lt;&gt;0))),"", IFERROR(U8/$U$6,""))</f>
      </c>
    </row>
    <row r="9" ht="16" customHeight="1" spans="1:23" x14ac:dyDescent="0.25">
      <c r="A9" s="40"/>
      <c r="C9" s="68"/>
      <c r="D9" s="68"/>
      <c r="E9" s="69" t="s">
        <v>44</v>
      </c>
      <c r="F9" s="70" t="s">
        <v>44</v>
      </c>
      <c r="G9" s="71">
        <f>SUMIFS(
INDEX('ETPT Format DDG'!$A:$ZZ,,IFERROR(MATCH(E9,'ETPT Format DDG'!$2:$2,0),MATCH(C9,'ETPT Format DDG'!$2:$2,0))),
INDEX( 'ETPT Format DDG'!$A:$ZZ,,MATCH("Fonction agrégat",'ETPT Format DDG'!2:2,0)),"M-TIT",
INDEX( 'ETPT Format DDG'!$A:$ZZ,,MATCH("Juridiction",'ETPT Format DDG'!2:2,0)),$A$3)</f>
      </c>
      <c r="H9" s="72">
        <f>IF(AND(OR(LEFT(C9,3)="12.",LEFT(E9,3)="12.",LEFT(E9,5)="CET &gt;",IFERROR(G9/$G$6,"")=0),NOT(AND(LEFT(E9,4)="12.8",IFERROR(G9/$G$6,"")&lt;&gt;0)),NOT(AND(LEFT(E9,5)="12.31",IFERROR(G9/$G$6,"")&lt;&gt;0)),NOT(AND(LEFT(E9,5)="12.32",IFERROR(G9/$G$6,"")&lt;&gt;0))),"", IFERROR(G9/$G$6,""))</f>
      </c>
      <c r="I9" s="73">
        <f>SUMIFS(
INDEX('ETPT Format DDG'!$A:$ZZ,,IFERROR(MATCH(E9,'ETPT Format DDG'!$2:$2,0),MATCH(C9,'ETPT Format DDG'!$2:$2,0))),
INDEX( 'ETPT Format DDG'!$A:$ZZ,,MATCH("Fonction agrégat",'ETPT Format DDG'!2:2,0)),"M-PLAC-ADD",
INDEX( 'ETPT Format DDG'!$A:$ZZ,,MATCH("Juridiction",'ETPT Format DDG'!2:2,0)),$A$3)</f>
      </c>
      <c r="J9" s="73">
        <f>SUMIFS(
INDEX('ETPT Format DDG'!$A:$ZZ,,IFERROR(MATCH(E9,'ETPT Format DDG'!$2:$2,0),MATCH(C9,'ETPT Format DDG'!$2:$2,0))),
INDEX( 'ETPT Format DDG'!$A:$ZZ,,MATCH("Fonction agrégat",'ETPT Format DDG'!2:2,0)),"M-PLAC-SUB",
INDEX( 'ETPT Format DDG'!$A:$ZZ,,MATCH("Juridiction",'ETPT Format DDG'!2:2,0)),$A$3)</f>
      </c>
      <c r="K9" s="73">
        <f>SUMIFS(
INDEX('ETPT Format DDG'!$A:$ZZ,,IFERROR(MATCH(E9,'ETPT Format DDG'!$2:$2,0),MATCH(C9,'ETPT Format DDG'!$2:$2,0))),
INDEX( 'ETPT Format DDG'!$A:$ZZ,,MATCH("Fonction agrégat",'ETPT Format DDG'!2:2,0)),"M-CONT",
INDEX( 'ETPT Format DDG'!$A:$ZZ,,MATCH("Juridiction",'ETPT Format DDG'!2:2,0)),$A$3,
INDEX( 'ETPT Format DDG'!$A:$ZZ,,MATCH("Catégorie",'ETPT Format DDG'!2:2,0)),"Magistrat")</f>
      </c>
      <c r="L9" s="71">
        <f>SUMIFS(
INDEX('ETPT Format DDG'!$A:$ZZ,,IFERROR(MATCH(E9,'ETPT Format DDG'!$2:$2,0),MATCH(C9,'ETPT Format DDG'!$2:$2,0))),
INDEX( 'ETPT Format DDG'!$A:$ZZ,,MATCH("Juridiction",'ETPT Format DDG'!2:2,0)),$A$3,
INDEX( 'ETPT Format DDG'!$A:$ZZ,,MATCH("Catégorie",'ETPT Format DDG'!2:2,0)),"Magistrat")</f>
      </c>
      <c r="M9" s="74">
        <f>IF(AND(OR(LEFT(C9,3)="12.",LEFT(E9,3)="12.",LEFT(E9,5)="CET &gt;", IFERROR(L9/$L$6,"")=0),NOT(AND(LEFT(E9,4)="12.8",IFERROR(G9/$G$6,"")&lt;&gt;0)),NOT(AND(LEFT(E9,5)="12.31",IFERROR(L9/$G$6,"")&lt;&gt;0)),NOT(AND(LEFT(E9,5)="12.32",IFERROR(L9/$G$6,"")&lt;&gt;0))),"", IFERROR(L9/$L$6,""))</f>
      </c>
      <c r="N9" s="73">
        <f>SUMIFS(
INDEX('ETPT Format DDG'!$A:$ZZ,,IFERROR(MATCH(E9,'ETPT Format DDG'!$2:$2,0),MATCH(C9,'ETPT Format DDG'!$2:$2,0))),
INDEX( 'ETPT Format DDG'!$A:$ZZ,,MATCH("Fonction agrégat",'ETPT Format DDG'!2:2,0)),"F-TIT",
INDEX( 'ETPT Format DDG'!$A:$ZZ,,MATCH("Juridiction",'ETPT Format DDG'!2:2,0)),$A$3)</f>
      </c>
      <c r="O9" s="72">
        <f>IF(AND(OR(LEFT(C9,3)="12.",LEFT(E9,3)="12.",LEFT(E9,5)="CET &gt;",IFERROR(N9/$N$6,"")=0),NOT(AND(LEFT(E9,4)="12.8",IFERROR(G9/$G$6,"")&lt;&gt;0)),NOT(AND(LEFT(E9,5)="12.31",IFERROR(N9/$G$6,"")&lt;&gt;0)),NOT(AND(LEFT(E9,5)="12.32",IFERROR(N9/$G$6,"")&lt;&gt;0))),"",IFERROR(N9/$N$6,""))</f>
      </c>
      <c r="P9" s="73">
        <f>SUMIFS(
INDEX('ETPT Format DDG'!$A:$FB,,IFERROR(MATCH(E9,'ETPT Format DDG'!$2:$2,0),MATCH(C9,'ETPT Format DDG'!$2:$2,0))),
INDEX( 'ETPT Format DDG'!$A:$ZZ,,MATCH("Fonction agrégat",'ETPT Format DDG'!2:2,0)),"F-PLAC-ADD",
INDEX( 'ETPT Format DDG'!$A:$ZZ,,MATCH("Juridiction",'ETPT Format DDG'!2:2,0)),$A$3)</f>
      </c>
      <c r="Q9" s="73">
        <f>SUMIFS(
INDEX('ETPT Format DDG'!$A:$FB,,IFERROR(MATCH(E9,'ETPT Format DDG'!$2:$2,0),MATCH(C9,'ETPT Format DDG'!$2:$2,0))),
INDEX( 'ETPT Format DDG'!$A:$ZZ,,MATCH("Fonction agrégat",'ETPT Format DDG'!2:2,0)),"F-PLAC-SUB",
INDEX( 'ETPT Format DDG'!$A:$ZZ,,MATCH("Juridiction",'ETPT Format DDG'!2:2,0)),$A$3)</f>
      </c>
      <c r="R9" s="73">
        <f>SUMIFS(
INDEX('ETPT Format DDG'!$A:$FB,,IFERROR(MATCH(E9,'ETPT Format DDG'!$2:$2,0),MATCH(C9,'ETPT Format DDG'!$2:$2,0))),
INDEX( 'ETPT Format DDG'!$A:$ZZ,,MATCH("Fonction agrégat",'ETPT Format DDG'!2:2,0)),"C",
'ETPT Format DDG'!$H:$H,"Greffe",
INDEX( 'ETPT Format DDG'!$A:$ZZ,,MATCH("Juridiction",'ETPT Format DDG'!2:2,0)),$A$3)</f>
      </c>
      <c r="S9" s="71">
        <f>SUMIFS(
INDEX('ETPT Format DDG'!$A:$FB,,IFERROR(MATCH(E9,'ETPT Format DDG'!$2:$2,0),MATCH(C9,'ETPT Format DDG'!$2:$2,0))),
INDEX( 'ETPT Format DDG'!$A:$ZZ,,MATCH("Catégorie",'ETPT Format DDG'!2:2,0)),"Greffe",
INDEX( 'ETPT Format DDG'!$A:$ZZ,,MATCH("Juridiction",'ETPT Format DDG'!2:2,0)),$A$3)</f>
      </c>
      <c r="T9" s="72">
        <f>IF(AND(OR(LEFT(C9,3)="12.",LEFT(E9,3)="12.",LEFT(E9,5)="CET &gt;",IFERROR(S9/$S$6,"")=0),NOT(AND(LEFT(E9,4)="12.8",IFERROR(G9/$G$6,"")&lt;&gt;0)),NOT(AND(LEFT(E9,5)="12.31",IFERROR(S9/$G$6,"")&lt;&gt;0)),NOT(AND(LEFT(E9,5)="12.32",IFERROR(S9/$G$6,"")&lt;&gt;0))),"", IFERROR(S9/$S$6,""))</f>
      </c>
      <c r="U9" s="71">
        <f>SUMIFS(
INDEX('ETPT Format DDG'!$A:$FB,,IFERROR(MATCH(E9,'ETPT Format DDG'!$2:$2,0),MATCH(C9,'ETPT Format DDG'!$2:$2,0))),
INDEX( 'ETPT Format DDG'!$A:$ZZ,,MATCH("Fonction agrégat",'ETPT Format DDG'!2:2,0)),"C",
INDEX( 'ETPT Format DDG'!$A:$ZZ,,MATCH("Juridiction",'ETPT Format DDG'!2:2,0)),$A$3,
INDEX( 'ETPT Format DDG'!$A:$ZZ,,MATCH("Catégorie",'ETPT Format DDG'!2:2,0)),"Autour du magistrat")</f>
      </c>
      <c r="V9" s="74">
        <f>IF(AND(OR(LEFT(C9,3)="12.",LEFT(E9,3)="12.",LEFT(E9,5)="CET &gt;",IFERROR(U9/$U$6,"")=0),NOT(AND(LEFT(E9,4)="12.8",IFERROR(G9/$G$6,"")&lt;&gt;0)),NOT(AND(LEFT(E9,5)="12.31",IFERROR(U9/$G$6,"")&lt;&gt;0)),NOT(AND(LEFT(E9,5)="12.32",IFERROR(U9/$G$6,"")&lt;&gt;0))),"", IFERROR(U9/$U$6,""))</f>
      </c>
    </row>
    <row r="10" ht="16" customHeight="1" spans="1:23" x14ac:dyDescent="0.25">
      <c r="A10" s="40"/>
      <c r="C10" s="68"/>
      <c r="D10" s="68"/>
      <c r="E10" s="69" t="s">
        <v>45</v>
      </c>
      <c r="F10" s="70" t="s">
        <v>45</v>
      </c>
      <c r="G10" s="71">
        <f>SUMIFS(
INDEX('ETPT Format DDG'!$A:$ZZ,,IFERROR(MATCH(E10,'ETPT Format DDG'!$2:$2,0),MATCH(C10,'ETPT Format DDG'!$2:$2,0))),
INDEX( 'ETPT Format DDG'!$A:$ZZ,,MATCH("Fonction agrégat",'ETPT Format DDG'!2:2,0)),"M-TIT",
INDEX( 'ETPT Format DDG'!$A:$ZZ,,MATCH("Juridiction",'ETPT Format DDG'!2:2,0)),$A$3)</f>
      </c>
      <c r="H10" s="72">
        <f>IF(AND(OR(LEFT(C10,3)="12.",LEFT(E10,3)="12.",LEFT(E10,5)="CET &gt;",IFERROR(G10/$G$6,"")=0),NOT(AND(LEFT(E10,4)="12.8",IFERROR(G10/$G$6,"")&lt;&gt;0)),NOT(AND(LEFT(E10,5)="12.31",IFERROR(G10/$G$6,"")&lt;&gt;0)),NOT(AND(LEFT(E10,5)="12.32",IFERROR(G10/$G$6,"")&lt;&gt;0))),"", IFERROR(G10/$G$6,""))</f>
      </c>
      <c r="I10" s="73">
        <f>SUMIFS(
INDEX('ETPT Format DDG'!$A:$ZZ,,IFERROR(MATCH(E10,'ETPT Format DDG'!$2:$2,0),MATCH(C10,'ETPT Format DDG'!$2:$2,0))),
INDEX( 'ETPT Format DDG'!$A:$ZZ,,MATCH("Fonction agrégat",'ETPT Format DDG'!2:2,0)),"M-PLAC-ADD",
INDEX( 'ETPT Format DDG'!$A:$ZZ,,MATCH("Juridiction",'ETPT Format DDG'!2:2,0)),$A$3)</f>
      </c>
      <c r="J10" s="73">
        <f>SUMIFS(
INDEX('ETPT Format DDG'!$A:$ZZ,,IFERROR(MATCH(E10,'ETPT Format DDG'!$2:$2,0),MATCH(C10,'ETPT Format DDG'!$2:$2,0))),
INDEX( 'ETPT Format DDG'!$A:$ZZ,,MATCH("Fonction agrégat",'ETPT Format DDG'!2:2,0)),"M-PLAC-SUB",
INDEX( 'ETPT Format DDG'!$A:$ZZ,,MATCH("Juridiction",'ETPT Format DDG'!2:2,0)),$A$3)</f>
      </c>
      <c r="K10" s="73">
        <f>SUMIFS(
INDEX('ETPT Format DDG'!$A:$ZZ,,IFERROR(MATCH(E10,'ETPT Format DDG'!$2:$2,0),MATCH(C10,'ETPT Format DDG'!$2:$2,0))),
INDEX( 'ETPT Format DDG'!$A:$ZZ,,MATCH("Fonction agrégat",'ETPT Format DDG'!2:2,0)),"M-CONT",
INDEX( 'ETPT Format DDG'!$A:$ZZ,,MATCH("Juridiction",'ETPT Format DDG'!2:2,0)),$A$3,
INDEX( 'ETPT Format DDG'!$A:$ZZ,,MATCH("Catégorie",'ETPT Format DDG'!2:2,0)),"Magistrat")</f>
      </c>
      <c r="L10" s="71">
        <f>SUMIFS(
INDEX('ETPT Format DDG'!$A:$ZZ,,IFERROR(MATCH(E10,'ETPT Format DDG'!$2:$2,0),MATCH(C10,'ETPT Format DDG'!$2:$2,0))),
INDEX( 'ETPT Format DDG'!$A:$ZZ,,MATCH("Juridiction",'ETPT Format DDG'!2:2,0)),$A$3,
INDEX( 'ETPT Format DDG'!$A:$ZZ,,MATCH("Catégorie",'ETPT Format DDG'!2:2,0)),"Magistrat")</f>
      </c>
      <c r="M10" s="74">
        <f>IF(AND(OR(LEFT(C10,3)="12.",LEFT(E10,3)="12.",LEFT(E10,5)="CET &gt;", IFERROR(L10/$L$6,"")=0),NOT(AND(LEFT(E10,4)="12.8",IFERROR(G10/$G$6,"")&lt;&gt;0)),NOT(AND(LEFT(E10,5)="12.31",IFERROR(L10/$G$6,"")&lt;&gt;0)),NOT(AND(LEFT(E10,5)="12.32",IFERROR(L10/$G$6,"")&lt;&gt;0))),"", IFERROR(L10/$L$6,""))</f>
      </c>
      <c r="N10" s="73">
        <f>SUMIFS(
INDEX('ETPT Format DDG'!$A:$ZZ,,IFERROR(MATCH(E10,'ETPT Format DDG'!$2:$2,0),MATCH(C10,'ETPT Format DDG'!$2:$2,0))),
INDEX( 'ETPT Format DDG'!$A:$ZZ,,MATCH("Fonction agrégat",'ETPT Format DDG'!2:2,0)),"F-TIT",
INDEX( 'ETPT Format DDG'!$A:$ZZ,,MATCH("Juridiction",'ETPT Format DDG'!2:2,0)),$A$3)</f>
      </c>
      <c r="O10" s="72">
        <f>IF(AND(OR(LEFT(C10,3)="12.",LEFT(E10,3)="12.",LEFT(E10,5)="CET &gt;",IFERROR(N10/$N$6,"")=0),NOT(AND(LEFT(E10,4)="12.8",IFERROR(G10/$G$6,"")&lt;&gt;0)),NOT(AND(LEFT(E10,5)="12.31",IFERROR(N10/$G$6,"")&lt;&gt;0)),NOT(AND(LEFT(E10,5)="12.32",IFERROR(N10/$G$6,"")&lt;&gt;0))),"",IFERROR(N10/$N$6,""))</f>
      </c>
      <c r="P10" s="73">
        <f>SUMIFS(
INDEX('ETPT Format DDG'!$A:$FB,,IFERROR(MATCH(E10,'ETPT Format DDG'!$2:$2,0),MATCH(C10,'ETPT Format DDG'!$2:$2,0))),
INDEX( 'ETPT Format DDG'!$A:$ZZ,,MATCH("Fonction agrégat",'ETPT Format DDG'!2:2,0)),"F-PLAC-ADD",
INDEX( 'ETPT Format DDG'!$A:$ZZ,,MATCH("Juridiction",'ETPT Format DDG'!2:2,0)),$A$3)</f>
      </c>
      <c r="Q10" s="73">
        <f>SUMIFS(
INDEX('ETPT Format DDG'!$A:$FB,,IFERROR(MATCH(E10,'ETPT Format DDG'!$2:$2,0),MATCH(C10,'ETPT Format DDG'!$2:$2,0))),
INDEX( 'ETPT Format DDG'!$A:$ZZ,,MATCH("Fonction agrégat",'ETPT Format DDG'!2:2,0)),"F-PLAC-SUB",
INDEX( 'ETPT Format DDG'!$A:$ZZ,,MATCH("Juridiction",'ETPT Format DDG'!2:2,0)),$A$3)</f>
      </c>
      <c r="R10" s="73">
        <f>SUMIFS(
INDEX('ETPT Format DDG'!$A:$FB,,IFERROR(MATCH(E10,'ETPT Format DDG'!$2:$2,0),MATCH(C10,'ETPT Format DDG'!$2:$2,0))),
INDEX( 'ETPT Format DDG'!$A:$ZZ,,MATCH("Fonction agrégat",'ETPT Format DDG'!2:2,0)),"C",
'ETPT Format DDG'!$H:$H,"Greffe",
INDEX( 'ETPT Format DDG'!$A:$ZZ,,MATCH("Juridiction",'ETPT Format DDG'!2:2,0)),$A$3)</f>
      </c>
      <c r="S10" s="71">
        <f>SUMIFS(
INDEX('ETPT Format DDG'!$A:$FB,,IFERROR(MATCH(E10,'ETPT Format DDG'!$2:$2,0),MATCH(C10,'ETPT Format DDG'!$2:$2,0))),
INDEX( 'ETPT Format DDG'!$A:$ZZ,,MATCH("Catégorie",'ETPT Format DDG'!2:2,0)),"Greffe",
INDEX( 'ETPT Format DDG'!$A:$ZZ,,MATCH("Juridiction",'ETPT Format DDG'!2:2,0)),$A$3)</f>
      </c>
      <c r="T10" s="72">
        <f>IF(AND(OR(LEFT(C10,3)="12.",LEFT(E10,3)="12.",LEFT(E10,5)="CET &gt;",IFERROR(S10/$S$6,"")=0),NOT(AND(LEFT(E10,4)="12.8",IFERROR(G10/$G$6,"")&lt;&gt;0)),NOT(AND(LEFT(E10,5)="12.31",IFERROR(S10/$G$6,"")&lt;&gt;0)),NOT(AND(LEFT(E10,5)="12.32",IFERROR(S10/$G$6,"")&lt;&gt;0))),"", IFERROR(S10/$S$6,""))</f>
      </c>
      <c r="U10" s="71">
        <f>SUMIFS(
INDEX('ETPT Format DDG'!$A:$FB,,IFERROR(MATCH(E10,'ETPT Format DDG'!$2:$2,0),MATCH(C10,'ETPT Format DDG'!$2:$2,0))),
INDEX( 'ETPT Format DDG'!$A:$ZZ,,MATCH("Fonction agrégat",'ETPT Format DDG'!2:2,0)),"C",
INDEX( 'ETPT Format DDG'!$A:$ZZ,,MATCH("Juridiction",'ETPT Format DDG'!2:2,0)),$A$3,
INDEX( 'ETPT Format DDG'!$A:$ZZ,,MATCH("Catégorie",'ETPT Format DDG'!2:2,0)),"Autour du magistrat")</f>
      </c>
      <c r="V10" s="74">
        <f>IF(AND(OR(LEFT(C10,3)="12.",LEFT(E10,3)="12.",LEFT(E10,5)="CET &gt;",IFERROR(U10/$U$6,"")=0),NOT(AND(LEFT(E10,4)="12.8",IFERROR(G10/$G$6,"")&lt;&gt;0)),NOT(AND(LEFT(E10,5)="12.31",IFERROR(U10/$G$6,"")&lt;&gt;0)),NOT(AND(LEFT(E10,5)="12.32",IFERROR(U10/$G$6,"")&lt;&gt;0))),"", IFERROR(U10/$U$6,""))</f>
      </c>
    </row>
    <row r="11" ht="16" customHeight="1" spans="1:23" x14ac:dyDescent="0.25">
      <c r="A11" s="40"/>
      <c r="C11" s="68"/>
      <c r="D11" s="68"/>
      <c r="E11" s="69" t="s">
        <v>46</v>
      </c>
      <c r="F11" s="70" t="s">
        <v>46</v>
      </c>
      <c r="G11" s="71">
        <f>SUMIFS(
INDEX('ETPT Format DDG'!$A:$ZZ,,IFERROR(MATCH(E11,'ETPT Format DDG'!$2:$2,0),MATCH(C11,'ETPT Format DDG'!$2:$2,0))),
INDEX( 'ETPT Format DDG'!$A:$ZZ,,MATCH("Fonction agrégat",'ETPT Format DDG'!2:2,0)),"M-TIT",
INDEX( 'ETPT Format DDG'!$A:$ZZ,,MATCH("Juridiction",'ETPT Format DDG'!2:2,0)),$A$3)</f>
      </c>
      <c r="H11" s="72">
        <f>IF(AND(OR(LEFT(C11,3)="12.",LEFT(E11,3)="12.",LEFT(E11,5)="CET &gt;",IFERROR(G11/$G$6,"")=0),NOT(AND(LEFT(E11,4)="12.8",IFERROR(G11/$G$6,"")&lt;&gt;0)),NOT(AND(LEFT(E11,5)="12.31",IFERROR(G11/$G$6,"")&lt;&gt;0)),NOT(AND(LEFT(E11,5)="12.32",IFERROR(G11/$G$6,"")&lt;&gt;0))),"", IFERROR(G11/$G$6,""))</f>
      </c>
      <c r="I11" s="73">
        <f>SUMIFS(
INDEX('ETPT Format DDG'!$A:$ZZ,,IFERROR(MATCH(E11,'ETPT Format DDG'!$2:$2,0),MATCH(C11,'ETPT Format DDG'!$2:$2,0))),
INDEX( 'ETPT Format DDG'!$A:$ZZ,,MATCH("Fonction agrégat",'ETPT Format DDG'!2:2,0)),"M-PLAC-ADD",
INDEX( 'ETPT Format DDG'!$A:$ZZ,,MATCH("Juridiction",'ETPT Format DDG'!2:2,0)),$A$3)</f>
      </c>
      <c r="J11" s="73">
        <f>SUMIFS(
INDEX('ETPT Format DDG'!$A:$ZZ,,IFERROR(MATCH(E11,'ETPT Format DDG'!$2:$2,0),MATCH(C11,'ETPT Format DDG'!$2:$2,0))),
INDEX( 'ETPT Format DDG'!$A:$ZZ,,MATCH("Fonction agrégat",'ETPT Format DDG'!2:2,0)),"M-PLAC-SUB",
INDEX( 'ETPT Format DDG'!$A:$ZZ,,MATCH("Juridiction",'ETPT Format DDG'!2:2,0)),$A$3)</f>
      </c>
      <c r="K11" s="73">
        <f>SUMIFS(
INDEX('ETPT Format DDG'!$A:$ZZ,,IFERROR(MATCH(E11,'ETPT Format DDG'!$2:$2,0),MATCH(C11,'ETPT Format DDG'!$2:$2,0))),
INDEX( 'ETPT Format DDG'!$A:$ZZ,,MATCH("Fonction agrégat",'ETPT Format DDG'!2:2,0)),"M-CONT",
INDEX( 'ETPT Format DDG'!$A:$ZZ,,MATCH("Juridiction",'ETPT Format DDG'!2:2,0)),$A$3,
INDEX( 'ETPT Format DDG'!$A:$ZZ,,MATCH("Catégorie",'ETPT Format DDG'!2:2,0)),"Magistrat")</f>
      </c>
      <c r="L11" s="71">
        <f>SUMIFS(
INDEX('ETPT Format DDG'!$A:$ZZ,,IFERROR(MATCH(E11,'ETPT Format DDG'!$2:$2,0),MATCH(C11,'ETPT Format DDG'!$2:$2,0))),
INDEX( 'ETPT Format DDG'!$A:$ZZ,,MATCH("Juridiction",'ETPT Format DDG'!2:2,0)),$A$3,
INDEX( 'ETPT Format DDG'!$A:$ZZ,,MATCH("Catégorie",'ETPT Format DDG'!2:2,0)),"Magistrat")</f>
      </c>
      <c r="M11" s="74">
        <f>IF(AND(OR(LEFT(C11,3)="12.",LEFT(E11,3)="12.",LEFT(E11,5)="CET &gt;", IFERROR(L11/$L$6,"")=0),NOT(AND(LEFT(E11,4)="12.8",IFERROR(G11/$G$6,"")&lt;&gt;0)),NOT(AND(LEFT(E11,5)="12.31",IFERROR(L11/$G$6,"")&lt;&gt;0)),NOT(AND(LEFT(E11,5)="12.32",IFERROR(L11/$G$6,"")&lt;&gt;0))),"", IFERROR(L11/$L$6,""))</f>
      </c>
      <c r="N11" s="73">
        <f>SUMIFS(
INDEX('ETPT Format DDG'!$A:$ZZ,,IFERROR(MATCH(E11,'ETPT Format DDG'!$2:$2,0),MATCH(C11,'ETPT Format DDG'!$2:$2,0))),
INDEX( 'ETPT Format DDG'!$A:$ZZ,,MATCH("Fonction agrégat",'ETPT Format DDG'!2:2,0)),"F-TIT",
INDEX( 'ETPT Format DDG'!$A:$ZZ,,MATCH("Juridiction",'ETPT Format DDG'!2:2,0)),$A$3)</f>
      </c>
      <c r="O11" s="72">
        <f>IF(AND(OR(LEFT(C11,3)="12.",LEFT(E11,3)="12.",LEFT(E11,5)="CET &gt;",IFERROR(N11/$N$6,"")=0),NOT(AND(LEFT(E11,4)="12.8",IFERROR(G11/$G$6,"")&lt;&gt;0)),NOT(AND(LEFT(E11,5)="12.31",IFERROR(N11/$G$6,"")&lt;&gt;0)),NOT(AND(LEFT(E11,5)="12.32",IFERROR(N11/$G$6,"")&lt;&gt;0))),"",IFERROR(N11/$N$6,""))</f>
      </c>
      <c r="P11" s="73">
        <f>SUMIFS(
INDEX('ETPT Format DDG'!$A:$FB,,IFERROR(MATCH(E11,'ETPT Format DDG'!$2:$2,0),MATCH(C11,'ETPT Format DDG'!$2:$2,0))),
INDEX( 'ETPT Format DDG'!$A:$ZZ,,MATCH("Fonction agrégat",'ETPT Format DDG'!2:2,0)),"F-PLAC-ADD",
INDEX( 'ETPT Format DDG'!$A:$ZZ,,MATCH("Juridiction",'ETPT Format DDG'!2:2,0)),$A$3)</f>
      </c>
      <c r="Q11" s="73">
        <f>SUMIFS(
INDEX('ETPT Format DDG'!$A:$FB,,IFERROR(MATCH(E11,'ETPT Format DDG'!$2:$2,0),MATCH(C11,'ETPT Format DDG'!$2:$2,0))),
INDEX( 'ETPT Format DDG'!$A:$ZZ,,MATCH("Fonction agrégat",'ETPT Format DDG'!2:2,0)),"F-PLAC-SUB",
INDEX( 'ETPT Format DDG'!$A:$ZZ,,MATCH("Juridiction",'ETPT Format DDG'!2:2,0)),$A$3)</f>
      </c>
      <c r="R11" s="73">
        <f>SUMIFS(
INDEX('ETPT Format DDG'!$A:$FB,,IFERROR(MATCH(E11,'ETPT Format DDG'!$2:$2,0),MATCH(C11,'ETPT Format DDG'!$2:$2,0))),
INDEX( 'ETPT Format DDG'!$A:$ZZ,,MATCH("Fonction agrégat",'ETPT Format DDG'!2:2,0)),"C",
'ETPT Format DDG'!$H:$H,"Greffe",
INDEX( 'ETPT Format DDG'!$A:$ZZ,,MATCH("Juridiction",'ETPT Format DDG'!2:2,0)),$A$3)</f>
      </c>
      <c r="S11" s="71">
        <f>SUMIFS(
INDEX('ETPT Format DDG'!$A:$FB,,IFERROR(MATCH(E11,'ETPT Format DDG'!$2:$2,0),MATCH(C11,'ETPT Format DDG'!$2:$2,0))),
INDEX( 'ETPT Format DDG'!$A:$ZZ,,MATCH("Catégorie",'ETPT Format DDG'!2:2,0)),"Greffe",
INDEX( 'ETPT Format DDG'!$A:$ZZ,,MATCH("Juridiction",'ETPT Format DDG'!2:2,0)),$A$3)</f>
      </c>
      <c r="T11" s="72">
        <f>IF(AND(OR(LEFT(C11,3)="12.",LEFT(E11,3)="12.",LEFT(E11,5)="CET &gt;",IFERROR(S11/$S$6,"")=0),NOT(AND(LEFT(E11,4)="12.8",IFERROR(G11/$G$6,"")&lt;&gt;0)),NOT(AND(LEFT(E11,5)="12.31",IFERROR(S11/$G$6,"")&lt;&gt;0)),NOT(AND(LEFT(E11,5)="12.32",IFERROR(S11/$G$6,"")&lt;&gt;0))),"", IFERROR(S11/$S$6,""))</f>
      </c>
      <c r="U11" s="71">
        <f>SUMIFS(
INDEX('ETPT Format DDG'!$A:$FB,,IFERROR(MATCH(E11,'ETPT Format DDG'!$2:$2,0),MATCH(C11,'ETPT Format DDG'!$2:$2,0))),
INDEX( 'ETPT Format DDG'!$A:$ZZ,,MATCH("Fonction agrégat",'ETPT Format DDG'!2:2,0)),"C",
INDEX( 'ETPT Format DDG'!$A:$ZZ,,MATCH("Juridiction",'ETPT Format DDG'!2:2,0)),$A$3,
INDEX( 'ETPT Format DDG'!$A:$ZZ,,MATCH("Catégorie",'ETPT Format DDG'!2:2,0)),"Autour du magistrat")</f>
      </c>
      <c r="V11" s="74">
        <f>IF(AND(OR(LEFT(C11,3)="12.",LEFT(E11,3)="12.",LEFT(E11,5)="CET &gt;",IFERROR(U11/$U$6,"")=0),NOT(AND(LEFT(E11,4)="12.8",IFERROR(G11/$G$6,"")&lt;&gt;0)),NOT(AND(LEFT(E11,5)="12.31",IFERROR(U11/$G$6,"")&lt;&gt;0)),NOT(AND(LEFT(E11,5)="12.32",IFERROR(U11/$G$6,"")&lt;&gt;0))),"", IFERROR(U11/$U$6,""))</f>
      </c>
    </row>
    <row r="12" ht="16" customHeight="1" spans="1:23" x14ac:dyDescent="0.25">
      <c r="A12" s="40"/>
      <c r="C12" s="68"/>
      <c r="D12" s="68"/>
      <c r="E12" s="69" t="s">
        <v>47</v>
      </c>
      <c r="F12" s="70" t="s">
        <v>47</v>
      </c>
      <c r="G12" s="71">
        <f>SUMIFS(
INDEX('ETPT Format DDG'!$A:$ZZ,,IFERROR(MATCH(E12,'ETPT Format DDG'!$2:$2,0),MATCH(C12,'ETPT Format DDG'!$2:$2,0))),
INDEX( 'ETPT Format DDG'!$A:$ZZ,,MATCH("Fonction agrégat",'ETPT Format DDG'!2:2,0)),"M-TIT",
INDEX( 'ETPT Format DDG'!$A:$ZZ,,MATCH("Juridiction",'ETPT Format DDG'!2:2,0)),$A$3)</f>
      </c>
      <c r="H12" s="72">
        <f>IF(AND(OR(LEFT(C12,3)="12.",LEFT(E12,3)="12.",LEFT(E12,5)="CET &gt;",IFERROR(G12/$G$6,"")=0),NOT(AND(LEFT(E12,4)="12.8",IFERROR(G12/$G$6,"")&lt;&gt;0)),NOT(AND(LEFT(E12,5)="12.31",IFERROR(G12/$G$6,"")&lt;&gt;0)),NOT(AND(LEFT(E12,5)="12.32",IFERROR(G12/$G$6,"")&lt;&gt;0))),"", IFERROR(G12/$G$6,""))</f>
      </c>
      <c r="I12" s="73">
        <f>SUMIFS(
INDEX('ETPT Format DDG'!$A:$ZZ,,IFERROR(MATCH(E12,'ETPT Format DDG'!$2:$2,0),MATCH(C12,'ETPT Format DDG'!$2:$2,0))),
INDEX( 'ETPT Format DDG'!$A:$ZZ,,MATCH("Fonction agrégat",'ETPT Format DDG'!2:2,0)),"M-PLAC-ADD",
INDEX( 'ETPT Format DDG'!$A:$ZZ,,MATCH("Juridiction",'ETPT Format DDG'!2:2,0)),$A$3)</f>
      </c>
      <c r="J12" s="73">
        <f>SUMIFS(
INDEX('ETPT Format DDG'!$A:$ZZ,,IFERROR(MATCH(E12,'ETPT Format DDG'!$2:$2,0),MATCH(C12,'ETPT Format DDG'!$2:$2,0))),
INDEX( 'ETPT Format DDG'!$A:$ZZ,,MATCH("Fonction agrégat",'ETPT Format DDG'!2:2,0)),"M-PLAC-SUB",
INDEX( 'ETPT Format DDG'!$A:$ZZ,,MATCH("Juridiction",'ETPT Format DDG'!2:2,0)),$A$3)</f>
      </c>
      <c r="K12" s="73">
        <f>SUMIFS(
INDEX('ETPT Format DDG'!$A:$ZZ,,IFERROR(MATCH(E12,'ETPT Format DDG'!$2:$2,0),MATCH(C12,'ETPT Format DDG'!$2:$2,0))),
INDEX( 'ETPT Format DDG'!$A:$ZZ,,MATCH("Fonction agrégat",'ETPT Format DDG'!2:2,0)),"M-CONT",
INDEX( 'ETPT Format DDG'!$A:$ZZ,,MATCH("Juridiction",'ETPT Format DDG'!2:2,0)),$A$3,
INDEX( 'ETPT Format DDG'!$A:$ZZ,,MATCH("Catégorie",'ETPT Format DDG'!2:2,0)),"Magistrat")</f>
      </c>
      <c r="L12" s="71">
        <f>SUMIFS(
INDEX('ETPT Format DDG'!$A:$ZZ,,IFERROR(MATCH(E12,'ETPT Format DDG'!$2:$2,0),MATCH(C12,'ETPT Format DDG'!$2:$2,0))),
INDEX( 'ETPT Format DDG'!$A:$ZZ,,MATCH("Juridiction",'ETPT Format DDG'!2:2,0)),$A$3,
INDEX( 'ETPT Format DDG'!$A:$ZZ,,MATCH("Catégorie",'ETPT Format DDG'!2:2,0)),"Magistrat")</f>
      </c>
      <c r="M12" s="74">
        <f>IF(AND(OR(LEFT(C12,3)="12.",LEFT(E12,3)="12.",LEFT(E12,5)="CET &gt;", IFERROR(L12/$L$6,"")=0),NOT(AND(LEFT(E12,4)="12.8",IFERROR(G12/$G$6,"")&lt;&gt;0)),NOT(AND(LEFT(E12,5)="12.31",IFERROR(L12/$G$6,"")&lt;&gt;0)),NOT(AND(LEFT(E12,5)="12.32",IFERROR(L12/$G$6,"")&lt;&gt;0))),"", IFERROR(L12/$L$6,""))</f>
      </c>
      <c r="N12" s="73">
        <f>SUMIFS(
INDEX('ETPT Format DDG'!$A:$ZZ,,IFERROR(MATCH(E12,'ETPT Format DDG'!$2:$2,0),MATCH(C12,'ETPT Format DDG'!$2:$2,0))),
INDEX( 'ETPT Format DDG'!$A:$ZZ,,MATCH("Fonction agrégat",'ETPT Format DDG'!2:2,0)),"F-TIT",
INDEX( 'ETPT Format DDG'!$A:$ZZ,,MATCH("Juridiction",'ETPT Format DDG'!2:2,0)),$A$3)</f>
      </c>
      <c r="O12" s="72">
        <f>IF(AND(OR(LEFT(C12,3)="12.",LEFT(E12,3)="12.",LEFT(E12,5)="CET &gt;",IFERROR(N12/$N$6,"")=0),NOT(AND(LEFT(E12,4)="12.8",IFERROR(G12/$G$6,"")&lt;&gt;0)),NOT(AND(LEFT(E12,5)="12.31",IFERROR(N12/$G$6,"")&lt;&gt;0)),NOT(AND(LEFT(E12,5)="12.32",IFERROR(N12/$G$6,"")&lt;&gt;0))),"",IFERROR(N12/$N$6,""))</f>
      </c>
      <c r="P12" s="73">
        <f>SUMIFS(
INDEX('ETPT Format DDG'!$A:$FB,,IFERROR(MATCH(E12,'ETPT Format DDG'!$2:$2,0),MATCH(C12,'ETPT Format DDG'!$2:$2,0))),
INDEX( 'ETPT Format DDG'!$A:$ZZ,,MATCH("Fonction agrégat",'ETPT Format DDG'!2:2,0)),"F-PLAC-ADD",
INDEX( 'ETPT Format DDG'!$A:$ZZ,,MATCH("Juridiction",'ETPT Format DDG'!2:2,0)),$A$3)</f>
      </c>
      <c r="Q12" s="73">
        <f>SUMIFS(
INDEX('ETPT Format DDG'!$A:$FB,,IFERROR(MATCH(E12,'ETPT Format DDG'!$2:$2,0),MATCH(C12,'ETPT Format DDG'!$2:$2,0))),
INDEX( 'ETPT Format DDG'!$A:$ZZ,,MATCH("Fonction agrégat",'ETPT Format DDG'!2:2,0)),"F-PLAC-SUB",
INDEX( 'ETPT Format DDG'!$A:$ZZ,,MATCH("Juridiction",'ETPT Format DDG'!2:2,0)),$A$3)</f>
      </c>
      <c r="R12" s="73">
        <f>SUMIFS(
INDEX('ETPT Format DDG'!$A:$FB,,IFERROR(MATCH(E12,'ETPT Format DDG'!$2:$2,0),MATCH(C12,'ETPT Format DDG'!$2:$2,0))),
INDEX( 'ETPT Format DDG'!$A:$ZZ,,MATCH("Fonction agrégat",'ETPT Format DDG'!2:2,0)),"C",
'ETPT Format DDG'!$H:$H,"Greffe",
INDEX( 'ETPT Format DDG'!$A:$ZZ,,MATCH("Juridiction",'ETPT Format DDG'!2:2,0)),$A$3)</f>
      </c>
      <c r="S12" s="71">
        <f>SUMIFS(
INDEX('ETPT Format DDG'!$A:$FB,,IFERROR(MATCH(E12,'ETPT Format DDG'!$2:$2,0),MATCH(C12,'ETPT Format DDG'!$2:$2,0))),
INDEX( 'ETPT Format DDG'!$A:$ZZ,,MATCH("Catégorie",'ETPT Format DDG'!2:2,0)),"Greffe",
INDEX( 'ETPT Format DDG'!$A:$ZZ,,MATCH("Juridiction",'ETPT Format DDG'!2:2,0)),$A$3)</f>
      </c>
      <c r="T12" s="72">
        <f>IF(AND(OR(LEFT(C12,3)="12.",LEFT(E12,3)="12.",LEFT(E12,5)="CET &gt;",IFERROR(S12/$S$6,"")=0),NOT(AND(LEFT(E12,4)="12.8",IFERROR(G12/$G$6,"")&lt;&gt;0)),NOT(AND(LEFT(E12,5)="12.31",IFERROR(S12/$G$6,"")&lt;&gt;0)),NOT(AND(LEFT(E12,5)="12.32",IFERROR(S12/$G$6,"")&lt;&gt;0))),"", IFERROR(S12/$S$6,""))</f>
      </c>
      <c r="U12" s="71">
        <f>SUMIFS(
INDEX('ETPT Format DDG'!$A:$FB,,IFERROR(MATCH(E12,'ETPT Format DDG'!$2:$2,0),MATCH(C12,'ETPT Format DDG'!$2:$2,0))),
INDEX( 'ETPT Format DDG'!$A:$ZZ,,MATCH("Fonction agrégat",'ETPT Format DDG'!2:2,0)),"C",
INDEX( 'ETPT Format DDG'!$A:$ZZ,,MATCH("Juridiction",'ETPT Format DDG'!2:2,0)),$A$3,
INDEX( 'ETPT Format DDG'!$A:$ZZ,,MATCH("Catégorie",'ETPT Format DDG'!2:2,0)),"Autour du magistrat")</f>
      </c>
      <c r="V12" s="74">
        <f>IF(AND(OR(LEFT(C12,3)="12.",LEFT(E12,3)="12.",LEFT(E12,5)="CET &gt;",IFERROR(U12/$U$6,"")=0),NOT(AND(LEFT(E12,4)="12.8",IFERROR(G12/$G$6,"")&lt;&gt;0)),NOT(AND(LEFT(E12,5)="12.31",IFERROR(U12/$G$6,"")&lt;&gt;0)),NOT(AND(LEFT(E12,5)="12.32",IFERROR(U12/$G$6,"")&lt;&gt;0))),"", IFERROR(U12/$U$6,""))</f>
      </c>
    </row>
    <row r="13" ht="16" customHeight="1" spans="1:23" x14ac:dyDescent="0.25">
      <c r="A13" s="40"/>
      <c r="C13" s="68" t="s">
        <v>48</v>
      </c>
      <c r="D13" s="68" t="s">
        <v>48</v>
      </c>
      <c r="E13" s="69"/>
      <c r="F13" s="70"/>
      <c r="G13" s="71">
        <f>SUMIFS(
INDEX('ETPT Format DDG'!$A:$ZZ,,IFERROR(MATCH(E13,'ETPT Format DDG'!$2:$2,0),MATCH(C13,'ETPT Format DDG'!$2:$2,0))),
INDEX( 'ETPT Format DDG'!$A:$ZZ,,MATCH("Fonction agrégat",'ETPT Format DDG'!2:2,0)),"M-TIT",
INDEX( 'ETPT Format DDG'!$A:$ZZ,,MATCH("Juridiction",'ETPT Format DDG'!2:2,0)),$A$3)</f>
      </c>
      <c r="H13" s="72">
        <f>IF(AND(OR(LEFT(C13,3)="12.",LEFT(E13,3)="12.",LEFT(E13,5)="CET &gt;",IFERROR(G13/$G$6,"")=0),NOT(AND(LEFT(E13,4)="12.8",IFERROR(G13/$G$6,"")&lt;&gt;0)),NOT(AND(LEFT(E13,5)="12.31",IFERROR(G13/$G$6,"")&lt;&gt;0)),NOT(AND(LEFT(E13,5)="12.32",IFERROR(G13/$G$6,"")&lt;&gt;0))),"", IFERROR(G13/$G$6,""))</f>
      </c>
      <c r="I13" s="73">
        <f>SUMIFS(
INDEX('ETPT Format DDG'!$A:$ZZ,,IFERROR(MATCH(E13,'ETPT Format DDG'!$2:$2,0),MATCH(C13,'ETPT Format DDG'!$2:$2,0))),
INDEX( 'ETPT Format DDG'!$A:$ZZ,,MATCH("Fonction agrégat",'ETPT Format DDG'!2:2,0)),"M-PLAC-ADD",
INDEX( 'ETPT Format DDG'!$A:$ZZ,,MATCH("Juridiction",'ETPT Format DDG'!2:2,0)),$A$3)</f>
      </c>
      <c r="J13" s="73">
        <f>SUMIFS(
INDEX('ETPT Format DDG'!$A:$ZZ,,IFERROR(MATCH(E13,'ETPT Format DDG'!$2:$2,0),MATCH(C13,'ETPT Format DDG'!$2:$2,0))),
INDEX( 'ETPT Format DDG'!$A:$ZZ,,MATCH("Fonction agrégat",'ETPT Format DDG'!2:2,0)),"M-PLAC-SUB",
INDEX( 'ETPT Format DDG'!$A:$ZZ,,MATCH("Juridiction",'ETPT Format DDG'!2:2,0)),$A$3)</f>
      </c>
      <c r="K13" s="73">
        <f>SUMIFS(
INDEX('ETPT Format DDG'!$A:$ZZ,,IFERROR(MATCH(E13,'ETPT Format DDG'!$2:$2,0),MATCH(C13,'ETPT Format DDG'!$2:$2,0))),
INDEX( 'ETPT Format DDG'!$A:$ZZ,,MATCH("Fonction agrégat",'ETPT Format DDG'!2:2,0)),"M-CONT",
INDEX( 'ETPT Format DDG'!$A:$ZZ,,MATCH("Juridiction",'ETPT Format DDG'!2:2,0)),$A$3,
INDEX( 'ETPT Format DDG'!$A:$ZZ,,MATCH("Catégorie",'ETPT Format DDG'!2:2,0)),"Magistrat")</f>
      </c>
      <c r="L13" s="71">
        <f>SUMIFS(
INDEX('ETPT Format DDG'!$A:$ZZ,,IFERROR(MATCH(E13,'ETPT Format DDG'!$2:$2,0),MATCH(C13,'ETPT Format DDG'!$2:$2,0))),
INDEX( 'ETPT Format DDG'!$A:$ZZ,,MATCH("Juridiction",'ETPT Format DDG'!2:2,0)),$A$3,
INDEX( 'ETPT Format DDG'!$A:$ZZ,,MATCH("Catégorie",'ETPT Format DDG'!2:2,0)),"Magistrat")</f>
      </c>
      <c r="M13" s="74">
        <f>IF(AND(OR(LEFT(C13,3)="12.",LEFT(E13,3)="12.",LEFT(E13,5)="CET &gt;", IFERROR(L13/$L$6,"")=0),NOT(AND(LEFT(E13,4)="12.8",IFERROR(G13/$G$6,"")&lt;&gt;0)),NOT(AND(LEFT(E13,5)="12.31",IFERROR(L13/$G$6,"")&lt;&gt;0)),NOT(AND(LEFT(E13,5)="12.32",IFERROR(L13/$G$6,"")&lt;&gt;0))),"", IFERROR(L13/$L$6,""))</f>
      </c>
      <c r="N13" s="73">
        <f>SUMIFS(
INDEX('ETPT Format DDG'!$A:$ZZ,,IFERROR(MATCH(E13,'ETPT Format DDG'!$2:$2,0),MATCH(C13,'ETPT Format DDG'!$2:$2,0))),
INDEX( 'ETPT Format DDG'!$A:$ZZ,,MATCH("Fonction agrégat",'ETPT Format DDG'!2:2,0)),"F-TIT",
INDEX( 'ETPT Format DDG'!$A:$ZZ,,MATCH("Juridiction",'ETPT Format DDG'!2:2,0)),$A$3)</f>
      </c>
      <c r="O13" s="72">
        <f>IF(AND(OR(LEFT(C13,3)="12.",LEFT(E13,3)="12.",LEFT(E13,5)="CET &gt;",IFERROR(N13/$N$6,"")=0),NOT(AND(LEFT(E13,4)="12.8",IFERROR(G13/$G$6,"")&lt;&gt;0)),NOT(AND(LEFT(E13,5)="12.31",IFERROR(N13/$G$6,"")&lt;&gt;0)),NOT(AND(LEFT(E13,5)="12.32",IFERROR(N13/$G$6,"")&lt;&gt;0))),"",IFERROR(N13/$N$6,""))</f>
      </c>
      <c r="P13" s="73">
        <f>SUMIFS(
INDEX('ETPT Format DDG'!$A:$FB,,IFERROR(MATCH(E13,'ETPT Format DDG'!$2:$2,0),MATCH(C13,'ETPT Format DDG'!$2:$2,0))),
INDEX( 'ETPT Format DDG'!$A:$ZZ,,MATCH("Fonction agrégat",'ETPT Format DDG'!2:2,0)),"F-PLAC-ADD",
INDEX( 'ETPT Format DDG'!$A:$ZZ,,MATCH("Juridiction",'ETPT Format DDG'!2:2,0)),$A$3)</f>
      </c>
      <c r="Q13" s="73">
        <f>SUMIFS(
INDEX('ETPT Format DDG'!$A:$FB,,IFERROR(MATCH(E13,'ETPT Format DDG'!$2:$2,0),MATCH(C13,'ETPT Format DDG'!$2:$2,0))),
INDEX( 'ETPT Format DDG'!$A:$ZZ,,MATCH("Fonction agrégat",'ETPT Format DDG'!2:2,0)),"F-PLAC-SUB",
INDEX( 'ETPT Format DDG'!$A:$ZZ,,MATCH("Juridiction",'ETPT Format DDG'!2:2,0)),$A$3)</f>
      </c>
      <c r="R13" s="73">
        <f>SUMIFS(
INDEX('ETPT Format DDG'!$A:$FB,,IFERROR(MATCH(E13,'ETPT Format DDG'!$2:$2,0),MATCH(C13,'ETPT Format DDG'!$2:$2,0))),
INDEX( 'ETPT Format DDG'!$A:$ZZ,,MATCH("Fonction agrégat",'ETPT Format DDG'!2:2,0)),"C",
'ETPT Format DDG'!$H:$H,"Greffe",
INDEX( 'ETPT Format DDG'!$A:$ZZ,,MATCH("Juridiction",'ETPT Format DDG'!2:2,0)),$A$3)</f>
      </c>
      <c r="S13" s="71">
        <f>SUMIFS(
INDEX('ETPT Format DDG'!$A:$FB,,IFERROR(MATCH(E13,'ETPT Format DDG'!$2:$2,0),MATCH(C13,'ETPT Format DDG'!$2:$2,0))),
INDEX( 'ETPT Format DDG'!$A:$ZZ,,MATCH("Catégorie",'ETPT Format DDG'!2:2,0)),"Greffe",
INDEX( 'ETPT Format DDG'!$A:$ZZ,,MATCH("Juridiction",'ETPT Format DDG'!2:2,0)),$A$3)</f>
      </c>
      <c r="T13" s="72">
        <f>IF(AND(OR(LEFT(C13,3)="12.",LEFT(E13,3)="12.",LEFT(E13,5)="CET &gt;",IFERROR(S13/$S$6,"")=0),NOT(AND(LEFT(E13,4)="12.8",IFERROR(G13/$G$6,"")&lt;&gt;0)),NOT(AND(LEFT(E13,5)="12.31",IFERROR(S13/$G$6,"")&lt;&gt;0)),NOT(AND(LEFT(E13,5)="12.32",IFERROR(S13/$G$6,"")&lt;&gt;0))),"", IFERROR(S13/$S$6,""))</f>
      </c>
      <c r="U13" s="71">
        <f>SUMIFS(
INDEX('ETPT Format DDG'!$A:$FB,,IFERROR(MATCH(E13,'ETPT Format DDG'!$2:$2,0),MATCH(C13,'ETPT Format DDG'!$2:$2,0))),
INDEX( 'ETPT Format DDG'!$A:$ZZ,,MATCH("Fonction agrégat",'ETPT Format DDG'!2:2,0)),"C",
INDEX( 'ETPT Format DDG'!$A:$ZZ,,MATCH("Juridiction",'ETPT Format DDG'!2:2,0)),$A$3,
INDEX( 'ETPT Format DDG'!$A:$ZZ,,MATCH("Catégorie",'ETPT Format DDG'!2:2,0)),"Autour du magistrat")</f>
      </c>
      <c r="V13" s="74">
        <f>IF(AND(OR(LEFT(C13,3)="12.",LEFT(E13,3)="12.",LEFT(E13,5)="CET &gt;",IFERROR(U13/$U$6,"")=0),NOT(AND(LEFT(E13,4)="12.8",IFERROR(G13/$G$6,"")&lt;&gt;0)),NOT(AND(LEFT(E13,5)="12.31",IFERROR(U13/$G$6,"")&lt;&gt;0)),NOT(AND(LEFT(E13,5)="12.32",IFERROR(U13/$G$6,"")&lt;&gt;0))),"", IFERROR(U13/$U$6,""))</f>
      </c>
    </row>
    <row r="14" ht="16" customHeight="1" spans="1:23" x14ac:dyDescent="0.25">
      <c r="A14" s="40"/>
      <c r="C14" s="68"/>
      <c r="D14" s="68"/>
      <c r="E14" s="69" t="s">
        <v>49</v>
      </c>
      <c r="F14" s="70" t="s">
        <v>49</v>
      </c>
      <c r="G14" s="71">
        <f>SUMIFS(
INDEX('ETPT Format DDG'!$A:$ZZ,,IFERROR(MATCH(E14,'ETPT Format DDG'!$2:$2,0),MATCH(C14,'ETPT Format DDG'!$2:$2,0))),
INDEX( 'ETPT Format DDG'!$A:$ZZ,,MATCH("Fonction agrégat",'ETPT Format DDG'!2:2,0)),"M-TIT",
INDEX( 'ETPT Format DDG'!$A:$ZZ,,MATCH("Juridiction",'ETPT Format DDG'!2:2,0)),$A$3)</f>
      </c>
      <c r="H14" s="72">
        <f>IF(AND(OR(LEFT(C14,3)="12.",LEFT(E14,3)="12.",LEFT(E14,5)="CET &gt;",IFERROR(G14/$G$6,"")=0),NOT(AND(LEFT(E14,4)="12.8",IFERROR(G14/$G$6,"")&lt;&gt;0)),NOT(AND(LEFT(E14,5)="12.31",IFERROR(G14/$G$6,"")&lt;&gt;0)),NOT(AND(LEFT(E14,5)="12.32",IFERROR(G14/$G$6,"")&lt;&gt;0))),"", IFERROR(G14/$G$6,""))</f>
      </c>
      <c r="I14" s="73">
        <f>SUMIFS(
INDEX('ETPT Format DDG'!$A:$ZZ,,IFERROR(MATCH(E14,'ETPT Format DDG'!$2:$2,0),MATCH(C14,'ETPT Format DDG'!$2:$2,0))),
INDEX( 'ETPT Format DDG'!$A:$ZZ,,MATCH("Fonction agrégat",'ETPT Format DDG'!2:2,0)),"M-PLAC-ADD",
INDEX( 'ETPT Format DDG'!$A:$ZZ,,MATCH("Juridiction",'ETPT Format DDG'!2:2,0)),$A$3)</f>
      </c>
      <c r="J14" s="73">
        <f>SUMIFS(
INDEX('ETPT Format DDG'!$A:$ZZ,,IFERROR(MATCH(E14,'ETPT Format DDG'!$2:$2,0),MATCH(C14,'ETPT Format DDG'!$2:$2,0))),
INDEX( 'ETPT Format DDG'!$A:$ZZ,,MATCH("Fonction agrégat",'ETPT Format DDG'!2:2,0)),"M-PLAC-SUB",
INDEX( 'ETPT Format DDG'!$A:$ZZ,,MATCH("Juridiction",'ETPT Format DDG'!2:2,0)),$A$3)</f>
      </c>
      <c r="K14" s="73">
        <f>SUMIFS(
INDEX('ETPT Format DDG'!$A:$ZZ,,IFERROR(MATCH(E14,'ETPT Format DDG'!$2:$2,0),MATCH(C14,'ETPT Format DDG'!$2:$2,0))),
INDEX( 'ETPT Format DDG'!$A:$ZZ,,MATCH("Fonction agrégat",'ETPT Format DDG'!2:2,0)),"M-CONT",
INDEX( 'ETPT Format DDG'!$A:$ZZ,,MATCH("Juridiction",'ETPT Format DDG'!2:2,0)),$A$3,
INDEX( 'ETPT Format DDG'!$A:$ZZ,,MATCH("Catégorie",'ETPT Format DDG'!2:2,0)),"Magistrat")</f>
      </c>
      <c r="L14" s="71">
        <f>SUMIFS(
INDEX('ETPT Format DDG'!$A:$ZZ,,IFERROR(MATCH(E14,'ETPT Format DDG'!$2:$2,0),MATCH(C14,'ETPT Format DDG'!$2:$2,0))),
INDEX( 'ETPT Format DDG'!$A:$ZZ,,MATCH("Juridiction",'ETPT Format DDG'!2:2,0)),$A$3,
INDEX( 'ETPT Format DDG'!$A:$ZZ,,MATCH("Catégorie",'ETPT Format DDG'!2:2,0)),"Magistrat")</f>
      </c>
      <c r="M14" s="74">
        <f>IF(AND(OR(LEFT(C14,3)="12.",LEFT(E14,3)="12.",LEFT(E14,5)="CET &gt;", IFERROR(L14/$L$6,"")=0),NOT(AND(LEFT(E14,4)="12.8",IFERROR(G14/$G$6,"")&lt;&gt;0)),NOT(AND(LEFT(E14,5)="12.31",IFERROR(L14/$G$6,"")&lt;&gt;0)),NOT(AND(LEFT(E14,5)="12.32",IFERROR(L14/$G$6,"")&lt;&gt;0))),"", IFERROR(L14/$L$6,""))</f>
      </c>
      <c r="N14" s="73">
        <f>SUMIFS(
INDEX('ETPT Format DDG'!$A:$ZZ,,IFERROR(MATCH(E14,'ETPT Format DDG'!$2:$2,0),MATCH(C14,'ETPT Format DDG'!$2:$2,0))),
INDEX( 'ETPT Format DDG'!$A:$ZZ,,MATCH("Fonction agrégat",'ETPT Format DDG'!2:2,0)),"F-TIT",
INDEX( 'ETPT Format DDG'!$A:$ZZ,,MATCH("Juridiction",'ETPT Format DDG'!2:2,0)),$A$3)</f>
      </c>
      <c r="O14" s="72">
        <f>IF(AND(OR(LEFT(C14,3)="12.",LEFT(E14,3)="12.",LEFT(E14,5)="CET &gt;",IFERROR(N14/$N$6,"")=0),NOT(AND(LEFT(E14,4)="12.8",IFERROR(G14/$G$6,"")&lt;&gt;0)),NOT(AND(LEFT(E14,5)="12.31",IFERROR(N14/$G$6,"")&lt;&gt;0)),NOT(AND(LEFT(E14,5)="12.32",IFERROR(N14/$G$6,"")&lt;&gt;0))),"",IFERROR(N14/$N$6,""))</f>
      </c>
      <c r="P14" s="73">
        <f>SUMIFS(
INDEX('ETPT Format DDG'!$A:$FB,,IFERROR(MATCH(E14,'ETPT Format DDG'!$2:$2,0),MATCH(C14,'ETPT Format DDG'!$2:$2,0))),
INDEX( 'ETPT Format DDG'!$A:$ZZ,,MATCH("Fonction agrégat",'ETPT Format DDG'!2:2,0)),"F-PLAC-ADD",
INDEX( 'ETPT Format DDG'!$A:$ZZ,,MATCH("Juridiction",'ETPT Format DDG'!2:2,0)),$A$3)</f>
      </c>
      <c r="Q14" s="73">
        <f>SUMIFS(
INDEX('ETPT Format DDG'!$A:$FB,,IFERROR(MATCH(E14,'ETPT Format DDG'!$2:$2,0),MATCH(C14,'ETPT Format DDG'!$2:$2,0))),
INDEX( 'ETPT Format DDG'!$A:$ZZ,,MATCH("Fonction agrégat",'ETPT Format DDG'!2:2,0)),"F-PLAC-SUB",
INDEX( 'ETPT Format DDG'!$A:$ZZ,,MATCH("Juridiction",'ETPT Format DDG'!2:2,0)),$A$3)</f>
      </c>
      <c r="R14" s="73">
        <f>SUMIFS(
INDEX('ETPT Format DDG'!$A:$FB,,IFERROR(MATCH(E14,'ETPT Format DDG'!$2:$2,0),MATCH(C14,'ETPT Format DDG'!$2:$2,0))),
INDEX( 'ETPT Format DDG'!$A:$ZZ,,MATCH("Fonction agrégat",'ETPT Format DDG'!2:2,0)),"C",
'ETPT Format DDG'!$H:$H,"Greffe",
INDEX( 'ETPT Format DDG'!$A:$ZZ,,MATCH("Juridiction",'ETPT Format DDG'!2:2,0)),$A$3)</f>
      </c>
      <c r="S14" s="71">
        <f>SUMIFS(
INDEX('ETPT Format DDG'!$A:$FB,,IFERROR(MATCH(E14,'ETPT Format DDG'!$2:$2,0),MATCH(C14,'ETPT Format DDG'!$2:$2,0))),
INDEX( 'ETPT Format DDG'!$A:$ZZ,,MATCH("Catégorie",'ETPT Format DDG'!2:2,0)),"Greffe",
INDEX( 'ETPT Format DDG'!$A:$ZZ,,MATCH("Juridiction",'ETPT Format DDG'!2:2,0)),$A$3)</f>
      </c>
      <c r="T14" s="72">
        <f>IF(AND(OR(LEFT(C14,3)="12.",LEFT(E14,3)="12.",LEFT(E14,5)="CET &gt;",IFERROR(S14/$S$6,"")=0),NOT(AND(LEFT(E14,4)="12.8",IFERROR(G14/$G$6,"")&lt;&gt;0)),NOT(AND(LEFT(E14,5)="12.31",IFERROR(S14/$G$6,"")&lt;&gt;0)),NOT(AND(LEFT(E14,5)="12.32",IFERROR(S14/$G$6,"")&lt;&gt;0))),"", IFERROR(S14/$S$6,""))</f>
      </c>
      <c r="U14" s="71">
        <f>SUMIFS(
INDEX('ETPT Format DDG'!$A:$FB,,IFERROR(MATCH(E14,'ETPT Format DDG'!$2:$2,0),MATCH(C14,'ETPT Format DDG'!$2:$2,0))),
INDEX( 'ETPT Format DDG'!$A:$ZZ,,MATCH("Fonction agrégat",'ETPT Format DDG'!2:2,0)),"C",
INDEX( 'ETPT Format DDG'!$A:$ZZ,,MATCH("Juridiction",'ETPT Format DDG'!2:2,0)),$A$3,
INDEX( 'ETPT Format DDG'!$A:$ZZ,,MATCH("Catégorie",'ETPT Format DDG'!2:2,0)),"Autour du magistrat")</f>
      </c>
      <c r="V14" s="74">
        <f>IF(AND(OR(LEFT(C14,3)="12.",LEFT(E14,3)="12.",LEFT(E14,5)="CET &gt;",IFERROR(U14/$U$6,"")=0),NOT(AND(LEFT(E14,4)="12.8",IFERROR(G14/$G$6,"")&lt;&gt;0)),NOT(AND(LEFT(E14,5)="12.31",IFERROR(U14/$G$6,"")&lt;&gt;0)),NOT(AND(LEFT(E14,5)="12.32",IFERROR(U14/$G$6,"")&lt;&gt;0))),"", IFERROR(U14/$U$6,""))</f>
      </c>
    </row>
    <row r="15" ht="16" customHeight="1" spans="1:23" x14ac:dyDescent="0.25">
      <c r="A15" s="40"/>
      <c r="C15" s="68"/>
      <c r="D15" s="68"/>
      <c r="E15" s="69" t="s">
        <v>50</v>
      </c>
      <c r="F15" s="70" t="s">
        <v>50</v>
      </c>
      <c r="G15" s="71">
        <f>SUMIFS(
INDEX('ETPT Format DDG'!$A:$ZZ,,IFERROR(MATCH(E15,'ETPT Format DDG'!$2:$2,0),MATCH(C15,'ETPT Format DDG'!$2:$2,0))),
INDEX( 'ETPT Format DDG'!$A:$ZZ,,MATCH("Fonction agrégat",'ETPT Format DDG'!2:2,0)),"M-TIT",
INDEX( 'ETPT Format DDG'!$A:$ZZ,,MATCH("Juridiction",'ETPT Format DDG'!2:2,0)),$A$3)</f>
      </c>
      <c r="H15" s="72">
        <f>IF(AND(OR(LEFT(C15,3)="12.",LEFT(E15,3)="12.",LEFT(E15,5)="CET &gt;",IFERROR(G15/$G$6,"")=0),NOT(AND(LEFT(E15,4)="12.8",IFERROR(G15/$G$6,"")&lt;&gt;0)),NOT(AND(LEFT(E15,5)="12.31",IFERROR(G15/$G$6,"")&lt;&gt;0)),NOT(AND(LEFT(E15,5)="12.32",IFERROR(G15/$G$6,"")&lt;&gt;0))),"", IFERROR(G15/$G$6,""))</f>
      </c>
      <c r="I15" s="73">
        <f>SUMIFS(
INDEX('ETPT Format DDG'!$A:$ZZ,,IFERROR(MATCH(E15,'ETPT Format DDG'!$2:$2,0),MATCH(C15,'ETPT Format DDG'!$2:$2,0))),
INDEX( 'ETPT Format DDG'!$A:$ZZ,,MATCH("Fonction agrégat",'ETPT Format DDG'!2:2,0)),"M-PLAC-ADD",
INDEX( 'ETPT Format DDG'!$A:$ZZ,,MATCH("Juridiction",'ETPT Format DDG'!2:2,0)),$A$3)</f>
      </c>
      <c r="J15" s="73">
        <f>SUMIFS(
INDEX('ETPT Format DDG'!$A:$ZZ,,IFERROR(MATCH(E15,'ETPT Format DDG'!$2:$2,0),MATCH(C15,'ETPT Format DDG'!$2:$2,0))),
INDEX( 'ETPT Format DDG'!$A:$ZZ,,MATCH("Fonction agrégat",'ETPT Format DDG'!2:2,0)),"M-PLAC-SUB",
INDEX( 'ETPT Format DDG'!$A:$ZZ,,MATCH("Juridiction",'ETPT Format DDG'!2:2,0)),$A$3)</f>
      </c>
      <c r="K15" s="73">
        <f>SUMIFS(
INDEX('ETPT Format DDG'!$A:$ZZ,,IFERROR(MATCH(E15,'ETPT Format DDG'!$2:$2,0),MATCH(C15,'ETPT Format DDG'!$2:$2,0))),
INDEX( 'ETPT Format DDG'!$A:$ZZ,,MATCH("Fonction agrégat",'ETPT Format DDG'!2:2,0)),"M-CONT",
INDEX( 'ETPT Format DDG'!$A:$ZZ,,MATCH("Juridiction",'ETPT Format DDG'!2:2,0)),$A$3,
INDEX( 'ETPT Format DDG'!$A:$ZZ,,MATCH("Catégorie",'ETPT Format DDG'!2:2,0)),"Magistrat")</f>
      </c>
      <c r="L15" s="71">
        <f>SUMIFS(
INDEX('ETPT Format DDG'!$A:$ZZ,,IFERROR(MATCH(E15,'ETPT Format DDG'!$2:$2,0),MATCH(C15,'ETPT Format DDG'!$2:$2,0))),
INDEX( 'ETPT Format DDG'!$A:$ZZ,,MATCH("Juridiction",'ETPT Format DDG'!2:2,0)),$A$3,
INDEX( 'ETPT Format DDG'!$A:$ZZ,,MATCH("Catégorie",'ETPT Format DDG'!2:2,0)),"Magistrat")</f>
      </c>
      <c r="M15" s="74">
        <f>IF(AND(OR(LEFT(C15,3)="12.",LEFT(E15,3)="12.",LEFT(E15,5)="CET &gt;", IFERROR(L15/$L$6,"")=0),NOT(AND(LEFT(E15,4)="12.8",IFERROR(G15/$G$6,"")&lt;&gt;0)),NOT(AND(LEFT(E15,5)="12.31",IFERROR(L15/$G$6,"")&lt;&gt;0)),NOT(AND(LEFT(E15,5)="12.32",IFERROR(L15/$G$6,"")&lt;&gt;0))),"", IFERROR(L15/$L$6,""))</f>
      </c>
      <c r="N15" s="73">
        <f>SUMIFS(
INDEX('ETPT Format DDG'!$A:$ZZ,,IFERROR(MATCH(E15,'ETPT Format DDG'!$2:$2,0),MATCH(C15,'ETPT Format DDG'!$2:$2,0))),
INDEX( 'ETPT Format DDG'!$A:$ZZ,,MATCH("Fonction agrégat",'ETPT Format DDG'!2:2,0)),"F-TIT",
INDEX( 'ETPT Format DDG'!$A:$ZZ,,MATCH("Juridiction",'ETPT Format DDG'!2:2,0)),$A$3)</f>
      </c>
      <c r="O15" s="72">
        <f>IF(AND(OR(LEFT(C15,3)="12.",LEFT(E15,3)="12.",LEFT(E15,5)="CET &gt;",IFERROR(N15/$N$6,"")=0),NOT(AND(LEFT(E15,4)="12.8",IFERROR(G15/$G$6,"")&lt;&gt;0)),NOT(AND(LEFT(E15,5)="12.31",IFERROR(N15/$G$6,"")&lt;&gt;0)),NOT(AND(LEFT(E15,5)="12.32",IFERROR(N15/$G$6,"")&lt;&gt;0))),"",IFERROR(N15/$N$6,""))</f>
      </c>
      <c r="P15" s="73">
        <f>SUMIFS(
INDEX('ETPT Format DDG'!$A:$FB,,IFERROR(MATCH(E15,'ETPT Format DDG'!$2:$2,0),MATCH(C15,'ETPT Format DDG'!$2:$2,0))),
INDEX( 'ETPT Format DDG'!$A:$ZZ,,MATCH("Fonction agrégat",'ETPT Format DDG'!2:2,0)),"F-PLAC-ADD",
INDEX( 'ETPT Format DDG'!$A:$ZZ,,MATCH("Juridiction",'ETPT Format DDG'!2:2,0)),$A$3)</f>
      </c>
      <c r="Q15" s="73">
        <f>SUMIFS(
INDEX('ETPT Format DDG'!$A:$FB,,IFERROR(MATCH(E15,'ETPT Format DDG'!$2:$2,0),MATCH(C15,'ETPT Format DDG'!$2:$2,0))),
INDEX( 'ETPT Format DDG'!$A:$ZZ,,MATCH("Fonction agrégat",'ETPT Format DDG'!2:2,0)),"F-PLAC-SUB",
INDEX( 'ETPT Format DDG'!$A:$ZZ,,MATCH("Juridiction",'ETPT Format DDG'!2:2,0)),$A$3)</f>
      </c>
      <c r="R15" s="73">
        <f>SUMIFS(
INDEX('ETPT Format DDG'!$A:$FB,,IFERROR(MATCH(E15,'ETPT Format DDG'!$2:$2,0),MATCH(C15,'ETPT Format DDG'!$2:$2,0))),
INDEX( 'ETPT Format DDG'!$A:$ZZ,,MATCH("Fonction agrégat",'ETPT Format DDG'!2:2,0)),"C",
'ETPT Format DDG'!$H:$H,"Greffe",
INDEX( 'ETPT Format DDG'!$A:$ZZ,,MATCH("Juridiction",'ETPT Format DDG'!2:2,0)),$A$3)</f>
      </c>
      <c r="S15" s="71">
        <f>SUMIFS(
INDEX('ETPT Format DDG'!$A:$FB,,IFERROR(MATCH(E15,'ETPT Format DDG'!$2:$2,0),MATCH(C15,'ETPT Format DDG'!$2:$2,0))),
INDEX( 'ETPT Format DDG'!$A:$ZZ,,MATCH("Catégorie",'ETPT Format DDG'!2:2,0)),"Greffe",
INDEX( 'ETPT Format DDG'!$A:$ZZ,,MATCH("Juridiction",'ETPT Format DDG'!2:2,0)),$A$3)</f>
      </c>
      <c r="T15" s="72">
        <f>IF(AND(OR(LEFT(C15,3)="12.",LEFT(E15,3)="12.",LEFT(E15,5)="CET &gt;",IFERROR(S15/$S$6,"")=0),NOT(AND(LEFT(E15,4)="12.8",IFERROR(G15/$G$6,"")&lt;&gt;0)),NOT(AND(LEFT(E15,5)="12.31",IFERROR(S15/$G$6,"")&lt;&gt;0)),NOT(AND(LEFT(E15,5)="12.32",IFERROR(S15/$G$6,"")&lt;&gt;0))),"", IFERROR(S15/$S$6,""))</f>
      </c>
      <c r="U15" s="71">
        <f>SUMIFS(
INDEX('ETPT Format DDG'!$A:$FB,,IFERROR(MATCH(E15,'ETPT Format DDG'!$2:$2,0),MATCH(C15,'ETPT Format DDG'!$2:$2,0))),
INDEX( 'ETPT Format DDG'!$A:$ZZ,,MATCH("Fonction agrégat",'ETPT Format DDG'!2:2,0)),"C",
INDEX( 'ETPT Format DDG'!$A:$ZZ,,MATCH("Juridiction",'ETPT Format DDG'!2:2,0)),$A$3,
INDEX( 'ETPT Format DDG'!$A:$ZZ,,MATCH("Catégorie",'ETPT Format DDG'!2:2,0)),"Autour du magistrat")</f>
      </c>
      <c r="V15" s="74">
        <f>IF(AND(OR(LEFT(C15,3)="12.",LEFT(E15,3)="12.",LEFT(E15,5)="CET &gt;",IFERROR(U15/$U$6,"")=0),NOT(AND(LEFT(E15,4)="12.8",IFERROR(G15/$G$6,"")&lt;&gt;0)),NOT(AND(LEFT(E15,5)="12.31",IFERROR(U15/$G$6,"")&lt;&gt;0)),NOT(AND(LEFT(E15,5)="12.32",IFERROR(U15/$G$6,"")&lt;&gt;0))),"", IFERROR(U15/$U$6,""))</f>
      </c>
    </row>
    <row r="16" ht="16" customHeight="1" spans="1:23" x14ac:dyDescent="0.25">
      <c r="A16" s="40"/>
      <c r="C16" s="68"/>
      <c r="D16" s="68"/>
      <c r="E16" s="69" t="s">
        <v>51</v>
      </c>
      <c r="F16" s="70" t="s">
        <v>51</v>
      </c>
      <c r="G16" s="71">
        <f>SUMIFS(
INDEX('ETPT Format DDG'!$A:$ZZ,,IFERROR(MATCH(E16,'ETPT Format DDG'!$2:$2,0),MATCH(C16,'ETPT Format DDG'!$2:$2,0))),
INDEX( 'ETPT Format DDG'!$A:$ZZ,,MATCH("Fonction agrégat",'ETPT Format DDG'!2:2,0)),"M-TIT",
INDEX( 'ETPT Format DDG'!$A:$ZZ,,MATCH("Juridiction",'ETPT Format DDG'!2:2,0)),$A$3)</f>
      </c>
      <c r="H16" s="72">
        <f>IF(AND(OR(LEFT(C16,3)="12.",LEFT(E16,3)="12.",LEFT(E16,5)="CET &gt;",IFERROR(G16/$G$6,"")=0),NOT(AND(LEFT(E16,4)="12.8",IFERROR(G16/$G$6,"")&lt;&gt;0)),NOT(AND(LEFT(E16,5)="12.31",IFERROR(G16/$G$6,"")&lt;&gt;0)),NOT(AND(LEFT(E16,5)="12.32",IFERROR(G16/$G$6,"")&lt;&gt;0))),"", IFERROR(G16/$G$6,""))</f>
      </c>
      <c r="I16" s="73">
        <f>SUMIFS(
INDEX('ETPT Format DDG'!$A:$ZZ,,IFERROR(MATCH(E16,'ETPT Format DDG'!$2:$2,0),MATCH(C16,'ETPT Format DDG'!$2:$2,0))),
INDEX( 'ETPT Format DDG'!$A:$ZZ,,MATCH("Fonction agrégat",'ETPT Format DDG'!2:2,0)),"M-PLAC-ADD",
INDEX( 'ETPT Format DDG'!$A:$ZZ,,MATCH("Juridiction",'ETPT Format DDG'!2:2,0)),$A$3)</f>
      </c>
      <c r="J16" s="73">
        <f>SUMIFS(
INDEX('ETPT Format DDG'!$A:$ZZ,,IFERROR(MATCH(E16,'ETPT Format DDG'!$2:$2,0),MATCH(C16,'ETPT Format DDG'!$2:$2,0))),
INDEX( 'ETPT Format DDG'!$A:$ZZ,,MATCH("Fonction agrégat",'ETPT Format DDG'!2:2,0)),"M-PLAC-SUB",
INDEX( 'ETPT Format DDG'!$A:$ZZ,,MATCH("Juridiction",'ETPT Format DDG'!2:2,0)),$A$3)</f>
      </c>
      <c r="K16" s="73">
        <f>SUMIFS(
INDEX('ETPT Format DDG'!$A:$ZZ,,IFERROR(MATCH(E16,'ETPT Format DDG'!$2:$2,0),MATCH(C16,'ETPT Format DDG'!$2:$2,0))),
INDEX( 'ETPT Format DDG'!$A:$ZZ,,MATCH("Fonction agrégat",'ETPT Format DDG'!2:2,0)),"M-CONT",
INDEX( 'ETPT Format DDG'!$A:$ZZ,,MATCH("Juridiction",'ETPT Format DDG'!2:2,0)),$A$3,
INDEX( 'ETPT Format DDG'!$A:$ZZ,,MATCH("Catégorie",'ETPT Format DDG'!2:2,0)),"Magistrat")</f>
      </c>
      <c r="L16" s="71">
        <f>SUMIFS(
INDEX('ETPT Format DDG'!$A:$ZZ,,IFERROR(MATCH(E16,'ETPT Format DDG'!$2:$2,0),MATCH(C16,'ETPT Format DDG'!$2:$2,0))),
INDEX( 'ETPT Format DDG'!$A:$ZZ,,MATCH("Juridiction",'ETPT Format DDG'!2:2,0)),$A$3,
INDEX( 'ETPT Format DDG'!$A:$ZZ,,MATCH("Catégorie",'ETPT Format DDG'!2:2,0)),"Magistrat")</f>
      </c>
      <c r="M16" s="74">
        <f>IF(AND(OR(LEFT(C16,3)="12.",LEFT(E16,3)="12.",LEFT(E16,5)="CET &gt;", IFERROR(L16/$L$6,"")=0),NOT(AND(LEFT(E16,4)="12.8",IFERROR(G16/$G$6,"")&lt;&gt;0)),NOT(AND(LEFT(E16,5)="12.31",IFERROR(L16/$G$6,"")&lt;&gt;0)),NOT(AND(LEFT(E16,5)="12.32",IFERROR(L16/$G$6,"")&lt;&gt;0))),"", IFERROR(L16/$L$6,""))</f>
      </c>
      <c r="N16" s="73">
        <f>SUMIFS(
INDEX('ETPT Format DDG'!$A:$ZZ,,IFERROR(MATCH(E16,'ETPT Format DDG'!$2:$2,0),MATCH(C16,'ETPT Format DDG'!$2:$2,0))),
INDEX( 'ETPT Format DDG'!$A:$ZZ,,MATCH("Fonction agrégat",'ETPT Format DDG'!2:2,0)),"F-TIT",
INDEX( 'ETPT Format DDG'!$A:$ZZ,,MATCH("Juridiction",'ETPT Format DDG'!2:2,0)),$A$3)</f>
      </c>
      <c r="O16" s="72">
        <f>IF(AND(OR(LEFT(C16,3)="12.",LEFT(E16,3)="12.",LEFT(E16,5)="CET &gt;",IFERROR(N16/$N$6,"")=0),NOT(AND(LEFT(E16,4)="12.8",IFERROR(G16/$G$6,"")&lt;&gt;0)),NOT(AND(LEFT(E16,5)="12.31",IFERROR(N16/$G$6,"")&lt;&gt;0)),NOT(AND(LEFT(E16,5)="12.32",IFERROR(N16/$G$6,"")&lt;&gt;0))),"",IFERROR(N16/$N$6,""))</f>
      </c>
      <c r="P16" s="73">
        <f>SUMIFS(
INDEX('ETPT Format DDG'!$A:$FB,,IFERROR(MATCH(E16,'ETPT Format DDG'!$2:$2,0),MATCH(C16,'ETPT Format DDG'!$2:$2,0))),
INDEX( 'ETPT Format DDG'!$A:$ZZ,,MATCH("Fonction agrégat",'ETPT Format DDG'!2:2,0)),"F-PLAC-ADD",
INDEX( 'ETPT Format DDG'!$A:$ZZ,,MATCH("Juridiction",'ETPT Format DDG'!2:2,0)),$A$3)</f>
      </c>
      <c r="Q16" s="73">
        <f>SUMIFS(
INDEX('ETPT Format DDG'!$A:$FB,,IFERROR(MATCH(E16,'ETPT Format DDG'!$2:$2,0),MATCH(C16,'ETPT Format DDG'!$2:$2,0))),
INDEX( 'ETPT Format DDG'!$A:$ZZ,,MATCH("Fonction agrégat",'ETPT Format DDG'!2:2,0)),"F-PLAC-SUB",
INDEX( 'ETPT Format DDG'!$A:$ZZ,,MATCH("Juridiction",'ETPT Format DDG'!2:2,0)),$A$3)</f>
      </c>
      <c r="R16" s="73">
        <f>SUMIFS(
INDEX('ETPT Format DDG'!$A:$FB,,IFERROR(MATCH(E16,'ETPT Format DDG'!$2:$2,0),MATCH(C16,'ETPT Format DDG'!$2:$2,0))),
INDEX( 'ETPT Format DDG'!$A:$ZZ,,MATCH("Fonction agrégat",'ETPT Format DDG'!2:2,0)),"C",
'ETPT Format DDG'!$H:$H,"Greffe",
INDEX( 'ETPT Format DDG'!$A:$ZZ,,MATCH("Juridiction",'ETPT Format DDG'!2:2,0)),$A$3)</f>
      </c>
      <c r="S16" s="71">
        <f>SUMIFS(
INDEX('ETPT Format DDG'!$A:$FB,,IFERROR(MATCH(E16,'ETPT Format DDG'!$2:$2,0),MATCH(C16,'ETPT Format DDG'!$2:$2,0))),
INDEX( 'ETPT Format DDG'!$A:$ZZ,,MATCH("Catégorie",'ETPT Format DDG'!2:2,0)),"Greffe",
INDEX( 'ETPT Format DDG'!$A:$ZZ,,MATCH("Juridiction",'ETPT Format DDG'!2:2,0)),$A$3)</f>
      </c>
      <c r="T16" s="72">
        <f>IF(AND(OR(LEFT(C16,3)="12.",LEFT(E16,3)="12.",LEFT(E16,5)="CET &gt;",IFERROR(S16/$S$6,"")=0),NOT(AND(LEFT(E16,4)="12.8",IFERROR(G16/$G$6,"")&lt;&gt;0)),NOT(AND(LEFT(E16,5)="12.31",IFERROR(S16/$G$6,"")&lt;&gt;0)),NOT(AND(LEFT(E16,5)="12.32",IFERROR(S16/$G$6,"")&lt;&gt;0))),"", IFERROR(S16/$S$6,""))</f>
      </c>
      <c r="U16" s="71">
        <f>SUMIFS(
INDEX('ETPT Format DDG'!$A:$FB,,IFERROR(MATCH(E16,'ETPT Format DDG'!$2:$2,0),MATCH(C16,'ETPT Format DDG'!$2:$2,0))),
INDEX( 'ETPT Format DDG'!$A:$ZZ,,MATCH("Fonction agrégat",'ETPT Format DDG'!2:2,0)),"C",
INDEX( 'ETPT Format DDG'!$A:$ZZ,,MATCH("Juridiction",'ETPT Format DDG'!2:2,0)),$A$3,
INDEX( 'ETPT Format DDG'!$A:$ZZ,,MATCH("Catégorie",'ETPT Format DDG'!2:2,0)),"Autour du magistrat")</f>
      </c>
      <c r="V16" s="74">
        <f>IF(AND(OR(LEFT(C16,3)="12.",LEFT(E16,3)="12.",LEFT(E16,5)="CET &gt;",IFERROR(U16/$U$6,"")=0),NOT(AND(LEFT(E16,4)="12.8",IFERROR(G16/$G$6,"")&lt;&gt;0)),NOT(AND(LEFT(E16,5)="12.31",IFERROR(U16/$G$6,"")&lt;&gt;0)),NOT(AND(LEFT(E16,5)="12.32",IFERROR(U16/$G$6,"")&lt;&gt;0))),"", IFERROR(U16/$U$6,""))</f>
      </c>
    </row>
    <row r="17" ht="16" customHeight="1" spans="1:23" x14ac:dyDescent="0.25">
      <c r="A17" s="40"/>
      <c r="C17" s="68"/>
      <c r="D17" s="68"/>
      <c r="E17" s="69" t="s">
        <v>52</v>
      </c>
      <c r="F17" s="70" t="s">
        <v>52</v>
      </c>
      <c r="G17" s="71">
        <f>SUMIFS(
INDEX('ETPT Format DDG'!$A:$ZZ,,IFERROR(MATCH(E17,'ETPT Format DDG'!$2:$2,0),MATCH(C17,'ETPT Format DDG'!$2:$2,0))),
INDEX( 'ETPT Format DDG'!$A:$ZZ,,MATCH("Fonction agrégat",'ETPT Format DDG'!2:2,0)),"M-TIT",
INDEX( 'ETPT Format DDG'!$A:$ZZ,,MATCH("Juridiction",'ETPT Format DDG'!2:2,0)),$A$3)</f>
      </c>
      <c r="H17" s="72">
        <f>IF(AND(OR(LEFT(C17,3)="12.",LEFT(E17,3)="12.",LEFT(E17,5)="CET &gt;",IFERROR(G17/$G$6,"")=0),NOT(AND(LEFT(E17,4)="12.8",IFERROR(G17/$G$6,"")&lt;&gt;0)),NOT(AND(LEFT(E17,5)="12.31",IFERROR(G17/$G$6,"")&lt;&gt;0)),NOT(AND(LEFT(E17,5)="12.32",IFERROR(G17/$G$6,"")&lt;&gt;0))),"", IFERROR(G17/$G$6,""))</f>
      </c>
      <c r="I17" s="73">
        <f>SUMIFS(
INDEX('ETPT Format DDG'!$A:$ZZ,,IFERROR(MATCH(E17,'ETPT Format DDG'!$2:$2,0),MATCH(C17,'ETPT Format DDG'!$2:$2,0))),
INDEX( 'ETPT Format DDG'!$A:$ZZ,,MATCH("Fonction agrégat",'ETPT Format DDG'!2:2,0)),"M-PLAC-ADD",
INDEX( 'ETPT Format DDG'!$A:$ZZ,,MATCH("Juridiction",'ETPT Format DDG'!2:2,0)),$A$3)</f>
      </c>
      <c r="J17" s="73">
        <f>SUMIFS(
INDEX('ETPT Format DDG'!$A:$ZZ,,IFERROR(MATCH(E17,'ETPT Format DDG'!$2:$2,0),MATCH(C17,'ETPT Format DDG'!$2:$2,0))),
INDEX( 'ETPT Format DDG'!$A:$ZZ,,MATCH("Fonction agrégat",'ETPT Format DDG'!2:2,0)),"M-PLAC-SUB",
INDEX( 'ETPT Format DDG'!$A:$ZZ,,MATCH("Juridiction",'ETPT Format DDG'!2:2,0)),$A$3)</f>
      </c>
      <c r="K17" s="73">
        <f>SUMIFS(
INDEX('ETPT Format DDG'!$A:$ZZ,,IFERROR(MATCH(E17,'ETPT Format DDG'!$2:$2,0),MATCH(C17,'ETPT Format DDG'!$2:$2,0))),
INDEX( 'ETPT Format DDG'!$A:$ZZ,,MATCH("Fonction agrégat",'ETPT Format DDG'!2:2,0)),"M-CONT",
INDEX( 'ETPT Format DDG'!$A:$ZZ,,MATCH("Juridiction",'ETPT Format DDG'!2:2,0)),$A$3,
INDEX( 'ETPT Format DDG'!$A:$ZZ,,MATCH("Catégorie",'ETPT Format DDG'!2:2,0)),"Magistrat")</f>
      </c>
      <c r="L17" s="71">
        <f>SUMIFS(
INDEX('ETPT Format DDG'!$A:$ZZ,,IFERROR(MATCH(E17,'ETPT Format DDG'!$2:$2,0),MATCH(C17,'ETPT Format DDG'!$2:$2,0))),
INDEX( 'ETPT Format DDG'!$A:$ZZ,,MATCH("Juridiction",'ETPT Format DDG'!2:2,0)),$A$3,
INDEX( 'ETPT Format DDG'!$A:$ZZ,,MATCH("Catégorie",'ETPT Format DDG'!2:2,0)),"Magistrat")</f>
      </c>
      <c r="M17" s="74">
        <f>IF(AND(OR(LEFT(C17,3)="12.",LEFT(E17,3)="12.",LEFT(E17,5)="CET &gt;", IFERROR(L17/$L$6,"")=0),NOT(AND(LEFT(E17,4)="12.8",IFERROR(G17/$G$6,"")&lt;&gt;0)),NOT(AND(LEFT(E17,5)="12.31",IFERROR(L17/$G$6,"")&lt;&gt;0)),NOT(AND(LEFT(E17,5)="12.32",IFERROR(L17/$G$6,"")&lt;&gt;0))),"", IFERROR(L17/$L$6,""))</f>
      </c>
      <c r="N17" s="73">
        <f>SUMIFS(
INDEX('ETPT Format DDG'!$A:$ZZ,,IFERROR(MATCH(E17,'ETPT Format DDG'!$2:$2,0),MATCH(C17,'ETPT Format DDG'!$2:$2,0))),
INDEX( 'ETPT Format DDG'!$A:$ZZ,,MATCH("Fonction agrégat",'ETPT Format DDG'!2:2,0)),"F-TIT",
INDEX( 'ETPT Format DDG'!$A:$ZZ,,MATCH("Juridiction",'ETPT Format DDG'!2:2,0)),$A$3)</f>
      </c>
      <c r="O17" s="72">
        <f>IF(AND(OR(LEFT(C17,3)="12.",LEFT(E17,3)="12.",LEFT(E17,5)="CET &gt;",IFERROR(N17/$N$6,"")=0),NOT(AND(LEFT(E17,4)="12.8",IFERROR(G17/$G$6,"")&lt;&gt;0)),NOT(AND(LEFT(E17,5)="12.31",IFERROR(N17/$G$6,"")&lt;&gt;0)),NOT(AND(LEFT(E17,5)="12.32",IFERROR(N17/$G$6,"")&lt;&gt;0))),"",IFERROR(N17/$N$6,""))</f>
      </c>
      <c r="P17" s="73">
        <f>SUMIFS(
INDEX('ETPT Format DDG'!$A:$FB,,IFERROR(MATCH(E17,'ETPT Format DDG'!$2:$2,0),MATCH(C17,'ETPT Format DDG'!$2:$2,0))),
INDEX( 'ETPT Format DDG'!$A:$ZZ,,MATCH("Fonction agrégat",'ETPT Format DDG'!2:2,0)),"F-PLAC-ADD",
INDEX( 'ETPT Format DDG'!$A:$ZZ,,MATCH("Juridiction",'ETPT Format DDG'!2:2,0)),$A$3)</f>
      </c>
      <c r="Q17" s="73">
        <f>SUMIFS(
INDEX('ETPT Format DDG'!$A:$FB,,IFERROR(MATCH(E17,'ETPT Format DDG'!$2:$2,0),MATCH(C17,'ETPT Format DDG'!$2:$2,0))),
INDEX( 'ETPT Format DDG'!$A:$ZZ,,MATCH("Fonction agrégat",'ETPT Format DDG'!2:2,0)),"F-PLAC-SUB",
INDEX( 'ETPT Format DDG'!$A:$ZZ,,MATCH("Juridiction",'ETPT Format DDG'!2:2,0)),$A$3)</f>
      </c>
      <c r="R17" s="73">
        <f>SUMIFS(
INDEX('ETPT Format DDG'!$A:$FB,,IFERROR(MATCH(E17,'ETPT Format DDG'!$2:$2,0),MATCH(C17,'ETPT Format DDG'!$2:$2,0))),
INDEX( 'ETPT Format DDG'!$A:$ZZ,,MATCH("Fonction agrégat",'ETPT Format DDG'!2:2,0)),"C",
'ETPT Format DDG'!$H:$H,"Greffe",
INDEX( 'ETPT Format DDG'!$A:$ZZ,,MATCH("Juridiction",'ETPT Format DDG'!2:2,0)),$A$3)</f>
      </c>
      <c r="S17" s="71">
        <f>SUMIFS(
INDEX('ETPT Format DDG'!$A:$FB,,IFERROR(MATCH(E17,'ETPT Format DDG'!$2:$2,0),MATCH(C17,'ETPT Format DDG'!$2:$2,0))),
INDEX( 'ETPT Format DDG'!$A:$ZZ,,MATCH("Catégorie",'ETPT Format DDG'!2:2,0)),"Greffe",
INDEX( 'ETPT Format DDG'!$A:$ZZ,,MATCH("Juridiction",'ETPT Format DDG'!2:2,0)),$A$3)</f>
      </c>
      <c r="T17" s="72">
        <f>IF(AND(OR(LEFT(C17,3)="12.",LEFT(E17,3)="12.",LEFT(E17,5)="CET &gt;",IFERROR(S17/$S$6,"")=0),NOT(AND(LEFT(E17,4)="12.8",IFERROR(G17/$G$6,"")&lt;&gt;0)),NOT(AND(LEFT(E17,5)="12.31",IFERROR(S17/$G$6,"")&lt;&gt;0)),NOT(AND(LEFT(E17,5)="12.32",IFERROR(S17/$G$6,"")&lt;&gt;0))),"", IFERROR(S17/$S$6,""))</f>
      </c>
      <c r="U17" s="71">
        <f>SUMIFS(
INDEX('ETPT Format DDG'!$A:$FB,,IFERROR(MATCH(E17,'ETPT Format DDG'!$2:$2,0),MATCH(C17,'ETPT Format DDG'!$2:$2,0))),
INDEX( 'ETPT Format DDG'!$A:$ZZ,,MATCH("Fonction agrégat",'ETPT Format DDG'!2:2,0)),"C",
INDEX( 'ETPT Format DDG'!$A:$ZZ,,MATCH("Juridiction",'ETPT Format DDG'!2:2,0)),$A$3,
INDEX( 'ETPT Format DDG'!$A:$ZZ,,MATCH("Catégorie",'ETPT Format DDG'!2:2,0)),"Autour du magistrat")</f>
      </c>
      <c r="V17" s="74">
        <f>IF(AND(OR(LEFT(C17,3)="12.",LEFT(E17,3)="12.",LEFT(E17,5)="CET &gt;",IFERROR(U17/$U$6,"")=0),NOT(AND(LEFT(E17,4)="12.8",IFERROR(G17/$G$6,"")&lt;&gt;0)),NOT(AND(LEFT(E17,5)="12.31",IFERROR(U17/$G$6,"")&lt;&gt;0)),NOT(AND(LEFT(E17,5)="12.32",IFERROR(U17/$G$6,"")&lt;&gt;0))),"", IFERROR(U17/$U$6,""))</f>
      </c>
    </row>
    <row r="18" ht="16" customHeight="1" spans="1:23" x14ac:dyDescent="0.25">
      <c r="A18" s="40"/>
      <c r="C18" s="68"/>
      <c r="D18" s="68"/>
      <c r="E18" s="69" t="s">
        <v>53</v>
      </c>
      <c r="F18" s="70" t="s">
        <v>53</v>
      </c>
      <c r="G18" s="71">
        <f>SUMIFS(
INDEX('ETPT Format DDG'!$A:$ZZ,,IFERROR(MATCH(E18,'ETPT Format DDG'!$2:$2,0),MATCH(C18,'ETPT Format DDG'!$2:$2,0))),
INDEX( 'ETPT Format DDG'!$A:$ZZ,,MATCH("Fonction agrégat",'ETPT Format DDG'!2:2,0)),"M-TIT",
INDEX( 'ETPT Format DDG'!$A:$ZZ,,MATCH("Juridiction",'ETPT Format DDG'!2:2,0)),$A$3)</f>
      </c>
      <c r="H18" s="72">
        <f>IF(AND(OR(LEFT(C18,3)="12.",LEFT(E18,3)="12.",LEFT(E18,5)="CET &gt;",IFERROR(G18/$G$6,"")=0),NOT(AND(LEFT(E18,4)="12.8",IFERROR(G18/$G$6,"")&lt;&gt;0)),NOT(AND(LEFT(E18,5)="12.31",IFERROR(G18/$G$6,"")&lt;&gt;0)),NOT(AND(LEFT(E18,5)="12.32",IFERROR(G18/$G$6,"")&lt;&gt;0))),"", IFERROR(G18/$G$6,""))</f>
      </c>
      <c r="I18" s="73">
        <f>SUMIFS(
INDEX('ETPT Format DDG'!$A:$ZZ,,IFERROR(MATCH(E18,'ETPT Format DDG'!$2:$2,0),MATCH(C18,'ETPT Format DDG'!$2:$2,0))),
INDEX( 'ETPT Format DDG'!$A:$ZZ,,MATCH("Fonction agrégat",'ETPT Format DDG'!2:2,0)),"M-PLAC-ADD",
INDEX( 'ETPT Format DDG'!$A:$ZZ,,MATCH("Juridiction",'ETPT Format DDG'!2:2,0)),$A$3)</f>
      </c>
      <c r="J18" s="73">
        <f>SUMIFS(
INDEX('ETPT Format DDG'!$A:$ZZ,,IFERROR(MATCH(E18,'ETPT Format DDG'!$2:$2,0),MATCH(C18,'ETPT Format DDG'!$2:$2,0))),
INDEX( 'ETPT Format DDG'!$A:$ZZ,,MATCH("Fonction agrégat",'ETPT Format DDG'!2:2,0)),"M-PLAC-SUB",
INDEX( 'ETPT Format DDG'!$A:$ZZ,,MATCH("Juridiction",'ETPT Format DDG'!2:2,0)),$A$3)</f>
      </c>
      <c r="K18" s="73">
        <f>SUMIFS(
INDEX('ETPT Format DDG'!$A:$ZZ,,IFERROR(MATCH(E18,'ETPT Format DDG'!$2:$2,0),MATCH(C18,'ETPT Format DDG'!$2:$2,0))),
INDEX( 'ETPT Format DDG'!$A:$ZZ,,MATCH("Fonction agrégat",'ETPT Format DDG'!2:2,0)),"M-CONT",
INDEX( 'ETPT Format DDG'!$A:$ZZ,,MATCH("Juridiction",'ETPT Format DDG'!2:2,0)),$A$3,
INDEX( 'ETPT Format DDG'!$A:$ZZ,,MATCH("Catégorie",'ETPT Format DDG'!2:2,0)),"Magistrat")</f>
      </c>
      <c r="L18" s="71">
        <f>SUMIFS(
INDEX('ETPT Format DDG'!$A:$ZZ,,IFERROR(MATCH(E18,'ETPT Format DDG'!$2:$2,0),MATCH(C18,'ETPT Format DDG'!$2:$2,0))),
INDEX( 'ETPT Format DDG'!$A:$ZZ,,MATCH("Juridiction",'ETPT Format DDG'!2:2,0)),$A$3,
INDEX( 'ETPT Format DDG'!$A:$ZZ,,MATCH("Catégorie",'ETPT Format DDG'!2:2,0)),"Magistrat")</f>
      </c>
      <c r="M18" s="74">
        <f>IF(AND(OR(LEFT(C18,3)="12.",LEFT(E18,3)="12.",LEFT(E18,5)="CET &gt;", IFERROR(L18/$L$6,"")=0),NOT(AND(LEFT(E18,4)="12.8",IFERROR(G18/$G$6,"")&lt;&gt;0)),NOT(AND(LEFT(E18,5)="12.31",IFERROR(L18/$G$6,"")&lt;&gt;0)),NOT(AND(LEFT(E18,5)="12.32",IFERROR(L18/$G$6,"")&lt;&gt;0))),"", IFERROR(L18/$L$6,""))</f>
      </c>
      <c r="N18" s="73">
        <f>SUMIFS(
INDEX('ETPT Format DDG'!$A:$ZZ,,IFERROR(MATCH(E18,'ETPT Format DDG'!$2:$2,0),MATCH(C18,'ETPT Format DDG'!$2:$2,0))),
INDEX( 'ETPT Format DDG'!$A:$ZZ,,MATCH("Fonction agrégat",'ETPT Format DDG'!2:2,0)),"F-TIT",
INDEX( 'ETPT Format DDG'!$A:$ZZ,,MATCH("Juridiction",'ETPT Format DDG'!2:2,0)),$A$3)</f>
      </c>
      <c r="O18" s="72">
        <f>IF(AND(OR(LEFT(C18,3)="12.",LEFT(E18,3)="12.",LEFT(E18,5)="CET &gt;",IFERROR(N18/$N$6,"")=0),NOT(AND(LEFT(E18,4)="12.8",IFERROR(G18/$G$6,"")&lt;&gt;0)),NOT(AND(LEFT(E18,5)="12.31",IFERROR(N18/$G$6,"")&lt;&gt;0)),NOT(AND(LEFT(E18,5)="12.32",IFERROR(N18/$G$6,"")&lt;&gt;0))),"",IFERROR(N18/$N$6,""))</f>
      </c>
      <c r="P18" s="73">
        <f>SUMIFS(
INDEX('ETPT Format DDG'!$A:$FB,,IFERROR(MATCH(E18,'ETPT Format DDG'!$2:$2,0),MATCH(C18,'ETPT Format DDG'!$2:$2,0))),
INDEX( 'ETPT Format DDG'!$A:$ZZ,,MATCH("Fonction agrégat",'ETPT Format DDG'!2:2,0)),"F-PLAC-ADD",
INDEX( 'ETPT Format DDG'!$A:$ZZ,,MATCH("Juridiction",'ETPT Format DDG'!2:2,0)),$A$3)</f>
      </c>
      <c r="Q18" s="73">
        <f>SUMIFS(
INDEX('ETPT Format DDG'!$A:$FB,,IFERROR(MATCH(E18,'ETPT Format DDG'!$2:$2,0),MATCH(C18,'ETPT Format DDG'!$2:$2,0))),
INDEX( 'ETPT Format DDG'!$A:$ZZ,,MATCH("Fonction agrégat",'ETPT Format DDG'!2:2,0)),"F-PLAC-SUB",
INDEX( 'ETPT Format DDG'!$A:$ZZ,,MATCH("Juridiction",'ETPT Format DDG'!2:2,0)),$A$3)</f>
      </c>
      <c r="R18" s="73">
        <f>SUMIFS(
INDEX('ETPT Format DDG'!$A:$FB,,IFERROR(MATCH(E18,'ETPT Format DDG'!$2:$2,0),MATCH(C18,'ETPT Format DDG'!$2:$2,0))),
INDEX( 'ETPT Format DDG'!$A:$ZZ,,MATCH("Fonction agrégat",'ETPT Format DDG'!2:2,0)),"C",
'ETPT Format DDG'!$H:$H,"Greffe",
INDEX( 'ETPT Format DDG'!$A:$ZZ,,MATCH("Juridiction",'ETPT Format DDG'!2:2,0)),$A$3)</f>
      </c>
      <c r="S18" s="71">
        <f>SUMIFS(
INDEX('ETPT Format DDG'!$A:$FB,,IFERROR(MATCH(E18,'ETPT Format DDG'!$2:$2,0),MATCH(C18,'ETPT Format DDG'!$2:$2,0))),
INDEX( 'ETPT Format DDG'!$A:$ZZ,,MATCH("Catégorie",'ETPT Format DDG'!2:2,0)),"Greffe",
INDEX( 'ETPT Format DDG'!$A:$ZZ,,MATCH("Juridiction",'ETPT Format DDG'!2:2,0)),$A$3)</f>
      </c>
      <c r="T18" s="72">
        <f>IF(AND(OR(LEFT(C18,3)="12.",LEFT(E18,3)="12.",LEFT(E18,5)="CET &gt;",IFERROR(S18/$S$6,"")=0),NOT(AND(LEFT(E18,4)="12.8",IFERROR(G18/$G$6,"")&lt;&gt;0)),NOT(AND(LEFT(E18,5)="12.31",IFERROR(S18/$G$6,"")&lt;&gt;0)),NOT(AND(LEFT(E18,5)="12.32",IFERROR(S18/$G$6,"")&lt;&gt;0))),"", IFERROR(S18/$S$6,""))</f>
      </c>
      <c r="U18" s="71">
        <f>SUMIFS(
INDEX('ETPT Format DDG'!$A:$FB,,IFERROR(MATCH(E18,'ETPT Format DDG'!$2:$2,0),MATCH(C18,'ETPT Format DDG'!$2:$2,0))),
INDEX( 'ETPT Format DDG'!$A:$ZZ,,MATCH("Fonction agrégat",'ETPT Format DDG'!2:2,0)),"C",
INDEX( 'ETPT Format DDG'!$A:$ZZ,,MATCH("Juridiction",'ETPT Format DDG'!2:2,0)),$A$3,
INDEX( 'ETPT Format DDG'!$A:$ZZ,,MATCH("Catégorie",'ETPT Format DDG'!2:2,0)),"Autour du magistrat")</f>
      </c>
      <c r="V18" s="74">
        <f>IF(AND(OR(LEFT(C18,3)="12.",LEFT(E18,3)="12.",LEFT(E18,5)="CET &gt;",IFERROR(U18/$U$6,"")=0),NOT(AND(LEFT(E18,4)="12.8",IFERROR(G18/$G$6,"")&lt;&gt;0)),NOT(AND(LEFT(E18,5)="12.31",IFERROR(U18/$G$6,"")&lt;&gt;0)),NOT(AND(LEFT(E18,5)="12.32",IFERROR(U18/$G$6,"")&lt;&gt;0))),"", IFERROR(U18/$U$6,""))</f>
      </c>
    </row>
    <row r="19" ht="16" customHeight="1" spans="1:23" x14ac:dyDescent="0.25">
      <c r="A19" s="40"/>
      <c r="C19" s="68"/>
      <c r="D19" s="68"/>
      <c r="E19" s="69" t="s">
        <v>54</v>
      </c>
      <c r="F19" s="70" t="s">
        <v>54</v>
      </c>
      <c r="G19" s="71">
        <f>SUMIFS(
INDEX('ETPT Format DDG'!$A:$ZZ,,IFERROR(MATCH(E19,'ETPT Format DDG'!$2:$2,0),MATCH(C19,'ETPT Format DDG'!$2:$2,0))),
INDEX( 'ETPT Format DDG'!$A:$ZZ,,MATCH("Fonction agrégat",'ETPT Format DDG'!2:2,0)),"M-TIT",
INDEX( 'ETPT Format DDG'!$A:$ZZ,,MATCH("Juridiction",'ETPT Format DDG'!2:2,0)),$A$3)</f>
      </c>
      <c r="H19" s="72">
        <f>IF(AND(OR(LEFT(C19,3)="12.",LEFT(E19,3)="12.",LEFT(E19,5)="CET &gt;",IFERROR(G19/$G$6,"")=0),NOT(AND(LEFT(E19,4)="12.8",IFERROR(G19/$G$6,"")&lt;&gt;0)),NOT(AND(LEFT(E19,5)="12.31",IFERROR(G19/$G$6,"")&lt;&gt;0)),NOT(AND(LEFT(E19,5)="12.32",IFERROR(G19/$G$6,"")&lt;&gt;0))),"", IFERROR(G19/$G$6,""))</f>
      </c>
      <c r="I19" s="73">
        <f>SUMIFS(
INDEX('ETPT Format DDG'!$A:$ZZ,,IFERROR(MATCH(E19,'ETPT Format DDG'!$2:$2,0),MATCH(C19,'ETPT Format DDG'!$2:$2,0))),
INDEX( 'ETPT Format DDG'!$A:$ZZ,,MATCH("Fonction agrégat",'ETPT Format DDG'!2:2,0)),"M-PLAC-ADD",
INDEX( 'ETPT Format DDG'!$A:$ZZ,,MATCH("Juridiction",'ETPT Format DDG'!2:2,0)),$A$3)</f>
      </c>
      <c r="J19" s="73">
        <f>SUMIFS(
INDEX('ETPT Format DDG'!$A:$ZZ,,IFERROR(MATCH(E19,'ETPT Format DDG'!$2:$2,0),MATCH(C19,'ETPT Format DDG'!$2:$2,0))),
INDEX( 'ETPT Format DDG'!$A:$ZZ,,MATCH("Fonction agrégat",'ETPT Format DDG'!2:2,0)),"M-PLAC-SUB",
INDEX( 'ETPT Format DDG'!$A:$ZZ,,MATCH("Juridiction",'ETPT Format DDG'!2:2,0)),$A$3)</f>
      </c>
      <c r="K19" s="73">
        <f>SUMIFS(
INDEX('ETPT Format DDG'!$A:$ZZ,,IFERROR(MATCH(E19,'ETPT Format DDG'!$2:$2,0),MATCH(C19,'ETPT Format DDG'!$2:$2,0))),
INDEX( 'ETPT Format DDG'!$A:$ZZ,,MATCH("Fonction agrégat",'ETPT Format DDG'!2:2,0)),"M-CONT",
INDEX( 'ETPT Format DDG'!$A:$ZZ,,MATCH("Juridiction",'ETPT Format DDG'!2:2,0)),$A$3,
INDEX( 'ETPT Format DDG'!$A:$ZZ,,MATCH("Catégorie",'ETPT Format DDG'!2:2,0)),"Magistrat")</f>
      </c>
      <c r="L19" s="71">
        <f>SUMIFS(
INDEX('ETPT Format DDG'!$A:$ZZ,,IFERROR(MATCH(E19,'ETPT Format DDG'!$2:$2,0),MATCH(C19,'ETPT Format DDG'!$2:$2,0))),
INDEX( 'ETPT Format DDG'!$A:$ZZ,,MATCH("Juridiction",'ETPT Format DDG'!2:2,0)),$A$3,
INDEX( 'ETPT Format DDG'!$A:$ZZ,,MATCH("Catégorie",'ETPT Format DDG'!2:2,0)),"Magistrat")</f>
      </c>
      <c r="M19" s="74">
        <f>IF(AND(OR(LEFT(C19,3)="12.",LEFT(E19,3)="12.",LEFT(E19,5)="CET &gt;", IFERROR(L19/$L$6,"")=0),NOT(AND(LEFT(E19,4)="12.8",IFERROR(G19/$G$6,"")&lt;&gt;0)),NOT(AND(LEFT(E19,5)="12.31",IFERROR(L19/$G$6,"")&lt;&gt;0)),NOT(AND(LEFT(E19,5)="12.32",IFERROR(L19/$G$6,"")&lt;&gt;0))),"", IFERROR(L19/$L$6,""))</f>
      </c>
      <c r="N19" s="73">
        <f>SUMIFS(
INDEX('ETPT Format DDG'!$A:$ZZ,,IFERROR(MATCH(E19,'ETPT Format DDG'!$2:$2,0),MATCH(C19,'ETPT Format DDG'!$2:$2,0))),
INDEX( 'ETPT Format DDG'!$A:$ZZ,,MATCH("Fonction agrégat",'ETPT Format DDG'!2:2,0)),"F-TIT",
INDEX( 'ETPT Format DDG'!$A:$ZZ,,MATCH("Juridiction",'ETPT Format DDG'!2:2,0)),$A$3)</f>
      </c>
      <c r="O19" s="72">
        <f>IF(AND(OR(LEFT(C19,3)="12.",LEFT(E19,3)="12.",LEFT(E19,5)="CET &gt;",IFERROR(N19/$N$6,"")=0),NOT(AND(LEFT(E19,4)="12.8",IFERROR(G19/$G$6,"")&lt;&gt;0)),NOT(AND(LEFT(E19,5)="12.31",IFERROR(N19/$G$6,"")&lt;&gt;0)),NOT(AND(LEFT(E19,5)="12.32",IFERROR(N19/$G$6,"")&lt;&gt;0))),"",IFERROR(N19/$N$6,""))</f>
      </c>
      <c r="P19" s="73">
        <f>SUMIFS(
INDEX('ETPT Format DDG'!$A:$FB,,IFERROR(MATCH(E19,'ETPT Format DDG'!$2:$2,0),MATCH(C19,'ETPT Format DDG'!$2:$2,0))),
INDEX( 'ETPT Format DDG'!$A:$ZZ,,MATCH("Fonction agrégat",'ETPT Format DDG'!2:2,0)),"F-PLAC-ADD",
INDEX( 'ETPT Format DDG'!$A:$ZZ,,MATCH("Juridiction",'ETPT Format DDG'!2:2,0)),$A$3)</f>
      </c>
      <c r="Q19" s="73">
        <f>SUMIFS(
INDEX('ETPT Format DDG'!$A:$FB,,IFERROR(MATCH(E19,'ETPT Format DDG'!$2:$2,0),MATCH(C19,'ETPT Format DDG'!$2:$2,0))),
INDEX( 'ETPT Format DDG'!$A:$ZZ,,MATCH("Fonction agrégat",'ETPT Format DDG'!2:2,0)),"F-PLAC-SUB",
INDEX( 'ETPT Format DDG'!$A:$ZZ,,MATCH("Juridiction",'ETPT Format DDG'!2:2,0)),$A$3)</f>
      </c>
      <c r="R19" s="73">
        <f>SUMIFS(
INDEX('ETPT Format DDG'!$A:$FB,,IFERROR(MATCH(E19,'ETPT Format DDG'!$2:$2,0),MATCH(C19,'ETPT Format DDG'!$2:$2,0))),
INDEX( 'ETPT Format DDG'!$A:$ZZ,,MATCH("Fonction agrégat",'ETPT Format DDG'!2:2,0)),"C",
'ETPT Format DDG'!$H:$H,"Greffe",
INDEX( 'ETPT Format DDG'!$A:$ZZ,,MATCH("Juridiction",'ETPT Format DDG'!2:2,0)),$A$3)</f>
      </c>
      <c r="S19" s="71">
        <f>SUMIFS(
INDEX('ETPT Format DDG'!$A:$FB,,IFERROR(MATCH(E19,'ETPT Format DDG'!$2:$2,0),MATCH(C19,'ETPT Format DDG'!$2:$2,0))),
INDEX( 'ETPT Format DDG'!$A:$ZZ,,MATCH("Catégorie",'ETPT Format DDG'!2:2,0)),"Greffe",
INDEX( 'ETPT Format DDG'!$A:$ZZ,,MATCH("Juridiction",'ETPT Format DDG'!2:2,0)),$A$3)</f>
      </c>
      <c r="T19" s="72">
        <f>IF(AND(OR(LEFT(C19,3)="12.",LEFT(E19,3)="12.",LEFT(E19,5)="CET &gt;",IFERROR(S19/$S$6,"")=0),NOT(AND(LEFT(E19,4)="12.8",IFERROR(G19/$G$6,"")&lt;&gt;0)),NOT(AND(LEFT(E19,5)="12.31",IFERROR(S19/$G$6,"")&lt;&gt;0)),NOT(AND(LEFT(E19,5)="12.32",IFERROR(S19/$G$6,"")&lt;&gt;0))),"", IFERROR(S19/$S$6,""))</f>
      </c>
      <c r="U19" s="71">
        <f>SUMIFS(
INDEX('ETPT Format DDG'!$A:$FB,,IFERROR(MATCH(E19,'ETPT Format DDG'!$2:$2,0),MATCH(C19,'ETPT Format DDG'!$2:$2,0))),
INDEX( 'ETPT Format DDG'!$A:$ZZ,,MATCH("Fonction agrégat",'ETPT Format DDG'!2:2,0)),"C",
INDEX( 'ETPT Format DDG'!$A:$ZZ,,MATCH("Juridiction",'ETPT Format DDG'!2:2,0)),$A$3,
INDEX( 'ETPT Format DDG'!$A:$ZZ,,MATCH("Catégorie",'ETPT Format DDG'!2:2,0)),"Autour du magistrat")</f>
      </c>
      <c r="V19" s="74">
        <f>IF(AND(OR(LEFT(C19,3)="12.",LEFT(E19,3)="12.",LEFT(E19,5)="CET &gt;",IFERROR(U19/$U$6,"")=0),NOT(AND(LEFT(E19,4)="12.8",IFERROR(G19/$G$6,"")&lt;&gt;0)),NOT(AND(LEFT(E19,5)="12.31",IFERROR(U19/$G$6,"")&lt;&gt;0)),NOT(AND(LEFT(E19,5)="12.32",IFERROR(U19/$G$6,"")&lt;&gt;0))),"", IFERROR(U19/$U$6,""))</f>
      </c>
    </row>
    <row r="20" ht="16" customHeight="1" spans="1:23" x14ac:dyDescent="0.25">
      <c r="A20" s="40"/>
      <c r="C20" s="68"/>
      <c r="D20" s="68"/>
      <c r="E20" s="69" t="s">
        <v>55</v>
      </c>
      <c r="F20" s="70" t="s">
        <v>55</v>
      </c>
      <c r="G20" s="71">
        <f>SUMIFS(
INDEX('ETPT Format DDG'!$A:$ZZ,,IFERROR(MATCH(E20,'ETPT Format DDG'!$2:$2,0),MATCH(C20,'ETPT Format DDG'!$2:$2,0))),
INDEX( 'ETPT Format DDG'!$A:$ZZ,,MATCH("Fonction agrégat",'ETPT Format DDG'!2:2,0)),"M-TIT",
INDEX( 'ETPT Format DDG'!$A:$ZZ,,MATCH("Juridiction",'ETPT Format DDG'!2:2,0)),$A$3)</f>
      </c>
      <c r="H20" s="72">
        <f>IF(AND(OR(LEFT(C20,3)="12.",LEFT(E20,3)="12.",LEFT(E20,5)="CET &gt;",IFERROR(G20/$G$6,"")=0),NOT(AND(LEFT(E20,4)="12.8",IFERROR(G20/$G$6,"")&lt;&gt;0)),NOT(AND(LEFT(E20,5)="12.31",IFERROR(G20/$G$6,"")&lt;&gt;0)),NOT(AND(LEFT(E20,5)="12.32",IFERROR(G20/$G$6,"")&lt;&gt;0))),"", IFERROR(G20/$G$6,""))</f>
      </c>
      <c r="I20" s="73">
        <f>SUMIFS(
INDEX('ETPT Format DDG'!$A:$ZZ,,IFERROR(MATCH(E20,'ETPT Format DDG'!$2:$2,0),MATCH(C20,'ETPT Format DDG'!$2:$2,0))),
INDEX( 'ETPT Format DDG'!$A:$ZZ,,MATCH("Fonction agrégat",'ETPT Format DDG'!2:2,0)),"M-PLAC-ADD",
INDEX( 'ETPT Format DDG'!$A:$ZZ,,MATCH("Juridiction",'ETPT Format DDG'!2:2,0)),$A$3)</f>
      </c>
      <c r="J20" s="73">
        <f>SUMIFS(
INDEX('ETPT Format DDG'!$A:$ZZ,,IFERROR(MATCH(E20,'ETPT Format DDG'!$2:$2,0),MATCH(C20,'ETPT Format DDG'!$2:$2,0))),
INDEX( 'ETPT Format DDG'!$A:$ZZ,,MATCH("Fonction agrégat",'ETPT Format DDG'!2:2,0)),"M-PLAC-SUB",
INDEX( 'ETPT Format DDG'!$A:$ZZ,,MATCH("Juridiction",'ETPT Format DDG'!2:2,0)),$A$3)</f>
      </c>
      <c r="K20" s="73">
        <f>SUMIFS(
INDEX('ETPT Format DDG'!$A:$ZZ,,IFERROR(MATCH(E20,'ETPT Format DDG'!$2:$2,0),MATCH(C20,'ETPT Format DDG'!$2:$2,0))),
INDEX( 'ETPT Format DDG'!$A:$ZZ,,MATCH("Fonction agrégat",'ETPT Format DDG'!2:2,0)),"M-CONT",
INDEX( 'ETPT Format DDG'!$A:$ZZ,,MATCH("Juridiction",'ETPT Format DDG'!2:2,0)),$A$3,
INDEX( 'ETPT Format DDG'!$A:$ZZ,,MATCH("Catégorie",'ETPT Format DDG'!2:2,0)),"Magistrat")</f>
      </c>
      <c r="L20" s="71">
        <f>SUMIFS(
INDEX('ETPT Format DDG'!$A:$ZZ,,IFERROR(MATCH(E20,'ETPT Format DDG'!$2:$2,0),MATCH(C20,'ETPT Format DDG'!$2:$2,0))),
INDEX( 'ETPT Format DDG'!$A:$ZZ,,MATCH("Juridiction",'ETPT Format DDG'!2:2,0)),$A$3,
INDEX( 'ETPT Format DDG'!$A:$ZZ,,MATCH("Catégorie",'ETPT Format DDG'!2:2,0)),"Magistrat")</f>
      </c>
      <c r="M20" s="74">
        <f>IF(AND(OR(LEFT(C20,3)="12.",LEFT(E20,3)="12.",LEFT(E20,5)="CET &gt;", IFERROR(L20/$L$6,"")=0),NOT(AND(LEFT(E20,4)="12.8",IFERROR(G20/$G$6,"")&lt;&gt;0)),NOT(AND(LEFT(E20,5)="12.31",IFERROR(L20/$G$6,"")&lt;&gt;0)),NOT(AND(LEFT(E20,5)="12.32",IFERROR(L20/$G$6,"")&lt;&gt;0))),"", IFERROR(L20/$L$6,""))</f>
      </c>
      <c r="N20" s="73">
        <f>SUMIFS(
INDEX('ETPT Format DDG'!$A:$ZZ,,IFERROR(MATCH(E20,'ETPT Format DDG'!$2:$2,0),MATCH(C20,'ETPT Format DDG'!$2:$2,0))),
INDEX( 'ETPT Format DDG'!$A:$ZZ,,MATCH("Fonction agrégat",'ETPT Format DDG'!2:2,0)),"F-TIT",
INDEX( 'ETPT Format DDG'!$A:$ZZ,,MATCH("Juridiction",'ETPT Format DDG'!2:2,0)),$A$3)</f>
      </c>
      <c r="O20" s="72">
        <f>IF(AND(OR(LEFT(C20,3)="12.",LEFT(E20,3)="12.",LEFT(E20,5)="CET &gt;",IFERROR(N20/$N$6,"")=0),NOT(AND(LEFT(E20,4)="12.8",IFERROR(G20/$G$6,"")&lt;&gt;0)),NOT(AND(LEFT(E20,5)="12.31",IFERROR(N20/$G$6,"")&lt;&gt;0)),NOT(AND(LEFT(E20,5)="12.32",IFERROR(N20/$G$6,"")&lt;&gt;0))),"",IFERROR(N20/$N$6,""))</f>
      </c>
      <c r="P20" s="73">
        <f>SUMIFS(
INDEX('ETPT Format DDG'!$A:$FB,,IFERROR(MATCH(E20,'ETPT Format DDG'!$2:$2,0),MATCH(C20,'ETPT Format DDG'!$2:$2,0))),
INDEX( 'ETPT Format DDG'!$A:$ZZ,,MATCH("Fonction agrégat",'ETPT Format DDG'!2:2,0)),"F-PLAC-ADD",
INDEX( 'ETPT Format DDG'!$A:$ZZ,,MATCH("Juridiction",'ETPT Format DDG'!2:2,0)),$A$3)</f>
      </c>
      <c r="Q20" s="73">
        <f>SUMIFS(
INDEX('ETPT Format DDG'!$A:$FB,,IFERROR(MATCH(E20,'ETPT Format DDG'!$2:$2,0),MATCH(C20,'ETPT Format DDG'!$2:$2,0))),
INDEX( 'ETPT Format DDG'!$A:$ZZ,,MATCH("Fonction agrégat",'ETPT Format DDG'!2:2,0)),"F-PLAC-SUB",
INDEX( 'ETPT Format DDG'!$A:$ZZ,,MATCH("Juridiction",'ETPT Format DDG'!2:2,0)),$A$3)</f>
      </c>
      <c r="R20" s="73">
        <f>SUMIFS(
INDEX('ETPT Format DDG'!$A:$FB,,IFERROR(MATCH(E20,'ETPT Format DDG'!$2:$2,0),MATCH(C20,'ETPT Format DDG'!$2:$2,0))),
INDEX( 'ETPT Format DDG'!$A:$ZZ,,MATCH("Fonction agrégat",'ETPT Format DDG'!2:2,0)),"C",
'ETPT Format DDG'!$H:$H,"Greffe",
INDEX( 'ETPT Format DDG'!$A:$ZZ,,MATCH("Juridiction",'ETPT Format DDG'!2:2,0)),$A$3)</f>
      </c>
      <c r="S20" s="71">
        <f>SUMIFS(
INDEX('ETPT Format DDG'!$A:$FB,,IFERROR(MATCH(E20,'ETPT Format DDG'!$2:$2,0),MATCH(C20,'ETPT Format DDG'!$2:$2,0))),
INDEX( 'ETPT Format DDG'!$A:$ZZ,,MATCH("Catégorie",'ETPT Format DDG'!2:2,0)),"Greffe",
INDEX( 'ETPT Format DDG'!$A:$ZZ,,MATCH("Juridiction",'ETPT Format DDG'!2:2,0)),$A$3)</f>
      </c>
      <c r="T20" s="72">
        <f>IF(AND(OR(LEFT(C20,3)="12.",LEFT(E20,3)="12.",LEFT(E20,5)="CET &gt;",IFERROR(S20/$S$6,"")=0),NOT(AND(LEFT(E20,4)="12.8",IFERROR(G20/$G$6,"")&lt;&gt;0)),NOT(AND(LEFT(E20,5)="12.31",IFERROR(S20/$G$6,"")&lt;&gt;0)),NOT(AND(LEFT(E20,5)="12.32",IFERROR(S20/$G$6,"")&lt;&gt;0))),"", IFERROR(S20/$S$6,""))</f>
      </c>
      <c r="U20" s="71">
        <f>SUMIFS(
INDEX('ETPT Format DDG'!$A:$FB,,IFERROR(MATCH(E20,'ETPT Format DDG'!$2:$2,0),MATCH(C20,'ETPT Format DDG'!$2:$2,0))),
INDEX( 'ETPT Format DDG'!$A:$ZZ,,MATCH("Fonction agrégat",'ETPT Format DDG'!2:2,0)),"C",
INDEX( 'ETPT Format DDG'!$A:$ZZ,,MATCH("Juridiction",'ETPT Format DDG'!2:2,0)),$A$3,
INDEX( 'ETPT Format DDG'!$A:$ZZ,,MATCH("Catégorie",'ETPT Format DDG'!2:2,0)),"Autour du magistrat")</f>
      </c>
      <c r="V20" s="74">
        <f>IF(AND(OR(LEFT(C20,3)="12.",LEFT(E20,3)="12.",LEFT(E20,5)="CET &gt;",IFERROR(U20/$U$6,"")=0),NOT(AND(LEFT(E20,4)="12.8",IFERROR(G20/$G$6,"")&lt;&gt;0)),NOT(AND(LEFT(E20,5)="12.31",IFERROR(U20/$G$6,"")&lt;&gt;0)),NOT(AND(LEFT(E20,5)="12.32",IFERROR(U20/$G$6,"")&lt;&gt;0))),"", IFERROR(U20/$U$6,""))</f>
      </c>
    </row>
    <row r="21" ht="16" customHeight="1" spans="1:23" x14ac:dyDescent="0.25">
      <c r="A21" s="40"/>
      <c r="C21" s="68"/>
      <c r="D21" s="68"/>
      <c r="E21" s="69" t="s">
        <v>56</v>
      </c>
      <c r="F21" s="70" t="s">
        <v>56</v>
      </c>
      <c r="G21" s="71">
        <f>SUMIFS(
INDEX('ETPT Format DDG'!$A:$ZZ,,IFERROR(MATCH(E21,'ETPT Format DDG'!$2:$2,0),MATCH(C21,'ETPT Format DDG'!$2:$2,0))),
INDEX( 'ETPT Format DDG'!$A:$ZZ,,MATCH("Fonction agrégat",'ETPT Format DDG'!2:2,0)),"M-TIT",
INDEX( 'ETPT Format DDG'!$A:$ZZ,,MATCH("Juridiction",'ETPT Format DDG'!2:2,0)),$A$3)</f>
      </c>
      <c r="H21" s="72">
        <f>IF(AND(OR(LEFT(C21,3)="12.",LEFT(E21,3)="12.",LEFT(E21,5)="CET &gt;",IFERROR(G21/$G$6,"")=0),NOT(AND(LEFT(E21,4)="12.8",IFERROR(G21/$G$6,"")&lt;&gt;0)),NOT(AND(LEFT(E21,5)="12.31",IFERROR(G21/$G$6,"")&lt;&gt;0)),NOT(AND(LEFT(E21,5)="12.32",IFERROR(G21/$G$6,"")&lt;&gt;0))),"", IFERROR(G21/$G$6,""))</f>
      </c>
      <c r="I21" s="73">
        <f>SUMIFS(
INDEX('ETPT Format DDG'!$A:$ZZ,,IFERROR(MATCH(E21,'ETPT Format DDG'!$2:$2,0),MATCH(C21,'ETPT Format DDG'!$2:$2,0))),
INDEX( 'ETPT Format DDG'!$A:$ZZ,,MATCH("Fonction agrégat",'ETPT Format DDG'!2:2,0)),"M-PLAC-ADD",
INDEX( 'ETPT Format DDG'!$A:$ZZ,,MATCH("Juridiction",'ETPT Format DDG'!2:2,0)),$A$3)</f>
      </c>
      <c r="J21" s="73">
        <f>SUMIFS(
INDEX('ETPT Format DDG'!$A:$ZZ,,IFERROR(MATCH(E21,'ETPT Format DDG'!$2:$2,0),MATCH(C21,'ETPT Format DDG'!$2:$2,0))),
INDEX( 'ETPT Format DDG'!$A:$ZZ,,MATCH("Fonction agrégat",'ETPT Format DDG'!2:2,0)),"M-PLAC-SUB",
INDEX( 'ETPT Format DDG'!$A:$ZZ,,MATCH("Juridiction",'ETPT Format DDG'!2:2,0)),$A$3)</f>
      </c>
      <c r="K21" s="73">
        <f>SUMIFS(
INDEX('ETPT Format DDG'!$A:$ZZ,,IFERROR(MATCH(E21,'ETPT Format DDG'!$2:$2,0),MATCH(C21,'ETPT Format DDG'!$2:$2,0))),
INDEX( 'ETPT Format DDG'!$A:$ZZ,,MATCH("Fonction agrégat",'ETPT Format DDG'!2:2,0)),"M-CONT",
INDEX( 'ETPT Format DDG'!$A:$ZZ,,MATCH("Juridiction",'ETPT Format DDG'!2:2,0)),$A$3,
INDEX( 'ETPT Format DDG'!$A:$ZZ,,MATCH("Catégorie",'ETPT Format DDG'!2:2,0)),"Magistrat")</f>
      </c>
      <c r="L21" s="71">
        <f>SUMIFS(
INDEX('ETPT Format DDG'!$A:$ZZ,,IFERROR(MATCH(E21,'ETPT Format DDG'!$2:$2,0),MATCH(C21,'ETPT Format DDG'!$2:$2,0))),
INDEX( 'ETPT Format DDG'!$A:$ZZ,,MATCH("Juridiction",'ETPT Format DDG'!2:2,0)),$A$3,
INDEX( 'ETPT Format DDG'!$A:$ZZ,,MATCH("Catégorie",'ETPT Format DDG'!2:2,0)),"Magistrat")</f>
      </c>
      <c r="M21" s="74">
        <f>IF(AND(OR(LEFT(C21,3)="12.",LEFT(E21,3)="12.",LEFT(E21,5)="CET &gt;", IFERROR(L21/$L$6,"")=0),NOT(AND(LEFT(E21,4)="12.8",IFERROR(G21/$G$6,"")&lt;&gt;0)),NOT(AND(LEFT(E21,5)="12.31",IFERROR(L21/$G$6,"")&lt;&gt;0)),NOT(AND(LEFT(E21,5)="12.32",IFERROR(L21/$G$6,"")&lt;&gt;0))),"", IFERROR(L21/$L$6,""))</f>
      </c>
      <c r="N21" s="73">
        <f>SUMIFS(
INDEX('ETPT Format DDG'!$A:$ZZ,,IFERROR(MATCH(E21,'ETPT Format DDG'!$2:$2,0),MATCH(C21,'ETPT Format DDG'!$2:$2,0))),
INDEX( 'ETPT Format DDG'!$A:$ZZ,,MATCH("Fonction agrégat",'ETPT Format DDG'!2:2,0)),"F-TIT",
INDEX( 'ETPT Format DDG'!$A:$ZZ,,MATCH("Juridiction",'ETPT Format DDG'!2:2,0)),$A$3)</f>
      </c>
      <c r="O21" s="72">
        <f>IF(AND(OR(LEFT(C21,3)="12.",LEFT(E21,3)="12.",LEFT(E21,5)="CET &gt;",IFERROR(N21/$N$6,"")=0),NOT(AND(LEFT(E21,4)="12.8",IFERROR(G21/$G$6,"")&lt;&gt;0)),NOT(AND(LEFT(E21,5)="12.31",IFERROR(N21/$G$6,"")&lt;&gt;0)),NOT(AND(LEFT(E21,5)="12.32",IFERROR(N21/$G$6,"")&lt;&gt;0))),"",IFERROR(N21/$N$6,""))</f>
      </c>
      <c r="P21" s="73">
        <f>SUMIFS(
INDEX('ETPT Format DDG'!$A:$FB,,IFERROR(MATCH(E21,'ETPT Format DDG'!$2:$2,0),MATCH(C21,'ETPT Format DDG'!$2:$2,0))),
INDEX( 'ETPT Format DDG'!$A:$ZZ,,MATCH("Fonction agrégat",'ETPT Format DDG'!2:2,0)),"F-PLAC-ADD",
INDEX( 'ETPT Format DDG'!$A:$ZZ,,MATCH("Juridiction",'ETPT Format DDG'!2:2,0)),$A$3)</f>
      </c>
      <c r="Q21" s="73">
        <f>SUMIFS(
INDEX('ETPT Format DDG'!$A:$FB,,IFERROR(MATCH(E21,'ETPT Format DDG'!$2:$2,0),MATCH(C21,'ETPT Format DDG'!$2:$2,0))),
INDEX( 'ETPT Format DDG'!$A:$ZZ,,MATCH("Fonction agrégat",'ETPT Format DDG'!2:2,0)),"F-PLAC-SUB",
INDEX( 'ETPT Format DDG'!$A:$ZZ,,MATCH("Juridiction",'ETPT Format DDG'!2:2,0)),$A$3)</f>
      </c>
      <c r="R21" s="73">
        <f>SUMIFS(
INDEX('ETPT Format DDG'!$A:$FB,,IFERROR(MATCH(E21,'ETPT Format DDG'!$2:$2,0),MATCH(C21,'ETPT Format DDG'!$2:$2,0))),
INDEX( 'ETPT Format DDG'!$A:$ZZ,,MATCH("Fonction agrégat",'ETPT Format DDG'!2:2,0)),"C",
'ETPT Format DDG'!$H:$H,"Greffe",
INDEX( 'ETPT Format DDG'!$A:$ZZ,,MATCH("Juridiction",'ETPT Format DDG'!2:2,0)),$A$3)</f>
      </c>
      <c r="S21" s="71">
        <f>SUMIFS(
INDEX('ETPT Format DDG'!$A:$FB,,IFERROR(MATCH(E21,'ETPT Format DDG'!$2:$2,0),MATCH(C21,'ETPT Format DDG'!$2:$2,0))),
INDEX( 'ETPT Format DDG'!$A:$ZZ,,MATCH("Catégorie",'ETPT Format DDG'!2:2,0)),"Greffe",
INDEX( 'ETPT Format DDG'!$A:$ZZ,,MATCH("Juridiction",'ETPT Format DDG'!2:2,0)),$A$3)</f>
      </c>
      <c r="T21" s="72">
        <f>IF(AND(OR(LEFT(C21,3)="12.",LEFT(E21,3)="12.",LEFT(E21,5)="CET &gt;",IFERROR(S21/$S$6,"")=0),NOT(AND(LEFT(E21,4)="12.8",IFERROR(G21/$G$6,"")&lt;&gt;0)),NOT(AND(LEFT(E21,5)="12.31",IFERROR(S21/$G$6,"")&lt;&gt;0)),NOT(AND(LEFT(E21,5)="12.32",IFERROR(S21/$G$6,"")&lt;&gt;0))),"", IFERROR(S21/$S$6,""))</f>
      </c>
      <c r="U21" s="71">
        <f>SUMIFS(
INDEX('ETPT Format DDG'!$A:$FB,,IFERROR(MATCH(E21,'ETPT Format DDG'!$2:$2,0),MATCH(C21,'ETPT Format DDG'!$2:$2,0))),
INDEX( 'ETPT Format DDG'!$A:$ZZ,,MATCH("Fonction agrégat",'ETPT Format DDG'!2:2,0)),"C",
INDEX( 'ETPT Format DDG'!$A:$ZZ,,MATCH("Juridiction",'ETPT Format DDG'!2:2,0)),$A$3,
INDEX( 'ETPT Format DDG'!$A:$ZZ,,MATCH("Catégorie",'ETPT Format DDG'!2:2,0)),"Autour du magistrat")</f>
      </c>
      <c r="V21" s="74">
        <f>IF(AND(OR(LEFT(C21,3)="12.",LEFT(E21,3)="12.",LEFT(E21,5)="CET &gt;",IFERROR(U21/$U$6,"")=0),NOT(AND(LEFT(E21,4)="12.8",IFERROR(G21/$G$6,"")&lt;&gt;0)),NOT(AND(LEFT(E21,5)="12.31",IFERROR(U21/$G$6,"")&lt;&gt;0)),NOT(AND(LEFT(E21,5)="12.32",IFERROR(U21/$G$6,"")&lt;&gt;0))),"", IFERROR(U21/$U$6,""))</f>
      </c>
    </row>
    <row r="22" ht="16" customHeight="1" spans="1:23" x14ac:dyDescent="0.25">
      <c r="A22" s="40"/>
      <c r="C22" s="68"/>
      <c r="D22" s="68"/>
      <c r="E22" s="69" t="s">
        <v>57</v>
      </c>
      <c r="F22" s="70" t="s">
        <v>57</v>
      </c>
      <c r="G22" s="71">
        <f>SUMIFS(
INDEX('ETPT Format DDG'!$A:$ZZ,,IFERROR(MATCH(E22,'ETPT Format DDG'!$2:$2,0),MATCH(C22,'ETPT Format DDG'!$2:$2,0))),
INDEX( 'ETPT Format DDG'!$A:$ZZ,,MATCH("Fonction agrégat",'ETPT Format DDG'!2:2,0)),"M-TIT",
INDEX( 'ETPT Format DDG'!$A:$ZZ,,MATCH("Juridiction",'ETPT Format DDG'!2:2,0)),$A$3)</f>
      </c>
      <c r="H22" s="72">
        <f>IF(AND(OR(LEFT(C22,3)="12.",LEFT(E22,3)="12.",LEFT(E22,5)="CET &gt;",IFERROR(G22/$G$6,"")=0),NOT(AND(LEFT(E22,4)="12.8",IFERROR(G22/$G$6,"")&lt;&gt;0)),NOT(AND(LEFT(E22,5)="12.31",IFERROR(G22/$G$6,"")&lt;&gt;0)),NOT(AND(LEFT(E22,5)="12.32",IFERROR(G22/$G$6,"")&lt;&gt;0))),"", IFERROR(G22/$G$6,""))</f>
      </c>
      <c r="I22" s="73">
        <f>SUMIFS(
INDEX('ETPT Format DDG'!$A:$ZZ,,IFERROR(MATCH(E22,'ETPT Format DDG'!$2:$2,0),MATCH(C22,'ETPT Format DDG'!$2:$2,0))),
INDEX( 'ETPT Format DDG'!$A:$ZZ,,MATCH("Fonction agrégat",'ETPT Format DDG'!2:2,0)),"M-PLAC-ADD",
INDEX( 'ETPT Format DDG'!$A:$ZZ,,MATCH("Juridiction",'ETPT Format DDG'!2:2,0)),$A$3)</f>
      </c>
      <c r="J22" s="73">
        <f>SUMIFS(
INDEX('ETPT Format DDG'!$A:$ZZ,,IFERROR(MATCH(E22,'ETPT Format DDG'!$2:$2,0),MATCH(C22,'ETPT Format DDG'!$2:$2,0))),
INDEX( 'ETPT Format DDG'!$A:$ZZ,,MATCH("Fonction agrégat",'ETPT Format DDG'!2:2,0)),"M-PLAC-SUB",
INDEX( 'ETPT Format DDG'!$A:$ZZ,,MATCH("Juridiction",'ETPT Format DDG'!2:2,0)),$A$3)</f>
      </c>
      <c r="K22" s="73">
        <f>SUMIFS(
INDEX('ETPT Format DDG'!$A:$ZZ,,IFERROR(MATCH(E22,'ETPT Format DDG'!$2:$2,0),MATCH(C22,'ETPT Format DDG'!$2:$2,0))),
INDEX( 'ETPT Format DDG'!$A:$ZZ,,MATCH("Fonction agrégat",'ETPT Format DDG'!2:2,0)),"M-CONT",
INDEX( 'ETPT Format DDG'!$A:$ZZ,,MATCH("Juridiction",'ETPT Format DDG'!2:2,0)),$A$3,
INDEX( 'ETPT Format DDG'!$A:$ZZ,,MATCH("Catégorie",'ETPT Format DDG'!2:2,0)),"Magistrat")</f>
      </c>
      <c r="L22" s="71">
        <f>SUMIFS(
INDEX('ETPT Format DDG'!$A:$ZZ,,IFERROR(MATCH(E22,'ETPT Format DDG'!$2:$2,0),MATCH(C22,'ETPT Format DDG'!$2:$2,0))),
INDEX( 'ETPT Format DDG'!$A:$ZZ,,MATCH("Juridiction",'ETPT Format DDG'!2:2,0)),$A$3,
INDEX( 'ETPT Format DDG'!$A:$ZZ,,MATCH("Catégorie",'ETPT Format DDG'!2:2,0)),"Magistrat")</f>
      </c>
      <c r="M22" s="74">
        <f>IF(AND(OR(LEFT(C22,3)="12.",LEFT(E22,3)="12.",LEFT(E22,5)="CET &gt;", IFERROR(L22/$L$6,"")=0),NOT(AND(LEFT(E22,4)="12.8",IFERROR(G22/$G$6,"")&lt;&gt;0)),NOT(AND(LEFT(E22,5)="12.31",IFERROR(L22/$G$6,"")&lt;&gt;0)),NOT(AND(LEFT(E22,5)="12.32",IFERROR(L22/$G$6,"")&lt;&gt;0))),"", IFERROR(L22/$L$6,""))</f>
      </c>
      <c r="N22" s="73">
        <f>SUMIFS(
INDEX('ETPT Format DDG'!$A:$ZZ,,IFERROR(MATCH(E22,'ETPT Format DDG'!$2:$2,0),MATCH(C22,'ETPT Format DDG'!$2:$2,0))),
INDEX( 'ETPT Format DDG'!$A:$ZZ,,MATCH("Fonction agrégat",'ETPT Format DDG'!2:2,0)),"F-TIT",
INDEX( 'ETPT Format DDG'!$A:$ZZ,,MATCH("Juridiction",'ETPT Format DDG'!2:2,0)),$A$3)</f>
      </c>
      <c r="O22" s="72">
        <f>IF(AND(OR(LEFT(C22,3)="12.",LEFT(E22,3)="12.",LEFT(E22,5)="CET &gt;",IFERROR(N22/$N$6,"")=0),NOT(AND(LEFT(E22,4)="12.8",IFERROR(G22/$G$6,"")&lt;&gt;0)),NOT(AND(LEFT(E22,5)="12.31",IFERROR(N22/$G$6,"")&lt;&gt;0)),NOT(AND(LEFT(E22,5)="12.32",IFERROR(N22/$G$6,"")&lt;&gt;0))),"",IFERROR(N22/$N$6,""))</f>
      </c>
      <c r="P22" s="73">
        <f>SUMIFS(
INDEX('ETPT Format DDG'!$A:$FB,,IFERROR(MATCH(E22,'ETPT Format DDG'!$2:$2,0),MATCH(C22,'ETPT Format DDG'!$2:$2,0))),
INDEX( 'ETPT Format DDG'!$A:$ZZ,,MATCH("Fonction agrégat",'ETPT Format DDG'!2:2,0)),"F-PLAC-ADD",
INDEX( 'ETPT Format DDG'!$A:$ZZ,,MATCH("Juridiction",'ETPT Format DDG'!2:2,0)),$A$3)</f>
      </c>
      <c r="Q22" s="73">
        <f>SUMIFS(
INDEX('ETPT Format DDG'!$A:$FB,,IFERROR(MATCH(E22,'ETPT Format DDG'!$2:$2,0),MATCH(C22,'ETPT Format DDG'!$2:$2,0))),
INDEX( 'ETPT Format DDG'!$A:$ZZ,,MATCH("Fonction agrégat",'ETPT Format DDG'!2:2,0)),"F-PLAC-SUB",
INDEX( 'ETPT Format DDG'!$A:$ZZ,,MATCH("Juridiction",'ETPT Format DDG'!2:2,0)),$A$3)</f>
      </c>
      <c r="R22" s="73">
        <f>SUMIFS(
INDEX('ETPT Format DDG'!$A:$FB,,IFERROR(MATCH(E22,'ETPT Format DDG'!$2:$2,0),MATCH(C22,'ETPT Format DDG'!$2:$2,0))),
INDEX( 'ETPT Format DDG'!$A:$ZZ,,MATCH("Fonction agrégat",'ETPT Format DDG'!2:2,0)),"C",
'ETPT Format DDG'!$H:$H,"Greffe",
INDEX( 'ETPT Format DDG'!$A:$ZZ,,MATCH("Juridiction",'ETPT Format DDG'!2:2,0)),$A$3)</f>
      </c>
      <c r="S22" s="71">
        <f>SUMIFS(
INDEX('ETPT Format DDG'!$A:$FB,,IFERROR(MATCH(E22,'ETPT Format DDG'!$2:$2,0),MATCH(C22,'ETPT Format DDG'!$2:$2,0))),
INDEX( 'ETPT Format DDG'!$A:$ZZ,,MATCH("Catégorie",'ETPT Format DDG'!2:2,0)),"Greffe",
INDEX( 'ETPT Format DDG'!$A:$ZZ,,MATCH("Juridiction",'ETPT Format DDG'!2:2,0)),$A$3)</f>
      </c>
      <c r="T22" s="72">
        <f>IF(AND(OR(LEFT(C22,3)="12.",LEFT(E22,3)="12.",LEFT(E22,5)="CET &gt;",IFERROR(S22/$S$6,"")=0),NOT(AND(LEFT(E22,4)="12.8",IFERROR(G22/$G$6,"")&lt;&gt;0)),NOT(AND(LEFT(E22,5)="12.31",IFERROR(S22/$G$6,"")&lt;&gt;0)),NOT(AND(LEFT(E22,5)="12.32",IFERROR(S22/$G$6,"")&lt;&gt;0))),"", IFERROR(S22/$S$6,""))</f>
      </c>
      <c r="U22" s="71">
        <f>SUMIFS(
INDEX('ETPT Format DDG'!$A:$FB,,IFERROR(MATCH(E22,'ETPT Format DDG'!$2:$2,0),MATCH(C22,'ETPT Format DDG'!$2:$2,0))),
INDEX( 'ETPT Format DDG'!$A:$ZZ,,MATCH("Fonction agrégat",'ETPT Format DDG'!2:2,0)),"C",
INDEX( 'ETPT Format DDG'!$A:$ZZ,,MATCH("Juridiction",'ETPT Format DDG'!2:2,0)),$A$3,
INDEX( 'ETPT Format DDG'!$A:$ZZ,,MATCH("Catégorie",'ETPT Format DDG'!2:2,0)),"Autour du magistrat")</f>
      </c>
      <c r="V22" s="74">
        <f>IF(AND(OR(LEFT(C22,3)="12.",LEFT(E22,3)="12.",LEFT(E22,5)="CET &gt;",IFERROR(U22/$U$6,"")=0),NOT(AND(LEFT(E22,4)="12.8",IFERROR(G22/$G$6,"")&lt;&gt;0)),NOT(AND(LEFT(E22,5)="12.31",IFERROR(U22/$G$6,"")&lt;&gt;0)),NOT(AND(LEFT(E22,5)="12.32",IFERROR(U22/$G$6,"")&lt;&gt;0))),"", IFERROR(U22/$U$6,""))</f>
      </c>
    </row>
    <row r="23" ht="16" customHeight="1" spans="1:23" x14ac:dyDescent="0.25">
      <c r="A23" s="40"/>
      <c r="C23" s="68" t="s">
        <v>58</v>
      </c>
      <c r="D23" s="68" t="s">
        <v>58</v>
      </c>
      <c r="E23" s="69"/>
      <c r="F23" s="70"/>
      <c r="G23" s="71">
        <f>SUMIFS(
INDEX('ETPT Format DDG'!$A:$ZZ,,IFERROR(MATCH(E23,'ETPT Format DDG'!$2:$2,0),MATCH(C23,'ETPT Format DDG'!$2:$2,0))),
INDEX( 'ETPT Format DDG'!$A:$ZZ,,MATCH("Fonction agrégat",'ETPT Format DDG'!2:2,0)),"M-TIT",
INDEX( 'ETPT Format DDG'!$A:$ZZ,,MATCH("Juridiction",'ETPT Format DDG'!2:2,0)),$A$3)</f>
      </c>
      <c r="H23" s="72">
        <f>IF(AND(OR(LEFT(C23,3)="12.",LEFT(E23,3)="12.",LEFT(E23,5)="CET &gt;",IFERROR(G23/$G$6,"")=0),NOT(AND(LEFT(E23,4)="12.8",IFERROR(G23/$G$6,"")&lt;&gt;0)),NOT(AND(LEFT(E23,5)="12.31",IFERROR(G23/$G$6,"")&lt;&gt;0)),NOT(AND(LEFT(E23,5)="12.32",IFERROR(G23/$G$6,"")&lt;&gt;0))),"", IFERROR(G23/$G$6,""))</f>
      </c>
      <c r="I23" s="73">
        <f>SUMIFS(
INDEX('ETPT Format DDG'!$A:$ZZ,,IFERROR(MATCH(E23,'ETPT Format DDG'!$2:$2,0),MATCH(C23,'ETPT Format DDG'!$2:$2,0))),
INDEX( 'ETPT Format DDG'!$A:$ZZ,,MATCH("Fonction agrégat",'ETPT Format DDG'!2:2,0)),"M-PLAC-ADD",
INDEX( 'ETPT Format DDG'!$A:$ZZ,,MATCH("Juridiction",'ETPT Format DDG'!2:2,0)),$A$3)</f>
      </c>
      <c r="J23" s="73">
        <f>SUMIFS(
INDEX('ETPT Format DDG'!$A:$ZZ,,IFERROR(MATCH(E23,'ETPT Format DDG'!$2:$2,0),MATCH(C23,'ETPT Format DDG'!$2:$2,0))),
INDEX( 'ETPT Format DDG'!$A:$ZZ,,MATCH("Fonction agrégat",'ETPT Format DDG'!2:2,0)),"M-PLAC-SUB",
INDEX( 'ETPT Format DDG'!$A:$ZZ,,MATCH("Juridiction",'ETPT Format DDG'!2:2,0)),$A$3)</f>
      </c>
      <c r="K23" s="73">
        <f>SUMIFS(
INDEX('ETPT Format DDG'!$A:$ZZ,,IFERROR(MATCH(E23,'ETPT Format DDG'!$2:$2,0),MATCH(C23,'ETPT Format DDG'!$2:$2,0))),
INDEX( 'ETPT Format DDG'!$A:$ZZ,,MATCH("Fonction agrégat",'ETPT Format DDG'!2:2,0)),"M-CONT",
INDEX( 'ETPT Format DDG'!$A:$ZZ,,MATCH("Juridiction",'ETPT Format DDG'!2:2,0)),$A$3,
INDEX( 'ETPT Format DDG'!$A:$ZZ,,MATCH("Catégorie",'ETPT Format DDG'!2:2,0)),"Magistrat")</f>
      </c>
      <c r="L23" s="71">
        <f>SUMIFS(
INDEX('ETPT Format DDG'!$A:$ZZ,,IFERROR(MATCH(E23,'ETPT Format DDG'!$2:$2,0),MATCH(C23,'ETPT Format DDG'!$2:$2,0))),
INDEX( 'ETPT Format DDG'!$A:$ZZ,,MATCH("Juridiction",'ETPT Format DDG'!2:2,0)),$A$3,
INDEX( 'ETPT Format DDG'!$A:$ZZ,,MATCH("Catégorie",'ETPT Format DDG'!2:2,0)),"Magistrat")</f>
      </c>
      <c r="M23" s="74">
        <f>IF(AND(OR(LEFT(C23,3)="12.",LEFT(E23,3)="12.",LEFT(E23,5)="CET &gt;", IFERROR(L23/$L$6,"")=0),NOT(AND(LEFT(E23,4)="12.8",IFERROR(G23/$G$6,"")&lt;&gt;0)),NOT(AND(LEFT(E23,5)="12.31",IFERROR(L23/$G$6,"")&lt;&gt;0)),NOT(AND(LEFT(E23,5)="12.32",IFERROR(L23/$G$6,"")&lt;&gt;0))),"", IFERROR(L23/$L$6,""))</f>
      </c>
      <c r="N23" s="73">
        <f>SUMIFS(
INDEX('ETPT Format DDG'!$A:$ZZ,,IFERROR(MATCH(E23,'ETPT Format DDG'!$2:$2,0),MATCH(C23,'ETPT Format DDG'!$2:$2,0))),
INDEX( 'ETPT Format DDG'!$A:$ZZ,,MATCH("Fonction agrégat",'ETPT Format DDG'!2:2,0)),"F-TIT",
INDEX( 'ETPT Format DDG'!$A:$ZZ,,MATCH("Juridiction",'ETPT Format DDG'!2:2,0)),$A$3)</f>
      </c>
      <c r="O23" s="72">
        <f>IF(AND(OR(LEFT(C23,3)="12.",LEFT(E23,3)="12.",LEFT(E23,5)="CET &gt;",IFERROR(N23/$N$6,"")=0),NOT(AND(LEFT(E23,4)="12.8",IFERROR(G23/$G$6,"")&lt;&gt;0)),NOT(AND(LEFT(E23,5)="12.31",IFERROR(N23/$G$6,"")&lt;&gt;0)),NOT(AND(LEFT(E23,5)="12.32",IFERROR(N23/$G$6,"")&lt;&gt;0))),"",IFERROR(N23/$N$6,""))</f>
      </c>
      <c r="P23" s="73">
        <f>SUMIFS(
INDEX('ETPT Format DDG'!$A:$FB,,IFERROR(MATCH(E23,'ETPT Format DDG'!$2:$2,0),MATCH(C23,'ETPT Format DDG'!$2:$2,0))),
INDEX( 'ETPT Format DDG'!$A:$ZZ,,MATCH("Fonction agrégat",'ETPT Format DDG'!2:2,0)),"F-PLAC-ADD",
INDEX( 'ETPT Format DDG'!$A:$ZZ,,MATCH("Juridiction",'ETPT Format DDG'!2:2,0)),$A$3)</f>
      </c>
      <c r="Q23" s="73">
        <f>SUMIFS(
INDEX('ETPT Format DDG'!$A:$FB,,IFERROR(MATCH(E23,'ETPT Format DDG'!$2:$2,0),MATCH(C23,'ETPT Format DDG'!$2:$2,0))),
INDEX( 'ETPT Format DDG'!$A:$ZZ,,MATCH("Fonction agrégat",'ETPT Format DDG'!2:2,0)),"F-PLAC-SUB",
INDEX( 'ETPT Format DDG'!$A:$ZZ,,MATCH("Juridiction",'ETPT Format DDG'!2:2,0)),$A$3)</f>
      </c>
      <c r="R23" s="73">
        <f>SUMIFS(
INDEX('ETPT Format DDG'!$A:$FB,,IFERROR(MATCH(E23,'ETPT Format DDG'!$2:$2,0),MATCH(C23,'ETPT Format DDG'!$2:$2,0))),
INDEX( 'ETPT Format DDG'!$A:$ZZ,,MATCH("Fonction agrégat",'ETPT Format DDG'!2:2,0)),"C",
'ETPT Format DDG'!$H:$H,"Greffe",
INDEX( 'ETPT Format DDG'!$A:$ZZ,,MATCH("Juridiction",'ETPT Format DDG'!2:2,0)),$A$3)</f>
      </c>
      <c r="S23" s="71">
        <f>SUMIFS(
INDEX('ETPT Format DDG'!$A:$FB,,IFERROR(MATCH(E23,'ETPT Format DDG'!$2:$2,0),MATCH(C23,'ETPT Format DDG'!$2:$2,0))),
INDEX( 'ETPT Format DDG'!$A:$ZZ,,MATCH("Catégorie",'ETPT Format DDG'!2:2,0)),"Greffe",
INDEX( 'ETPT Format DDG'!$A:$ZZ,,MATCH("Juridiction",'ETPT Format DDG'!2:2,0)),$A$3)</f>
      </c>
      <c r="T23" s="72">
        <f>IF(AND(OR(LEFT(C23,3)="12.",LEFT(E23,3)="12.",LEFT(E23,5)="CET &gt;",IFERROR(S23/$S$6,"")=0),NOT(AND(LEFT(E23,4)="12.8",IFERROR(G23/$G$6,"")&lt;&gt;0)),NOT(AND(LEFT(E23,5)="12.31",IFERROR(S23/$G$6,"")&lt;&gt;0)),NOT(AND(LEFT(E23,5)="12.32",IFERROR(S23/$G$6,"")&lt;&gt;0))),"", IFERROR(S23/$S$6,""))</f>
      </c>
      <c r="U23" s="71">
        <f>SUMIFS(
INDEX('ETPT Format DDG'!$A:$FB,,IFERROR(MATCH(E23,'ETPT Format DDG'!$2:$2,0),MATCH(C23,'ETPT Format DDG'!$2:$2,0))),
INDEX( 'ETPT Format DDG'!$A:$ZZ,,MATCH("Fonction agrégat",'ETPT Format DDG'!2:2,0)),"C",
INDEX( 'ETPT Format DDG'!$A:$ZZ,,MATCH("Juridiction",'ETPT Format DDG'!2:2,0)),$A$3,
INDEX( 'ETPT Format DDG'!$A:$ZZ,,MATCH("Catégorie",'ETPT Format DDG'!2:2,0)),"Autour du magistrat")</f>
      </c>
      <c r="V23" s="74">
        <f>IF(AND(OR(LEFT(C23,3)="12.",LEFT(E23,3)="12.",LEFT(E23,5)="CET &gt;",IFERROR(U23/$U$6,"")=0),NOT(AND(LEFT(E23,4)="12.8",IFERROR(G23/$G$6,"")&lt;&gt;0)),NOT(AND(LEFT(E23,5)="12.31",IFERROR(U23/$G$6,"")&lt;&gt;0)),NOT(AND(LEFT(E23,5)="12.32",IFERROR(U23/$G$6,"")&lt;&gt;0))),"", IFERROR(U23/$U$6,""))</f>
      </c>
    </row>
    <row r="24" ht="16" customHeight="1" spans="1:23" x14ac:dyDescent="0.25">
      <c r="A24" s="40"/>
      <c r="C24" s="68"/>
      <c r="D24" s="68"/>
      <c r="E24" s="69" t="s">
        <v>59</v>
      </c>
      <c r="F24" s="70" t="s">
        <v>59</v>
      </c>
      <c r="G24" s="71">
        <f>SUMIFS(
INDEX('ETPT Format DDG'!$A:$ZZ,,IFERROR(MATCH(E24,'ETPT Format DDG'!$2:$2,0),MATCH(C24,'ETPT Format DDG'!$2:$2,0))),
INDEX( 'ETPT Format DDG'!$A:$ZZ,,MATCH("Fonction agrégat",'ETPT Format DDG'!2:2,0)),"M-TIT",
INDEX( 'ETPT Format DDG'!$A:$ZZ,,MATCH("Juridiction",'ETPT Format DDG'!2:2,0)),$A$3)</f>
      </c>
      <c r="H24" s="72">
        <f>IF(AND(OR(LEFT(C24,3)="12.",LEFT(E24,3)="12.",LEFT(E24,5)="CET &gt;",IFERROR(G24/$G$6,"")=0),NOT(AND(LEFT(E24,4)="12.8",IFERROR(G24/$G$6,"")&lt;&gt;0)),NOT(AND(LEFT(E24,5)="12.31",IFERROR(G24/$G$6,"")&lt;&gt;0)),NOT(AND(LEFT(E24,5)="12.32",IFERROR(G24/$G$6,"")&lt;&gt;0))),"", IFERROR(G24/$G$6,""))</f>
      </c>
      <c r="I24" s="73">
        <f>SUMIFS(
INDEX('ETPT Format DDG'!$A:$ZZ,,IFERROR(MATCH(E24,'ETPT Format DDG'!$2:$2,0),MATCH(C24,'ETPT Format DDG'!$2:$2,0))),
INDEX( 'ETPT Format DDG'!$A:$ZZ,,MATCH("Fonction agrégat",'ETPT Format DDG'!2:2,0)),"M-PLAC-ADD",
INDEX( 'ETPT Format DDG'!$A:$ZZ,,MATCH("Juridiction",'ETPT Format DDG'!2:2,0)),$A$3)</f>
      </c>
      <c r="J24" s="73">
        <f>SUMIFS(
INDEX('ETPT Format DDG'!$A:$ZZ,,IFERROR(MATCH(E24,'ETPT Format DDG'!$2:$2,0),MATCH(C24,'ETPT Format DDG'!$2:$2,0))),
INDEX( 'ETPT Format DDG'!$A:$ZZ,,MATCH("Fonction agrégat",'ETPT Format DDG'!2:2,0)),"M-PLAC-SUB",
INDEX( 'ETPT Format DDG'!$A:$ZZ,,MATCH("Juridiction",'ETPT Format DDG'!2:2,0)),$A$3)</f>
      </c>
      <c r="K24" s="73">
        <f>SUMIFS(
INDEX('ETPT Format DDG'!$A:$ZZ,,IFERROR(MATCH(E24,'ETPT Format DDG'!$2:$2,0),MATCH(C24,'ETPT Format DDG'!$2:$2,0))),
INDEX( 'ETPT Format DDG'!$A:$ZZ,,MATCH("Fonction agrégat",'ETPT Format DDG'!2:2,0)),"M-CONT",
INDEX( 'ETPT Format DDG'!$A:$ZZ,,MATCH("Juridiction",'ETPT Format DDG'!2:2,0)),$A$3,
INDEX( 'ETPT Format DDG'!$A:$ZZ,,MATCH("Catégorie",'ETPT Format DDG'!2:2,0)),"Magistrat")</f>
      </c>
      <c r="L24" s="71">
        <f>SUMIFS(
INDEX('ETPT Format DDG'!$A:$ZZ,,IFERROR(MATCH(E24,'ETPT Format DDG'!$2:$2,0),MATCH(C24,'ETPT Format DDG'!$2:$2,0))),
INDEX( 'ETPT Format DDG'!$A:$ZZ,,MATCH("Juridiction",'ETPT Format DDG'!2:2,0)),$A$3,
INDEX( 'ETPT Format DDG'!$A:$ZZ,,MATCH("Catégorie",'ETPT Format DDG'!2:2,0)),"Magistrat")</f>
      </c>
      <c r="M24" s="74">
        <f>IF(AND(OR(LEFT(C24,3)="12.",LEFT(E24,3)="12.",LEFT(E24,5)="CET &gt;", IFERROR(L24/$L$6,"")=0),NOT(AND(LEFT(E24,4)="12.8",IFERROR(G24/$G$6,"")&lt;&gt;0)),NOT(AND(LEFT(E24,5)="12.31",IFERROR(L24/$G$6,"")&lt;&gt;0)),NOT(AND(LEFT(E24,5)="12.32",IFERROR(L24/$G$6,"")&lt;&gt;0))),"", IFERROR(L24/$L$6,""))</f>
      </c>
      <c r="N24" s="73">
        <f>SUMIFS(
INDEX('ETPT Format DDG'!$A:$ZZ,,IFERROR(MATCH(E24,'ETPT Format DDG'!$2:$2,0),MATCH(C24,'ETPT Format DDG'!$2:$2,0))),
INDEX( 'ETPT Format DDG'!$A:$ZZ,,MATCH("Fonction agrégat",'ETPT Format DDG'!2:2,0)),"F-TIT",
INDEX( 'ETPT Format DDG'!$A:$ZZ,,MATCH("Juridiction",'ETPT Format DDG'!2:2,0)),$A$3)</f>
      </c>
      <c r="O24" s="72">
        <f>IF(AND(OR(LEFT(C24,3)="12.",LEFT(E24,3)="12.",LEFT(E24,5)="CET &gt;",IFERROR(N24/$N$6,"")=0),NOT(AND(LEFT(E24,4)="12.8",IFERROR(G24/$G$6,"")&lt;&gt;0)),NOT(AND(LEFT(E24,5)="12.31",IFERROR(N24/$G$6,"")&lt;&gt;0)),NOT(AND(LEFT(E24,5)="12.32",IFERROR(N24/$G$6,"")&lt;&gt;0))),"",IFERROR(N24/$N$6,""))</f>
      </c>
      <c r="P24" s="73">
        <f>SUMIFS(
INDEX('ETPT Format DDG'!$A:$FB,,IFERROR(MATCH(E24,'ETPT Format DDG'!$2:$2,0),MATCH(C24,'ETPT Format DDG'!$2:$2,0))),
INDEX( 'ETPT Format DDG'!$A:$ZZ,,MATCH("Fonction agrégat",'ETPT Format DDG'!2:2,0)),"F-PLAC-ADD",
INDEX( 'ETPT Format DDG'!$A:$ZZ,,MATCH("Juridiction",'ETPT Format DDG'!2:2,0)),$A$3)</f>
      </c>
      <c r="Q24" s="73">
        <f>SUMIFS(
INDEX('ETPT Format DDG'!$A:$FB,,IFERROR(MATCH(E24,'ETPT Format DDG'!$2:$2,0),MATCH(C24,'ETPT Format DDG'!$2:$2,0))),
INDEX( 'ETPT Format DDG'!$A:$ZZ,,MATCH("Fonction agrégat",'ETPT Format DDG'!2:2,0)),"F-PLAC-SUB",
INDEX( 'ETPT Format DDG'!$A:$ZZ,,MATCH("Juridiction",'ETPT Format DDG'!2:2,0)),$A$3)</f>
      </c>
      <c r="R24" s="73">
        <f>SUMIFS(
INDEX('ETPT Format DDG'!$A:$FB,,IFERROR(MATCH(E24,'ETPT Format DDG'!$2:$2,0),MATCH(C24,'ETPT Format DDG'!$2:$2,0))),
INDEX( 'ETPT Format DDG'!$A:$ZZ,,MATCH("Fonction agrégat",'ETPT Format DDG'!2:2,0)),"C",
'ETPT Format DDG'!$H:$H,"Greffe",
INDEX( 'ETPT Format DDG'!$A:$ZZ,,MATCH("Juridiction",'ETPT Format DDG'!2:2,0)),$A$3)</f>
      </c>
      <c r="S24" s="71">
        <f>SUMIFS(
INDEX('ETPT Format DDG'!$A:$FB,,IFERROR(MATCH(E24,'ETPT Format DDG'!$2:$2,0),MATCH(C24,'ETPT Format DDG'!$2:$2,0))),
INDEX( 'ETPT Format DDG'!$A:$ZZ,,MATCH("Catégorie",'ETPT Format DDG'!2:2,0)),"Greffe",
INDEX( 'ETPT Format DDG'!$A:$ZZ,,MATCH("Juridiction",'ETPT Format DDG'!2:2,0)),$A$3)</f>
      </c>
      <c r="T24" s="72">
        <f>IF(AND(OR(LEFT(C24,3)="12.",LEFT(E24,3)="12.",LEFT(E24,5)="CET &gt;",IFERROR(S24/$S$6,"")=0),NOT(AND(LEFT(E24,4)="12.8",IFERROR(G24/$G$6,"")&lt;&gt;0)),NOT(AND(LEFT(E24,5)="12.31",IFERROR(S24/$G$6,"")&lt;&gt;0)),NOT(AND(LEFT(E24,5)="12.32",IFERROR(S24/$G$6,"")&lt;&gt;0))),"", IFERROR(S24/$S$6,""))</f>
      </c>
      <c r="U24" s="71">
        <f>SUMIFS(
INDEX('ETPT Format DDG'!$A:$FB,,IFERROR(MATCH(E24,'ETPT Format DDG'!$2:$2,0),MATCH(C24,'ETPT Format DDG'!$2:$2,0))),
INDEX( 'ETPT Format DDG'!$A:$ZZ,,MATCH("Fonction agrégat",'ETPT Format DDG'!2:2,0)),"C",
INDEX( 'ETPT Format DDG'!$A:$ZZ,,MATCH("Juridiction",'ETPT Format DDG'!2:2,0)),$A$3,
INDEX( 'ETPT Format DDG'!$A:$ZZ,,MATCH("Catégorie",'ETPT Format DDG'!2:2,0)),"Autour du magistrat")</f>
      </c>
      <c r="V24" s="74">
        <f>IF(AND(OR(LEFT(C24,3)="12.",LEFT(E24,3)="12.",LEFT(E24,5)="CET &gt;",IFERROR(U24/$U$6,"")=0),NOT(AND(LEFT(E24,4)="12.8",IFERROR(G24/$G$6,"")&lt;&gt;0)),NOT(AND(LEFT(E24,5)="12.31",IFERROR(U24/$G$6,"")&lt;&gt;0)),NOT(AND(LEFT(E24,5)="12.32",IFERROR(U24/$G$6,"")&lt;&gt;0))),"", IFERROR(U24/$U$6,""))</f>
      </c>
    </row>
    <row r="25" ht="16" customHeight="1" spans="1:23" x14ac:dyDescent="0.25">
      <c r="A25" s="40"/>
      <c r="C25" s="68"/>
      <c r="D25" s="68"/>
      <c r="E25" s="69" t="s">
        <v>60</v>
      </c>
      <c r="F25" s="70" t="s">
        <v>60</v>
      </c>
      <c r="G25" s="71">
        <f>SUMIFS(
INDEX('ETPT Format DDG'!$A:$ZZ,,IFERROR(MATCH(E25,'ETPT Format DDG'!$2:$2,0),MATCH(C25,'ETPT Format DDG'!$2:$2,0))),
INDEX( 'ETPT Format DDG'!$A:$ZZ,,MATCH("Fonction agrégat",'ETPT Format DDG'!2:2,0)),"M-TIT",
INDEX( 'ETPT Format DDG'!$A:$ZZ,,MATCH("Juridiction",'ETPT Format DDG'!2:2,0)),$A$3)</f>
      </c>
      <c r="H25" s="72">
        <f>IF(AND(OR(LEFT(C25,3)="12.",LEFT(E25,3)="12.",LEFT(E25,5)="CET &gt;",IFERROR(G25/$G$6,"")=0),NOT(AND(LEFT(E25,4)="12.8",IFERROR(G25/$G$6,"")&lt;&gt;0)),NOT(AND(LEFT(E25,5)="12.31",IFERROR(G25/$G$6,"")&lt;&gt;0)),NOT(AND(LEFT(E25,5)="12.32",IFERROR(G25/$G$6,"")&lt;&gt;0))),"", IFERROR(G25/$G$6,""))</f>
      </c>
      <c r="I25" s="73">
        <f>SUMIFS(
INDEX('ETPT Format DDG'!$A:$ZZ,,IFERROR(MATCH(E25,'ETPT Format DDG'!$2:$2,0),MATCH(C25,'ETPT Format DDG'!$2:$2,0))),
INDEX( 'ETPT Format DDG'!$A:$ZZ,,MATCH("Fonction agrégat",'ETPT Format DDG'!2:2,0)),"M-PLAC-ADD",
INDEX( 'ETPT Format DDG'!$A:$ZZ,,MATCH("Juridiction",'ETPT Format DDG'!2:2,0)),$A$3)</f>
      </c>
      <c r="J25" s="73">
        <f>SUMIFS(
INDEX('ETPT Format DDG'!$A:$ZZ,,IFERROR(MATCH(E25,'ETPT Format DDG'!$2:$2,0),MATCH(C25,'ETPT Format DDG'!$2:$2,0))),
INDEX( 'ETPT Format DDG'!$A:$ZZ,,MATCH("Fonction agrégat",'ETPT Format DDG'!2:2,0)),"M-PLAC-SUB",
INDEX( 'ETPT Format DDG'!$A:$ZZ,,MATCH("Juridiction",'ETPT Format DDG'!2:2,0)),$A$3)</f>
      </c>
      <c r="K25" s="73">
        <f>SUMIFS(
INDEX('ETPT Format DDG'!$A:$ZZ,,IFERROR(MATCH(E25,'ETPT Format DDG'!$2:$2,0),MATCH(C25,'ETPT Format DDG'!$2:$2,0))),
INDEX( 'ETPT Format DDG'!$A:$ZZ,,MATCH("Fonction agrégat",'ETPT Format DDG'!2:2,0)),"M-CONT",
INDEX( 'ETPT Format DDG'!$A:$ZZ,,MATCH("Juridiction",'ETPT Format DDG'!2:2,0)),$A$3,
INDEX( 'ETPT Format DDG'!$A:$ZZ,,MATCH("Catégorie",'ETPT Format DDG'!2:2,0)),"Magistrat")</f>
      </c>
      <c r="L25" s="71">
        <f>SUMIFS(
INDEX('ETPT Format DDG'!$A:$ZZ,,IFERROR(MATCH(E25,'ETPT Format DDG'!$2:$2,0),MATCH(C25,'ETPT Format DDG'!$2:$2,0))),
INDEX( 'ETPT Format DDG'!$A:$ZZ,,MATCH("Juridiction",'ETPT Format DDG'!2:2,0)),$A$3,
INDEX( 'ETPT Format DDG'!$A:$ZZ,,MATCH("Catégorie",'ETPT Format DDG'!2:2,0)),"Magistrat")</f>
      </c>
      <c r="M25" s="74">
        <f>IF(AND(OR(LEFT(C25,3)="12.",LEFT(E25,3)="12.",LEFT(E25,5)="CET &gt;", IFERROR(L25/$L$6,"")=0),NOT(AND(LEFT(E25,4)="12.8",IFERROR(G25/$G$6,"")&lt;&gt;0)),NOT(AND(LEFT(E25,5)="12.31",IFERROR(L25/$G$6,"")&lt;&gt;0)),NOT(AND(LEFT(E25,5)="12.32",IFERROR(L25/$G$6,"")&lt;&gt;0))),"", IFERROR(L25/$L$6,""))</f>
      </c>
      <c r="N25" s="73">
        <f>SUMIFS(
INDEX('ETPT Format DDG'!$A:$ZZ,,IFERROR(MATCH(E25,'ETPT Format DDG'!$2:$2,0),MATCH(C25,'ETPT Format DDG'!$2:$2,0))),
INDEX( 'ETPT Format DDG'!$A:$ZZ,,MATCH("Fonction agrégat",'ETPT Format DDG'!2:2,0)),"F-TIT",
INDEX( 'ETPT Format DDG'!$A:$ZZ,,MATCH("Juridiction",'ETPT Format DDG'!2:2,0)),$A$3)</f>
      </c>
      <c r="O25" s="72">
        <f>IF(AND(OR(LEFT(C25,3)="12.",LEFT(E25,3)="12.",LEFT(E25,5)="CET &gt;",IFERROR(N25/$N$6,"")=0),NOT(AND(LEFT(E25,4)="12.8",IFERROR(G25/$G$6,"")&lt;&gt;0)),NOT(AND(LEFT(E25,5)="12.31",IFERROR(N25/$G$6,"")&lt;&gt;0)),NOT(AND(LEFT(E25,5)="12.32",IFERROR(N25/$G$6,"")&lt;&gt;0))),"",IFERROR(N25/$N$6,""))</f>
      </c>
      <c r="P25" s="73">
        <f>SUMIFS(
INDEX('ETPT Format DDG'!$A:$FB,,IFERROR(MATCH(E25,'ETPT Format DDG'!$2:$2,0),MATCH(C25,'ETPT Format DDG'!$2:$2,0))),
INDEX( 'ETPT Format DDG'!$A:$ZZ,,MATCH("Fonction agrégat",'ETPT Format DDG'!2:2,0)),"F-PLAC-ADD",
INDEX( 'ETPT Format DDG'!$A:$ZZ,,MATCH("Juridiction",'ETPT Format DDG'!2:2,0)),$A$3)</f>
      </c>
      <c r="Q25" s="73">
        <f>SUMIFS(
INDEX('ETPT Format DDG'!$A:$FB,,IFERROR(MATCH(E25,'ETPT Format DDG'!$2:$2,0),MATCH(C25,'ETPT Format DDG'!$2:$2,0))),
INDEX( 'ETPT Format DDG'!$A:$ZZ,,MATCH("Fonction agrégat",'ETPT Format DDG'!2:2,0)),"F-PLAC-SUB",
INDEX( 'ETPT Format DDG'!$A:$ZZ,,MATCH("Juridiction",'ETPT Format DDG'!2:2,0)),$A$3)</f>
      </c>
      <c r="R25" s="73">
        <f>SUMIFS(
INDEX('ETPT Format DDG'!$A:$FB,,IFERROR(MATCH(E25,'ETPT Format DDG'!$2:$2,0),MATCH(C25,'ETPT Format DDG'!$2:$2,0))),
INDEX( 'ETPT Format DDG'!$A:$ZZ,,MATCH("Fonction agrégat",'ETPT Format DDG'!2:2,0)),"C",
'ETPT Format DDG'!$H:$H,"Greffe",
INDEX( 'ETPT Format DDG'!$A:$ZZ,,MATCH("Juridiction",'ETPT Format DDG'!2:2,0)),$A$3)</f>
      </c>
      <c r="S25" s="71">
        <f>SUMIFS(
INDEX('ETPT Format DDG'!$A:$FB,,IFERROR(MATCH(E25,'ETPT Format DDG'!$2:$2,0),MATCH(C25,'ETPT Format DDG'!$2:$2,0))),
INDEX( 'ETPT Format DDG'!$A:$ZZ,,MATCH("Catégorie",'ETPT Format DDG'!2:2,0)),"Greffe",
INDEX( 'ETPT Format DDG'!$A:$ZZ,,MATCH("Juridiction",'ETPT Format DDG'!2:2,0)),$A$3)</f>
      </c>
      <c r="T25" s="72">
        <f>IF(AND(OR(LEFT(C25,3)="12.",LEFT(E25,3)="12.",LEFT(E25,5)="CET &gt;",IFERROR(S25/$S$6,"")=0),NOT(AND(LEFT(E25,4)="12.8",IFERROR(G25/$G$6,"")&lt;&gt;0)),NOT(AND(LEFT(E25,5)="12.31",IFERROR(S25/$G$6,"")&lt;&gt;0)),NOT(AND(LEFT(E25,5)="12.32",IFERROR(S25/$G$6,"")&lt;&gt;0))),"", IFERROR(S25/$S$6,""))</f>
      </c>
      <c r="U25" s="71">
        <f>SUMIFS(
INDEX('ETPT Format DDG'!$A:$FB,,IFERROR(MATCH(E25,'ETPT Format DDG'!$2:$2,0),MATCH(C25,'ETPT Format DDG'!$2:$2,0))),
INDEX( 'ETPT Format DDG'!$A:$ZZ,,MATCH("Fonction agrégat",'ETPT Format DDG'!2:2,0)),"C",
INDEX( 'ETPT Format DDG'!$A:$ZZ,,MATCH("Juridiction",'ETPT Format DDG'!2:2,0)),$A$3,
INDEX( 'ETPT Format DDG'!$A:$ZZ,,MATCH("Catégorie",'ETPT Format DDG'!2:2,0)),"Autour du magistrat")</f>
      </c>
      <c r="V25" s="74">
        <f>IF(AND(OR(LEFT(C25,3)="12.",LEFT(E25,3)="12.",LEFT(E25,5)="CET &gt;",IFERROR(U25/$U$6,"")=0),NOT(AND(LEFT(E25,4)="12.8",IFERROR(G25/$G$6,"")&lt;&gt;0)),NOT(AND(LEFT(E25,5)="12.31",IFERROR(U25/$G$6,"")&lt;&gt;0)),NOT(AND(LEFT(E25,5)="12.32",IFERROR(U25/$G$6,"")&lt;&gt;0))),"", IFERROR(U25/$U$6,""))</f>
      </c>
    </row>
    <row r="26" ht="16" customHeight="1" spans="1:23" x14ac:dyDescent="0.25">
      <c r="A26" s="40"/>
      <c r="C26" s="68"/>
      <c r="D26" s="68"/>
      <c r="E26" s="69" t="s">
        <v>61</v>
      </c>
      <c r="F26" s="70" t="s">
        <v>61</v>
      </c>
      <c r="G26" s="71">
        <f>SUMIFS(
INDEX('ETPT Format DDG'!$A:$ZZ,,IFERROR(MATCH(E26,'ETPT Format DDG'!$2:$2,0),MATCH(C26,'ETPT Format DDG'!$2:$2,0))),
INDEX( 'ETPT Format DDG'!$A:$ZZ,,MATCH("Fonction agrégat",'ETPT Format DDG'!2:2,0)),"M-TIT",
INDEX( 'ETPT Format DDG'!$A:$ZZ,,MATCH("Juridiction",'ETPT Format DDG'!2:2,0)),$A$3)</f>
      </c>
      <c r="H26" s="72">
        <f>IF(AND(OR(LEFT(C26,3)="12.",LEFT(E26,3)="12.",LEFT(E26,5)="CET &gt;",IFERROR(G26/$G$6,"")=0),NOT(AND(LEFT(E26,4)="12.8",IFERROR(G26/$G$6,"")&lt;&gt;0)),NOT(AND(LEFT(E26,5)="12.31",IFERROR(G26/$G$6,"")&lt;&gt;0)),NOT(AND(LEFT(E26,5)="12.32",IFERROR(G26/$G$6,"")&lt;&gt;0))),"", IFERROR(G26/$G$6,""))</f>
      </c>
      <c r="I26" s="73">
        <f>SUMIFS(
INDEX('ETPT Format DDG'!$A:$ZZ,,IFERROR(MATCH(E26,'ETPT Format DDG'!$2:$2,0),MATCH(C26,'ETPT Format DDG'!$2:$2,0))),
INDEX( 'ETPT Format DDG'!$A:$ZZ,,MATCH("Fonction agrégat",'ETPT Format DDG'!2:2,0)),"M-PLAC-ADD",
INDEX( 'ETPT Format DDG'!$A:$ZZ,,MATCH("Juridiction",'ETPT Format DDG'!2:2,0)),$A$3)</f>
      </c>
      <c r="J26" s="73">
        <f>SUMIFS(
INDEX('ETPT Format DDG'!$A:$ZZ,,IFERROR(MATCH(E26,'ETPT Format DDG'!$2:$2,0),MATCH(C26,'ETPT Format DDG'!$2:$2,0))),
INDEX( 'ETPT Format DDG'!$A:$ZZ,,MATCH("Fonction agrégat",'ETPT Format DDG'!2:2,0)),"M-PLAC-SUB",
INDEX( 'ETPT Format DDG'!$A:$ZZ,,MATCH("Juridiction",'ETPT Format DDG'!2:2,0)),$A$3)</f>
      </c>
      <c r="K26" s="73">
        <f>SUMIFS(
INDEX('ETPT Format DDG'!$A:$ZZ,,IFERROR(MATCH(E26,'ETPT Format DDG'!$2:$2,0),MATCH(C26,'ETPT Format DDG'!$2:$2,0))),
INDEX( 'ETPT Format DDG'!$A:$ZZ,,MATCH("Fonction agrégat",'ETPT Format DDG'!2:2,0)),"M-CONT",
INDEX( 'ETPT Format DDG'!$A:$ZZ,,MATCH("Juridiction",'ETPT Format DDG'!2:2,0)),$A$3,
INDEX( 'ETPT Format DDG'!$A:$ZZ,,MATCH("Catégorie",'ETPT Format DDG'!2:2,0)),"Magistrat")</f>
      </c>
      <c r="L26" s="71">
        <f>SUMIFS(
INDEX('ETPT Format DDG'!$A:$ZZ,,IFERROR(MATCH(E26,'ETPT Format DDG'!$2:$2,0),MATCH(C26,'ETPT Format DDG'!$2:$2,0))),
INDEX( 'ETPT Format DDG'!$A:$ZZ,,MATCH("Juridiction",'ETPT Format DDG'!2:2,0)),$A$3,
INDEX( 'ETPT Format DDG'!$A:$ZZ,,MATCH("Catégorie",'ETPT Format DDG'!2:2,0)),"Magistrat")</f>
      </c>
      <c r="M26" s="74">
        <f>IF(AND(OR(LEFT(C26,3)="12.",LEFT(E26,3)="12.",LEFT(E26,5)="CET &gt;", IFERROR(L26/$L$6,"")=0),NOT(AND(LEFT(E26,4)="12.8",IFERROR(G26/$G$6,"")&lt;&gt;0)),NOT(AND(LEFT(E26,5)="12.31",IFERROR(L26/$G$6,"")&lt;&gt;0)),NOT(AND(LEFT(E26,5)="12.32",IFERROR(L26/$G$6,"")&lt;&gt;0))),"", IFERROR(L26/$L$6,""))</f>
      </c>
      <c r="N26" s="73">
        <f>SUMIFS(
INDEX('ETPT Format DDG'!$A:$ZZ,,IFERROR(MATCH(E26,'ETPT Format DDG'!$2:$2,0),MATCH(C26,'ETPT Format DDG'!$2:$2,0))),
INDEX( 'ETPT Format DDG'!$A:$ZZ,,MATCH("Fonction agrégat",'ETPT Format DDG'!2:2,0)),"F-TIT",
INDEX( 'ETPT Format DDG'!$A:$ZZ,,MATCH("Juridiction",'ETPT Format DDG'!2:2,0)),$A$3)</f>
      </c>
      <c r="O26" s="72">
        <f>IF(AND(OR(LEFT(C26,3)="12.",LEFT(E26,3)="12.",LEFT(E26,5)="CET &gt;",IFERROR(N26/$N$6,"")=0),NOT(AND(LEFT(E26,4)="12.8",IFERROR(G26/$G$6,"")&lt;&gt;0)),NOT(AND(LEFT(E26,5)="12.31",IFERROR(N26/$G$6,"")&lt;&gt;0)),NOT(AND(LEFT(E26,5)="12.32",IFERROR(N26/$G$6,"")&lt;&gt;0))),"",IFERROR(N26/$N$6,""))</f>
      </c>
      <c r="P26" s="73">
        <f>SUMIFS(
INDEX('ETPT Format DDG'!$A:$FB,,IFERROR(MATCH(E26,'ETPT Format DDG'!$2:$2,0),MATCH(C26,'ETPT Format DDG'!$2:$2,0))),
INDEX( 'ETPT Format DDG'!$A:$ZZ,,MATCH("Fonction agrégat",'ETPT Format DDG'!2:2,0)),"F-PLAC-ADD",
INDEX( 'ETPT Format DDG'!$A:$ZZ,,MATCH("Juridiction",'ETPT Format DDG'!2:2,0)),$A$3)</f>
      </c>
      <c r="Q26" s="73">
        <f>SUMIFS(
INDEX('ETPT Format DDG'!$A:$FB,,IFERROR(MATCH(E26,'ETPT Format DDG'!$2:$2,0),MATCH(C26,'ETPT Format DDG'!$2:$2,0))),
INDEX( 'ETPT Format DDG'!$A:$ZZ,,MATCH("Fonction agrégat",'ETPT Format DDG'!2:2,0)),"F-PLAC-SUB",
INDEX( 'ETPT Format DDG'!$A:$ZZ,,MATCH("Juridiction",'ETPT Format DDG'!2:2,0)),$A$3)</f>
      </c>
      <c r="R26" s="73">
        <f>SUMIFS(
INDEX('ETPT Format DDG'!$A:$FB,,IFERROR(MATCH(E26,'ETPT Format DDG'!$2:$2,0),MATCH(C26,'ETPT Format DDG'!$2:$2,0))),
INDEX( 'ETPT Format DDG'!$A:$ZZ,,MATCH("Fonction agrégat",'ETPT Format DDG'!2:2,0)),"C",
'ETPT Format DDG'!$H:$H,"Greffe",
INDEX( 'ETPT Format DDG'!$A:$ZZ,,MATCH("Juridiction",'ETPT Format DDG'!2:2,0)),$A$3)</f>
      </c>
      <c r="S26" s="71">
        <f>SUMIFS(
INDEX('ETPT Format DDG'!$A:$FB,,IFERROR(MATCH(E26,'ETPT Format DDG'!$2:$2,0),MATCH(C26,'ETPT Format DDG'!$2:$2,0))),
INDEX( 'ETPT Format DDG'!$A:$ZZ,,MATCH("Catégorie",'ETPT Format DDG'!2:2,0)),"Greffe",
INDEX( 'ETPT Format DDG'!$A:$ZZ,,MATCH("Juridiction",'ETPT Format DDG'!2:2,0)),$A$3)</f>
      </c>
      <c r="T26" s="72">
        <f>IF(AND(OR(LEFT(C26,3)="12.",LEFT(E26,3)="12.",LEFT(E26,5)="CET &gt;",IFERROR(S26/$S$6,"")=0),NOT(AND(LEFT(E26,4)="12.8",IFERROR(G26/$G$6,"")&lt;&gt;0)),NOT(AND(LEFT(E26,5)="12.31",IFERROR(S26/$G$6,"")&lt;&gt;0)),NOT(AND(LEFT(E26,5)="12.32",IFERROR(S26/$G$6,"")&lt;&gt;0))),"", IFERROR(S26/$S$6,""))</f>
      </c>
      <c r="U26" s="71">
        <f>SUMIFS(
INDEX('ETPT Format DDG'!$A:$FB,,IFERROR(MATCH(E26,'ETPT Format DDG'!$2:$2,0),MATCH(C26,'ETPT Format DDG'!$2:$2,0))),
INDEX( 'ETPT Format DDG'!$A:$ZZ,,MATCH("Fonction agrégat",'ETPT Format DDG'!2:2,0)),"C",
INDEX( 'ETPT Format DDG'!$A:$ZZ,,MATCH("Juridiction",'ETPT Format DDG'!2:2,0)),$A$3,
INDEX( 'ETPT Format DDG'!$A:$ZZ,,MATCH("Catégorie",'ETPT Format DDG'!2:2,0)),"Autour du magistrat")</f>
      </c>
      <c r="V26" s="74">
        <f>IF(AND(OR(LEFT(C26,3)="12.",LEFT(E26,3)="12.",LEFT(E26,5)="CET &gt;",IFERROR(U26/$U$6,"")=0),NOT(AND(LEFT(E26,4)="12.8",IFERROR(G26/$G$6,"")&lt;&gt;0)),NOT(AND(LEFT(E26,5)="12.31",IFERROR(U26/$G$6,"")&lt;&gt;0)),NOT(AND(LEFT(E26,5)="12.32",IFERROR(U26/$G$6,"")&lt;&gt;0))),"", IFERROR(U26/$U$6,""))</f>
      </c>
    </row>
    <row r="27" ht="16" customHeight="1" spans="1:23" x14ac:dyDescent="0.25">
      <c r="A27" s="40"/>
      <c r="C27" s="68"/>
      <c r="D27" s="68"/>
      <c r="E27" s="69" t="s">
        <v>62</v>
      </c>
      <c r="F27" s="70" t="s">
        <v>62</v>
      </c>
      <c r="G27" s="71">
        <f>SUMIFS(
INDEX('ETPT Format DDG'!$A:$ZZ,,IFERROR(MATCH(E27,'ETPT Format DDG'!$2:$2,0),MATCH(C27,'ETPT Format DDG'!$2:$2,0))),
INDEX( 'ETPT Format DDG'!$A:$ZZ,,MATCH("Fonction agrégat",'ETPT Format DDG'!2:2,0)),"M-TIT",
INDEX( 'ETPT Format DDG'!$A:$ZZ,,MATCH("Juridiction",'ETPT Format DDG'!2:2,0)),$A$3)</f>
      </c>
      <c r="H27" s="72">
        <f>IF(AND(OR(LEFT(C27,3)="12.",LEFT(E27,3)="12.",LEFT(E27,5)="CET &gt;",IFERROR(G27/$G$6,"")=0),NOT(AND(LEFT(E27,4)="12.8",IFERROR(G27/$G$6,"")&lt;&gt;0)),NOT(AND(LEFT(E27,5)="12.31",IFERROR(G27/$G$6,"")&lt;&gt;0)),NOT(AND(LEFT(E27,5)="12.32",IFERROR(G27/$G$6,"")&lt;&gt;0))),"", IFERROR(G27/$G$6,""))</f>
      </c>
      <c r="I27" s="73">
        <f>SUMIFS(
INDEX('ETPT Format DDG'!$A:$ZZ,,IFERROR(MATCH(E27,'ETPT Format DDG'!$2:$2,0),MATCH(C27,'ETPT Format DDG'!$2:$2,0))),
INDEX( 'ETPT Format DDG'!$A:$ZZ,,MATCH("Fonction agrégat",'ETPT Format DDG'!2:2,0)),"M-PLAC-ADD",
INDEX( 'ETPT Format DDG'!$A:$ZZ,,MATCH("Juridiction",'ETPT Format DDG'!2:2,0)),$A$3)</f>
      </c>
      <c r="J27" s="73">
        <f>SUMIFS(
INDEX('ETPT Format DDG'!$A:$ZZ,,IFERROR(MATCH(E27,'ETPT Format DDG'!$2:$2,0),MATCH(C27,'ETPT Format DDG'!$2:$2,0))),
INDEX( 'ETPT Format DDG'!$A:$ZZ,,MATCH("Fonction agrégat",'ETPT Format DDG'!2:2,0)),"M-PLAC-SUB",
INDEX( 'ETPT Format DDG'!$A:$ZZ,,MATCH("Juridiction",'ETPT Format DDG'!2:2,0)),$A$3)</f>
      </c>
      <c r="K27" s="73">
        <f>SUMIFS(
INDEX('ETPT Format DDG'!$A:$ZZ,,IFERROR(MATCH(E27,'ETPT Format DDG'!$2:$2,0),MATCH(C27,'ETPT Format DDG'!$2:$2,0))),
INDEX( 'ETPT Format DDG'!$A:$ZZ,,MATCH("Fonction agrégat",'ETPT Format DDG'!2:2,0)),"M-CONT",
INDEX( 'ETPT Format DDG'!$A:$ZZ,,MATCH("Juridiction",'ETPT Format DDG'!2:2,0)),$A$3,
INDEX( 'ETPT Format DDG'!$A:$ZZ,,MATCH("Catégorie",'ETPT Format DDG'!2:2,0)),"Magistrat")</f>
      </c>
      <c r="L27" s="71">
        <f>SUMIFS(
INDEX('ETPT Format DDG'!$A:$ZZ,,IFERROR(MATCH(E27,'ETPT Format DDG'!$2:$2,0),MATCH(C27,'ETPT Format DDG'!$2:$2,0))),
INDEX( 'ETPT Format DDG'!$A:$ZZ,,MATCH("Juridiction",'ETPT Format DDG'!2:2,0)),$A$3,
INDEX( 'ETPT Format DDG'!$A:$ZZ,,MATCH("Catégorie",'ETPT Format DDG'!2:2,0)),"Magistrat")</f>
      </c>
      <c r="M27" s="74">
        <f>IF(AND(OR(LEFT(C27,3)="12.",LEFT(E27,3)="12.",LEFT(E27,5)="CET &gt;", IFERROR(L27/$L$6,"")=0),NOT(AND(LEFT(E27,4)="12.8",IFERROR(G27/$G$6,"")&lt;&gt;0)),NOT(AND(LEFT(E27,5)="12.31",IFERROR(L27/$G$6,"")&lt;&gt;0)),NOT(AND(LEFT(E27,5)="12.32",IFERROR(L27/$G$6,"")&lt;&gt;0))),"", IFERROR(L27/$L$6,""))</f>
      </c>
      <c r="N27" s="73">
        <f>SUMIFS(
INDEX('ETPT Format DDG'!$A:$ZZ,,IFERROR(MATCH(E27,'ETPT Format DDG'!$2:$2,0),MATCH(C27,'ETPT Format DDG'!$2:$2,0))),
INDEX( 'ETPT Format DDG'!$A:$ZZ,,MATCH("Fonction agrégat",'ETPT Format DDG'!2:2,0)),"F-TIT",
INDEX( 'ETPT Format DDG'!$A:$ZZ,,MATCH("Juridiction",'ETPT Format DDG'!2:2,0)),$A$3)</f>
      </c>
      <c r="O27" s="72">
        <f>IF(AND(OR(LEFT(C27,3)="12.",LEFT(E27,3)="12.",LEFT(E27,5)="CET &gt;",IFERROR(N27/$N$6,"")=0),NOT(AND(LEFT(E27,4)="12.8",IFERROR(G27/$G$6,"")&lt;&gt;0)),NOT(AND(LEFT(E27,5)="12.31",IFERROR(N27/$G$6,"")&lt;&gt;0)),NOT(AND(LEFT(E27,5)="12.32",IFERROR(N27/$G$6,"")&lt;&gt;0))),"",IFERROR(N27/$N$6,""))</f>
      </c>
      <c r="P27" s="73">
        <f>SUMIFS(
INDEX('ETPT Format DDG'!$A:$FB,,IFERROR(MATCH(E27,'ETPT Format DDG'!$2:$2,0),MATCH(C27,'ETPT Format DDG'!$2:$2,0))),
INDEX( 'ETPT Format DDG'!$A:$ZZ,,MATCH("Fonction agrégat",'ETPT Format DDG'!2:2,0)),"F-PLAC-ADD",
INDEX( 'ETPT Format DDG'!$A:$ZZ,,MATCH("Juridiction",'ETPT Format DDG'!2:2,0)),$A$3)</f>
      </c>
      <c r="Q27" s="73">
        <f>SUMIFS(
INDEX('ETPT Format DDG'!$A:$FB,,IFERROR(MATCH(E27,'ETPT Format DDG'!$2:$2,0),MATCH(C27,'ETPT Format DDG'!$2:$2,0))),
INDEX( 'ETPT Format DDG'!$A:$ZZ,,MATCH("Fonction agrégat",'ETPT Format DDG'!2:2,0)),"F-PLAC-SUB",
INDEX( 'ETPT Format DDG'!$A:$ZZ,,MATCH("Juridiction",'ETPT Format DDG'!2:2,0)),$A$3)</f>
      </c>
      <c r="R27" s="73">
        <f>SUMIFS(
INDEX('ETPT Format DDG'!$A:$FB,,IFERROR(MATCH(E27,'ETPT Format DDG'!$2:$2,0),MATCH(C27,'ETPT Format DDG'!$2:$2,0))),
INDEX( 'ETPT Format DDG'!$A:$ZZ,,MATCH("Fonction agrégat",'ETPT Format DDG'!2:2,0)),"C",
'ETPT Format DDG'!$H:$H,"Greffe",
INDEX( 'ETPT Format DDG'!$A:$ZZ,,MATCH("Juridiction",'ETPT Format DDG'!2:2,0)),$A$3)</f>
      </c>
      <c r="S27" s="71">
        <f>SUMIFS(
INDEX('ETPT Format DDG'!$A:$FB,,IFERROR(MATCH(E27,'ETPT Format DDG'!$2:$2,0),MATCH(C27,'ETPT Format DDG'!$2:$2,0))),
INDEX( 'ETPT Format DDG'!$A:$ZZ,,MATCH("Catégorie",'ETPT Format DDG'!2:2,0)),"Greffe",
INDEX( 'ETPT Format DDG'!$A:$ZZ,,MATCH("Juridiction",'ETPT Format DDG'!2:2,0)),$A$3)</f>
      </c>
      <c r="T27" s="72">
        <f>IF(AND(OR(LEFT(C27,3)="12.",LEFT(E27,3)="12.",LEFT(E27,5)="CET &gt;",IFERROR(S27/$S$6,"")=0),NOT(AND(LEFT(E27,4)="12.8",IFERROR(G27/$G$6,"")&lt;&gt;0)),NOT(AND(LEFT(E27,5)="12.31",IFERROR(S27/$G$6,"")&lt;&gt;0)),NOT(AND(LEFT(E27,5)="12.32",IFERROR(S27/$G$6,"")&lt;&gt;0))),"", IFERROR(S27/$S$6,""))</f>
      </c>
      <c r="U27" s="71">
        <f>SUMIFS(
INDEX('ETPT Format DDG'!$A:$FB,,IFERROR(MATCH(E27,'ETPT Format DDG'!$2:$2,0),MATCH(C27,'ETPT Format DDG'!$2:$2,0))),
INDEX( 'ETPT Format DDG'!$A:$ZZ,,MATCH("Fonction agrégat",'ETPT Format DDG'!2:2,0)),"C",
INDEX( 'ETPT Format DDG'!$A:$ZZ,,MATCH("Juridiction",'ETPT Format DDG'!2:2,0)),$A$3,
INDEX( 'ETPT Format DDG'!$A:$ZZ,,MATCH("Catégorie",'ETPT Format DDG'!2:2,0)),"Autour du magistrat")</f>
      </c>
      <c r="V27" s="74">
        <f>IF(AND(OR(LEFT(C27,3)="12.",LEFT(E27,3)="12.",LEFT(E27,5)="CET &gt;",IFERROR(U27/$U$6,"")=0),NOT(AND(LEFT(E27,4)="12.8",IFERROR(G27/$G$6,"")&lt;&gt;0)),NOT(AND(LEFT(E27,5)="12.31",IFERROR(U27/$G$6,"")&lt;&gt;0)),NOT(AND(LEFT(E27,5)="12.32",IFERROR(U27/$G$6,"")&lt;&gt;0))),"", IFERROR(U27/$U$6,""))</f>
      </c>
    </row>
    <row r="28" ht="16" customHeight="1" spans="1:23" x14ac:dyDescent="0.25">
      <c r="A28" s="40"/>
      <c r="C28" s="68"/>
      <c r="D28" s="68"/>
      <c r="E28" s="69" t="s">
        <v>63</v>
      </c>
      <c r="F28" s="70" t="s">
        <v>63</v>
      </c>
      <c r="G28" s="71">
        <f>SUMIFS(
INDEX('ETPT Format DDG'!$A:$ZZ,,IFERROR(MATCH(E28,'ETPT Format DDG'!$2:$2,0),MATCH(C28,'ETPT Format DDG'!$2:$2,0))),
INDEX( 'ETPT Format DDG'!$A:$ZZ,,MATCH("Fonction agrégat",'ETPT Format DDG'!2:2,0)),"M-TIT",
INDEX( 'ETPT Format DDG'!$A:$ZZ,,MATCH("Juridiction",'ETPT Format DDG'!2:2,0)),$A$3)</f>
      </c>
      <c r="H28" s="72">
        <f>IF(AND(OR(LEFT(C28,3)="12.",LEFT(E28,3)="12.",LEFT(E28,5)="CET &gt;",IFERROR(G28/$G$6,"")=0),NOT(AND(LEFT(E28,4)="12.8",IFERROR(G28/$G$6,"")&lt;&gt;0)),NOT(AND(LEFT(E28,5)="12.31",IFERROR(G28/$G$6,"")&lt;&gt;0)),NOT(AND(LEFT(E28,5)="12.32",IFERROR(G28/$G$6,"")&lt;&gt;0))),"", IFERROR(G28/$G$6,""))</f>
      </c>
      <c r="I28" s="73">
        <f>SUMIFS(
INDEX('ETPT Format DDG'!$A:$ZZ,,IFERROR(MATCH(E28,'ETPT Format DDG'!$2:$2,0),MATCH(C28,'ETPT Format DDG'!$2:$2,0))),
INDEX( 'ETPT Format DDG'!$A:$ZZ,,MATCH("Fonction agrégat",'ETPT Format DDG'!2:2,0)),"M-PLAC-ADD",
INDEX( 'ETPT Format DDG'!$A:$ZZ,,MATCH("Juridiction",'ETPT Format DDG'!2:2,0)),$A$3)</f>
      </c>
      <c r="J28" s="73">
        <f>SUMIFS(
INDEX('ETPT Format DDG'!$A:$ZZ,,IFERROR(MATCH(E28,'ETPT Format DDG'!$2:$2,0),MATCH(C28,'ETPT Format DDG'!$2:$2,0))),
INDEX( 'ETPT Format DDG'!$A:$ZZ,,MATCH("Fonction agrégat",'ETPT Format DDG'!2:2,0)),"M-PLAC-SUB",
INDEX( 'ETPT Format DDG'!$A:$ZZ,,MATCH("Juridiction",'ETPT Format DDG'!2:2,0)),$A$3)</f>
      </c>
      <c r="K28" s="73">
        <f>SUMIFS(
INDEX('ETPT Format DDG'!$A:$ZZ,,IFERROR(MATCH(E28,'ETPT Format DDG'!$2:$2,0),MATCH(C28,'ETPT Format DDG'!$2:$2,0))),
INDEX( 'ETPT Format DDG'!$A:$ZZ,,MATCH("Fonction agrégat",'ETPT Format DDG'!2:2,0)),"M-CONT",
INDEX( 'ETPT Format DDG'!$A:$ZZ,,MATCH("Juridiction",'ETPT Format DDG'!2:2,0)),$A$3,
INDEX( 'ETPT Format DDG'!$A:$ZZ,,MATCH("Catégorie",'ETPT Format DDG'!2:2,0)),"Magistrat")</f>
      </c>
      <c r="L28" s="71">
        <f>SUMIFS(
INDEX('ETPT Format DDG'!$A:$ZZ,,IFERROR(MATCH(E28,'ETPT Format DDG'!$2:$2,0),MATCH(C28,'ETPT Format DDG'!$2:$2,0))),
INDEX( 'ETPT Format DDG'!$A:$ZZ,,MATCH("Juridiction",'ETPT Format DDG'!2:2,0)),$A$3,
INDEX( 'ETPT Format DDG'!$A:$ZZ,,MATCH("Catégorie",'ETPT Format DDG'!2:2,0)),"Magistrat")</f>
      </c>
      <c r="M28" s="74">
        <f>IF(AND(OR(LEFT(C28,3)="12.",LEFT(E28,3)="12.",LEFT(E28,5)="CET &gt;", IFERROR(L28/$L$6,"")=0),NOT(AND(LEFT(E28,4)="12.8",IFERROR(G28/$G$6,"")&lt;&gt;0)),NOT(AND(LEFT(E28,5)="12.31",IFERROR(L28/$G$6,"")&lt;&gt;0)),NOT(AND(LEFT(E28,5)="12.32",IFERROR(L28/$G$6,"")&lt;&gt;0))),"", IFERROR(L28/$L$6,""))</f>
      </c>
      <c r="N28" s="73">
        <f>SUMIFS(
INDEX('ETPT Format DDG'!$A:$ZZ,,IFERROR(MATCH(E28,'ETPT Format DDG'!$2:$2,0),MATCH(C28,'ETPT Format DDG'!$2:$2,0))),
INDEX( 'ETPT Format DDG'!$A:$ZZ,,MATCH("Fonction agrégat",'ETPT Format DDG'!2:2,0)),"F-TIT",
INDEX( 'ETPT Format DDG'!$A:$ZZ,,MATCH("Juridiction",'ETPT Format DDG'!2:2,0)),$A$3)</f>
      </c>
      <c r="O28" s="72">
        <f>IF(AND(OR(LEFT(C28,3)="12.",LEFT(E28,3)="12.",LEFT(E28,5)="CET &gt;",IFERROR(N28/$N$6,"")=0),NOT(AND(LEFT(E28,4)="12.8",IFERROR(G28/$G$6,"")&lt;&gt;0)),NOT(AND(LEFT(E28,5)="12.31",IFERROR(N28/$G$6,"")&lt;&gt;0)),NOT(AND(LEFT(E28,5)="12.32",IFERROR(N28/$G$6,"")&lt;&gt;0))),"",IFERROR(N28/$N$6,""))</f>
      </c>
      <c r="P28" s="73">
        <f>SUMIFS(
INDEX('ETPT Format DDG'!$A:$FB,,IFERROR(MATCH(E28,'ETPT Format DDG'!$2:$2,0),MATCH(C28,'ETPT Format DDG'!$2:$2,0))),
INDEX( 'ETPT Format DDG'!$A:$ZZ,,MATCH("Fonction agrégat",'ETPT Format DDG'!2:2,0)),"F-PLAC-ADD",
INDEX( 'ETPT Format DDG'!$A:$ZZ,,MATCH("Juridiction",'ETPT Format DDG'!2:2,0)),$A$3)</f>
      </c>
      <c r="Q28" s="73">
        <f>SUMIFS(
INDEX('ETPT Format DDG'!$A:$FB,,IFERROR(MATCH(E28,'ETPT Format DDG'!$2:$2,0),MATCH(C28,'ETPT Format DDG'!$2:$2,0))),
INDEX( 'ETPT Format DDG'!$A:$ZZ,,MATCH("Fonction agrégat",'ETPT Format DDG'!2:2,0)),"F-PLAC-SUB",
INDEX( 'ETPT Format DDG'!$A:$ZZ,,MATCH("Juridiction",'ETPT Format DDG'!2:2,0)),$A$3)</f>
      </c>
      <c r="R28" s="73">
        <f>SUMIFS(
INDEX('ETPT Format DDG'!$A:$FB,,IFERROR(MATCH(E28,'ETPT Format DDG'!$2:$2,0),MATCH(C28,'ETPT Format DDG'!$2:$2,0))),
INDEX( 'ETPT Format DDG'!$A:$ZZ,,MATCH("Fonction agrégat",'ETPT Format DDG'!2:2,0)),"C",
'ETPT Format DDG'!$H:$H,"Greffe",
INDEX( 'ETPT Format DDG'!$A:$ZZ,,MATCH("Juridiction",'ETPT Format DDG'!2:2,0)),$A$3)</f>
      </c>
      <c r="S28" s="71">
        <f>SUMIFS(
INDEX('ETPT Format DDG'!$A:$FB,,IFERROR(MATCH(E28,'ETPT Format DDG'!$2:$2,0),MATCH(C28,'ETPT Format DDG'!$2:$2,0))),
INDEX( 'ETPT Format DDG'!$A:$ZZ,,MATCH("Catégorie",'ETPT Format DDG'!2:2,0)),"Greffe",
INDEX( 'ETPT Format DDG'!$A:$ZZ,,MATCH("Juridiction",'ETPT Format DDG'!2:2,0)),$A$3)</f>
      </c>
      <c r="T28" s="72">
        <f>IF(AND(OR(LEFT(C28,3)="12.",LEFT(E28,3)="12.",LEFT(E28,5)="CET &gt;",IFERROR(S28/$S$6,"")=0),NOT(AND(LEFT(E28,4)="12.8",IFERROR(G28/$G$6,"")&lt;&gt;0)),NOT(AND(LEFT(E28,5)="12.31",IFERROR(S28/$G$6,"")&lt;&gt;0)),NOT(AND(LEFT(E28,5)="12.32",IFERROR(S28/$G$6,"")&lt;&gt;0))),"", IFERROR(S28/$S$6,""))</f>
      </c>
      <c r="U28" s="71">
        <f>SUMIFS(
INDEX('ETPT Format DDG'!$A:$FB,,IFERROR(MATCH(E28,'ETPT Format DDG'!$2:$2,0),MATCH(C28,'ETPT Format DDG'!$2:$2,0))),
INDEX( 'ETPT Format DDG'!$A:$ZZ,,MATCH("Fonction agrégat",'ETPT Format DDG'!2:2,0)),"C",
INDEX( 'ETPT Format DDG'!$A:$ZZ,,MATCH("Juridiction",'ETPT Format DDG'!2:2,0)),$A$3,
INDEX( 'ETPT Format DDG'!$A:$ZZ,,MATCH("Catégorie",'ETPT Format DDG'!2:2,0)),"Autour du magistrat")</f>
      </c>
      <c r="V28" s="74">
        <f>IF(AND(OR(LEFT(C28,3)="12.",LEFT(E28,3)="12.",LEFT(E28,5)="CET &gt;",IFERROR(U28/$U$6,"")=0),NOT(AND(LEFT(E28,4)="12.8",IFERROR(G28/$G$6,"")&lt;&gt;0)),NOT(AND(LEFT(E28,5)="12.31",IFERROR(U28/$G$6,"")&lt;&gt;0)),NOT(AND(LEFT(E28,5)="12.32",IFERROR(U28/$G$6,"")&lt;&gt;0))),"", IFERROR(U28/$U$6,""))</f>
      </c>
    </row>
    <row r="29" ht="16" customHeight="1" spans="1:23" x14ac:dyDescent="0.25">
      <c r="A29" s="40"/>
      <c r="C29" s="68"/>
      <c r="D29" s="68"/>
      <c r="E29" s="69" t="s">
        <v>64</v>
      </c>
      <c r="F29" s="70" t="s">
        <v>64</v>
      </c>
      <c r="G29" s="71">
        <f>SUMIFS(
INDEX('ETPT Format DDG'!$A:$ZZ,,IFERROR(MATCH(E29,'ETPT Format DDG'!$2:$2,0),MATCH(C29,'ETPT Format DDG'!$2:$2,0))),
INDEX( 'ETPT Format DDG'!$A:$ZZ,,MATCH("Fonction agrégat",'ETPT Format DDG'!2:2,0)),"M-TIT",
INDEX( 'ETPT Format DDG'!$A:$ZZ,,MATCH("Juridiction",'ETPT Format DDG'!2:2,0)),$A$3)</f>
      </c>
      <c r="H29" s="72">
        <f>IF(AND(OR(LEFT(C29,3)="12.",LEFT(E29,3)="12.",LEFT(E29,5)="CET &gt;",IFERROR(G29/$G$6,"")=0),NOT(AND(LEFT(E29,4)="12.8",IFERROR(G29/$G$6,"")&lt;&gt;0)),NOT(AND(LEFT(E29,5)="12.31",IFERROR(G29/$G$6,"")&lt;&gt;0)),NOT(AND(LEFT(E29,5)="12.32",IFERROR(G29/$G$6,"")&lt;&gt;0))),"", IFERROR(G29/$G$6,""))</f>
      </c>
      <c r="I29" s="73">
        <f>SUMIFS(
INDEX('ETPT Format DDG'!$A:$ZZ,,IFERROR(MATCH(E29,'ETPT Format DDG'!$2:$2,0),MATCH(C29,'ETPT Format DDG'!$2:$2,0))),
INDEX( 'ETPT Format DDG'!$A:$ZZ,,MATCH("Fonction agrégat",'ETPT Format DDG'!2:2,0)),"M-PLAC-ADD",
INDEX( 'ETPT Format DDG'!$A:$ZZ,,MATCH("Juridiction",'ETPT Format DDG'!2:2,0)),$A$3)</f>
      </c>
      <c r="J29" s="73">
        <f>SUMIFS(
INDEX('ETPT Format DDG'!$A:$ZZ,,IFERROR(MATCH(E29,'ETPT Format DDG'!$2:$2,0),MATCH(C29,'ETPT Format DDG'!$2:$2,0))),
INDEX( 'ETPT Format DDG'!$A:$ZZ,,MATCH("Fonction agrégat",'ETPT Format DDG'!2:2,0)),"M-PLAC-SUB",
INDEX( 'ETPT Format DDG'!$A:$ZZ,,MATCH("Juridiction",'ETPT Format DDG'!2:2,0)),$A$3)</f>
      </c>
      <c r="K29" s="73">
        <f>SUMIFS(
INDEX('ETPT Format DDG'!$A:$ZZ,,IFERROR(MATCH(E29,'ETPT Format DDG'!$2:$2,0),MATCH(C29,'ETPT Format DDG'!$2:$2,0))),
INDEX( 'ETPT Format DDG'!$A:$ZZ,,MATCH("Fonction agrégat",'ETPT Format DDG'!2:2,0)),"M-CONT",
INDEX( 'ETPT Format DDG'!$A:$ZZ,,MATCH("Juridiction",'ETPT Format DDG'!2:2,0)),$A$3,
INDEX( 'ETPT Format DDG'!$A:$ZZ,,MATCH("Catégorie",'ETPT Format DDG'!2:2,0)),"Magistrat")</f>
      </c>
      <c r="L29" s="71">
        <f>SUMIFS(
INDEX('ETPT Format DDG'!$A:$ZZ,,IFERROR(MATCH(E29,'ETPT Format DDG'!$2:$2,0),MATCH(C29,'ETPT Format DDG'!$2:$2,0))),
INDEX( 'ETPT Format DDG'!$A:$ZZ,,MATCH("Juridiction",'ETPT Format DDG'!2:2,0)),$A$3,
INDEX( 'ETPT Format DDG'!$A:$ZZ,,MATCH("Catégorie",'ETPT Format DDG'!2:2,0)),"Magistrat")</f>
      </c>
      <c r="M29" s="74">
        <f>IF(AND(OR(LEFT(C29,3)="12.",LEFT(E29,3)="12.",LEFT(E29,5)="CET &gt;", IFERROR(L29/$L$6,"")=0),NOT(AND(LEFT(E29,4)="12.8",IFERROR(G29/$G$6,"")&lt;&gt;0)),NOT(AND(LEFT(E29,5)="12.31",IFERROR(L29/$G$6,"")&lt;&gt;0)),NOT(AND(LEFT(E29,5)="12.32",IFERROR(L29/$G$6,"")&lt;&gt;0))),"", IFERROR(L29/$L$6,""))</f>
      </c>
      <c r="N29" s="73">
        <f>SUMIFS(
INDEX('ETPT Format DDG'!$A:$ZZ,,IFERROR(MATCH(E29,'ETPT Format DDG'!$2:$2,0),MATCH(C29,'ETPT Format DDG'!$2:$2,0))),
INDEX( 'ETPT Format DDG'!$A:$ZZ,,MATCH("Fonction agrégat",'ETPT Format DDG'!2:2,0)),"F-TIT",
INDEX( 'ETPT Format DDG'!$A:$ZZ,,MATCH("Juridiction",'ETPT Format DDG'!2:2,0)),$A$3)</f>
      </c>
      <c r="O29" s="72">
        <f>IF(AND(OR(LEFT(C29,3)="12.",LEFT(E29,3)="12.",LEFT(E29,5)="CET &gt;",IFERROR(N29/$N$6,"")=0),NOT(AND(LEFT(E29,4)="12.8",IFERROR(G29/$G$6,"")&lt;&gt;0)),NOT(AND(LEFT(E29,5)="12.31",IFERROR(N29/$G$6,"")&lt;&gt;0)),NOT(AND(LEFT(E29,5)="12.32",IFERROR(N29/$G$6,"")&lt;&gt;0))),"",IFERROR(N29/$N$6,""))</f>
      </c>
      <c r="P29" s="73">
        <f>SUMIFS(
INDEX('ETPT Format DDG'!$A:$FB,,IFERROR(MATCH(E29,'ETPT Format DDG'!$2:$2,0),MATCH(C29,'ETPT Format DDG'!$2:$2,0))),
INDEX( 'ETPT Format DDG'!$A:$ZZ,,MATCH("Fonction agrégat",'ETPT Format DDG'!2:2,0)),"F-PLAC-ADD",
INDEX( 'ETPT Format DDG'!$A:$ZZ,,MATCH("Juridiction",'ETPT Format DDG'!2:2,0)),$A$3)</f>
      </c>
      <c r="Q29" s="73">
        <f>SUMIFS(
INDEX('ETPT Format DDG'!$A:$FB,,IFERROR(MATCH(E29,'ETPT Format DDG'!$2:$2,0),MATCH(C29,'ETPT Format DDG'!$2:$2,0))),
INDEX( 'ETPT Format DDG'!$A:$ZZ,,MATCH("Fonction agrégat",'ETPT Format DDG'!2:2,0)),"F-PLAC-SUB",
INDEX( 'ETPT Format DDG'!$A:$ZZ,,MATCH("Juridiction",'ETPT Format DDG'!2:2,0)),$A$3)</f>
      </c>
      <c r="R29" s="73">
        <f>SUMIFS(
INDEX('ETPT Format DDG'!$A:$FB,,IFERROR(MATCH(E29,'ETPT Format DDG'!$2:$2,0),MATCH(C29,'ETPT Format DDG'!$2:$2,0))),
INDEX( 'ETPT Format DDG'!$A:$ZZ,,MATCH("Fonction agrégat",'ETPT Format DDG'!2:2,0)),"C",
'ETPT Format DDG'!$H:$H,"Greffe",
INDEX( 'ETPT Format DDG'!$A:$ZZ,,MATCH("Juridiction",'ETPT Format DDG'!2:2,0)),$A$3)</f>
      </c>
      <c r="S29" s="71">
        <f>SUMIFS(
INDEX('ETPT Format DDG'!$A:$FB,,IFERROR(MATCH(E29,'ETPT Format DDG'!$2:$2,0),MATCH(C29,'ETPT Format DDG'!$2:$2,0))),
INDEX( 'ETPT Format DDG'!$A:$ZZ,,MATCH("Catégorie",'ETPT Format DDG'!2:2,0)),"Greffe",
INDEX( 'ETPT Format DDG'!$A:$ZZ,,MATCH("Juridiction",'ETPT Format DDG'!2:2,0)),$A$3)</f>
      </c>
      <c r="T29" s="72">
        <f>IF(AND(OR(LEFT(C29,3)="12.",LEFT(E29,3)="12.",LEFT(E29,5)="CET &gt;",IFERROR(S29/$S$6,"")=0),NOT(AND(LEFT(E29,4)="12.8",IFERROR(G29/$G$6,"")&lt;&gt;0)),NOT(AND(LEFT(E29,5)="12.31",IFERROR(S29/$G$6,"")&lt;&gt;0)),NOT(AND(LEFT(E29,5)="12.32",IFERROR(S29/$G$6,"")&lt;&gt;0))),"", IFERROR(S29/$S$6,""))</f>
      </c>
      <c r="U29" s="71">
        <f>SUMIFS(
INDEX('ETPT Format DDG'!$A:$FB,,IFERROR(MATCH(E29,'ETPT Format DDG'!$2:$2,0),MATCH(C29,'ETPT Format DDG'!$2:$2,0))),
INDEX( 'ETPT Format DDG'!$A:$ZZ,,MATCH("Fonction agrégat",'ETPT Format DDG'!2:2,0)),"C",
INDEX( 'ETPT Format DDG'!$A:$ZZ,,MATCH("Juridiction",'ETPT Format DDG'!2:2,0)),$A$3,
INDEX( 'ETPT Format DDG'!$A:$ZZ,,MATCH("Catégorie",'ETPT Format DDG'!2:2,0)),"Autour du magistrat")</f>
      </c>
      <c r="V29" s="74">
        <f>IF(AND(OR(LEFT(C29,3)="12.",LEFT(E29,3)="12.",LEFT(E29,5)="CET &gt;",IFERROR(U29/$U$6,"")=0),NOT(AND(LEFT(E29,4)="12.8",IFERROR(G29/$G$6,"")&lt;&gt;0)),NOT(AND(LEFT(E29,5)="12.31",IFERROR(U29/$G$6,"")&lt;&gt;0)),NOT(AND(LEFT(E29,5)="12.32",IFERROR(U29/$G$6,"")&lt;&gt;0))),"", IFERROR(U29/$U$6,""))</f>
      </c>
    </row>
    <row r="30" ht="16" customHeight="1" spans="1:23" x14ac:dyDescent="0.25">
      <c r="A30" s="40"/>
      <c r="C30" s="68"/>
      <c r="D30" s="68"/>
      <c r="E30" s="69" t="s">
        <v>65</v>
      </c>
      <c r="F30" s="70" t="s">
        <v>65</v>
      </c>
      <c r="G30" s="71">
        <f>SUMIFS(
INDEX('ETPT Format DDG'!$A:$ZZ,,IFERROR(MATCH(E30,'ETPT Format DDG'!$2:$2,0),MATCH(C30,'ETPT Format DDG'!$2:$2,0))),
INDEX( 'ETPT Format DDG'!$A:$ZZ,,MATCH("Fonction agrégat",'ETPT Format DDG'!2:2,0)),"M-TIT",
INDEX( 'ETPT Format DDG'!$A:$ZZ,,MATCH("Juridiction",'ETPT Format DDG'!2:2,0)),$A$3)</f>
      </c>
      <c r="H30" s="72">
        <f>IF(AND(OR(LEFT(C30,3)="12.",LEFT(E30,3)="12.",LEFT(E30,5)="CET &gt;",IFERROR(G30/$G$6,"")=0),NOT(AND(LEFT(E30,4)="12.8",IFERROR(G30/$G$6,"")&lt;&gt;0)),NOT(AND(LEFT(E30,5)="12.31",IFERROR(G30/$G$6,"")&lt;&gt;0)),NOT(AND(LEFT(E30,5)="12.32",IFERROR(G30/$G$6,"")&lt;&gt;0))),"", IFERROR(G30/$G$6,""))</f>
      </c>
      <c r="I30" s="73">
        <f>SUMIFS(
INDEX('ETPT Format DDG'!$A:$ZZ,,IFERROR(MATCH(E30,'ETPT Format DDG'!$2:$2,0),MATCH(C30,'ETPT Format DDG'!$2:$2,0))),
INDEX( 'ETPT Format DDG'!$A:$ZZ,,MATCH("Fonction agrégat",'ETPT Format DDG'!2:2,0)),"M-PLAC-ADD",
INDEX( 'ETPT Format DDG'!$A:$ZZ,,MATCH("Juridiction",'ETPT Format DDG'!2:2,0)),$A$3)</f>
      </c>
      <c r="J30" s="73">
        <f>SUMIFS(
INDEX('ETPT Format DDG'!$A:$ZZ,,IFERROR(MATCH(E30,'ETPT Format DDG'!$2:$2,0),MATCH(C30,'ETPT Format DDG'!$2:$2,0))),
INDEX( 'ETPT Format DDG'!$A:$ZZ,,MATCH("Fonction agrégat",'ETPT Format DDG'!2:2,0)),"M-PLAC-SUB",
INDEX( 'ETPT Format DDG'!$A:$ZZ,,MATCH("Juridiction",'ETPT Format DDG'!2:2,0)),$A$3)</f>
      </c>
      <c r="K30" s="73">
        <f>SUMIFS(
INDEX('ETPT Format DDG'!$A:$ZZ,,IFERROR(MATCH(E30,'ETPT Format DDG'!$2:$2,0),MATCH(C30,'ETPT Format DDG'!$2:$2,0))),
INDEX( 'ETPT Format DDG'!$A:$ZZ,,MATCH("Fonction agrégat",'ETPT Format DDG'!2:2,0)),"M-CONT",
INDEX( 'ETPT Format DDG'!$A:$ZZ,,MATCH("Juridiction",'ETPT Format DDG'!2:2,0)),$A$3,
INDEX( 'ETPT Format DDG'!$A:$ZZ,,MATCH("Catégorie",'ETPT Format DDG'!2:2,0)),"Magistrat")</f>
      </c>
      <c r="L30" s="71">
        <f>SUMIFS(
INDEX('ETPT Format DDG'!$A:$ZZ,,IFERROR(MATCH(E30,'ETPT Format DDG'!$2:$2,0),MATCH(C30,'ETPT Format DDG'!$2:$2,0))),
INDEX( 'ETPT Format DDG'!$A:$ZZ,,MATCH("Juridiction",'ETPT Format DDG'!2:2,0)),$A$3,
INDEX( 'ETPT Format DDG'!$A:$ZZ,,MATCH("Catégorie",'ETPT Format DDG'!2:2,0)),"Magistrat")</f>
      </c>
      <c r="M30" s="74">
        <f>IF(AND(OR(LEFT(C30,3)="12.",LEFT(E30,3)="12.",LEFT(E30,5)="CET &gt;", IFERROR(L30/$L$6,"")=0),NOT(AND(LEFT(E30,4)="12.8",IFERROR(G30/$G$6,"")&lt;&gt;0)),NOT(AND(LEFT(E30,5)="12.31",IFERROR(L30/$G$6,"")&lt;&gt;0)),NOT(AND(LEFT(E30,5)="12.32",IFERROR(L30/$G$6,"")&lt;&gt;0))),"", IFERROR(L30/$L$6,""))</f>
      </c>
      <c r="N30" s="73">
        <f>SUMIFS(
INDEX('ETPT Format DDG'!$A:$ZZ,,IFERROR(MATCH(E30,'ETPT Format DDG'!$2:$2,0),MATCH(C30,'ETPT Format DDG'!$2:$2,0))),
INDEX( 'ETPT Format DDG'!$A:$ZZ,,MATCH("Fonction agrégat",'ETPT Format DDG'!2:2,0)),"F-TIT",
INDEX( 'ETPT Format DDG'!$A:$ZZ,,MATCH("Juridiction",'ETPT Format DDG'!2:2,0)),$A$3)</f>
      </c>
      <c r="O30" s="72">
        <f>IF(AND(OR(LEFT(C30,3)="12.",LEFT(E30,3)="12.",LEFT(E30,5)="CET &gt;",IFERROR(N30/$N$6,"")=0),NOT(AND(LEFT(E30,4)="12.8",IFERROR(G30/$G$6,"")&lt;&gt;0)),NOT(AND(LEFT(E30,5)="12.31",IFERROR(N30/$G$6,"")&lt;&gt;0)),NOT(AND(LEFT(E30,5)="12.32",IFERROR(N30/$G$6,"")&lt;&gt;0))),"",IFERROR(N30/$N$6,""))</f>
      </c>
      <c r="P30" s="73">
        <f>SUMIFS(
INDEX('ETPT Format DDG'!$A:$FB,,IFERROR(MATCH(E30,'ETPT Format DDG'!$2:$2,0),MATCH(C30,'ETPT Format DDG'!$2:$2,0))),
INDEX( 'ETPT Format DDG'!$A:$ZZ,,MATCH("Fonction agrégat",'ETPT Format DDG'!2:2,0)),"F-PLAC-ADD",
INDEX( 'ETPT Format DDG'!$A:$ZZ,,MATCH("Juridiction",'ETPT Format DDG'!2:2,0)),$A$3)</f>
      </c>
      <c r="Q30" s="73">
        <f>SUMIFS(
INDEX('ETPT Format DDG'!$A:$FB,,IFERROR(MATCH(E30,'ETPT Format DDG'!$2:$2,0),MATCH(C30,'ETPT Format DDG'!$2:$2,0))),
INDEX( 'ETPT Format DDG'!$A:$ZZ,,MATCH("Fonction agrégat",'ETPT Format DDG'!2:2,0)),"F-PLAC-SUB",
INDEX( 'ETPT Format DDG'!$A:$ZZ,,MATCH("Juridiction",'ETPT Format DDG'!2:2,0)),$A$3)</f>
      </c>
      <c r="R30" s="73">
        <f>SUMIFS(
INDEX('ETPT Format DDG'!$A:$FB,,IFERROR(MATCH(E30,'ETPT Format DDG'!$2:$2,0),MATCH(C30,'ETPT Format DDG'!$2:$2,0))),
INDEX( 'ETPT Format DDG'!$A:$ZZ,,MATCH("Fonction agrégat",'ETPT Format DDG'!2:2,0)),"C",
'ETPT Format DDG'!$H:$H,"Greffe",
INDEX( 'ETPT Format DDG'!$A:$ZZ,,MATCH("Juridiction",'ETPT Format DDG'!2:2,0)),$A$3)</f>
      </c>
      <c r="S30" s="71">
        <f>SUMIFS(
INDEX('ETPT Format DDG'!$A:$FB,,IFERROR(MATCH(E30,'ETPT Format DDG'!$2:$2,0),MATCH(C30,'ETPT Format DDG'!$2:$2,0))),
INDEX( 'ETPT Format DDG'!$A:$ZZ,,MATCH("Catégorie",'ETPT Format DDG'!2:2,0)),"Greffe",
INDEX( 'ETPT Format DDG'!$A:$ZZ,,MATCH("Juridiction",'ETPT Format DDG'!2:2,0)),$A$3)</f>
      </c>
      <c r="T30" s="72">
        <f>IF(AND(OR(LEFT(C30,3)="12.",LEFT(E30,3)="12.",LEFT(E30,5)="CET &gt;",IFERROR(S30/$S$6,"")=0),NOT(AND(LEFT(E30,4)="12.8",IFERROR(G30/$G$6,"")&lt;&gt;0)),NOT(AND(LEFT(E30,5)="12.31",IFERROR(S30/$G$6,"")&lt;&gt;0)),NOT(AND(LEFT(E30,5)="12.32",IFERROR(S30/$G$6,"")&lt;&gt;0))),"", IFERROR(S30/$S$6,""))</f>
      </c>
      <c r="U30" s="71">
        <f>SUMIFS(
INDEX('ETPT Format DDG'!$A:$FB,,IFERROR(MATCH(E30,'ETPT Format DDG'!$2:$2,0),MATCH(C30,'ETPT Format DDG'!$2:$2,0))),
INDEX( 'ETPT Format DDG'!$A:$ZZ,,MATCH("Fonction agrégat",'ETPT Format DDG'!2:2,0)),"C",
INDEX( 'ETPT Format DDG'!$A:$ZZ,,MATCH("Juridiction",'ETPT Format DDG'!2:2,0)),$A$3,
INDEX( 'ETPT Format DDG'!$A:$ZZ,,MATCH("Catégorie",'ETPT Format DDG'!2:2,0)),"Autour du magistrat")</f>
      </c>
      <c r="V30" s="74">
        <f>IF(AND(OR(LEFT(C30,3)="12.",LEFT(E30,3)="12.",LEFT(E30,5)="CET &gt;",IFERROR(U30/$U$6,"")=0),NOT(AND(LEFT(E30,4)="12.8",IFERROR(G30/$G$6,"")&lt;&gt;0)),NOT(AND(LEFT(E30,5)="12.31",IFERROR(U30/$G$6,"")&lt;&gt;0)),NOT(AND(LEFT(E30,5)="12.32",IFERROR(U30/$G$6,"")&lt;&gt;0))),"", IFERROR(U30/$U$6,""))</f>
      </c>
    </row>
    <row r="31" ht="16" customHeight="1" spans="1:23" x14ac:dyDescent="0.25">
      <c r="A31" s="40"/>
      <c r="C31" s="68"/>
      <c r="D31" s="68"/>
      <c r="E31" s="69" t="s">
        <v>66</v>
      </c>
      <c r="F31" s="70" t="s">
        <v>66</v>
      </c>
      <c r="G31" s="71">
        <f>SUMIFS(
INDEX('ETPT Format DDG'!$A:$ZZ,,IFERROR(MATCH(E31,'ETPT Format DDG'!$2:$2,0),MATCH(C31,'ETPT Format DDG'!$2:$2,0))),
INDEX( 'ETPT Format DDG'!$A:$ZZ,,MATCH("Fonction agrégat",'ETPT Format DDG'!2:2,0)),"M-TIT",
INDEX( 'ETPT Format DDG'!$A:$ZZ,,MATCH("Juridiction",'ETPT Format DDG'!2:2,0)),$A$3)</f>
      </c>
      <c r="H31" s="72">
        <f>IF(AND(OR(LEFT(C31,3)="12.",LEFT(E31,3)="12.",LEFT(E31,5)="CET &gt;",IFERROR(G31/$G$6,"")=0),NOT(AND(LEFT(E31,4)="12.8",IFERROR(G31/$G$6,"")&lt;&gt;0)),NOT(AND(LEFT(E31,5)="12.31",IFERROR(G31/$G$6,"")&lt;&gt;0)),NOT(AND(LEFT(E31,5)="12.32",IFERROR(G31/$G$6,"")&lt;&gt;0))),"", IFERROR(G31/$G$6,""))</f>
      </c>
      <c r="I31" s="73">
        <f>SUMIFS(
INDEX('ETPT Format DDG'!$A:$ZZ,,IFERROR(MATCH(E31,'ETPT Format DDG'!$2:$2,0),MATCH(C31,'ETPT Format DDG'!$2:$2,0))),
INDEX( 'ETPT Format DDG'!$A:$ZZ,,MATCH("Fonction agrégat",'ETPT Format DDG'!2:2,0)),"M-PLAC-ADD",
INDEX( 'ETPT Format DDG'!$A:$ZZ,,MATCH("Juridiction",'ETPT Format DDG'!2:2,0)),$A$3)</f>
      </c>
      <c r="J31" s="73">
        <f>SUMIFS(
INDEX('ETPT Format DDG'!$A:$ZZ,,IFERROR(MATCH(E31,'ETPT Format DDG'!$2:$2,0),MATCH(C31,'ETPT Format DDG'!$2:$2,0))),
INDEX( 'ETPT Format DDG'!$A:$ZZ,,MATCH("Fonction agrégat",'ETPT Format DDG'!2:2,0)),"M-PLAC-SUB",
INDEX( 'ETPT Format DDG'!$A:$ZZ,,MATCH("Juridiction",'ETPT Format DDG'!2:2,0)),$A$3)</f>
      </c>
      <c r="K31" s="73">
        <f>SUMIFS(
INDEX('ETPT Format DDG'!$A:$ZZ,,IFERROR(MATCH(E31,'ETPT Format DDG'!$2:$2,0),MATCH(C31,'ETPT Format DDG'!$2:$2,0))),
INDEX( 'ETPT Format DDG'!$A:$ZZ,,MATCH("Fonction agrégat",'ETPT Format DDG'!2:2,0)),"M-CONT",
INDEX( 'ETPT Format DDG'!$A:$ZZ,,MATCH("Juridiction",'ETPT Format DDG'!2:2,0)),$A$3,
INDEX( 'ETPT Format DDG'!$A:$ZZ,,MATCH("Catégorie",'ETPT Format DDG'!2:2,0)),"Magistrat")</f>
      </c>
      <c r="L31" s="71">
        <f>SUMIFS(
INDEX('ETPT Format DDG'!$A:$ZZ,,IFERROR(MATCH(E31,'ETPT Format DDG'!$2:$2,0),MATCH(C31,'ETPT Format DDG'!$2:$2,0))),
INDEX( 'ETPT Format DDG'!$A:$ZZ,,MATCH("Juridiction",'ETPT Format DDG'!2:2,0)),$A$3,
INDEX( 'ETPT Format DDG'!$A:$ZZ,,MATCH("Catégorie",'ETPT Format DDG'!2:2,0)),"Magistrat")</f>
      </c>
      <c r="M31" s="74">
        <f>IF(AND(OR(LEFT(C31,3)="12.",LEFT(E31,3)="12.",LEFT(E31,5)="CET &gt;", IFERROR(L31/$L$6,"")=0),NOT(AND(LEFT(E31,4)="12.8",IFERROR(G31/$G$6,"")&lt;&gt;0)),NOT(AND(LEFT(E31,5)="12.31",IFERROR(L31/$G$6,"")&lt;&gt;0)),NOT(AND(LEFT(E31,5)="12.32",IFERROR(L31/$G$6,"")&lt;&gt;0))),"", IFERROR(L31/$L$6,""))</f>
      </c>
      <c r="N31" s="73">
        <f>SUMIFS(
INDEX('ETPT Format DDG'!$A:$ZZ,,IFERROR(MATCH(E31,'ETPT Format DDG'!$2:$2,0),MATCH(C31,'ETPT Format DDG'!$2:$2,0))),
INDEX( 'ETPT Format DDG'!$A:$ZZ,,MATCH("Fonction agrégat",'ETPT Format DDG'!2:2,0)),"F-TIT",
INDEX( 'ETPT Format DDG'!$A:$ZZ,,MATCH("Juridiction",'ETPT Format DDG'!2:2,0)),$A$3)</f>
      </c>
      <c r="O31" s="72">
        <f>IF(AND(OR(LEFT(C31,3)="12.",LEFT(E31,3)="12.",LEFT(E31,5)="CET &gt;",IFERROR(N31/$N$6,"")=0),NOT(AND(LEFT(E31,4)="12.8",IFERROR(G31/$G$6,"")&lt;&gt;0)),NOT(AND(LEFT(E31,5)="12.31",IFERROR(N31/$G$6,"")&lt;&gt;0)),NOT(AND(LEFT(E31,5)="12.32",IFERROR(N31/$G$6,"")&lt;&gt;0))),"",IFERROR(N31/$N$6,""))</f>
      </c>
      <c r="P31" s="73">
        <f>SUMIFS(
INDEX('ETPT Format DDG'!$A:$FB,,IFERROR(MATCH(E31,'ETPT Format DDG'!$2:$2,0),MATCH(C31,'ETPT Format DDG'!$2:$2,0))),
INDEX( 'ETPT Format DDG'!$A:$ZZ,,MATCH("Fonction agrégat",'ETPT Format DDG'!2:2,0)),"F-PLAC-ADD",
INDEX( 'ETPT Format DDG'!$A:$ZZ,,MATCH("Juridiction",'ETPT Format DDG'!2:2,0)),$A$3)</f>
      </c>
      <c r="Q31" s="73">
        <f>SUMIFS(
INDEX('ETPT Format DDG'!$A:$FB,,IFERROR(MATCH(E31,'ETPT Format DDG'!$2:$2,0),MATCH(C31,'ETPT Format DDG'!$2:$2,0))),
INDEX( 'ETPT Format DDG'!$A:$ZZ,,MATCH("Fonction agrégat",'ETPT Format DDG'!2:2,0)),"F-PLAC-SUB",
INDEX( 'ETPT Format DDG'!$A:$ZZ,,MATCH("Juridiction",'ETPT Format DDG'!2:2,0)),$A$3)</f>
      </c>
      <c r="R31" s="73">
        <f>SUMIFS(
INDEX('ETPT Format DDG'!$A:$FB,,IFERROR(MATCH(E31,'ETPT Format DDG'!$2:$2,0),MATCH(C31,'ETPT Format DDG'!$2:$2,0))),
INDEX( 'ETPT Format DDG'!$A:$ZZ,,MATCH("Fonction agrégat",'ETPT Format DDG'!2:2,0)),"C",
'ETPT Format DDG'!$H:$H,"Greffe",
INDEX( 'ETPT Format DDG'!$A:$ZZ,,MATCH("Juridiction",'ETPT Format DDG'!2:2,0)),$A$3)</f>
      </c>
      <c r="S31" s="71">
        <f>SUMIFS(
INDEX('ETPT Format DDG'!$A:$FB,,IFERROR(MATCH(E31,'ETPT Format DDG'!$2:$2,0),MATCH(C31,'ETPT Format DDG'!$2:$2,0))),
INDEX( 'ETPT Format DDG'!$A:$ZZ,,MATCH("Catégorie",'ETPT Format DDG'!2:2,0)),"Greffe",
INDEX( 'ETPT Format DDG'!$A:$ZZ,,MATCH("Juridiction",'ETPT Format DDG'!2:2,0)),$A$3)</f>
      </c>
      <c r="T31" s="72">
        <f>IF(AND(OR(LEFT(C31,3)="12.",LEFT(E31,3)="12.",LEFT(E31,5)="CET &gt;",IFERROR(S31/$S$6,"")=0),NOT(AND(LEFT(E31,4)="12.8",IFERROR(G31/$G$6,"")&lt;&gt;0)),NOT(AND(LEFT(E31,5)="12.31",IFERROR(S31/$G$6,"")&lt;&gt;0)),NOT(AND(LEFT(E31,5)="12.32",IFERROR(S31/$G$6,"")&lt;&gt;0))),"", IFERROR(S31/$S$6,""))</f>
      </c>
      <c r="U31" s="71">
        <f>SUMIFS(
INDEX('ETPT Format DDG'!$A:$FB,,IFERROR(MATCH(E31,'ETPT Format DDG'!$2:$2,0),MATCH(C31,'ETPT Format DDG'!$2:$2,0))),
INDEX( 'ETPT Format DDG'!$A:$ZZ,,MATCH("Fonction agrégat",'ETPT Format DDG'!2:2,0)),"C",
INDEX( 'ETPT Format DDG'!$A:$ZZ,,MATCH("Juridiction",'ETPT Format DDG'!2:2,0)),$A$3,
INDEX( 'ETPT Format DDG'!$A:$ZZ,,MATCH("Catégorie",'ETPT Format DDG'!2:2,0)),"Autour du magistrat")</f>
      </c>
      <c r="V31" s="74">
        <f>IF(AND(OR(LEFT(C31,3)="12.",LEFT(E31,3)="12.",LEFT(E31,5)="CET &gt;",IFERROR(U31/$U$6,"")=0),NOT(AND(LEFT(E31,4)="12.8",IFERROR(G31/$G$6,"")&lt;&gt;0)),NOT(AND(LEFT(E31,5)="12.31",IFERROR(U31/$G$6,"")&lt;&gt;0)),NOT(AND(LEFT(E31,5)="12.32",IFERROR(U31/$G$6,"")&lt;&gt;0))),"", IFERROR(U31/$U$6,""))</f>
      </c>
    </row>
    <row r="32" ht="16" customHeight="1" spans="1:23" x14ac:dyDescent="0.25">
      <c r="A32" s="40"/>
      <c r="C32" s="68" t="s">
        <v>67</v>
      </c>
      <c r="D32" s="68" t="s">
        <v>67</v>
      </c>
      <c r="E32" s="69"/>
      <c r="F32" s="70"/>
      <c r="G32" s="71">
        <f>SUMIFS(
INDEX('ETPT Format DDG'!$A:$ZZ,,IFERROR(MATCH(E32,'ETPT Format DDG'!$2:$2,0),MATCH(C32,'ETPT Format DDG'!$2:$2,0))),
INDEX( 'ETPT Format DDG'!$A:$ZZ,,MATCH("Fonction agrégat",'ETPT Format DDG'!2:2,0)),"M-TIT",
INDEX( 'ETPT Format DDG'!$A:$ZZ,,MATCH("Juridiction",'ETPT Format DDG'!2:2,0)),$A$3)</f>
      </c>
      <c r="H32" s="72">
        <f>IF(AND(OR(LEFT(C32,3)="12.",LEFT(E32,3)="12.",LEFT(E32,5)="CET &gt;",IFERROR(G32/$G$6,"")=0),NOT(AND(LEFT(E32,4)="12.8",IFERROR(G32/$G$6,"")&lt;&gt;0)),NOT(AND(LEFT(E32,5)="12.31",IFERROR(G32/$G$6,"")&lt;&gt;0)),NOT(AND(LEFT(E32,5)="12.32",IFERROR(G32/$G$6,"")&lt;&gt;0))),"", IFERROR(G32/$G$6,""))</f>
      </c>
      <c r="I32" s="73">
        <f>SUMIFS(
INDEX('ETPT Format DDG'!$A:$ZZ,,IFERROR(MATCH(E32,'ETPT Format DDG'!$2:$2,0),MATCH(C32,'ETPT Format DDG'!$2:$2,0))),
INDEX( 'ETPT Format DDG'!$A:$ZZ,,MATCH("Fonction agrégat",'ETPT Format DDG'!2:2,0)),"M-PLAC-ADD",
INDEX( 'ETPT Format DDG'!$A:$ZZ,,MATCH("Juridiction",'ETPT Format DDG'!2:2,0)),$A$3)</f>
      </c>
      <c r="J32" s="73">
        <f>SUMIFS(
INDEX('ETPT Format DDG'!$A:$ZZ,,IFERROR(MATCH(E32,'ETPT Format DDG'!$2:$2,0),MATCH(C32,'ETPT Format DDG'!$2:$2,0))),
INDEX( 'ETPT Format DDG'!$A:$ZZ,,MATCH("Fonction agrégat",'ETPT Format DDG'!2:2,0)),"M-PLAC-SUB",
INDEX( 'ETPT Format DDG'!$A:$ZZ,,MATCH("Juridiction",'ETPT Format DDG'!2:2,0)),$A$3)</f>
      </c>
      <c r="K32" s="73">
        <f>SUMIFS(
INDEX('ETPT Format DDG'!$A:$ZZ,,IFERROR(MATCH(E32,'ETPT Format DDG'!$2:$2,0),MATCH(C32,'ETPT Format DDG'!$2:$2,0))),
INDEX( 'ETPT Format DDG'!$A:$ZZ,,MATCH("Fonction agrégat",'ETPT Format DDG'!2:2,0)),"M-CONT",
INDEX( 'ETPT Format DDG'!$A:$ZZ,,MATCH("Juridiction",'ETPT Format DDG'!2:2,0)),$A$3,
INDEX( 'ETPT Format DDG'!$A:$ZZ,,MATCH("Catégorie",'ETPT Format DDG'!2:2,0)),"Magistrat")</f>
      </c>
      <c r="L32" s="71">
        <f>SUMIFS(
INDEX('ETPT Format DDG'!$A:$ZZ,,IFERROR(MATCH(E32,'ETPT Format DDG'!$2:$2,0),MATCH(C32,'ETPT Format DDG'!$2:$2,0))),
INDEX( 'ETPT Format DDG'!$A:$ZZ,,MATCH("Juridiction",'ETPT Format DDG'!2:2,0)),$A$3,
INDEX( 'ETPT Format DDG'!$A:$ZZ,,MATCH("Catégorie",'ETPT Format DDG'!2:2,0)),"Magistrat")</f>
      </c>
      <c r="M32" s="74">
        <f>IF(AND(OR(LEFT(C32,3)="12.",LEFT(E32,3)="12.",LEFT(E32,5)="CET &gt;", IFERROR(L32/$L$6,"")=0),NOT(AND(LEFT(E32,4)="12.8",IFERROR(G32/$G$6,"")&lt;&gt;0)),NOT(AND(LEFT(E32,5)="12.31",IFERROR(L32/$G$6,"")&lt;&gt;0)),NOT(AND(LEFT(E32,5)="12.32",IFERROR(L32/$G$6,"")&lt;&gt;0))),"", IFERROR(L32/$L$6,""))</f>
      </c>
      <c r="N32" s="73">
        <f>SUMIFS(
INDEX('ETPT Format DDG'!$A:$ZZ,,IFERROR(MATCH(E32,'ETPT Format DDG'!$2:$2,0),MATCH(C32,'ETPT Format DDG'!$2:$2,0))),
INDEX( 'ETPT Format DDG'!$A:$ZZ,,MATCH("Fonction agrégat",'ETPT Format DDG'!2:2,0)),"F-TIT",
INDEX( 'ETPT Format DDG'!$A:$ZZ,,MATCH("Juridiction",'ETPT Format DDG'!2:2,0)),$A$3)</f>
      </c>
      <c r="O32" s="72">
        <f>IF(AND(OR(LEFT(C32,3)="12.",LEFT(E32,3)="12.",LEFT(E32,5)="CET &gt;",IFERROR(N32/$N$6,"")=0),NOT(AND(LEFT(E32,4)="12.8",IFERROR(G32/$G$6,"")&lt;&gt;0)),NOT(AND(LEFT(E32,5)="12.31",IFERROR(N32/$G$6,"")&lt;&gt;0)),NOT(AND(LEFT(E32,5)="12.32",IFERROR(N32/$G$6,"")&lt;&gt;0))),"",IFERROR(N32/$N$6,""))</f>
      </c>
      <c r="P32" s="73">
        <f>SUMIFS(
INDEX('ETPT Format DDG'!$A:$FB,,IFERROR(MATCH(E32,'ETPT Format DDG'!$2:$2,0),MATCH(C32,'ETPT Format DDG'!$2:$2,0))),
INDEX( 'ETPT Format DDG'!$A:$ZZ,,MATCH("Fonction agrégat",'ETPT Format DDG'!2:2,0)),"F-PLAC-ADD",
INDEX( 'ETPT Format DDG'!$A:$ZZ,,MATCH("Juridiction",'ETPT Format DDG'!2:2,0)),$A$3)</f>
      </c>
      <c r="Q32" s="73">
        <f>SUMIFS(
INDEX('ETPT Format DDG'!$A:$FB,,IFERROR(MATCH(E32,'ETPT Format DDG'!$2:$2,0),MATCH(C32,'ETPT Format DDG'!$2:$2,0))),
INDEX( 'ETPT Format DDG'!$A:$ZZ,,MATCH("Fonction agrégat",'ETPT Format DDG'!2:2,0)),"F-PLAC-SUB",
INDEX( 'ETPT Format DDG'!$A:$ZZ,,MATCH("Juridiction",'ETPT Format DDG'!2:2,0)),$A$3)</f>
      </c>
      <c r="R32" s="73">
        <f>SUMIFS(
INDEX('ETPT Format DDG'!$A:$FB,,IFERROR(MATCH(E32,'ETPT Format DDG'!$2:$2,0),MATCH(C32,'ETPT Format DDG'!$2:$2,0))),
INDEX( 'ETPT Format DDG'!$A:$ZZ,,MATCH("Fonction agrégat",'ETPT Format DDG'!2:2,0)),"C",
'ETPT Format DDG'!$H:$H,"Greffe",
INDEX( 'ETPT Format DDG'!$A:$ZZ,,MATCH("Juridiction",'ETPT Format DDG'!2:2,0)),$A$3)</f>
      </c>
      <c r="S32" s="71">
        <f>SUMIFS(
INDEX('ETPT Format DDG'!$A:$FB,,IFERROR(MATCH(E32,'ETPT Format DDG'!$2:$2,0),MATCH(C32,'ETPT Format DDG'!$2:$2,0))),
INDEX( 'ETPT Format DDG'!$A:$ZZ,,MATCH("Catégorie",'ETPT Format DDG'!2:2,0)),"Greffe",
INDEX( 'ETPT Format DDG'!$A:$ZZ,,MATCH("Juridiction",'ETPT Format DDG'!2:2,0)),$A$3)</f>
      </c>
      <c r="T32" s="72">
        <f>IF(AND(OR(LEFT(C32,3)="12.",LEFT(E32,3)="12.",LEFT(E32,5)="CET &gt;",IFERROR(S32/$S$6,"")=0),NOT(AND(LEFT(E32,4)="12.8",IFERROR(G32/$G$6,"")&lt;&gt;0)),NOT(AND(LEFT(E32,5)="12.31",IFERROR(S32/$G$6,"")&lt;&gt;0)),NOT(AND(LEFT(E32,5)="12.32",IFERROR(S32/$G$6,"")&lt;&gt;0))),"", IFERROR(S32/$S$6,""))</f>
      </c>
      <c r="U32" s="71">
        <f>SUMIFS(
INDEX('ETPT Format DDG'!$A:$FB,,IFERROR(MATCH(E32,'ETPT Format DDG'!$2:$2,0),MATCH(C32,'ETPT Format DDG'!$2:$2,0))),
INDEX( 'ETPT Format DDG'!$A:$ZZ,,MATCH("Fonction agrégat",'ETPT Format DDG'!2:2,0)),"C",
INDEX( 'ETPT Format DDG'!$A:$ZZ,,MATCH("Juridiction",'ETPT Format DDG'!2:2,0)),$A$3,
INDEX( 'ETPT Format DDG'!$A:$ZZ,,MATCH("Catégorie",'ETPT Format DDG'!2:2,0)),"Autour du magistrat")</f>
      </c>
      <c r="V32" s="74">
        <f>IF(AND(OR(LEFT(C32,3)="12.",LEFT(E32,3)="12.",LEFT(E32,5)="CET &gt;",IFERROR(U32/$U$6,"")=0),NOT(AND(LEFT(E32,4)="12.8",IFERROR(G32/$G$6,"")&lt;&gt;0)),NOT(AND(LEFT(E32,5)="12.31",IFERROR(U32/$G$6,"")&lt;&gt;0)),NOT(AND(LEFT(E32,5)="12.32",IFERROR(U32/$G$6,"")&lt;&gt;0))),"", IFERROR(U32/$U$6,""))</f>
      </c>
    </row>
    <row r="33" ht="16" customHeight="1" spans="1:23" x14ac:dyDescent="0.25">
      <c r="A33" s="40"/>
      <c r="C33" s="68"/>
      <c r="D33" s="68"/>
      <c r="E33" s="69" t="s">
        <v>68</v>
      </c>
      <c r="F33" s="70" t="s">
        <v>68</v>
      </c>
      <c r="G33" s="71">
        <f>SUMIFS(
INDEX('ETPT Format DDG'!$A:$ZZ,,IFERROR(MATCH(E33,'ETPT Format DDG'!$2:$2,0),MATCH(C33,'ETPT Format DDG'!$2:$2,0))),
INDEX( 'ETPT Format DDG'!$A:$ZZ,,MATCH("Fonction agrégat",'ETPT Format DDG'!2:2,0)),"M-TIT",
INDEX( 'ETPT Format DDG'!$A:$ZZ,,MATCH("Juridiction",'ETPT Format DDG'!2:2,0)),$A$3)</f>
      </c>
      <c r="H33" s="72">
        <f>IF(AND(OR(LEFT(C33,3)="12.",LEFT(E33,3)="12.",LEFT(E33,5)="CET &gt;",IFERROR(G33/$G$6,"")=0),NOT(AND(LEFT(E33,4)="12.8",IFERROR(G33/$G$6,"")&lt;&gt;0)),NOT(AND(LEFT(E33,5)="12.31",IFERROR(G33/$G$6,"")&lt;&gt;0)),NOT(AND(LEFT(E33,5)="12.32",IFERROR(G33/$G$6,"")&lt;&gt;0))),"", IFERROR(G33/$G$6,""))</f>
      </c>
      <c r="I33" s="73">
        <f>SUMIFS(
INDEX('ETPT Format DDG'!$A:$ZZ,,IFERROR(MATCH(E33,'ETPT Format DDG'!$2:$2,0),MATCH(C33,'ETPT Format DDG'!$2:$2,0))),
INDEX( 'ETPT Format DDG'!$A:$ZZ,,MATCH("Fonction agrégat",'ETPT Format DDG'!2:2,0)),"M-PLAC-ADD",
INDEX( 'ETPT Format DDG'!$A:$ZZ,,MATCH("Juridiction",'ETPT Format DDG'!2:2,0)),$A$3)</f>
      </c>
      <c r="J33" s="73">
        <f>SUMIFS(
INDEX('ETPT Format DDG'!$A:$ZZ,,IFERROR(MATCH(E33,'ETPT Format DDG'!$2:$2,0),MATCH(C33,'ETPT Format DDG'!$2:$2,0))),
INDEX( 'ETPT Format DDG'!$A:$ZZ,,MATCH("Fonction agrégat",'ETPT Format DDG'!2:2,0)),"M-PLAC-SUB",
INDEX( 'ETPT Format DDG'!$A:$ZZ,,MATCH("Juridiction",'ETPT Format DDG'!2:2,0)),$A$3)</f>
      </c>
      <c r="K33" s="73">
        <f>SUMIFS(
INDEX('ETPT Format DDG'!$A:$ZZ,,IFERROR(MATCH(E33,'ETPT Format DDG'!$2:$2,0),MATCH(C33,'ETPT Format DDG'!$2:$2,0))),
INDEX( 'ETPT Format DDG'!$A:$ZZ,,MATCH("Fonction agrégat",'ETPT Format DDG'!2:2,0)),"M-CONT",
INDEX( 'ETPT Format DDG'!$A:$ZZ,,MATCH("Juridiction",'ETPT Format DDG'!2:2,0)),$A$3,
INDEX( 'ETPT Format DDG'!$A:$ZZ,,MATCH("Catégorie",'ETPT Format DDG'!2:2,0)),"Magistrat")</f>
      </c>
      <c r="L33" s="71">
        <f>SUMIFS(
INDEX('ETPT Format DDG'!$A:$ZZ,,IFERROR(MATCH(E33,'ETPT Format DDG'!$2:$2,0),MATCH(C33,'ETPT Format DDG'!$2:$2,0))),
INDEX( 'ETPT Format DDG'!$A:$ZZ,,MATCH("Juridiction",'ETPT Format DDG'!2:2,0)),$A$3,
INDEX( 'ETPT Format DDG'!$A:$ZZ,,MATCH("Catégorie",'ETPT Format DDG'!2:2,0)),"Magistrat")</f>
      </c>
      <c r="M33" s="74">
        <f>IF(AND(OR(LEFT(C33,3)="12.",LEFT(E33,3)="12.",LEFT(E33,5)="CET &gt;", IFERROR(L33/$L$6,"")=0),NOT(AND(LEFT(E33,4)="12.8",IFERROR(G33/$G$6,"")&lt;&gt;0)),NOT(AND(LEFT(E33,5)="12.31",IFERROR(L33/$G$6,"")&lt;&gt;0)),NOT(AND(LEFT(E33,5)="12.32",IFERROR(L33/$G$6,"")&lt;&gt;0))),"", IFERROR(L33/$L$6,""))</f>
      </c>
      <c r="N33" s="73">
        <f>SUMIFS(
INDEX('ETPT Format DDG'!$A:$ZZ,,IFERROR(MATCH(E33,'ETPT Format DDG'!$2:$2,0),MATCH(C33,'ETPT Format DDG'!$2:$2,0))),
INDEX( 'ETPT Format DDG'!$A:$ZZ,,MATCH("Fonction agrégat",'ETPT Format DDG'!2:2,0)),"F-TIT",
INDEX( 'ETPT Format DDG'!$A:$ZZ,,MATCH("Juridiction",'ETPT Format DDG'!2:2,0)),$A$3)</f>
      </c>
      <c r="O33" s="72">
        <f>IF(AND(OR(LEFT(C33,3)="12.",LEFT(E33,3)="12.",LEFT(E33,5)="CET &gt;",IFERROR(N33/$N$6,"")=0),NOT(AND(LEFT(E33,4)="12.8",IFERROR(G33/$G$6,"")&lt;&gt;0)),NOT(AND(LEFT(E33,5)="12.31",IFERROR(N33/$G$6,"")&lt;&gt;0)),NOT(AND(LEFT(E33,5)="12.32",IFERROR(N33/$G$6,"")&lt;&gt;0))),"",IFERROR(N33/$N$6,""))</f>
      </c>
      <c r="P33" s="73">
        <f>SUMIFS(
INDEX('ETPT Format DDG'!$A:$FB,,IFERROR(MATCH(E33,'ETPT Format DDG'!$2:$2,0),MATCH(C33,'ETPT Format DDG'!$2:$2,0))),
INDEX( 'ETPT Format DDG'!$A:$ZZ,,MATCH("Fonction agrégat",'ETPT Format DDG'!2:2,0)),"F-PLAC-ADD",
INDEX( 'ETPT Format DDG'!$A:$ZZ,,MATCH("Juridiction",'ETPT Format DDG'!2:2,0)),$A$3)</f>
      </c>
      <c r="Q33" s="73">
        <f>SUMIFS(
INDEX('ETPT Format DDG'!$A:$FB,,IFERROR(MATCH(E33,'ETPT Format DDG'!$2:$2,0),MATCH(C33,'ETPT Format DDG'!$2:$2,0))),
INDEX( 'ETPT Format DDG'!$A:$ZZ,,MATCH("Fonction agrégat",'ETPT Format DDG'!2:2,0)),"F-PLAC-SUB",
INDEX( 'ETPT Format DDG'!$A:$ZZ,,MATCH("Juridiction",'ETPT Format DDG'!2:2,0)),$A$3)</f>
      </c>
      <c r="R33" s="73">
        <f>SUMIFS(
INDEX('ETPT Format DDG'!$A:$FB,,IFERROR(MATCH(E33,'ETPT Format DDG'!$2:$2,0),MATCH(C33,'ETPT Format DDG'!$2:$2,0))),
INDEX( 'ETPT Format DDG'!$A:$ZZ,,MATCH("Fonction agrégat",'ETPT Format DDG'!2:2,0)),"C",
'ETPT Format DDG'!$H:$H,"Greffe",
INDEX( 'ETPT Format DDG'!$A:$ZZ,,MATCH("Juridiction",'ETPT Format DDG'!2:2,0)),$A$3)</f>
      </c>
      <c r="S33" s="71">
        <f>SUMIFS(
INDEX('ETPT Format DDG'!$A:$FB,,IFERROR(MATCH(E33,'ETPT Format DDG'!$2:$2,0),MATCH(C33,'ETPT Format DDG'!$2:$2,0))),
INDEX( 'ETPT Format DDG'!$A:$ZZ,,MATCH("Catégorie",'ETPT Format DDG'!2:2,0)),"Greffe",
INDEX( 'ETPT Format DDG'!$A:$ZZ,,MATCH("Juridiction",'ETPT Format DDG'!2:2,0)),$A$3)</f>
      </c>
      <c r="T33" s="72">
        <f>IF(AND(OR(LEFT(C33,3)="12.",LEFT(E33,3)="12.",LEFT(E33,5)="CET &gt;",IFERROR(S33/$S$6,"")=0),NOT(AND(LEFT(E33,4)="12.8",IFERROR(G33/$G$6,"")&lt;&gt;0)),NOT(AND(LEFT(E33,5)="12.31",IFERROR(S33/$G$6,"")&lt;&gt;0)),NOT(AND(LEFT(E33,5)="12.32",IFERROR(S33/$G$6,"")&lt;&gt;0))),"", IFERROR(S33/$S$6,""))</f>
      </c>
      <c r="U33" s="71">
        <f>SUMIFS(
INDEX('ETPT Format DDG'!$A:$FB,,IFERROR(MATCH(E33,'ETPT Format DDG'!$2:$2,0),MATCH(C33,'ETPT Format DDG'!$2:$2,0))),
INDEX( 'ETPT Format DDG'!$A:$ZZ,,MATCH("Fonction agrégat",'ETPT Format DDG'!2:2,0)),"C",
INDEX( 'ETPT Format DDG'!$A:$ZZ,,MATCH("Juridiction",'ETPT Format DDG'!2:2,0)),$A$3,
INDEX( 'ETPT Format DDG'!$A:$ZZ,,MATCH("Catégorie",'ETPT Format DDG'!2:2,0)),"Autour du magistrat")</f>
      </c>
      <c r="V33" s="74">
        <f>IF(AND(OR(LEFT(C33,3)="12.",LEFT(E33,3)="12.",LEFT(E33,5)="CET &gt;",IFERROR(U33/$U$6,"")=0),NOT(AND(LEFT(E33,4)="12.8",IFERROR(G33/$G$6,"")&lt;&gt;0)),NOT(AND(LEFT(E33,5)="12.31",IFERROR(U33/$G$6,"")&lt;&gt;0)),NOT(AND(LEFT(E33,5)="12.32",IFERROR(U33/$G$6,"")&lt;&gt;0))),"", IFERROR(U33/$U$6,""))</f>
      </c>
    </row>
    <row r="34" ht="16" customHeight="1" spans="1:23" x14ac:dyDescent="0.25">
      <c r="A34" s="40"/>
      <c r="C34" s="68"/>
      <c r="D34" s="68"/>
      <c r="E34" s="69" t="s">
        <v>69</v>
      </c>
      <c r="F34" s="70" t="s">
        <v>69</v>
      </c>
      <c r="G34" s="71">
        <f>SUMIFS(
INDEX('ETPT Format DDG'!$A:$ZZ,,IFERROR(MATCH(E34,'ETPT Format DDG'!$2:$2,0),MATCH(C34,'ETPT Format DDG'!$2:$2,0))),
INDEX( 'ETPT Format DDG'!$A:$ZZ,,MATCH("Fonction agrégat",'ETPT Format DDG'!2:2,0)),"M-TIT",
INDEX( 'ETPT Format DDG'!$A:$ZZ,,MATCH("Juridiction",'ETPT Format DDG'!2:2,0)),$A$3)</f>
      </c>
      <c r="H34" s="72">
        <f>IF(AND(OR(LEFT(C34,3)="12.",LEFT(E34,3)="12.",LEFT(E34,5)="CET &gt;",IFERROR(G34/$G$6,"")=0),NOT(AND(LEFT(E34,4)="12.8",IFERROR(G34/$G$6,"")&lt;&gt;0)),NOT(AND(LEFT(E34,5)="12.31",IFERROR(G34/$G$6,"")&lt;&gt;0)),NOT(AND(LEFT(E34,5)="12.32",IFERROR(G34/$G$6,"")&lt;&gt;0))),"", IFERROR(G34/$G$6,""))</f>
      </c>
      <c r="I34" s="73">
        <f>SUMIFS(
INDEX('ETPT Format DDG'!$A:$ZZ,,IFERROR(MATCH(E34,'ETPT Format DDG'!$2:$2,0),MATCH(C34,'ETPT Format DDG'!$2:$2,0))),
INDEX( 'ETPT Format DDG'!$A:$ZZ,,MATCH("Fonction agrégat",'ETPT Format DDG'!2:2,0)),"M-PLAC-ADD",
INDEX( 'ETPT Format DDG'!$A:$ZZ,,MATCH("Juridiction",'ETPT Format DDG'!2:2,0)),$A$3)</f>
      </c>
      <c r="J34" s="73">
        <f>SUMIFS(
INDEX('ETPT Format DDG'!$A:$ZZ,,IFERROR(MATCH(E34,'ETPT Format DDG'!$2:$2,0),MATCH(C34,'ETPT Format DDG'!$2:$2,0))),
INDEX( 'ETPT Format DDG'!$A:$ZZ,,MATCH("Fonction agrégat",'ETPT Format DDG'!2:2,0)),"M-PLAC-SUB",
INDEX( 'ETPT Format DDG'!$A:$ZZ,,MATCH("Juridiction",'ETPT Format DDG'!2:2,0)),$A$3)</f>
      </c>
      <c r="K34" s="73">
        <f>SUMIFS(
INDEX('ETPT Format DDG'!$A:$ZZ,,IFERROR(MATCH(E34,'ETPT Format DDG'!$2:$2,0),MATCH(C34,'ETPT Format DDG'!$2:$2,0))),
INDEX( 'ETPT Format DDG'!$A:$ZZ,,MATCH("Fonction agrégat",'ETPT Format DDG'!2:2,0)),"M-CONT",
INDEX( 'ETPT Format DDG'!$A:$ZZ,,MATCH("Juridiction",'ETPT Format DDG'!2:2,0)),$A$3,
INDEX( 'ETPT Format DDG'!$A:$ZZ,,MATCH("Catégorie",'ETPT Format DDG'!2:2,0)),"Magistrat")</f>
      </c>
      <c r="L34" s="71">
        <f>SUMIFS(
INDEX('ETPT Format DDG'!$A:$ZZ,,IFERROR(MATCH(E34,'ETPT Format DDG'!$2:$2,0),MATCH(C34,'ETPT Format DDG'!$2:$2,0))),
INDEX( 'ETPT Format DDG'!$A:$ZZ,,MATCH("Juridiction",'ETPT Format DDG'!2:2,0)),$A$3,
INDEX( 'ETPT Format DDG'!$A:$ZZ,,MATCH("Catégorie",'ETPT Format DDG'!2:2,0)),"Magistrat")</f>
      </c>
      <c r="M34" s="74">
        <f>IF(AND(OR(LEFT(C34,3)="12.",LEFT(E34,3)="12.",LEFT(E34,5)="CET &gt;", IFERROR(L34/$L$6,"")=0),NOT(AND(LEFT(E34,4)="12.8",IFERROR(G34/$G$6,"")&lt;&gt;0)),NOT(AND(LEFT(E34,5)="12.31",IFERROR(L34/$G$6,"")&lt;&gt;0)),NOT(AND(LEFT(E34,5)="12.32",IFERROR(L34/$G$6,"")&lt;&gt;0))),"", IFERROR(L34/$L$6,""))</f>
      </c>
      <c r="N34" s="73">
        <f>SUMIFS(
INDEX('ETPT Format DDG'!$A:$ZZ,,IFERROR(MATCH(E34,'ETPT Format DDG'!$2:$2,0),MATCH(C34,'ETPT Format DDG'!$2:$2,0))),
INDEX( 'ETPT Format DDG'!$A:$ZZ,,MATCH("Fonction agrégat",'ETPT Format DDG'!2:2,0)),"F-TIT",
INDEX( 'ETPT Format DDG'!$A:$ZZ,,MATCH("Juridiction",'ETPT Format DDG'!2:2,0)),$A$3)</f>
      </c>
      <c r="O34" s="72">
        <f>IF(AND(OR(LEFT(C34,3)="12.",LEFT(E34,3)="12.",LEFT(E34,5)="CET &gt;",IFERROR(N34/$N$6,"")=0),NOT(AND(LEFT(E34,4)="12.8",IFERROR(G34/$G$6,"")&lt;&gt;0)),NOT(AND(LEFT(E34,5)="12.31",IFERROR(N34/$G$6,"")&lt;&gt;0)),NOT(AND(LEFT(E34,5)="12.32",IFERROR(N34/$G$6,"")&lt;&gt;0))),"",IFERROR(N34/$N$6,""))</f>
      </c>
      <c r="P34" s="73">
        <f>SUMIFS(
INDEX('ETPT Format DDG'!$A:$FB,,IFERROR(MATCH(E34,'ETPT Format DDG'!$2:$2,0),MATCH(C34,'ETPT Format DDG'!$2:$2,0))),
INDEX( 'ETPT Format DDG'!$A:$ZZ,,MATCH("Fonction agrégat",'ETPT Format DDG'!2:2,0)),"F-PLAC-ADD",
INDEX( 'ETPT Format DDG'!$A:$ZZ,,MATCH("Juridiction",'ETPT Format DDG'!2:2,0)),$A$3)</f>
      </c>
      <c r="Q34" s="73">
        <f>SUMIFS(
INDEX('ETPT Format DDG'!$A:$FB,,IFERROR(MATCH(E34,'ETPT Format DDG'!$2:$2,0),MATCH(C34,'ETPT Format DDG'!$2:$2,0))),
INDEX( 'ETPT Format DDG'!$A:$ZZ,,MATCH("Fonction agrégat",'ETPT Format DDG'!2:2,0)),"F-PLAC-SUB",
INDEX( 'ETPT Format DDG'!$A:$ZZ,,MATCH("Juridiction",'ETPT Format DDG'!2:2,0)),$A$3)</f>
      </c>
      <c r="R34" s="73">
        <f>SUMIFS(
INDEX('ETPT Format DDG'!$A:$FB,,IFERROR(MATCH(E34,'ETPT Format DDG'!$2:$2,0),MATCH(C34,'ETPT Format DDG'!$2:$2,0))),
INDEX( 'ETPT Format DDG'!$A:$ZZ,,MATCH("Fonction agrégat",'ETPT Format DDG'!2:2,0)),"C",
'ETPT Format DDG'!$H:$H,"Greffe",
INDEX( 'ETPT Format DDG'!$A:$ZZ,,MATCH("Juridiction",'ETPT Format DDG'!2:2,0)),$A$3)</f>
      </c>
      <c r="S34" s="71">
        <f>SUMIFS(
INDEX('ETPT Format DDG'!$A:$FB,,IFERROR(MATCH(E34,'ETPT Format DDG'!$2:$2,0),MATCH(C34,'ETPT Format DDG'!$2:$2,0))),
INDEX( 'ETPT Format DDG'!$A:$ZZ,,MATCH("Catégorie",'ETPT Format DDG'!2:2,0)),"Greffe",
INDEX( 'ETPT Format DDG'!$A:$ZZ,,MATCH("Juridiction",'ETPT Format DDG'!2:2,0)),$A$3)</f>
      </c>
      <c r="T34" s="72">
        <f>IF(AND(OR(LEFT(C34,3)="12.",LEFT(E34,3)="12.",LEFT(E34,5)="CET &gt;",IFERROR(S34/$S$6,"")=0),NOT(AND(LEFT(E34,4)="12.8",IFERROR(G34/$G$6,"")&lt;&gt;0)),NOT(AND(LEFT(E34,5)="12.31",IFERROR(S34/$G$6,"")&lt;&gt;0)),NOT(AND(LEFT(E34,5)="12.32",IFERROR(S34/$G$6,"")&lt;&gt;0))),"", IFERROR(S34/$S$6,""))</f>
      </c>
      <c r="U34" s="71">
        <f>SUMIFS(
INDEX('ETPT Format DDG'!$A:$FB,,IFERROR(MATCH(E34,'ETPT Format DDG'!$2:$2,0),MATCH(C34,'ETPT Format DDG'!$2:$2,0))),
INDEX( 'ETPT Format DDG'!$A:$ZZ,,MATCH("Fonction agrégat",'ETPT Format DDG'!2:2,0)),"C",
INDEX( 'ETPT Format DDG'!$A:$ZZ,,MATCH("Juridiction",'ETPT Format DDG'!2:2,0)),$A$3,
INDEX( 'ETPT Format DDG'!$A:$ZZ,,MATCH("Catégorie",'ETPT Format DDG'!2:2,0)),"Autour du magistrat")</f>
      </c>
      <c r="V34" s="74">
        <f>IF(AND(OR(LEFT(C34,3)="12.",LEFT(E34,3)="12.",LEFT(E34,5)="CET &gt;",IFERROR(U34/$U$6,"")=0),NOT(AND(LEFT(E34,4)="12.8",IFERROR(G34/$G$6,"")&lt;&gt;0)),NOT(AND(LEFT(E34,5)="12.31",IFERROR(U34/$G$6,"")&lt;&gt;0)),NOT(AND(LEFT(E34,5)="12.32",IFERROR(U34/$G$6,"")&lt;&gt;0))),"", IFERROR(U34/$U$6,""))</f>
      </c>
    </row>
    <row r="35" ht="16" customHeight="1" spans="1:23" x14ac:dyDescent="0.25">
      <c r="A35" s="40"/>
      <c r="C35" s="68"/>
      <c r="D35" s="68"/>
      <c r="E35" s="69" t="s">
        <v>70</v>
      </c>
      <c r="F35" s="70" t="s">
        <v>70</v>
      </c>
      <c r="G35" s="71">
        <f>SUMIFS(
INDEX('ETPT Format DDG'!$A:$ZZ,,IFERROR(MATCH(E35,'ETPT Format DDG'!$2:$2,0),MATCH(C35,'ETPT Format DDG'!$2:$2,0))),
INDEX( 'ETPT Format DDG'!$A:$ZZ,,MATCH("Fonction agrégat",'ETPT Format DDG'!2:2,0)),"M-TIT",
INDEX( 'ETPT Format DDG'!$A:$ZZ,,MATCH("Juridiction",'ETPT Format DDG'!2:2,0)),$A$3)</f>
      </c>
      <c r="H35" s="72">
        <f>IF(AND(OR(LEFT(C35,3)="12.",LEFT(E35,3)="12.",LEFT(E35,5)="CET &gt;",IFERROR(G35/$G$6,"")=0),NOT(AND(LEFT(E35,4)="12.8",IFERROR(G35/$G$6,"")&lt;&gt;0)),NOT(AND(LEFT(E35,5)="12.31",IFERROR(G35/$G$6,"")&lt;&gt;0)),NOT(AND(LEFT(E35,5)="12.32",IFERROR(G35/$G$6,"")&lt;&gt;0))),"", IFERROR(G35/$G$6,""))</f>
      </c>
      <c r="I35" s="73">
        <f>SUMIFS(
INDEX('ETPT Format DDG'!$A:$ZZ,,IFERROR(MATCH(E35,'ETPT Format DDG'!$2:$2,0),MATCH(C35,'ETPT Format DDG'!$2:$2,0))),
INDEX( 'ETPT Format DDG'!$A:$ZZ,,MATCH("Fonction agrégat",'ETPT Format DDG'!2:2,0)),"M-PLAC-ADD",
INDEX( 'ETPT Format DDG'!$A:$ZZ,,MATCH("Juridiction",'ETPT Format DDG'!2:2,0)),$A$3)</f>
      </c>
      <c r="J35" s="73">
        <f>SUMIFS(
INDEX('ETPT Format DDG'!$A:$ZZ,,IFERROR(MATCH(E35,'ETPT Format DDG'!$2:$2,0),MATCH(C35,'ETPT Format DDG'!$2:$2,0))),
INDEX( 'ETPT Format DDG'!$A:$ZZ,,MATCH("Fonction agrégat",'ETPT Format DDG'!2:2,0)),"M-PLAC-SUB",
INDEX( 'ETPT Format DDG'!$A:$ZZ,,MATCH("Juridiction",'ETPT Format DDG'!2:2,0)),$A$3)</f>
      </c>
      <c r="K35" s="73">
        <f>SUMIFS(
INDEX('ETPT Format DDG'!$A:$ZZ,,IFERROR(MATCH(E35,'ETPT Format DDG'!$2:$2,0),MATCH(C35,'ETPT Format DDG'!$2:$2,0))),
INDEX( 'ETPT Format DDG'!$A:$ZZ,,MATCH("Fonction agrégat",'ETPT Format DDG'!2:2,0)),"M-CONT",
INDEX( 'ETPT Format DDG'!$A:$ZZ,,MATCH("Juridiction",'ETPT Format DDG'!2:2,0)),$A$3,
INDEX( 'ETPT Format DDG'!$A:$ZZ,,MATCH("Catégorie",'ETPT Format DDG'!2:2,0)),"Magistrat")</f>
      </c>
      <c r="L35" s="71">
        <f>SUMIFS(
INDEX('ETPT Format DDG'!$A:$ZZ,,IFERROR(MATCH(E35,'ETPT Format DDG'!$2:$2,0),MATCH(C35,'ETPT Format DDG'!$2:$2,0))),
INDEX( 'ETPT Format DDG'!$A:$ZZ,,MATCH("Juridiction",'ETPT Format DDG'!2:2,0)),$A$3,
INDEX( 'ETPT Format DDG'!$A:$ZZ,,MATCH("Catégorie",'ETPT Format DDG'!2:2,0)),"Magistrat")</f>
      </c>
      <c r="M35" s="74">
        <f>IF(AND(OR(LEFT(C35,3)="12.",LEFT(E35,3)="12.",LEFT(E35,5)="CET &gt;", IFERROR(L35/$L$6,"")=0),NOT(AND(LEFT(E35,4)="12.8",IFERROR(G35/$G$6,"")&lt;&gt;0)),NOT(AND(LEFT(E35,5)="12.31",IFERROR(L35/$G$6,"")&lt;&gt;0)),NOT(AND(LEFT(E35,5)="12.32",IFERROR(L35/$G$6,"")&lt;&gt;0))),"", IFERROR(L35/$L$6,""))</f>
      </c>
      <c r="N35" s="73">
        <f>SUMIFS(
INDEX('ETPT Format DDG'!$A:$ZZ,,IFERROR(MATCH(E35,'ETPT Format DDG'!$2:$2,0),MATCH(C35,'ETPT Format DDG'!$2:$2,0))),
INDEX( 'ETPT Format DDG'!$A:$ZZ,,MATCH("Fonction agrégat",'ETPT Format DDG'!2:2,0)),"F-TIT",
INDEX( 'ETPT Format DDG'!$A:$ZZ,,MATCH("Juridiction",'ETPT Format DDG'!2:2,0)),$A$3)</f>
      </c>
      <c r="O35" s="72">
        <f>IF(AND(OR(LEFT(C35,3)="12.",LEFT(E35,3)="12.",LEFT(E35,5)="CET &gt;",IFERROR(N35/$N$6,"")=0),NOT(AND(LEFT(E35,4)="12.8",IFERROR(G35/$G$6,"")&lt;&gt;0)),NOT(AND(LEFT(E35,5)="12.31",IFERROR(N35/$G$6,"")&lt;&gt;0)),NOT(AND(LEFT(E35,5)="12.32",IFERROR(N35/$G$6,"")&lt;&gt;0))),"",IFERROR(N35/$N$6,""))</f>
      </c>
      <c r="P35" s="73">
        <f>SUMIFS(
INDEX('ETPT Format DDG'!$A:$FB,,IFERROR(MATCH(E35,'ETPT Format DDG'!$2:$2,0),MATCH(C35,'ETPT Format DDG'!$2:$2,0))),
INDEX( 'ETPT Format DDG'!$A:$ZZ,,MATCH("Fonction agrégat",'ETPT Format DDG'!2:2,0)),"F-PLAC-ADD",
INDEX( 'ETPT Format DDG'!$A:$ZZ,,MATCH("Juridiction",'ETPT Format DDG'!2:2,0)),$A$3)</f>
      </c>
      <c r="Q35" s="73">
        <f>SUMIFS(
INDEX('ETPT Format DDG'!$A:$FB,,IFERROR(MATCH(E35,'ETPT Format DDG'!$2:$2,0),MATCH(C35,'ETPT Format DDG'!$2:$2,0))),
INDEX( 'ETPT Format DDG'!$A:$ZZ,,MATCH("Fonction agrégat",'ETPT Format DDG'!2:2,0)),"F-PLAC-SUB",
INDEX( 'ETPT Format DDG'!$A:$ZZ,,MATCH("Juridiction",'ETPT Format DDG'!2:2,0)),$A$3)</f>
      </c>
      <c r="R35" s="73">
        <f>SUMIFS(
INDEX('ETPT Format DDG'!$A:$FB,,IFERROR(MATCH(E35,'ETPT Format DDG'!$2:$2,0),MATCH(C35,'ETPT Format DDG'!$2:$2,0))),
INDEX( 'ETPT Format DDG'!$A:$ZZ,,MATCH("Fonction agrégat",'ETPT Format DDG'!2:2,0)),"C",
'ETPT Format DDG'!$H:$H,"Greffe",
INDEX( 'ETPT Format DDG'!$A:$ZZ,,MATCH("Juridiction",'ETPT Format DDG'!2:2,0)),$A$3)</f>
      </c>
      <c r="S35" s="71">
        <f>SUMIFS(
INDEX('ETPT Format DDG'!$A:$FB,,IFERROR(MATCH(E35,'ETPT Format DDG'!$2:$2,0),MATCH(C35,'ETPT Format DDG'!$2:$2,0))),
INDEX( 'ETPT Format DDG'!$A:$ZZ,,MATCH("Catégorie",'ETPT Format DDG'!2:2,0)),"Greffe",
INDEX( 'ETPT Format DDG'!$A:$ZZ,,MATCH("Juridiction",'ETPT Format DDG'!2:2,0)),$A$3)</f>
      </c>
      <c r="T35" s="72">
        <f>IF(AND(OR(LEFT(C35,3)="12.",LEFT(E35,3)="12.",LEFT(E35,5)="CET &gt;",IFERROR(S35/$S$6,"")=0),NOT(AND(LEFT(E35,4)="12.8",IFERROR(G35/$G$6,"")&lt;&gt;0)),NOT(AND(LEFT(E35,5)="12.31",IFERROR(S35/$G$6,"")&lt;&gt;0)),NOT(AND(LEFT(E35,5)="12.32",IFERROR(S35/$G$6,"")&lt;&gt;0))),"", IFERROR(S35/$S$6,""))</f>
      </c>
      <c r="U35" s="71">
        <f>SUMIFS(
INDEX('ETPT Format DDG'!$A:$FB,,IFERROR(MATCH(E35,'ETPT Format DDG'!$2:$2,0),MATCH(C35,'ETPT Format DDG'!$2:$2,0))),
INDEX( 'ETPT Format DDG'!$A:$ZZ,,MATCH("Fonction agrégat",'ETPT Format DDG'!2:2,0)),"C",
INDEX( 'ETPT Format DDG'!$A:$ZZ,,MATCH("Juridiction",'ETPT Format DDG'!2:2,0)),$A$3,
INDEX( 'ETPT Format DDG'!$A:$ZZ,,MATCH("Catégorie",'ETPT Format DDG'!2:2,0)),"Autour du magistrat")</f>
      </c>
      <c r="V35" s="74">
        <f>IF(AND(OR(LEFT(C35,3)="12.",LEFT(E35,3)="12.",LEFT(E35,5)="CET &gt;",IFERROR(U35/$U$6,"")=0),NOT(AND(LEFT(E35,4)="12.8",IFERROR(G35/$G$6,"")&lt;&gt;0)),NOT(AND(LEFT(E35,5)="12.31",IFERROR(U35/$G$6,"")&lt;&gt;0)),NOT(AND(LEFT(E35,5)="12.32",IFERROR(U35/$G$6,"")&lt;&gt;0))),"", IFERROR(U35/$U$6,""))</f>
      </c>
    </row>
    <row r="36" ht="16" customHeight="1" spans="1:23" x14ac:dyDescent="0.25">
      <c r="A36" s="40"/>
      <c r="C36" s="68"/>
      <c r="D36" s="68"/>
      <c r="E36" s="69" t="s">
        <v>71</v>
      </c>
      <c r="F36" s="70" t="s">
        <v>71</v>
      </c>
      <c r="G36" s="71">
        <f>SUMIFS(
INDEX('ETPT Format DDG'!$A:$ZZ,,IFERROR(MATCH(E36,'ETPT Format DDG'!$2:$2,0),MATCH(C36,'ETPT Format DDG'!$2:$2,0))),
INDEX( 'ETPT Format DDG'!$A:$ZZ,,MATCH("Fonction agrégat",'ETPT Format DDG'!2:2,0)),"M-TIT",
INDEX( 'ETPT Format DDG'!$A:$ZZ,,MATCH("Juridiction",'ETPT Format DDG'!2:2,0)),$A$3)</f>
      </c>
      <c r="H36" s="72">
        <f>IF(AND(OR(LEFT(C36,3)="12.",LEFT(E36,3)="12.",LEFT(E36,5)="CET &gt;",IFERROR(G36/$G$6,"")=0),NOT(AND(LEFT(E36,4)="12.8",IFERROR(G36/$G$6,"")&lt;&gt;0)),NOT(AND(LEFT(E36,5)="12.31",IFERROR(G36/$G$6,"")&lt;&gt;0)),NOT(AND(LEFT(E36,5)="12.32",IFERROR(G36/$G$6,"")&lt;&gt;0))),"", IFERROR(G36/$G$6,""))</f>
      </c>
      <c r="I36" s="73">
        <f>SUMIFS(
INDEX('ETPT Format DDG'!$A:$ZZ,,IFERROR(MATCH(E36,'ETPT Format DDG'!$2:$2,0),MATCH(C36,'ETPT Format DDG'!$2:$2,0))),
INDEX( 'ETPT Format DDG'!$A:$ZZ,,MATCH("Fonction agrégat",'ETPT Format DDG'!2:2,0)),"M-PLAC-ADD",
INDEX( 'ETPT Format DDG'!$A:$ZZ,,MATCH("Juridiction",'ETPT Format DDG'!2:2,0)),$A$3)</f>
      </c>
      <c r="J36" s="73">
        <f>SUMIFS(
INDEX('ETPT Format DDG'!$A:$ZZ,,IFERROR(MATCH(E36,'ETPT Format DDG'!$2:$2,0),MATCH(C36,'ETPT Format DDG'!$2:$2,0))),
INDEX( 'ETPT Format DDG'!$A:$ZZ,,MATCH("Fonction agrégat",'ETPT Format DDG'!2:2,0)),"M-PLAC-SUB",
INDEX( 'ETPT Format DDG'!$A:$ZZ,,MATCH("Juridiction",'ETPT Format DDG'!2:2,0)),$A$3)</f>
      </c>
      <c r="K36" s="73">
        <f>SUMIFS(
INDEX('ETPT Format DDG'!$A:$ZZ,,IFERROR(MATCH(E36,'ETPT Format DDG'!$2:$2,0),MATCH(C36,'ETPT Format DDG'!$2:$2,0))),
INDEX( 'ETPT Format DDG'!$A:$ZZ,,MATCH("Fonction agrégat",'ETPT Format DDG'!2:2,0)),"M-CONT",
INDEX( 'ETPT Format DDG'!$A:$ZZ,,MATCH("Juridiction",'ETPT Format DDG'!2:2,0)),$A$3,
INDEX( 'ETPT Format DDG'!$A:$ZZ,,MATCH("Catégorie",'ETPT Format DDG'!2:2,0)),"Magistrat")</f>
      </c>
      <c r="L36" s="71">
        <f>SUMIFS(
INDEX('ETPT Format DDG'!$A:$ZZ,,IFERROR(MATCH(E36,'ETPT Format DDG'!$2:$2,0),MATCH(C36,'ETPT Format DDG'!$2:$2,0))),
INDEX( 'ETPT Format DDG'!$A:$ZZ,,MATCH("Juridiction",'ETPT Format DDG'!2:2,0)),$A$3,
INDEX( 'ETPT Format DDG'!$A:$ZZ,,MATCH("Catégorie",'ETPT Format DDG'!2:2,0)),"Magistrat")</f>
      </c>
      <c r="M36" s="74">
        <f>IF(AND(OR(LEFT(C36,3)="12.",LEFT(E36,3)="12.",LEFT(E36,5)="CET &gt;", IFERROR(L36/$L$6,"")=0),NOT(AND(LEFT(E36,4)="12.8",IFERROR(G36/$G$6,"")&lt;&gt;0)),NOT(AND(LEFT(E36,5)="12.31",IFERROR(L36/$G$6,"")&lt;&gt;0)),NOT(AND(LEFT(E36,5)="12.32",IFERROR(L36/$G$6,"")&lt;&gt;0))),"", IFERROR(L36/$L$6,""))</f>
      </c>
      <c r="N36" s="73">
        <f>SUMIFS(
INDEX('ETPT Format DDG'!$A:$ZZ,,IFERROR(MATCH(E36,'ETPT Format DDG'!$2:$2,0),MATCH(C36,'ETPT Format DDG'!$2:$2,0))),
INDEX( 'ETPT Format DDG'!$A:$ZZ,,MATCH("Fonction agrégat",'ETPT Format DDG'!2:2,0)),"F-TIT",
INDEX( 'ETPT Format DDG'!$A:$ZZ,,MATCH("Juridiction",'ETPT Format DDG'!2:2,0)),$A$3)</f>
      </c>
      <c r="O36" s="72">
        <f>IF(AND(OR(LEFT(C36,3)="12.",LEFT(E36,3)="12.",LEFT(E36,5)="CET &gt;",IFERROR(N36/$N$6,"")=0),NOT(AND(LEFT(E36,4)="12.8",IFERROR(G36/$G$6,"")&lt;&gt;0)),NOT(AND(LEFT(E36,5)="12.31",IFERROR(N36/$G$6,"")&lt;&gt;0)),NOT(AND(LEFT(E36,5)="12.32",IFERROR(N36/$G$6,"")&lt;&gt;0))),"",IFERROR(N36/$N$6,""))</f>
      </c>
      <c r="P36" s="73">
        <f>SUMIFS(
INDEX('ETPT Format DDG'!$A:$FB,,IFERROR(MATCH(E36,'ETPT Format DDG'!$2:$2,0),MATCH(C36,'ETPT Format DDG'!$2:$2,0))),
INDEX( 'ETPT Format DDG'!$A:$ZZ,,MATCH("Fonction agrégat",'ETPT Format DDG'!2:2,0)),"F-PLAC-ADD",
INDEX( 'ETPT Format DDG'!$A:$ZZ,,MATCH("Juridiction",'ETPT Format DDG'!2:2,0)),$A$3)</f>
      </c>
      <c r="Q36" s="73">
        <f>SUMIFS(
INDEX('ETPT Format DDG'!$A:$FB,,IFERROR(MATCH(E36,'ETPT Format DDG'!$2:$2,0),MATCH(C36,'ETPT Format DDG'!$2:$2,0))),
INDEX( 'ETPT Format DDG'!$A:$ZZ,,MATCH("Fonction agrégat",'ETPT Format DDG'!2:2,0)),"F-PLAC-SUB",
INDEX( 'ETPT Format DDG'!$A:$ZZ,,MATCH("Juridiction",'ETPT Format DDG'!2:2,0)),$A$3)</f>
      </c>
      <c r="R36" s="73">
        <f>SUMIFS(
INDEX('ETPT Format DDG'!$A:$FB,,IFERROR(MATCH(E36,'ETPT Format DDG'!$2:$2,0),MATCH(C36,'ETPT Format DDG'!$2:$2,0))),
INDEX( 'ETPT Format DDG'!$A:$ZZ,,MATCH("Fonction agrégat",'ETPT Format DDG'!2:2,0)),"C",
'ETPT Format DDG'!$H:$H,"Greffe",
INDEX( 'ETPT Format DDG'!$A:$ZZ,,MATCH("Juridiction",'ETPT Format DDG'!2:2,0)),$A$3)</f>
      </c>
      <c r="S36" s="71">
        <f>SUMIFS(
INDEX('ETPT Format DDG'!$A:$FB,,IFERROR(MATCH(E36,'ETPT Format DDG'!$2:$2,0),MATCH(C36,'ETPT Format DDG'!$2:$2,0))),
INDEX( 'ETPT Format DDG'!$A:$ZZ,,MATCH("Catégorie",'ETPT Format DDG'!2:2,0)),"Greffe",
INDEX( 'ETPT Format DDG'!$A:$ZZ,,MATCH("Juridiction",'ETPT Format DDG'!2:2,0)),$A$3)</f>
      </c>
      <c r="T36" s="72">
        <f>IF(AND(OR(LEFT(C36,3)="12.",LEFT(E36,3)="12.",LEFT(E36,5)="CET &gt;",IFERROR(S36/$S$6,"")=0),NOT(AND(LEFT(E36,4)="12.8",IFERROR(G36/$G$6,"")&lt;&gt;0)),NOT(AND(LEFT(E36,5)="12.31",IFERROR(S36/$G$6,"")&lt;&gt;0)),NOT(AND(LEFT(E36,5)="12.32",IFERROR(S36/$G$6,"")&lt;&gt;0))),"", IFERROR(S36/$S$6,""))</f>
      </c>
      <c r="U36" s="71">
        <f>SUMIFS(
INDEX('ETPT Format DDG'!$A:$FB,,IFERROR(MATCH(E36,'ETPT Format DDG'!$2:$2,0),MATCH(C36,'ETPT Format DDG'!$2:$2,0))),
INDEX( 'ETPT Format DDG'!$A:$ZZ,,MATCH("Fonction agrégat",'ETPT Format DDG'!2:2,0)),"C",
INDEX( 'ETPT Format DDG'!$A:$ZZ,,MATCH("Juridiction",'ETPT Format DDG'!2:2,0)),$A$3,
INDEX( 'ETPT Format DDG'!$A:$ZZ,,MATCH("Catégorie",'ETPT Format DDG'!2:2,0)),"Autour du magistrat")</f>
      </c>
      <c r="V36" s="74">
        <f>IF(AND(OR(LEFT(C36,3)="12.",LEFT(E36,3)="12.",LEFT(E36,5)="CET &gt;",IFERROR(U36/$U$6,"")=0),NOT(AND(LEFT(E36,4)="12.8",IFERROR(G36/$G$6,"")&lt;&gt;0)),NOT(AND(LEFT(E36,5)="12.31",IFERROR(U36/$G$6,"")&lt;&gt;0)),NOT(AND(LEFT(E36,5)="12.32",IFERROR(U36/$G$6,"")&lt;&gt;0))),"", IFERROR(U36/$U$6,""))</f>
      </c>
    </row>
    <row r="37" ht="16" customHeight="1" spans="1:23" x14ac:dyDescent="0.25">
      <c r="A37" s="40"/>
      <c r="C37" s="68"/>
      <c r="D37" s="68"/>
      <c r="E37" s="69" t="s">
        <v>72</v>
      </c>
      <c r="F37" s="70" t="s">
        <v>72</v>
      </c>
      <c r="G37" s="71">
        <f>SUMIFS(
INDEX('ETPT Format DDG'!$A:$ZZ,,IFERROR(MATCH(E37,'ETPT Format DDG'!$2:$2,0),MATCH(C37,'ETPT Format DDG'!$2:$2,0))),
INDEX( 'ETPT Format DDG'!$A:$ZZ,,MATCH("Fonction agrégat",'ETPT Format DDG'!2:2,0)),"M-TIT",
INDEX( 'ETPT Format DDG'!$A:$ZZ,,MATCH("Juridiction",'ETPT Format DDG'!2:2,0)),$A$3)</f>
      </c>
      <c r="H37" s="72">
        <f>IF(AND(OR(LEFT(C37,3)="12.",LEFT(E37,3)="12.",LEFT(E37,5)="CET &gt;",IFERROR(G37/$G$6,"")=0),NOT(AND(LEFT(E37,4)="12.8",IFERROR(G37/$G$6,"")&lt;&gt;0)),NOT(AND(LEFT(E37,5)="12.31",IFERROR(G37/$G$6,"")&lt;&gt;0)),NOT(AND(LEFT(E37,5)="12.32",IFERROR(G37/$G$6,"")&lt;&gt;0))),"", IFERROR(G37/$G$6,""))</f>
      </c>
      <c r="I37" s="73">
        <f>SUMIFS(
INDEX('ETPT Format DDG'!$A:$ZZ,,IFERROR(MATCH(E37,'ETPT Format DDG'!$2:$2,0),MATCH(C37,'ETPT Format DDG'!$2:$2,0))),
INDEX( 'ETPT Format DDG'!$A:$ZZ,,MATCH("Fonction agrégat",'ETPT Format DDG'!2:2,0)),"M-PLAC-ADD",
INDEX( 'ETPT Format DDG'!$A:$ZZ,,MATCH("Juridiction",'ETPT Format DDG'!2:2,0)),$A$3)</f>
      </c>
      <c r="J37" s="73">
        <f>SUMIFS(
INDEX('ETPT Format DDG'!$A:$ZZ,,IFERROR(MATCH(E37,'ETPT Format DDG'!$2:$2,0),MATCH(C37,'ETPT Format DDG'!$2:$2,0))),
INDEX( 'ETPT Format DDG'!$A:$ZZ,,MATCH("Fonction agrégat",'ETPT Format DDG'!2:2,0)),"M-PLAC-SUB",
INDEX( 'ETPT Format DDG'!$A:$ZZ,,MATCH("Juridiction",'ETPT Format DDG'!2:2,0)),$A$3)</f>
      </c>
      <c r="K37" s="73">
        <f>SUMIFS(
INDEX('ETPT Format DDG'!$A:$ZZ,,IFERROR(MATCH(E37,'ETPT Format DDG'!$2:$2,0),MATCH(C37,'ETPT Format DDG'!$2:$2,0))),
INDEX( 'ETPT Format DDG'!$A:$ZZ,,MATCH("Fonction agrégat",'ETPT Format DDG'!2:2,0)),"M-CONT",
INDEX( 'ETPT Format DDG'!$A:$ZZ,,MATCH("Juridiction",'ETPT Format DDG'!2:2,0)),$A$3,
INDEX( 'ETPT Format DDG'!$A:$ZZ,,MATCH("Catégorie",'ETPT Format DDG'!2:2,0)),"Magistrat")</f>
      </c>
      <c r="L37" s="71">
        <f>SUMIFS(
INDEX('ETPT Format DDG'!$A:$ZZ,,IFERROR(MATCH(E37,'ETPT Format DDG'!$2:$2,0),MATCH(C37,'ETPT Format DDG'!$2:$2,0))),
INDEX( 'ETPT Format DDG'!$A:$ZZ,,MATCH("Juridiction",'ETPT Format DDG'!2:2,0)),$A$3,
INDEX( 'ETPT Format DDG'!$A:$ZZ,,MATCH("Catégorie",'ETPT Format DDG'!2:2,0)),"Magistrat")</f>
      </c>
      <c r="M37" s="74">
        <f>IF(AND(OR(LEFT(C37,3)="12.",LEFT(E37,3)="12.",LEFT(E37,5)="CET &gt;", IFERROR(L37/$L$6,"")=0),NOT(AND(LEFT(E37,4)="12.8",IFERROR(G37/$G$6,"")&lt;&gt;0)),NOT(AND(LEFT(E37,5)="12.31",IFERROR(L37/$G$6,"")&lt;&gt;0)),NOT(AND(LEFT(E37,5)="12.32",IFERROR(L37/$G$6,"")&lt;&gt;0))),"", IFERROR(L37/$L$6,""))</f>
      </c>
      <c r="N37" s="73">
        <f>SUMIFS(
INDEX('ETPT Format DDG'!$A:$ZZ,,IFERROR(MATCH(E37,'ETPT Format DDG'!$2:$2,0),MATCH(C37,'ETPT Format DDG'!$2:$2,0))),
INDEX( 'ETPT Format DDG'!$A:$ZZ,,MATCH("Fonction agrégat",'ETPT Format DDG'!2:2,0)),"F-TIT",
INDEX( 'ETPT Format DDG'!$A:$ZZ,,MATCH("Juridiction",'ETPT Format DDG'!2:2,0)),$A$3)</f>
      </c>
      <c r="O37" s="72">
        <f>IF(AND(OR(LEFT(C37,3)="12.",LEFT(E37,3)="12.",LEFT(E37,5)="CET &gt;",IFERROR(N37/$N$6,"")=0),NOT(AND(LEFT(E37,4)="12.8",IFERROR(G37/$G$6,"")&lt;&gt;0)),NOT(AND(LEFT(E37,5)="12.31",IFERROR(N37/$G$6,"")&lt;&gt;0)),NOT(AND(LEFT(E37,5)="12.32",IFERROR(N37/$G$6,"")&lt;&gt;0))),"",IFERROR(N37/$N$6,""))</f>
      </c>
      <c r="P37" s="73">
        <f>SUMIFS(
INDEX('ETPT Format DDG'!$A:$FB,,IFERROR(MATCH(E37,'ETPT Format DDG'!$2:$2,0),MATCH(C37,'ETPT Format DDG'!$2:$2,0))),
INDEX( 'ETPT Format DDG'!$A:$ZZ,,MATCH("Fonction agrégat",'ETPT Format DDG'!2:2,0)),"F-PLAC-ADD",
INDEX( 'ETPT Format DDG'!$A:$ZZ,,MATCH("Juridiction",'ETPT Format DDG'!2:2,0)),$A$3)</f>
      </c>
      <c r="Q37" s="73">
        <f>SUMIFS(
INDEX('ETPT Format DDG'!$A:$FB,,IFERROR(MATCH(E37,'ETPT Format DDG'!$2:$2,0),MATCH(C37,'ETPT Format DDG'!$2:$2,0))),
INDEX( 'ETPT Format DDG'!$A:$ZZ,,MATCH("Fonction agrégat",'ETPT Format DDG'!2:2,0)),"F-PLAC-SUB",
INDEX( 'ETPT Format DDG'!$A:$ZZ,,MATCH("Juridiction",'ETPT Format DDG'!2:2,0)),$A$3)</f>
      </c>
      <c r="R37" s="73">
        <f>SUMIFS(
INDEX('ETPT Format DDG'!$A:$FB,,IFERROR(MATCH(E37,'ETPT Format DDG'!$2:$2,0),MATCH(C37,'ETPT Format DDG'!$2:$2,0))),
INDEX( 'ETPT Format DDG'!$A:$ZZ,,MATCH("Fonction agrégat",'ETPT Format DDG'!2:2,0)),"C",
'ETPT Format DDG'!$H:$H,"Greffe",
INDEX( 'ETPT Format DDG'!$A:$ZZ,,MATCH("Juridiction",'ETPT Format DDG'!2:2,0)),$A$3)</f>
      </c>
      <c r="S37" s="71">
        <f>SUMIFS(
INDEX('ETPT Format DDG'!$A:$FB,,IFERROR(MATCH(E37,'ETPT Format DDG'!$2:$2,0),MATCH(C37,'ETPT Format DDG'!$2:$2,0))),
INDEX( 'ETPT Format DDG'!$A:$ZZ,,MATCH("Catégorie",'ETPT Format DDG'!2:2,0)),"Greffe",
INDEX( 'ETPT Format DDG'!$A:$ZZ,,MATCH("Juridiction",'ETPT Format DDG'!2:2,0)),$A$3)</f>
      </c>
      <c r="T37" s="72">
        <f>IF(AND(OR(LEFT(C37,3)="12.",LEFT(E37,3)="12.",LEFT(E37,5)="CET &gt;",IFERROR(S37/$S$6,"")=0),NOT(AND(LEFT(E37,4)="12.8",IFERROR(G37/$G$6,"")&lt;&gt;0)),NOT(AND(LEFT(E37,5)="12.31",IFERROR(S37/$G$6,"")&lt;&gt;0)),NOT(AND(LEFT(E37,5)="12.32",IFERROR(S37/$G$6,"")&lt;&gt;0))),"", IFERROR(S37/$S$6,""))</f>
      </c>
      <c r="U37" s="71">
        <f>SUMIFS(
INDEX('ETPT Format DDG'!$A:$FB,,IFERROR(MATCH(E37,'ETPT Format DDG'!$2:$2,0),MATCH(C37,'ETPT Format DDG'!$2:$2,0))),
INDEX( 'ETPT Format DDG'!$A:$ZZ,,MATCH("Fonction agrégat",'ETPT Format DDG'!2:2,0)),"C",
INDEX( 'ETPT Format DDG'!$A:$ZZ,,MATCH("Juridiction",'ETPT Format DDG'!2:2,0)),$A$3,
INDEX( 'ETPT Format DDG'!$A:$ZZ,,MATCH("Catégorie",'ETPT Format DDG'!2:2,0)),"Autour du magistrat")</f>
      </c>
      <c r="V37" s="74">
        <f>IF(AND(OR(LEFT(C37,3)="12.",LEFT(E37,3)="12.",LEFT(E37,5)="CET &gt;",IFERROR(U37/$U$6,"")=0),NOT(AND(LEFT(E37,4)="12.8",IFERROR(G37/$G$6,"")&lt;&gt;0)),NOT(AND(LEFT(E37,5)="12.31",IFERROR(U37/$G$6,"")&lt;&gt;0)),NOT(AND(LEFT(E37,5)="12.32",IFERROR(U37/$G$6,"")&lt;&gt;0))),"", IFERROR(U37/$U$6,""))</f>
      </c>
    </row>
    <row r="38" ht="16" customHeight="1" spans="1:23" x14ac:dyDescent="0.25">
      <c r="A38" s="40"/>
      <c r="C38" s="68"/>
      <c r="D38" s="68"/>
      <c r="E38" s="69" t="s">
        <v>73</v>
      </c>
      <c r="F38" s="70" t="s">
        <v>73</v>
      </c>
      <c r="G38" s="71">
        <f>SUMIFS(
INDEX('ETPT Format DDG'!$A:$ZZ,,IFERROR(MATCH(E38,'ETPT Format DDG'!$2:$2,0),MATCH(C38,'ETPT Format DDG'!$2:$2,0))),
INDEX( 'ETPT Format DDG'!$A:$ZZ,,MATCH("Fonction agrégat",'ETPT Format DDG'!2:2,0)),"M-TIT",
INDEX( 'ETPT Format DDG'!$A:$ZZ,,MATCH("Juridiction",'ETPT Format DDG'!2:2,0)),$A$3)</f>
      </c>
      <c r="H38" s="72">
        <f>IF(AND(OR(LEFT(C38,3)="12.",LEFT(E38,3)="12.",LEFT(E38,5)="CET &gt;",IFERROR(G38/$G$6,"")=0),NOT(AND(LEFT(E38,4)="12.8",IFERROR(G38/$G$6,"")&lt;&gt;0)),NOT(AND(LEFT(E38,5)="12.31",IFERROR(G38/$G$6,"")&lt;&gt;0)),NOT(AND(LEFT(E38,5)="12.32",IFERROR(G38/$G$6,"")&lt;&gt;0))),"", IFERROR(G38/$G$6,""))</f>
      </c>
      <c r="I38" s="73">
        <f>SUMIFS(
INDEX('ETPT Format DDG'!$A:$ZZ,,IFERROR(MATCH(E38,'ETPT Format DDG'!$2:$2,0),MATCH(C38,'ETPT Format DDG'!$2:$2,0))),
INDEX( 'ETPT Format DDG'!$A:$ZZ,,MATCH("Fonction agrégat",'ETPT Format DDG'!2:2,0)),"M-PLAC-ADD",
INDEX( 'ETPT Format DDG'!$A:$ZZ,,MATCH("Juridiction",'ETPT Format DDG'!2:2,0)),$A$3)</f>
      </c>
      <c r="J38" s="73">
        <f>SUMIFS(
INDEX('ETPT Format DDG'!$A:$ZZ,,IFERROR(MATCH(E38,'ETPT Format DDG'!$2:$2,0),MATCH(C38,'ETPT Format DDG'!$2:$2,0))),
INDEX( 'ETPT Format DDG'!$A:$ZZ,,MATCH("Fonction agrégat",'ETPT Format DDG'!2:2,0)),"M-PLAC-SUB",
INDEX( 'ETPT Format DDG'!$A:$ZZ,,MATCH("Juridiction",'ETPT Format DDG'!2:2,0)),$A$3)</f>
      </c>
      <c r="K38" s="73">
        <f>SUMIFS(
INDEX('ETPT Format DDG'!$A:$ZZ,,IFERROR(MATCH(E38,'ETPT Format DDG'!$2:$2,0),MATCH(C38,'ETPT Format DDG'!$2:$2,0))),
INDEX( 'ETPT Format DDG'!$A:$ZZ,,MATCH("Fonction agrégat",'ETPT Format DDG'!2:2,0)),"M-CONT",
INDEX( 'ETPT Format DDG'!$A:$ZZ,,MATCH("Juridiction",'ETPT Format DDG'!2:2,0)),$A$3,
INDEX( 'ETPT Format DDG'!$A:$ZZ,,MATCH("Catégorie",'ETPT Format DDG'!2:2,0)),"Magistrat")</f>
      </c>
      <c r="L38" s="71">
        <f>SUMIFS(
INDEX('ETPT Format DDG'!$A:$ZZ,,IFERROR(MATCH(E38,'ETPT Format DDG'!$2:$2,0),MATCH(C38,'ETPT Format DDG'!$2:$2,0))),
INDEX( 'ETPT Format DDG'!$A:$ZZ,,MATCH("Juridiction",'ETPT Format DDG'!2:2,0)),$A$3,
INDEX( 'ETPT Format DDG'!$A:$ZZ,,MATCH("Catégorie",'ETPT Format DDG'!2:2,0)),"Magistrat")</f>
      </c>
      <c r="M38" s="74">
        <f>IF(AND(OR(LEFT(C38,3)="12.",LEFT(E38,3)="12.",LEFT(E38,5)="CET &gt;", IFERROR(L38/$L$6,"")=0),NOT(AND(LEFT(E38,4)="12.8",IFERROR(G38/$G$6,"")&lt;&gt;0)),NOT(AND(LEFT(E38,5)="12.31",IFERROR(L38/$G$6,"")&lt;&gt;0)),NOT(AND(LEFT(E38,5)="12.32",IFERROR(L38/$G$6,"")&lt;&gt;0))),"", IFERROR(L38/$L$6,""))</f>
      </c>
      <c r="N38" s="73">
        <f>SUMIFS(
INDEX('ETPT Format DDG'!$A:$ZZ,,IFERROR(MATCH(E38,'ETPT Format DDG'!$2:$2,0),MATCH(C38,'ETPT Format DDG'!$2:$2,0))),
INDEX( 'ETPT Format DDG'!$A:$ZZ,,MATCH("Fonction agrégat",'ETPT Format DDG'!2:2,0)),"F-TIT",
INDEX( 'ETPT Format DDG'!$A:$ZZ,,MATCH("Juridiction",'ETPT Format DDG'!2:2,0)),$A$3)</f>
      </c>
      <c r="O38" s="72">
        <f>IF(AND(OR(LEFT(C38,3)="12.",LEFT(E38,3)="12.",LEFT(E38,5)="CET &gt;",IFERROR(N38/$N$6,"")=0),NOT(AND(LEFT(E38,4)="12.8",IFERROR(G38/$G$6,"")&lt;&gt;0)),NOT(AND(LEFT(E38,5)="12.31",IFERROR(N38/$G$6,"")&lt;&gt;0)),NOT(AND(LEFT(E38,5)="12.32",IFERROR(N38/$G$6,"")&lt;&gt;0))),"",IFERROR(N38/$N$6,""))</f>
      </c>
      <c r="P38" s="73">
        <f>SUMIFS(
INDEX('ETPT Format DDG'!$A:$FB,,IFERROR(MATCH(E38,'ETPT Format DDG'!$2:$2,0),MATCH(C38,'ETPT Format DDG'!$2:$2,0))),
INDEX( 'ETPT Format DDG'!$A:$ZZ,,MATCH("Fonction agrégat",'ETPT Format DDG'!2:2,0)),"F-PLAC-ADD",
INDEX( 'ETPT Format DDG'!$A:$ZZ,,MATCH("Juridiction",'ETPT Format DDG'!2:2,0)),$A$3)</f>
      </c>
      <c r="Q38" s="73">
        <f>SUMIFS(
INDEX('ETPT Format DDG'!$A:$FB,,IFERROR(MATCH(E38,'ETPT Format DDG'!$2:$2,0),MATCH(C38,'ETPT Format DDG'!$2:$2,0))),
INDEX( 'ETPT Format DDG'!$A:$ZZ,,MATCH("Fonction agrégat",'ETPT Format DDG'!2:2,0)),"F-PLAC-SUB",
INDEX( 'ETPT Format DDG'!$A:$ZZ,,MATCH("Juridiction",'ETPT Format DDG'!2:2,0)),$A$3)</f>
      </c>
      <c r="R38" s="73">
        <f>SUMIFS(
INDEX('ETPT Format DDG'!$A:$FB,,IFERROR(MATCH(E38,'ETPT Format DDG'!$2:$2,0),MATCH(C38,'ETPT Format DDG'!$2:$2,0))),
INDEX( 'ETPT Format DDG'!$A:$ZZ,,MATCH("Fonction agrégat",'ETPT Format DDG'!2:2,0)),"C",
'ETPT Format DDG'!$H:$H,"Greffe",
INDEX( 'ETPT Format DDG'!$A:$ZZ,,MATCH("Juridiction",'ETPT Format DDG'!2:2,0)),$A$3)</f>
      </c>
      <c r="S38" s="71">
        <f>SUMIFS(
INDEX('ETPT Format DDG'!$A:$FB,,IFERROR(MATCH(E38,'ETPT Format DDG'!$2:$2,0),MATCH(C38,'ETPT Format DDG'!$2:$2,0))),
INDEX( 'ETPT Format DDG'!$A:$ZZ,,MATCH("Catégorie",'ETPT Format DDG'!2:2,0)),"Greffe",
INDEX( 'ETPT Format DDG'!$A:$ZZ,,MATCH("Juridiction",'ETPT Format DDG'!2:2,0)),$A$3)</f>
      </c>
      <c r="T38" s="72">
        <f>IF(AND(OR(LEFT(C38,3)="12.",LEFT(E38,3)="12.",LEFT(E38,5)="CET &gt;",IFERROR(S38/$S$6,"")=0),NOT(AND(LEFT(E38,4)="12.8",IFERROR(G38/$G$6,"")&lt;&gt;0)),NOT(AND(LEFT(E38,5)="12.31",IFERROR(S38/$G$6,"")&lt;&gt;0)),NOT(AND(LEFT(E38,5)="12.32",IFERROR(S38/$G$6,"")&lt;&gt;0))),"", IFERROR(S38/$S$6,""))</f>
      </c>
      <c r="U38" s="71">
        <f>SUMIFS(
INDEX('ETPT Format DDG'!$A:$FB,,IFERROR(MATCH(E38,'ETPT Format DDG'!$2:$2,0),MATCH(C38,'ETPT Format DDG'!$2:$2,0))),
INDEX( 'ETPT Format DDG'!$A:$ZZ,,MATCH("Fonction agrégat",'ETPT Format DDG'!2:2,0)),"C",
INDEX( 'ETPT Format DDG'!$A:$ZZ,,MATCH("Juridiction",'ETPT Format DDG'!2:2,0)),$A$3,
INDEX( 'ETPT Format DDG'!$A:$ZZ,,MATCH("Catégorie",'ETPT Format DDG'!2:2,0)),"Autour du magistrat")</f>
      </c>
      <c r="V38" s="74">
        <f>IF(AND(OR(LEFT(C38,3)="12.",LEFT(E38,3)="12.",LEFT(E38,5)="CET &gt;",IFERROR(U38/$U$6,"")=0),NOT(AND(LEFT(E38,4)="12.8",IFERROR(G38/$G$6,"")&lt;&gt;0)),NOT(AND(LEFT(E38,5)="12.31",IFERROR(U38/$G$6,"")&lt;&gt;0)),NOT(AND(LEFT(E38,5)="12.32",IFERROR(U38/$G$6,"")&lt;&gt;0))),"", IFERROR(U38/$U$6,""))</f>
      </c>
    </row>
    <row r="39" ht="16" customHeight="1" spans="1:23" x14ac:dyDescent="0.25">
      <c r="A39" s="40"/>
      <c r="C39" s="68"/>
      <c r="D39" s="68"/>
      <c r="E39" s="69" t="s">
        <v>74</v>
      </c>
      <c r="F39" s="70" t="s">
        <v>74</v>
      </c>
      <c r="G39" s="71">
        <f>SUMIFS(
INDEX('ETPT Format DDG'!$A:$ZZ,,IFERROR(MATCH(E39,'ETPT Format DDG'!$2:$2,0),MATCH(C39,'ETPT Format DDG'!$2:$2,0))),
INDEX( 'ETPT Format DDG'!$A:$ZZ,,MATCH("Fonction agrégat",'ETPT Format DDG'!2:2,0)),"M-TIT",
INDEX( 'ETPT Format DDG'!$A:$ZZ,,MATCH("Juridiction",'ETPT Format DDG'!2:2,0)),$A$3)</f>
      </c>
      <c r="H39" s="72">
        <f>IF(AND(OR(LEFT(C39,3)="12.",LEFT(E39,3)="12.",LEFT(E39,5)="CET &gt;",IFERROR(G39/$G$6,"")=0),NOT(AND(LEFT(E39,4)="12.8",IFERROR(G39/$G$6,"")&lt;&gt;0)),NOT(AND(LEFT(E39,5)="12.31",IFERROR(G39/$G$6,"")&lt;&gt;0)),NOT(AND(LEFT(E39,5)="12.32",IFERROR(G39/$G$6,"")&lt;&gt;0))),"", IFERROR(G39/$G$6,""))</f>
      </c>
      <c r="I39" s="73">
        <f>SUMIFS(
INDEX('ETPT Format DDG'!$A:$ZZ,,IFERROR(MATCH(E39,'ETPT Format DDG'!$2:$2,0),MATCH(C39,'ETPT Format DDG'!$2:$2,0))),
INDEX( 'ETPT Format DDG'!$A:$ZZ,,MATCH("Fonction agrégat",'ETPT Format DDG'!2:2,0)),"M-PLAC-ADD",
INDEX( 'ETPT Format DDG'!$A:$ZZ,,MATCH("Juridiction",'ETPT Format DDG'!2:2,0)),$A$3)</f>
      </c>
      <c r="J39" s="73">
        <f>SUMIFS(
INDEX('ETPT Format DDG'!$A:$ZZ,,IFERROR(MATCH(E39,'ETPT Format DDG'!$2:$2,0),MATCH(C39,'ETPT Format DDG'!$2:$2,0))),
INDEX( 'ETPT Format DDG'!$A:$ZZ,,MATCH("Fonction agrégat",'ETPT Format DDG'!2:2,0)),"M-PLAC-SUB",
INDEX( 'ETPT Format DDG'!$A:$ZZ,,MATCH("Juridiction",'ETPT Format DDG'!2:2,0)),$A$3)</f>
      </c>
      <c r="K39" s="73">
        <f>SUMIFS(
INDEX('ETPT Format DDG'!$A:$ZZ,,IFERROR(MATCH(E39,'ETPT Format DDG'!$2:$2,0),MATCH(C39,'ETPT Format DDG'!$2:$2,0))),
INDEX( 'ETPT Format DDG'!$A:$ZZ,,MATCH("Fonction agrégat",'ETPT Format DDG'!2:2,0)),"M-CONT",
INDEX( 'ETPT Format DDG'!$A:$ZZ,,MATCH("Juridiction",'ETPT Format DDG'!2:2,0)),$A$3,
INDEX( 'ETPT Format DDG'!$A:$ZZ,,MATCH("Catégorie",'ETPT Format DDG'!2:2,0)),"Magistrat")</f>
      </c>
      <c r="L39" s="71">
        <f>SUMIFS(
INDEX('ETPT Format DDG'!$A:$ZZ,,IFERROR(MATCH(E39,'ETPT Format DDG'!$2:$2,0),MATCH(C39,'ETPT Format DDG'!$2:$2,0))),
INDEX( 'ETPT Format DDG'!$A:$ZZ,,MATCH("Juridiction",'ETPT Format DDG'!2:2,0)),$A$3,
INDEX( 'ETPT Format DDG'!$A:$ZZ,,MATCH("Catégorie",'ETPT Format DDG'!2:2,0)),"Magistrat")</f>
      </c>
      <c r="M39" s="74">
        <f>IF(AND(OR(LEFT(C39,3)="12.",LEFT(E39,3)="12.",LEFT(E39,5)="CET &gt;", IFERROR(L39/$L$6,"")=0),NOT(AND(LEFT(E39,4)="12.8",IFERROR(G39/$G$6,"")&lt;&gt;0)),NOT(AND(LEFT(E39,5)="12.31",IFERROR(L39/$G$6,"")&lt;&gt;0)),NOT(AND(LEFT(E39,5)="12.32",IFERROR(L39/$G$6,"")&lt;&gt;0))),"", IFERROR(L39/$L$6,""))</f>
      </c>
      <c r="N39" s="73">
        <f>SUMIFS(
INDEX('ETPT Format DDG'!$A:$ZZ,,IFERROR(MATCH(E39,'ETPT Format DDG'!$2:$2,0),MATCH(C39,'ETPT Format DDG'!$2:$2,0))),
INDEX( 'ETPT Format DDG'!$A:$ZZ,,MATCH("Fonction agrégat",'ETPT Format DDG'!2:2,0)),"F-TIT",
INDEX( 'ETPT Format DDG'!$A:$ZZ,,MATCH("Juridiction",'ETPT Format DDG'!2:2,0)),$A$3)</f>
      </c>
      <c r="O39" s="72">
        <f>IF(AND(OR(LEFT(C39,3)="12.",LEFT(E39,3)="12.",LEFT(E39,5)="CET &gt;",IFERROR(N39/$N$6,"")=0),NOT(AND(LEFT(E39,4)="12.8",IFERROR(G39/$G$6,"")&lt;&gt;0)),NOT(AND(LEFT(E39,5)="12.31",IFERROR(N39/$G$6,"")&lt;&gt;0)),NOT(AND(LEFT(E39,5)="12.32",IFERROR(N39/$G$6,"")&lt;&gt;0))),"",IFERROR(N39/$N$6,""))</f>
      </c>
      <c r="P39" s="73">
        <f>SUMIFS(
INDEX('ETPT Format DDG'!$A:$FB,,IFERROR(MATCH(E39,'ETPT Format DDG'!$2:$2,0),MATCH(C39,'ETPT Format DDG'!$2:$2,0))),
INDEX( 'ETPT Format DDG'!$A:$ZZ,,MATCH("Fonction agrégat",'ETPT Format DDG'!2:2,0)),"F-PLAC-ADD",
INDEX( 'ETPT Format DDG'!$A:$ZZ,,MATCH("Juridiction",'ETPT Format DDG'!2:2,0)),$A$3)</f>
      </c>
      <c r="Q39" s="73">
        <f>SUMIFS(
INDEX('ETPT Format DDG'!$A:$FB,,IFERROR(MATCH(E39,'ETPT Format DDG'!$2:$2,0),MATCH(C39,'ETPT Format DDG'!$2:$2,0))),
INDEX( 'ETPT Format DDG'!$A:$ZZ,,MATCH("Fonction agrégat",'ETPT Format DDG'!2:2,0)),"F-PLAC-SUB",
INDEX( 'ETPT Format DDG'!$A:$ZZ,,MATCH("Juridiction",'ETPT Format DDG'!2:2,0)),$A$3)</f>
      </c>
      <c r="R39" s="73">
        <f>SUMIFS(
INDEX('ETPT Format DDG'!$A:$FB,,IFERROR(MATCH(E39,'ETPT Format DDG'!$2:$2,0),MATCH(C39,'ETPT Format DDG'!$2:$2,0))),
INDEX( 'ETPT Format DDG'!$A:$ZZ,,MATCH("Fonction agrégat",'ETPT Format DDG'!2:2,0)),"C",
'ETPT Format DDG'!$H:$H,"Greffe",
INDEX( 'ETPT Format DDG'!$A:$ZZ,,MATCH("Juridiction",'ETPT Format DDG'!2:2,0)),$A$3)</f>
      </c>
      <c r="S39" s="71">
        <f>SUMIFS(
INDEX('ETPT Format DDG'!$A:$FB,,IFERROR(MATCH(E39,'ETPT Format DDG'!$2:$2,0),MATCH(C39,'ETPT Format DDG'!$2:$2,0))),
INDEX( 'ETPT Format DDG'!$A:$ZZ,,MATCH("Catégorie",'ETPT Format DDG'!2:2,0)),"Greffe",
INDEX( 'ETPT Format DDG'!$A:$ZZ,,MATCH("Juridiction",'ETPT Format DDG'!2:2,0)),$A$3)</f>
      </c>
      <c r="T39" s="72">
        <f>IF(AND(OR(LEFT(C39,3)="12.",LEFT(E39,3)="12.",LEFT(E39,5)="CET &gt;",IFERROR(S39/$S$6,"")=0),NOT(AND(LEFT(E39,4)="12.8",IFERROR(G39/$G$6,"")&lt;&gt;0)),NOT(AND(LEFT(E39,5)="12.31",IFERROR(S39/$G$6,"")&lt;&gt;0)),NOT(AND(LEFT(E39,5)="12.32",IFERROR(S39/$G$6,"")&lt;&gt;0))),"", IFERROR(S39/$S$6,""))</f>
      </c>
      <c r="U39" s="71">
        <f>SUMIFS(
INDEX('ETPT Format DDG'!$A:$FB,,IFERROR(MATCH(E39,'ETPT Format DDG'!$2:$2,0),MATCH(C39,'ETPT Format DDG'!$2:$2,0))),
INDEX( 'ETPT Format DDG'!$A:$ZZ,,MATCH("Fonction agrégat",'ETPT Format DDG'!2:2,0)),"C",
INDEX( 'ETPT Format DDG'!$A:$ZZ,,MATCH("Juridiction",'ETPT Format DDG'!2:2,0)),$A$3,
INDEX( 'ETPT Format DDG'!$A:$ZZ,,MATCH("Catégorie",'ETPT Format DDG'!2:2,0)),"Autour du magistrat")</f>
      </c>
      <c r="V39" s="74">
        <f>IF(AND(OR(LEFT(C39,3)="12.",LEFT(E39,3)="12.",LEFT(E39,5)="CET &gt;",IFERROR(U39/$U$6,"")=0),NOT(AND(LEFT(E39,4)="12.8",IFERROR(G39/$G$6,"")&lt;&gt;0)),NOT(AND(LEFT(E39,5)="12.31",IFERROR(U39/$G$6,"")&lt;&gt;0)),NOT(AND(LEFT(E39,5)="12.32",IFERROR(U39/$G$6,"")&lt;&gt;0))),"", IFERROR(U39/$U$6,""))</f>
      </c>
    </row>
    <row r="40" ht="16" customHeight="1" spans="1:23" x14ac:dyDescent="0.25">
      <c r="A40" s="40"/>
      <c r="C40" s="68"/>
      <c r="D40" s="68"/>
      <c r="E40" s="69" t="s">
        <v>75</v>
      </c>
      <c r="F40" s="70" t="s">
        <v>75</v>
      </c>
      <c r="G40" s="71">
        <f>SUMIFS(
INDEX('ETPT Format DDG'!$A:$ZZ,,IFERROR(MATCH(E40,'ETPT Format DDG'!$2:$2,0),MATCH(C40,'ETPT Format DDG'!$2:$2,0))),
INDEX( 'ETPT Format DDG'!$A:$ZZ,,MATCH("Fonction agrégat",'ETPT Format DDG'!2:2,0)),"M-TIT",
INDEX( 'ETPT Format DDG'!$A:$ZZ,,MATCH("Juridiction",'ETPT Format DDG'!2:2,0)),$A$3)</f>
      </c>
      <c r="H40" s="72">
        <f>IF(AND(OR(LEFT(C40,3)="12.",LEFT(E40,3)="12.",LEFT(E40,5)="CET &gt;",IFERROR(G40/$G$6,"")=0),NOT(AND(LEFT(E40,4)="12.8",IFERROR(G40/$G$6,"")&lt;&gt;0)),NOT(AND(LEFT(E40,5)="12.31",IFERROR(G40/$G$6,"")&lt;&gt;0)),NOT(AND(LEFT(E40,5)="12.32",IFERROR(G40/$G$6,"")&lt;&gt;0))),"", IFERROR(G40/$G$6,""))</f>
      </c>
      <c r="I40" s="73">
        <f>SUMIFS(
INDEX('ETPT Format DDG'!$A:$ZZ,,IFERROR(MATCH(E40,'ETPT Format DDG'!$2:$2,0),MATCH(C40,'ETPT Format DDG'!$2:$2,0))),
INDEX( 'ETPT Format DDG'!$A:$ZZ,,MATCH("Fonction agrégat",'ETPT Format DDG'!2:2,0)),"M-PLAC-ADD",
INDEX( 'ETPT Format DDG'!$A:$ZZ,,MATCH("Juridiction",'ETPT Format DDG'!2:2,0)),$A$3)</f>
      </c>
      <c r="J40" s="73">
        <f>SUMIFS(
INDEX('ETPT Format DDG'!$A:$ZZ,,IFERROR(MATCH(E40,'ETPT Format DDG'!$2:$2,0),MATCH(C40,'ETPT Format DDG'!$2:$2,0))),
INDEX( 'ETPT Format DDG'!$A:$ZZ,,MATCH("Fonction agrégat",'ETPT Format DDG'!2:2,0)),"M-PLAC-SUB",
INDEX( 'ETPT Format DDG'!$A:$ZZ,,MATCH("Juridiction",'ETPT Format DDG'!2:2,0)),$A$3)</f>
      </c>
      <c r="K40" s="73">
        <f>SUMIFS(
INDEX('ETPT Format DDG'!$A:$ZZ,,IFERROR(MATCH(E40,'ETPT Format DDG'!$2:$2,0),MATCH(C40,'ETPT Format DDG'!$2:$2,0))),
INDEX( 'ETPT Format DDG'!$A:$ZZ,,MATCH("Fonction agrégat",'ETPT Format DDG'!2:2,0)),"M-CONT",
INDEX( 'ETPT Format DDG'!$A:$ZZ,,MATCH("Juridiction",'ETPT Format DDG'!2:2,0)),$A$3,
INDEX( 'ETPT Format DDG'!$A:$ZZ,,MATCH("Catégorie",'ETPT Format DDG'!2:2,0)),"Magistrat")</f>
      </c>
      <c r="L40" s="71">
        <f>SUMIFS(
INDEX('ETPT Format DDG'!$A:$ZZ,,IFERROR(MATCH(E40,'ETPT Format DDG'!$2:$2,0),MATCH(C40,'ETPT Format DDG'!$2:$2,0))),
INDEX( 'ETPT Format DDG'!$A:$ZZ,,MATCH("Juridiction",'ETPT Format DDG'!2:2,0)),$A$3,
INDEX( 'ETPT Format DDG'!$A:$ZZ,,MATCH("Catégorie",'ETPT Format DDG'!2:2,0)),"Magistrat")</f>
      </c>
      <c r="M40" s="74">
        <f>IF(AND(OR(LEFT(C40,3)="12.",LEFT(E40,3)="12.",LEFT(E40,5)="CET &gt;", IFERROR(L40/$L$6,"")=0),NOT(AND(LEFT(E40,4)="12.8",IFERROR(G40/$G$6,"")&lt;&gt;0)),NOT(AND(LEFT(E40,5)="12.31",IFERROR(L40/$G$6,"")&lt;&gt;0)),NOT(AND(LEFT(E40,5)="12.32",IFERROR(L40/$G$6,"")&lt;&gt;0))),"", IFERROR(L40/$L$6,""))</f>
      </c>
      <c r="N40" s="73">
        <f>SUMIFS(
INDEX('ETPT Format DDG'!$A:$ZZ,,IFERROR(MATCH(E40,'ETPT Format DDG'!$2:$2,0),MATCH(C40,'ETPT Format DDG'!$2:$2,0))),
INDEX( 'ETPT Format DDG'!$A:$ZZ,,MATCH("Fonction agrégat",'ETPT Format DDG'!2:2,0)),"F-TIT",
INDEX( 'ETPT Format DDG'!$A:$ZZ,,MATCH("Juridiction",'ETPT Format DDG'!2:2,0)),$A$3)</f>
      </c>
      <c r="O40" s="72">
        <f>IF(AND(OR(LEFT(C40,3)="12.",LEFT(E40,3)="12.",LEFT(E40,5)="CET &gt;",IFERROR(N40/$N$6,"")=0),NOT(AND(LEFT(E40,4)="12.8",IFERROR(G40/$G$6,"")&lt;&gt;0)),NOT(AND(LEFT(E40,5)="12.31",IFERROR(N40/$G$6,"")&lt;&gt;0)),NOT(AND(LEFT(E40,5)="12.32",IFERROR(N40/$G$6,"")&lt;&gt;0))),"",IFERROR(N40/$N$6,""))</f>
      </c>
      <c r="P40" s="73">
        <f>SUMIFS(
INDEX('ETPT Format DDG'!$A:$FB,,IFERROR(MATCH(E40,'ETPT Format DDG'!$2:$2,0),MATCH(C40,'ETPT Format DDG'!$2:$2,0))),
INDEX( 'ETPT Format DDG'!$A:$ZZ,,MATCH("Fonction agrégat",'ETPT Format DDG'!2:2,0)),"F-PLAC-ADD",
INDEX( 'ETPT Format DDG'!$A:$ZZ,,MATCH("Juridiction",'ETPT Format DDG'!2:2,0)),$A$3)</f>
      </c>
      <c r="Q40" s="73">
        <f>SUMIFS(
INDEX('ETPT Format DDG'!$A:$FB,,IFERROR(MATCH(E40,'ETPT Format DDG'!$2:$2,0),MATCH(C40,'ETPT Format DDG'!$2:$2,0))),
INDEX( 'ETPT Format DDG'!$A:$ZZ,,MATCH("Fonction agrégat",'ETPT Format DDG'!2:2,0)),"F-PLAC-SUB",
INDEX( 'ETPT Format DDG'!$A:$ZZ,,MATCH("Juridiction",'ETPT Format DDG'!2:2,0)),$A$3)</f>
      </c>
      <c r="R40" s="73">
        <f>SUMIFS(
INDEX('ETPT Format DDG'!$A:$FB,,IFERROR(MATCH(E40,'ETPT Format DDG'!$2:$2,0),MATCH(C40,'ETPT Format DDG'!$2:$2,0))),
INDEX( 'ETPT Format DDG'!$A:$ZZ,,MATCH("Fonction agrégat",'ETPT Format DDG'!2:2,0)),"C",
'ETPT Format DDG'!$H:$H,"Greffe",
INDEX( 'ETPT Format DDG'!$A:$ZZ,,MATCH("Juridiction",'ETPT Format DDG'!2:2,0)),$A$3)</f>
      </c>
      <c r="S40" s="71">
        <f>SUMIFS(
INDEX('ETPT Format DDG'!$A:$FB,,IFERROR(MATCH(E40,'ETPT Format DDG'!$2:$2,0),MATCH(C40,'ETPT Format DDG'!$2:$2,0))),
INDEX( 'ETPT Format DDG'!$A:$ZZ,,MATCH("Catégorie",'ETPT Format DDG'!2:2,0)),"Greffe",
INDEX( 'ETPT Format DDG'!$A:$ZZ,,MATCH("Juridiction",'ETPT Format DDG'!2:2,0)),$A$3)</f>
      </c>
      <c r="T40" s="72">
        <f>IF(AND(OR(LEFT(C40,3)="12.",LEFT(E40,3)="12.",LEFT(E40,5)="CET &gt;",IFERROR(S40/$S$6,"")=0),NOT(AND(LEFT(E40,4)="12.8",IFERROR(G40/$G$6,"")&lt;&gt;0)),NOT(AND(LEFT(E40,5)="12.31",IFERROR(S40/$G$6,"")&lt;&gt;0)),NOT(AND(LEFT(E40,5)="12.32",IFERROR(S40/$G$6,"")&lt;&gt;0))),"", IFERROR(S40/$S$6,""))</f>
      </c>
      <c r="U40" s="71">
        <f>SUMIFS(
INDEX('ETPT Format DDG'!$A:$FB,,IFERROR(MATCH(E40,'ETPT Format DDG'!$2:$2,0),MATCH(C40,'ETPT Format DDG'!$2:$2,0))),
INDEX( 'ETPT Format DDG'!$A:$ZZ,,MATCH("Fonction agrégat",'ETPT Format DDG'!2:2,0)),"C",
INDEX( 'ETPT Format DDG'!$A:$ZZ,,MATCH("Juridiction",'ETPT Format DDG'!2:2,0)),$A$3,
INDEX( 'ETPT Format DDG'!$A:$ZZ,,MATCH("Catégorie",'ETPT Format DDG'!2:2,0)),"Autour du magistrat")</f>
      </c>
      <c r="V40" s="74">
        <f>IF(AND(OR(LEFT(C40,3)="12.",LEFT(E40,3)="12.",LEFT(E40,5)="CET &gt;",IFERROR(U40/$U$6,"")=0),NOT(AND(LEFT(E40,4)="12.8",IFERROR(G40/$G$6,"")&lt;&gt;0)),NOT(AND(LEFT(E40,5)="12.31",IFERROR(U40/$G$6,"")&lt;&gt;0)),NOT(AND(LEFT(E40,5)="12.32",IFERROR(U40/$G$6,"")&lt;&gt;0))),"", IFERROR(U40/$U$6,""))</f>
      </c>
    </row>
    <row r="41" ht="16" customHeight="1" spans="1:23" x14ac:dyDescent="0.25">
      <c r="A41" s="40"/>
      <c r="C41" s="68"/>
      <c r="D41" s="68"/>
      <c r="E41" s="69" t="s">
        <v>76</v>
      </c>
      <c r="F41" s="70" t="s">
        <v>76</v>
      </c>
      <c r="G41" s="71">
        <f>SUMIFS(
INDEX('ETPT Format DDG'!$A:$ZZ,,IFERROR(MATCH(E41,'ETPT Format DDG'!$2:$2,0),MATCH(C41,'ETPT Format DDG'!$2:$2,0))),
INDEX( 'ETPT Format DDG'!$A:$ZZ,,MATCH("Fonction agrégat",'ETPT Format DDG'!2:2,0)),"M-TIT",
INDEX( 'ETPT Format DDG'!$A:$ZZ,,MATCH("Juridiction",'ETPT Format DDG'!2:2,0)),$A$3)</f>
      </c>
      <c r="H41" s="72">
        <f>IF(AND(OR(LEFT(C41,3)="12.",LEFT(E41,3)="12.",LEFT(E41,5)="CET &gt;",IFERROR(G41/$G$6,"")=0),NOT(AND(LEFT(E41,4)="12.8",IFERROR(G41/$G$6,"")&lt;&gt;0)),NOT(AND(LEFT(E41,5)="12.31",IFERROR(G41/$G$6,"")&lt;&gt;0)),NOT(AND(LEFT(E41,5)="12.32",IFERROR(G41/$G$6,"")&lt;&gt;0))),"", IFERROR(G41/$G$6,""))</f>
      </c>
      <c r="I41" s="73">
        <f>SUMIFS(
INDEX('ETPT Format DDG'!$A:$ZZ,,IFERROR(MATCH(E41,'ETPT Format DDG'!$2:$2,0),MATCH(C41,'ETPT Format DDG'!$2:$2,0))),
INDEX( 'ETPT Format DDG'!$A:$ZZ,,MATCH("Fonction agrégat",'ETPT Format DDG'!2:2,0)),"M-PLAC-ADD",
INDEX( 'ETPT Format DDG'!$A:$ZZ,,MATCH("Juridiction",'ETPT Format DDG'!2:2,0)),$A$3)</f>
      </c>
      <c r="J41" s="73">
        <f>SUMIFS(
INDEX('ETPT Format DDG'!$A:$ZZ,,IFERROR(MATCH(E41,'ETPT Format DDG'!$2:$2,0),MATCH(C41,'ETPT Format DDG'!$2:$2,0))),
INDEX( 'ETPT Format DDG'!$A:$ZZ,,MATCH("Fonction agrégat",'ETPT Format DDG'!2:2,0)),"M-PLAC-SUB",
INDEX( 'ETPT Format DDG'!$A:$ZZ,,MATCH("Juridiction",'ETPT Format DDG'!2:2,0)),$A$3)</f>
      </c>
      <c r="K41" s="73">
        <f>SUMIFS(
INDEX('ETPT Format DDG'!$A:$ZZ,,IFERROR(MATCH(E41,'ETPT Format DDG'!$2:$2,0),MATCH(C41,'ETPT Format DDG'!$2:$2,0))),
INDEX( 'ETPT Format DDG'!$A:$ZZ,,MATCH("Fonction agrégat",'ETPT Format DDG'!2:2,0)),"M-CONT",
INDEX( 'ETPT Format DDG'!$A:$ZZ,,MATCH("Juridiction",'ETPT Format DDG'!2:2,0)),$A$3,
INDEX( 'ETPT Format DDG'!$A:$ZZ,,MATCH("Catégorie",'ETPT Format DDG'!2:2,0)),"Magistrat")</f>
      </c>
      <c r="L41" s="71">
        <f>SUMIFS(
INDEX('ETPT Format DDG'!$A:$ZZ,,IFERROR(MATCH(E41,'ETPT Format DDG'!$2:$2,0),MATCH(C41,'ETPT Format DDG'!$2:$2,0))),
INDEX( 'ETPT Format DDG'!$A:$ZZ,,MATCH("Juridiction",'ETPT Format DDG'!2:2,0)),$A$3,
INDEX( 'ETPT Format DDG'!$A:$ZZ,,MATCH("Catégorie",'ETPT Format DDG'!2:2,0)),"Magistrat")</f>
      </c>
      <c r="M41" s="74">
        <f>IF(AND(OR(LEFT(C41,3)="12.",LEFT(E41,3)="12.",LEFT(E41,5)="CET &gt;", IFERROR(L41/$L$6,"")=0),NOT(AND(LEFT(E41,4)="12.8",IFERROR(G41/$G$6,"")&lt;&gt;0)),NOT(AND(LEFT(E41,5)="12.31",IFERROR(L41/$G$6,"")&lt;&gt;0)),NOT(AND(LEFT(E41,5)="12.32",IFERROR(L41/$G$6,"")&lt;&gt;0))),"", IFERROR(L41/$L$6,""))</f>
      </c>
      <c r="N41" s="73">
        <f>SUMIFS(
INDEX('ETPT Format DDG'!$A:$ZZ,,IFERROR(MATCH(E41,'ETPT Format DDG'!$2:$2,0),MATCH(C41,'ETPT Format DDG'!$2:$2,0))),
INDEX( 'ETPT Format DDG'!$A:$ZZ,,MATCH("Fonction agrégat",'ETPT Format DDG'!2:2,0)),"F-TIT",
INDEX( 'ETPT Format DDG'!$A:$ZZ,,MATCH("Juridiction",'ETPT Format DDG'!2:2,0)),$A$3)</f>
      </c>
      <c r="O41" s="72">
        <f>IF(AND(OR(LEFT(C41,3)="12.",LEFT(E41,3)="12.",LEFT(E41,5)="CET &gt;",IFERROR(N41/$N$6,"")=0),NOT(AND(LEFT(E41,4)="12.8",IFERROR(G41/$G$6,"")&lt;&gt;0)),NOT(AND(LEFT(E41,5)="12.31",IFERROR(N41/$G$6,"")&lt;&gt;0)),NOT(AND(LEFT(E41,5)="12.32",IFERROR(N41/$G$6,"")&lt;&gt;0))),"",IFERROR(N41/$N$6,""))</f>
      </c>
      <c r="P41" s="73">
        <f>SUMIFS(
INDEX('ETPT Format DDG'!$A:$FB,,IFERROR(MATCH(E41,'ETPT Format DDG'!$2:$2,0),MATCH(C41,'ETPT Format DDG'!$2:$2,0))),
INDEX( 'ETPT Format DDG'!$A:$ZZ,,MATCH("Fonction agrégat",'ETPT Format DDG'!2:2,0)),"F-PLAC-ADD",
INDEX( 'ETPT Format DDG'!$A:$ZZ,,MATCH("Juridiction",'ETPT Format DDG'!2:2,0)),$A$3)</f>
      </c>
      <c r="Q41" s="73">
        <f>SUMIFS(
INDEX('ETPT Format DDG'!$A:$FB,,IFERROR(MATCH(E41,'ETPT Format DDG'!$2:$2,0),MATCH(C41,'ETPT Format DDG'!$2:$2,0))),
INDEX( 'ETPT Format DDG'!$A:$ZZ,,MATCH("Fonction agrégat",'ETPT Format DDG'!2:2,0)),"F-PLAC-SUB",
INDEX( 'ETPT Format DDG'!$A:$ZZ,,MATCH("Juridiction",'ETPT Format DDG'!2:2,0)),$A$3)</f>
      </c>
      <c r="R41" s="73">
        <f>SUMIFS(
INDEX('ETPT Format DDG'!$A:$FB,,IFERROR(MATCH(E41,'ETPT Format DDG'!$2:$2,0),MATCH(C41,'ETPT Format DDG'!$2:$2,0))),
INDEX( 'ETPT Format DDG'!$A:$ZZ,,MATCH("Fonction agrégat",'ETPT Format DDG'!2:2,0)),"C",
'ETPT Format DDG'!$H:$H,"Greffe",
INDEX( 'ETPT Format DDG'!$A:$ZZ,,MATCH("Juridiction",'ETPT Format DDG'!2:2,0)),$A$3)</f>
      </c>
      <c r="S41" s="71">
        <f>SUMIFS(
INDEX('ETPT Format DDG'!$A:$FB,,IFERROR(MATCH(E41,'ETPT Format DDG'!$2:$2,0),MATCH(C41,'ETPT Format DDG'!$2:$2,0))),
INDEX( 'ETPT Format DDG'!$A:$ZZ,,MATCH("Catégorie",'ETPT Format DDG'!2:2,0)),"Greffe",
INDEX( 'ETPT Format DDG'!$A:$ZZ,,MATCH("Juridiction",'ETPT Format DDG'!2:2,0)),$A$3)</f>
      </c>
      <c r="T41" s="72">
        <f>IF(AND(OR(LEFT(C41,3)="12.",LEFT(E41,3)="12.",LEFT(E41,5)="CET &gt;",IFERROR(S41/$S$6,"")=0),NOT(AND(LEFT(E41,4)="12.8",IFERROR(G41/$G$6,"")&lt;&gt;0)),NOT(AND(LEFT(E41,5)="12.31",IFERROR(S41/$G$6,"")&lt;&gt;0)),NOT(AND(LEFT(E41,5)="12.32",IFERROR(S41/$G$6,"")&lt;&gt;0))),"", IFERROR(S41/$S$6,""))</f>
      </c>
      <c r="U41" s="71">
        <f>SUMIFS(
INDEX('ETPT Format DDG'!$A:$FB,,IFERROR(MATCH(E41,'ETPT Format DDG'!$2:$2,0),MATCH(C41,'ETPT Format DDG'!$2:$2,0))),
INDEX( 'ETPT Format DDG'!$A:$ZZ,,MATCH("Fonction agrégat",'ETPT Format DDG'!2:2,0)),"C",
INDEX( 'ETPT Format DDG'!$A:$ZZ,,MATCH("Juridiction",'ETPT Format DDG'!2:2,0)),$A$3,
INDEX( 'ETPT Format DDG'!$A:$ZZ,,MATCH("Catégorie",'ETPT Format DDG'!2:2,0)),"Autour du magistrat")</f>
      </c>
      <c r="V41" s="74">
        <f>IF(AND(OR(LEFT(C41,3)="12.",LEFT(E41,3)="12.",LEFT(E41,5)="CET &gt;",IFERROR(U41/$U$6,"")=0),NOT(AND(LEFT(E41,4)="12.8",IFERROR(G41/$G$6,"")&lt;&gt;0)),NOT(AND(LEFT(E41,5)="12.31",IFERROR(U41/$G$6,"")&lt;&gt;0)),NOT(AND(LEFT(E41,5)="12.32",IFERROR(U41/$G$6,"")&lt;&gt;0))),"", IFERROR(U41/$U$6,""))</f>
      </c>
    </row>
    <row r="42" ht="16" customHeight="1" spans="1:23" x14ac:dyDescent="0.25">
      <c r="A42" s="40"/>
      <c r="C42" s="68"/>
      <c r="D42" s="68"/>
      <c r="E42" s="69" t="s">
        <v>77</v>
      </c>
      <c r="F42" s="70" t="s">
        <v>77</v>
      </c>
      <c r="G42" s="71">
        <f>SUMIFS(
INDEX('ETPT Format DDG'!$A:$ZZ,,IFERROR(MATCH(E42,'ETPT Format DDG'!$2:$2,0),MATCH(C42,'ETPT Format DDG'!$2:$2,0))),
INDEX( 'ETPT Format DDG'!$A:$ZZ,,MATCH("Fonction agrégat",'ETPT Format DDG'!2:2,0)),"M-TIT",
INDEX( 'ETPT Format DDG'!$A:$ZZ,,MATCH("Juridiction",'ETPT Format DDG'!2:2,0)),$A$3)</f>
      </c>
      <c r="H42" s="72">
        <f>IF(AND(OR(LEFT(C42,3)="12.",LEFT(E42,3)="12.",LEFT(E42,5)="CET &gt;",IFERROR(G42/$G$6,"")=0),NOT(AND(LEFT(E42,4)="12.8",IFERROR(G42/$G$6,"")&lt;&gt;0)),NOT(AND(LEFT(E42,5)="12.31",IFERROR(G42/$G$6,"")&lt;&gt;0)),NOT(AND(LEFT(E42,5)="12.32",IFERROR(G42/$G$6,"")&lt;&gt;0))),"", IFERROR(G42/$G$6,""))</f>
      </c>
      <c r="I42" s="73">
        <f>SUMIFS(
INDEX('ETPT Format DDG'!$A:$ZZ,,IFERROR(MATCH(E42,'ETPT Format DDG'!$2:$2,0),MATCH(C42,'ETPT Format DDG'!$2:$2,0))),
INDEX( 'ETPT Format DDG'!$A:$ZZ,,MATCH("Fonction agrégat",'ETPT Format DDG'!2:2,0)),"M-PLAC-ADD",
INDEX( 'ETPT Format DDG'!$A:$ZZ,,MATCH("Juridiction",'ETPT Format DDG'!2:2,0)),$A$3)</f>
      </c>
      <c r="J42" s="73">
        <f>SUMIFS(
INDEX('ETPT Format DDG'!$A:$ZZ,,IFERROR(MATCH(E42,'ETPT Format DDG'!$2:$2,0),MATCH(C42,'ETPT Format DDG'!$2:$2,0))),
INDEX( 'ETPT Format DDG'!$A:$ZZ,,MATCH("Fonction agrégat",'ETPT Format DDG'!2:2,0)),"M-PLAC-SUB",
INDEX( 'ETPT Format DDG'!$A:$ZZ,,MATCH("Juridiction",'ETPT Format DDG'!2:2,0)),$A$3)</f>
      </c>
      <c r="K42" s="73">
        <f>SUMIFS(
INDEX('ETPT Format DDG'!$A:$ZZ,,IFERROR(MATCH(E42,'ETPT Format DDG'!$2:$2,0),MATCH(C42,'ETPT Format DDG'!$2:$2,0))),
INDEX( 'ETPT Format DDG'!$A:$ZZ,,MATCH("Fonction agrégat",'ETPT Format DDG'!2:2,0)),"M-CONT",
INDEX( 'ETPT Format DDG'!$A:$ZZ,,MATCH("Juridiction",'ETPT Format DDG'!2:2,0)),$A$3,
INDEX( 'ETPT Format DDG'!$A:$ZZ,,MATCH("Catégorie",'ETPT Format DDG'!2:2,0)),"Magistrat")</f>
      </c>
      <c r="L42" s="71">
        <f>SUMIFS(
INDEX('ETPT Format DDG'!$A:$ZZ,,IFERROR(MATCH(E42,'ETPT Format DDG'!$2:$2,0),MATCH(C42,'ETPT Format DDG'!$2:$2,0))),
INDEX( 'ETPT Format DDG'!$A:$ZZ,,MATCH("Juridiction",'ETPT Format DDG'!2:2,0)),$A$3,
INDEX( 'ETPT Format DDG'!$A:$ZZ,,MATCH("Catégorie",'ETPT Format DDG'!2:2,0)),"Magistrat")</f>
      </c>
      <c r="M42" s="74">
        <f>IF(AND(OR(LEFT(C42,3)="12.",LEFT(E42,3)="12.",LEFT(E42,5)="CET &gt;", IFERROR(L42/$L$6,"")=0),NOT(AND(LEFT(E42,4)="12.8",IFERROR(G42/$G$6,"")&lt;&gt;0)),NOT(AND(LEFT(E42,5)="12.31",IFERROR(L42/$G$6,"")&lt;&gt;0)),NOT(AND(LEFT(E42,5)="12.32",IFERROR(L42/$G$6,"")&lt;&gt;0))),"", IFERROR(L42/$L$6,""))</f>
      </c>
      <c r="N42" s="73">
        <f>SUMIFS(
INDEX('ETPT Format DDG'!$A:$ZZ,,IFERROR(MATCH(E42,'ETPT Format DDG'!$2:$2,0),MATCH(C42,'ETPT Format DDG'!$2:$2,0))),
INDEX( 'ETPT Format DDG'!$A:$ZZ,,MATCH("Fonction agrégat",'ETPT Format DDG'!2:2,0)),"F-TIT",
INDEX( 'ETPT Format DDG'!$A:$ZZ,,MATCH("Juridiction",'ETPT Format DDG'!2:2,0)),$A$3)</f>
      </c>
      <c r="O42" s="72">
        <f>IF(AND(OR(LEFT(C42,3)="12.",LEFT(E42,3)="12.",LEFT(E42,5)="CET &gt;",IFERROR(N42/$N$6,"")=0),NOT(AND(LEFT(E42,4)="12.8",IFERROR(G42/$G$6,"")&lt;&gt;0)),NOT(AND(LEFT(E42,5)="12.31",IFERROR(N42/$G$6,"")&lt;&gt;0)),NOT(AND(LEFT(E42,5)="12.32",IFERROR(N42/$G$6,"")&lt;&gt;0))),"",IFERROR(N42/$N$6,""))</f>
      </c>
      <c r="P42" s="73">
        <f>SUMIFS(
INDEX('ETPT Format DDG'!$A:$FB,,IFERROR(MATCH(E42,'ETPT Format DDG'!$2:$2,0),MATCH(C42,'ETPT Format DDG'!$2:$2,0))),
INDEX( 'ETPT Format DDG'!$A:$ZZ,,MATCH("Fonction agrégat",'ETPT Format DDG'!2:2,0)),"F-PLAC-ADD",
INDEX( 'ETPT Format DDG'!$A:$ZZ,,MATCH("Juridiction",'ETPT Format DDG'!2:2,0)),$A$3)</f>
      </c>
      <c r="Q42" s="73">
        <f>SUMIFS(
INDEX('ETPT Format DDG'!$A:$FB,,IFERROR(MATCH(E42,'ETPT Format DDG'!$2:$2,0),MATCH(C42,'ETPT Format DDG'!$2:$2,0))),
INDEX( 'ETPT Format DDG'!$A:$ZZ,,MATCH("Fonction agrégat",'ETPT Format DDG'!2:2,0)),"F-PLAC-SUB",
INDEX( 'ETPT Format DDG'!$A:$ZZ,,MATCH("Juridiction",'ETPT Format DDG'!2:2,0)),$A$3)</f>
      </c>
      <c r="R42" s="73">
        <f>SUMIFS(
INDEX('ETPT Format DDG'!$A:$FB,,IFERROR(MATCH(E42,'ETPT Format DDG'!$2:$2,0),MATCH(C42,'ETPT Format DDG'!$2:$2,0))),
INDEX( 'ETPT Format DDG'!$A:$ZZ,,MATCH("Fonction agrégat",'ETPT Format DDG'!2:2,0)),"C",
'ETPT Format DDG'!$H:$H,"Greffe",
INDEX( 'ETPT Format DDG'!$A:$ZZ,,MATCH("Juridiction",'ETPT Format DDG'!2:2,0)),$A$3)</f>
      </c>
      <c r="S42" s="71">
        <f>SUMIFS(
INDEX('ETPT Format DDG'!$A:$FB,,IFERROR(MATCH(E42,'ETPT Format DDG'!$2:$2,0),MATCH(C42,'ETPT Format DDG'!$2:$2,0))),
INDEX( 'ETPT Format DDG'!$A:$ZZ,,MATCH("Catégorie",'ETPT Format DDG'!2:2,0)),"Greffe",
INDEX( 'ETPT Format DDG'!$A:$ZZ,,MATCH("Juridiction",'ETPT Format DDG'!2:2,0)),$A$3)</f>
      </c>
      <c r="T42" s="72">
        <f>IF(AND(OR(LEFT(C42,3)="12.",LEFT(E42,3)="12.",LEFT(E42,5)="CET &gt;",IFERROR(S42/$S$6,"")=0),NOT(AND(LEFT(E42,4)="12.8",IFERROR(G42/$G$6,"")&lt;&gt;0)),NOT(AND(LEFT(E42,5)="12.31",IFERROR(S42/$G$6,"")&lt;&gt;0)),NOT(AND(LEFT(E42,5)="12.32",IFERROR(S42/$G$6,"")&lt;&gt;0))),"", IFERROR(S42/$S$6,""))</f>
      </c>
      <c r="U42" s="71">
        <f>SUMIFS(
INDEX('ETPT Format DDG'!$A:$FB,,IFERROR(MATCH(E42,'ETPT Format DDG'!$2:$2,0),MATCH(C42,'ETPT Format DDG'!$2:$2,0))),
INDEX( 'ETPT Format DDG'!$A:$ZZ,,MATCH("Fonction agrégat",'ETPT Format DDG'!2:2,0)),"C",
INDEX( 'ETPT Format DDG'!$A:$ZZ,,MATCH("Juridiction",'ETPT Format DDG'!2:2,0)),$A$3,
INDEX( 'ETPT Format DDG'!$A:$ZZ,,MATCH("Catégorie",'ETPT Format DDG'!2:2,0)),"Autour du magistrat")</f>
      </c>
      <c r="V42" s="74">
        <f>IF(AND(OR(LEFT(C42,3)="12.",LEFT(E42,3)="12.",LEFT(E42,5)="CET &gt;",IFERROR(U42/$U$6,"")=0),NOT(AND(LEFT(E42,4)="12.8",IFERROR(G42/$G$6,"")&lt;&gt;0)),NOT(AND(LEFT(E42,5)="12.31",IFERROR(U42/$G$6,"")&lt;&gt;0)),NOT(AND(LEFT(E42,5)="12.32",IFERROR(U42/$G$6,"")&lt;&gt;0))),"", IFERROR(U42/$U$6,""))</f>
      </c>
    </row>
    <row r="43" ht="16" customHeight="1" spans="1:23" x14ac:dyDescent="0.25">
      <c r="A43" s="40"/>
      <c r="C43" s="68"/>
      <c r="D43" s="68"/>
      <c r="E43" s="69" t="s">
        <v>78</v>
      </c>
      <c r="F43" s="70" t="s">
        <v>78</v>
      </c>
      <c r="G43" s="71">
        <f>SUMIFS(
INDEX('ETPT Format DDG'!$A:$ZZ,,IFERROR(MATCH(E43,'ETPT Format DDG'!$2:$2,0),MATCH(C43,'ETPT Format DDG'!$2:$2,0))),
INDEX( 'ETPT Format DDG'!$A:$ZZ,,MATCH("Fonction agrégat",'ETPT Format DDG'!2:2,0)),"M-TIT",
INDEX( 'ETPT Format DDG'!$A:$ZZ,,MATCH("Juridiction",'ETPT Format DDG'!2:2,0)),$A$3)</f>
      </c>
      <c r="H43" s="72">
        <f>IF(AND(OR(LEFT(C43,3)="12.",LEFT(E43,3)="12.",LEFT(E43,5)="CET &gt;",IFERROR(G43/$G$6,"")=0),NOT(AND(LEFT(E43,4)="12.8",IFERROR(G43/$G$6,"")&lt;&gt;0)),NOT(AND(LEFT(E43,5)="12.31",IFERROR(G43/$G$6,"")&lt;&gt;0)),NOT(AND(LEFT(E43,5)="12.32",IFERROR(G43/$G$6,"")&lt;&gt;0))),"", IFERROR(G43/$G$6,""))</f>
      </c>
      <c r="I43" s="73">
        <f>SUMIFS(
INDEX('ETPT Format DDG'!$A:$ZZ,,IFERROR(MATCH(E43,'ETPT Format DDG'!$2:$2,0),MATCH(C43,'ETPT Format DDG'!$2:$2,0))),
INDEX( 'ETPT Format DDG'!$A:$ZZ,,MATCH("Fonction agrégat",'ETPT Format DDG'!2:2,0)),"M-PLAC-ADD",
INDEX( 'ETPT Format DDG'!$A:$ZZ,,MATCH("Juridiction",'ETPT Format DDG'!2:2,0)),$A$3)</f>
      </c>
      <c r="J43" s="73">
        <f>SUMIFS(
INDEX('ETPT Format DDG'!$A:$ZZ,,IFERROR(MATCH(E43,'ETPT Format DDG'!$2:$2,0),MATCH(C43,'ETPT Format DDG'!$2:$2,0))),
INDEX( 'ETPT Format DDG'!$A:$ZZ,,MATCH("Fonction agrégat",'ETPT Format DDG'!2:2,0)),"M-PLAC-SUB",
INDEX( 'ETPT Format DDG'!$A:$ZZ,,MATCH("Juridiction",'ETPT Format DDG'!2:2,0)),$A$3)</f>
      </c>
      <c r="K43" s="73">
        <f>SUMIFS(
INDEX('ETPT Format DDG'!$A:$ZZ,,IFERROR(MATCH(E43,'ETPT Format DDG'!$2:$2,0),MATCH(C43,'ETPT Format DDG'!$2:$2,0))),
INDEX( 'ETPT Format DDG'!$A:$ZZ,,MATCH("Fonction agrégat",'ETPT Format DDG'!2:2,0)),"M-CONT",
INDEX( 'ETPT Format DDG'!$A:$ZZ,,MATCH("Juridiction",'ETPT Format DDG'!2:2,0)),$A$3,
INDEX( 'ETPT Format DDG'!$A:$ZZ,,MATCH("Catégorie",'ETPT Format DDG'!2:2,0)),"Magistrat")</f>
      </c>
      <c r="L43" s="71">
        <f>SUMIFS(
INDEX('ETPT Format DDG'!$A:$ZZ,,IFERROR(MATCH(E43,'ETPT Format DDG'!$2:$2,0),MATCH(C43,'ETPT Format DDG'!$2:$2,0))),
INDEX( 'ETPT Format DDG'!$A:$ZZ,,MATCH("Juridiction",'ETPT Format DDG'!2:2,0)),$A$3,
INDEX( 'ETPT Format DDG'!$A:$ZZ,,MATCH("Catégorie",'ETPT Format DDG'!2:2,0)),"Magistrat")</f>
      </c>
      <c r="M43" s="74">
        <f>IF(AND(OR(LEFT(C43,3)="12.",LEFT(E43,3)="12.",LEFT(E43,5)="CET &gt;", IFERROR(L43/$L$6,"")=0),NOT(AND(LEFT(E43,4)="12.8",IFERROR(G43/$G$6,"")&lt;&gt;0)),NOT(AND(LEFT(E43,5)="12.31",IFERROR(L43/$G$6,"")&lt;&gt;0)),NOT(AND(LEFT(E43,5)="12.32",IFERROR(L43/$G$6,"")&lt;&gt;0))),"", IFERROR(L43/$L$6,""))</f>
      </c>
      <c r="N43" s="73">
        <f>SUMIFS(
INDEX('ETPT Format DDG'!$A:$ZZ,,IFERROR(MATCH(E43,'ETPT Format DDG'!$2:$2,0),MATCH(C43,'ETPT Format DDG'!$2:$2,0))),
INDEX( 'ETPT Format DDG'!$A:$ZZ,,MATCH("Fonction agrégat",'ETPT Format DDG'!2:2,0)),"F-TIT",
INDEX( 'ETPT Format DDG'!$A:$ZZ,,MATCH("Juridiction",'ETPT Format DDG'!2:2,0)),$A$3)</f>
      </c>
      <c r="O43" s="72">
        <f>IF(AND(OR(LEFT(C43,3)="12.",LEFT(E43,3)="12.",LEFT(E43,5)="CET &gt;",IFERROR(N43/$N$6,"")=0),NOT(AND(LEFT(E43,4)="12.8",IFERROR(G43/$G$6,"")&lt;&gt;0)),NOT(AND(LEFT(E43,5)="12.31",IFERROR(N43/$G$6,"")&lt;&gt;0)),NOT(AND(LEFT(E43,5)="12.32",IFERROR(N43/$G$6,"")&lt;&gt;0))),"",IFERROR(N43/$N$6,""))</f>
      </c>
      <c r="P43" s="73">
        <f>SUMIFS(
INDEX('ETPT Format DDG'!$A:$FB,,IFERROR(MATCH(E43,'ETPT Format DDG'!$2:$2,0),MATCH(C43,'ETPT Format DDG'!$2:$2,0))),
INDEX( 'ETPT Format DDG'!$A:$ZZ,,MATCH("Fonction agrégat",'ETPT Format DDG'!2:2,0)),"F-PLAC-ADD",
INDEX( 'ETPT Format DDG'!$A:$ZZ,,MATCH("Juridiction",'ETPT Format DDG'!2:2,0)),$A$3)</f>
      </c>
      <c r="Q43" s="73">
        <f>SUMIFS(
INDEX('ETPT Format DDG'!$A:$FB,,IFERROR(MATCH(E43,'ETPT Format DDG'!$2:$2,0),MATCH(C43,'ETPT Format DDG'!$2:$2,0))),
INDEX( 'ETPT Format DDG'!$A:$ZZ,,MATCH("Fonction agrégat",'ETPT Format DDG'!2:2,0)),"F-PLAC-SUB",
INDEX( 'ETPT Format DDG'!$A:$ZZ,,MATCH("Juridiction",'ETPT Format DDG'!2:2,0)),$A$3)</f>
      </c>
      <c r="R43" s="73">
        <f>SUMIFS(
INDEX('ETPT Format DDG'!$A:$FB,,IFERROR(MATCH(E43,'ETPT Format DDG'!$2:$2,0),MATCH(C43,'ETPT Format DDG'!$2:$2,0))),
INDEX( 'ETPT Format DDG'!$A:$ZZ,,MATCH("Fonction agrégat",'ETPT Format DDG'!2:2,0)),"C",
'ETPT Format DDG'!$H:$H,"Greffe",
INDEX( 'ETPT Format DDG'!$A:$ZZ,,MATCH("Juridiction",'ETPT Format DDG'!2:2,0)),$A$3)</f>
      </c>
      <c r="S43" s="71">
        <f>SUMIFS(
INDEX('ETPT Format DDG'!$A:$FB,,IFERROR(MATCH(E43,'ETPT Format DDG'!$2:$2,0),MATCH(C43,'ETPT Format DDG'!$2:$2,0))),
INDEX( 'ETPT Format DDG'!$A:$ZZ,,MATCH("Catégorie",'ETPT Format DDG'!2:2,0)),"Greffe",
INDEX( 'ETPT Format DDG'!$A:$ZZ,,MATCH("Juridiction",'ETPT Format DDG'!2:2,0)),$A$3)</f>
      </c>
      <c r="T43" s="72">
        <f>IF(AND(OR(LEFT(C43,3)="12.",LEFT(E43,3)="12.",LEFT(E43,5)="CET &gt;",IFERROR(S43/$S$6,"")=0),NOT(AND(LEFT(E43,4)="12.8",IFERROR(G43/$G$6,"")&lt;&gt;0)),NOT(AND(LEFT(E43,5)="12.31",IFERROR(S43/$G$6,"")&lt;&gt;0)),NOT(AND(LEFT(E43,5)="12.32",IFERROR(S43/$G$6,"")&lt;&gt;0))),"", IFERROR(S43/$S$6,""))</f>
      </c>
      <c r="U43" s="71">
        <f>SUMIFS(
INDEX('ETPT Format DDG'!$A:$FB,,IFERROR(MATCH(E43,'ETPT Format DDG'!$2:$2,0),MATCH(C43,'ETPT Format DDG'!$2:$2,0))),
INDEX( 'ETPT Format DDG'!$A:$ZZ,,MATCH("Fonction agrégat",'ETPT Format DDG'!2:2,0)),"C",
INDEX( 'ETPT Format DDG'!$A:$ZZ,,MATCH("Juridiction",'ETPT Format DDG'!2:2,0)),$A$3,
INDEX( 'ETPT Format DDG'!$A:$ZZ,,MATCH("Catégorie",'ETPT Format DDG'!2:2,0)),"Autour du magistrat")</f>
      </c>
      <c r="V43" s="74">
        <f>IF(AND(OR(LEFT(C43,3)="12.",LEFT(E43,3)="12.",LEFT(E43,5)="CET &gt;",IFERROR(U43/$U$6,"")=0),NOT(AND(LEFT(E43,4)="12.8",IFERROR(G43/$G$6,"")&lt;&gt;0)),NOT(AND(LEFT(E43,5)="12.31",IFERROR(U43/$G$6,"")&lt;&gt;0)),NOT(AND(LEFT(E43,5)="12.32",IFERROR(U43/$G$6,"")&lt;&gt;0))),"", IFERROR(U43/$U$6,""))</f>
      </c>
    </row>
    <row r="44" ht="16" customHeight="1" spans="1:23" x14ac:dyDescent="0.25">
      <c r="A44" s="40"/>
      <c r="C44" s="68"/>
      <c r="D44" s="68"/>
      <c r="E44" s="69" t="s">
        <v>79</v>
      </c>
      <c r="F44" s="70" t="s">
        <v>79</v>
      </c>
      <c r="G44" s="71">
        <f>SUMIFS(
INDEX('ETPT Format DDG'!$A:$ZZ,,IFERROR(MATCH(E44,'ETPT Format DDG'!$2:$2,0),MATCH(C44,'ETPT Format DDG'!$2:$2,0))),
INDEX( 'ETPT Format DDG'!$A:$ZZ,,MATCH("Fonction agrégat",'ETPT Format DDG'!2:2,0)),"M-TIT",
INDEX( 'ETPT Format DDG'!$A:$ZZ,,MATCH("Juridiction",'ETPT Format DDG'!2:2,0)),$A$3)</f>
      </c>
      <c r="H44" s="72">
        <f>IF(AND(OR(LEFT(C44,3)="12.",LEFT(E44,3)="12.",LEFT(E44,5)="CET &gt;",IFERROR(G44/$G$6,"")=0),NOT(AND(LEFT(E44,4)="12.8",IFERROR(G44/$G$6,"")&lt;&gt;0)),NOT(AND(LEFT(E44,5)="12.31",IFERROR(G44/$G$6,"")&lt;&gt;0)),NOT(AND(LEFT(E44,5)="12.32",IFERROR(G44/$G$6,"")&lt;&gt;0))),"", IFERROR(G44/$G$6,""))</f>
      </c>
      <c r="I44" s="73">
        <f>SUMIFS(
INDEX('ETPT Format DDG'!$A:$ZZ,,IFERROR(MATCH(E44,'ETPT Format DDG'!$2:$2,0),MATCH(C44,'ETPT Format DDG'!$2:$2,0))),
INDEX( 'ETPT Format DDG'!$A:$ZZ,,MATCH("Fonction agrégat",'ETPT Format DDG'!2:2,0)),"M-PLAC-ADD",
INDEX( 'ETPT Format DDG'!$A:$ZZ,,MATCH("Juridiction",'ETPT Format DDG'!2:2,0)),$A$3)</f>
      </c>
      <c r="J44" s="73">
        <f>SUMIFS(
INDEX('ETPT Format DDG'!$A:$ZZ,,IFERROR(MATCH(E44,'ETPT Format DDG'!$2:$2,0),MATCH(C44,'ETPT Format DDG'!$2:$2,0))),
INDEX( 'ETPT Format DDG'!$A:$ZZ,,MATCH("Fonction agrégat",'ETPT Format DDG'!2:2,0)),"M-PLAC-SUB",
INDEX( 'ETPT Format DDG'!$A:$ZZ,,MATCH("Juridiction",'ETPT Format DDG'!2:2,0)),$A$3)</f>
      </c>
      <c r="K44" s="73">
        <f>SUMIFS(
INDEX('ETPT Format DDG'!$A:$ZZ,,IFERROR(MATCH(E44,'ETPT Format DDG'!$2:$2,0),MATCH(C44,'ETPT Format DDG'!$2:$2,0))),
INDEX( 'ETPT Format DDG'!$A:$ZZ,,MATCH("Fonction agrégat",'ETPT Format DDG'!2:2,0)),"M-CONT",
INDEX( 'ETPT Format DDG'!$A:$ZZ,,MATCH("Juridiction",'ETPT Format DDG'!2:2,0)),$A$3,
INDEX( 'ETPT Format DDG'!$A:$ZZ,,MATCH("Catégorie",'ETPT Format DDG'!2:2,0)),"Magistrat")</f>
      </c>
      <c r="L44" s="71">
        <f>SUMIFS(
INDEX('ETPT Format DDG'!$A:$ZZ,,IFERROR(MATCH(E44,'ETPT Format DDG'!$2:$2,0),MATCH(C44,'ETPT Format DDG'!$2:$2,0))),
INDEX( 'ETPT Format DDG'!$A:$ZZ,,MATCH("Juridiction",'ETPT Format DDG'!2:2,0)),$A$3,
INDEX( 'ETPT Format DDG'!$A:$ZZ,,MATCH("Catégorie",'ETPT Format DDG'!2:2,0)),"Magistrat")</f>
      </c>
      <c r="M44" s="74">
        <f>IF(AND(OR(LEFT(C44,3)="12.",LEFT(E44,3)="12.",LEFT(E44,5)="CET &gt;", IFERROR(L44/$L$6,"")=0),NOT(AND(LEFT(E44,4)="12.8",IFERROR(G44/$G$6,"")&lt;&gt;0)),NOT(AND(LEFT(E44,5)="12.31",IFERROR(L44/$G$6,"")&lt;&gt;0)),NOT(AND(LEFT(E44,5)="12.32",IFERROR(L44/$G$6,"")&lt;&gt;0))),"", IFERROR(L44/$L$6,""))</f>
      </c>
      <c r="N44" s="73">
        <f>SUMIFS(
INDEX('ETPT Format DDG'!$A:$ZZ,,IFERROR(MATCH(E44,'ETPT Format DDG'!$2:$2,0),MATCH(C44,'ETPT Format DDG'!$2:$2,0))),
INDEX( 'ETPT Format DDG'!$A:$ZZ,,MATCH("Fonction agrégat",'ETPT Format DDG'!2:2,0)),"F-TIT",
INDEX( 'ETPT Format DDG'!$A:$ZZ,,MATCH("Juridiction",'ETPT Format DDG'!2:2,0)),$A$3)</f>
      </c>
      <c r="O44" s="72">
        <f>IF(AND(OR(LEFT(C44,3)="12.",LEFT(E44,3)="12.",LEFT(E44,5)="CET &gt;",IFERROR(N44/$N$6,"")=0),NOT(AND(LEFT(E44,4)="12.8",IFERROR(G44/$G$6,"")&lt;&gt;0)),NOT(AND(LEFT(E44,5)="12.31",IFERROR(N44/$G$6,"")&lt;&gt;0)),NOT(AND(LEFT(E44,5)="12.32",IFERROR(N44/$G$6,"")&lt;&gt;0))),"",IFERROR(N44/$N$6,""))</f>
      </c>
      <c r="P44" s="73">
        <f>SUMIFS(
INDEX('ETPT Format DDG'!$A:$FB,,IFERROR(MATCH(E44,'ETPT Format DDG'!$2:$2,0),MATCH(C44,'ETPT Format DDG'!$2:$2,0))),
INDEX( 'ETPT Format DDG'!$A:$ZZ,,MATCH("Fonction agrégat",'ETPT Format DDG'!2:2,0)),"F-PLAC-ADD",
INDEX( 'ETPT Format DDG'!$A:$ZZ,,MATCH("Juridiction",'ETPT Format DDG'!2:2,0)),$A$3)</f>
      </c>
      <c r="Q44" s="73">
        <f>SUMIFS(
INDEX('ETPT Format DDG'!$A:$FB,,IFERROR(MATCH(E44,'ETPT Format DDG'!$2:$2,0),MATCH(C44,'ETPT Format DDG'!$2:$2,0))),
INDEX( 'ETPT Format DDG'!$A:$ZZ,,MATCH("Fonction agrégat",'ETPT Format DDG'!2:2,0)),"F-PLAC-SUB",
INDEX( 'ETPT Format DDG'!$A:$ZZ,,MATCH("Juridiction",'ETPT Format DDG'!2:2,0)),$A$3)</f>
      </c>
      <c r="R44" s="73">
        <f>SUMIFS(
INDEX('ETPT Format DDG'!$A:$FB,,IFERROR(MATCH(E44,'ETPT Format DDG'!$2:$2,0),MATCH(C44,'ETPT Format DDG'!$2:$2,0))),
INDEX( 'ETPT Format DDG'!$A:$ZZ,,MATCH("Fonction agrégat",'ETPT Format DDG'!2:2,0)),"C",
'ETPT Format DDG'!$H:$H,"Greffe",
INDEX( 'ETPT Format DDG'!$A:$ZZ,,MATCH("Juridiction",'ETPT Format DDG'!2:2,0)),$A$3)</f>
      </c>
      <c r="S44" s="71">
        <f>SUMIFS(
INDEX('ETPT Format DDG'!$A:$FB,,IFERROR(MATCH(E44,'ETPT Format DDG'!$2:$2,0),MATCH(C44,'ETPT Format DDG'!$2:$2,0))),
INDEX( 'ETPT Format DDG'!$A:$ZZ,,MATCH("Catégorie",'ETPT Format DDG'!2:2,0)),"Greffe",
INDEX( 'ETPT Format DDG'!$A:$ZZ,,MATCH("Juridiction",'ETPT Format DDG'!2:2,0)),$A$3)</f>
      </c>
      <c r="T44" s="72">
        <f>IF(AND(OR(LEFT(C44,3)="12.",LEFT(E44,3)="12.",LEFT(E44,5)="CET &gt;",IFERROR(S44/$S$6,"")=0),NOT(AND(LEFT(E44,4)="12.8",IFERROR(G44/$G$6,"")&lt;&gt;0)),NOT(AND(LEFT(E44,5)="12.31",IFERROR(S44/$G$6,"")&lt;&gt;0)),NOT(AND(LEFT(E44,5)="12.32",IFERROR(S44/$G$6,"")&lt;&gt;0))),"", IFERROR(S44/$S$6,""))</f>
      </c>
      <c r="U44" s="71">
        <f>SUMIFS(
INDEX('ETPT Format DDG'!$A:$FB,,IFERROR(MATCH(E44,'ETPT Format DDG'!$2:$2,0),MATCH(C44,'ETPT Format DDG'!$2:$2,0))),
INDEX( 'ETPT Format DDG'!$A:$ZZ,,MATCH("Fonction agrégat",'ETPT Format DDG'!2:2,0)),"C",
INDEX( 'ETPT Format DDG'!$A:$ZZ,,MATCH("Juridiction",'ETPT Format DDG'!2:2,0)),$A$3,
INDEX( 'ETPT Format DDG'!$A:$ZZ,,MATCH("Catégorie",'ETPT Format DDG'!2:2,0)),"Autour du magistrat")</f>
      </c>
      <c r="V44" s="74">
        <f>IF(AND(OR(LEFT(C44,3)="12.",LEFT(E44,3)="12.",LEFT(E44,5)="CET &gt;",IFERROR(U44/$U$6,"")=0),NOT(AND(LEFT(E44,4)="12.8",IFERROR(G44/$G$6,"")&lt;&gt;0)),NOT(AND(LEFT(E44,5)="12.31",IFERROR(U44/$G$6,"")&lt;&gt;0)),NOT(AND(LEFT(E44,5)="12.32",IFERROR(U44/$G$6,"")&lt;&gt;0))),"", IFERROR(U44/$U$6,""))</f>
      </c>
    </row>
    <row r="45" ht="16" customHeight="1" spans="1:23" x14ac:dyDescent="0.25">
      <c r="A45" s="40"/>
      <c r="C45" s="68"/>
      <c r="D45" s="68"/>
      <c r="E45" s="69" t="s">
        <v>80</v>
      </c>
      <c r="F45" s="70" t="s">
        <v>80</v>
      </c>
      <c r="G45" s="71">
        <f>SUMIFS(
INDEX('ETPT Format DDG'!$A:$ZZ,,IFERROR(MATCH(E45,'ETPT Format DDG'!$2:$2,0),MATCH(C45,'ETPT Format DDG'!$2:$2,0))),
INDEX( 'ETPT Format DDG'!$A:$ZZ,,MATCH("Fonction agrégat",'ETPT Format DDG'!2:2,0)),"M-TIT",
INDEX( 'ETPT Format DDG'!$A:$ZZ,,MATCH("Juridiction",'ETPT Format DDG'!2:2,0)),$A$3)</f>
      </c>
      <c r="H45" s="72">
        <f>IF(AND(OR(LEFT(C45,3)="12.",LEFT(E45,3)="12.",LEFT(E45,5)="CET &gt;",IFERROR(G45/$G$6,"")=0),NOT(AND(LEFT(E45,4)="12.8",IFERROR(G45/$G$6,"")&lt;&gt;0)),NOT(AND(LEFT(E45,5)="12.31",IFERROR(G45/$G$6,"")&lt;&gt;0)),NOT(AND(LEFT(E45,5)="12.32",IFERROR(G45/$G$6,"")&lt;&gt;0))),"", IFERROR(G45/$G$6,""))</f>
      </c>
      <c r="I45" s="73">
        <f>SUMIFS(
INDEX('ETPT Format DDG'!$A:$ZZ,,IFERROR(MATCH(E45,'ETPT Format DDG'!$2:$2,0),MATCH(C45,'ETPT Format DDG'!$2:$2,0))),
INDEX( 'ETPT Format DDG'!$A:$ZZ,,MATCH("Fonction agrégat",'ETPT Format DDG'!2:2,0)),"M-PLAC-ADD",
INDEX( 'ETPT Format DDG'!$A:$ZZ,,MATCH("Juridiction",'ETPT Format DDG'!2:2,0)),$A$3)</f>
      </c>
      <c r="J45" s="73">
        <f>SUMIFS(
INDEX('ETPT Format DDG'!$A:$ZZ,,IFERROR(MATCH(E45,'ETPT Format DDG'!$2:$2,0),MATCH(C45,'ETPT Format DDG'!$2:$2,0))),
INDEX( 'ETPT Format DDG'!$A:$ZZ,,MATCH("Fonction agrégat",'ETPT Format DDG'!2:2,0)),"M-PLAC-SUB",
INDEX( 'ETPT Format DDG'!$A:$ZZ,,MATCH("Juridiction",'ETPT Format DDG'!2:2,0)),$A$3)</f>
      </c>
      <c r="K45" s="73">
        <f>SUMIFS(
INDEX('ETPT Format DDG'!$A:$ZZ,,IFERROR(MATCH(E45,'ETPT Format DDG'!$2:$2,0),MATCH(C45,'ETPT Format DDG'!$2:$2,0))),
INDEX( 'ETPT Format DDG'!$A:$ZZ,,MATCH("Fonction agrégat",'ETPT Format DDG'!2:2,0)),"M-CONT",
INDEX( 'ETPT Format DDG'!$A:$ZZ,,MATCH("Juridiction",'ETPT Format DDG'!2:2,0)),$A$3,
INDEX( 'ETPT Format DDG'!$A:$ZZ,,MATCH("Catégorie",'ETPT Format DDG'!2:2,0)),"Magistrat")</f>
      </c>
      <c r="L45" s="71">
        <f>SUMIFS(
INDEX('ETPT Format DDG'!$A:$ZZ,,IFERROR(MATCH(E45,'ETPT Format DDG'!$2:$2,0),MATCH(C45,'ETPT Format DDG'!$2:$2,0))),
INDEX( 'ETPT Format DDG'!$A:$ZZ,,MATCH("Juridiction",'ETPT Format DDG'!2:2,0)),$A$3,
INDEX( 'ETPT Format DDG'!$A:$ZZ,,MATCH("Catégorie",'ETPT Format DDG'!2:2,0)),"Magistrat")</f>
      </c>
      <c r="M45" s="74">
        <f>IF(AND(OR(LEFT(C45,3)="12.",LEFT(E45,3)="12.",LEFT(E45,5)="CET &gt;", IFERROR(L45/$L$6,"")=0),NOT(AND(LEFT(E45,4)="12.8",IFERROR(G45/$G$6,"")&lt;&gt;0)),NOT(AND(LEFT(E45,5)="12.31",IFERROR(L45/$G$6,"")&lt;&gt;0)),NOT(AND(LEFT(E45,5)="12.32",IFERROR(L45/$G$6,"")&lt;&gt;0))),"", IFERROR(L45/$L$6,""))</f>
      </c>
      <c r="N45" s="73">
        <f>SUMIFS(
INDEX('ETPT Format DDG'!$A:$ZZ,,IFERROR(MATCH(E45,'ETPT Format DDG'!$2:$2,0),MATCH(C45,'ETPT Format DDG'!$2:$2,0))),
INDEX( 'ETPT Format DDG'!$A:$ZZ,,MATCH("Fonction agrégat",'ETPT Format DDG'!2:2,0)),"F-TIT",
INDEX( 'ETPT Format DDG'!$A:$ZZ,,MATCH("Juridiction",'ETPT Format DDG'!2:2,0)),$A$3)</f>
      </c>
      <c r="O45" s="72">
        <f>IF(AND(OR(LEFT(C45,3)="12.",LEFT(E45,3)="12.",LEFT(E45,5)="CET &gt;",IFERROR(N45/$N$6,"")=0),NOT(AND(LEFT(E45,4)="12.8",IFERROR(G45/$G$6,"")&lt;&gt;0)),NOT(AND(LEFT(E45,5)="12.31",IFERROR(N45/$G$6,"")&lt;&gt;0)),NOT(AND(LEFT(E45,5)="12.32",IFERROR(N45/$G$6,"")&lt;&gt;0))),"",IFERROR(N45/$N$6,""))</f>
      </c>
      <c r="P45" s="73">
        <f>SUMIFS(
INDEX('ETPT Format DDG'!$A:$FB,,IFERROR(MATCH(E45,'ETPT Format DDG'!$2:$2,0),MATCH(C45,'ETPT Format DDG'!$2:$2,0))),
INDEX( 'ETPT Format DDG'!$A:$ZZ,,MATCH("Fonction agrégat",'ETPT Format DDG'!2:2,0)),"F-PLAC-ADD",
INDEX( 'ETPT Format DDG'!$A:$ZZ,,MATCH("Juridiction",'ETPT Format DDG'!2:2,0)),$A$3)</f>
      </c>
      <c r="Q45" s="73">
        <f>SUMIFS(
INDEX('ETPT Format DDG'!$A:$FB,,IFERROR(MATCH(E45,'ETPT Format DDG'!$2:$2,0),MATCH(C45,'ETPT Format DDG'!$2:$2,0))),
INDEX( 'ETPT Format DDG'!$A:$ZZ,,MATCH("Fonction agrégat",'ETPT Format DDG'!2:2,0)),"F-PLAC-SUB",
INDEX( 'ETPT Format DDG'!$A:$ZZ,,MATCH("Juridiction",'ETPT Format DDG'!2:2,0)),$A$3)</f>
      </c>
      <c r="R45" s="73">
        <f>SUMIFS(
INDEX('ETPT Format DDG'!$A:$FB,,IFERROR(MATCH(E45,'ETPT Format DDG'!$2:$2,0),MATCH(C45,'ETPT Format DDG'!$2:$2,0))),
INDEX( 'ETPT Format DDG'!$A:$ZZ,,MATCH("Fonction agrégat",'ETPT Format DDG'!2:2,0)),"C",
'ETPT Format DDG'!$H:$H,"Greffe",
INDEX( 'ETPT Format DDG'!$A:$ZZ,,MATCH("Juridiction",'ETPT Format DDG'!2:2,0)),$A$3)</f>
      </c>
      <c r="S45" s="71">
        <f>SUMIFS(
INDEX('ETPT Format DDG'!$A:$FB,,IFERROR(MATCH(E45,'ETPT Format DDG'!$2:$2,0),MATCH(C45,'ETPT Format DDG'!$2:$2,0))),
INDEX( 'ETPT Format DDG'!$A:$ZZ,,MATCH("Catégorie",'ETPT Format DDG'!2:2,0)),"Greffe",
INDEX( 'ETPT Format DDG'!$A:$ZZ,,MATCH("Juridiction",'ETPT Format DDG'!2:2,0)),$A$3)</f>
      </c>
      <c r="T45" s="72">
        <f>IF(AND(OR(LEFT(C45,3)="12.",LEFT(E45,3)="12.",LEFT(E45,5)="CET &gt;",IFERROR(S45/$S$6,"")=0),NOT(AND(LEFT(E45,4)="12.8",IFERROR(G45/$G$6,"")&lt;&gt;0)),NOT(AND(LEFT(E45,5)="12.31",IFERROR(S45/$G$6,"")&lt;&gt;0)),NOT(AND(LEFT(E45,5)="12.32",IFERROR(S45/$G$6,"")&lt;&gt;0))),"", IFERROR(S45/$S$6,""))</f>
      </c>
      <c r="U45" s="71">
        <f>SUMIFS(
INDEX('ETPT Format DDG'!$A:$FB,,IFERROR(MATCH(E45,'ETPT Format DDG'!$2:$2,0),MATCH(C45,'ETPT Format DDG'!$2:$2,0))),
INDEX( 'ETPT Format DDG'!$A:$ZZ,,MATCH("Fonction agrégat",'ETPT Format DDG'!2:2,0)),"C",
INDEX( 'ETPT Format DDG'!$A:$ZZ,,MATCH("Juridiction",'ETPT Format DDG'!2:2,0)),$A$3,
INDEX( 'ETPT Format DDG'!$A:$ZZ,,MATCH("Catégorie",'ETPT Format DDG'!2:2,0)),"Autour du magistrat")</f>
      </c>
      <c r="V45" s="74">
        <f>IF(AND(OR(LEFT(C45,3)="12.",LEFT(E45,3)="12.",LEFT(E45,5)="CET &gt;",IFERROR(U45/$U$6,"")=0),NOT(AND(LEFT(E45,4)="12.8",IFERROR(G45/$G$6,"")&lt;&gt;0)),NOT(AND(LEFT(E45,5)="12.31",IFERROR(U45/$G$6,"")&lt;&gt;0)),NOT(AND(LEFT(E45,5)="12.32",IFERROR(U45/$G$6,"")&lt;&gt;0))),"", IFERROR(U45/$U$6,""))</f>
      </c>
    </row>
    <row r="46" ht="16" customHeight="1" spans="1:23" x14ac:dyDescent="0.25">
      <c r="A46" s="40"/>
      <c r="C46" s="68"/>
      <c r="D46" s="68"/>
      <c r="E46" s="69" t="s">
        <v>81</v>
      </c>
      <c r="F46" s="70" t="s">
        <v>81</v>
      </c>
      <c r="G46" s="71">
        <f>SUMIFS(
INDEX('ETPT Format DDG'!$A:$ZZ,,IFERROR(MATCH(E46,'ETPT Format DDG'!$2:$2,0),MATCH(C46,'ETPT Format DDG'!$2:$2,0))),
INDEX( 'ETPT Format DDG'!$A:$ZZ,,MATCH("Fonction agrégat",'ETPT Format DDG'!2:2,0)),"M-TIT",
INDEX( 'ETPT Format DDG'!$A:$ZZ,,MATCH("Juridiction",'ETPT Format DDG'!2:2,0)),$A$3)</f>
      </c>
      <c r="H46" s="72">
        <f>IF(AND(OR(LEFT(C46,3)="12.",LEFT(E46,3)="12.",LEFT(E46,5)="CET &gt;",IFERROR(G46/$G$6,"")=0),NOT(AND(LEFT(E46,4)="12.8",IFERROR(G46/$G$6,"")&lt;&gt;0)),NOT(AND(LEFT(E46,5)="12.31",IFERROR(G46/$G$6,"")&lt;&gt;0)),NOT(AND(LEFT(E46,5)="12.32",IFERROR(G46/$G$6,"")&lt;&gt;0))),"", IFERROR(G46/$G$6,""))</f>
      </c>
      <c r="I46" s="73">
        <f>SUMIFS(
INDEX('ETPT Format DDG'!$A:$ZZ,,IFERROR(MATCH(E46,'ETPT Format DDG'!$2:$2,0),MATCH(C46,'ETPT Format DDG'!$2:$2,0))),
INDEX( 'ETPT Format DDG'!$A:$ZZ,,MATCH("Fonction agrégat",'ETPT Format DDG'!2:2,0)),"M-PLAC-ADD",
INDEX( 'ETPT Format DDG'!$A:$ZZ,,MATCH("Juridiction",'ETPT Format DDG'!2:2,0)),$A$3)</f>
      </c>
      <c r="J46" s="73">
        <f>SUMIFS(
INDEX('ETPT Format DDG'!$A:$ZZ,,IFERROR(MATCH(E46,'ETPT Format DDG'!$2:$2,0),MATCH(C46,'ETPT Format DDG'!$2:$2,0))),
INDEX( 'ETPT Format DDG'!$A:$ZZ,,MATCH("Fonction agrégat",'ETPT Format DDG'!2:2,0)),"M-PLAC-SUB",
INDEX( 'ETPT Format DDG'!$A:$ZZ,,MATCH("Juridiction",'ETPT Format DDG'!2:2,0)),$A$3)</f>
      </c>
      <c r="K46" s="73">
        <f>SUMIFS(
INDEX('ETPT Format DDG'!$A:$ZZ,,IFERROR(MATCH(E46,'ETPT Format DDG'!$2:$2,0),MATCH(C46,'ETPT Format DDG'!$2:$2,0))),
INDEX( 'ETPT Format DDG'!$A:$ZZ,,MATCH("Fonction agrégat",'ETPT Format DDG'!2:2,0)),"M-CONT",
INDEX( 'ETPT Format DDG'!$A:$ZZ,,MATCH("Juridiction",'ETPT Format DDG'!2:2,0)),$A$3,
INDEX( 'ETPT Format DDG'!$A:$ZZ,,MATCH("Catégorie",'ETPT Format DDG'!2:2,0)),"Magistrat")</f>
      </c>
      <c r="L46" s="71">
        <f>SUMIFS(
INDEX('ETPT Format DDG'!$A:$ZZ,,IFERROR(MATCH(E46,'ETPT Format DDG'!$2:$2,0),MATCH(C46,'ETPT Format DDG'!$2:$2,0))),
INDEX( 'ETPT Format DDG'!$A:$ZZ,,MATCH("Juridiction",'ETPT Format DDG'!2:2,0)),$A$3,
INDEX( 'ETPT Format DDG'!$A:$ZZ,,MATCH("Catégorie",'ETPT Format DDG'!2:2,0)),"Magistrat")</f>
      </c>
      <c r="M46" s="74">
        <f>IF(AND(OR(LEFT(C46,3)="12.",LEFT(E46,3)="12.",LEFT(E46,5)="CET &gt;", IFERROR(L46/$L$6,"")=0),NOT(AND(LEFT(E46,4)="12.8",IFERROR(G46/$G$6,"")&lt;&gt;0)),NOT(AND(LEFT(E46,5)="12.31",IFERROR(L46/$G$6,"")&lt;&gt;0)),NOT(AND(LEFT(E46,5)="12.32",IFERROR(L46/$G$6,"")&lt;&gt;0))),"", IFERROR(L46/$L$6,""))</f>
      </c>
      <c r="N46" s="73">
        <f>SUMIFS(
INDEX('ETPT Format DDG'!$A:$ZZ,,IFERROR(MATCH(E46,'ETPT Format DDG'!$2:$2,0),MATCH(C46,'ETPT Format DDG'!$2:$2,0))),
INDEX( 'ETPT Format DDG'!$A:$ZZ,,MATCH("Fonction agrégat",'ETPT Format DDG'!2:2,0)),"F-TIT",
INDEX( 'ETPT Format DDG'!$A:$ZZ,,MATCH("Juridiction",'ETPT Format DDG'!2:2,0)),$A$3)</f>
      </c>
      <c r="O46" s="72">
        <f>IF(AND(OR(LEFT(C46,3)="12.",LEFT(E46,3)="12.",LEFT(E46,5)="CET &gt;",IFERROR(N46/$N$6,"")=0),NOT(AND(LEFT(E46,4)="12.8",IFERROR(G46/$G$6,"")&lt;&gt;0)),NOT(AND(LEFT(E46,5)="12.31",IFERROR(N46/$G$6,"")&lt;&gt;0)),NOT(AND(LEFT(E46,5)="12.32",IFERROR(N46/$G$6,"")&lt;&gt;0))),"",IFERROR(N46/$N$6,""))</f>
      </c>
      <c r="P46" s="73">
        <f>SUMIFS(
INDEX('ETPT Format DDG'!$A:$FB,,IFERROR(MATCH(E46,'ETPT Format DDG'!$2:$2,0),MATCH(C46,'ETPT Format DDG'!$2:$2,0))),
INDEX( 'ETPT Format DDG'!$A:$ZZ,,MATCH("Fonction agrégat",'ETPT Format DDG'!2:2,0)),"F-PLAC-ADD",
INDEX( 'ETPT Format DDG'!$A:$ZZ,,MATCH("Juridiction",'ETPT Format DDG'!2:2,0)),$A$3)</f>
      </c>
      <c r="Q46" s="73">
        <f>SUMIFS(
INDEX('ETPT Format DDG'!$A:$FB,,IFERROR(MATCH(E46,'ETPT Format DDG'!$2:$2,0),MATCH(C46,'ETPT Format DDG'!$2:$2,0))),
INDEX( 'ETPT Format DDG'!$A:$ZZ,,MATCH("Fonction agrégat",'ETPT Format DDG'!2:2,0)),"F-PLAC-SUB",
INDEX( 'ETPT Format DDG'!$A:$ZZ,,MATCH("Juridiction",'ETPT Format DDG'!2:2,0)),$A$3)</f>
      </c>
      <c r="R46" s="73">
        <f>SUMIFS(
INDEX('ETPT Format DDG'!$A:$FB,,IFERROR(MATCH(E46,'ETPT Format DDG'!$2:$2,0),MATCH(C46,'ETPT Format DDG'!$2:$2,0))),
INDEX( 'ETPT Format DDG'!$A:$ZZ,,MATCH("Fonction agrégat",'ETPT Format DDG'!2:2,0)),"C",
'ETPT Format DDG'!$H:$H,"Greffe",
INDEX( 'ETPT Format DDG'!$A:$ZZ,,MATCH("Juridiction",'ETPT Format DDG'!2:2,0)),$A$3)</f>
      </c>
      <c r="S46" s="71">
        <f>SUMIFS(
INDEX('ETPT Format DDG'!$A:$FB,,IFERROR(MATCH(E46,'ETPT Format DDG'!$2:$2,0),MATCH(C46,'ETPT Format DDG'!$2:$2,0))),
INDEX( 'ETPT Format DDG'!$A:$ZZ,,MATCH("Catégorie",'ETPT Format DDG'!2:2,0)),"Greffe",
INDEX( 'ETPT Format DDG'!$A:$ZZ,,MATCH("Juridiction",'ETPT Format DDG'!2:2,0)),$A$3)</f>
      </c>
      <c r="T46" s="72">
        <f>IF(AND(OR(LEFT(C46,3)="12.",LEFT(E46,3)="12.",LEFT(E46,5)="CET &gt;",IFERROR(S46/$S$6,"")=0),NOT(AND(LEFT(E46,4)="12.8",IFERROR(G46/$G$6,"")&lt;&gt;0)),NOT(AND(LEFT(E46,5)="12.31",IFERROR(S46/$G$6,"")&lt;&gt;0)),NOT(AND(LEFT(E46,5)="12.32",IFERROR(S46/$G$6,"")&lt;&gt;0))),"", IFERROR(S46/$S$6,""))</f>
      </c>
      <c r="U46" s="71">
        <f>SUMIFS(
INDEX('ETPT Format DDG'!$A:$FB,,IFERROR(MATCH(E46,'ETPT Format DDG'!$2:$2,0),MATCH(C46,'ETPT Format DDG'!$2:$2,0))),
INDEX( 'ETPT Format DDG'!$A:$ZZ,,MATCH("Fonction agrégat",'ETPT Format DDG'!2:2,0)),"C",
INDEX( 'ETPT Format DDG'!$A:$ZZ,,MATCH("Juridiction",'ETPT Format DDG'!2:2,0)),$A$3,
INDEX( 'ETPT Format DDG'!$A:$ZZ,,MATCH("Catégorie",'ETPT Format DDG'!2:2,0)),"Autour du magistrat")</f>
      </c>
      <c r="V46" s="74">
        <f>IF(AND(OR(LEFT(C46,3)="12.",LEFT(E46,3)="12.",LEFT(E46,5)="CET &gt;",IFERROR(U46/$U$6,"")=0),NOT(AND(LEFT(E46,4)="12.8",IFERROR(G46/$G$6,"")&lt;&gt;0)),NOT(AND(LEFT(E46,5)="12.31",IFERROR(U46/$G$6,"")&lt;&gt;0)),NOT(AND(LEFT(E46,5)="12.32",IFERROR(U46/$G$6,"")&lt;&gt;0))),"", IFERROR(U46/$U$6,""))</f>
      </c>
    </row>
    <row r="47" ht="16" customHeight="1" spans="1:23" x14ac:dyDescent="0.25">
      <c r="A47" s="40"/>
      <c r="C47" s="68"/>
      <c r="D47" s="68"/>
      <c r="E47" s="69" t="s">
        <v>82</v>
      </c>
      <c r="F47" s="70" t="s">
        <v>82</v>
      </c>
      <c r="G47" s="71">
        <f>SUMIFS(
INDEX('ETPT Format DDG'!$A:$ZZ,,IFERROR(MATCH(E47,'ETPT Format DDG'!$2:$2,0),MATCH(C47,'ETPT Format DDG'!$2:$2,0))),
INDEX( 'ETPT Format DDG'!$A:$ZZ,,MATCH("Fonction agrégat",'ETPT Format DDG'!2:2,0)),"M-TIT",
INDEX( 'ETPT Format DDG'!$A:$ZZ,,MATCH("Juridiction",'ETPT Format DDG'!2:2,0)),$A$3)</f>
      </c>
      <c r="H47" s="72">
        <f>IF(AND(OR(LEFT(C47,3)="12.",LEFT(E47,3)="12.",LEFT(E47,5)="CET &gt;",IFERROR(G47/$G$6,"")=0),NOT(AND(LEFT(E47,4)="12.8",IFERROR(G47/$G$6,"")&lt;&gt;0)),NOT(AND(LEFT(E47,5)="12.31",IFERROR(G47/$G$6,"")&lt;&gt;0)),NOT(AND(LEFT(E47,5)="12.32",IFERROR(G47/$G$6,"")&lt;&gt;0))),"", IFERROR(G47/$G$6,""))</f>
      </c>
      <c r="I47" s="73">
        <f>SUMIFS(
INDEX('ETPT Format DDG'!$A:$ZZ,,IFERROR(MATCH(E47,'ETPT Format DDG'!$2:$2,0),MATCH(C47,'ETPT Format DDG'!$2:$2,0))),
INDEX( 'ETPT Format DDG'!$A:$ZZ,,MATCH("Fonction agrégat",'ETPT Format DDG'!2:2,0)),"M-PLAC-ADD",
INDEX( 'ETPT Format DDG'!$A:$ZZ,,MATCH("Juridiction",'ETPT Format DDG'!2:2,0)),$A$3)</f>
      </c>
      <c r="J47" s="73">
        <f>SUMIFS(
INDEX('ETPT Format DDG'!$A:$ZZ,,IFERROR(MATCH(E47,'ETPT Format DDG'!$2:$2,0),MATCH(C47,'ETPT Format DDG'!$2:$2,0))),
INDEX( 'ETPT Format DDG'!$A:$ZZ,,MATCH("Fonction agrégat",'ETPT Format DDG'!2:2,0)),"M-PLAC-SUB",
INDEX( 'ETPT Format DDG'!$A:$ZZ,,MATCH("Juridiction",'ETPT Format DDG'!2:2,0)),$A$3)</f>
      </c>
      <c r="K47" s="73">
        <f>SUMIFS(
INDEX('ETPT Format DDG'!$A:$ZZ,,IFERROR(MATCH(E47,'ETPT Format DDG'!$2:$2,0),MATCH(C47,'ETPT Format DDG'!$2:$2,0))),
INDEX( 'ETPT Format DDG'!$A:$ZZ,,MATCH("Fonction agrégat",'ETPT Format DDG'!2:2,0)),"M-CONT",
INDEX( 'ETPT Format DDG'!$A:$ZZ,,MATCH("Juridiction",'ETPT Format DDG'!2:2,0)),$A$3,
INDEX( 'ETPT Format DDG'!$A:$ZZ,,MATCH("Catégorie",'ETPT Format DDG'!2:2,0)),"Magistrat")</f>
      </c>
      <c r="L47" s="71">
        <f>SUMIFS(
INDEX('ETPT Format DDG'!$A:$ZZ,,IFERROR(MATCH(E47,'ETPT Format DDG'!$2:$2,0),MATCH(C47,'ETPT Format DDG'!$2:$2,0))),
INDEX( 'ETPT Format DDG'!$A:$ZZ,,MATCH("Juridiction",'ETPT Format DDG'!2:2,0)),$A$3,
INDEX( 'ETPT Format DDG'!$A:$ZZ,,MATCH("Catégorie",'ETPT Format DDG'!2:2,0)),"Magistrat")</f>
      </c>
      <c r="M47" s="74">
        <f>IF(AND(OR(LEFT(C47,3)="12.",LEFT(E47,3)="12.",LEFT(E47,5)="CET &gt;", IFERROR(L47/$L$6,"")=0),NOT(AND(LEFT(E47,4)="12.8",IFERROR(G47/$G$6,"")&lt;&gt;0)),NOT(AND(LEFT(E47,5)="12.31",IFERROR(L47/$G$6,"")&lt;&gt;0)),NOT(AND(LEFT(E47,5)="12.32",IFERROR(L47/$G$6,"")&lt;&gt;0))),"", IFERROR(L47/$L$6,""))</f>
      </c>
      <c r="N47" s="73">
        <f>SUMIFS(
INDEX('ETPT Format DDG'!$A:$ZZ,,IFERROR(MATCH(E47,'ETPT Format DDG'!$2:$2,0),MATCH(C47,'ETPT Format DDG'!$2:$2,0))),
INDEX( 'ETPT Format DDG'!$A:$ZZ,,MATCH("Fonction agrégat",'ETPT Format DDG'!2:2,0)),"F-TIT",
INDEX( 'ETPT Format DDG'!$A:$ZZ,,MATCH("Juridiction",'ETPT Format DDG'!2:2,0)),$A$3)</f>
      </c>
      <c r="O47" s="72">
        <f>IF(AND(OR(LEFT(C47,3)="12.",LEFT(E47,3)="12.",LEFT(E47,5)="CET &gt;",IFERROR(N47/$N$6,"")=0),NOT(AND(LEFT(E47,4)="12.8",IFERROR(G47/$G$6,"")&lt;&gt;0)),NOT(AND(LEFT(E47,5)="12.31",IFERROR(N47/$G$6,"")&lt;&gt;0)),NOT(AND(LEFT(E47,5)="12.32",IFERROR(N47/$G$6,"")&lt;&gt;0))),"",IFERROR(N47/$N$6,""))</f>
      </c>
      <c r="P47" s="73">
        <f>SUMIFS(
INDEX('ETPT Format DDG'!$A:$FB,,IFERROR(MATCH(E47,'ETPT Format DDG'!$2:$2,0),MATCH(C47,'ETPT Format DDG'!$2:$2,0))),
INDEX( 'ETPT Format DDG'!$A:$ZZ,,MATCH("Fonction agrégat",'ETPT Format DDG'!2:2,0)),"F-PLAC-ADD",
INDEX( 'ETPT Format DDG'!$A:$ZZ,,MATCH("Juridiction",'ETPT Format DDG'!2:2,0)),$A$3)</f>
      </c>
      <c r="Q47" s="73">
        <f>SUMIFS(
INDEX('ETPT Format DDG'!$A:$FB,,IFERROR(MATCH(E47,'ETPT Format DDG'!$2:$2,0),MATCH(C47,'ETPT Format DDG'!$2:$2,0))),
INDEX( 'ETPT Format DDG'!$A:$ZZ,,MATCH("Fonction agrégat",'ETPT Format DDG'!2:2,0)),"F-PLAC-SUB",
INDEX( 'ETPT Format DDG'!$A:$ZZ,,MATCH("Juridiction",'ETPT Format DDG'!2:2,0)),$A$3)</f>
      </c>
      <c r="R47" s="73">
        <f>SUMIFS(
INDEX('ETPT Format DDG'!$A:$FB,,IFERROR(MATCH(E47,'ETPT Format DDG'!$2:$2,0),MATCH(C47,'ETPT Format DDG'!$2:$2,0))),
INDEX( 'ETPT Format DDG'!$A:$ZZ,,MATCH("Fonction agrégat",'ETPT Format DDG'!2:2,0)),"C",
'ETPT Format DDG'!$H:$H,"Greffe",
INDEX( 'ETPT Format DDG'!$A:$ZZ,,MATCH("Juridiction",'ETPT Format DDG'!2:2,0)),$A$3)</f>
      </c>
      <c r="S47" s="71">
        <f>SUMIFS(
INDEX('ETPT Format DDG'!$A:$FB,,IFERROR(MATCH(E47,'ETPT Format DDG'!$2:$2,0),MATCH(C47,'ETPT Format DDG'!$2:$2,0))),
INDEX( 'ETPT Format DDG'!$A:$ZZ,,MATCH("Catégorie",'ETPT Format DDG'!2:2,0)),"Greffe",
INDEX( 'ETPT Format DDG'!$A:$ZZ,,MATCH("Juridiction",'ETPT Format DDG'!2:2,0)),$A$3)</f>
      </c>
      <c r="T47" s="72">
        <f>IF(AND(OR(LEFT(C47,3)="12.",LEFT(E47,3)="12.",LEFT(E47,5)="CET &gt;",IFERROR(S47/$S$6,"")=0),NOT(AND(LEFT(E47,4)="12.8",IFERROR(G47/$G$6,"")&lt;&gt;0)),NOT(AND(LEFT(E47,5)="12.31",IFERROR(S47/$G$6,"")&lt;&gt;0)),NOT(AND(LEFT(E47,5)="12.32",IFERROR(S47/$G$6,"")&lt;&gt;0))),"", IFERROR(S47/$S$6,""))</f>
      </c>
      <c r="U47" s="71">
        <f>SUMIFS(
INDEX('ETPT Format DDG'!$A:$FB,,IFERROR(MATCH(E47,'ETPT Format DDG'!$2:$2,0),MATCH(C47,'ETPT Format DDG'!$2:$2,0))),
INDEX( 'ETPT Format DDG'!$A:$ZZ,,MATCH("Fonction agrégat",'ETPT Format DDG'!2:2,0)),"C",
INDEX( 'ETPT Format DDG'!$A:$ZZ,,MATCH("Juridiction",'ETPT Format DDG'!2:2,0)),$A$3,
INDEX( 'ETPT Format DDG'!$A:$ZZ,,MATCH("Catégorie",'ETPT Format DDG'!2:2,0)),"Autour du magistrat")</f>
      </c>
      <c r="V47" s="74">
        <f>IF(AND(OR(LEFT(C47,3)="12.",LEFT(E47,3)="12.",LEFT(E47,5)="CET &gt;",IFERROR(U47/$U$6,"")=0),NOT(AND(LEFT(E47,4)="12.8",IFERROR(G47/$G$6,"")&lt;&gt;0)),NOT(AND(LEFT(E47,5)="12.31",IFERROR(U47/$G$6,"")&lt;&gt;0)),NOT(AND(LEFT(E47,5)="12.32",IFERROR(U47/$G$6,"")&lt;&gt;0))),"", IFERROR(U47/$U$6,""))</f>
      </c>
    </row>
    <row r="48" ht="16" customHeight="1" spans="1:23" x14ac:dyDescent="0.25">
      <c r="A48" s="40"/>
      <c r="C48" s="68"/>
      <c r="D48" s="68"/>
      <c r="E48" s="69" t="s">
        <v>83</v>
      </c>
      <c r="F48" s="70" t="s">
        <v>83</v>
      </c>
      <c r="G48" s="71">
        <f>SUMIFS(
INDEX('ETPT Format DDG'!$A:$ZZ,,IFERROR(MATCH(E48,'ETPT Format DDG'!$2:$2,0),MATCH(C48,'ETPT Format DDG'!$2:$2,0))),
INDEX( 'ETPT Format DDG'!$A:$ZZ,,MATCH("Fonction agrégat",'ETPT Format DDG'!2:2,0)),"M-TIT",
INDEX( 'ETPT Format DDG'!$A:$ZZ,,MATCH("Juridiction",'ETPT Format DDG'!2:2,0)),$A$3)</f>
      </c>
      <c r="H48" s="72">
        <f>IF(AND(OR(LEFT(C48,3)="12.",LEFT(E48,3)="12.",LEFT(E48,5)="CET &gt;",IFERROR(G48/$G$6,"")=0),NOT(AND(LEFT(E48,4)="12.8",IFERROR(G48/$G$6,"")&lt;&gt;0)),NOT(AND(LEFT(E48,5)="12.31",IFERROR(G48/$G$6,"")&lt;&gt;0)),NOT(AND(LEFT(E48,5)="12.32",IFERROR(G48/$G$6,"")&lt;&gt;0))),"", IFERROR(G48/$G$6,""))</f>
      </c>
      <c r="I48" s="73">
        <f>SUMIFS(
INDEX('ETPT Format DDG'!$A:$ZZ,,IFERROR(MATCH(E48,'ETPT Format DDG'!$2:$2,0),MATCH(C48,'ETPT Format DDG'!$2:$2,0))),
INDEX( 'ETPT Format DDG'!$A:$ZZ,,MATCH("Fonction agrégat",'ETPT Format DDG'!2:2,0)),"M-PLAC-ADD",
INDEX( 'ETPT Format DDG'!$A:$ZZ,,MATCH("Juridiction",'ETPT Format DDG'!2:2,0)),$A$3)</f>
      </c>
      <c r="J48" s="73">
        <f>SUMIFS(
INDEX('ETPT Format DDG'!$A:$ZZ,,IFERROR(MATCH(E48,'ETPT Format DDG'!$2:$2,0),MATCH(C48,'ETPT Format DDG'!$2:$2,0))),
INDEX( 'ETPT Format DDG'!$A:$ZZ,,MATCH("Fonction agrégat",'ETPT Format DDG'!2:2,0)),"M-PLAC-SUB",
INDEX( 'ETPT Format DDG'!$A:$ZZ,,MATCH("Juridiction",'ETPT Format DDG'!2:2,0)),$A$3)</f>
      </c>
      <c r="K48" s="73">
        <f>SUMIFS(
INDEX('ETPT Format DDG'!$A:$ZZ,,IFERROR(MATCH(E48,'ETPT Format DDG'!$2:$2,0),MATCH(C48,'ETPT Format DDG'!$2:$2,0))),
INDEX( 'ETPT Format DDG'!$A:$ZZ,,MATCH("Fonction agrégat",'ETPT Format DDG'!2:2,0)),"M-CONT",
INDEX( 'ETPT Format DDG'!$A:$ZZ,,MATCH("Juridiction",'ETPT Format DDG'!2:2,0)),$A$3,
INDEX( 'ETPT Format DDG'!$A:$ZZ,,MATCH("Catégorie",'ETPT Format DDG'!2:2,0)),"Magistrat")</f>
      </c>
      <c r="L48" s="71">
        <f>SUMIFS(
INDEX('ETPT Format DDG'!$A:$ZZ,,IFERROR(MATCH(E48,'ETPT Format DDG'!$2:$2,0),MATCH(C48,'ETPT Format DDG'!$2:$2,0))),
INDEX( 'ETPT Format DDG'!$A:$ZZ,,MATCH("Juridiction",'ETPT Format DDG'!2:2,0)),$A$3,
INDEX( 'ETPT Format DDG'!$A:$ZZ,,MATCH("Catégorie",'ETPT Format DDG'!2:2,0)),"Magistrat")</f>
      </c>
      <c r="M48" s="74">
        <f>IF(AND(OR(LEFT(C48,3)="12.",LEFT(E48,3)="12.",LEFT(E48,5)="CET &gt;", IFERROR(L48/$L$6,"")=0),NOT(AND(LEFT(E48,4)="12.8",IFERROR(G48/$G$6,"")&lt;&gt;0)),NOT(AND(LEFT(E48,5)="12.31",IFERROR(L48/$G$6,"")&lt;&gt;0)),NOT(AND(LEFT(E48,5)="12.32",IFERROR(L48/$G$6,"")&lt;&gt;0))),"", IFERROR(L48/$L$6,""))</f>
      </c>
      <c r="N48" s="73">
        <f>SUMIFS(
INDEX('ETPT Format DDG'!$A:$ZZ,,IFERROR(MATCH(E48,'ETPT Format DDG'!$2:$2,0),MATCH(C48,'ETPT Format DDG'!$2:$2,0))),
INDEX( 'ETPT Format DDG'!$A:$ZZ,,MATCH("Fonction agrégat",'ETPT Format DDG'!2:2,0)),"F-TIT",
INDEX( 'ETPT Format DDG'!$A:$ZZ,,MATCH("Juridiction",'ETPT Format DDG'!2:2,0)),$A$3)</f>
      </c>
      <c r="O48" s="72">
        <f>IF(AND(OR(LEFT(C48,3)="12.",LEFT(E48,3)="12.",LEFT(E48,5)="CET &gt;",IFERROR(N48/$N$6,"")=0),NOT(AND(LEFT(E48,4)="12.8",IFERROR(G48/$G$6,"")&lt;&gt;0)),NOT(AND(LEFT(E48,5)="12.31",IFERROR(N48/$G$6,"")&lt;&gt;0)),NOT(AND(LEFT(E48,5)="12.32",IFERROR(N48/$G$6,"")&lt;&gt;0))),"",IFERROR(N48/$N$6,""))</f>
      </c>
      <c r="P48" s="73">
        <f>SUMIFS(
INDEX('ETPT Format DDG'!$A:$FB,,IFERROR(MATCH(E48,'ETPT Format DDG'!$2:$2,0),MATCH(C48,'ETPT Format DDG'!$2:$2,0))),
INDEX( 'ETPT Format DDG'!$A:$ZZ,,MATCH("Fonction agrégat",'ETPT Format DDG'!2:2,0)),"F-PLAC-ADD",
INDEX( 'ETPT Format DDG'!$A:$ZZ,,MATCH("Juridiction",'ETPT Format DDG'!2:2,0)),$A$3)</f>
      </c>
      <c r="Q48" s="73">
        <f>SUMIFS(
INDEX('ETPT Format DDG'!$A:$FB,,IFERROR(MATCH(E48,'ETPT Format DDG'!$2:$2,0),MATCH(C48,'ETPT Format DDG'!$2:$2,0))),
INDEX( 'ETPT Format DDG'!$A:$ZZ,,MATCH("Fonction agrégat",'ETPT Format DDG'!2:2,0)),"F-PLAC-SUB",
INDEX( 'ETPT Format DDG'!$A:$ZZ,,MATCH("Juridiction",'ETPT Format DDG'!2:2,0)),$A$3)</f>
      </c>
      <c r="R48" s="73">
        <f>SUMIFS(
INDEX('ETPT Format DDG'!$A:$FB,,IFERROR(MATCH(E48,'ETPT Format DDG'!$2:$2,0),MATCH(C48,'ETPT Format DDG'!$2:$2,0))),
INDEX( 'ETPT Format DDG'!$A:$ZZ,,MATCH("Fonction agrégat",'ETPT Format DDG'!2:2,0)),"C",
'ETPT Format DDG'!$H:$H,"Greffe",
INDEX( 'ETPT Format DDG'!$A:$ZZ,,MATCH("Juridiction",'ETPT Format DDG'!2:2,0)),$A$3)</f>
      </c>
      <c r="S48" s="71">
        <f>SUMIFS(
INDEX('ETPT Format DDG'!$A:$FB,,IFERROR(MATCH(E48,'ETPT Format DDG'!$2:$2,0),MATCH(C48,'ETPT Format DDG'!$2:$2,0))),
INDEX( 'ETPT Format DDG'!$A:$ZZ,,MATCH("Catégorie",'ETPT Format DDG'!2:2,0)),"Greffe",
INDEX( 'ETPT Format DDG'!$A:$ZZ,,MATCH("Juridiction",'ETPT Format DDG'!2:2,0)),$A$3)</f>
      </c>
      <c r="T48" s="72">
        <f>IF(AND(OR(LEFT(C48,3)="12.",LEFT(E48,3)="12.",LEFT(E48,5)="CET &gt;",IFERROR(S48/$S$6,"")=0),NOT(AND(LEFT(E48,4)="12.8",IFERROR(G48/$G$6,"")&lt;&gt;0)),NOT(AND(LEFT(E48,5)="12.31",IFERROR(S48/$G$6,"")&lt;&gt;0)),NOT(AND(LEFT(E48,5)="12.32",IFERROR(S48/$G$6,"")&lt;&gt;0))),"", IFERROR(S48/$S$6,""))</f>
      </c>
      <c r="U48" s="71">
        <f>SUMIFS(
INDEX('ETPT Format DDG'!$A:$FB,,IFERROR(MATCH(E48,'ETPT Format DDG'!$2:$2,0),MATCH(C48,'ETPT Format DDG'!$2:$2,0))),
INDEX( 'ETPT Format DDG'!$A:$ZZ,,MATCH("Fonction agrégat",'ETPT Format DDG'!2:2,0)),"C",
INDEX( 'ETPT Format DDG'!$A:$ZZ,,MATCH("Juridiction",'ETPT Format DDG'!2:2,0)),$A$3,
INDEX( 'ETPT Format DDG'!$A:$ZZ,,MATCH("Catégorie",'ETPT Format DDG'!2:2,0)),"Autour du magistrat")</f>
      </c>
      <c r="V48" s="74">
        <f>IF(AND(OR(LEFT(C48,3)="12.",LEFT(E48,3)="12.",LEFT(E48,5)="CET &gt;",IFERROR(U48/$U$6,"")=0),NOT(AND(LEFT(E48,4)="12.8",IFERROR(G48/$G$6,"")&lt;&gt;0)),NOT(AND(LEFT(E48,5)="12.31",IFERROR(U48/$G$6,"")&lt;&gt;0)),NOT(AND(LEFT(E48,5)="12.32",IFERROR(U48/$G$6,"")&lt;&gt;0))),"", IFERROR(U48/$U$6,""))</f>
      </c>
    </row>
    <row r="49" ht="16" customHeight="1" spans="1:23" x14ac:dyDescent="0.25">
      <c r="A49" s="40"/>
      <c r="C49" s="68"/>
      <c r="D49" s="68"/>
      <c r="E49" s="69" t="s">
        <v>84</v>
      </c>
      <c r="F49" s="70" t="s">
        <v>84</v>
      </c>
      <c r="G49" s="71">
        <f>SUMIFS(
INDEX('ETPT Format DDG'!$A:$ZZ,,IFERROR(MATCH(E49,'ETPT Format DDG'!$2:$2,0),MATCH(C49,'ETPT Format DDG'!$2:$2,0))),
INDEX( 'ETPT Format DDG'!$A:$ZZ,,MATCH("Fonction agrégat",'ETPT Format DDG'!2:2,0)),"M-TIT",
INDEX( 'ETPT Format DDG'!$A:$ZZ,,MATCH("Juridiction",'ETPT Format DDG'!2:2,0)),$A$3)</f>
      </c>
      <c r="H49" s="72">
        <f>IF(AND(OR(LEFT(C49,3)="12.",LEFT(E49,3)="12.",LEFT(E49,5)="CET &gt;",IFERROR(G49/$G$6,"")=0),NOT(AND(LEFT(E49,4)="12.8",IFERROR(G49/$G$6,"")&lt;&gt;0)),NOT(AND(LEFT(E49,5)="12.31",IFERROR(G49/$G$6,"")&lt;&gt;0)),NOT(AND(LEFT(E49,5)="12.32",IFERROR(G49/$G$6,"")&lt;&gt;0))),"", IFERROR(G49/$G$6,""))</f>
      </c>
      <c r="I49" s="73">
        <f>SUMIFS(
INDEX('ETPT Format DDG'!$A:$ZZ,,IFERROR(MATCH(E49,'ETPT Format DDG'!$2:$2,0),MATCH(C49,'ETPT Format DDG'!$2:$2,0))),
INDEX( 'ETPT Format DDG'!$A:$ZZ,,MATCH("Fonction agrégat",'ETPT Format DDG'!2:2,0)),"M-PLAC-ADD",
INDEX( 'ETPT Format DDG'!$A:$ZZ,,MATCH("Juridiction",'ETPT Format DDG'!2:2,0)),$A$3)</f>
      </c>
      <c r="J49" s="73">
        <f>SUMIFS(
INDEX('ETPT Format DDG'!$A:$ZZ,,IFERROR(MATCH(E49,'ETPT Format DDG'!$2:$2,0),MATCH(C49,'ETPT Format DDG'!$2:$2,0))),
INDEX( 'ETPT Format DDG'!$A:$ZZ,,MATCH("Fonction agrégat",'ETPT Format DDG'!2:2,0)),"M-PLAC-SUB",
INDEX( 'ETPT Format DDG'!$A:$ZZ,,MATCH("Juridiction",'ETPT Format DDG'!2:2,0)),$A$3)</f>
      </c>
      <c r="K49" s="73">
        <f>SUMIFS(
INDEX('ETPT Format DDG'!$A:$ZZ,,IFERROR(MATCH(E49,'ETPT Format DDG'!$2:$2,0),MATCH(C49,'ETPT Format DDG'!$2:$2,0))),
INDEX( 'ETPT Format DDG'!$A:$ZZ,,MATCH("Fonction agrégat",'ETPT Format DDG'!2:2,0)),"M-CONT",
INDEX( 'ETPT Format DDG'!$A:$ZZ,,MATCH("Juridiction",'ETPT Format DDG'!2:2,0)),$A$3,
INDEX( 'ETPT Format DDG'!$A:$ZZ,,MATCH("Catégorie",'ETPT Format DDG'!2:2,0)),"Magistrat")</f>
      </c>
      <c r="L49" s="71">
        <f>SUMIFS(
INDEX('ETPT Format DDG'!$A:$ZZ,,IFERROR(MATCH(E49,'ETPT Format DDG'!$2:$2,0),MATCH(C49,'ETPT Format DDG'!$2:$2,0))),
INDEX( 'ETPT Format DDG'!$A:$ZZ,,MATCH("Juridiction",'ETPT Format DDG'!2:2,0)),$A$3,
INDEX( 'ETPT Format DDG'!$A:$ZZ,,MATCH("Catégorie",'ETPT Format DDG'!2:2,0)),"Magistrat")</f>
      </c>
      <c r="M49" s="74">
        <f>IF(AND(OR(LEFT(C49,3)="12.",LEFT(E49,3)="12.",LEFT(E49,5)="CET &gt;", IFERROR(L49/$L$6,"")=0),NOT(AND(LEFT(E49,4)="12.8",IFERROR(G49/$G$6,"")&lt;&gt;0)),NOT(AND(LEFT(E49,5)="12.31",IFERROR(L49/$G$6,"")&lt;&gt;0)),NOT(AND(LEFT(E49,5)="12.32",IFERROR(L49/$G$6,"")&lt;&gt;0))),"", IFERROR(L49/$L$6,""))</f>
      </c>
      <c r="N49" s="73">
        <f>SUMIFS(
INDEX('ETPT Format DDG'!$A:$ZZ,,IFERROR(MATCH(E49,'ETPT Format DDG'!$2:$2,0),MATCH(C49,'ETPT Format DDG'!$2:$2,0))),
INDEX( 'ETPT Format DDG'!$A:$ZZ,,MATCH("Fonction agrégat",'ETPT Format DDG'!2:2,0)),"F-TIT",
INDEX( 'ETPT Format DDG'!$A:$ZZ,,MATCH("Juridiction",'ETPT Format DDG'!2:2,0)),$A$3)</f>
      </c>
      <c r="O49" s="72">
        <f>IF(AND(OR(LEFT(C49,3)="12.",LEFT(E49,3)="12.",LEFT(E49,5)="CET &gt;",IFERROR(N49/$N$6,"")=0),NOT(AND(LEFT(E49,4)="12.8",IFERROR(G49/$G$6,"")&lt;&gt;0)),NOT(AND(LEFT(E49,5)="12.31",IFERROR(N49/$G$6,"")&lt;&gt;0)),NOT(AND(LEFT(E49,5)="12.32",IFERROR(N49/$G$6,"")&lt;&gt;0))),"",IFERROR(N49/$N$6,""))</f>
      </c>
      <c r="P49" s="73">
        <f>SUMIFS(
INDEX('ETPT Format DDG'!$A:$FB,,IFERROR(MATCH(E49,'ETPT Format DDG'!$2:$2,0),MATCH(C49,'ETPT Format DDG'!$2:$2,0))),
INDEX( 'ETPT Format DDG'!$A:$ZZ,,MATCH("Fonction agrégat",'ETPT Format DDG'!2:2,0)),"F-PLAC-ADD",
INDEX( 'ETPT Format DDG'!$A:$ZZ,,MATCH("Juridiction",'ETPT Format DDG'!2:2,0)),$A$3)</f>
      </c>
      <c r="Q49" s="73">
        <f>SUMIFS(
INDEX('ETPT Format DDG'!$A:$FB,,IFERROR(MATCH(E49,'ETPT Format DDG'!$2:$2,0),MATCH(C49,'ETPT Format DDG'!$2:$2,0))),
INDEX( 'ETPT Format DDG'!$A:$ZZ,,MATCH("Fonction agrégat",'ETPT Format DDG'!2:2,0)),"F-PLAC-SUB",
INDEX( 'ETPT Format DDG'!$A:$ZZ,,MATCH("Juridiction",'ETPT Format DDG'!2:2,0)),$A$3)</f>
      </c>
      <c r="R49" s="73">
        <f>SUMIFS(
INDEX('ETPT Format DDG'!$A:$FB,,IFERROR(MATCH(E49,'ETPT Format DDG'!$2:$2,0),MATCH(C49,'ETPT Format DDG'!$2:$2,0))),
INDEX( 'ETPT Format DDG'!$A:$ZZ,,MATCH("Fonction agrégat",'ETPT Format DDG'!2:2,0)),"C",
'ETPT Format DDG'!$H:$H,"Greffe",
INDEX( 'ETPT Format DDG'!$A:$ZZ,,MATCH("Juridiction",'ETPT Format DDG'!2:2,0)),$A$3)</f>
      </c>
      <c r="S49" s="71">
        <f>SUMIFS(
INDEX('ETPT Format DDG'!$A:$FB,,IFERROR(MATCH(E49,'ETPT Format DDG'!$2:$2,0),MATCH(C49,'ETPT Format DDG'!$2:$2,0))),
INDEX( 'ETPT Format DDG'!$A:$ZZ,,MATCH("Catégorie",'ETPT Format DDG'!2:2,0)),"Greffe",
INDEX( 'ETPT Format DDG'!$A:$ZZ,,MATCH("Juridiction",'ETPT Format DDG'!2:2,0)),$A$3)</f>
      </c>
      <c r="T49" s="72">
        <f>IF(AND(OR(LEFT(C49,3)="12.",LEFT(E49,3)="12.",LEFT(E49,5)="CET &gt;",IFERROR(S49/$S$6,"")=0),NOT(AND(LEFT(E49,4)="12.8",IFERROR(G49/$G$6,"")&lt;&gt;0)),NOT(AND(LEFT(E49,5)="12.31",IFERROR(S49/$G$6,"")&lt;&gt;0)),NOT(AND(LEFT(E49,5)="12.32",IFERROR(S49/$G$6,"")&lt;&gt;0))),"", IFERROR(S49/$S$6,""))</f>
      </c>
      <c r="U49" s="71">
        <f>SUMIFS(
INDEX('ETPT Format DDG'!$A:$FB,,IFERROR(MATCH(E49,'ETPT Format DDG'!$2:$2,0),MATCH(C49,'ETPT Format DDG'!$2:$2,0))),
INDEX( 'ETPT Format DDG'!$A:$ZZ,,MATCH("Fonction agrégat",'ETPT Format DDG'!2:2,0)),"C",
INDEX( 'ETPT Format DDG'!$A:$ZZ,,MATCH("Juridiction",'ETPT Format DDG'!2:2,0)),$A$3,
INDEX( 'ETPT Format DDG'!$A:$ZZ,,MATCH("Catégorie",'ETPT Format DDG'!2:2,0)),"Autour du magistrat")</f>
      </c>
      <c r="V49" s="74">
        <f>IF(AND(OR(LEFT(C49,3)="12.",LEFT(E49,3)="12.",LEFT(E49,5)="CET &gt;",IFERROR(U49/$U$6,"")=0),NOT(AND(LEFT(E49,4)="12.8",IFERROR(G49/$G$6,"")&lt;&gt;0)),NOT(AND(LEFT(E49,5)="12.31",IFERROR(U49/$G$6,"")&lt;&gt;0)),NOT(AND(LEFT(E49,5)="12.32",IFERROR(U49/$G$6,"")&lt;&gt;0))),"", IFERROR(U49/$U$6,""))</f>
      </c>
    </row>
    <row r="50" ht="16" customHeight="1" spans="1:23" x14ac:dyDescent="0.25">
      <c r="A50" s="40"/>
      <c r="C50" s="68"/>
      <c r="D50" s="68"/>
      <c r="E50" s="69" t="s">
        <v>85</v>
      </c>
      <c r="F50" s="70" t="s">
        <v>85</v>
      </c>
      <c r="G50" s="71">
        <f>SUMIFS(
INDEX('ETPT Format DDG'!$A:$ZZ,,IFERROR(MATCH(E50,'ETPT Format DDG'!$2:$2,0),MATCH(C50,'ETPT Format DDG'!$2:$2,0))),
INDEX( 'ETPT Format DDG'!$A:$ZZ,,MATCH("Fonction agrégat",'ETPT Format DDG'!2:2,0)),"M-TIT",
INDEX( 'ETPT Format DDG'!$A:$ZZ,,MATCH("Juridiction",'ETPT Format DDG'!2:2,0)),$A$3)</f>
      </c>
      <c r="H50" s="72">
        <f>IF(AND(OR(LEFT(C50,3)="12.",LEFT(E50,3)="12.",LEFT(E50,5)="CET &gt;",IFERROR(G50/$G$6,"")=0),NOT(AND(LEFT(E50,4)="12.8",IFERROR(G50/$G$6,"")&lt;&gt;0)),NOT(AND(LEFT(E50,5)="12.31",IFERROR(G50/$G$6,"")&lt;&gt;0)),NOT(AND(LEFT(E50,5)="12.32",IFERROR(G50/$G$6,"")&lt;&gt;0))),"", IFERROR(G50/$G$6,""))</f>
      </c>
      <c r="I50" s="73">
        <f>SUMIFS(
INDEX('ETPT Format DDG'!$A:$ZZ,,IFERROR(MATCH(E50,'ETPT Format DDG'!$2:$2,0),MATCH(C50,'ETPT Format DDG'!$2:$2,0))),
INDEX( 'ETPT Format DDG'!$A:$ZZ,,MATCH("Fonction agrégat",'ETPT Format DDG'!2:2,0)),"M-PLAC-ADD",
INDEX( 'ETPT Format DDG'!$A:$ZZ,,MATCH("Juridiction",'ETPT Format DDG'!2:2,0)),$A$3)</f>
      </c>
      <c r="J50" s="73">
        <f>SUMIFS(
INDEX('ETPT Format DDG'!$A:$ZZ,,IFERROR(MATCH(E50,'ETPT Format DDG'!$2:$2,0),MATCH(C50,'ETPT Format DDG'!$2:$2,0))),
INDEX( 'ETPT Format DDG'!$A:$ZZ,,MATCH("Fonction agrégat",'ETPT Format DDG'!2:2,0)),"M-PLAC-SUB",
INDEX( 'ETPT Format DDG'!$A:$ZZ,,MATCH("Juridiction",'ETPT Format DDG'!2:2,0)),$A$3)</f>
      </c>
      <c r="K50" s="73">
        <f>SUMIFS(
INDEX('ETPT Format DDG'!$A:$ZZ,,IFERROR(MATCH(E50,'ETPT Format DDG'!$2:$2,0),MATCH(C50,'ETPT Format DDG'!$2:$2,0))),
INDEX( 'ETPT Format DDG'!$A:$ZZ,,MATCH("Fonction agrégat",'ETPT Format DDG'!2:2,0)),"M-CONT",
INDEX( 'ETPT Format DDG'!$A:$ZZ,,MATCH("Juridiction",'ETPT Format DDG'!2:2,0)),$A$3,
INDEX( 'ETPT Format DDG'!$A:$ZZ,,MATCH("Catégorie",'ETPT Format DDG'!2:2,0)),"Magistrat")</f>
      </c>
      <c r="L50" s="71">
        <f>SUMIFS(
INDEX('ETPT Format DDG'!$A:$ZZ,,IFERROR(MATCH(E50,'ETPT Format DDG'!$2:$2,0),MATCH(C50,'ETPT Format DDG'!$2:$2,0))),
INDEX( 'ETPT Format DDG'!$A:$ZZ,,MATCH("Juridiction",'ETPT Format DDG'!2:2,0)),$A$3,
INDEX( 'ETPT Format DDG'!$A:$ZZ,,MATCH("Catégorie",'ETPT Format DDG'!2:2,0)),"Magistrat")</f>
      </c>
      <c r="M50" s="74">
        <f>IF(AND(OR(LEFT(C50,3)="12.",LEFT(E50,3)="12.",LEFT(E50,5)="CET &gt;", IFERROR(L50/$L$6,"")=0),NOT(AND(LEFT(E50,4)="12.8",IFERROR(G50/$G$6,"")&lt;&gt;0)),NOT(AND(LEFT(E50,5)="12.31",IFERROR(L50/$G$6,"")&lt;&gt;0)),NOT(AND(LEFT(E50,5)="12.32",IFERROR(L50/$G$6,"")&lt;&gt;0))),"", IFERROR(L50/$L$6,""))</f>
      </c>
      <c r="N50" s="73">
        <f>SUMIFS(
INDEX('ETPT Format DDG'!$A:$ZZ,,IFERROR(MATCH(E50,'ETPT Format DDG'!$2:$2,0),MATCH(C50,'ETPT Format DDG'!$2:$2,0))),
INDEX( 'ETPT Format DDG'!$A:$ZZ,,MATCH("Fonction agrégat",'ETPT Format DDG'!2:2,0)),"F-TIT",
INDEX( 'ETPT Format DDG'!$A:$ZZ,,MATCH("Juridiction",'ETPT Format DDG'!2:2,0)),$A$3)</f>
      </c>
      <c r="O50" s="72">
        <f>IF(AND(OR(LEFT(C50,3)="12.",LEFT(E50,3)="12.",LEFT(E50,5)="CET &gt;",IFERROR(N50/$N$6,"")=0),NOT(AND(LEFT(E50,4)="12.8",IFERROR(G50/$G$6,"")&lt;&gt;0)),NOT(AND(LEFT(E50,5)="12.31",IFERROR(N50/$G$6,"")&lt;&gt;0)),NOT(AND(LEFT(E50,5)="12.32",IFERROR(N50/$G$6,"")&lt;&gt;0))),"",IFERROR(N50/$N$6,""))</f>
      </c>
      <c r="P50" s="73">
        <f>SUMIFS(
INDEX('ETPT Format DDG'!$A:$FB,,IFERROR(MATCH(E50,'ETPT Format DDG'!$2:$2,0),MATCH(C50,'ETPT Format DDG'!$2:$2,0))),
INDEX( 'ETPT Format DDG'!$A:$ZZ,,MATCH("Fonction agrégat",'ETPT Format DDG'!2:2,0)),"F-PLAC-ADD",
INDEX( 'ETPT Format DDG'!$A:$ZZ,,MATCH("Juridiction",'ETPT Format DDG'!2:2,0)),$A$3)</f>
      </c>
      <c r="Q50" s="73">
        <f>SUMIFS(
INDEX('ETPT Format DDG'!$A:$FB,,IFERROR(MATCH(E50,'ETPT Format DDG'!$2:$2,0),MATCH(C50,'ETPT Format DDG'!$2:$2,0))),
INDEX( 'ETPT Format DDG'!$A:$ZZ,,MATCH("Fonction agrégat",'ETPT Format DDG'!2:2,0)),"F-PLAC-SUB",
INDEX( 'ETPT Format DDG'!$A:$ZZ,,MATCH("Juridiction",'ETPT Format DDG'!2:2,0)),$A$3)</f>
      </c>
      <c r="R50" s="73">
        <f>SUMIFS(
INDEX('ETPT Format DDG'!$A:$FB,,IFERROR(MATCH(E50,'ETPT Format DDG'!$2:$2,0),MATCH(C50,'ETPT Format DDG'!$2:$2,0))),
INDEX( 'ETPT Format DDG'!$A:$ZZ,,MATCH("Fonction agrégat",'ETPT Format DDG'!2:2,0)),"C",
'ETPT Format DDG'!$H:$H,"Greffe",
INDEX( 'ETPT Format DDG'!$A:$ZZ,,MATCH("Juridiction",'ETPT Format DDG'!2:2,0)),$A$3)</f>
      </c>
      <c r="S50" s="71">
        <f>SUMIFS(
INDEX('ETPT Format DDG'!$A:$FB,,IFERROR(MATCH(E50,'ETPT Format DDG'!$2:$2,0),MATCH(C50,'ETPT Format DDG'!$2:$2,0))),
INDEX( 'ETPT Format DDG'!$A:$ZZ,,MATCH("Catégorie",'ETPT Format DDG'!2:2,0)),"Greffe",
INDEX( 'ETPT Format DDG'!$A:$ZZ,,MATCH("Juridiction",'ETPT Format DDG'!2:2,0)),$A$3)</f>
      </c>
      <c r="T50" s="72">
        <f>IF(AND(OR(LEFT(C50,3)="12.",LEFT(E50,3)="12.",LEFT(E50,5)="CET &gt;",IFERROR(S50/$S$6,"")=0),NOT(AND(LEFT(E50,4)="12.8",IFERROR(G50/$G$6,"")&lt;&gt;0)),NOT(AND(LEFT(E50,5)="12.31",IFERROR(S50/$G$6,"")&lt;&gt;0)),NOT(AND(LEFT(E50,5)="12.32",IFERROR(S50/$G$6,"")&lt;&gt;0))),"", IFERROR(S50/$S$6,""))</f>
      </c>
      <c r="U50" s="71">
        <f>SUMIFS(
INDEX('ETPT Format DDG'!$A:$FB,,IFERROR(MATCH(E50,'ETPT Format DDG'!$2:$2,0),MATCH(C50,'ETPT Format DDG'!$2:$2,0))),
INDEX( 'ETPT Format DDG'!$A:$ZZ,,MATCH("Fonction agrégat",'ETPT Format DDG'!2:2,0)),"C",
INDEX( 'ETPT Format DDG'!$A:$ZZ,,MATCH("Juridiction",'ETPT Format DDG'!2:2,0)),$A$3,
INDEX( 'ETPT Format DDG'!$A:$ZZ,,MATCH("Catégorie",'ETPT Format DDG'!2:2,0)),"Autour du magistrat")</f>
      </c>
      <c r="V50" s="74">
        <f>IF(AND(OR(LEFT(C50,3)="12.",LEFT(E50,3)="12.",LEFT(E50,5)="CET &gt;",IFERROR(U50/$U$6,"")=0),NOT(AND(LEFT(E50,4)="12.8",IFERROR(G50/$G$6,"")&lt;&gt;0)),NOT(AND(LEFT(E50,5)="12.31",IFERROR(U50/$G$6,"")&lt;&gt;0)),NOT(AND(LEFT(E50,5)="12.32",IFERROR(U50/$G$6,"")&lt;&gt;0))),"", IFERROR(U50/$U$6,""))</f>
      </c>
    </row>
    <row r="51" ht="16" customHeight="1" spans="1:23" x14ac:dyDescent="0.25">
      <c r="A51" s="40"/>
      <c r="C51" s="68"/>
      <c r="D51" s="68"/>
      <c r="E51" s="69" t="s">
        <v>86</v>
      </c>
      <c r="F51" s="70" t="s">
        <v>86</v>
      </c>
      <c r="G51" s="71">
        <f>SUMIFS(
INDEX('ETPT Format DDG'!$A:$ZZ,,IFERROR(MATCH(E51,'ETPT Format DDG'!$2:$2,0),MATCH(C51,'ETPT Format DDG'!$2:$2,0))),
INDEX( 'ETPT Format DDG'!$A:$ZZ,,MATCH("Fonction agrégat",'ETPT Format DDG'!2:2,0)),"M-TIT",
INDEX( 'ETPT Format DDG'!$A:$ZZ,,MATCH("Juridiction",'ETPT Format DDG'!2:2,0)),$A$3)</f>
      </c>
      <c r="H51" s="72">
        <f>IF(AND(OR(LEFT(C51,3)="12.",LEFT(E51,3)="12.",LEFT(E51,5)="CET &gt;",IFERROR(G51/$G$6,"")=0),NOT(AND(LEFT(E51,4)="12.8",IFERROR(G51/$G$6,"")&lt;&gt;0)),NOT(AND(LEFT(E51,5)="12.31",IFERROR(G51/$G$6,"")&lt;&gt;0)),NOT(AND(LEFT(E51,5)="12.32",IFERROR(G51/$G$6,"")&lt;&gt;0))),"", IFERROR(G51/$G$6,""))</f>
      </c>
      <c r="I51" s="73">
        <f>SUMIFS(
INDEX('ETPT Format DDG'!$A:$ZZ,,IFERROR(MATCH(E51,'ETPT Format DDG'!$2:$2,0),MATCH(C51,'ETPT Format DDG'!$2:$2,0))),
INDEX( 'ETPT Format DDG'!$A:$ZZ,,MATCH("Fonction agrégat",'ETPT Format DDG'!2:2,0)),"M-PLAC-ADD",
INDEX( 'ETPT Format DDG'!$A:$ZZ,,MATCH("Juridiction",'ETPT Format DDG'!2:2,0)),$A$3)</f>
      </c>
      <c r="J51" s="73">
        <f>SUMIFS(
INDEX('ETPT Format DDG'!$A:$ZZ,,IFERROR(MATCH(E51,'ETPT Format DDG'!$2:$2,0),MATCH(C51,'ETPT Format DDG'!$2:$2,0))),
INDEX( 'ETPT Format DDG'!$A:$ZZ,,MATCH("Fonction agrégat",'ETPT Format DDG'!2:2,0)),"M-PLAC-SUB",
INDEX( 'ETPT Format DDG'!$A:$ZZ,,MATCH("Juridiction",'ETPT Format DDG'!2:2,0)),$A$3)</f>
      </c>
      <c r="K51" s="73">
        <f>SUMIFS(
INDEX('ETPT Format DDG'!$A:$ZZ,,IFERROR(MATCH(E51,'ETPT Format DDG'!$2:$2,0),MATCH(C51,'ETPT Format DDG'!$2:$2,0))),
INDEX( 'ETPT Format DDG'!$A:$ZZ,,MATCH("Fonction agrégat",'ETPT Format DDG'!2:2,0)),"M-CONT",
INDEX( 'ETPT Format DDG'!$A:$ZZ,,MATCH("Juridiction",'ETPT Format DDG'!2:2,0)),$A$3,
INDEX( 'ETPT Format DDG'!$A:$ZZ,,MATCH("Catégorie",'ETPT Format DDG'!2:2,0)),"Magistrat")</f>
      </c>
      <c r="L51" s="71">
        <f>SUMIFS(
INDEX('ETPT Format DDG'!$A:$ZZ,,IFERROR(MATCH(E51,'ETPT Format DDG'!$2:$2,0),MATCH(C51,'ETPT Format DDG'!$2:$2,0))),
INDEX( 'ETPT Format DDG'!$A:$ZZ,,MATCH("Juridiction",'ETPT Format DDG'!2:2,0)),$A$3,
INDEX( 'ETPT Format DDG'!$A:$ZZ,,MATCH("Catégorie",'ETPT Format DDG'!2:2,0)),"Magistrat")</f>
      </c>
      <c r="M51" s="74">
        <f>IF(AND(OR(LEFT(C51,3)="12.",LEFT(E51,3)="12.",LEFT(E51,5)="CET &gt;", IFERROR(L51/$L$6,"")=0),NOT(AND(LEFT(E51,4)="12.8",IFERROR(G51/$G$6,"")&lt;&gt;0)),NOT(AND(LEFT(E51,5)="12.31",IFERROR(L51/$G$6,"")&lt;&gt;0)),NOT(AND(LEFT(E51,5)="12.32",IFERROR(L51/$G$6,"")&lt;&gt;0))),"", IFERROR(L51/$L$6,""))</f>
      </c>
      <c r="N51" s="73">
        <f>SUMIFS(
INDEX('ETPT Format DDG'!$A:$ZZ,,IFERROR(MATCH(E51,'ETPT Format DDG'!$2:$2,0),MATCH(C51,'ETPT Format DDG'!$2:$2,0))),
INDEX( 'ETPT Format DDG'!$A:$ZZ,,MATCH("Fonction agrégat",'ETPT Format DDG'!2:2,0)),"F-TIT",
INDEX( 'ETPT Format DDG'!$A:$ZZ,,MATCH("Juridiction",'ETPT Format DDG'!2:2,0)),$A$3)</f>
      </c>
      <c r="O51" s="72">
        <f>IF(AND(OR(LEFT(C51,3)="12.",LEFT(E51,3)="12.",LEFT(E51,5)="CET &gt;",IFERROR(N51/$N$6,"")=0),NOT(AND(LEFT(E51,4)="12.8",IFERROR(G51/$G$6,"")&lt;&gt;0)),NOT(AND(LEFT(E51,5)="12.31",IFERROR(N51/$G$6,"")&lt;&gt;0)),NOT(AND(LEFT(E51,5)="12.32",IFERROR(N51/$G$6,"")&lt;&gt;0))),"",IFERROR(N51/$N$6,""))</f>
      </c>
      <c r="P51" s="73">
        <f>SUMIFS(
INDEX('ETPT Format DDG'!$A:$FB,,IFERROR(MATCH(E51,'ETPT Format DDG'!$2:$2,0),MATCH(C51,'ETPT Format DDG'!$2:$2,0))),
INDEX( 'ETPT Format DDG'!$A:$ZZ,,MATCH("Fonction agrégat",'ETPT Format DDG'!2:2,0)),"F-PLAC-ADD",
INDEX( 'ETPT Format DDG'!$A:$ZZ,,MATCH("Juridiction",'ETPT Format DDG'!2:2,0)),$A$3)</f>
      </c>
      <c r="Q51" s="73">
        <f>SUMIFS(
INDEX('ETPT Format DDG'!$A:$FB,,IFERROR(MATCH(E51,'ETPT Format DDG'!$2:$2,0),MATCH(C51,'ETPT Format DDG'!$2:$2,0))),
INDEX( 'ETPT Format DDG'!$A:$ZZ,,MATCH("Fonction agrégat",'ETPT Format DDG'!2:2,0)),"F-PLAC-SUB",
INDEX( 'ETPT Format DDG'!$A:$ZZ,,MATCH("Juridiction",'ETPT Format DDG'!2:2,0)),$A$3)</f>
      </c>
      <c r="R51" s="73">
        <f>SUMIFS(
INDEX('ETPT Format DDG'!$A:$FB,,IFERROR(MATCH(E51,'ETPT Format DDG'!$2:$2,0),MATCH(C51,'ETPT Format DDG'!$2:$2,0))),
INDEX( 'ETPT Format DDG'!$A:$ZZ,,MATCH("Fonction agrégat",'ETPT Format DDG'!2:2,0)),"C",
'ETPT Format DDG'!$H:$H,"Greffe",
INDEX( 'ETPT Format DDG'!$A:$ZZ,,MATCH("Juridiction",'ETPT Format DDG'!2:2,0)),$A$3)</f>
      </c>
      <c r="S51" s="71">
        <f>SUMIFS(
INDEX('ETPT Format DDG'!$A:$FB,,IFERROR(MATCH(E51,'ETPT Format DDG'!$2:$2,0),MATCH(C51,'ETPT Format DDG'!$2:$2,0))),
INDEX( 'ETPT Format DDG'!$A:$ZZ,,MATCH("Catégorie",'ETPT Format DDG'!2:2,0)),"Greffe",
INDEX( 'ETPT Format DDG'!$A:$ZZ,,MATCH("Juridiction",'ETPT Format DDG'!2:2,0)),$A$3)</f>
      </c>
      <c r="T51" s="72">
        <f>IF(AND(OR(LEFT(C51,3)="12.",LEFT(E51,3)="12.",LEFT(E51,5)="CET &gt;",IFERROR(S51/$S$6,"")=0),NOT(AND(LEFT(E51,4)="12.8",IFERROR(G51/$G$6,"")&lt;&gt;0)),NOT(AND(LEFT(E51,5)="12.31",IFERROR(S51/$G$6,"")&lt;&gt;0)),NOT(AND(LEFT(E51,5)="12.32",IFERROR(S51/$G$6,"")&lt;&gt;0))),"", IFERROR(S51/$S$6,""))</f>
      </c>
      <c r="U51" s="71">
        <f>SUMIFS(
INDEX('ETPT Format DDG'!$A:$FB,,IFERROR(MATCH(E51,'ETPT Format DDG'!$2:$2,0),MATCH(C51,'ETPT Format DDG'!$2:$2,0))),
INDEX( 'ETPT Format DDG'!$A:$ZZ,,MATCH("Fonction agrégat",'ETPT Format DDG'!2:2,0)),"C",
INDEX( 'ETPT Format DDG'!$A:$ZZ,,MATCH("Juridiction",'ETPT Format DDG'!2:2,0)),$A$3,
INDEX( 'ETPT Format DDG'!$A:$ZZ,,MATCH("Catégorie",'ETPT Format DDG'!2:2,0)),"Autour du magistrat")</f>
      </c>
      <c r="V51" s="74">
        <f>IF(AND(OR(LEFT(C51,3)="12.",LEFT(E51,3)="12.",LEFT(E51,5)="CET &gt;",IFERROR(U51/$U$6,"")=0),NOT(AND(LEFT(E51,4)="12.8",IFERROR(G51/$G$6,"")&lt;&gt;0)),NOT(AND(LEFT(E51,5)="12.31",IFERROR(U51/$G$6,"")&lt;&gt;0)),NOT(AND(LEFT(E51,5)="12.32",IFERROR(U51/$G$6,"")&lt;&gt;0))),"", IFERROR(U51/$U$6,""))</f>
      </c>
    </row>
    <row r="52" ht="16" customHeight="1" spans="1:23" x14ac:dyDescent="0.25">
      <c r="A52" s="40"/>
      <c r="C52" s="68" t="s">
        <v>87</v>
      </c>
      <c r="D52" s="68" t="s">
        <v>87</v>
      </c>
      <c r="E52" s="69"/>
      <c r="F52" s="70"/>
      <c r="G52" s="71">
        <f>SUMIFS(
INDEX('ETPT Format DDG'!$A:$ZZ,,IFERROR(MATCH(E52,'ETPT Format DDG'!$2:$2,0),MATCH(C52,'ETPT Format DDG'!$2:$2,0))),
INDEX( 'ETPT Format DDG'!$A:$ZZ,,MATCH("Fonction agrégat",'ETPT Format DDG'!2:2,0)),"M-TIT",
INDEX( 'ETPT Format DDG'!$A:$ZZ,,MATCH("Juridiction",'ETPT Format DDG'!2:2,0)),$A$3)</f>
      </c>
      <c r="H52" s="72">
        <f>IF(AND(OR(LEFT(C52,3)="12.",LEFT(E52,3)="12.",LEFT(E52,5)="CET &gt;",IFERROR(G52/$G$6,"")=0),NOT(AND(LEFT(E52,4)="12.8",IFERROR(G52/$G$6,"")&lt;&gt;0)),NOT(AND(LEFT(E52,5)="12.31",IFERROR(G52/$G$6,"")&lt;&gt;0)),NOT(AND(LEFT(E52,5)="12.32",IFERROR(G52/$G$6,"")&lt;&gt;0))),"", IFERROR(G52/$G$6,""))</f>
      </c>
      <c r="I52" s="73">
        <f>SUMIFS(
INDEX('ETPT Format DDG'!$A:$ZZ,,IFERROR(MATCH(E52,'ETPT Format DDG'!$2:$2,0),MATCH(C52,'ETPT Format DDG'!$2:$2,0))),
INDEX( 'ETPT Format DDG'!$A:$ZZ,,MATCH("Fonction agrégat",'ETPT Format DDG'!2:2,0)),"M-PLAC-ADD",
INDEX( 'ETPT Format DDG'!$A:$ZZ,,MATCH("Juridiction",'ETPT Format DDG'!2:2,0)),$A$3)</f>
      </c>
      <c r="J52" s="73">
        <f>SUMIFS(
INDEX('ETPT Format DDG'!$A:$ZZ,,IFERROR(MATCH(E52,'ETPT Format DDG'!$2:$2,0),MATCH(C52,'ETPT Format DDG'!$2:$2,0))),
INDEX( 'ETPT Format DDG'!$A:$ZZ,,MATCH("Fonction agrégat",'ETPT Format DDG'!2:2,0)),"M-PLAC-SUB",
INDEX( 'ETPT Format DDG'!$A:$ZZ,,MATCH("Juridiction",'ETPT Format DDG'!2:2,0)),$A$3)</f>
      </c>
      <c r="K52" s="73">
        <f>SUMIFS(
INDEX('ETPT Format DDG'!$A:$ZZ,,IFERROR(MATCH(E52,'ETPT Format DDG'!$2:$2,0),MATCH(C52,'ETPT Format DDG'!$2:$2,0))),
INDEX( 'ETPT Format DDG'!$A:$ZZ,,MATCH("Fonction agrégat",'ETPT Format DDG'!2:2,0)),"M-CONT",
INDEX( 'ETPT Format DDG'!$A:$ZZ,,MATCH("Juridiction",'ETPT Format DDG'!2:2,0)),$A$3,
INDEX( 'ETPT Format DDG'!$A:$ZZ,,MATCH("Catégorie",'ETPT Format DDG'!2:2,0)),"Magistrat")</f>
      </c>
      <c r="L52" s="71">
        <f>SUMIFS(
INDEX('ETPT Format DDG'!$A:$ZZ,,IFERROR(MATCH(E52,'ETPT Format DDG'!$2:$2,0),MATCH(C52,'ETPT Format DDG'!$2:$2,0))),
INDEX( 'ETPT Format DDG'!$A:$ZZ,,MATCH("Juridiction",'ETPT Format DDG'!2:2,0)),$A$3,
INDEX( 'ETPT Format DDG'!$A:$ZZ,,MATCH("Catégorie",'ETPT Format DDG'!2:2,0)),"Magistrat")</f>
      </c>
      <c r="M52" s="74">
        <f>IF(AND(OR(LEFT(C52,3)="12.",LEFT(E52,3)="12.",LEFT(E52,5)="CET &gt;", IFERROR(L52/$L$6,"")=0),NOT(AND(LEFT(E52,4)="12.8",IFERROR(G52/$G$6,"")&lt;&gt;0)),NOT(AND(LEFT(E52,5)="12.31",IFERROR(L52/$G$6,"")&lt;&gt;0)),NOT(AND(LEFT(E52,5)="12.32",IFERROR(L52/$G$6,"")&lt;&gt;0))),"", IFERROR(L52/$L$6,""))</f>
      </c>
      <c r="N52" s="73">
        <f>SUMIFS(
INDEX('ETPT Format DDG'!$A:$ZZ,,IFERROR(MATCH(E52,'ETPT Format DDG'!$2:$2,0),MATCH(C52,'ETPT Format DDG'!$2:$2,0))),
INDEX( 'ETPT Format DDG'!$A:$ZZ,,MATCH("Fonction agrégat",'ETPT Format DDG'!2:2,0)),"F-TIT",
INDEX( 'ETPT Format DDG'!$A:$ZZ,,MATCH("Juridiction",'ETPT Format DDG'!2:2,0)),$A$3)</f>
      </c>
      <c r="O52" s="72">
        <f>IF(AND(OR(LEFT(C52,3)="12.",LEFT(E52,3)="12.",LEFT(E52,5)="CET &gt;",IFERROR(N52/$N$6,"")=0),NOT(AND(LEFT(E52,4)="12.8",IFERROR(G52/$G$6,"")&lt;&gt;0)),NOT(AND(LEFT(E52,5)="12.31",IFERROR(N52/$G$6,"")&lt;&gt;0)),NOT(AND(LEFT(E52,5)="12.32",IFERROR(N52/$G$6,"")&lt;&gt;0))),"",IFERROR(N52/$N$6,""))</f>
      </c>
      <c r="P52" s="73">
        <f>SUMIFS(
INDEX('ETPT Format DDG'!$A:$FB,,IFERROR(MATCH(E52,'ETPT Format DDG'!$2:$2,0),MATCH(C52,'ETPT Format DDG'!$2:$2,0))),
INDEX( 'ETPT Format DDG'!$A:$ZZ,,MATCH("Fonction agrégat",'ETPT Format DDG'!2:2,0)),"F-PLAC-ADD",
INDEX( 'ETPT Format DDG'!$A:$ZZ,,MATCH("Juridiction",'ETPT Format DDG'!2:2,0)),$A$3)</f>
      </c>
      <c r="Q52" s="73">
        <f>SUMIFS(
INDEX('ETPT Format DDG'!$A:$FB,,IFERROR(MATCH(E52,'ETPT Format DDG'!$2:$2,0),MATCH(C52,'ETPT Format DDG'!$2:$2,0))),
INDEX( 'ETPT Format DDG'!$A:$ZZ,,MATCH("Fonction agrégat",'ETPT Format DDG'!2:2,0)),"F-PLAC-SUB",
INDEX( 'ETPT Format DDG'!$A:$ZZ,,MATCH("Juridiction",'ETPT Format DDG'!2:2,0)),$A$3)</f>
      </c>
      <c r="R52" s="73">
        <f>SUMIFS(
INDEX('ETPT Format DDG'!$A:$FB,,IFERROR(MATCH(E52,'ETPT Format DDG'!$2:$2,0),MATCH(C52,'ETPT Format DDG'!$2:$2,0))),
INDEX( 'ETPT Format DDG'!$A:$ZZ,,MATCH("Fonction agrégat",'ETPT Format DDG'!2:2,0)),"C",
'ETPT Format DDG'!$H:$H,"Greffe",
INDEX( 'ETPT Format DDG'!$A:$ZZ,,MATCH("Juridiction",'ETPT Format DDG'!2:2,0)),$A$3)</f>
      </c>
      <c r="S52" s="71">
        <f>SUMIFS(
INDEX('ETPT Format DDG'!$A:$FB,,IFERROR(MATCH(E52,'ETPT Format DDG'!$2:$2,0),MATCH(C52,'ETPT Format DDG'!$2:$2,0))),
INDEX( 'ETPT Format DDG'!$A:$ZZ,,MATCH("Catégorie",'ETPT Format DDG'!2:2,0)),"Greffe",
INDEX( 'ETPT Format DDG'!$A:$ZZ,,MATCH("Juridiction",'ETPT Format DDG'!2:2,0)),$A$3)</f>
      </c>
      <c r="T52" s="72">
        <f>IF(AND(OR(LEFT(C52,3)="12.",LEFT(E52,3)="12.",LEFT(E52,5)="CET &gt;",IFERROR(S52/$S$6,"")=0),NOT(AND(LEFT(E52,4)="12.8",IFERROR(G52/$G$6,"")&lt;&gt;0)),NOT(AND(LEFT(E52,5)="12.31",IFERROR(S52/$G$6,"")&lt;&gt;0)),NOT(AND(LEFT(E52,5)="12.32",IFERROR(S52/$G$6,"")&lt;&gt;0))),"", IFERROR(S52/$S$6,""))</f>
      </c>
      <c r="U52" s="71">
        <f>SUMIFS(
INDEX('ETPT Format DDG'!$A:$FB,,IFERROR(MATCH(E52,'ETPT Format DDG'!$2:$2,0),MATCH(C52,'ETPT Format DDG'!$2:$2,0))),
INDEX( 'ETPT Format DDG'!$A:$ZZ,,MATCH("Fonction agrégat",'ETPT Format DDG'!2:2,0)),"C",
INDEX( 'ETPT Format DDG'!$A:$ZZ,,MATCH("Juridiction",'ETPT Format DDG'!2:2,0)),$A$3,
INDEX( 'ETPT Format DDG'!$A:$ZZ,,MATCH("Catégorie",'ETPT Format DDG'!2:2,0)),"Autour du magistrat")</f>
      </c>
      <c r="V52" s="74">
        <f>IF(AND(OR(LEFT(C52,3)="12.",LEFT(E52,3)="12.",LEFT(E52,5)="CET &gt;",IFERROR(U52/$U$6,"")=0),NOT(AND(LEFT(E52,4)="12.8",IFERROR(G52/$G$6,"")&lt;&gt;0)),NOT(AND(LEFT(E52,5)="12.31",IFERROR(U52/$G$6,"")&lt;&gt;0)),NOT(AND(LEFT(E52,5)="12.32",IFERROR(U52/$G$6,"")&lt;&gt;0))),"", IFERROR(U52/$U$6,""))</f>
      </c>
    </row>
    <row r="53" ht="16" customHeight="1" spans="1:23" x14ac:dyDescent="0.25">
      <c r="A53" s="40"/>
      <c r="C53" s="68"/>
      <c r="D53" s="68"/>
      <c r="E53" s="69" t="s">
        <v>88</v>
      </c>
      <c r="F53" s="70" t="s">
        <v>88</v>
      </c>
      <c r="G53" s="71">
        <f>SUMIFS(
INDEX('ETPT Format DDG'!$A:$ZZ,,IFERROR(MATCH(E53,'ETPT Format DDG'!$2:$2,0),MATCH(C53,'ETPT Format DDG'!$2:$2,0))),
INDEX( 'ETPT Format DDG'!$A:$ZZ,,MATCH("Fonction agrégat",'ETPT Format DDG'!2:2,0)),"M-TIT",
INDEX( 'ETPT Format DDG'!$A:$ZZ,,MATCH("Juridiction",'ETPT Format DDG'!2:2,0)),$A$3)</f>
      </c>
      <c r="H53" s="72">
        <f>IF(AND(OR(LEFT(C53,3)="12.",LEFT(E53,3)="12.",LEFT(E53,5)="CET &gt;",IFERROR(G53/$G$6,"")=0),NOT(AND(LEFT(E53,4)="12.8",IFERROR(G53/$G$6,"")&lt;&gt;0)),NOT(AND(LEFT(E53,5)="12.31",IFERROR(G53/$G$6,"")&lt;&gt;0)),NOT(AND(LEFT(E53,5)="12.32",IFERROR(G53/$G$6,"")&lt;&gt;0))),"", IFERROR(G53/$G$6,""))</f>
      </c>
      <c r="I53" s="73">
        <f>SUMIFS(
INDEX('ETPT Format DDG'!$A:$ZZ,,IFERROR(MATCH(E53,'ETPT Format DDG'!$2:$2,0),MATCH(C53,'ETPT Format DDG'!$2:$2,0))),
INDEX( 'ETPT Format DDG'!$A:$ZZ,,MATCH("Fonction agrégat",'ETPT Format DDG'!2:2,0)),"M-PLAC-ADD",
INDEX( 'ETPT Format DDG'!$A:$ZZ,,MATCH("Juridiction",'ETPT Format DDG'!2:2,0)),$A$3)</f>
      </c>
      <c r="J53" s="73">
        <f>SUMIFS(
INDEX('ETPT Format DDG'!$A:$ZZ,,IFERROR(MATCH(E53,'ETPT Format DDG'!$2:$2,0),MATCH(C53,'ETPT Format DDG'!$2:$2,0))),
INDEX( 'ETPT Format DDG'!$A:$ZZ,,MATCH("Fonction agrégat",'ETPT Format DDG'!2:2,0)),"M-PLAC-SUB",
INDEX( 'ETPT Format DDG'!$A:$ZZ,,MATCH("Juridiction",'ETPT Format DDG'!2:2,0)),$A$3)</f>
      </c>
      <c r="K53" s="73">
        <f>SUMIFS(
INDEX('ETPT Format DDG'!$A:$ZZ,,IFERROR(MATCH(E53,'ETPT Format DDG'!$2:$2,0),MATCH(C53,'ETPT Format DDG'!$2:$2,0))),
INDEX( 'ETPT Format DDG'!$A:$ZZ,,MATCH("Fonction agrégat",'ETPT Format DDG'!2:2,0)),"M-CONT",
INDEX( 'ETPT Format DDG'!$A:$ZZ,,MATCH("Juridiction",'ETPT Format DDG'!2:2,0)),$A$3,
INDEX( 'ETPT Format DDG'!$A:$ZZ,,MATCH("Catégorie",'ETPT Format DDG'!2:2,0)),"Magistrat")</f>
      </c>
      <c r="L53" s="71">
        <f>SUMIFS(
INDEX('ETPT Format DDG'!$A:$ZZ,,IFERROR(MATCH(E53,'ETPT Format DDG'!$2:$2,0),MATCH(C53,'ETPT Format DDG'!$2:$2,0))),
INDEX( 'ETPT Format DDG'!$A:$ZZ,,MATCH("Juridiction",'ETPT Format DDG'!2:2,0)),$A$3,
INDEX( 'ETPT Format DDG'!$A:$ZZ,,MATCH("Catégorie",'ETPT Format DDG'!2:2,0)),"Magistrat")</f>
      </c>
      <c r="M53" s="74">
        <f>IF(AND(OR(LEFT(C53,3)="12.",LEFT(E53,3)="12.",LEFT(E53,5)="CET &gt;", IFERROR(L53/$L$6,"")=0),NOT(AND(LEFT(E53,4)="12.8",IFERROR(G53/$G$6,"")&lt;&gt;0)),NOT(AND(LEFT(E53,5)="12.31",IFERROR(L53/$G$6,"")&lt;&gt;0)),NOT(AND(LEFT(E53,5)="12.32",IFERROR(L53/$G$6,"")&lt;&gt;0))),"", IFERROR(L53/$L$6,""))</f>
      </c>
      <c r="N53" s="73">
        <f>SUMIFS(
INDEX('ETPT Format DDG'!$A:$ZZ,,IFERROR(MATCH(E53,'ETPT Format DDG'!$2:$2,0),MATCH(C53,'ETPT Format DDG'!$2:$2,0))),
INDEX( 'ETPT Format DDG'!$A:$ZZ,,MATCH("Fonction agrégat",'ETPT Format DDG'!2:2,0)),"F-TIT",
INDEX( 'ETPT Format DDG'!$A:$ZZ,,MATCH("Juridiction",'ETPT Format DDG'!2:2,0)),$A$3)</f>
      </c>
      <c r="O53" s="72">
        <f>IF(AND(OR(LEFT(C53,3)="12.",LEFT(E53,3)="12.",LEFT(E53,5)="CET &gt;",IFERROR(N53/$N$6,"")=0),NOT(AND(LEFT(E53,4)="12.8",IFERROR(G53/$G$6,"")&lt;&gt;0)),NOT(AND(LEFT(E53,5)="12.31",IFERROR(N53/$G$6,"")&lt;&gt;0)),NOT(AND(LEFT(E53,5)="12.32",IFERROR(N53/$G$6,"")&lt;&gt;0))),"",IFERROR(N53/$N$6,""))</f>
      </c>
      <c r="P53" s="73">
        <f>SUMIFS(
INDEX('ETPT Format DDG'!$A:$FB,,IFERROR(MATCH(E53,'ETPT Format DDG'!$2:$2,0),MATCH(C53,'ETPT Format DDG'!$2:$2,0))),
INDEX( 'ETPT Format DDG'!$A:$ZZ,,MATCH("Fonction agrégat",'ETPT Format DDG'!2:2,0)),"F-PLAC-ADD",
INDEX( 'ETPT Format DDG'!$A:$ZZ,,MATCH("Juridiction",'ETPT Format DDG'!2:2,0)),$A$3)</f>
      </c>
      <c r="Q53" s="73">
        <f>SUMIFS(
INDEX('ETPT Format DDG'!$A:$FB,,IFERROR(MATCH(E53,'ETPT Format DDG'!$2:$2,0),MATCH(C53,'ETPT Format DDG'!$2:$2,0))),
INDEX( 'ETPT Format DDG'!$A:$ZZ,,MATCH("Fonction agrégat",'ETPT Format DDG'!2:2,0)),"F-PLAC-SUB",
INDEX( 'ETPT Format DDG'!$A:$ZZ,,MATCH("Juridiction",'ETPT Format DDG'!2:2,0)),$A$3)</f>
      </c>
      <c r="R53" s="73">
        <f>SUMIFS(
INDEX('ETPT Format DDG'!$A:$FB,,IFERROR(MATCH(E53,'ETPT Format DDG'!$2:$2,0),MATCH(C53,'ETPT Format DDG'!$2:$2,0))),
INDEX( 'ETPT Format DDG'!$A:$ZZ,,MATCH("Fonction agrégat",'ETPT Format DDG'!2:2,0)),"C",
'ETPT Format DDG'!$H:$H,"Greffe",
INDEX( 'ETPT Format DDG'!$A:$ZZ,,MATCH("Juridiction",'ETPT Format DDG'!2:2,0)),$A$3)</f>
      </c>
      <c r="S53" s="71">
        <f>SUMIFS(
INDEX('ETPT Format DDG'!$A:$FB,,IFERROR(MATCH(E53,'ETPT Format DDG'!$2:$2,0),MATCH(C53,'ETPT Format DDG'!$2:$2,0))),
INDEX( 'ETPT Format DDG'!$A:$ZZ,,MATCH("Catégorie",'ETPT Format DDG'!2:2,0)),"Greffe",
INDEX( 'ETPT Format DDG'!$A:$ZZ,,MATCH("Juridiction",'ETPT Format DDG'!2:2,0)),$A$3)</f>
      </c>
      <c r="T53" s="72">
        <f>IF(AND(OR(LEFT(C53,3)="12.",LEFT(E53,3)="12.",LEFT(E53,5)="CET &gt;",IFERROR(S53/$S$6,"")=0),NOT(AND(LEFT(E53,4)="12.8",IFERROR(G53/$G$6,"")&lt;&gt;0)),NOT(AND(LEFT(E53,5)="12.31",IFERROR(S53/$G$6,"")&lt;&gt;0)),NOT(AND(LEFT(E53,5)="12.32",IFERROR(S53/$G$6,"")&lt;&gt;0))),"", IFERROR(S53/$S$6,""))</f>
      </c>
      <c r="U53" s="71">
        <f>SUMIFS(
INDEX('ETPT Format DDG'!$A:$FB,,IFERROR(MATCH(E53,'ETPT Format DDG'!$2:$2,0),MATCH(C53,'ETPT Format DDG'!$2:$2,0))),
INDEX( 'ETPT Format DDG'!$A:$ZZ,,MATCH("Fonction agrégat",'ETPT Format DDG'!2:2,0)),"C",
INDEX( 'ETPT Format DDG'!$A:$ZZ,,MATCH("Juridiction",'ETPT Format DDG'!2:2,0)),$A$3,
INDEX( 'ETPT Format DDG'!$A:$ZZ,,MATCH("Catégorie",'ETPT Format DDG'!2:2,0)),"Autour du magistrat")</f>
      </c>
      <c r="V53" s="74">
        <f>IF(AND(OR(LEFT(C53,3)="12.",LEFT(E53,3)="12.",LEFT(E53,5)="CET &gt;",IFERROR(U53/$U$6,"")=0),NOT(AND(LEFT(E53,4)="12.8",IFERROR(G53/$G$6,"")&lt;&gt;0)),NOT(AND(LEFT(E53,5)="12.31",IFERROR(U53/$G$6,"")&lt;&gt;0)),NOT(AND(LEFT(E53,5)="12.32",IFERROR(U53/$G$6,"")&lt;&gt;0))),"", IFERROR(U53/$U$6,""))</f>
      </c>
    </row>
    <row r="54" ht="16" customHeight="1" spans="1:23" x14ac:dyDescent="0.25">
      <c r="A54" s="40"/>
      <c r="C54" s="68"/>
      <c r="D54" s="68"/>
      <c r="E54" s="69" t="s">
        <v>89</v>
      </c>
      <c r="F54" s="70" t="s">
        <v>89</v>
      </c>
      <c r="G54" s="71">
        <f>SUMIFS(
INDEX('ETPT Format DDG'!$A:$ZZ,,IFERROR(MATCH(E54,'ETPT Format DDG'!$2:$2,0),MATCH(C54,'ETPT Format DDG'!$2:$2,0))),
INDEX( 'ETPT Format DDG'!$A:$ZZ,,MATCH("Fonction agrégat",'ETPT Format DDG'!2:2,0)),"M-TIT",
INDEX( 'ETPT Format DDG'!$A:$ZZ,,MATCH("Juridiction",'ETPT Format DDG'!2:2,0)),$A$3)</f>
      </c>
      <c r="H54" s="72">
        <f>IF(AND(OR(LEFT(C54,3)="12.",LEFT(E54,3)="12.",LEFT(E54,5)="CET &gt;",IFERROR(G54/$G$6,"")=0),NOT(AND(LEFT(E54,4)="12.8",IFERROR(G54/$G$6,"")&lt;&gt;0)),NOT(AND(LEFT(E54,5)="12.31",IFERROR(G54/$G$6,"")&lt;&gt;0)),NOT(AND(LEFT(E54,5)="12.32",IFERROR(G54/$G$6,"")&lt;&gt;0))),"", IFERROR(G54/$G$6,""))</f>
      </c>
      <c r="I54" s="73">
        <f>SUMIFS(
INDEX('ETPT Format DDG'!$A:$ZZ,,IFERROR(MATCH(E54,'ETPT Format DDG'!$2:$2,0),MATCH(C54,'ETPT Format DDG'!$2:$2,0))),
INDEX( 'ETPT Format DDG'!$A:$ZZ,,MATCH("Fonction agrégat",'ETPT Format DDG'!2:2,0)),"M-PLAC-ADD",
INDEX( 'ETPT Format DDG'!$A:$ZZ,,MATCH("Juridiction",'ETPT Format DDG'!2:2,0)),$A$3)</f>
      </c>
      <c r="J54" s="73">
        <f>SUMIFS(
INDEX('ETPT Format DDG'!$A:$ZZ,,IFERROR(MATCH(E54,'ETPT Format DDG'!$2:$2,0),MATCH(C54,'ETPT Format DDG'!$2:$2,0))),
INDEX( 'ETPT Format DDG'!$A:$ZZ,,MATCH("Fonction agrégat",'ETPT Format DDG'!2:2,0)),"M-PLAC-SUB",
INDEX( 'ETPT Format DDG'!$A:$ZZ,,MATCH("Juridiction",'ETPT Format DDG'!2:2,0)),$A$3)</f>
      </c>
      <c r="K54" s="73">
        <f>SUMIFS(
INDEX('ETPT Format DDG'!$A:$ZZ,,IFERROR(MATCH(E54,'ETPT Format DDG'!$2:$2,0),MATCH(C54,'ETPT Format DDG'!$2:$2,0))),
INDEX( 'ETPT Format DDG'!$A:$ZZ,,MATCH("Fonction agrégat",'ETPT Format DDG'!2:2,0)),"M-CONT",
INDEX( 'ETPT Format DDG'!$A:$ZZ,,MATCH("Juridiction",'ETPT Format DDG'!2:2,0)),$A$3,
INDEX( 'ETPT Format DDG'!$A:$ZZ,,MATCH("Catégorie",'ETPT Format DDG'!2:2,0)),"Magistrat")</f>
      </c>
      <c r="L54" s="71">
        <f>SUMIFS(
INDEX('ETPT Format DDG'!$A:$ZZ,,IFERROR(MATCH(E54,'ETPT Format DDG'!$2:$2,0),MATCH(C54,'ETPT Format DDG'!$2:$2,0))),
INDEX( 'ETPT Format DDG'!$A:$ZZ,,MATCH("Juridiction",'ETPT Format DDG'!2:2,0)),$A$3,
INDEX( 'ETPT Format DDG'!$A:$ZZ,,MATCH("Catégorie",'ETPT Format DDG'!2:2,0)),"Magistrat")</f>
      </c>
      <c r="M54" s="74">
        <f>IF(AND(OR(LEFT(C54,3)="12.",LEFT(E54,3)="12.",LEFT(E54,5)="CET &gt;", IFERROR(L54/$L$6,"")=0),NOT(AND(LEFT(E54,4)="12.8",IFERROR(G54/$G$6,"")&lt;&gt;0)),NOT(AND(LEFT(E54,5)="12.31",IFERROR(L54/$G$6,"")&lt;&gt;0)),NOT(AND(LEFT(E54,5)="12.32",IFERROR(L54/$G$6,"")&lt;&gt;0))),"", IFERROR(L54/$L$6,""))</f>
      </c>
      <c r="N54" s="73">
        <f>SUMIFS(
INDEX('ETPT Format DDG'!$A:$ZZ,,IFERROR(MATCH(E54,'ETPT Format DDG'!$2:$2,0),MATCH(C54,'ETPT Format DDG'!$2:$2,0))),
INDEX( 'ETPT Format DDG'!$A:$ZZ,,MATCH("Fonction agrégat",'ETPT Format DDG'!2:2,0)),"F-TIT",
INDEX( 'ETPT Format DDG'!$A:$ZZ,,MATCH("Juridiction",'ETPT Format DDG'!2:2,0)),$A$3)</f>
      </c>
      <c r="O54" s="72">
        <f>IF(AND(OR(LEFT(C54,3)="12.",LEFT(E54,3)="12.",LEFT(E54,5)="CET &gt;",IFERROR(N54/$N$6,"")=0),NOT(AND(LEFT(E54,4)="12.8",IFERROR(G54/$G$6,"")&lt;&gt;0)),NOT(AND(LEFT(E54,5)="12.31",IFERROR(N54/$G$6,"")&lt;&gt;0)),NOT(AND(LEFT(E54,5)="12.32",IFERROR(N54/$G$6,"")&lt;&gt;0))),"",IFERROR(N54/$N$6,""))</f>
      </c>
      <c r="P54" s="73">
        <f>SUMIFS(
INDEX('ETPT Format DDG'!$A:$FB,,IFERROR(MATCH(E54,'ETPT Format DDG'!$2:$2,0),MATCH(C54,'ETPT Format DDG'!$2:$2,0))),
INDEX( 'ETPT Format DDG'!$A:$ZZ,,MATCH("Fonction agrégat",'ETPT Format DDG'!2:2,0)),"F-PLAC-ADD",
INDEX( 'ETPT Format DDG'!$A:$ZZ,,MATCH("Juridiction",'ETPT Format DDG'!2:2,0)),$A$3)</f>
      </c>
      <c r="Q54" s="73">
        <f>SUMIFS(
INDEX('ETPT Format DDG'!$A:$FB,,IFERROR(MATCH(E54,'ETPT Format DDG'!$2:$2,0),MATCH(C54,'ETPT Format DDG'!$2:$2,0))),
INDEX( 'ETPT Format DDG'!$A:$ZZ,,MATCH("Fonction agrégat",'ETPT Format DDG'!2:2,0)),"F-PLAC-SUB",
INDEX( 'ETPT Format DDG'!$A:$ZZ,,MATCH("Juridiction",'ETPT Format DDG'!2:2,0)),$A$3)</f>
      </c>
      <c r="R54" s="73">
        <f>SUMIFS(
INDEX('ETPT Format DDG'!$A:$FB,,IFERROR(MATCH(E54,'ETPT Format DDG'!$2:$2,0),MATCH(C54,'ETPT Format DDG'!$2:$2,0))),
INDEX( 'ETPT Format DDG'!$A:$ZZ,,MATCH("Fonction agrégat",'ETPT Format DDG'!2:2,0)),"C",
'ETPT Format DDG'!$H:$H,"Greffe",
INDEX( 'ETPT Format DDG'!$A:$ZZ,,MATCH("Juridiction",'ETPT Format DDG'!2:2,0)),$A$3)</f>
      </c>
      <c r="S54" s="71">
        <f>SUMIFS(
INDEX('ETPT Format DDG'!$A:$FB,,IFERROR(MATCH(E54,'ETPT Format DDG'!$2:$2,0),MATCH(C54,'ETPT Format DDG'!$2:$2,0))),
INDEX( 'ETPT Format DDG'!$A:$ZZ,,MATCH("Catégorie",'ETPT Format DDG'!2:2,0)),"Greffe",
INDEX( 'ETPT Format DDG'!$A:$ZZ,,MATCH("Juridiction",'ETPT Format DDG'!2:2,0)),$A$3)</f>
      </c>
      <c r="T54" s="72">
        <f>IF(AND(OR(LEFT(C54,3)="12.",LEFT(E54,3)="12.",LEFT(E54,5)="CET &gt;",IFERROR(S54/$S$6,"")=0),NOT(AND(LEFT(E54,4)="12.8",IFERROR(G54/$G$6,"")&lt;&gt;0)),NOT(AND(LEFT(E54,5)="12.31",IFERROR(S54/$G$6,"")&lt;&gt;0)),NOT(AND(LEFT(E54,5)="12.32",IFERROR(S54/$G$6,"")&lt;&gt;0))),"", IFERROR(S54/$S$6,""))</f>
      </c>
      <c r="U54" s="71">
        <f>SUMIFS(
INDEX('ETPT Format DDG'!$A:$FB,,IFERROR(MATCH(E54,'ETPT Format DDG'!$2:$2,0),MATCH(C54,'ETPT Format DDG'!$2:$2,0))),
INDEX( 'ETPT Format DDG'!$A:$ZZ,,MATCH("Fonction agrégat",'ETPT Format DDG'!2:2,0)),"C",
INDEX( 'ETPT Format DDG'!$A:$ZZ,,MATCH("Juridiction",'ETPT Format DDG'!2:2,0)),$A$3,
INDEX( 'ETPT Format DDG'!$A:$ZZ,,MATCH("Catégorie",'ETPT Format DDG'!2:2,0)),"Autour du magistrat")</f>
      </c>
      <c r="V54" s="74">
        <f>IF(AND(OR(LEFT(C54,3)="12.",LEFT(E54,3)="12.",LEFT(E54,5)="CET &gt;",IFERROR(U54/$U$6,"")=0),NOT(AND(LEFT(E54,4)="12.8",IFERROR(G54/$G$6,"")&lt;&gt;0)),NOT(AND(LEFT(E54,5)="12.31",IFERROR(U54/$G$6,"")&lt;&gt;0)),NOT(AND(LEFT(E54,5)="12.32",IFERROR(U54/$G$6,"")&lt;&gt;0))),"", IFERROR(U54/$U$6,""))</f>
      </c>
    </row>
    <row r="55" ht="16" customHeight="1" spans="1:23" x14ac:dyDescent="0.25">
      <c r="A55" s="40"/>
      <c r="C55" s="68"/>
      <c r="D55" s="68"/>
      <c r="E55" s="69" t="s">
        <v>90</v>
      </c>
      <c r="F55" s="70" t="s">
        <v>90</v>
      </c>
      <c r="G55" s="71">
        <f>SUMIFS(
INDEX('ETPT Format DDG'!$A:$ZZ,,IFERROR(MATCH(E55,'ETPT Format DDG'!$2:$2,0),MATCH(C55,'ETPT Format DDG'!$2:$2,0))),
INDEX( 'ETPT Format DDG'!$A:$ZZ,,MATCH("Fonction agrégat",'ETPT Format DDG'!2:2,0)),"M-TIT",
INDEX( 'ETPT Format DDG'!$A:$ZZ,,MATCH("Juridiction",'ETPT Format DDG'!2:2,0)),$A$3)</f>
      </c>
      <c r="H55" s="72">
        <f>IF(AND(OR(LEFT(C55,3)="12.",LEFT(E55,3)="12.",LEFT(E55,5)="CET &gt;",IFERROR(G55/$G$6,"")=0),NOT(AND(LEFT(E55,4)="12.8",IFERROR(G55/$G$6,"")&lt;&gt;0)),NOT(AND(LEFT(E55,5)="12.31",IFERROR(G55/$G$6,"")&lt;&gt;0)),NOT(AND(LEFT(E55,5)="12.32",IFERROR(G55/$G$6,"")&lt;&gt;0))),"", IFERROR(G55/$G$6,""))</f>
      </c>
      <c r="I55" s="73">
        <f>SUMIFS(
INDEX('ETPT Format DDG'!$A:$ZZ,,IFERROR(MATCH(E55,'ETPT Format DDG'!$2:$2,0),MATCH(C55,'ETPT Format DDG'!$2:$2,0))),
INDEX( 'ETPT Format DDG'!$A:$ZZ,,MATCH("Fonction agrégat",'ETPT Format DDG'!2:2,0)),"M-PLAC-ADD",
INDEX( 'ETPT Format DDG'!$A:$ZZ,,MATCH("Juridiction",'ETPT Format DDG'!2:2,0)),$A$3)</f>
      </c>
      <c r="J55" s="73">
        <f>SUMIFS(
INDEX('ETPT Format DDG'!$A:$ZZ,,IFERROR(MATCH(E55,'ETPT Format DDG'!$2:$2,0),MATCH(C55,'ETPT Format DDG'!$2:$2,0))),
INDEX( 'ETPT Format DDG'!$A:$ZZ,,MATCH("Fonction agrégat",'ETPT Format DDG'!2:2,0)),"M-PLAC-SUB",
INDEX( 'ETPT Format DDG'!$A:$ZZ,,MATCH("Juridiction",'ETPT Format DDG'!2:2,0)),$A$3)</f>
      </c>
      <c r="K55" s="73">
        <f>SUMIFS(
INDEX('ETPT Format DDG'!$A:$ZZ,,IFERROR(MATCH(E55,'ETPT Format DDG'!$2:$2,0),MATCH(C55,'ETPT Format DDG'!$2:$2,0))),
INDEX( 'ETPT Format DDG'!$A:$ZZ,,MATCH("Fonction agrégat",'ETPT Format DDG'!2:2,0)),"M-CONT",
INDEX( 'ETPT Format DDG'!$A:$ZZ,,MATCH("Juridiction",'ETPT Format DDG'!2:2,0)),$A$3,
INDEX( 'ETPT Format DDG'!$A:$ZZ,,MATCH("Catégorie",'ETPT Format DDG'!2:2,0)),"Magistrat")</f>
      </c>
      <c r="L55" s="71">
        <f>SUMIFS(
INDEX('ETPT Format DDG'!$A:$ZZ,,IFERROR(MATCH(E55,'ETPT Format DDG'!$2:$2,0),MATCH(C55,'ETPT Format DDG'!$2:$2,0))),
INDEX( 'ETPT Format DDG'!$A:$ZZ,,MATCH("Juridiction",'ETPT Format DDG'!2:2,0)),$A$3,
INDEX( 'ETPT Format DDG'!$A:$ZZ,,MATCH("Catégorie",'ETPT Format DDG'!2:2,0)),"Magistrat")</f>
      </c>
      <c r="M55" s="74">
        <f>IF(AND(OR(LEFT(C55,3)="12.",LEFT(E55,3)="12.",LEFT(E55,5)="CET &gt;", IFERROR(L55/$L$6,"")=0),NOT(AND(LEFT(E55,4)="12.8",IFERROR(G55/$G$6,"")&lt;&gt;0)),NOT(AND(LEFT(E55,5)="12.31",IFERROR(L55/$G$6,"")&lt;&gt;0)),NOT(AND(LEFT(E55,5)="12.32",IFERROR(L55/$G$6,"")&lt;&gt;0))),"", IFERROR(L55/$L$6,""))</f>
      </c>
      <c r="N55" s="73">
        <f>SUMIFS(
INDEX('ETPT Format DDG'!$A:$ZZ,,IFERROR(MATCH(E55,'ETPT Format DDG'!$2:$2,0),MATCH(C55,'ETPT Format DDG'!$2:$2,0))),
INDEX( 'ETPT Format DDG'!$A:$ZZ,,MATCH("Fonction agrégat",'ETPT Format DDG'!2:2,0)),"F-TIT",
INDEX( 'ETPT Format DDG'!$A:$ZZ,,MATCH("Juridiction",'ETPT Format DDG'!2:2,0)),$A$3)</f>
      </c>
      <c r="O55" s="72">
        <f>IF(AND(OR(LEFT(C55,3)="12.",LEFT(E55,3)="12.",LEFT(E55,5)="CET &gt;",IFERROR(N55/$N$6,"")=0),NOT(AND(LEFT(E55,4)="12.8",IFERROR(G55/$G$6,"")&lt;&gt;0)),NOT(AND(LEFT(E55,5)="12.31",IFERROR(N55/$G$6,"")&lt;&gt;0)),NOT(AND(LEFT(E55,5)="12.32",IFERROR(N55/$G$6,"")&lt;&gt;0))),"",IFERROR(N55/$N$6,""))</f>
      </c>
      <c r="P55" s="73">
        <f>SUMIFS(
INDEX('ETPT Format DDG'!$A:$FB,,IFERROR(MATCH(E55,'ETPT Format DDG'!$2:$2,0),MATCH(C55,'ETPT Format DDG'!$2:$2,0))),
INDEX( 'ETPT Format DDG'!$A:$ZZ,,MATCH("Fonction agrégat",'ETPT Format DDG'!2:2,0)),"F-PLAC-ADD",
INDEX( 'ETPT Format DDG'!$A:$ZZ,,MATCH("Juridiction",'ETPT Format DDG'!2:2,0)),$A$3)</f>
      </c>
      <c r="Q55" s="73">
        <f>SUMIFS(
INDEX('ETPT Format DDG'!$A:$FB,,IFERROR(MATCH(E55,'ETPT Format DDG'!$2:$2,0),MATCH(C55,'ETPT Format DDG'!$2:$2,0))),
INDEX( 'ETPT Format DDG'!$A:$ZZ,,MATCH("Fonction agrégat",'ETPT Format DDG'!2:2,0)),"F-PLAC-SUB",
INDEX( 'ETPT Format DDG'!$A:$ZZ,,MATCH("Juridiction",'ETPT Format DDG'!2:2,0)),$A$3)</f>
      </c>
      <c r="R55" s="73">
        <f>SUMIFS(
INDEX('ETPT Format DDG'!$A:$FB,,IFERROR(MATCH(E55,'ETPT Format DDG'!$2:$2,0),MATCH(C55,'ETPT Format DDG'!$2:$2,0))),
INDEX( 'ETPT Format DDG'!$A:$ZZ,,MATCH("Fonction agrégat",'ETPT Format DDG'!2:2,0)),"C",
'ETPT Format DDG'!$H:$H,"Greffe",
INDEX( 'ETPT Format DDG'!$A:$ZZ,,MATCH("Juridiction",'ETPT Format DDG'!2:2,0)),$A$3)</f>
      </c>
      <c r="S55" s="71">
        <f>SUMIFS(
INDEX('ETPT Format DDG'!$A:$FB,,IFERROR(MATCH(E55,'ETPT Format DDG'!$2:$2,0),MATCH(C55,'ETPT Format DDG'!$2:$2,0))),
INDEX( 'ETPT Format DDG'!$A:$ZZ,,MATCH("Catégorie",'ETPT Format DDG'!2:2,0)),"Greffe",
INDEX( 'ETPT Format DDG'!$A:$ZZ,,MATCH("Juridiction",'ETPT Format DDG'!2:2,0)),$A$3)</f>
      </c>
      <c r="T55" s="72">
        <f>IF(AND(OR(LEFT(C55,3)="12.",LEFT(E55,3)="12.",LEFT(E55,5)="CET &gt;",IFERROR(S55/$S$6,"")=0),NOT(AND(LEFT(E55,4)="12.8",IFERROR(G55/$G$6,"")&lt;&gt;0)),NOT(AND(LEFT(E55,5)="12.31",IFERROR(S55/$G$6,"")&lt;&gt;0)),NOT(AND(LEFT(E55,5)="12.32",IFERROR(S55/$G$6,"")&lt;&gt;0))),"", IFERROR(S55/$S$6,""))</f>
      </c>
      <c r="U55" s="71">
        <f>SUMIFS(
INDEX('ETPT Format DDG'!$A:$FB,,IFERROR(MATCH(E55,'ETPT Format DDG'!$2:$2,0),MATCH(C55,'ETPT Format DDG'!$2:$2,0))),
INDEX( 'ETPT Format DDG'!$A:$ZZ,,MATCH("Fonction agrégat",'ETPT Format DDG'!2:2,0)),"C",
INDEX( 'ETPT Format DDG'!$A:$ZZ,,MATCH("Juridiction",'ETPT Format DDG'!2:2,0)),$A$3,
INDEX( 'ETPT Format DDG'!$A:$ZZ,,MATCH("Catégorie",'ETPT Format DDG'!2:2,0)),"Autour du magistrat")</f>
      </c>
      <c r="V55" s="74">
        <f>IF(AND(OR(LEFT(C55,3)="12.",LEFT(E55,3)="12.",LEFT(E55,5)="CET &gt;",IFERROR(U55/$U$6,"")=0),NOT(AND(LEFT(E55,4)="12.8",IFERROR(G55/$G$6,"")&lt;&gt;0)),NOT(AND(LEFT(E55,5)="12.31",IFERROR(U55/$G$6,"")&lt;&gt;0)),NOT(AND(LEFT(E55,5)="12.32",IFERROR(U55/$G$6,"")&lt;&gt;0))),"", IFERROR(U55/$U$6,""))</f>
      </c>
    </row>
    <row r="56" ht="16" customHeight="1" spans="1:23" x14ac:dyDescent="0.25">
      <c r="A56" s="40"/>
      <c r="C56" s="68" t="s">
        <v>91</v>
      </c>
      <c r="D56" s="68" t="s">
        <v>91</v>
      </c>
      <c r="E56" s="69"/>
      <c r="F56" s="70"/>
      <c r="G56" s="71">
        <f>SUMIFS(
INDEX('ETPT Format DDG'!$A:$ZZ,,IFERROR(MATCH(E56,'ETPT Format DDG'!$2:$2,0),MATCH(C56,'ETPT Format DDG'!$2:$2,0))),
INDEX( 'ETPT Format DDG'!$A:$ZZ,,MATCH("Fonction agrégat",'ETPT Format DDG'!2:2,0)),"M-TIT",
INDEX( 'ETPT Format DDG'!$A:$ZZ,,MATCH("Juridiction",'ETPT Format DDG'!2:2,0)),$A$3)</f>
      </c>
      <c r="H56" s="72">
        <f>IF(AND(OR(LEFT(C56,3)="12.",LEFT(E56,3)="12.",LEFT(E56,5)="CET &gt;",IFERROR(G56/$G$6,"")=0),NOT(AND(LEFT(E56,4)="12.8",IFERROR(G56/$G$6,"")&lt;&gt;0)),NOT(AND(LEFT(E56,5)="12.31",IFERROR(G56/$G$6,"")&lt;&gt;0)),NOT(AND(LEFT(E56,5)="12.32",IFERROR(G56/$G$6,"")&lt;&gt;0))),"", IFERROR(G56/$G$6,""))</f>
      </c>
      <c r="I56" s="73">
        <f>SUMIFS(
INDEX('ETPT Format DDG'!$A:$ZZ,,IFERROR(MATCH(E56,'ETPT Format DDG'!$2:$2,0),MATCH(C56,'ETPT Format DDG'!$2:$2,0))),
INDEX( 'ETPT Format DDG'!$A:$ZZ,,MATCH("Fonction agrégat",'ETPT Format DDG'!2:2,0)),"M-PLAC-ADD",
INDEX( 'ETPT Format DDG'!$A:$ZZ,,MATCH("Juridiction",'ETPT Format DDG'!2:2,0)),$A$3)</f>
      </c>
      <c r="J56" s="73">
        <f>SUMIFS(
INDEX('ETPT Format DDG'!$A:$ZZ,,IFERROR(MATCH(E56,'ETPT Format DDG'!$2:$2,0),MATCH(C56,'ETPT Format DDG'!$2:$2,0))),
INDEX( 'ETPT Format DDG'!$A:$ZZ,,MATCH("Fonction agrégat",'ETPT Format DDG'!2:2,0)),"M-PLAC-SUB",
INDEX( 'ETPT Format DDG'!$A:$ZZ,,MATCH("Juridiction",'ETPT Format DDG'!2:2,0)),$A$3)</f>
      </c>
      <c r="K56" s="73">
        <f>SUMIFS(
INDEX('ETPT Format DDG'!$A:$ZZ,,IFERROR(MATCH(E56,'ETPT Format DDG'!$2:$2,0),MATCH(C56,'ETPT Format DDG'!$2:$2,0))),
INDEX( 'ETPT Format DDG'!$A:$ZZ,,MATCH("Fonction agrégat",'ETPT Format DDG'!2:2,0)),"M-CONT",
INDEX( 'ETPT Format DDG'!$A:$ZZ,,MATCH("Juridiction",'ETPT Format DDG'!2:2,0)),$A$3,
INDEX( 'ETPT Format DDG'!$A:$ZZ,,MATCH("Catégorie",'ETPT Format DDG'!2:2,0)),"Magistrat")</f>
      </c>
      <c r="L56" s="71">
        <f>SUMIFS(
INDEX('ETPT Format DDG'!$A:$ZZ,,IFERROR(MATCH(E56,'ETPT Format DDG'!$2:$2,0),MATCH(C56,'ETPT Format DDG'!$2:$2,0))),
INDEX( 'ETPT Format DDG'!$A:$ZZ,,MATCH("Juridiction",'ETPT Format DDG'!2:2,0)),$A$3,
INDEX( 'ETPT Format DDG'!$A:$ZZ,,MATCH("Catégorie",'ETPT Format DDG'!2:2,0)),"Magistrat")</f>
      </c>
      <c r="M56" s="74">
        <f>IF(AND(OR(LEFT(C56,3)="12.",LEFT(E56,3)="12.",LEFT(E56,5)="CET &gt;", IFERROR(L56/$L$6,"")=0),NOT(AND(LEFT(E56,4)="12.8",IFERROR(G56/$G$6,"")&lt;&gt;0)),NOT(AND(LEFT(E56,5)="12.31",IFERROR(L56/$G$6,"")&lt;&gt;0)),NOT(AND(LEFT(E56,5)="12.32",IFERROR(L56/$G$6,"")&lt;&gt;0))),"", IFERROR(L56/$L$6,""))</f>
      </c>
      <c r="N56" s="73">
        <f>SUMIFS(
INDEX('ETPT Format DDG'!$A:$ZZ,,IFERROR(MATCH(E56,'ETPT Format DDG'!$2:$2,0),MATCH(C56,'ETPT Format DDG'!$2:$2,0))),
INDEX( 'ETPT Format DDG'!$A:$ZZ,,MATCH("Fonction agrégat",'ETPT Format DDG'!2:2,0)),"F-TIT",
INDEX( 'ETPT Format DDG'!$A:$ZZ,,MATCH("Juridiction",'ETPT Format DDG'!2:2,0)),$A$3)</f>
      </c>
      <c r="O56" s="72">
        <f>IF(AND(OR(LEFT(C56,3)="12.",LEFT(E56,3)="12.",LEFT(E56,5)="CET &gt;",IFERROR(N56/$N$6,"")=0),NOT(AND(LEFT(E56,4)="12.8",IFERROR(G56/$G$6,"")&lt;&gt;0)),NOT(AND(LEFT(E56,5)="12.31",IFERROR(N56/$G$6,"")&lt;&gt;0)),NOT(AND(LEFT(E56,5)="12.32",IFERROR(N56/$G$6,"")&lt;&gt;0))),"",IFERROR(N56/$N$6,""))</f>
      </c>
      <c r="P56" s="73">
        <f>SUMIFS(
INDEX('ETPT Format DDG'!$A:$FB,,IFERROR(MATCH(E56,'ETPT Format DDG'!$2:$2,0),MATCH(C56,'ETPT Format DDG'!$2:$2,0))),
INDEX( 'ETPT Format DDG'!$A:$ZZ,,MATCH("Fonction agrégat",'ETPT Format DDG'!2:2,0)),"F-PLAC-ADD",
INDEX( 'ETPT Format DDG'!$A:$ZZ,,MATCH("Juridiction",'ETPT Format DDG'!2:2,0)),$A$3)</f>
      </c>
      <c r="Q56" s="73">
        <f>SUMIFS(
INDEX('ETPT Format DDG'!$A:$FB,,IFERROR(MATCH(E56,'ETPT Format DDG'!$2:$2,0),MATCH(C56,'ETPT Format DDG'!$2:$2,0))),
INDEX( 'ETPT Format DDG'!$A:$ZZ,,MATCH("Fonction agrégat",'ETPT Format DDG'!2:2,0)),"F-PLAC-SUB",
INDEX( 'ETPT Format DDG'!$A:$ZZ,,MATCH("Juridiction",'ETPT Format DDG'!2:2,0)),$A$3)</f>
      </c>
      <c r="R56" s="73">
        <f>SUMIFS(
INDEX('ETPT Format DDG'!$A:$FB,,IFERROR(MATCH(E56,'ETPT Format DDG'!$2:$2,0),MATCH(C56,'ETPT Format DDG'!$2:$2,0))),
INDEX( 'ETPT Format DDG'!$A:$ZZ,,MATCH("Fonction agrégat",'ETPT Format DDG'!2:2,0)),"C",
'ETPT Format DDG'!$H:$H,"Greffe",
INDEX( 'ETPT Format DDG'!$A:$ZZ,,MATCH("Juridiction",'ETPT Format DDG'!2:2,0)),$A$3)</f>
      </c>
      <c r="S56" s="71">
        <f>SUMIFS(
INDEX('ETPT Format DDG'!$A:$FB,,IFERROR(MATCH(E56,'ETPT Format DDG'!$2:$2,0),MATCH(C56,'ETPT Format DDG'!$2:$2,0))),
INDEX( 'ETPT Format DDG'!$A:$ZZ,,MATCH("Catégorie",'ETPT Format DDG'!2:2,0)),"Greffe",
INDEX( 'ETPT Format DDG'!$A:$ZZ,,MATCH("Juridiction",'ETPT Format DDG'!2:2,0)),$A$3)</f>
      </c>
      <c r="T56" s="72">
        <f>IF(AND(OR(LEFT(C56,3)="12.",LEFT(E56,3)="12.",LEFT(E56,5)="CET &gt;",IFERROR(S56/$S$6,"")=0),NOT(AND(LEFT(E56,4)="12.8",IFERROR(G56/$G$6,"")&lt;&gt;0)),NOT(AND(LEFT(E56,5)="12.31",IFERROR(S56/$G$6,"")&lt;&gt;0)),NOT(AND(LEFT(E56,5)="12.32",IFERROR(S56/$G$6,"")&lt;&gt;0))),"", IFERROR(S56/$S$6,""))</f>
      </c>
      <c r="U56" s="71">
        <f>SUMIFS(
INDEX('ETPT Format DDG'!$A:$FB,,IFERROR(MATCH(E56,'ETPT Format DDG'!$2:$2,0),MATCH(C56,'ETPT Format DDG'!$2:$2,0))),
INDEX( 'ETPT Format DDG'!$A:$ZZ,,MATCH("Fonction agrégat",'ETPT Format DDG'!2:2,0)),"C",
INDEX( 'ETPT Format DDG'!$A:$ZZ,,MATCH("Juridiction",'ETPT Format DDG'!2:2,0)),$A$3,
INDEX( 'ETPT Format DDG'!$A:$ZZ,,MATCH("Catégorie",'ETPT Format DDG'!2:2,0)),"Autour du magistrat")</f>
      </c>
      <c r="V56" s="74">
        <f>IF(AND(OR(LEFT(C56,3)="12.",LEFT(E56,3)="12.",LEFT(E56,5)="CET &gt;",IFERROR(U56/$U$6,"")=0),NOT(AND(LEFT(E56,4)="12.8",IFERROR(G56/$G$6,"")&lt;&gt;0)),NOT(AND(LEFT(E56,5)="12.31",IFERROR(U56/$G$6,"")&lt;&gt;0)),NOT(AND(LEFT(E56,5)="12.32",IFERROR(U56/$G$6,"")&lt;&gt;0))),"", IFERROR(U56/$U$6,""))</f>
      </c>
    </row>
    <row r="57" ht="16" customHeight="1" spans="1:23" x14ac:dyDescent="0.25">
      <c r="A57" s="40"/>
      <c r="C57" s="68"/>
      <c r="D57" s="68"/>
      <c r="E57" s="69" t="s">
        <v>92</v>
      </c>
      <c r="F57" s="70" t="s">
        <v>92</v>
      </c>
      <c r="G57" s="71">
        <f>SUMIFS(
INDEX('ETPT Format DDG'!$A:$ZZ,,IFERROR(MATCH(E57,'ETPT Format DDG'!$2:$2,0),MATCH(C57,'ETPT Format DDG'!$2:$2,0))),
INDEX( 'ETPT Format DDG'!$A:$ZZ,,MATCH("Fonction agrégat",'ETPT Format DDG'!2:2,0)),"M-TIT",
INDEX( 'ETPT Format DDG'!$A:$ZZ,,MATCH("Juridiction",'ETPT Format DDG'!2:2,0)),$A$3)</f>
      </c>
      <c r="H57" s="72">
        <f>IF(AND(OR(LEFT(C57,3)="12.",LEFT(E57,3)="12.",LEFT(E57,5)="CET &gt;",IFERROR(G57/$G$6,"")=0),NOT(AND(LEFT(E57,4)="12.8",IFERROR(G57/$G$6,"")&lt;&gt;0)),NOT(AND(LEFT(E57,5)="12.31",IFERROR(G57/$G$6,"")&lt;&gt;0)),NOT(AND(LEFT(E57,5)="12.32",IFERROR(G57/$G$6,"")&lt;&gt;0))),"", IFERROR(G57/$G$6,""))</f>
      </c>
      <c r="I57" s="73">
        <f>SUMIFS(
INDEX('ETPT Format DDG'!$A:$ZZ,,IFERROR(MATCH(E57,'ETPT Format DDG'!$2:$2,0),MATCH(C57,'ETPT Format DDG'!$2:$2,0))),
INDEX( 'ETPT Format DDG'!$A:$ZZ,,MATCH("Fonction agrégat",'ETPT Format DDG'!2:2,0)),"M-PLAC-ADD",
INDEX( 'ETPT Format DDG'!$A:$ZZ,,MATCH("Juridiction",'ETPT Format DDG'!2:2,0)),$A$3)</f>
      </c>
      <c r="J57" s="73">
        <f>SUMIFS(
INDEX('ETPT Format DDG'!$A:$ZZ,,IFERROR(MATCH(E57,'ETPT Format DDG'!$2:$2,0),MATCH(C57,'ETPT Format DDG'!$2:$2,0))),
INDEX( 'ETPT Format DDG'!$A:$ZZ,,MATCH("Fonction agrégat",'ETPT Format DDG'!2:2,0)),"M-PLAC-SUB",
INDEX( 'ETPT Format DDG'!$A:$ZZ,,MATCH("Juridiction",'ETPT Format DDG'!2:2,0)),$A$3)</f>
      </c>
      <c r="K57" s="73">
        <f>SUMIFS(
INDEX('ETPT Format DDG'!$A:$ZZ,,IFERROR(MATCH(E57,'ETPT Format DDG'!$2:$2,0),MATCH(C57,'ETPT Format DDG'!$2:$2,0))),
INDEX( 'ETPT Format DDG'!$A:$ZZ,,MATCH("Fonction agrégat",'ETPT Format DDG'!2:2,0)),"M-CONT",
INDEX( 'ETPT Format DDG'!$A:$ZZ,,MATCH("Juridiction",'ETPT Format DDG'!2:2,0)),$A$3,
INDEX( 'ETPT Format DDG'!$A:$ZZ,,MATCH("Catégorie",'ETPT Format DDG'!2:2,0)),"Magistrat")</f>
      </c>
      <c r="L57" s="71">
        <f>SUMIFS(
INDEX('ETPT Format DDG'!$A:$ZZ,,IFERROR(MATCH(E57,'ETPT Format DDG'!$2:$2,0),MATCH(C57,'ETPT Format DDG'!$2:$2,0))),
INDEX( 'ETPT Format DDG'!$A:$ZZ,,MATCH("Juridiction",'ETPT Format DDG'!2:2,0)),$A$3,
INDEX( 'ETPT Format DDG'!$A:$ZZ,,MATCH("Catégorie",'ETPT Format DDG'!2:2,0)),"Magistrat")</f>
      </c>
      <c r="M57" s="74">
        <f>IF(AND(OR(LEFT(C57,3)="12.",LEFT(E57,3)="12.",LEFT(E57,5)="CET &gt;", IFERROR(L57/$L$6,"")=0),NOT(AND(LEFT(E57,4)="12.8",IFERROR(G57/$G$6,"")&lt;&gt;0)),NOT(AND(LEFT(E57,5)="12.31",IFERROR(L57/$G$6,"")&lt;&gt;0)),NOT(AND(LEFT(E57,5)="12.32",IFERROR(L57/$G$6,"")&lt;&gt;0))),"", IFERROR(L57/$L$6,""))</f>
      </c>
      <c r="N57" s="73">
        <f>SUMIFS(
INDEX('ETPT Format DDG'!$A:$ZZ,,IFERROR(MATCH(E57,'ETPT Format DDG'!$2:$2,0),MATCH(C57,'ETPT Format DDG'!$2:$2,0))),
INDEX( 'ETPT Format DDG'!$A:$ZZ,,MATCH("Fonction agrégat",'ETPT Format DDG'!2:2,0)),"F-TIT",
INDEX( 'ETPT Format DDG'!$A:$ZZ,,MATCH("Juridiction",'ETPT Format DDG'!2:2,0)),$A$3)</f>
      </c>
      <c r="O57" s="72">
        <f>IF(AND(OR(LEFT(C57,3)="12.",LEFT(E57,3)="12.",LEFT(E57,5)="CET &gt;",IFERROR(N57/$N$6,"")=0),NOT(AND(LEFT(E57,4)="12.8",IFERROR(G57/$G$6,"")&lt;&gt;0)),NOT(AND(LEFT(E57,5)="12.31",IFERROR(N57/$G$6,"")&lt;&gt;0)),NOT(AND(LEFT(E57,5)="12.32",IFERROR(N57/$G$6,"")&lt;&gt;0))),"",IFERROR(N57/$N$6,""))</f>
      </c>
      <c r="P57" s="73">
        <f>SUMIFS(
INDEX('ETPT Format DDG'!$A:$FB,,IFERROR(MATCH(E57,'ETPT Format DDG'!$2:$2,0),MATCH(C57,'ETPT Format DDG'!$2:$2,0))),
INDEX( 'ETPT Format DDG'!$A:$ZZ,,MATCH("Fonction agrégat",'ETPT Format DDG'!2:2,0)),"F-PLAC-ADD",
INDEX( 'ETPT Format DDG'!$A:$ZZ,,MATCH("Juridiction",'ETPT Format DDG'!2:2,0)),$A$3)</f>
      </c>
      <c r="Q57" s="73">
        <f>SUMIFS(
INDEX('ETPT Format DDG'!$A:$FB,,IFERROR(MATCH(E57,'ETPT Format DDG'!$2:$2,0),MATCH(C57,'ETPT Format DDG'!$2:$2,0))),
INDEX( 'ETPT Format DDG'!$A:$ZZ,,MATCH("Fonction agrégat",'ETPT Format DDG'!2:2,0)),"F-PLAC-SUB",
INDEX( 'ETPT Format DDG'!$A:$ZZ,,MATCH("Juridiction",'ETPT Format DDG'!2:2,0)),$A$3)</f>
      </c>
      <c r="R57" s="73">
        <f>SUMIFS(
INDEX('ETPT Format DDG'!$A:$FB,,IFERROR(MATCH(E57,'ETPT Format DDG'!$2:$2,0),MATCH(C57,'ETPT Format DDG'!$2:$2,0))),
INDEX( 'ETPT Format DDG'!$A:$ZZ,,MATCH("Fonction agrégat",'ETPT Format DDG'!2:2,0)),"C",
'ETPT Format DDG'!$H:$H,"Greffe",
INDEX( 'ETPT Format DDG'!$A:$ZZ,,MATCH("Juridiction",'ETPT Format DDG'!2:2,0)),$A$3)</f>
      </c>
      <c r="S57" s="71">
        <f>SUMIFS(
INDEX('ETPT Format DDG'!$A:$FB,,IFERROR(MATCH(E57,'ETPT Format DDG'!$2:$2,0),MATCH(C57,'ETPT Format DDG'!$2:$2,0))),
INDEX( 'ETPT Format DDG'!$A:$ZZ,,MATCH("Catégorie",'ETPT Format DDG'!2:2,0)),"Greffe",
INDEX( 'ETPT Format DDG'!$A:$ZZ,,MATCH("Juridiction",'ETPT Format DDG'!2:2,0)),$A$3)</f>
      </c>
      <c r="T57" s="72">
        <f>IF(AND(OR(LEFT(C57,3)="12.",LEFT(E57,3)="12.",LEFT(E57,5)="CET &gt;",IFERROR(S57/$S$6,"")=0),NOT(AND(LEFT(E57,4)="12.8",IFERROR(G57/$G$6,"")&lt;&gt;0)),NOT(AND(LEFT(E57,5)="12.31",IFERROR(S57/$G$6,"")&lt;&gt;0)),NOT(AND(LEFT(E57,5)="12.32",IFERROR(S57/$G$6,"")&lt;&gt;0))),"", IFERROR(S57/$S$6,""))</f>
      </c>
      <c r="U57" s="71">
        <f>SUMIFS(
INDEX('ETPT Format DDG'!$A:$FB,,IFERROR(MATCH(E57,'ETPT Format DDG'!$2:$2,0),MATCH(C57,'ETPT Format DDG'!$2:$2,0))),
INDEX( 'ETPT Format DDG'!$A:$ZZ,,MATCH("Fonction agrégat",'ETPT Format DDG'!2:2,0)),"C",
INDEX( 'ETPT Format DDG'!$A:$ZZ,,MATCH("Juridiction",'ETPT Format DDG'!2:2,0)),$A$3,
INDEX( 'ETPT Format DDG'!$A:$ZZ,,MATCH("Catégorie",'ETPT Format DDG'!2:2,0)),"Autour du magistrat")</f>
      </c>
      <c r="V57" s="74">
        <f>IF(AND(OR(LEFT(C57,3)="12.",LEFT(E57,3)="12.",LEFT(E57,5)="CET &gt;",IFERROR(U57/$U$6,"")=0),NOT(AND(LEFT(E57,4)="12.8",IFERROR(G57/$G$6,"")&lt;&gt;0)),NOT(AND(LEFT(E57,5)="12.31",IFERROR(U57/$G$6,"")&lt;&gt;0)),NOT(AND(LEFT(E57,5)="12.32",IFERROR(U57/$G$6,"")&lt;&gt;0))),"", IFERROR(U57/$U$6,""))</f>
      </c>
    </row>
    <row r="58" ht="16" customHeight="1" spans="1:23" x14ac:dyDescent="0.25">
      <c r="A58" s="40"/>
      <c r="C58" s="68"/>
      <c r="D58" s="68"/>
      <c r="E58" s="69" t="s">
        <v>93</v>
      </c>
      <c r="F58" s="70" t="s">
        <v>93</v>
      </c>
      <c r="G58" s="71">
        <f>SUMIFS(
INDEX('ETPT Format DDG'!$A:$ZZ,,IFERROR(MATCH(E58,'ETPT Format DDG'!$2:$2,0),MATCH(C58,'ETPT Format DDG'!$2:$2,0))),
INDEX( 'ETPT Format DDG'!$A:$ZZ,,MATCH("Fonction agrégat",'ETPT Format DDG'!2:2,0)),"M-TIT",
INDEX( 'ETPT Format DDG'!$A:$ZZ,,MATCH("Juridiction",'ETPT Format DDG'!2:2,0)),$A$3)</f>
      </c>
      <c r="H58" s="72">
        <f>IF(AND(OR(LEFT(C58,3)="12.",LEFT(E58,3)="12.",LEFT(E58,5)="CET &gt;",IFERROR(G58/$G$6,"")=0),NOT(AND(LEFT(E58,4)="12.8",IFERROR(G58/$G$6,"")&lt;&gt;0)),NOT(AND(LEFT(E58,5)="12.31",IFERROR(G58/$G$6,"")&lt;&gt;0)),NOT(AND(LEFT(E58,5)="12.32",IFERROR(G58/$G$6,"")&lt;&gt;0))),"", IFERROR(G58/$G$6,""))</f>
      </c>
      <c r="I58" s="73">
        <f>SUMIFS(
INDEX('ETPT Format DDG'!$A:$ZZ,,IFERROR(MATCH(E58,'ETPT Format DDG'!$2:$2,0),MATCH(C58,'ETPT Format DDG'!$2:$2,0))),
INDEX( 'ETPT Format DDG'!$A:$ZZ,,MATCH("Fonction agrégat",'ETPT Format DDG'!2:2,0)),"M-PLAC-ADD",
INDEX( 'ETPT Format DDG'!$A:$ZZ,,MATCH("Juridiction",'ETPT Format DDG'!2:2,0)),$A$3)</f>
      </c>
      <c r="J58" s="73">
        <f>SUMIFS(
INDEX('ETPT Format DDG'!$A:$ZZ,,IFERROR(MATCH(E58,'ETPT Format DDG'!$2:$2,0),MATCH(C58,'ETPT Format DDG'!$2:$2,0))),
INDEX( 'ETPT Format DDG'!$A:$ZZ,,MATCH("Fonction agrégat",'ETPT Format DDG'!2:2,0)),"M-PLAC-SUB",
INDEX( 'ETPT Format DDG'!$A:$ZZ,,MATCH("Juridiction",'ETPT Format DDG'!2:2,0)),$A$3)</f>
      </c>
      <c r="K58" s="73">
        <f>SUMIFS(
INDEX('ETPT Format DDG'!$A:$ZZ,,IFERROR(MATCH(E58,'ETPT Format DDG'!$2:$2,0),MATCH(C58,'ETPT Format DDG'!$2:$2,0))),
INDEX( 'ETPT Format DDG'!$A:$ZZ,,MATCH("Fonction agrégat",'ETPT Format DDG'!2:2,0)),"M-CONT",
INDEX( 'ETPT Format DDG'!$A:$ZZ,,MATCH("Juridiction",'ETPT Format DDG'!2:2,0)),$A$3,
INDEX( 'ETPT Format DDG'!$A:$ZZ,,MATCH("Catégorie",'ETPT Format DDG'!2:2,0)),"Magistrat")</f>
      </c>
      <c r="L58" s="71">
        <f>SUMIFS(
INDEX('ETPT Format DDG'!$A:$ZZ,,IFERROR(MATCH(E58,'ETPT Format DDG'!$2:$2,0),MATCH(C58,'ETPT Format DDG'!$2:$2,0))),
INDEX( 'ETPT Format DDG'!$A:$ZZ,,MATCH("Juridiction",'ETPT Format DDG'!2:2,0)),$A$3,
INDEX( 'ETPT Format DDG'!$A:$ZZ,,MATCH("Catégorie",'ETPT Format DDG'!2:2,0)),"Magistrat")</f>
      </c>
      <c r="M58" s="74">
        <f>IF(AND(OR(LEFT(C58,3)="12.",LEFT(E58,3)="12.",LEFT(E58,5)="CET &gt;", IFERROR(L58/$L$6,"")=0),NOT(AND(LEFT(E58,4)="12.8",IFERROR(G58/$G$6,"")&lt;&gt;0)),NOT(AND(LEFT(E58,5)="12.31",IFERROR(L58/$G$6,"")&lt;&gt;0)),NOT(AND(LEFT(E58,5)="12.32",IFERROR(L58/$G$6,"")&lt;&gt;0))),"", IFERROR(L58/$L$6,""))</f>
      </c>
      <c r="N58" s="73">
        <f>SUMIFS(
INDEX('ETPT Format DDG'!$A:$ZZ,,IFERROR(MATCH(E58,'ETPT Format DDG'!$2:$2,0),MATCH(C58,'ETPT Format DDG'!$2:$2,0))),
INDEX( 'ETPT Format DDG'!$A:$ZZ,,MATCH("Fonction agrégat",'ETPT Format DDG'!2:2,0)),"F-TIT",
INDEX( 'ETPT Format DDG'!$A:$ZZ,,MATCH("Juridiction",'ETPT Format DDG'!2:2,0)),$A$3)</f>
      </c>
      <c r="O58" s="72">
        <f>IF(AND(OR(LEFT(C58,3)="12.",LEFT(E58,3)="12.",LEFT(E58,5)="CET &gt;",IFERROR(N58/$N$6,"")=0),NOT(AND(LEFT(E58,4)="12.8",IFERROR(G58/$G$6,"")&lt;&gt;0)),NOT(AND(LEFT(E58,5)="12.31",IFERROR(N58/$G$6,"")&lt;&gt;0)),NOT(AND(LEFT(E58,5)="12.32",IFERROR(N58/$G$6,"")&lt;&gt;0))),"",IFERROR(N58/$N$6,""))</f>
      </c>
      <c r="P58" s="73">
        <f>SUMIFS(
INDEX('ETPT Format DDG'!$A:$FB,,IFERROR(MATCH(E58,'ETPT Format DDG'!$2:$2,0),MATCH(C58,'ETPT Format DDG'!$2:$2,0))),
INDEX( 'ETPT Format DDG'!$A:$ZZ,,MATCH("Fonction agrégat",'ETPT Format DDG'!2:2,0)),"F-PLAC-ADD",
INDEX( 'ETPT Format DDG'!$A:$ZZ,,MATCH("Juridiction",'ETPT Format DDG'!2:2,0)),$A$3)</f>
      </c>
      <c r="Q58" s="73">
        <f>SUMIFS(
INDEX('ETPT Format DDG'!$A:$FB,,IFERROR(MATCH(E58,'ETPT Format DDG'!$2:$2,0),MATCH(C58,'ETPT Format DDG'!$2:$2,0))),
INDEX( 'ETPT Format DDG'!$A:$ZZ,,MATCH("Fonction agrégat",'ETPT Format DDG'!2:2,0)),"F-PLAC-SUB",
INDEX( 'ETPT Format DDG'!$A:$ZZ,,MATCH("Juridiction",'ETPT Format DDG'!2:2,0)),$A$3)</f>
      </c>
      <c r="R58" s="73">
        <f>SUMIFS(
INDEX('ETPT Format DDG'!$A:$FB,,IFERROR(MATCH(E58,'ETPT Format DDG'!$2:$2,0),MATCH(C58,'ETPT Format DDG'!$2:$2,0))),
INDEX( 'ETPT Format DDG'!$A:$ZZ,,MATCH("Fonction agrégat",'ETPT Format DDG'!2:2,0)),"C",
'ETPT Format DDG'!$H:$H,"Greffe",
INDEX( 'ETPT Format DDG'!$A:$ZZ,,MATCH("Juridiction",'ETPT Format DDG'!2:2,0)),$A$3)</f>
      </c>
      <c r="S58" s="71">
        <f>SUMIFS(
INDEX('ETPT Format DDG'!$A:$FB,,IFERROR(MATCH(E58,'ETPT Format DDG'!$2:$2,0),MATCH(C58,'ETPT Format DDG'!$2:$2,0))),
INDEX( 'ETPT Format DDG'!$A:$ZZ,,MATCH("Catégorie",'ETPT Format DDG'!2:2,0)),"Greffe",
INDEX( 'ETPT Format DDG'!$A:$ZZ,,MATCH("Juridiction",'ETPT Format DDG'!2:2,0)),$A$3)</f>
      </c>
      <c r="T58" s="72">
        <f>IF(AND(OR(LEFT(C58,3)="12.",LEFT(E58,3)="12.",LEFT(E58,5)="CET &gt;",IFERROR(S58/$S$6,"")=0),NOT(AND(LEFT(E58,4)="12.8",IFERROR(G58/$G$6,"")&lt;&gt;0)),NOT(AND(LEFT(E58,5)="12.31",IFERROR(S58/$G$6,"")&lt;&gt;0)),NOT(AND(LEFT(E58,5)="12.32",IFERROR(S58/$G$6,"")&lt;&gt;0))),"", IFERROR(S58/$S$6,""))</f>
      </c>
      <c r="U58" s="71">
        <f>SUMIFS(
INDEX('ETPT Format DDG'!$A:$FB,,IFERROR(MATCH(E58,'ETPT Format DDG'!$2:$2,0),MATCH(C58,'ETPT Format DDG'!$2:$2,0))),
INDEX( 'ETPT Format DDG'!$A:$ZZ,,MATCH("Fonction agrégat",'ETPT Format DDG'!2:2,0)),"C",
INDEX( 'ETPT Format DDG'!$A:$ZZ,,MATCH("Juridiction",'ETPT Format DDG'!2:2,0)),$A$3,
INDEX( 'ETPT Format DDG'!$A:$ZZ,,MATCH("Catégorie",'ETPT Format DDG'!2:2,0)),"Autour du magistrat")</f>
      </c>
      <c r="V58" s="74">
        <f>IF(AND(OR(LEFT(C58,3)="12.",LEFT(E58,3)="12.",LEFT(E58,5)="CET &gt;",IFERROR(U58/$U$6,"")=0),NOT(AND(LEFT(E58,4)="12.8",IFERROR(G58/$G$6,"")&lt;&gt;0)),NOT(AND(LEFT(E58,5)="12.31",IFERROR(U58/$G$6,"")&lt;&gt;0)),NOT(AND(LEFT(E58,5)="12.32",IFERROR(U58/$G$6,"")&lt;&gt;0))),"", IFERROR(U58/$U$6,""))</f>
      </c>
    </row>
    <row r="59" ht="16" customHeight="1" spans="1:23" x14ac:dyDescent="0.25">
      <c r="A59" s="40"/>
      <c r="C59" s="68" t="s">
        <v>94</v>
      </c>
      <c r="D59" s="68" t="s">
        <v>94</v>
      </c>
      <c r="E59" s="69"/>
      <c r="F59" s="70"/>
      <c r="G59" s="71">
        <f>SUMIFS(
INDEX('ETPT Format DDG'!$A:$ZZ,,IFERROR(MATCH(E59,'ETPT Format DDG'!$2:$2,0),MATCH(C59,'ETPT Format DDG'!$2:$2,0))),
INDEX( 'ETPT Format DDG'!$A:$ZZ,,MATCH("Fonction agrégat",'ETPT Format DDG'!2:2,0)),"M-TIT",
INDEX( 'ETPT Format DDG'!$A:$ZZ,,MATCH("Juridiction",'ETPT Format DDG'!2:2,0)),$A$3)</f>
      </c>
      <c r="H59" s="72">
        <f>IF(AND(OR(LEFT(C59,3)="12.",LEFT(E59,3)="12.",LEFT(E59,5)="CET &gt;",IFERROR(G59/$G$6,"")=0),NOT(AND(LEFT(E59,4)="12.8",IFERROR(G59/$G$6,"")&lt;&gt;0)),NOT(AND(LEFT(E59,5)="12.31",IFERROR(G59/$G$6,"")&lt;&gt;0)),NOT(AND(LEFT(E59,5)="12.32",IFERROR(G59/$G$6,"")&lt;&gt;0))),"", IFERROR(G59/$G$6,""))</f>
      </c>
      <c r="I59" s="73">
        <f>SUMIFS(
INDEX('ETPT Format DDG'!$A:$ZZ,,IFERROR(MATCH(E59,'ETPT Format DDG'!$2:$2,0),MATCH(C59,'ETPT Format DDG'!$2:$2,0))),
INDEX( 'ETPT Format DDG'!$A:$ZZ,,MATCH("Fonction agrégat",'ETPT Format DDG'!2:2,0)),"M-PLAC-ADD",
INDEX( 'ETPT Format DDG'!$A:$ZZ,,MATCH("Juridiction",'ETPT Format DDG'!2:2,0)),$A$3)</f>
      </c>
      <c r="J59" s="73">
        <f>SUMIFS(
INDEX('ETPT Format DDG'!$A:$ZZ,,IFERROR(MATCH(E59,'ETPT Format DDG'!$2:$2,0),MATCH(C59,'ETPT Format DDG'!$2:$2,0))),
INDEX( 'ETPT Format DDG'!$A:$ZZ,,MATCH("Fonction agrégat",'ETPT Format DDG'!2:2,0)),"M-PLAC-SUB",
INDEX( 'ETPT Format DDG'!$A:$ZZ,,MATCH("Juridiction",'ETPT Format DDG'!2:2,0)),$A$3)</f>
      </c>
      <c r="K59" s="73">
        <f>SUMIFS(
INDEX('ETPT Format DDG'!$A:$ZZ,,IFERROR(MATCH(E59,'ETPT Format DDG'!$2:$2,0),MATCH(C59,'ETPT Format DDG'!$2:$2,0))),
INDEX( 'ETPT Format DDG'!$A:$ZZ,,MATCH("Fonction agrégat",'ETPT Format DDG'!2:2,0)),"M-CONT",
INDEX( 'ETPT Format DDG'!$A:$ZZ,,MATCH("Juridiction",'ETPT Format DDG'!2:2,0)),$A$3,
INDEX( 'ETPT Format DDG'!$A:$ZZ,,MATCH("Catégorie",'ETPT Format DDG'!2:2,0)),"Magistrat")</f>
      </c>
      <c r="L59" s="71">
        <f>SUMIFS(
INDEX('ETPT Format DDG'!$A:$ZZ,,IFERROR(MATCH(E59,'ETPT Format DDG'!$2:$2,0),MATCH(C59,'ETPT Format DDG'!$2:$2,0))),
INDEX( 'ETPT Format DDG'!$A:$ZZ,,MATCH("Juridiction",'ETPT Format DDG'!2:2,0)),$A$3,
INDEX( 'ETPT Format DDG'!$A:$ZZ,,MATCH("Catégorie",'ETPT Format DDG'!2:2,0)),"Magistrat")</f>
      </c>
      <c r="M59" s="74">
        <f>IF(AND(OR(LEFT(C59,3)="12.",LEFT(E59,3)="12.",LEFT(E59,5)="CET &gt;", IFERROR(L59/$L$6,"")=0),NOT(AND(LEFT(E59,4)="12.8",IFERROR(G59/$G$6,"")&lt;&gt;0)),NOT(AND(LEFT(E59,5)="12.31",IFERROR(L59/$G$6,"")&lt;&gt;0)),NOT(AND(LEFT(E59,5)="12.32",IFERROR(L59/$G$6,"")&lt;&gt;0))),"", IFERROR(L59/$L$6,""))</f>
      </c>
      <c r="N59" s="73">
        <f>SUMIFS(
INDEX('ETPT Format DDG'!$A:$ZZ,,IFERROR(MATCH(E59,'ETPT Format DDG'!$2:$2,0),MATCH(C59,'ETPT Format DDG'!$2:$2,0))),
INDEX( 'ETPT Format DDG'!$A:$ZZ,,MATCH("Fonction agrégat",'ETPT Format DDG'!2:2,0)),"F-TIT",
INDEX( 'ETPT Format DDG'!$A:$ZZ,,MATCH("Juridiction",'ETPT Format DDG'!2:2,0)),$A$3)</f>
      </c>
      <c r="O59" s="72">
        <f>IF(AND(OR(LEFT(C59,3)="12.",LEFT(E59,3)="12.",LEFT(E59,5)="CET &gt;",IFERROR(N59/$N$6,"")=0),NOT(AND(LEFT(E59,4)="12.8",IFERROR(G59/$G$6,"")&lt;&gt;0)),NOT(AND(LEFT(E59,5)="12.31",IFERROR(N59/$G$6,"")&lt;&gt;0)),NOT(AND(LEFT(E59,5)="12.32",IFERROR(N59/$G$6,"")&lt;&gt;0))),"",IFERROR(N59/$N$6,""))</f>
      </c>
      <c r="P59" s="73">
        <f>SUMIFS(
INDEX('ETPT Format DDG'!$A:$FB,,IFERROR(MATCH(E59,'ETPT Format DDG'!$2:$2,0),MATCH(C59,'ETPT Format DDG'!$2:$2,0))),
INDEX( 'ETPT Format DDG'!$A:$ZZ,,MATCH("Fonction agrégat",'ETPT Format DDG'!2:2,0)),"F-PLAC-ADD",
INDEX( 'ETPT Format DDG'!$A:$ZZ,,MATCH("Juridiction",'ETPT Format DDG'!2:2,0)),$A$3)</f>
      </c>
      <c r="Q59" s="73">
        <f>SUMIFS(
INDEX('ETPT Format DDG'!$A:$FB,,IFERROR(MATCH(E59,'ETPT Format DDG'!$2:$2,0),MATCH(C59,'ETPT Format DDG'!$2:$2,0))),
INDEX( 'ETPT Format DDG'!$A:$ZZ,,MATCH("Fonction agrégat",'ETPT Format DDG'!2:2,0)),"F-PLAC-SUB",
INDEX( 'ETPT Format DDG'!$A:$ZZ,,MATCH("Juridiction",'ETPT Format DDG'!2:2,0)),$A$3)</f>
      </c>
      <c r="R59" s="73">
        <f>SUMIFS(
INDEX('ETPT Format DDG'!$A:$FB,,IFERROR(MATCH(E59,'ETPT Format DDG'!$2:$2,0),MATCH(C59,'ETPT Format DDG'!$2:$2,0))),
INDEX( 'ETPT Format DDG'!$A:$ZZ,,MATCH("Fonction agrégat",'ETPT Format DDG'!2:2,0)),"C",
'ETPT Format DDG'!$H:$H,"Greffe",
INDEX( 'ETPT Format DDG'!$A:$ZZ,,MATCH("Juridiction",'ETPT Format DDG'!2:2,0)),$A$3)</f>
      </c>
      <c r="S59" s="71">
        <f>SUMIFS(
INDEX('ETPT Format DDG'!$A:$FB,,IFERROR(MATCH(E59,'ETPT Format DDG'!$2:$2,0),MATCH(C59,'ETPT Format DDG'!$2:$2,0))),
INDEX( 'ETPT Format DDG'!$A:$ZZ,,MATCH("Catégorie",'ETPT Format DDG'!2:2,0)),"Greffe",
INDEX( 'ETPT Format DDG'!$A:$ZZ,,MATCH("Juridiction",'ETPT Format DDG'!2:2,0)),$A$3)</f>
      </c>
      <c r="T59" s="72">
        <f>IF(AND(OR(LEFT(C59,3)="12.",LEFT(E59,3)="12.",LEFT(E59,5)="CET &gt;",IFERROR(S59/$S$6,"")=0),NOT(AND(LEFT(E59,4)="12.8",IFERROR(G59/$G$6,"")&lt;&gt;0)),NOT(AND(LEFT(E59,5)="12.31",IFERROR(S59/$G$6,"")&lt;&gt;0)),NOT(AND(LEFT(E59,5)="12.32",IFERROR(S59/$G$6,"")&lt;&gt;0))),"", IFERROR(S59/$S$6,""))</f>
      </c>
      <c r="U59" s="71">
        <f>SUMIFS(
INDEX('ETPT Format DDG'!$A:$FB,,IFERROR(MATCH(E59,'ETPT Format DDG'!$2:$2,0),MATCH(C59,'ETPT Format DDG'!$2:$2,0))),
INDEX( 'ETPT Format DDG'!$A:$ZZ,,MATCH("Fonction agrégat",'ETPT Format DDG'!2:2,0)),"C",
INDEX( 'ETPT Format DDG'!$A:$ZZ,,MATCH("Juridiction",'ETPT Format DDG'!2:2,0)),$A$3,
INDEX( 'ETPT Format DDG'!$A:$ZZ,,MATCH("Catégorie",'ETPT Format DDG'!2:2,0)),"Autour du magistrat")</f>
      </c>
      <c r="V59" s="74">
        <f>IF(AND(OR(LEFT(C59,3)="12.",LEFT(E59,3)="12.",LEFT(E59,5)="CET &gt;",IFERROR(U59/$U$6,"")=0),NOT(AND(LEFT(E59,4)="12.8",IFERROR(G59/$G$6,"")&lt;&gt;0)),NOT(AND(LEFT(E59,5)="12.31",IFERROR(U59/$G$6,"")&lt;&gt;0)),NOT(AND(LEFT(E59,5)="12.32",IFERROR(U59/$G$6,"")&lt;&gt;0))),"", IFERROR(U59/$U$6,""))</f>
      </c>
    </row>
    <row r="60" ht="16" customHeight="1" spans="1:23" x14ac:dyDescent="0.25">
      <c r="A60" s="40"/>
      <c r="C60" s="68"/>
      <c r="D60" s="68"/>
      <c r="E60" s="69" t="s">
        <v>95</v>
      </c>
      <c r="F60" s="70" t="s">
        <v>95</v>
      </c>
      <c r="G60" s="71">
        <f>SUMIFS(
INDEX('ETPT Format DDG'!$A:$ZZ,,IFERROR(MATCH(E60,'ETPT Format DDG'!$2:$2,0),MATCH(C60,'ETPT Format DDG'!$2:$2,0))),
INDEX( 'ETPT Format DDG'!$A:$ZZ,,MATCH("Fonction agrégat",'ETPT Format DDG'!2:2,0)),"M-TIT",
INDEX( 'ETPT Format DDG'!$A:$ZZ,,MATCH("Juridiction",'ETPT Format DDG'!2:2,0)),$A$3)</f>
      </c>
      <c r="H60" s="72">
        <f>IF(AND(OR(LEFT(C60,3)="12.",LEFT(E60,3)="12.",LEFT(E60,5)="CET &gt;",IFERROR(G60/$G$6,"")=0),NOT(AND(LEFT(E60,4)="12.8",IFERROR(G60/$G$6,"")&lt;&gt;0)),NOT(AND(LEFT(E60,5)="12.31",IFERROR(G60/$G$6,"")&lt;&gt;0)),NOT(AND(LEFT(E60,5)="12.32",IFERROR(G60/$G$6,"")&lt;&gt;0))),"", IFERROR(G60/$G$6,""))</f>
      </c>
      <c r="I60" s="73">
        <f>SUMIFS(
INDEX('ETPT Format DDG'!$A:$ZZ,,IFERROR(MATCH(E60,'ETPT Format DDG'!$2:$2,0),MATCH(C60,'ETPT Format DDG'!$2:$2,0))),
INDEX( 'ETPT Format DDG'!$A:$ZZ,,MATCH("Fonction agrégat",'ETPT Format DDG'!2:2,0)),"M-PLAC-ADD",
INDEX( 'ETPT Format DDG'!$A:$ZZ,,MATCH("Juridiction",'ETPT Format DDG'!2:2,0)),$A$3)</f>
      </c>
      <c r="J60" s="73">
        <f>SUMIFS(
INDEX('ETPT Format DDG'!$A:$ZZ,,IFERROR(MATCH(E60,'ETPT Format DDG'!$2:$2,0),MATCH(C60,'ETPT Format DDG'!$2:$2,0))),
INDEX( 'ETPT Format DDG'!$A:$ZZ,,MATCH("Fonction agrégat",'ETPT Format DDG'!2:2,0)),"M-PLAC-SUB",
INDEX( 'ETPT Format DDG'!$A:$ZZ,,MATCH("Juridiction",'ETPT Format DDG'!2:2,0)),$A$3)</f>
      </c>
      <c r="K60" s="73">
        <f>SUMIFS(
INDEX('ETPT Format DDG'!$A:$ZZ,,IFERROR(MATCH(E60,'ETPT Format DDG'!$2:$2,0),MATCH(C60,'ETPT Format DDG'!$2:$2,0))),
INDEX( 'ETPT Format DDG'!$A:$ZZ,,MATCH("Fonction agrégat",'ETPT Format DDG'!2:2,0)),"M-CONT",
INDEX( 'ETPT Format DDG'!$A:$ZZ,,MATCH("Juridiction",'ETPT Format DDG'!2:2,0)),$A$3,
INDEX( 'ETPT Format DDG'!$A:$ZZ,,MATCH("Catégorie",'ETPT Format DDG'!2:2,0)),"Magistrat")</f>
      </c>
      <c r="L60" s="71">
        <f>SUMIFS(
INDEX('ETPT Format DDG'!$A:$ZZ,,IFERROR(MATCH(E60,'ETPT Format DDG'!$2:$2,0),MATCH(C60,'ETPT Format DDG'!$2:$2,0))),
INDEX( 'ETPT Format DDG'!$A:$ZZ,,MATCH("Juridiction",'ETPT Format DDG'!2:2,0)),$A$3,
INDEX( 'ETPT Format DDG'!$A:$ZZ,,MATCH("Catégorie",'ETPT Format DDG'!2:2,0)),"Magistrat")</f>
      </c>
      <c r="M60" s="74">
        <f>IF(AND(OR(LEFT(C60,3)="12.",LEFT(E60,3)="12.",LEFT(E60,5)="CET &gt;", IFERROR(L60/$L$6,"")=0),NOT(AND(LEFT(E60,4)="12.8",IFERROR(G60/$G$6,"")&lt;&gt;0)),NOT(AND(LEFT(E60,5)="12.31",IFERROR(L60/$G$6,"")&lt;&gt;0)),NOT(AND(LEFT(E60,5)="12.32",IFERROR(L60/$G$6,"")&lt;&gt;0))),"", IFERROR(L60/$L$6,""))</f>
      </c>
      <c r="N60" s="73">
        <f>SUMIFS(
INDEX('ETPT Format DDG'!$A:$ZZ,,IFERROR(MATCH(E60,'ETPT Format DDG'!$2:$2,0),MATCH(C60,'ETPT Format DDG'!$2:$2,0))),
INDEX( 'ETPT Format DDG'!$A:$ZZ,,MATCH("Fonction agrégat",'ETPT Format DDG'!2:2,0)),"F-TIT",
INDEX( 'ETPT Format DDG'!$A:$ZZ,,MATCH("Juridiction",'ETPT Format DDG'!2:2,0)),$A$3)</f>
      </c>
      <c r="O60" s="72">
        <f>IF(AND(OR(LEFT(C60,3)="12.",LEFT(E60,3)="12.",LEFT(E60,5)="CET &gt;",IFERROR(N60/$N$6,"")=0),NOT(AND(LEFT(E60,4)="12.8",IFERROR(G60/$G$6,"")&lt;&gt;0)),NOT(AND(LEFT(E60,5)="12.31",IFERROR(N60/$G$6,"")&lt;&gt;0)),NOT(AND(LEFT(E60,5)="12.32",IFERROR(N60/$G$6,"")&lt;&gt;0))),"",IFERROR(N60/$N$6,""))</f>
      </c>
      <c r="P60" s="73">
        <f>SUMIFS(
INDEX('ETPT Format DDG'!$A:$FB,,IFERROR(MATCH(E60,'ETPT Format DDG'!$2:$2,0),MATCH(C60,'ETPT Format DDG'!$2:$2,0))),
INDEX( 'ETPT Format DDG'!$A:$ZZ,,MATCH("Fonction agrégat",'ETPT Format DDG'!2:2,0)),"F-PLAC-ADD",
INDEX( 'ETPT Format DDG'!$A:$ZZ,,MATCH("Juridiction",'ETPT Format DDG'!2:2,0)),$A$3)</f>
      </c>
      <c r="Q60" s="73">
        <f>SUMIFS(
INDEX('ETPT Format DDG'!$A:$FB,,IFERROR(MATCH(E60,'ETPT Format DDG'!$2:$2,0),MATCH(C60,'ETPT Format DDG'!$2:$2,0))),
INDEX( 'ETPT Format DDG'!$A:$ZZ,,MATCH("Fonction agrégat",'ETPT Format DDG'!2:2,0)),"F-PLAC-SUB",
INDEX( 'ETPT Format DDG'!$A:$ZZ,,MATCH("Juridiction",'ETPT Format DDG'!2:2,0)),$A$3)</f>
      </c>
      <c r="R60" s="73">
        <f>SUMIFS(
INDEX('ETPT Format DDG'!$A:$FB,,IFERROR(MATCH(E60,'ETPT Format DDG'!$2:$2,0),MATCH(C60,'ETPT Format DDG'!$2:$2,0))),
INDEX( 'ETPT Format DDG'!$A:$ZZ,,MATCH("Fonction agrégat",'ETPT Format DDG'!2:2,0)),"C",
'ETPT Format DDG'!$H:$H,"Greffe",
INDEX( 'ETPT Format DDG'!$A:$ZZ,,MATCH("Juridiction",'ETPT Format DDG'!2:2,0)),$A$3)</f>
      </c>
      <c r="S60" s="71">
        <f>SUMIFS(
INDEX('ETPT Format DDG'!$A:$FB,,IFERROR(MATCH(E60,'ETPT Format DDG'!$2:$2,0),MATCH(C60,'ETPT Format DDG'!$2:$2,0))),
INDEX( 'ETPT Format DDG'!$A:$ZZ,,MATCH("Catégorie",'ETPT Format DDG'!2:2,0)),"Greffe",
INDEX( 'ETPT Format DDG'!$A:$ZZ,,MATCH("Juridiction",'ETPT Format DDG'!2:2,0)),$A$3)</f>
      </c>
      <c r="T60" s="72">
        <f>IF(AND(OR(LEFT(C60,3)="12.",LEFT(E60,3)="12.",LEFT(E60,5)="CET &gt;",IFERROR(S60/$S$6,"")=0),NOT(AND(LEFT(E60,4)="12.8",IFERROR(G60/$G$6,"")&lt;&gt;0)),NOT(AND(LEFT(E60,5)="12.31",IFERROR(S60/$G$6,"")&lt;&gt;0)),NOT(AND(LEFT(E60,5)="12.32",IFERROR(S60/$G$6,"")&lt;&gt;0))),"", IFERROR(S60/$S$6,""))</f>
      </c>
      <c r="U60" s="71">
        <f>SUMIFS(
INDEX('ETPT Format DDG'!$A:$FB,,IFERROR(MATCH(E60,'ETPT Format DDG'!$2:$2,0),MATCH(C60,'ETPT Format DDG'!$2:$2,0))),
INDEX( 'ETPT Format DDG'!$A:$ZZ,,MATCH("Fonction agrégat",'ETPT Format DDG'!2:2,0)),"C",
INDEX( 'ETPT Format DDG'!$A:$ZZ,,MATCH("Juridiction",'ETPT Format DDG'!2:2,0)),$A$3,
INDEX( 'ETPT Format DDG'!$A:$ZZ,,MATCH("Catégorie",'ETPT Format DDG'!2:2,0)),"Autour du magistrat")</f>
      </c>
      <c r="V60" s="74">
        <f>IF(AND(OR(LEFT(C60,3)="12.",LEFT(E60,3)="12.",LEFT(E60,5)="CET &gt;",IFERROR(U60/$U$6,"")=0),NOT(AND(LEFT(E60,4)="12.8",IFERROR(G60/$G$6,"")&lt;&gt;0)),NOT(AND(LEFT(E60,5)="12.31",IFERROR(U60/$G$6,"")&lt;&gt;0)),NOT(AND(LEFT(E60,5)="12.32",IFERROR(U60/$G$6,"")&lt;&gt;0))),"", IFERROR(U60/$U$6,""))</f>
      </c>
    </row>
    <row r="61" ht="16" customHeight="1" spans="1:23" x14ac:dyDescent="0.25">
      <c r="A61" s="40"/>
      <c r="C61" s="68"/>
      <c r="D61" s="68"/>
      <c r="E61" s="69" t="s">
        <v>96</v>
      </c>
      <c r="F61" s="70" t="s">
        <v>96</v>
      </c>
      <c r="G61" s="71">
        <f>SUMIFS(
INDEX('ETPT Format DDG'!$A:$ZZ,,IFERROR(MATCH(E61,'ETPT Format DDG'!$2:$2,0),MATCH(C61,'ETPT Format DDG'!$2:$2,0))),
INDEX( 'ETPT Format DDG'!$A:$ZZ,,MATCH("Fonction agrégat",'ETPT Format DDG'!2:2,0)),"M-TIT",
INDEX( 'ETPT Format DDG'!$A:$ZZ,,MATCH("Juridiction",'ETPT Format DDG'!2:2,0)),$A$3)</f>
      </c>
      <c r="H61" s="72">
        <f>IF(AND(OR(LEFT(C61,3)="12.",LEFT(E61,3)="12.",LEFT(E61,5)="CET &gt;",IFERROR(G61/$G$6,"")=0),NOT(AND(LEFT(E61,4)="12.8",IFERROR(G61/$G$6,"")&lt;&gt;0)),NOT(AND(LEFT(E61,5)="12.31",IFERROR(G61/$G$6,"")&lt;&gt;0)),NOT(AND(LEFT(E61,5)="12.32",IFERROR(G61/$G$6,"")&lt;&gt;0))),"", IFERROR(G61/$G$6,""))</f>
      </c>
      <c r="I61" s="73">
        <f>SUMIFS(
INDEX('ETPT Format DDG'!$A:$ZZ,,IFERROR(MATCH(E61,'ETPT Format DDG'!$2:$2,0),MATCH(C61,'ETPT Format DDG'!$2:$2,0))),
INDEX( 'ETPT Format DDG'!$A:$ZZ,,MATCH("Fonction agrégat",'ETPT Format DDG'!2:2,0)),"M-PLAC-ADD",
INDEX( 'ETPT Format DDG'!$A:$ZZ,,MATCH("Juridiction",'ETPT Format DDG'!2:2,0)),$A$3)</f>
      </c>
      <c r="J61" s="73">
        <f>SUMIFS(
INDEX('ETPT Format DDG'!$A:$ZZ,,IFERROR(MATCH(E61,'ETPT Format DDG'!$2:$2,0),MATCH(C61,'ETPT Format DDG'!$2:$2,0))),
INDEX( 'ETPT Format DDG'!$A:$ZZ,,MATCH("Fonction agrégat",'ETPT Format DDG'!2:2,0)),"M-PLAC-SUB",
INDEX( 'ETPT Format DDG'!$A:$ZZ,,MATCH("Juridiction",'ETPT Format DDG'!2:2,0)),$A$3)</f>
      </c>
      <c r="K61" s="73">
        <f>SUMIFS(
INDEX('ETPT Format DDG'!$A:$ZZ,,IFERROR(MATCH(E61,'ETPT Format DDG'!$2:$2,0),MATCH(C61,'ETPT Format DDG'!$2:$2,0))),
INDEX( 'ETPT Format DDG'!$A:$ZZ,,MATCH("Fonction agrégat",'ETPT Format DDG'!2:2,0)),"M-CONT",
INDEX( 'ETPT Format DDG'!$A:$ZZ,,MATCH("Juridiction",'ETPT Format DDG'!2:2,0)),$A$3,
INDEX( 'ETPT Format DDG'!$A:$ZZ,,MATCH("Catégorie",'ETPT Format DDG'!2:2,0)),"Magistrat")</f>
      </c>
      <c r="L61" s="71">
        <f>SUMIFS(
INDEX('ETPT Format DDG'!$A:$ZZ,,IFERROR(MATCH(E61,'ETPT Format DDG'!$2:$2,0),MATCH(C61,'ETPT Format DDG'!$2:$2,0))),
INDEX( 'ETPT Format DDG'!$A:$ZZ,,MATCH("Juridiction",'ETPT Format DDG'!2:2,0)),$A$3,
INDEX( 'ETPT Format DDG'!$A:$ZZ,,MATCH("Catégorie",'ETPT Format DDG'!2:2,0)),"Magistrat")</f>
      </c>
      <c r="M61" s="74">
        <f>IF(AND(OR(LEFT(C61,3)="12.",LEFT(E61,3)="12.",LEFT(E61,5)="CET &gt;", IFERROR(L61/$L$6,"")=0),NOT(AND(LEFT(E61,4)="12.8",IFERROR(G61/$G$6,"")&lt;&gt;0)),NOT(AND(LEFT(E61,5)="12.31",IFERROR(L61/$G$6,"")&lt;&gt;0)),NOT(AND(LEFT(E61,5)="12.32",IFERROR(L61/$G$6,"")&lt;&gt;0))),"", IFERROR(L61/$L$6,""))</f>
      </c>
      <c r="N61" s="73">
        <f>SUMIFS(
INDEX('ETPT Format DDG'!$A:$ZZ,,IFERROR(MATCH(E61,'ETPT Format DDG'!$2:$2,0),MATCH(C61,'ETPT Format DDG'!$2:$2,0))),
INDEX( 'ETPT Format DDG'!$A:$ZZ,,MATCH("Fonction agrégat",'ETPT Format DDG'!2:2,0)),"F-TIT",
INDEX( 'ETPT Format DDG'!$A:$ZZ,,MATCH("Juridiction",'ETPT Format DDG'!2:2,0)),$A$3)</f>
      </c>
      <c r="O61" s="72">
        <f>IF(AND(OR(LEFT(C61,3)="12.",LEFT(E61,3)="12.",LEFT(E61,5)="CET &gt;",IFERROR(N61/$N$6,"")=0),NOT(AND(LEFT(E61,4)="12.8",IFERROR(G61/$G$6,"")&lt;&gt;0)),NOT(AND(LEFT(E61,5)="12.31",IFERROR(N61/$G$6,"")&lt;&gt;0)),NOT(AND(LEFT(E61,5)="12.32",IFERROR(N61/$G$6,"")&lt;&gt;0))),"",IFERROR(N61/$N$6,""))</f>
      </c>
      <c r="P61" s="73">
        <f>SUMIFS(
INDEX('ETPT Format DDG'!$A:$FB,,IFERROR(MATCH(E61,'ETPT Format DDG'!$2:$2,0),MATCH(C61,'ETPT Format DDG'!$2:$2,0))),
INDEX( 'ETPT Format DDG'!$A:$ZZ,,MATCH("Fonction agrégat",'ETPT Format DDG'!2:2,0)),"F-PLAC-ADD",
INDEX( 'ETPT Format DDG'!$A:$ZZ,,MATCH("Juridiction",'ETPT Format DDG'!2:2,0)),$A$3)</f>
      </c>
      <c r="Q61" s="73">
        <f>SUMIFS(
INDEX('ETPT Format DDG'!$A:$FB,,IFERROR(MATCH(E61,'ETPT Format DDG'!$2:$2,0),MATCH(C61,'ETPT Format DDG'!$2:$2,0))),
INDEX( 'ETPT Format DDG'!$A:$ZZ,,MATCH("Fonction agrégat",'ETPT Format DDG'!2:2,0)),"F-PLAC-SUB",
INDEX( 'ETPT Format DDG'!$A:$ZZ,,MATCH("Juridiction",'ETPT Format DDG'!2:2,0)),$A$3)</f>
      </c>
      <c r="R61" s="73">
        <f>SUMIFS(
INDEX('ETPT Format DDG'!$A:$FB,,IFERROR(MATCH(E61,'ETPT Format DDG'!$2:$2,0),MATCH(C61,'ETPT Format DDG'!$2:$2,0))),
INDEX( 'ETPT Format DDG'!$A:$ZZ,,MATCH("Fonction agrégat",'ETPT Format DDG'!2:2,0)),"C",
'ETPT Format DDG'!$H:$H,"Greffe",
INDEX( 'ETPT Format DDG'!$A:$ZZ,,MATCH("Juridiction",'ETPT Format DDG'!2:2,0)),$A$3)</f>
      </c>
      <c r="S61" s="71">
        <f>SUMIFS(
INDEX('ETPT Format DDG'!$A:$FB,,IFERROR(MATCH(E61,'ETPT Format DDG'!$2:$2,0),MATCH(C61,'ETPT Format DDG'!$2:$2,0))),
INDEX( 'ETPT Format DDG'!$A:$ZZ,,MATCH("Catégorie",'ETPT Format DDG'!2:2,0)),"Greffe",
INDEX( 'ETPT Format DDG'!$A:$ZZ,,MATCH("Juridiction",'ETPT Format DDG'!2:2,0)),$A$3)</f>
      </c>
      <c r="T61" s="72">
        <f>IF(AND(OR(LEFT(C61,3)="12.",LEFT(E61,3)="12.",LEFT(E61,5)="CET &gt;",IFERROR(S61/$S$6,"")=0),NOT(AND(LEFT(E61,4)="12.8",IFERROR(G61/$G$6,"")&lt;&gt;0)),NOT(AND(LEFT(E61,5)="12.31",IFERROR(S61/$G$6,"")&lt;&gt;0)),NOT(AND(LEFT(E61,5)="12.32",IFERROR(S61/$G$6,"")&lt;&gt;0))),"", IFERROR(S61/$S$6,""))</f>
      </c>
      <c r="U61" s="71">
        <f>SUMIFS(
INDEX('ETPT Format DDG'!$A:$FB,,IFERROR(MATCH(E61,'ETPT Format DDG'!$2:$2,0),MATCH(C61,'ETPT Format DDG'!$2:$2,0))),
INDEX( 'ETPT Format DDG'!$A:$ZZ,,MATCH("Fonction agrégat",'ETPT Format DDG'!2:2,0)),"C",
INDEX( 'ETPT Format DDG'!$A:$ZZ,,MATCH("Juridiction",'ETPT Format DDG'!2:2,0)),$A$3,
INDEX( 'ETPT Format DDG'!$A:$ZZ,,MATCH("Catégorie",'ETPT Format DDG'!2:2,0)),"Autour du magistrat")</f>
      </c>
      <c r="V61" s="74">
        <f>IF(AND(OR(LEFT(C61,3)="12.",LEFT(E61,3)="12.",LEFT(E61,5)="CET &gt;",IFERROR(U61/$U$6,"")=0),NOT(AND(LEFT(E61,4)="12.8",IFERROR(G61/$G$6,"")&lt;&gt;0)),NOT(AND(LEFT(E61,5)="12.31",IFERROR(U61/$G$6,"")&lt;&gt;0)),NOT(AND(LEFT(E61,5)="12.32",IFERROR(U61/$G$6,"")&lt;&gt;0))),"", IFERROR(U61/$U$6,""))</f>
      </c>
    </row>
    <row r="62" ht="16" customHeight="1" spans="1:23" x14ac:dyDescent="0.25">
      <c r="A62" s="40"/>
      <c r="C62" s="68"/>
      <c r="D62" s="68"/>
      <c r="E62" s="69" t="s">
        <v>97</v>
      </c>
      <c r="F62" s="70" t="s">
        <v>97</v>
      </c>
      <c r="G62" s="71">
        <f>SUMIFS(
INDEX('ETPT Format DDG'!$A:$ZZ,,IFERROR(MATCH(E62,'ETPT Format DDG'!$2:$2,0),MATCH(C62,'ETPT Format DDG'!$2:$2,0))),
INDEX( 'ETPT Format DDG'!$A:$ZZ,,MATCH("Fonction agrégat",'ETPT Format DDG'!2:2,0)),"M-TIT",
INDEX( 'ETPT Format DDG'!$A:$ZZ,,MATCH("Juridiction",'ETPT Format DDG'!2:2,0)),$A$3)</f>
      </c>
      <c r="H62" s="72">
        <f>IF(AND(OR(LEFT(C62,3)="12.",LEFT(E62,3)="12.",LEFT(E62,5)="CET &gt;",IFERROR(G62/$G$6,"")=0),NOT(AND(LEFT(E62,4)="12.8",IFERROR(G62/$G$6,"")&lt;&gt;0)),NOT(AND(LEFT(E62,5)="12.31",IFERROR(G62/$G$6,"")&lt;&gt;0)),NOT(AND(LEFT(E62,5)="12.32",IFERROR(G62/$G$6,"")&lt;&gt;0))),"", IFERROR(G62/$G$6,""))</f>
      </c>
      <c r="I62" s="73">
        <f>SUMIFS(
INDEX('ETPT Format DDG'!$A:$ZZ,,IFERROR(MATCH(E62,'ETPT Format DDG'!$2:$2,0),MATCH(C62,'ETPT Format DDG'!$2:$2,0))),
INDEX( 'ETPT Format DDG'!$A:$ZZ,,MATCH("Fonction agrégat",'ETPT Format DDG'!2:2,0)),"M-PLAC-ADD",
INDEX( 'ETPT Format DDG'!$A:$ZZ,,MATCH("Juridiction",'ETPT Format DDG'!2:2,0)),$A$3)</f>
      </c>
      <c r="J62" s="73">
        <f>SUMIFS(
INDEX('ETPT Format DDG'!$A:$ZZ,,IFERROR(MATCH(E62,'ETPT Format DDG'!$2:$2,0),MATCH(C62,'ETPT Format DDG'!$2:$2,0))),
INDEX( 'ETPT Format DDG'!$A:$ZZ,,MATCH("Fonction agrégat",'ETPT Format DDG'!2:2,0)),"M-PLAC-SUB",
INDEX( 'ETPT Format DDG'!$A:$ZZ,,MATCH("Juridiction",'ETPT Format DDG'!2:2,0)),$A$3)</f>
      </c>
      <c r="K62" s="73">
        <f>SUMIFS(
INDEX('ETPT Format DDG'!$A:$ZZ,,IFERROR(MATCH(E62,'ETPT Format DDG'!$2:$2,0),MATCH(C62,'ETPT Format DDG'!$2:$2,0))),
INDEX( 'ETPT Format DDG'!$A:$ZZ,,MATCH("Fonction agrégat",'ETPT Format DDG'!2:2,0)),"M-CONT",
INDEX( 'ETPT Format DDG'!$A:$ZZ,,MATCH("Juridiction",'ETPT Format DDG'!2:2,0)),$A$3,
INDEX( 'ETPT Format DDG'!$A:$ZZ,,MATCH("Catégorie",'ETPT Format DDG'!2:2,0)),"Magistrat")</f>
      </c>
      <c r="L62" s="71">
        <f>SUMIFS(
INDEX('ETPT Format DDG'!$A:$ZZ,,IFERROR(MATCH(E62,'ETPT Format DDG'!$2:$2,0),MATCH(C62,'ETPT Format DDG'!$2:$2,0))),
INDEX( 'ETPT Format DDG'!$A:$ZZ,,MATCH("Juridiction",'ETPT Format DDG'!2:2,0)),$A$3,
INDEX( 'ETPT Format DDG'!$A:$ZZ,,MATCH("Catégorie",'ETPT Format DDG'!2:2,0)),"Magistrat")</f>
      </c>
      <c r="M62" s="74">
        <f>IF(AND(OR(LEFT(C62,3)="12.",LEFT(E62,3)="12.",LEFT(E62,5)="CET &gt;", IFERROR(L62/$L$6,"")=0),NOT(AND(LEFT(E62,4)="12.8",IFERROR(G62/$G$6,"")&lt;&gt;0)),NOT(AND(LEFT(E62,5)="12.31",IFERROR(L62/$G$6,"")&lt;&gt;0)),NOT(AND(LEFT(E62,5)="12.32",IFERROR(L62/$G$6,"")&lt;&gt;0))),"", IFERROR(L62/$L$6,""))</f>
      </c>
      <c r="N62" s="73">
        <f>SUMIFS(
INDEX('ETPT Format DDG'!$A:$ZZ,,IFERROR(MATCH(E62,'ETPT Format DDG'!$2:$2,0),MATCH(C62,'ETPT Format DDG'!$2:$2,0))),
INDEX( 'ETPT Format DDG'!$A:$ZZ,,MATCH("Fonction agrégat",'ETPT Format DDG'!2:2,0)),"F-TIT",
INDEX( 'ETPT Format DDG'!$A:$ZZ,,MATCH("Juridiction",'ETPT Format DDG'!2:2,0)),$A$3)</f>
      </c>
      <c r="O62" s="72">
        <f>IF(AND(OR(LEFT(C62,3)="12.",LEFT(E62,3)="12.",LEFT(E62,5)="CET &gt;",IFERROR(N62/$N$6,"")=0),NOT(AND(LEFT(E62,4)="12.8",IFERROR(G62/$G$6,"")&lt;&gt;0)),NOT(AND(LEFT(E62,5)="12.31",IFERROR(N62/$G$6,"")&lt;&gt;0)),NOT(AND(LEFT(E62,5)="12.32",IFERROR(N62/$G$6,"")&lt;&gt;0))),"",IFERROR(N62/$N$6,""))</f>
      </c>
      <c r="P62" s="73">
        <f>SUMIFS(
INDEX('ETPT Format DDG'!$A:$FB,,IFERROR(MATCH(E62,'ETPT Format DDG'!$2:$2,0),MATCH(C62,'ETPT Format DDG'!$2:$2,0))),
INDEX( 'ETPT Format DDG'!$A:$ZZ,,MATCH("Fonction agrégat",'ETPT Format DDG'!2:2,0)),"F-PLAC-ADD",
INDEX( 'ETPT Format DDG'!$A:$ZZ,,MATCH("Juridiction",'ETPT Format DDG'!2:2,0)),$A$3)</f>
      </c>
      <c r="Q62" s="73">
        <f>SUMIFS(
INDEX('ETPT Format DDG'!$A:$FB,,IFERROR(MATCH(E62,'ETPT Format DDG'!$2:$2,0),MATCH(C62,'ETPT Format DDG'!$2:$2,0))),
INDEX( 'ETPT Format DDG'!$A:$ZZ,,MATCH("Fonction agrégat",'ETPT Format DDG'!2:2,0)),"F-PLAC-SUB",
INDEX( 'ETPT Format DDG'!$A:$ZZ,,MATCH("Juridiction",'ETPT Format DDG'!2:2,0)),$A$3)</f>
      </c>
      <c r="R62" s="73">
        <f>SUMIFS(
INDEX('ETPT Format DDG'!$A:$FB,,IFERROR(MATCH(E62,'ETPT Format DDG'!$2:$2,0),MATCH(C62,'ETPT Format DDG'!$2:$2,0))),
INDEX( 'ETPT Format DDG'!$A:$ZZ,,MATCH("Fonction agrégat",'ETPT Format DDG'!2:2,0)),"C",
'ETPT Format DDG'!$H:$H,"Greffe",
INDEX( 'ETPT Format DDG'!$A:$ZZ,,MATCH("Juridiction",'ETPT Format DDG'!2:2,0)),$A$3)</f>
      </c>
      <c r="S62" s="71">
        <f>SUMIFS(
INDEX('ETPT Format DDG'!$A:$FB,,IFERROR(MATCH(E62,'ETPT Format DDG'!$2:$2,0),MATCH(C62,'ETPT Format DDG'!$2:$2,0))),
INDEX( 'ETPT Format DDG'!$A:$ZZ,,MATCH("Catégorie",'ETPT Format DDG'!2:2,0)),"Greffe",
INDEX( 'ETPT Format DDG'!$A:$ZZ,,MATCH("Juridiction",'ETPT Format DDG'!2:2,0)),$A$3)</f>
      </c>
      <c r="T62" s="72">
        <f>IF(AND(OR(LEFT(C62,3)="12.",LEFT(E62,3)="12.",LEFT(E62,5)="CET &gt;",IFERROR(S62/$S$6,"")=0),NOT(AND(LEFT(E62,4)="12.8",IFERROR(G62/$G$6,"")&lt;&gt;0)),NOT(AND(LEFT(E62,5)="12.31",IFERROR(S62/$G$6,"")&lt;&gt;0)),NOT(AND(LEFT(E62,5)="12.32",IFERROR(S62/$G$6,"")&lt;&gt;0))),"", IFERROR(S62/$S$6,""))</f>
      </c>
      <c r="U62" s="71">
        <f>SUMIFS(
INDEX('ETPT Format DDG'!$A:$FB,,IFERROR(MATCH(E62,'ETPT Format DDG'!$2:$2,0),MATCH(C62,'ETPT Format DDG'!$2:$2,0))),
INDEX( 'ETPT Format DDG'!$A:$ZZ,,MATCH("Fonction agrégat",'ETPT Format DDG'!2:2,0)),"C",
INDEX( 'ETPT Format DDG'!$A:$ZZ,,MATCH("Juridiction",'ETPT Format DDG'!2:2,0)),$A$3,
INDEX( 'ETPT Format DDG'!$A:$ZZ,,MATCH("Catégorie",'ETPT Format DDG'!2:2,0)),"Autour du magistrat")</f>
      </c>
      <c r="V62" s="74">
        <f>IF(AND(OR(LEFT(C62,3)="12.",LEFT(E62,3)="12.",LEFT(E62,5)="CET &gt;",IFERROR(U62/$U$6,"")=0),NOT(AND(LEFT(E62,4)="12.8",IFERROR(G62/$G$6,"")&lt;&gt;0)),NOT(AND(LEFT(E62,5)="12.31",IFERROR(U62/$G$6,"")&lt;&gt;0)),NOT(AND(LEFT(E62,5)="12.32",IFERROR(U62/$G$6,"")&lt;&gt;0))),"", IFERROR(U62/$U$6,""))</f>
      </c>
    </row>
    <row r="63" ht="16" customHeight="1" spans="1:23" x14ac:dyDescent="0.25">
      <c r="A63" s="40"/>
      <c r="C63" s="68"/>
      <c r="D63" s="68"/>
      <c r="E63" s="69" t="s">
        <v>98</v>
      </c>
      <c r="F63" s="70" t="s">
        <v>98</v>
      </c>
      <c r="G63" s="71">
        <f>SUMIFS(
INDEX('ETPT Format DDG'!$A:$ZZ,,IFERROR(MATCH(E63,'ETPT Format DDG'!$2:$2,0),MATCH(C63,'ETPT Format DDG'!$2:$2,0))),
INDEX( 'ETPT Format DDG'!$A:$ZZ,,MATCH("Fonction agrégat",'ETPT Format DDG'!2:2,0)),"M-TIT",
INDEX( 'ETPT Format DDG'!$A:$ZZ,,MATCH("Juridiction",'ETPT Format DDG'!2:2,0)),$A$3)</f>
      </c>
      <c r="H63" s="72">
        <f>IF(AND(OR(LEFT(C63,3)="12.",LEFT(E63,3)="12.",LEFT(E63,5)="CET &gt;",IFERROR(G63/$G$6,"")=0),NOT(AND(LEFT(E63,4)="12.8",IFERROR(G63/$G$6,"")&lt;&gt;0)),NOT(AND(LEFT(E63,5)="12.31",IFERROR(G63/$G$6,"")&lt;&gt;0)),NOT(AND(LEFT(E63,5)="12.32",IFERROR(G63/$G$6,"")&lt;&gt;0))),"", IFERROR(G63/$G$6,""))</f>
      </c>
      <c r="I63" s="73">
        <f>SUMIFS(
INDEX('ETPT Format DDG'!$A:$ZZ,,IFERROR(MATCH(E63,'ETPT Format DDG'!$2:$2,0),MATCH(C63,'ETPT Format DDG'!$2:$2,0))),
INDEX( 'ETPT Format DDG'!$A:$ZZ,,MATCH("Fonction agrégat",'ETPT Format DDG'!2:2,0)),"M-PLAC-ADD",
INDEX( 'ETPT Format DDG'!$A:$ZZ,,MATCH("Juridiction",'ETPT Format DDG'!2:2,0)),$A$3)</f>
      </c>
      <c r="J63" s="73">
        <f>SUMIFS(
INDEX('ETPT Format DDG'!$A:$ZZ,,IFERROR(MATCH(E63,'ETPT Format DDG'!$2:$2,0),MATCH(C63,'ETPT Format DDG'!$2:$2,0))),
INDEX( 'ETPT Format DDG'!$A:$ZZ,,MATCH("Fonction agrégat",'ETPT Format DDG'!2:2,0)),"M-PLAC-SUB",
INDEX( 'ETPT Format DDG'!$A:$ZZ,,MATCH("Juridiction",'ETPT Format DDG'!2:2,0)),$A$3)</f>
      </c>
      <c r="K63" s="73">
        <f>SUMIFS(
INDEX('ETPT Format DDG'!$A:$ZZ,,IFERROR(MATCH(E63,'ETPT Format DDG'!$2:$2,0),MATCH(C63,'ETPT Format DDG'!$2:$2,0))),
INDEX( 'ETPT Format DDG'!$A:$ZZ,,MATCH("Fonction agrégat",'ETPT Format DDG'!2:2,0)),"M-CONT",
INDEX( 'ETPT Format DDG'!$A:$ZZ,,MATCH("Juridiction",'ETPT Format DDG'!2:2,0)),$A$3,
INDEX( 'ETPT Format DDG'!$A:$ZZ,,MATCH("Catégorie",'ETPT Format DDG'!2:2,0)),"Magistrat")</f>
      </c>
      <c r="L63" s="71">
        <f>SUMIFS(
INDEX('ETPT Format DDG'!$A:$ZZ,,IFERROR(MATCH(E63,'ETPT Format DDG'!$2:$2,0),MATCH(C63,'ETPT Format DDG'!$2:$2,0))),
INDEX( 'ETPT Format DDG'!$A:$ZZ,,MATCH("Juridiction",'ETPT Format DDG'!2:2,0)),$A$3,
INDEX( 'ETPT Format DDG'!$A:$ZZ,,MATCH("Catégorie",'ETPT Format DDG'!2:2,0)),"Magistrat")</f>
      </c>
      <c r="M63" s="74">
        <f>IF(AND(OR(LEFT(C63,3)="12.",LEFT(E63,3)="12.",LEFT(E63,5)="CET &gt;", IFERROR(L63/$L$6,"")=0),NOT(AND(LEFT(E63,4)="12.8",IFERROR(G63/$G$6,"")&lt;&gt;0)),NOT(AND(LEFT(E63,5)="12.31",IFERROR(L63/$G$6,"")&lt;&gt;0)),NOT(AND(LEFT(E63,5)="12.32",IFERROR(L63/$G$6,"")&lt;&gt;0))),"", IFERROR(L63/$L$6,""))</f>
      </c>
      <c r="N63" s="73">
        <f>SUMIFS(
INDEX('ETPT Format DDG'!$A:$ZZ,,IFERROR(MATCH(E63,'ETPT Format DDG'!$2:$2,0),MATCH(C63,'ETPT Format DDG'!$2:$2,0))),
INDEX( 'ETPT Format DDG'!$A:$ZZ,,MATCH("Fonction agrégat",'ETPT Format DDG'!2:2,0)),"F-TIT",
INDEX( 'ETPT Format DDG'!$A:$ZZ,,MATCH("Juridiction",'ETPT Format DDG'!2:2,0)),$A$3)</f>
      </c>
      <c r="O63" s="72">
        <f>IF(AND(OR(LEFT(C63,3)="12.",LEFT(E63,3)="12.",LEFT(E63,5)="CET &gt;",IFERROR(N63/$N$6,"")=0),NOT(AND(LEFT(E63,4)="12.8",IFERROR(G63/$G$6,"")&lt;&gt;0)),NOT(AND(LEFT(E63,5)="12.31",IFERROR(N63/$G$6,"")&lt;&gt;0)),NOT(AND(LEFT(E63,5)="12.32",IFERROR(N63/$G$6,"")&lt;&gt;0))),"",IFERROR(N63/$N$6,""))</f>
      </c>
      <c r="P63" s="73">
        <f>SUMIFS(
INDEX('ETPT Format DDG'!$A:$FB,,IFERROR(MATCH(E63,'ETPT Format DDG'!$2:$2,0),MATCH(C63,'ETPT Format DDG'!$2:$2,0))),
INDEX( 'ETPT Format DDG'!$A:$ZZ,,MATCH("Fonction agrégat",'ETPT Format DDG'!2:2,0)),"F-PLAC-ADD",
INDEX( 'ETPT Format DDG'!$A:$ZZ,,MATCH("Juridiction",'ETPT Format DDG'!2:2,0)),$A$3)</f>
      </c>
      <c r="Q63" s="73">
        <f>SUMIFS(
INDEX('ETPT Format DDG'!$A:$FB,,IFERROR(MATCH(E63,'ETPT Format DDG'!$2:$2,0),MATCH(C63,'ETPT Format DDG'!$2:$2,0))),
INDEX( 'ETPT Format DDG'!$A:$ZZ,,MATCH("Fonction agrégat",'ETPT Format DDG'!2:2,0)),"F-PLAC-SUB",
INDEX( 'ETPT Format DDG'!$A:$ZZ,,MATCH("Juridiction",'ETPT Format DDG'!2:2,0)),$A$3)</f>
      </c>
      <c r="R63" s="73">
        <f>SUMIFS(
INDEX('ETPT Format DDG'!$A:$FB,,IFERROR(MATCH(E63,'ETPT Format DDG'!$2:$2,0),MATCH(C63,'ETPT Format DDG'!$2:$2,0))),
INDEX( 'ETPT Format DDG'!$A:$ZZ,,MATCH("Fonction agrégat",'ETPT Format DDG'!2:2,0)),"C",
'ETPT Format DDG'!$H:$H,"Greffe",
INDEX( 'ETPT Format DDG'!$A:$ZZ,,MATCH("Juridiction",'ETPT Format DDG'!2:2,0)),$A$3)</f>
      </c>
      <c r="S63" s="71">
        <f>SUMIFS(
INDEX('ETPT Format DDG'!$A:$FB,,IFERROR(MATCH(E63,'ETPT Format DDG'!$2:$2,0),MATCH(C63,'ETPT Format DDG'!$2:$2,0))),
INDEX( 'ETPT Format DDG'!$A:$ZZ,,MATCH("Catégorie",'ETPT Format DDG'!2:2,0)),"Greffe",
INDEX( 'ETPT Format DDG'!$A:$ZZ,,MATCH("Juridiction",'ETPT Format DDG'!2:2,0)),$A$3)</f>
      </c>
      <c r="T63" s="72">
        <f>IF(AND(OR(LEFT(C63,3)="12.",LEFT(E63,3)="12.",LEFT(E63,5)="CET &gt;",IFERROR(S63/$S$6,"")=0),NOT(AND(LEFT(E63,4)="12.8",IFERROR(G63/$G$6,"")&lt;&gt;0)),NOT(AND(LEFT(E63,5)="12.31",IFERROR(S63/$G$6,"")&lt;&gt;0)),NOT(AND(LEFT(E63,5)="12.32",IFERROR(S63/$G$6,"")&lt;&gt;0))),"", IFERROR(S63/$S$6,""))</f>
      </c>
      <c r="U63" s="71">
        <f>SUMIFS(
INDEX('ETPT Format DDG'!$A:$FB,,IFERROR(MATCH(E63,'ETPT Format DDG'!$2:$2,0),MATCH(C63,'ETPT Format DDG'!$2:$2,0))),
INDEX( 'ETPT Format DDG'!$A:$ZZ,,MATCH("Fonction agrégat",'ETPT Format DDG'!2:2,0)),"C",
INDEX( 'ETPT Format DDG'!$A:$ZZ,,MATCH("Juridiction",'ETPT Format DDG'!2:2,0)),$A$3,
INDEX( 'ETPT Format DDG'!$A:$ZZ,,MATCH("Catégorie",'ETPT Format DDG'!2:2,0)),"Autour du magistrat")</f>
      </c>
      <c r="V63" s="74">
        <f>IF(AND(OR(LEFT(C63,3)="12.",LEFT(E63,3)="12.",LEFT(E63,5)="CET &gt;",IFERROR(U63/$U$6,"")=0),NOT(AND(LEFT(E63,4)="12.8",IFERROR(G63/$G$6,"")&lt;&gt;0)),NOT(AND(LEFT(E63,5)="12.31",IFERROR(U63/$G$6,"")&lt;&gt;0)),NOT(AND(LEFT(E63,5)="12.32",IFERROR(U63/$G$6,"")&lt;&gt;0))),"", IFERROR(U63/$U$6,""))</f>
      </c>
    </row>
    <row r="64" ht="16" customHeight="1" spans="1:23" x14ac:dyDescent="0.25">
      <c r="A64" s="40"/>
      <c r="C64" s="68"/>
      <c r="D64" s="68"/>
      <c r="E64" s="69" t="s">
        <v>99</v>
      </c>
      <c r="F64" s="70" t="s">
        <v>99</v>
      </c>
      <c r="G64" s="71">
        <f>SUMIFS(
INDEX('ETPT Format DDG'!$A:$ZZ,,IFERROR(MATCH(E64,'ETPT Format DDG'!$2:$2,0),MATCH(C64,'ETPT Format DDG'!$2:$2,0))),
INDEX( 'ETPT Format DDG'!$A:$ZZ,,MATCH("Fonction agrégat",'ETPT Format DDG'!2:2,0)),"M-TIT",
INDEX( 'ETPT Format DDG'!$A:$ZZ,,MATCH("Juridiction",'ETPT Format DDG'!2:2,0)),$A$3)</f>
      </c>
      <c r="H64" s="72">
        <f>IF(AND(OR(LEFT(C64,3)="12.",LEFT(E64,3)="12.",LEFT(E64,5)="CET &gt;",IFERROR(G64/$G$6,"")=0),NOT(AND(LEFT(E64,4)="12.8",IFERROR(G64/$G$6,"")&lt;&gt;0)),NOT(AND(LEFT(E64,5)="12.31",IFERROR(G64/$G$6,"")&lt;&gt;0)),NOT(AND(LEFT(E64,5)="12.32",IFERROR(G64/$G$6,"")&lt;&gt;0))),"", IFERROR(G64/$G$6,""))</f>
      </c>
      <c r="I64" s="73">
        <f>SUMIFS(
INDEX('ETPT Format DDG'!$A:$ZZ,,IFERROR(MATCH(E64,'ETPT Format DDG'!$2:$2,0),MATCH(C64,'ETPT Format DDG'!$2:$2,0))),
INDEX( 'ETPT Format DDG'!$A:$ZZ,,MATCH("Fonction agrégat",'ETPT Format DDG'!2:2,0)),"M-PLAC-ADD",
INDEX( 'ETPT Format DDG'!$A:$ZZ,,MATCH("Juridiction",'ETPT Format DDG'!2:2,0)),$A$3)</f>
      </c>
      <c r="J64" s="73">
        <f>SUMIFS(
INDEX('ETPT Format DDG'!$A:$ZZ,,IFERROR(MATCH(E64,'ETPT Format DDG'!$2:$2,0),MATCH(C64,'ETPT Format DDG'!$2:$2,0))),
INDEX( 'ETPT Format DDG'!$A:$ZZ,,MATCH("Fonction agrégat",'ETPT Format DDG'!2:2,0)),"M-PLAC-SUB",
INDEX( 'ETPT Format DDG'!$A:$ZZ,,MATCH("Juridiction",'ETPT Format DDG'!2:2,0)),$A$3)</f>
      </c>
      <c r="K64" s="73">
        <f>SUMIFS(
INDEX('ETPT Format DDG'!$A:$ZZ,,IFERROR(MATCH(E64,'ETPT Format DDG'!$2:$2,0),MATCH(C64,'ETPT Format DDG'!$2:$2,0))),
INDEX( 'ETPT Format DDG'!$A:$ZZ,,MATCH("Fonction agrégat",'ETPT Format DDG'!2:2,0)),"M-CONT",
INDEX( 'ETPT Format DDG'!$A:$ZZ,,MATCH("Juridiction",'ETPT Format DDG'!2:2,0)),$A$3,
INDEX( 'ETPT Format DDG'!$A:$ZZ,,MATCH("Catégorie",'ETPT Format DDG'!2:2,0)),"Magistrat")</f>
      </c>
      <c r="L64" s="71">
        <f>SUMIFS(
INDEX('ETPT Format DDG'!$A:$ZZ,,IFERROR(MATCH(E64,'ETPT Format DDG'!$2:$2,0),MATCH(C64,'ETPT Format DDG'!$2:$2,0))),
INDEX( 'ETPT Format DDG'!$A:$ZZ,,MATCH("Juridiction",'ETPT Format DDG'!2:2,0)),$A$3,
INDEX( 'ETPT Format DDG'!$A:$ZZ,,MATCH("Catégorie",'ETPT Format DDG'!2:2,0)),"Magistrat")</f>
      </c>
      <c r="M64" s="74">
        <f>IF(AND(OR(LEFT(C64,3)="12.",LEFT(E64,3)="12.",LEFT(E64,5)="CET &gt;", IFERROR(L64/$L$6,"")=0),NOT(AND(LEFT(E64,4)="12.8",IFERROR(G64/$G$6,"")&lt;&gt;0)),NOT(AND(LEFT(E64,5)="12.31",IFERROR(L64/$G$6,"")&lt;&gt;0)),NOT(AND(LEFT(E64,5)="12.32",IFERROR(L64/$G$6,"")&lt;&gt;0))),"", IFERROR(L64/$L$6,""))</f>
      </c>
      <c r="N64" s="73">
        <f>SUMIFS(
INDEX('ETPT Format DDG'!$A:$ZZ,,IFERROR(MATCH(E64,'ETPT Format DDG'!$2:$2,0),MATCH(C64,'ETPT Format DDG'!$2:$2,0))),
INDEX( 'ETPT Format DDG'!$A:$ZZ,,MATCH("Fonction agrégat",'ETPT Format DDG'!2:2,0)),"F-TIT",
INDEX( 'ETPT Format DDG'!$A:$ZZ,,MATCH("Juridiction",'ETPT Format DDG'!2:2,0)),$A$3)</f>
      </c>
      <c r="O64" s="72">
        <f>IF(AND(OR(LEFT(C64,3)="12.",LEFT(E64,3)="12.",LEFT(E64,5)="CET &gt;",IFERROR(N64/$N$6,"")=0),NOT(AND(LEFT(E64,4)="12.8",IFERROR(G64/$G$6,"")&lt;&gt;0)),NOT(AND(LEFT(E64,5)="12.31",IFERROR(N64/$G$6,"")&lt;&gt;0)),NOT(AND(LEFT(E64,5)="12.32",IFERROR(N64/$G$6,"")&lt;&gt;0))),"",IFERROR(N64/$N$6,""))</f>
      </c>
      <c r="P64" s="73">
        <f>SUMIFS(
INDEX('ETPT Format DDG'!$A:$FB,,IFERROR(MATCH(E64,'ETPT Format DDG'!$2:$2,0),MATCH(C64,'ETPT Format DDG'!$2:$2,0))),
INDEX( 'ETPT Format DDG'!$A:$ZZ,,MATCH("Fonction agrégat",'ETPT Format DDG'!2:2,0)),"F-PLAC-ADD",
INDEX( 'ETPT Format DDG'!$A:$ZZ,,MATCH("Juridiction",'ETPT Format DDG'!2:2,0)),$A$3)</f>
      </c>
      <c r="Q64" s="73">
        <f>SUMIFS(
INDEX('ETPT Format DDG'!$A:$FB,,IFERROR(MATCH(E64,'ETPT Format DDG'!$2:$2,0),MATCH(C64,'ETPT Format DDG'!$2:$2,0))),
INDEX( 'ETPT Format DDG'!$A:$ZZ,,MATCH("Fonction agrégat",'ETPT Format DDG'!2:2,0)),"F-PLAC-SUB",
INDEX( 'ETPT Format DDG'!$A:$ZZ,,MATCH("Juridiction",'ETPT Format DDG'!2:2,0)),$A$3)</f>
      </c>
      <c r="R64" s="73">
        <f>SUMIFS(
INDEX('ETPT Format DDG'!$A:$FB,,IFERROR(MATCH(E64,'ETPT Format DDG'!$2:$2,0),MATCH(C64,'ETPT Format DDG'!$2:$2,0))),
INDEX( 'ETPT Format DDG'!$A:$ZZ,,MATCH("Fonction agrégat",'ETPT Format DDG'!2:2,0)),"C",
'ETPT Format DDG'!$H:$H,"Greffe",
INDEX( 'ETPT Format DDG'!$A:$ZZ,,MATCH("Juridiction",'ETPT Format DDG'!2:2,0)),$A$3)</f>
      </c>
      <c r="S64" s="71">
        <f>SUMIFS(
INDEX('ETPT Format DDG'!$A:$FB,,IFERROR(MATCH(E64,'ETPT Format DDG'!$2:$2,0),MATCH(C64,'ETPT Format DDG'!$2:$2,0))),
INDEX( 'ETPT Format DDG'!$A:$ZZ,,MATCH("Catégorie",'ETPT Format DDG'!2:2,0)),"Greffe",
INDEX( 'ETPT Format DDG'!$A:$ZZ,,MATCH("Juridiction",'ETPT Format DDG'!2:2,0)),$A$3)</f>
      </c>
      <c r="T64" s="72">
        <f>IF(AND(OR(LEFT(C64,3)="12.",LEFT(E64,3)="12.",LEFT(E64,5)="CET &gt;",IFERROR(S64/$S$6,"")=0),NOT(AND(LEFT(E64,4)="12.8",IFERROR(G64/$G$6,"")&lt;&gt;0)),NOT(AND(LEFT(E64,5)="12.31",IFERROR(S64/$G$6,"")&lt;&gt;0)),NOT(AND(LEFT(E64,5)="12.32",IFERROR(S64/$G$6,"")&lt;&gt;0))),"", IFERROR(S64/$S$6,""))</f>
      </c>
      <c r="U64" s="71">
        <f>SUMIFS(
INDEX('ETPT Format DDG'!$A:$FB,,IFERROR(MATCH(E64,'ETPT Format DDG'!$2:$2,0),MATCH(C64,'ETPT Format DDG'!$2:$2,0))),
INDEX( 'ETPT Format DDG'!$A:$ZZ,,MATCH("Fonction agrégat",'ETPT Format DDG'!2:2,0)),"C",
INDEX( 'ETPT Format DDG'!$A:$ZZ,,MATCH("Juridiction",'ETPT Format DDG'!2:2,0)),$A$3,
INDEX( 'ETPT Format DDG'!$A:$ZZ,,MATCH("Catégorie",'ETPT Format DDG'!2:2,0)),"Autour du magistrat")</f>
      </c>
      <c r="V64" s="74">
        <f>IF(AND(OR(LEFT(C64,3)="12.",LEFT(E64,3)="12.",LEFT(E64,5)="CET &gt;",IFERROR(U64/$U$6,"")=0),NOT(AND(LEFT(E64,4)="12.8",IFERROR(G64/$G$6,"")&lt;&gt;0)),NOT(AND(LEFT(E64,5)="12.31",IFERROR(U64/$G$6,"")&lt;&gt;0)),NOT(AND(LEFT(E64,5)="12.32",IFERROR(U64/$G$6,"")&lt;&gt;0))),"", IFERROR(U64/$U$6,""))</f>
      </c>
    </row>
    <row r="65" ht="16" customHeight="1" spans="1:23" x14ac:dyDescent="0.25">
      <c r="A65" s="40"/>
      <c r="C65" s="68"/>
      <c r="D65" s="68"/>
      <c r="E65" s="69" t="s">
        <v>100</v>
      </c>
      <c r="F65" s="70" t="s">
        <v>100</v>
      </c>
      <c r="G65" s="71">
        <f>SUMIFS(
INDEX('ETPT Format DDG'!$A:$ZZ,,IFERROR(MATCH(E65,'ETPT Format DDG'!$2:$2,0),MATCH(C65,'ETPT Format DDG'!$2:$2,0))),
INDEX( 'ETPT Format DDG'!$A:$ZZ,,MATCH("Fonction agrégat",'ETPT Format DDG'!2:2,0)),"M-TIT",
INDEX( 'ETPT Format DDG'!$A:$ZZ,,MATCH("Juridiction",'ETPT Format DDG'!2:2,0)),$A$3)</f>
      </c>
      <c r="H65" s="72">
        <f>IF(AND(OR(LEFT(C65,3)="12.",LEFT(E65,3)="12.",LEFT(E65,5)="CET &gt;",IFERROR(G65/$G$6,"")=0),NOT(AND(LEFT(E65,4)="12.8",IFERROR(G65/$G$6,"")&lt;&gt;0)),NOT(AND(LEFT(E65,5)="12.31",IFERROR(G65/$G$6,"")&lt;&gt;0)),NOT(AND(LEFT(E65,5)="12.32",IFERROR(G65/$G$6,"")&lt;&gt;0))),"", IFERROR(G65/$G$6,""))</f>
      </c>
      <c r="I65" s="73">
        <f>SUMIFS(
INDEX('ETPT Format DDG'!$A:$ZZ,,IFERROR(MATCH(E65,'ETPT Format DDG'!$2:$2,0),MATCH(C65,'ETPT Format DDG'!$2:$2,0))),
INDEX( 'ETPT Format DDG'!$A:$ZZ,,MATCH("Fonction agrégat",'ETPT Format DDG'!2:2,0)),"M-PLAC-ADD",
INDEX( 'ETPT Format DDG'!$A:$ZZ,,MATCH("Juridiction",'ETPT Format DDG'!2:2,0)),$A$3)</f>
      </c>
      <c r="J65" s="73">
        <f>SUMIFS(
INDEX('ETPT Format DDG'!$A:$ZZ,,IFERROR(MATCH(E65,'ETPT Format DDG'!$2:$2,0),MATCH(C65,'ETPT Format DDG'!$2:$2,0))),
INDEX( 'ETPT Format DDG'!$A:$ZZ,,MATCH("Fonction agrégat",'ETPT Format DDG'!2:2,0)),"M-PLAC-SUB",
INDEX( 'ETPT Format DDG'!$A:$ZZ,,MATCH("Juridiction",'ETPT Format DDG'!2:2,0)),$A$3)</f>
      </c>
      <c r="K65" s="73">
        <f>SUMIFS(
INDEX('ETPT Format DDG'!$A:$ZZ,,IFERROR(MATCH(E65,'ETPT Format DDG'!$2:$2,0),MATCH(C65,'ETPT Format DDG'!$2:$2,0))),
INDEX( 'ETPT Format DDG'!$A:$ZZ,,MATCH("Fonction agrégat",'ETPT Format DDG'!2:2,0)),"M-CONT",
INDEX( 'ETPT Format DDG'!$A:$ZZ,,MATCH("Juridiction",'ETPT Format DDG'!2:2,0)),$A$3,
INDEX( 'ETPT Format DDG'!$A:$ZZ,,MATCH("Catégorie",'ETPT Format DDG'!2:2,0)),"Magistrat")</f>
      </c>
      <c r="L65" s="71">
        <f>SUMIFS(
INDEX('ETPT Format DDG'!$A:$ZZ,,IFERROR(MATCH(E65,'ETPT Format DDG'!$2:$2,0),MATCH(C65,'ETPT Format DDG'!$2:$2,0))),
INDEX( 'ETPT Format DDG'!$A:$ZZ,,MATCH("Juridiction",'ETPT Format DDG'!2:2,0)),$A$3,
INDEX( 'ETPT Format DDG'!$A:$ZZ,,MATCH("Catégorie",'ETPT Format DDG'!2:2,0)),"Magistrat")</f>
      </c>
      <c r="M65" s="74">
        <f>IF(AND(OR(LEFT(C65,3)="12.",LEFT(E65,3)="12.",LEFT(E65,5)="CET &gt;", IFERROR(L65/$L$6,"")=0),NOT(AND(LEFT(E65,4)="12.8",IFERROR(G65/$G$6,"")&lt;&gt;0)),NOT(AND(LEFT(E65,5)="12.31",IFERROR(L65/$G$6,"")&lt;&gt;0)),NOT(AND(LEFT(E65,5)="12.32",IFERROR(L65/$G$6,"")&lt;&gt;0))),"", IFERROR(L65/$L$6,""))</f>
      </c>
      <c r="N65" s="73">
        <f>SUMIFS(
INDEX('ETPT Format DDG'!$A:$ZZ,,IFERROR(MATCH(E65,'ETPT Format DDG'!$2:$2,0),MATCH(C65,'ETPT Format DDG'!$2:$2,0))),
INDEX( 'ETPT Format DDG'!$A:$ZZ,,MATCH("Fonction agrégat",'ETPT Format DDG'!2:2,0)),"F-TIT",
INDEX( 'ETPT Format DDG'!$A:$ZZ,,MATCH("Juridiction",'ETPT Format DDG'!2:2,0)),$A$3)</f>
      </c>
      <c r="O65" s="72">
        <f>IF(AND(OR(LEFT(C65,3)="12.",LEFT(E65,3)="12.",LEFT(E65,5)="CET &gt;",IFERROR(N65/$N$6,"")=0),NOT(AND(LEFT(E65,4)="12.8",IFERROR(G65/$G$6,"")&lt;&gt;0)),NOT(AND(LEFT(E65,5)="12.31",IFERROR(N65/$G$6,"")&lt;&gt;0)),NOT(AND(LEFT(E65,5)="12.32",IFERROR(N65/$G$6,"")&lt;&gt;0))),"",IFERROR(N65/$N$6,""))</f>
      </c>
      <c r="P65" s="73">
        <f>SUMIFS(
INDEX('ETPT Format DDG'!$A:$FB,,IFERROR(MATCH(E65,'ETPT Format DDG'!$2:$2,0),MATCH(C65,'ETPT Format DDG'!$2:$2,0))),
INDEX( 'ETPT Format DDG'!$A:$ZZ,,MATCH("Fonction agrégat",'ETPT Format DDG'!2:2,0)),"F-PLAC-ADD",
INDEX( 'ETPT Format DDG'!$A:$ZZ,,MATCH("Juridiction",'ETPT Format DDG'!2:2,0)),$A$3)</f>
      </c>
      <c r="Q65" s="73">
        <f>SUMIFS(
INDEX('ETPT Format DDG'!$A:$FB,,IFERROR(MATCH(E65,'ETPT Format DDG'!$2:$2,0),MATCH(C65,'ETPT Format DDG'!$2:$2,0))),
INDEX( 'ETPT Format DDG'!$A:$ZZ,,MATCH("Fonction agrégat",'ETPT Format DDG'!2:2,0)),"F-PLAC-SUB",
INDEX( 'ETPT Format DDG'!$A:$ZZ,,MATCH("Juridiction",'ETPT Format DDG'!2:2,0)),$A$3)</f>
      </c>
      <c r="R65" s="73">
        <f>SUMIFS(
INDEX('ETPT Format DDG'!$A:$FB,,IFERROR(MATCH(E65,'ETPT Format DDG'!$2:$2,0),MATCH(C65,'ETPT Format DDG'!$2:$2,0))),
INDEX( 'ETPT Format DDG'!$A:$ZZ,,MATCH("Fonction agrégat",'ETPT Format DDG'!2:2,0)),"C",
'ETPT Format DDG'!$H:$H,"Greffe",
INDEX( 'ETPT Format DDG'!$A:$ZZ,,MATCH("Juridiction",'ETPT Format DDG'!2:2,0)),$A$3)</f>
      </c>
      <c r="S65" s="71">
        <f>SUMIFS(
INDEX('ETPT Format DDG'!$A:$FB,,IFERROR(MATCH(E65,'ETPT Format DDG'!$2:$2,0),MATCH(C65,'ETPT Format DDG'!$2:$2,0))),
INDEX( 'ETPT Format DDG'!$A:$ZZ,,MATCH("Catégorie",'ETPT Format DDG'!2:2,0)),"Greffe",
INDEX( 'ETPT Format DDG'!$A:$ZZ,,MATCH("Juridiction",'ETPT Format DDG'!2:2,0)),$A$3)</f>
      </c>
      <c r="T65" s="72">
        <f>IF(AND(OR(LEFT(C65,3)="12.",LEFT(E65,3)="12.",LEFT(E65,5)="CET &gt;",IFERROR(S65/$S$6,"")=0),NOT(AND(LEFT(E65,4)="12.8",IFERROR(G65/$G$6,"")&lt;&gt;0)),NOT(AND(LEFT(E65,5)="12.31",IFERROR(S65/$G$6,"")&lt;&gt;0)),NOT(AND(LEFT(E65,5)="12.32",IFERROR(S65/$G$6,"")&lt;&gt;0))),"", IFERROR(S65/$S$6,""))</f>
      </c>
      <c r="U65" s="71">
        <f>SUMIFS(
INDEX('ETPT Format DDG'!$A:$FB,,IFERROR(MATCH(E65,'ETPT Format DDG'!$2:$2,0),MATCH(C65,'ETPT Format DDG'!$2:$2,0))),
INDEX( 'ETPT Format DDG'!$A:$ZZ,,MATCH("Fonction agrégat",'ETPT Format DDG'!2:2,0)),"C",
INDEX( 'ETPT Format DDG'!$A:$ZZ,,MATCH("Juridiction",'ETPT Format DDG'!2:2,0)),$A$3,
INDEX( 'ETPT Format DDG'!$A:$ZZ,,MATCH("Catégorie",'ETPT Format DDG'!2:2,0)),"Autour du magistrat")</f>
      </c>
      <c r="V65" s="74">
        <f>IF(AND(OR(LEFT(C65,3)="12.",LEFT(E65,3)="12.",LEFT(E65,5)="CET &gt;",IFERROR(U65/$U$6,"")=0),NOT(AND(LEFT(E65,4)="12.8",IFERROR(G65/$G$6,"")&lt;&gt;0)),NOT(AND(LEFT(E65,5)="12.31",IFERROR(U65/$G$6,"")&lt;&gt;0)),NOT(AND(LEFT(E65,5)="12.32",IFERROR(U65/$G$6,"")&lt;&gt;0))),"", IFERROR(U65/$U$6,""))</f>
      </c>
    </row>
    <row r="66" ht="16" customHeight="1" spans="1:23" x14ac:dyDescent="0.25">
      <c r="A66" s="40"/>
      <c r="C66" s="68"/>
      <c r="D66" s="68"/>
      <c r="E66" s="69" t="s">
        <v>101</v>
      </c>
      <c r="F66" s="70" t="s">
        <v>101</v>
      </c>
      <c r="G66" s="71">
        <f>SUMIFS(
INDEX('ETPT Format DDG'!$A:$ZZ,,IFERROR(MATCH(E66,'ETPT Format DDG'!$2:$2,0),MATCH(C66,'ETPT Format DDG'!$2:$2,0))),
INDEX( 'ETPT Format DDG'!$A:$ZZ,,MATCH("Fonction agrégat",'ETPT Format DDG'!2:2,0)),"M-TIT",
INDEX( 'ETPT Format DDG'!$A:$ZZ,,MATCH("Juridiction",'ETPT Format DDG'!2:2,0)),$A$3)</f>
      </c>
      <c r="H66" s="72">
        <f>IF(AND(OR(LEFT(C66,3)="12.",LEFT(E66,3)="12.",LEFT(E66,5)="CET &gt;",IFERROR(G66/$G$6,"")=0),NOT(AND(LEFT(E66,4)="12.8",IFERROR(G66/$G$6,"")&lt;&gt;0)),NOT(AND(LEFT(E66,5)="12.31",IFERROR(G66/$G$6,"")&lt;&gt;0)),NOT(AND(LEFT(E66,5)="12.32",IFERROR(G66/$G$6,"")&lt;&gt;0))),"", IFERROR(G66/$G$6,""))</f>
      </c>
      <c r="I66" s="73">
        <f>SUMIFS(
INDEX('ETPT Format DDG'!$A:$ZZ,,IFERROR(MATCH(E66,'ETPT Format DDG'!$2:$2,0),MATCH(C66,'ETPT Format DDG'!$2:$2,0))),
INDEX( 'ETPT Format DDG'!$A:$ZZ,,MATCH("Fonction agrégat",'ETPT Format DDG'!2:2,0)),"M-PLAC-ADD",
INDEX( 'ETPT Format DDG'!$A:$ZZ,,MATCH("Juridiction",'ETPT Format DDG'!2:2,0)),$A$3)</f>
      </c>
      <c r="J66" s="73">
        <f>SUMIFS(
INDEX('ETPT Format DDG'!$A:$ZZ,,IFERROR(MATCH(E66,'ETPT Format DDG'!$2:$2,0),MATCH(C66,'ETPT Format DDG'!$2:$2,0))),
INDEX( 'ETPT Format DDG'!$A:$ZZ,,MATCH("Fonction agrégat",'ETPT Format DDG'!2:2,0)),"M-PLAC-SUB",
INDEX( 'ETPT Format DDG'!$A:$ZZ,,MATCH("Juridiction",'ETPT Format DDG'!2:2,0)),$A$3)</f>
      </c>
      <c r="K66" s="73">
        <f>SUMIFS(
INDEX('ETPT Format DDG'!$A:$ZZ,,IFERROR(MATCH(E66,'ETPT Format DDG'!$2:$2,0),MATCH(C66,'ETPT Format DDG'!$2:$2,0))),
INDEX( 'ETPT Format DDG'!$A:$ZZ,,MATCH("Fonction agrégat",'ETPT Format DDG'!2:2,0)),"M-CONT",
INDEX( 'ETPT Format DDG'!$A:$ZZ,,MATCH("Juridiction",'ETPT Format DDG'!2:2,0)),$A$3,
INDEX( 'ETPT Format DDG'!$A:$ZZ,,MATCH("Catégorie",'ETPT Format DDG'!2:2,0)),"Magistrat")</f>
      </c>
      <c r="L66" s="71">
        <f>SUMIFS(
INDEX('ETPT Format DDG'!$A:$ZZ,,IFERROR(MATCH(E66,'ETPT Format DDG'!$2:$2,0),MATCH(C66,'ETPT Format DDG'!$2:$2,0))),
INDEX( 'ETPT Format DDG'!$A:$ZZ,,MATCH("Juridiction",'ETPT Format DDG'!2:2,0)),$A$3,
INDEX( 'ETPT Format DDG'!$A:$ZZ,,MATCH("Catégorie",'ETPT Format DDG'!2:2,0)),"Magistrat")</f>
      </c>
      <c r="M66" s="74">
        <f>IF(AND(OR(LEFT(C66,3)="12.",LEFT(E66,3)="12.",LEFT(E66,5)="CET &gt;", IFERROR(L66/$L$6,"")=0),NOT(AND(LEFT(E66,4)="12.8",IFERROR(G66/$G$6,"")&lt;&gt;0)),NOT(AND(LEFT(E66,5)="12.31",IFERROR(L66/$G$6,"")&lt;&gt;0)),NOT(AND(LEFT(E66,5)="12.32",IFERROR(L66/$G$6,"")&lt;&gt;0))),"", IFERROR(L66/$L$6,""))</f>
      </c>
      <c r="N66" s="73">
        <f>SUMIFS(
INDEX('ETPT Format DDG'!$A:$ZZ,,IFERROR(MATCH(E66,'ETPT Format DDG'!$2:$2,0),MATCH(C66,'ETPT Format DDG'!$2:$2,0))),
INDEX( 'ETPT Format DDG'!$A:$ZZ,,MATCH("Fonction agrégat",'ETPT Format DDG'!2:2,0)),"F-TIT",
INDEX( 'ETPT Format DDG'!$A:$ZZ,,MATCH("Juridiction",'ETPT Format DDG'!2:2,0)),$A$3)</f>
      </c>
      <c r="O66" s="72">
        <f>IF(AND(OR(LEFT(C66,3)="12.",LEFT(E66,3)="12.",LEFT(E66,5)="CET &gt;",IFERROR(N66/$N$6,"")=0),NOT(AND(LEFT(E66,4)="12.8",IFERROR(G66/$G$6,"")&lt;&gt;0)),NOT(AND(LEFT(E66,5)="12.31",IFERROR(N66/$G$6,"")&lt;&gt;0)),NOT(AND(LEFT(E66,5)="12.32",IFERROR(N66/$G$6,"")&lt;&gt;0))),"",IFERROR(N66/$N$6,""))</f>
      </c>
      <c r="P66" s="73">
        <f>SUMIFS(
INDEX('ETPT Format DDG'!$A:$FB,,IFERROR(MATCH(E66,'ETPT Format DDG'!$2:$2,0),MATCH(C66,'ETPT Format DDG'!$2:$2,0))),
INDEX( 'ETPT Format DDG'!$A:$ZZ,,MATCH("Fonction agrégat",'ETPT Format DDG'!2:2,0)),"F-PLAC-ADD",
INDEX( 'ETPT Format DDG'!$A:$ZZ,,MATCH("Juridiction",'ETPT Format DDG'!2:2,0)),$A$3)</f>
      </c>
      <c r="Q66" s="73">
        <f>SUMIFS(
INDEX('ETPT Format DDG'!$A:$FB,,IFERROR(MATCH(E66,'ETPT Format DDG'!$2:$2,0),MATCH(C66,'ETPT Format DDG'!$2:$2,0))),
INDEX( 'ETPT Format DDG'!$A:$ZZ,,MATCH("Fonction agrégat",'ETPT Format DDG'!2:2,0)),"F-PLAC-SUB",
INDEX( 'ETPT Format DDG'!$A:$ZZ,,MATCH("Juridiction",'ETPT Format DDG'!2:2,0)),$A$3)</f>
      </c>
      <c r="R66" s="73">
        <f>SUMIFS(
INDEX('ETPT Format DDG'!$A:$FB,,IFERROR(MATCH(E66,'ETPT Format DDG'!$2:$2,0),MATCH(C66,'ETPT Format DDG'!$2:$2,0))),
INDEX( 'ETPT Format DDG'!$A:$ZZ,,MATCH("Fonction agrégat",'ETPT Format DDG'!2:2,0)),"C",
'ETPT Format DDG'!$H:$H,"Greffe",
INDEX( 'ETPT Format DDG'!$A:$ZZ,,MATCH("Juridiction",'ETPT Format DDG'!2:2,0)),$A$3)</f>
      </c>
      <c r="S66" s="71">
        <f>SUMIFS(
INDEX('ETPT Format DDG'!$A:$FB,,IFERROR(MATCH(E66,'ETPT Format DDG'!$2:$2,0),MATCH(C66,'ETPT Format DDG'!$2:$2,0))),
INDEX( 'ETPT Format DDG'!$A:$ZZ,,MATCH("Catégorie",'ETPT Format DDG'!2:2,0)),"Greffe",
INDEX( 'ETPT Format DDG'!$A:$ZZ,,MATCH("Juridiction",'ETPT Format DDG'!2:2,0)),$A$3)</f>
      </c>
      <c r="T66" s="72">
        <f>IF(AND(OR(LEFT(C66,3)="12.",LEFT(E66,3)="12.",LEFT(E66,5)="CET &gt;",IFERROR(S66/$S$6,"")=0),NOT(AND(LEFT(E66,4)="12.8",IFERROR(G66/$G$6,"")&lt;&gt;0)),NOT(AND(LEFT(E66,5)="12.31",IFERROR(S66/$G$6,"")&lt;&gt;0)),NOT(AND(LEFT(E66,5)="12.32",IFERROR(S66/$G$6,"")&lt;&gt;0))),"", IFERROR(S66/$S$6,""))</f>
      </c>
      <c r="U66" s="71">
        <f>SUMIFS(
INDEX('ETPT Format DDG'!$A:$FB,,IFERROR(MATCH(E66,'ETPT Format DDG'!$2:$2,0),MATCH(C66,'ETPT Format DDG'!$2:$2,0))),
INDEX( 'ETPT Format DDG'!$A:$ZZ,,MATCH("Fonction agrégat",'ETPT Format DDG'!2:2,0)),"C",
INDEX( 'ETPT Format DDG'!$A:$ZZ,,MATCH("Juridiction",'ETPT Format DDG'!2:2,0)),$A$3,
INDEX( 'ETPT Format DDG'!$A:$ZZ,,MATCH("Catégorie",'ETPT Format DDG'!2:2,0)),"Autour du magistrat")</f>
      </c>
      <c r="V66" s="74">
        <f>IF(AND(OR(LEFT(C66,3)="12.",LEFT(E66,3)="12.",LEFT(E66,5)="CET &gt;",IFERROR(U66/$U$6,"")=0),NOT(AND(LEFT(E66,4)="12.8",IFERROR(G66/$G$6,"")&lt;&gt;0)),NOT(AND(LEFT(E66,5)="12.31",IFERROR(U66/$G$6,"")&lt;&gt;0)),NOT(AND(LEFT(E66,5)="12.32",IFERROR(U66/$G$6,"")&lt;&gt;0))),"", IFERROR(U66/$U$6,""))</f>
      </c>
    </row>
    <row r="67" ht="16" customHeight="1" spans="1:23" x14ac:dyDescent="0.25">
      <c r="A67" s="40"/>
      <c r="C67" s="68"/>
      <c r="D67" s="68"/>
      <c r="E67" s="69" t="s">
        <v>102</v>
      </c>
      <c r="F67" s="70" t="s">
        <v>102</v>
      </c>
      <c r="G67" s="71">
        <f>SUMIFS(
INDEX('ETPT Format DDG'!$A:$ZZ,,IFERROR(MATCH(E67,'ETPT Format DDG'!$2:$2,0),MATCH(C67,'ETPT Format DDG'!$2:$2,0))),
INDEX( 'ETPT Format DDG'!$A:$ZZ,,MATCH("Fonction agrégat",'ETPT Format DDG'!2:2,0)),"M-TIT",
INDEX( 'ETPT Format DDG'!$A:$ZZ,,MATCH("Juridiction",'ETPT Format DDG'!2:2,0)),$A$3)</f>
      </c>
      <c r="H67" s="72">
        <f>IF(AND(OR(LEFT(C67,3)="12.",LEFT(E67,3)="12.",LEFT(E67,5)="CET &gt;",IFERROR(G67/$G$6,"")=0),NOT(AND(LEFT(E67,4)="12.8",IFERROR(G67/$G$6,"")&lt;&gt;0)),NOT(AND(LEFT(E67,5)="12.31",IFERROR(G67/$G$6,"")&lt;&gt;0)),NOT(AND(LEFT(E67,5)="12.32",IFERROR(G67/$G$6,"")&lt;&gt;0))),"", IFERROR(G67/$G$6,""))</f>
      </c>
      <c r="I67" s="73">
        <f>SUMIFS(
INDEX('ETPT Format DDG'!$A:$ZZ,,IFERROR(MATCH(E67,'ETPT Format DDG'!$2:$2,0),MATCH(C67,'ETPT Format DDG'!$2:$2,0))),
INDEX( 'ETPT Format DDG'!$A:$ZZ,,MATCH("Fonction agrégat",'ETPT Format DDG'!2:2,0)),"M-PLAC-ADD",
INDEX( 'ETPT Format DDG'!$A:$ZZ,,MATCH("Juridiction",'ETPT Format DDG'!2:2,0)),$A$3)</f>
      </c>
      <c r="J67" s="73">
        <f>SUMIFS(
INDEX('ETPT Format DDG'!$A:$ZZ,,IFERROR(MATCH(E67,'ETPT Format DDG'!$2:$2,0),MATCH(C67,'ETPT Format DDG'!$2:$2,0))),
INDEX( 'ETPT Format DDG'!$A:$ZZ,,MATCH("Fonction agrégat",'ETPT Format DDG'!2:2,0)),"M-PLAC-SUB",
INDEX( 'ETPT Format DDG'!$A:$ZZ,,MATCH("Juridiction",'ETPT Format DDG'!2:2,0)),$A$3)</f>
      </c>
      <c r="K67" s="73">
        <f>SUMIFS(
INDEX('ETPT Format DDG'!$A:$ZZ,,IFERROR(MATCH(E67,'ETPT Format DDG'!$2:$2,0),MATCH(C67,'ETPT Format DDG'!$2:$2,0))),
INDEX( 'ETPT Format DDG'!$A:$ZZ,,MATCH("Fonction agrégat",'ETPT Format DDG'!2:2,0)),"M-CONT",
INDEX( 'ETPT Format DDG'!$A:$ZZ,,MATCH("Juridiction",'ETPT Format DDG'!2:2,0)),$A$3,
INDEX( 'ETPT Format DDG'!$A:$ZZ,,MATCH("Catégorie",'ETPT Format DDG'!2:2,0)),"Magistrat")</f>
      </c>
      <c r="L67" s="71">
        <f>SUMIFS(
INDEX('ETPT Format DDG'!$A:$ZZ,,IFERROR(MATCH(E67,'ETPT Format DDG'!$2:$2,0),MATCH(C67,'ETPT Format DDG'!$2:$2,0))),
INDEX( 'ETPT Format DDG'!$A:$ZZ,,MATCH("Juridiction",'ETPT Format DDG'!2:2,0)),$A$3,
INDEX( 'ETPT Format DDG'!$A:$ZZ,,MATCH("Catégorie",'ETPT Format DDG'!2:2,0)),"Magistrat")</f>
      </c>
      <c r="M67" s="74">
        <f>IF(AND(OR(LEFT(C67,3)="12.",LEFT(E67,3)="12.",LEFT(E67,5)="CET &gt;", IFERROR(L67/$L$6,"")=0),NOT(AND(LEFT(E67,4)="12.8",IFERROR(G67/$G$6,"")&lt;&gt;0)),NOT(AND(LEFT(E67,5)="12.31",IFERROR(L67/$G$6,"")&lt;&gt;0)),NOT(AND(LEFT(E67,5)="12.32",IFERROR(L67/$G$6,"")&lt;&gt;0))),"", IFERROR(L67/$L$6,""))</f>
      </c>
      <c r="N67" s="73">
        <f>SUMIFS(
INDEX('ETPT Format DDG'!$A:$ZZ,,IFERROR(MATCH(E67,'ETPT Format DDG'!$2:$2,0),MATCH(C67,'ETPT Format DDG'!$2:$2,0))),
INDEX( 'ETPT Format DDG'!$A:$ZZ,,MATCH("Fonction agrégat",'ETPT Format DDG'!2:2,0)),"F-TIT",
INDEX( 'ETPT Format DDG'!$A:$ZZ,,MATCH("Juridiction",'ETPT Format DDG'!2:2,0)),$A$3)</f>
      </c>
      <c r="O67" s="72">
        <f>IF(AND(OR(LEFT(C67,3)="12.",LEFT(E67,3)="12.",LEFT(E67,5)="CET &gt;",IFERROR(N67/$N$6,"")=0),NOT(AND(LEFT(E67,4)="12.8",IFERROR(G67/$G$6,"")&lt;&gt;0)),NOT(AND(LEFT(E67,5)="12.31",IFERROR(N67/$G$6,"")&lt;&gt;0)),NOT(AND(LEFT(E67,5)="12.32",IFERROR(N67/$G$6,"")&lt;&gt;0))),"",IFERROR(N67/$N$6,""))</f>
      </c>
      <c r="P67" s="73">
        <f>SUMIFS(
INDEX('ETPT Format DDG'!$A:$FB,,IFERROR(MATCH(E67,'ETPT Format DDG'!$2:$2,0),MATCH(C67,'ETPT Format DDG'!$2:$2,0))),
INDEX( 'ETPT Format DDG'!$A:$ZZ,,MATCH("Fonction agrégat",'ETPT Format DDG'!2:2,0)),"F-PLAC-ADD",
INDEX( 'ETPT Format DDG'!$A:$ZZ,,MATCH("Juridiction",'ETPT Format DDG'!2:2,0)),$A$3)</f>
      </c>
      <c r="Q67" s="73">
        <f>SUMIFS(
INDEX('ETPT Format DDG'!$A:$FB,,IFERROR(MATCH(E67,'ETPT Format DDG'!$2:$2,0),MATCH(C67,'ETPT Format DDG'!$2:$2,0))),
INDEX( 'ETPT Format DDG'!$A:$ZZ,,MATCH("Fonction agrégat",'ETPT Format DDG'!2:2,0)),"F-PLAC-SUB",
INDEX( 'ETPT Format DDG'!$A:$ZZ,,MATCH("Juridiction",'ETPT Format DDG'!2:2,0)),$A$3)</f>
      </c>
      <c r="R67" s="73">
        <f>SUMIFS(
INDEX('ETPT Format DDG'!$A:$FB,,IFERROR(MATCH(E67,'ETPT Format DDG'!$2:$2,0),MATCH(C67,'ETPT Format DDG'!$2:$2,0))),
INDEX( 'ETPT Format DDG'!$A:$ZZ,,MATCH("Fonction agrégat",'ETPT Format DDG'!2:2,0)),"C",
'ETPT Format DDG'!$H:$H,"Greffe",
INDEX( 'ETPT Format DDG'!$A:$ZZ,,MATCH("Juridiction",'ETPT Format DDG'!2:2,0)),$A$3)</f>
      </c>
      <c r="S67" s="71">
        <f>SUMIFS(
INDEX('ETPT Format DDG'!$A:$FB,,IFERROR(MATCH(E67,'ETPT Format DDG'!$2:$2,0),MATCH(C67,'ETPT Format DDG'!$2:$2,0))),
INDEX( 'ETPT Format DDG'!$A:$ZZ,,MATCH("Catégorie",'ETPT Format DDG'!2:2,0)),"Greffe",
INDEX( 'ETPT Format DDG'!$A:$ZZ,,MATCH("Juridiction",'ETPT Format DDG'!2:2,0)),$A$3)</f>
      </c>
      <c r="T67" s="72">
        <f>IF(AND(OR(LEFT(C67,3)="12.",LEFT(E67,3)="12.",LEFT(E67,5)="CET &gt;",IFERROR(S67/$S$6,"")=0),NOT(AND(LEFT(E67,4)="12.8",IFERROR(G67/$G$6,"")&lt;&gt;0)),NOT(AND(LEFT(E67,5)="12.31",IFERROR(S67/$G$6,"")&lt;&gt;0)),NOT(AND(LEFT(E67,5)="12.32",IFERROR(S67/$G$6,"")&lt;&gt;0))),"", IFERROR(S67/$S$6,""))</f>
      </c>
      <c r="U67" s="71">
        <f>SUMIFS(
INDEX('ETPT Format DDG'!$A:$FB,,IFERROR(MATCH(E67,'ETPT Format DDG'!$2:$2,0),MATCH(C67,'ETPT Format DDG'!$2:$2,0))),
INDEX( 'ETPT Format DDG'!$A:$ZZ,,MATCH("Fonction agrégat",'ETPT Format DDG'!2:2,0)),"C",
INDEX( 'ETPT Format DDG'!$A:$ZZ,,MATCH("Juridiction",'ETPT Format DDG'!2:2,0)),$A$3,
INDEX( 'ETPT Format DDG'!$A:$ZZ,,MATCH("Catégorie",'ETPT Format DDG'!2:2,0)),"Autour du magistrat")</f>
      </c>
      <c r="V67" s="74">
        <f>IF(AND(OR(LEFT(C67,3)="12.",LEFT(E67,3)="12.",LEFT(E67,5)="CET &gt;",IFERROR(U67/$U$6,"")=0),NOT(AND(LEFT(E67,4)="12.8",IFERROR(G67/$G$6,"")&lt;&gt;0)),NOT(AND(LEFT(E67,5)="12.31",IFERROR(U67/$G$6,"")&lt;&gt;0)),NOT(AND(LEFT(E67,5)="12.32",IFERROR(U67/$G$6,"")&lt;&gt;0))),"", IFERROR(U67/$U$6,""))</f>
      </c>
    </row>
    <row r="68" ht="16" customHeight="1" spans="1:23" x14ac:dyDescent="0.25">
      <c r="A68" s="40"/>
      <c r="C68" s="68"/>
      <c r="D68" s="68"/>
      <c r="E68" s="69" t="s">
        <v>103</v>
      </c>
      <c r="F68" s="70" t="s">
        <v>103</v>
      </c>
      <c r="G68" s="71">
        <f>SUMIFS(
INDEX('ETPT Format DDG'!$A:$ZZ,,IFERROR(MATCH(E68,'ETPT Format DDG'!$2:$2,0),MATCH(C68,'ETPT Format DDG'!$2:$2,0))),
INDEX( 'ETPT Format DDG'!$A:$ZZ,,MATCH("Fonction agrégat",'ETPT Format DDG'!2:2,0)),"M-TIT",
INDEX( 'ETPT Format DDG'!$A:$ZZ,,MATCH("Juridiction",'ETPT Format DDG'!2:2,0)),$A$3)</f>
      </c>
      <c r="H68" s="72">
        <f>IF(AND(OR(LEFT(C68,3)="12.",LEFT(E68,3)="12.",LEFT(E68,5)="CET &gt;",IFERROR(G68/$G$6,"")=0),NOT(AND(LEFT(E68,4)="12.8",IFERROR(G68/$G$6,"")&lt;&gt;0)),NOT(AND(LEFT(E68,5)="12.31",IFERROR(G68/$G$6,"")&lt;&gt;0)),NOT(AND(LEFT(E68,5)="12.32",IFERROR(G68/$G$6,"")&lt;&gt;0))),"", IFERROR(G68/$G$6,""))</f>
      </c>
      <c r="I68" s="73">
        <f>SUMIFS(
INDEX('ETPT Format DDG'!$A:$ZZ,,IFERROR(MATCH(E68,'ETPT Format DDG'!$2:$2,0),MATCH(C68,'ETPT Format DDG'!$2:$2,0))),
INDEX( 'ETPT Format DDG'!$A:$ZZ,,MATCH("Fonction agrégat",'ETPT Format DDG'!2:2,0)),"M-PLAC-ADD",
INDEX( 'ETPT Format DDG'!$A:$ZZ,,MATCH("Juridiction",'ETPT Format DDG'!2:2,0)),$A$3)</f>
      </c>
      <c r="J68" s="73">
        <f>SUMIFS(
INDEX('ETPT Format DDG'!$A:$ZZ,,IFERROR(MATCH(E68,'ETPT Format DDG'!$2:$2,0),MATCH(C68,'ETPT Format DDG'!$2:$2,0))),
INDEX( 'ETPT Format DDG'!$A:$ZZ,,MATCH("Fonction agrégat",'ETPT Format DDG'!2:2,0)),"M-PLAC-SUB",
INDEX( 'ETPT Format DDG'!$A:$ZZ,,MATCH("Juridiction",'ETPT Format DDG'!2:2,0)),$A$3)</f>
      </c>
      <c r="K68" s="73">
        <f>SUMIFS(
INDEX('ETPT Format DDG'!$A:$ZZ,,IFERROR(MATCH(E68,'ETPT Format DDG'!$2:$2,0),MATCH(C68,'ETPT Format DDG'!$2:$2,0))),
INDEX( 'ETPT Format DDG'!$A:$ZZ,,MATCH("Fonction agrégat",'ETPT Format DDG'!2:2,0)),"M-CONT",
INDEX( 'ETPT Format DDG'!$A:$ZZ,,MATCH("Juridiction",'ETPT Format DDG'!2:2,0)),$A$3,
INDEX( 'ETPT Format DDG'!$A:$ZZ,,MATCH("Catégorie",'ETPT Format DDG'!2:2,0)),"Magistrat")</f>
      </c>
      <c r="L68" s="71">
        <f>SUMIFS(
INDEX('ETPT Format DDG'!$A:$ZZ,,IFERROR(MATCH(E68,'ETPT Format DDG'!$2:$2,0),MATCH(C68,'ETPT Format DDG'!$2:$2,0))),
INDEX( 'ETPT Format DDG'!$A:$ZZ,,MATCH("Juridiction",'ETPT Format DDG'!2:2,0)),$A$3,
INDEX( 'ETPT Format DDG'!$A:$ZZ,,MATCH("Catégorie",'ETPT Format DDG'!2:2,0)),"Magistrat")</f>
      </c>
      <c r="M68" s="74">
        <f>IF(AND(OR(LEFT(C68,3)="12.",LEFT(E68,3)="12.",LEFT(E68,5)="CET &gt;", IFERROR(L68/$L$6,"")=0),NOT(AND(LEFT(E68,4)="12.8",IFERROR(G68/$G$6,"")&lt;&gt;0)),NOT(AND(LEFT(E68,5)="12.31",IFERROR(L68/$G$6,"")&lt;&gt;0)),NOT(AND(LEFT(E68,5)="12.32",IFERROR(L68/$G$6,"")&lt;&gt;0))),"", IFERROR(L68/$L$6,""))</f>
      </c>
      <c r="N68" s="73">
        <f>SUMIFS(
INDEX('ETPT Format DDG'!$A:$ZZ,,IFERROR(MATCH(E68,'ETPT Format DDG'!$2:$2,0),MATCH(C68,'ETPT Format DDG'!$2:$2,0))),
INDEX( 'ETPT Format DDG'!$A:$ZZ,,MATCH("Fonction agrégat",'ETPT Format DDG'!2:2,0)),"F-TIT",
INDEX( 'ETPT Format DDG'!$A:$ZZ,,MATCH("Juridiction",'ETPT Format DDG'!2:2,0)),$A$3)</f>
      </c>
      <c r="O68" s="72">
        <f>IF(AND(OR(LEFT(C68,3)="12.",LEFT(E68,3)="12.",LEFT(E68,5)="CET &gt;",IFERROR(N68/$N$6,"")=0),NOT(AND(LEFT(E68,4)="12.8",IFERROR(G68/$G$6,"")&lt;&gt;0)),NOT(AND(LEFT(E68,5)="12.31",IFERROR(N68/$G$6,"")&lt;&gt;0)),NOT(AND(LEFT(E68,5)="12.32",IFERROR(N68/$G$6,"")&lt;&gt;0))),"",IFERROR(N68/$N$6,""))</f>
      </c>
      <c r="P68" s="73">
        <f>SUMIFS(
INDEX('ETPT Format DDG'!$A:$FB,,IFERROR(MATCH(E68,'ETPT Format DDG'!$2:$2,0),MATCH(C68,'ETPT Format DDG'!$2:$2,0))),
INDEX( 'ETPT Format DDG'!$A:$ZZ,,MATCH("Fonction agrégat",'ETPT Format DDG'!2:2,0)),"F-PLAC-ADD",
INDEX( 'ETPT Format DDG'!$A:$ZZ,,MATCH("Juridiction",'ETPT Format DDG'!2:2,0)),$A$3)</f>
      </c>
      <c r="Q68" s="73">
        <f>SUMIFS(
INDEX('ETPT Format DDG'!$A:$FB,,IFERROR(MATCH(E68,'ETPT Format DDG'!$2:$2,0),MATCH(C68,'ETPT Format DDG'!$2:$2,0))),
INDEX( 'ETPT Format DDG'!$A:$ZZ,,MATCH("Fonction agrégat",'ETPT Format DDG'!2:2,0)),"F-PLAC-SUB",
INDEX( 'ETPT Format DDG'!$A:$ZZ,,MATCH("Juridiction",'ETPT Format DDG'!2:2,0)),$A$3)</f>
      </c>
      <c r="R68" s="73">
        <f>SUMIFS(
INDEX('ETPT Format DDG'!$A:$FB,,IFERROR(MATCH(E68,'ETPT Format DDG'!$2:$2,0),MATCH(C68,'ETPT Format DDG'!$2:$2,0))),
INDEX( 'ETPT Format DDG'!$A:$ZZ,,MATCH("Fonction agrégat",'ETPT Format DDG'!2:2,0)),"C",
'ETPT Format DDG'!$H:$H,"Greffe",
INDEX( 'ETPT Format DDG'!$A:$ZZ,,MATCH("Juridiction",'ETPT Format DDG'!2:2,0)),$A$3)</f>
      </c>
      <c r="S68" s="71">
        <f>SUMIFS(
INDEX('ETPT Format DDG'!$A:$FB,,IFERROR(MATCH(E68,'ETPT Format DDG'!$2:$2,0),MATCH(C68,'ETPT Format DDG'!$2:$2,0))),
INDEX( 'ETPT Format DDG'!$A:$ZZ,,MATCH("Catégorie",'ETPT Format DDG'!2:2,0)),"Greffe",
INDEX( 'ETPT Format DDG'!$A:$ZZ,,MATCH("Juridiction",'ETPT Format DDG'!2:2,0)),$A$3)</f>
      </c>
      <c r="T68" s="72">
        <f>IF(AND(OR(LEFT(C68,3)="12.",LEFT(E68,3)="12.",LEFT(E68,5)="CET &gt;",IFERROR(S68/$S$6,"")=0),NOT(AND(LEFT(E68,4)="12.8",IFERROR(G68/$G$6,"")&lt;&gt;0)),NOT(AND(LEFT(E68,5)="12.31",IFERROR(S68/$G$6,"")&lt;&gt;0)),NOT(AND(LEFT(E68,5)="12.32",IFERROR(S68/$G$6,"")&lt;&gt;0))),"", IFERROR(S68/$S$6,""))</f>
      </c>
      <c r="U68" s="71">
        <f>SUMIFS(
INDEX('ETPT Format DDG'!$A:$FB,,IFERROR(MATCH(E68,'ETPT Format DDG'!$2:$2,0),MATCH(C68,'ETPT Format DDG'!$2:$2,0))),
INDEX( 'ETPT Format DDG'!$A:$ZZ,,MATCH("Fonction agrégat",'ETPT Format DDG'!2:2,0)),"C",
INDEX( 'ETPT Format DDG'!$A:$ZZ,,MATCH("Juridiction",'ETPT Format DDG'!2:2,0)),$A$3,
INDEX( 'ETPT Format DDG'!$A:$ZZ,,MATCH("Catégorie",'ETPT Format DDG'!2:2,0)),"Autour du magistrat")</f>
      </c>
      <c r="V68" s="74">
        <f>IF(AND(OR(LEFT(C68,3)="12.",LEFT(E68,3)="12.",LEFT(E68,5)="CET &gt;",IFERROR(U68/$U$6,"")=0),NOT(AND(LEFT(E68,4)="12.8",IFERROR(G68/$G$6,"")&lt;&gt;0)),NOT(AND(LEFT(E68,5)="12.31",IFERROR(U68/$G$6,"")&lt;&gt;0)),NOT(AND(LEFT(E68,5)="12.32",IFERROR(U68/$G$6,"")&lt;&gt;0))),"", IFERROR(U68/$U$6,""))</f>
      </c>
    </row>
    <row r="69" ht="16" customHeight="1" spans="1:23" x14ac:dyDescent="0.25">
      <c r="A69" s="40"/>
      <c r="C69" s="68"/>
      <c r="D69" s="68"/>
      <c r="E69" s="69" t="s">
        <v>104</v>
      </c>
      <c r="F69" s="70" t="s">
        <v>104</v>
      </c>
      <c r="G69" s="71">
        <f>SUMIFS(
INDEX('ETPT Format DDG'!$A:$ZZ,,IFERROR(MATCH(E69,'ETPT Format DDG'!$2:$2,0),MATCH(C69,'ETPT Format DDG'!$2:$2,0))),
INDEX( 'ETPT Format DDG'!$A:$ZZ,,MATCH("Fonction agrégat",'ETPT Format DDG'!2:2,0)),"M-TIT",
INDEX( 'ETPT Format DDG'!$A:$ZZ,,MATCH("Juridiction",'ETPT Format DDG'!2:2,0)),$A$3)</f>
      </c>
      <c r="H69" s="72">
        <f>IF(AND(OR(LEFT(C69,3)="12.",LEFT(E69,3)="12.",LEFT(E69,5)="CET &gt;",IFERROR(G69/$G$6,"")=0),NOT(AND(LEFT(E69,4)="12.8",IFERROR(G69/$G$6,"")&lt;&gt;0)),NOT(AND(LEFT(E69,5)="12.31",IFERROR(G69/$G$6,"")&lt;&gt;0)),NOT(AND(LEFT(E69,5)="12.32",IFERROR(G69/$G$6,"")&lt;&gt;0))),"", IFERROR(G69/$G$6,""))</f>
      </c>
      <c r="I69" s="73">
        <f>SUMIFS(
INDEX('ETPT Format DDG'!$A:$ZZ,,IFERROR(MATCH(E69,'ETPT Format DDG'!$2:$2,0),MATCH(C69,'ETPT Format DDG'!$2:$2,0))),
INDEX( 'ETPT Format DDG'!$A:$ZZ,,MATCH("Fonction agrégat",'ETPT Format DDG'!2:2,0)),"M-PLAC-ADD",
INDEX( 'ETPT Format DDG'!$A:$ZZ,,MATCH("Juridiction",'ETPT Format DDG'!2:2,0)),$A$3)</f>
      </c>
      <c r="J69" s="73">
        <f>SUMIFS(
INDEX('ETPT Format DDG'!$A:$ZZ,,IFERROR(MATCH(E69,'ETPT Format DDG'!$2:$2,0),MATCH(C69,'ETPT Format DDG'!$2:$2,0))),
INDEX( 'ETPT Format DDG'!$A:$ZZ,,MATCH("Fonction agrégat",'ETPT Format DDG'!2:2,0)),"M-PLAC-SUB",
INDEX( 'ETPT Format DDG'!$A:$ZZ,,MATCH("Juridiction",'ETPT Format DDG'!2:2,0)),$A$3)</f>
      </c>
      <c r="K69" s="73">
        <f>SUMIFS(
INDEX('ETPT Format DDG'!$A:$ZZ,,IFERROR(MATCH(E69,'ETPT Format DDG'!$2:$2,0),MATCH(C69,'ETPT Format DDG'!$2:$2,0))),
INDEX( 'ETPT Format DDG'!$A:$ZZ,,MATCH("Fonction agrégat",'ETPT Format DDG'!2:2,0)),"M-CONT",
INDEX( 'ETPT Format DDG'!$A:$ZZ,,MATCH("Juridiction",'ETPT Format DDG'!2:2,0)),$A$3,
INDEX( 'ETPT Format DDG'!$A:$ZZ,,MATCH("Catégorie",'ETPT Format DDG'!2:2,0)),"Magistrat")</f>
      </c>
      <c r="L69" s="71">
        <f>SUMIFS(
INDEX('ETPT Format DDG'!$A:$ZZ,,IFERROR(MATCH(E69,'ETPT Format DDG'!$2:$2,0),MATCH(C69,'ETPT Format DDG'!$2:$2,0))),
INDEX( 'ETPT Format DDG'!$A:$ZZ,,MATCH("Juridiction",'ETPT Format DDG'!2:2,0)),$A$3,
INDEX( 'ETPT Format DDG'!$A:$ZZ,,MATCH("Catégorie",'ETPT Format DDG'!2:2,0)),"Magistrat")</f>
      </c>
      <c r="M69" s="74">
        <f>IF(AND(OR(LEFT(C69,3)="12.",LEFT(E69,3)="12.",LEFT(E69,5)="CET &gt;", IFERROR(L69/$L$6,"")=0),NOT(AND(LEFT(E69,4)="12.8",IFERROR(G69/$G$6,"")&lt;&gt;0)),NOT(AND(LEFT(E69,5)="12.31",IFERROR(L69/$G$6,"")&lt;&gt;0)),NOT(AND(LEFT(E69,5)="12.32",IFERROR(L69/$G$6,"")&lt;&gt;0))),"", IFERROR(L69/$L$6,""))</f>
      </c>
      <c r="N69" s="73">
        <f>SUMIFS(
INDEX('ETPT Format DDG'!$A:$ZZ,,IFERROR(MATCH(E69,'ETPT Format DDG'!$2:$2,0),MATCH(C69,'ETPT Format DDG'!$2:$2,0))),
INDEX( 'ETPT Format DDG'!$A:$ZZ,,MATCH("Fonction agrégat",'ETPT Format DDG'!2:2,0)),"F-TIT",
INDEX( 'ETPT Format DDG'!$A:$ZZ,,MATCH("Juridiction",'ETPT Format DDG'!2:2,0)),$A$3)</f>
      </c>
      <c r="O69" s="72">
        <f>IF(AND(OR(LEFT(C69,3)="12.",LEFT(E69,3)="12.",LEFT(E69,5)="CET &gt;",IFERROR(N69/$N$6,"")=0),NOT(AND(LEFT(E69,4)="12.8",IFERROR(G69/$G$6,"")&lt;&gt;0)),NOT(AND(LEFT(E69,5)="12.31",IFERROR(N69/$G$6,"")&lt;&gt;0)),NOT(AND(LEFT(E69,5)="12.32",IFERROR(N69/$G$6,"")&lt;&gt;0))),"",IFERROR(N69/$N$6,""))</f>
      </c>
      <c r="P69" s="73">
        <f>SUMIFS(
INDEX('ETPT Format DDG'!$A:$FB,,IFERROR(MATCH(E69,'ETPT Format DDG'!$2:$2,0),MATCH(C69,'ETPT Format DDG'!$2:$2,0))),
INDEX( 'ETPT Format DDG'!$A:$ZZ,,MATCH("Fonction agrégat",'ETPT Format DDG'!2:2,0)),"F-PLAC-ADD",
INDEX( 'ETPT Format DDG'!$A:$ZZ,,MATCH("Juridiction",'ETPT Format DDG'!2:2,0)),$A$3)</f>
      </c>
      <c r="Q69" s="73">
        <f>SUMIFS(
INDEX('ETPT Format DDG'!$A:$FB,,IFERROR(MATCH(E69,'ETPT Format DDG'!$2:$2,0),MATCH(C69,'ETPT Format DDG'!$2:$2,0))),
INDEX( 'ETPT Format DDG'!$A:$ZZ,,MATCH("Fonction agrégat",'ETPT Format DDG'!2:2,0)),"F-PLAC-SUB",
INDEX( 'ETPT Format DDG'!$A:$ZZ,,MATCH("Juridiction",'ETPT Format DDG'!2:2,0)),$A$3)</f>
      </c>
      <c r="R69" s="73">
        <f>SUMIFS(
INDEX('ETPT Format DDG'!$A:$FB,,IFERROR(MATCH(E69,'ETPT Format DDG'!$2:$2,0),MATCH(C69,'ETPT Format DDG'!$2:$2,0))),
INDEX( 'ETPT Format DDG'!$A:$ZZ,,MATCH("Fonction agrégat",'ETPT Format DDG'!2:2,0)),"C",
'ETPT Format DDG'!$H:$H,"Greffe",
INDEX( 'ETPT Format DDG'!$A:$ZZ,,MATCH("Juridiction",'ETPT Format DDG'!2:2,0)),$A$3)</f>
      </c>
      <c r="S69" s="71">
        <f>SUMIFS(
INDEX('ETPT Format DDG'!$A:$FB,,IFERROR(MATCH(E69,'ETPT Format DDG'!$2:$2,0),MATCH(C69,'ETPT Format DDG'!$2:$2,0))),
INDEX( 'ETPT Format DDG'!$A:$ZZ,,MATCH("Catégorie",'ETPT Format DDG'!2:2,0)),"Greffe",
INDEX( 'ETPT Format DDG'!$A:$ZZ,,MATCH("Juridiction",'ETPT Format DDG'!2:2,0)),$A$3)</f>
      </c>
      <c r="T69" s="72">
        <f>IF(AND(OR(LEFT(C69,3)="12.",LEFT(E69,3)="12.",LEFT(E69,5)="CET &gt;",IFERROR(S69/$S$6,"")=0),NOT(AND(LEFT(E69,4)="12.8",IFERROR(G69/$G$6,"")&lt;&gt;0)),NOT(AND(LEFT(E69,5)="12.31",IFERROR(S69/$G$6,"")&lt;&gt;0)),NOT(AND(LEFT(E69,5)="12.32",IFERROR(S69/$G$6,"")&lt;&gt;0))),"", IFERROR(S69/$S$6,""))</f>
      </c>
      <c r="U69" s="71">
        <f>SUMIFS(
INDEX('ETPT Format DDG'!$A:$FB,,IFERROR(MATCH(E69,'ETPT Format DDG'!$2:$2,0),MATCH(C69,'ETPT Format DDG'!$2:$2,0))),
INDEX( 'ETPT Format DDG'!$A:$ZZ,,MATCH("Fonction agrégat",'ETPT Format DDG'!2:2,0)),"C",
INDEX( 'ETPT Format DDG'!$A:$ZZ,,MATCH("Juridiction",'ETPT Format DDG'!2:2,0)),$A$3,
INDEX( 'ETPT Format DDG'!$A:$ZZ,,MATCH("Catégorie",'ETPT Format DDG'!2:2,0)),"Autour du magistrat")</f>
      </c>
      <c r="V69" s="74">
        <f>IF(AND(OR(LEFT(C69,3)="12.",LEFT(E69,3)="12.",LEFT(E69,5)="CET &gt;",IFERROR(U69/$U$6,"")=0),NOT(AND(LEFT(E69,4)="12.8",IFERROR(G69/$G$6,"")&lt;&gt;0)),NOT(AND(LEFT(E69,5)="12.31",IFERROR(U69/$G$6,"")&lt;&gt;0)),NOT(AND(LEFT(E69,5)="12.32",IFERROR(U69/$G$6,"")&lt;&gt;0))),"", IFERROR(U69/$U$6,""))</f>
      </c>
    </row>
    <row r="70" ht="16" customHeight="1" spans="1:23" x14ac:dyDescent="0.25">
      <c r="A70" s="40"/>
      <c r="C70" s="68"/>
      <c r="D70" s="68"/>
      <c r="E70" s="69" t="s">
        <v>105</v>
      </c>
      <c r="F70" s="70" t="s">
        <v>105</v>
      </c>
      <c r="G70" s="71">
        <f>SUMIFS(
INDEX('ETPT Format DDG'!$A:$ZZ,,IFERROR(MATCH(E70,'ETPT Format DDG'!$2:$2,0),MATCH(C70,'ETPT Format DDG'!$2:$2,0))),
INDEX( 'ETPT Format DDG'!$A:$ZZ,,MATCH("Fonction agrégat",'ETPT Format DDG'!2:2,0)),"M-TIT",
INDEX( 'ETPT Format DDG'!$A:$ZZ,,MATCH("Juridiction",'ETPT Format DDG'!2:2,0)),$A$3)</f>
      </c>
      <c r="H70" s="72">
        <f>IF(AND(OR(LEFT(C70,3)="12.",LEFT(E70,3)="12.",LEFT(E70,5)="CET &gt;",IFERROR(G70/$G$6,"")=0),NOT(AND(LEFT(E70,4)="12.8",IFERROR(G70/$G$6,"")&lt;&gt;0)),NOT(AND(LEFT(E70,5)="12.31",IFERROR(G70/$G$6,"")&lt;&gt;0)),NOT(AND(LEFT(E70,5)="12.32",IFERROR(G70/$G$6,"")&lt;&gt;0))),"", IFERROR(G70/$G$6,""))</f>
      </c>
      <c r="I70" s="73">
        <f>SUMIFS(
INDEX('ETPT Format DDG'!$A:$ZZ,,IFERROR(MATCH(E70,'ETPT Format DDG'!$2:$2,0),MATCH(C70,'ETPT Format DDG'!$2:$2,0))),
INDEX( 'ETPT Format DDG'!$A:$ZZ,,MATCH("Fonction agrégat",'ETPT Format DDG'!2:2,0)),"M-PLAC-ADD",
INDEX( 'ETPT Format DDG'!$A:$ZZ,,MATCH("Juridiction",'ETPT Format DDG'!2:2,0)),$A$3)</f>
      </c>
      <c r="J70" s="73">
        <f>SUMIFS(
INDEX('ETPT Format DDG'!$A:$ZZ,,IFERROR(MATCH(E70,'ETPT Format DDG'!$2:$2,0),MATCH(C70,'ETPT Format DDG'!$2:$2,0))),
INDEX( 'ETPT Format DDG'!$A:$ZZ,,MATCH("Fonction agrégat",'ETPT Format DDG'!2:2,0)),"M-PLAC-SUB",
INDEX( 'ETPT Format DDG'!$A:$ZZ,,MATCH("Juridiction",'ETPT Format DDG'!2:2,0)),$A$3)</f>
      </c>
      <c r="K70" s="73">
        <f>SUMIFS(
INDEX('ETPT Format DDG'!$A:$ZZ,,IFERROR(MATCH(E70,'ETPT Format DDG'!$2:$2,0),MATCH(C70,'ETPT Format DDG'!$2:$2,0))),
INDEX( 'ETPT Format DDG'!$A:$ZZ,,MATCH("Fonction agrégat",'ETPT Format DDG'!2:2,0)),"M-CONT",
INDEX( 'ETPT Format DDG'!$A:$ZZ,,MATCH("Juridiction",'ETPT Format DDG'!2:2,0)),$A$3,
INDEX( 'ETPT Format DDG'!$A:$ZZ,,MATCH("Catégorie",'ETPT Format DDG'!2:2,0)),"Magistrat")</f>
      </c>
      <c r="L70" s="71">
        <f>SUMIFS(
INDEX('ETPT Format DDG'!$A:$ZZ,,IFERROR(MATCH(E70,'ETPT Format DDG'!$2:$2,0),MATCH(C70,'ETPT Format DDG'!$2:$2,0))),
INDEX( 'ETPT Format DDG'!$A:$ZZ,,MATCH("Juridiction",'ETPT Format DDG'!2:2,0)),$A$3,
INDEX( 'ETPT Format DDG'!$A:$ZZ,,MATCH("Catégorie",'ETPT Format DDG'!2:2,0)),"Magistrat")</f>
      </c>
      <c r="M70" s="74">
        <f>IF(AND(OR(LEFT(C70,3)="12.",LEFT(E70,3)="12.",LEFT(E70,5)="CET &gt;", IFERROR(L70/$L$6,"")=0),NOT(AND(LEFT(E70,4)="12.8",IFERROR(G70/$G$6,"")&lt;&gt;0)),NOT(AND(LEFT(E70,5)="12.31",IFERROR(L70/$G$6,"")&lt;&gt;0)),NOT(AND(LEFT(E70,5)="12.32",IFERROR(L70/$G$6,"")&lt;&gt;0))),"", IFERROR(L70/$L$6,""))</f>
      </c>
      <c r="N70" s="73">
        <f>SUMIFS(
INDEX('ETPT Format DDG'!$A:$ZZ,,IFERROR(MATCH(E70,'ETPT Format DDG'!$2:$2,0),MATCH(C70,'ETPT Format DDG'!$2:$2,0))),
INDEX( 'ETPT Format DDG'!$A:$ZZ,,MATCH("Fonction agrégat",'ETPT Format DDG'!2:2,0)),"F-TIT",
INDEX( 'ETPT Format DDG'!$A:$ZZ,,MATCH("Juridiction",'ETPT Format DDG'!2:2,0)),$A$3)</f>
      </c>
      <c r="O70" s="72">
        <f>IF(AND(OR(LEFT(C70,3)="12.",LEFT(E70,3)="12.",LEFT(E70,5)="CET &gt;",IFERROR(N70/$N$6,"")=0),NOT(AND(LEFT(E70,4)="12.8",IFERROR(G70/$G$6,"")&lt;&gt;0)),NOT(AND(LEFT(E70,5)="12.31",IFERROR(N70/$G$6,"")&lt;&gt;0)),NOT(AND(LEFT(E70,5)="12.32",IFERROR(N70/$G$6,"")&lt;&gt;0))),"",IFERROR(N70/$N$6,""))</f>
      </c>
      <c r="P70" s="73">
        <f>SUMIFS(
INDEX('ETPT Format DDG'!$A:$FB,,IFERROR(MATCH(E70,'ETPT Format DDG'!$2:$2,0),MATCH(C70,'ETPT Format DDG'!$2:$2,0))),
INDEX( 'ETPT Format DDG'!$A:$ZZ,,MATCH("Fonction agrégat",'ETPT Format DDG'!2:2,0)),"F-PLAC-ADD",
INDEX( 'ETPT Format DDG'!$A:$ZZ,,MATCH("Juridiction",'ETPT Format DDG'!2:2,0)),$A$3)</f>
      </c>
      <c r="Q70" s="73">
        <f>SUMIFS(
INDEX('ETPT Format DDG'!$A:$FB,,IFERROR(MATCH(E70,'ETPT Format DDG'!$2:$2,0),MATCH(C70,'ETPT Format DDG'!$2:$2,0))),
INDEX( 'ETPT Format DDG'!$A:$ZZ,,MATCH("Fonction agrégat",'ETPT Format DDG'!2:2,0)),"F-PLAC-SUB",
INDEX( 'ETPT Format DDG'!$A:$ZZ,,MATCH("Juridiction",'ETPT Format DDG'!2:2,0)),$A$3)</f>
      </c>
      <c r="R70" s="73">
        <f>SUMIFS(
INDEX('ETPT Format DDG'!$A:$FB,,IFERROR(MATCH(E70,'ETPT Format DDG'!$2:$2,0),MATCH(C70,'ETPT Format DDG'!$2:$2,0))),
INDEX( 'ETPT Format DDG'!$A:$ZZ,,MATCH("Fonction agrégat",'ETPT Format DDG'!2:2,0)),"C",
'ETPT Format DDG'!$H:$H,"Greffe",
INDEX( 'ETPT Format DDG'!$A:$ZZ,,MATCH("Juridiction",'ETPT Format DDG'!2:2,0)),$A$3)</f>
      </c>
      <c r="S70" s="71">
        <f>SUMIFS(
INDEX('ETPT Format DDG'!$A:$FB,,IFERROR(MATCH(E70,'ETPT Format DDG'!$2:$2,0),MATCH(C70,'ETPT Format DDG'!$2:$2,0))),
INDEX( 'ETPT Format DDG'!$A:$ZZ,,MATCH("Catégorie",'ETPT Format DDG'!2:2,0)),"Greffe",
INDEX( 'ETPT Format DDG'!$A:$ZZ,,MATCH("Juridiction",'ETPT Format DDG'!2:2,0)),$A$3)</f>
      </c>
      <c r="T70" s="72">
        <f>IF(AND(OR(LEFT(C70,3)="12.",LEFT(E70,3)="12.",LEFT(E70,5)="CET &gt;",IFERROR(S70/$S$6,"")=0),NOT(AND(LEFT(E70,4)="12.8",IFERROR(G70/$G$6,"")&lt;&gt;0)),NOT(AND(LEFT(E70,5)="12.31",IFERROR(S70/$G$6,"")&lt;&gt;0)),NOT(AND(LEFT(E70,5)="12.32",IFERROR(S70/$G$6,"")&lt;&gt;0))),"", IFERROR(S70/$S$6,""))</f>
      </c>
      <c r="U70" s="71">
        <f>SUMIFS(
INDEX('ETPT Format DDG'!$A:$FB,,IFERROR(MATCH(E70,'ETPT Format DDG'!$2:$2,0),MATCH(C70,'ETPT Format DDG'!$2:$2,0))),
INDEX( 'ETPT Format DDG'!$A:$ZZ,,MATCH("Fonction agrégat",'ETPT Format DDG'!2:2,0)),"C",
INDEX( 'ETPT Format DDG'!$A:$ZZ,,MATCH("Juridiction",'ETPT Format DDG'!2:2,0)),$A$3,
INDEX( 'ETPT Format DDG'!$A:$ZZ,,MATCH("Catégorie",'ETPT Format DDG'!2:2,0)),"Autour du magistrat")</f>
      </c>
      <c r="V70" s="74">
        <f>IF(AND(OR(LEFT(C70,3)="12.",LEFT(E70,3)="12.",LEFT(E70,5)="CET &gt;",IFERROR(U70/$U$6,"")=0),NOT(AND(LEFT(E70,4)="12.8",IFERROR(G70/$G$6,"")&lt;&gt;0)),NOT(AND(LEFT(E70,5)="12.31",IFERROR(U70/$G$6,"")&lt;&gt;0)),NOT(AND(LEFT(E70,5)="12.32",IFERROR(U70/$G$6,"")&lt;&gt;0))),"", IFERROR(U70/$U$6,""))</f>
      </c>
    </row>
    <row r="71" ht="16" customHeight="1" spans="1:23" x14ac:dyDescent="0.25">
      <c r="A71" s="40"/>
      <c r="C71" s="68"/>
      <c r="D71" s="68"/>
      <c r="E71" s="69" t="s">
        <v>106</v>
      </c>
      <c r="F71" s="70" t="s">
        <v>106</v>
      </c>
      <c r="G71" s="71">
        <f>SUMIFS(
INDEX('ETPT Format DDG'!$A:$ZZ,,IFERROR(MATCH(E71,'ETPT Format DDG'!$2:$2,0),MATCH(C71,'ETPT Format DDG'!$2:$2,0))),
INDEX( 'ETPT Format DDG'!$A:$ZZ,,MATCH("Fonction agrégat",'ETPT Format DDG'!2:2,0)),"M-TIT",
INDEX( 'ETPT Format DDG'!$A:$ZZ,,MATCH("Juridiction",'ETPT Format DDG'!2:2,0)),$A$3)</f>
      </c>
      <c r="H71" s="72">
        <f>IF(AND(OR(LEFT(C71,3)="12.",LEFT(E71,3)="12.",LEFT(E71,5)="CET &gt;",IFERROR(G71/$G$6,"")=0),NOT(AND(LEFT(E71,4)="12.8",IFERROR(G71/$G$6,"")&lt;&gt;0)),NOT(AND(LEFT(E71,5)="12.31",IFERROR(G71/$G$6,"")&lt;&gt;0)),NOT(AND(LEFT(E71,5)="12.32",IFERROR(G71/$G$6,"")&lt;&gt;0))),"", IFERROR(G71/$G$6,""))</f>
      </c>
      <c r="I71" s="73">
        <f>SUMIFS(
INDEX('ETPT Format DDG'!$A:$ZZ,,IFERROR(MATCH(E71,'ETPT Format DDG'!$2:$2,0),MATCH(C71,'ETPT Format DDG'!$2:$2,0))),
INDEX( 'ETPT Format DDG'!$A:$ZZ,,MATCH("Fonction agrégat",'ETPT Format DDG'!2:2,0)),"M-PLAC-ADD",
INDEX( 'ETPT Format DDG'!$A:$ZZ,,MATCH("Juridiction",'ETPT Format DDG'!2:2,0)),$A$3)</f>
      </c>
      <c r="J71" s="73">
        <f>SUMIFS(
INDEX('ETPT Format DDG'!$A:$ZZ,,IFERROR(MATCH(E71,'ETPT Format DDG'!$2:$2,0),MATCH(C71,'ETPT Format DDG'!$2:$2,0))),
INDEX( 'ETPT Format DDG'!$A:$ZZ,,MATCH("Fonction agrégat",'ETPT Format DDG'!2:2,0)),"M-PLAC-SUB",
INDEX( 'ETPT Format DDG'!$A:$ZZ,,MATCH("Juridiction",'ETPT Format DDG'!2:2,0)),$A$3)</f>
      </c>
      <c r="K71" s="73">
        <f>SUMIFS(
INDEX('ETPT Format DDG'!$A:$ZZ,,IFERROR(MATCH(E71,'ETPT Format DDG'!$2:$2,0),MATCH(C71,'ETPT Format DDG'!$2:$2,0))),
INDEX( 'ETPT Format DDG'!$A:$ZZ,,MATCH("Fonction agrégat",'ETPT Format DDG'!2:2,0)),"M-CONT",
INDEX( 'ETPT Format DDG'!$A:$ZZ,,MATCH("Juridiction",'ETPT Format DDG'!2:2,0)),$A$3,
INDEX( 'ETPT Format DDG'!$A:$ZZ,,MATCH("Catégorie",'ETPT Format DDG'!2:2,0)),"Magistrat")</f>
      </c>
      <c r="L71" s="71">
        <f>SUMIFS(
INDEX('ETPT Format DDG'!$A:$ZZ,,IFERROR(MATCH(E71,'ETPT Format DDG'!$2:$2,0),MATCH(C71,'ETPT Format DDG'!$2:$2,0))),
INDEX( 'ETPT Format DDG'!$A:$ZZ,,MATCH("Juridiction",'ETPT Format DDG'!2:2,0)),$A$3,
INDEX( 'ETPT Format DDG'!$A:$ZZ,,MATCH("Catégorie",'ETPT Format DDG'!2:2,0)),"Magistrat")</f>
      </c>
      <c r="M71" s="74">
        <f>IF(AND(OR(LEFT(C71,3)="12.",LEFT(E71,3)="12.",LEFT(E71,5)="CET &gt;", IFERROR(L71/$L$6,"")=0),NOT(AND(LEFT(E71,4)="12.8",IFERROR(G71/$G$6,"")&lt;&gt;0)),NOT(AND(LEFT(E71,5)="12.31",IFERROR(L71/$G$6,"")&lt;&gt;0)),NOT(AND(LEFT(E71,5)="12.32",IFERROR(L71/$G$6,"")&lt;&gt;0))),"", IFERROR(L71/$L$6,""))</f>
      </c>
      <c r="N71" s="73">
        <f>SUMIFS(
INDEX('ETPT Format DDG'!$A:$ZZ,,IFERROR(MATCH(E71,'ETPT Format DDG'!$2:$2,0),MATCH(C71,'ETPT Format DDG'!$2:$2,0))),
INDEX( 'ETPT Format DDG'!$A:$ZZ,,MATCH("Fonction agrégat",'ETPT Format DDG'!2:2,0)),"F-TIT",
INDEX( 'ETPT Format DDG'!$A:$ZZ,,MATCH("Juridiction",'ETPT Format DDG'!2:2,0)),$A$3)</f>
      </c>
      <c r="O71" s="72">
        <f>IF(AND(OR(LEFT(C71,3)="12.",LEFT(E71,3)="12.",LEFT(E71,5)="CET &gt;",IFERROR(N71/$N$6,"")=0),NOT(AND(LEFT(E71,4)="12.8",IFERROR(G71/$G$6,"")&lt;&gt;0)),NOT(AND(LEFT(E71,5)="12.31",IFERROR(N71/$G$6,"")&lt;&gt;0)),NOT(AND(LEFT(E71,5)="12.32",IFERROR(N71/$G$6,"")&lt;&gt;0))),"",IFERROR(N71/$N$6,""))</f>
      </c>
      <c r="P71" s="73">
        <f>SUMIFS(
INDEX('ETPT Format DDG'!$A:$FB,,IFERROR(MATCH(E71,'ETPT Format DDG'!$2:$2,0),MATCH(C71,'ETPT Format DDG'!$2:$2,0))),
INDEX( 'ETPT Format DDG'!$A:$ZZ,,MATCH("Fonction agrégat",'ETPT Format DDG'!2:2,0)),"F-PLAC-ADD",
INDEX( 'ETPT Format DDG'!$A:$ZZ,,MATCH("Juridiction",'ETPT Format DDG'!2:2,0)),$A$3)</f>
      </c>
      <c r="Q71" s="73">
        <f>SUMIFS(
INDEX('ETPT Format DDG'!$A:$FB,,IFERROR(MATCH(E71,'ETPT Format DDG'!$2:$2,0),MATCH(C71,'ETPT Format DDG'!$2:$2,0))),
INDEX( 'ETPT Format DDG'!$A:$ZZ,,MATCH("Fonction agrégat",'ETPT Format DDG'!2:2,0)),"F-PLAC-SUB",
INDEX( 'ETPT Format DDG'!$A:$ZZ,,MATCH("Juridiction",'ETPT Format DDG'!2:2,0)),$A$3)</f>
      </c>
      <c r="R71" s="73">
        <f>SUMIFS(
INDEX('ETPT Format DDG'!$A:$FB,,IFERROR(MATCH(E71,'ETPT Format DDG'!$2:$2,0),MATCH(C71,'ETPT Format DDG'!$2:$2,0))),
INDEX( 'ETPT Format DDG'!$A:$ZZ,,MATCH("Fonction agrégat",'ETPT Format DDG'!2:2,0)),"C",
'ETPT Format DDG'!$H:$H,"Greffe",
INDEX( 'ETPT Format DDG'!$A:$ZZ,,MATCH("Juridiction",'ETPT Format DDG'!2:2,0)),$A$3)</f>
      </c>
      <c r="S71" s="71">
        <f>SUMIFS(
INDEX('ETPT Format DDG'!$A:$FB,,IFERROR(MATCH(E71,'ETPT Format DDG'!$2:$2,0),MATCH(C71,'ETPT Format DDG'!$2:$2,0))),
INDEX( 'ETPT Format DDG'!$A:$ZZ,,MATCH("Catégorie",'ETPT Format DDG'!2:2,0)),"Greffe",
INDEX( 'ETPT Format DDG'!$A:$ZZ,,MATCH("Juridiction",'ETPT Format DDG'!2:2,0)),$A$3)</f>
      </c>
      <c r="T71" s="72">
        <f>IF(AND(OR(LEFT(C71,3)="12.",LEFT(E71,3)="12.",LEFT(E71,5)="CET &gt;",IFERROR(S71/$S$6,"")=0),NOT(AND(LEFT(E71,4)="12.8",IFERROR(G71/$G$6,"")&lt;&gt;0)),NOT(AND(LEFT(E71,5)="12.31",IFERROR(S71/$G$6,"")&lt;&gt;0)),NOT(AND(LEFT(E71,5)="12.32",IFERROR(S71/$G$6,"")&lt;&gt;0))),"", IFERROR(S71/$S$6,""))</f>
      </c>
      <c r="U71" s="71">
        <f>SUMIFS(
INDEX('ETPT Format DDG'!$A:$FB,,IFERROR(MATCH(E71,'ETPT Format DDG'!$2:$2,0),MATCH(C71,'ETPT Format DDG'!$2:$2,0))),
INDEX( 'ETPT Format DDG'!$A:$ZZ,,MATCH("Fonction agrégat",'ETPT Format DDG'!2:2,0)),"C",
INDEX( 'ETPT Format DDG'!$A:$ZZ,,MATCH("Juridiction",'ETPT Format DDG'!2:2,0)),$A$3,
INDEX( 'ETPT Format DDG'!$A:$ZZ,,MATCH("Catégorie",'ETPT Format DDG'!2:2,0)),"Autour du magistrat")</f>
      </c>
      <c r="V71" s="74">
        <f>IF(AND(OR(LEFT(C71,3)="12.",LEFT(E71,3)="12.",LEFT(E71,5)="CET &gt;",IFERROR(U71/$U$6,"")=0),NOT(AND(LEFT(E71,4)="12.8",IFERROR(G71/$G$6,"")&lt;&gt;0)),NOT(AND(LEFT(E71,5)="12.31",IFERROR(U71/$G$6,"")&lt;&gt;0)),NOT(AND(LEFT(E71,5)="12.32",IFERROR(U71/$G$6,"")&lt;&gt;0))),"", IFERROR(U71/$U$6,""))</f>
      </c>
    </row>
    <row r="72" ht="16" customHeight="1" spans="1:23" x14ac:dyDescent="0.25">
      <c r="A72" s="40"/>
      <c r="C72" s="68"/>
      <c r="D72" s="68"/>
      <c r="E72" s="69" t="s">
        <v>107</v>
      </c>
      <c r="F72" s="70" t="s">
        <v>107</v>
      </c>
      <c r="G72" s="71">
        <f>SUMIFS(
INDEX('ETPT Format DDG'!$A:$ZZ,,IFERROR(MATCH(E72,'ETPT Format DDG'!$2:$2,0),MATCH(C72,'ETPT Format DDG'!$2:$2,0))),
INDEX( 'ETPT Format DDG'!$A:$ZZ,,MATCH("Fonction agrégat",'ETPT Format DDG'!2:2,0)),"M-TIT",
INDEX( 'ETPT Format DDG'!$A:$ZZ,,MATCH("Juridiction",'ETPT Format DDG'!2:2,0)),$A$3)</f>
      </c>
      <c r="H72" s="72">
        <f>IF(AND(OR(LEFT(C72,3)="12.",LEFT(E72,3)="12.",LEFT(E72,5)="CET &gt;",IFERROR(G72/$G$6,"")=0),NOT(AND(LEFT(E72,4)="12.8",IFERROR(G72/$G$6,"")&lt;&gt;0)),NOT(AND(LEFT(E72,5)="12.31",IFERROR(G72/$G$6,"")&lt;&gt;0)),NOT(AND(LEFT(E72,5)="12.32",IFERROR(G72/$G$6,"")&lt;&gt;0))),"", IFERROR(G72/$G$6,""))</f>
      </c>
      <c r="I72" s="73">
        <f>SUMIFS(
INDEX('ETPT Format DDG'!$A:$ZZ,,IFERROR(MATCH(E72,'ETPT Format DDG'!$2:$2,0),MATCH(C72,'ETPT Format DDG'!$2:$2,0))),
INDEX( 'ETPT Format DDG'!$A:$ZZ,,MATCH("Fonction agrégat",'ETPT Format DDG'!2:2,0)),"M-PLAC-ADD",
INDEX( 'ETPT Format DDG'!$A:$ZZ,,MATCH("Juridiction",'ETPT Format DDG'!2:2,0)),$A$3)</f>
      </c>
      <c r="J72" s="73">
        <f>SUMIFS(
INDEX('ETPT Format DDG'!$A:$ZZ,,IFERROR(MATCH(E72,'ETPT Format DDG'!$2:$2,0),MATCH(C72,'ETPT Format DDG'!$2:$2,0))),
INDEX( 'ETPT Format DDG'!$A:$ZZ,,MATCH("Fonction agrégat",'ETPT Format DDG'!2:2,0)),"M-PLAC-SUB",
INDEX( 'ETPT Format DDG'!$A:$ZZ,,MATCH("Juridiction",'ETPT Format DDG'!2:2,0)),$A$3)</f>
      </c>
      <c r="K72" s="73">
        <f>SUMIFS(
INDEX('ETPT Format DDG'!$A:$ZZ,,IFERROR(MATCH(E72,'ETPT Format DDG'!$2:$2,0),MATCH(C72,'ETPT Format DDG'!$2:$2,0))),
INDEX( 'ETPT Format DDG'!$A:$ZZ,,MATCH("Fonction agrégat",'ETPT Format DDG'!2:2,0)),"M-CONT",
INDEX( 'ETPT Format DDG'!$A:$ZZ,,MATCH("Juridiction",'ETPT Format DDG'!2:2,0)),$A$3,
INDEX( 'ETPT Format DDG'!$A:$ZZ,,MATCH("Catégorie",'ETPT Format DDG'!2:2,0)),"Magistrat")</f>
      </c>
      <c r="L72" s="71">
        <f>SUMIFS(
INDEX('ETPT Format DDG'!$A:$ZZ,,IFERROR(MATCH(E72,'ETPT Format DDG'!$2:$2,0),MATCH(C72,'ETPT Format DDG'!$2:$2,0))),
INDEX( 'ETPT Format DDG'!$A:$ZZ,,MATCH("Juridiction",'ETPT Format DDG'!2:2,0)),$A$3,
INDEX( 'ETPT Format DDG'!$A:$ZZ,,MATCH("Catégorie",'ETPT Format DDG'!2:2,0)),"Magistrat")</f>
      </c>
      <c r="M72" s="74">
        <f>IF(AND(OR(LEFT(C72,3)="12.",LEFT(E72,3)="12.",LEFT(E72,5)="CET &gt;", IFERROR(L72/$L$6,"")=0),NOT(AND(LEFT(E72,4)="12.8",IFERROR(G72/$G$6,"")&lt;&gt;0)),NOT(AND(LEFT(E72,5)="12.31",IFERROR(L72/$G$6,"")&lt;&gt;0)),NOT(AND(LEFT(E72,5)="12.32",IFERROR(L72/$G$6,"")&lt;&gt;0))),"", IFERROR(L72/$L$6,""))</f>
      </c>
      <c r="N72" s="73">
        <f>SUMIFS(
INDEX('ETPT Format DDG'!$A:$ZZ,,IFERROR(MATCH(E72,'ETPT Format DDG'!$2:$2,0),MATCH(C72,'ETPT Format DDG'!$2:$2,0))),
INDEX( 'ETPT Format DDG'!$A:$ZZ,,MATCH("Fonction agrégat",'ETPT Format DDG'!2:2,0)),"F-TIT",
INDEX( 'ETPT Format DDG'!$A:$ZZ,,MATCH("Juridiction",'ETPT Format DDG'!2:2,0)),$A$3)</f>
      </c>
      <c r="O72" s="72">
        <f>IF(AND(OR(LEFT(C72,3)="12.",LEFT(E72,3)="12.",LEFT(E72,5)="CET &gt;",IFERROR(N72/$N$6,"")=0),NOT(AND(LEFT(E72,4)="12.8",IFERROR(G72/$G$6,"")&lt;&gt;0)),NOT(AND(LEFT(E72,5)="12.31",IFERROR(N72/$G$6,"")&lt;&gt;0)),NOT(AND(LEFT(E72,5)="12.32",IFERROR(N72/$G$6,"")&lt;&gt;0))),"",IFERROR(N72/$N$6,""))</f>
      </c>
      <c r="P72" s="73">
        <f>SUMIFS(
INDEX('ETPT Format DDG'!$A:$FB,,IFERROR(MATCH(E72,'ETPT Format DDG'!$2:$2,0),MATCH(C72,'ETPT Format DDG'!$2:$2,0))),
INDEX( 'ETPT Format DDG'!$A:$ZZ,,MATCH("Fonction agrégat",'ETPT Format DDG'!2:2,0)),"F-PLAC-ADD",
INDEX( 'ETPT Format DDG'!$A:$ZZ,,MATCH("Juridiction",'ETPT Format DDG'!2:2,0)),$A$3)</f>
      </c>
      <c r="Q72" s="73">
        <f>SUMIFS(
INDEX('ETPT Format DDG'!$A:$FB,,IFERROR(MATCH(E72,'ETPT Format DDG'!$2:$2,0),MATCH(C72,'ETPT Format DDG'!$2:$2,0))),
INDEX( 'ETPT Format DDG'!$A:$ZZ,,MATCH("Fonction agrégat",'ETPT Format DDG'!2:2,0)),"F-PLAC-SUB",
INDEX( 'ETPT Format DDG'!$A:$ZZ,,MATCH("Juridiction",'ETPT Format DDG'!2:2,0)),$A$3)</f>
      </c>
      <c r="R72" s="73">
        <f>SUMIFS(
INDEX('ETPT Format DDG'!$A:$FB,,IFERROR(MATCH(E72,'ETPT Format DDG'!$2:$2,0),MATCH(C72,'ETPT Format DDG'!$2:$2,0))),
INDEX( 'ETPT Format DDG'!$A:$ZZ,,MATCH("Fonction agrégat",'ETPT Format DDG'!2:2,0)),"C",
'ETPT Format DDG'!$H:$H,"Greffe",
INDEX( 'ETPT Format DDG'!$A:$ZZ,,MATCH("Juridiction",'ETPT Format DDG'!2:2,0)),$A$3)</f>
      </c>
      <c r="S72" s="71">
        <f>SUMIFS(
INDEX('ETPT Format DDG'!$A:$FB,,IFERROR(MATCH(E72,'ETPT Format DDG'!$2:$2,0),MATCH(C72,'ETPT Format DDG'!$2:$2,0))),
INDEX( 'ETPT Format DDG'!$A:$ZZ,,MATCH("Catégorie",'ETPT Format DDG'!2:2,0)),"Greffe",
INDEX( 'ETPT Format DDG'!$A:$ZZ,,MATCH("Juridiction",'ETPT Format DDG'!2:2,0)),$A$3)</f>
      </c>
      <c r="T72" s="72">
        <f>IF(AND(OR(LEFT(C72,3)="12.",LEFT(E72,3)="12.",LEFT(E72,5)="CET &gt;",IFERROR(S72/$S$6,"")=0),NOT(AND(LEFT(E72,4)="12.8",IFERROR(G72/$G$6,"")&lt;&gt;0)),NOT(AND(LEFT(E72,5)="12.31",IFERROR(S72/$G$6,"")&lt;&gt;0)),NOT(AND(LEFT(E72,5)="12.32",IFERROR(S72/$G$6,"")&lt;&gt;0))),"", IFERROR(S72/$S$6,""))</f>
      </c>
      <c r="U72" s="71">
        <f>SUMIFS(
INDEX('ETPT Format DDG'!$A:$FB,,IFERROR(MATCH(E72,'ETPT Format DDG'!$2:$2,0),MATCH(C72,'ETPT Format DDG'!$2:$2,0))),
INDEX( 'ETPT Format DDG'!$A:$ZZ,,MATCH("Fonction agrégat",'ETPT Format DDG'!2:2,0)),"C",
INDEX( 'ETPT Format DDG'!$A:$ZZ,,MATCH("Juridiction",'ETPT Format DDG'!2:2,0)),$A$3,
INDEX( 'ETPT Format DDG'!$A:$ZZ,,MATCH("Catégorie",'ETPT Format DDG'!2:2,0)),"Autour du magistrat")</f>
      </c>
      <c r="V72" s="74">
        <f>IF(AND(OR(LEFT(C72,3)="12.",LEFT(E72,3)="12.",LEFT(E72,5)="CET &gt;",IFERROR(U72/$U$6,"")=0),NOT(AND(LEFT(E72,4)="12.8",IFERROR(G72/$G$6,"")&lt;&gt;0)),NOT(AND(LEFT(E72,5)="12.31",IFERROR(U72/$G$6,"")&lt;&gt;0)),NOT(AND(LEFT(E72,5)="12.32",IFERROR(U72/$G$6,"")&lt;&gt;0))),"", IFERROR(U72/$U$6,""))</f>
      </c>
    </row>
    <row r="73" ht="16" customHeight="1" spans="1:23" x14ac:dyDescent="0.25">
      <c r="A73" s="40"/>
      <c r="C73" s="68"/>
      <c r="D73" s="68"/>
      <c r="E73" s="69" t="s">
        <v>108</v>
      </c>
      <c r="F73" s="70" t="s">
        <v>108</v>
      </c>
      <c r="G73" s="71">
        <f>SUMIFS(
INDEX('ETPT Format DDG'!$A:$ZZ,,IFERROR(MATCH(E73,'ETPT Format DDG'!$2:$2,0),MATCH(C73,'ETPT Format DDG'!$2:$2,0))),
INDEX( 'ETPT Format DDG'!$A:$ZZ,,MATCH("Fonction agrégat",'ETPT Format DDG'!2:2,0)),"M-TIT",
INDEX( 'ETPT Format DDG'!$A:$ZZ,,MATCH("Juridiction",'ETPT Format DDG'!2:2,0)),$A$3)</f>
      </c>
      <c r="H73" s="72">
        <f>IF(AND(OR(LEFT(C73,3)="12.",LEFT(E73,3)="12.",LEFT(E73,5)="CET &gt;",IFERROR(G73/$G$6,"")=0),NOT(AND(LEFT(E73,4)="12.8",IFERROR(G73/$G$6,"")&lt;&gt;0)),NOT(AND(LEFT(E73,5)="12.31",IFERROR(G73/$G$6,"")&lt;&gt;0)),NOT(AND(LEFT(E73,5)="12.32",IFERROR(G73/$G$6,"")&lt;&gt;0))),"", IFERROR(G73/$G$6,""))</f>
      </c>
      <c r="I73" s="73">
        <f>SUMIFS(
INDEX('ETPT Format DDG'!$A:$ZZ,,IFERROR(MATCH(E73,'ETPT Format DDG'!$2:$2,0),MATCH(C73,'ETPT Format DDG'!$2:$2,0))),
INDEX( 'ETPT Format DDG'!$A:$ZZ,,MATCH("Fonction agrégat",'ETPT Format DDG'!2:2,0)),"M-PLAC-ADD",
INDEX( 'ETPT Format DDG'!$A:$ZZ,,MATCH("Juridiction",'ETPT Format DDG'!2:2,0)),$A$3)</f>
      </c>
      <c r="J73" s="73">
        <f>SUMIFS(
INDEX('ETPT Format DDG'!$A:$ZZ,,IFERROR(MATCH(E73,'ETPT Format DDG'!$2:$2,0),MATCH(C73,'ETPT Format DDG'!$2:$2,0))),
INDEX( 'ETPT Format DDG'!$A:$ZZ,,MATCH("Fonction agrégat",'ETPT Format DDG'!2:2,0)),"M-PLAC-SUB",
INDEX( 'ETPT Format DDG'!$A:$ZZ,,MATCH("Juridiction",'ETPT Format DDG'!2:2,0)),$A$3)</f>
      </c>
      <c r="K73" s="73">
        <f>SUMIFS(
INDEX('ETPT Format DDG'!$A:$ZZ,,IFERROR(MATCH(E73,'ETPT Format DDG'!$2:$2,0),MATCH(C73,'ETPT Format DDG'!$2:$2,0))),
INDEX( 'ETPT Format DDG'!$A:$ZZ,,MATCH("Fonction agrégat",'ETPT Format DDG'!2:2,0)),"M-CONT",
INDEX( 'ETPT Format DDG'!$A:$ZZ,,MATCH("Juridiction",'ETPT Format DDG'!2:2,0)),$A$3,
INDEX( 'ETPT Format DDG'!$A:$ZZ,,MATCH("Catégorie",'ETPT Format DDG'!2:2,0)),"Magistrat")</f>
      </c>
      <c r="L73" s="71">
        <f>SUMIFS(
INDEX('ETPT Format DDG'!$A:$ZZ,,IFERROR(MATCH(E73,'ETPT Format DDG'!$2:$2,0),MATCH(C73,'ETPT Format DDG'!$2:$2,0))),
INDEX( 'ETPT Format DDG'!$A:$ZZ,,MATCH("Juridiction",'ETPT Format DDG'!2:2,0)),$A$3,
INDEX( 'ETPT Format DDG'!$A:$ZZ,,MATCH("Catégorie",'ETPT Format DDG'!2:2,0)),"Magistrat")</f>
      </c>
      <c r="M73" s="74">
        <f>IF(AND(OR(LEFT(C73,3)="12.",LEFT(E73,3)="12.",LEFT(E73,5)="CET &gt;", IFERROR(L73/$L$6,"")=0),NOT(AND(LEFT(E73,4)="12.8",IFERROR(G73/$G$6,"")&lt;&gt;0)),NOT(AND(LEFT(E73,5)="12.31",IFERROR(L73/$G$6,"")&lt;&gt;0)),NOT(AND(LEFT(E73,5)="12.32",IFERROR(L73/$G$6,"")&lt;&gt;0))),"", IFERROR(L73/$L$6,""))</f>
      </c>
      <c r="N73" s="73">
        <f>SUMIFS(
INDEX('ETPT Format DDG'!$A:$ZZ,,IFERROR(MATCH(E73,'ETPT Format DDG'!$2:$2,0),MATCH(C73,'ETPT Format DDG'!$2:$2,0))),
INDEX( 'ETPT Format DDG'!$A:$ZZ,,MATCH("Fonction agrégat",'ETPT Format DDG'!2:2,0)),"F-TIT",
INDEX( 'ETPT Format DDG'!$A:$ZZ,,MATCH("Juridiction",'ETPT Format DDG'!2:2,0)),$A$3)</f>
      </c>
      <c r="O73" s="72">
        <f>IF(AND(OR(LEFT(C73,3)="12.",LEFT(E73,3)="12.",LEFT(E73,5)="CET &gt;",IFERROR(N73/$N$6,"")=0),NOT(AND(LEFT(E73,4)="12.8",IFERROR(G73/$G$6,"")&lt;&gt;0)),NOT(AND(LEFT(E73,5)="12.31",IFERROR(N73/$G$6,"")&lt;&gt;0)),NOT(AND(LEFT(E73,5)="12.32",IFERROR(N73/$G$6,"")&lt;&gt;0))),"",IFERROR(N73/$N$6,""))</f>
      </c>
      <c r="P73" s="73">
        <f>SUMIFS(
INDEX('ETPT Format DDG'!$A:$FB,,IFERROR(MATCH(E73,'ETPT Format DDG'!$2:$2,0),MATCH(C73,'ETPT Format DDG'!$2:$2,0))),
INDEX( 'ETPT Format DDG'!$A:$ZZ,,MATCH("Fonction agrégat",'ETPT Format DDG'!2:2,0)),"F-PLAC-ADD",
INDEX( 'ETPT Format DDG'!$A:$ZZ,,MATCH("Juridiction",'ETPT Format DDG'!2:2,0)),$A$3)</f>
      </c>
      <c r="Q73" s="73">
        <f>SUMIFS(
INDEX('ETPT Format DDG'!$A:$FB,,IFERROR(MATCH(E73,'ETPT Format DDG'!$2:$2,0),MATCH(C73,'ETPT Format DDG'!$2:$2,0))),
INDEX( 'ETPT Format DDG'!$A:$ZZ,,MATCH("Fonction agrégat",'ETPT Format DDG'!2:2,0)),"F-PLAC-SUB",
INDEX( 'ETPT Format DDG'!$A:$ZZ,,MATCH("Juridiction",'ETPT Format DDG'!2:2,0)),$A$3)</f>
      </c>
      <c r="R73" s="73">
        <f>SUMIFS(
INDEX('ETPT Format DDG'!$A:$FB,,IFERROR(MATCH(E73,'ETPT Format DDG'!$2:$2,0),MATCH(C73,'ETPT Format DDG'!$2:$2,0))),
INDEX( 'ETPT Format DDG'!$A:$ZZ,,MATCH("Fonction agrégat",'ETPT Format DDG'!2:2,0)),"C",
'ETPT Format DDG'!$H:$H,"Greffe",
INDEX( 'ETPT Format DDG'!$A:$ZZ,,MATCH("Juridiction",'ETPT Format DDG'!2:2,0)),$A$3)</f>
      </c>
      <c r="S73" s="71">
        <f>SUMIFS(
INDEX('ETPT Format DDG'!$A:$FB,,IFERROR(MATCH(E73,'ETPT Format DDG'!$2:$2,0),MATCH(C73,'ETPT Format DDG'!$2:$2,0))),
INDEX( 'ETPT Format DDG'!$A:$ZZ,,MATCH("Catégorie",'ETPT Format DDG'!2:2,0)),"Greffe",
INDEX( 'ETPT Format DDG'!$A:$ZZ,,MATCH("Juridiction",'ETPT Format DDG'!2:2,0)),$A$3)</f>
      </c>
      <c r="T73" s="72">
        <f>IF(AND(OR(LEFT(C73,3)="12.",LEFT(E73,3)="12.",LEFT(E73,5)="CET &gt;",IFERROR(S73/$S$6,"")=0),NOT(AND(LEFT(E73,4)="12.8",IFERROR(G73/$G$6,"")&lt;&gt;0)),NOT(AND(LEFT(E73,5)="12.31",IFERROR(S73/$G$6,"")&lt;&gt;0)),NOT(AND(LEFT(E73,5)="12.32",IFERROR(S73/$G$6,"")&lt;&gt;0))),"", IFERROR(S73/$S$6,""))</f>
      </c>
      <c r="U73" s="71">
        <f>SUMIFS(
INDEX('ETPT Format DDG'!$A:$FB,,IFERROR(MATCH(E73,'ETPT Format DDG'!$2:$2,0),MATCH(C73,'ETPT Format DDG'!$2:$2,0))),
INDEX( 'ETPT Format DDG'!$A:$ZZ,,MATCH("Fonction agrégat",'ETPT Format DDG'!2:2,0)),"C",
INDEX( 'ETPT Format DDG'!$A:$ZZ,,MATCH("Juridiction",'ETPT Format DDG'!2:2,0)),$A$3,
INDEX( 'ETPT Format DDG'!$A:$ZZ,,MATCH("Catégorie",'ETPT Format DDG'!2:2,0)),"Autour du magistrat")</f>
      </c>
      <c r="V73" s="74">
        <f>IF(AND(OR(LEFT(C73,3)="12.",LEFT(E73,3)="12.",LEFT(E73,5)="CET &gt;",IFERROR(U73/$U$6,"")=0),NOT(AND(LEFT(E73,4)="12.8",IFERROR(G73/$G$6,"")&lt;&gt;0)),NOT(AND(LEFT(E73,5)="12.31",IFERROR(U73/$G$6,"")&lt;&gt;0)),NOT(AND(LEFT(E73,5)="12.32",IFERROR(U73/$G$6,"")&lt;&gt;0))),"", IFERROR(U73/$U$6,""))</f>
      </c>
    </row>
    <row r="74" ht="16" customHeight="1" spans="1:23" x14ac:dyDescent="0.25">
      <c r="A74" s="40"/>
      <c r="C74" s="68"/>
      <c r="D74" s="68"/>
      <c r="E74" s="69" t="s">
        <v>109</v>
      </c>
      <c r="F74" s="70" t="s">
        <v>109</v>
      </c>
      <c r="G74" s="71">
        <f>SUMIFS(
INDEX('ETPT Format DDG'!$A:$ZZ,,IFERROR(MATCH(E74,'ETPT Format DDG'!$2:$2,0),MATCH(C74,'ETPT Format DDG'!$2:$2,0))),
INDEX( 'ETPT Format DDG'!$A:$ZZ,,MATCH("Fonction agrégat",'ETPT Format DDG'!2:2,0)),"M-TIT",
INDEX( 'ETPT Format DDG'!$A:$ZZ,,MATCH("Juridiction",'ETPT Format DDG'!2:2,0)),$A$3)</f>
      </c>
      <c r="H74" s="72">
        <f>IF(AND(OR(LEFT(C74,3)="12.",LEFT(E74,3)="12.",LEFT(E74,5)="CET &gt;",IFERROR(G74/$G$6,"")=0),NOT(AND(LEFT(E74,4)="12.8",IFERROR(G74/$G$6,"")&lt;&gt;0)),NOT(AND(LEFT(E74,5)="12.31",IFERROR(G74/$G$6,"")&lt;&gt;0)),NOT(AND(LEFT(E74,5)="12.32",IFERROR(G74/$G$6,"")&lt;&gt;0))),"", IFERROR(G74/$G$6,""))</f>
      </c>
      <c r="I74" s="73">
        <f>SUMIFS(
INDEX('ETPT Format DDG'!$A:$ZZ,,IFERROR(MATCH(E74,'ETPT Format DDG'!$2:$2,0),MATCH(C74,'ETPT Format DDG'!$2:$2,0))),
INDEX( 'ETPT Format DDG'!$A:$ZZ,,MATCH("Fonction agrégat",'ETPT Format DDG'!2:2,0)),"M-PLAC-ADD",
INDEX( 'ETPT Format DDG'!$A:$ZZ,,MATCH("Juridiction",'ETPT Format DDG'!2:2,0)),$A$3)</f>
      </c>
      <c r="J74" s="73">
        <f>SUMIFS(
INDEX('ETPT Format DDG'!$A:$ZZ,,IFERROR(MATCH(E74,'ETPT Format DDG'!$2:$2,0),MATCH(C74,'ETPT Format DDG'!$2:$2,0))),
INDEX( 'ETPT Format DDG'!$A:$ZZ,,MATCH("Fonction agrégat",'ETPT Format DDG'!2:2,0)),"M-PLAC-SUB",
INDEX( 'ETPT Format DDG'!$A:$ZZ,,MATCH("Juridiction",'ETPT Format DDG'!2:2,0)),$A$3)</f>
      </c>
      <c r="K74" s="73">
        <f>SUMIFS(
INDEX('ETPT Format DDG'!$A:$ZZ,,IFERROR(MATCH(E74,'ETPT Format DDG'!$2:$2,0),MATCH(C74,'ETPT Format DDG'!$2:$2,0))),
INDEX( 'ETPT Format DDG'!$A:$ZZ,,MATCH("Fonction agrégat",'ETPT Format DDG'!2:2,0)),"M-CONT",
INDEX( 'ETPT Format DDG'!$A:$ZZ,,MATCH("Juridiction",'ETPT Format DDG'!2:2,0)),$A$3,
INDEX( 'ETPT Format DDG'!$A:$ZZ,,MATCH("Catégorie",'ETPT Format DDG'!2:2,0)),"Magistrat")</f>
      </c>
      <c r="L74" s="71">
        <f>SUMIFS(
INDEX('ETPT Format DDG'!$A:$ZZ,,IFERROR(MATCH(E74,'ETPT Format DDG'!$2:$2,0),MATCH(C74,'ETPT Format DDG'!$2:$2,0))),
INDEX( 'ETPT Format DDG'!$A:$ZZ,,MATCH("Juridiction",'ETPT Format DDG'!2:2,0)),$A$3,
INDEX( 'ETPT Format DDG'!$A:$ZZ,,MATCH("Catégorie",'ETPT Format DDG'!2:2,0)),"Magistrat")</f>
      </c>
      <c r="M74" s="74">
        <f>IF(AND(OR(LEFT(C74,3)="12.",LEFT(E74,3)="12.",LEFT(E74,5)="CET &gt;", IFERROR(L74/$L$6,"")=0),NOT(AND(LEFT(E74,4)="12.8",IFERROR(G74/$G$6,"")&lt;&gt;0)),NOT(AND(LEFT(E74,5)="12.31",IFERROR(L74/$G$6,"")&lt;&gt;0)),NOT(AND(LEFT(E74,5)="12.32",IFERROR(L74/$G$6,"")&lt;&gt;0))),"", IFERROR(L74/$L$6,""))</f>
      </c>
      <c r="N74" s="73">
        <f>SUMIFS(
INDEX('ETPT Format DDG'!$A:$ZZ,,IFERROR(MATCH(E74,'ETPT Format DDG'!$2:$2,0),MATCH(C74,'ETPT Format DDG'!$2:$2,0))),
INDEX( 'ETPT Format DDG'!$A:$ZZ,,MATCH("Fonction agrégat",'ETPT Format DDG'!2:2,0)),"F-TIT",
INDEX( 'ETPT Format DDG'!$A:$ZZ,,MATCH("Juridiction",'ETPT Format DDG'!2:2,0)),$A$3)</f>
      </c>
      <c r="O74" s="72">
        <f>IF(AND(OR(LEFT(C74,3)="12.",LEFT(E74,3)="12.",LEFT(E74,5)="CET &gt;",IFERROR(N74/$N$6,"")=0),NOT(AND(LEFT(E74,4)="12.8",IFERROR(G74/$G$6,"")&lt;&gt;0)),NOT(AND(LEFT(E74,5)="12.31",IFERROR(N74/$G$6,"")&lt;&gt;0)),NOT(AND(LEFT(E74,5)="12.32",IFERROR(N74/$G$6,"")&lt;&gt;0))),"",IFERROR(N74/$N$6,""))</f>
      </c>
      <c r="P74" s="73">
        <f>SUMIFS(
INDEX('ETPT Format DDG'!$A:$FB,,IFERROR(MATCH(E74,'ETPT Format DDG'!$2:$2,0),MATCH(C74,'ETPT Format DDG'!$2:$2,0))),
INDEX( 'ETPT Format DDG'!$A:$ZZ,,MATCH("Fonction agrégat",'ETPT Format DDG'!2:2,0)),"F-PLAC-ADD",
INDEX( 'ETPT Format DDG'!$A:$ZZ,,MATCH("Juridiction",'ETPT Format DDG'!2:2,0)),$A$3)</f>
      </c>
      <c r="Q74" s="73">
        <f>SUMIFS(
INDEX('ETPT Format DDG'!$A:$FB,,IFERROR(MATCH(E74,'ETPT Format DDG'!$2:$2,0),MATCH(C74,'ETPT Format DDG'!$2:$2,0))),
INDEX( 'ETPT Format DDG'!$A:$ZZ,,MATCH("Fonction agrégat",'ETPT Format DDG'!2:2,0)),"F-PLAC-SUB",
INDEX( 'ETPT Format DDG'!$A:$ZZ,,MATCH("Juridiction",'ETPT Format DDG'!2:2,0)),$A$3)</f>
      </c>
      <c r="R74" s="73">
        <f>SUMIFS(
INDEX('ETPT Format DDG'!$A:$FB,,IFERROR(MATCH(E74,'ETPT Format DDG'!$2:$2,0),MATCH(C74,'ETPT Format DDG'!$2:$2,0))),
INDEX( 'ETPT Format DDG'!$A:$ZZ,,MATCH("Fonction agrégat",'ETPT Format DDG'!2:2,0)),"C",
'ETPT Format DDG'!$H:$H,"Greffe",
INDEX( 'ETPT Format DDG'!$A:$ZZ,,MATCH("Juridiction",'ETPT Format DDG'!2:2,0)),$A$3)</f>
      </c>
      <c r="S74" s="71">
        <f>SUMIFS(
INDEX('ETPT Format DDG'!$A:$FB,,IFERROR(MATCH(E74,'ETPT Format DDG'!$2:$2,0),MATCH(C74,'ETPT Format DDG'!$2:$2,0))),
INDEX( 'ETPT Format DDG'!$A:$ZZ,,MATCH("Catégorie",'ETPT Format DDG'!2:2,0)),"Greffe",
INDEX( 'ETPT Format DDG'!$A:$ZZ,,MATCH("Juridiction",'ETPT Format DDG'!2:2,0)),$A$3)</f>
      </c>
      <c r="T74" s="72">
        <f>IF(AND(OR(LEFT(C74,3)="12.",LEFT(E74,3)="12.",LEFT(E74,5)="CET &gt;",IFERROR(S74/$S$6,"")=0),NOT(AND(LEFT(E74,4)="12.8",IFERROR(G74/$G$6,"")&lt;&gt;0)),NOT(AND(LEFT(E74,5)="12.31",IFERROR(S74/$G$6,"")&lt;&gt;0)),NOT(AND(LEFT(E74,5)="12.32",IFERROR(S74/$G$6,"")&lt;&gt;0))),"", IFERROR(S74/$S$6,""))</f>
      </c>
      <c r="U74" s="71">
        <f>SUMIFS(
INDEX('ETPT Format DDG'!$A:$FB,,IFERROR(MATCH(E74,'ETPT Format DDG'!$2:$2,0),MATCH(C74,'ETPT Format DDG'!$2:$2,0))),
INDEX( 'ETPT Format DDG'!$A:$ZZ,,MATCH("Fonction agrégat",'ETPT Format DDG'!2:2,0)),"C",
INDEX( 'ETPT Format DDG'!$A:$ZZ,,MATCH("Juridiction",'ETPT Format DDG'!2:2,0)),$A$3,
INDEX( 'ETPT Format DDG'!$A:$ZZ,,MATCH("Catégorie",'ETPT Format DDG'!2:2,0)),"Autour du magistrat")</f>
      </c>
      <c r="V74" s="74">
        <f>IF(AND(OR(LEFT(C74,3)="12.",LEFT(E74,3)="12.",LEFT(E74,5)="CET &gt;",IFERROR(U74/$U$6,"")=0),NOT(AND(LEFT(E74,4)="12.8",IFERROR(G74/$G$6,"")&lt;&gt;0)),NOT(AND(LEFT(E74,5)="12.31",IFERROR(U74/$G$6,"")&lt;&gt;0)),NOT(AND(LEFT(E74,5)="12.32",IFERROR(U74/$G$6,"")&lt;&gt;0))),"", IFERROR(U74/$U$6,""))</f>
      </c>
    </row>
    <row r="75" ht="16" customHeight="1" spans="1:23" x14ac:dyDescent="0.25">
      <c r="A75" s="40"/>
      <c r="C75" s="68"/>
      <c r="D75" s="68"/>
      <c r="E75" s="69" t="s">
        <v>110</v>
      </c>
      <c r="F75" s="70" t="s">
        <v>110</v>
      </c>
      <c r="G75" s="71">
        <f>SUMIFS(
INDEX('ETPT Format DDG'!$A:$ZZ,,IFERROR(MATCH(E75,'ETPT Format DDG'!$2:$2,0),MATCH(C75,'ETPT Format DDG'!$2:$2,0))),
INDEX( 'ETPT Format DDG'!$A:$ZZ,,MATCH("Fonction agrégat",'ETPT Format DDG'!2:2,0)),"M-TIT",
INDEX( 'ETPT Format DDG'!$A:$ZZ,,MATCH("Juridiction",'ETPT Format DDG'!2:2,0)),$A$3)</f>
      </c>
      <c r="H75" s="72">
        <f>IF(AND(OR(LEFT(C75,3)="12.",LEFT(E75,3)="12.",LEFT(E75,5)="CET &gt;",IFERROR(G75/$G$6,"")=0),NOT(AND(LEFT(E75,4)="12.8",IFERROR(G75/$G$6,"")&lt;&gt;0)),NOT(AND(LEFT(E75,5)="12.31",IFERROR(G75/$G$6,"")&lt;&gt;0)),NOT(AND(LEFT(E75,5)="12.32",IFERROR(G75/$G$6,"")&lt;&gt;0))),"", IFERROR(G75/$G$6,""))</f>
      </c>
      <c r="I75" s="73">
        <f>SUMIFS(
INDEX('ETPT Format DDG'!$A:$ZZ,,IFERROR(MATCH(E75,'ETPT Format DDG'!$2:$2,0),MATCH(C75,'ETPT Format DDG'!$2:$2,0))),
INDEX( 'ETPT Format DDG'!$A:$ZZ,,MATCH("Fonction agrégat",'ETPT Format DDG'!2:2,0)),"M-PLAC-ADD",
INDEX( 'ETPT Format DDG'!$A:$ZZ,,MATCH("Juridiction",'ETPT Format DDG'!2:2,0)),$A$3)</f>
      </c>
      <c r="J75" s="73">
        <f>SUMIFS(
INDEX('ETPT Format DDG'!$A:$ZZ,,IFERROR(MATCH(E75,'ETPT Format DDG'!$2:$2,0),MATCH(C75,'ETPT Format DDG'!$2:$2,0))),
INDEX( 'ETPT Format DDG'!$A:$ZZ,,MATCH("Fonction agrégat",'ETPT Format DDG'!2:2,0)),"M-PLAC-SUB",
INDEX( 'ETPT Format DDG'!$A:$ZZ,,MATCH("Juridiction",'ETPT Format DDG'!2:2,0)),$A$3)</f>
      </c>
      <c r="K75" s="73">
        <f>SUMIFS(
INDEX('ETPT Format DDG'!$A:$ZZ,,IFERROR(MATCH(E75,'ETPT Format DDG'!$2:$2,0),MATCH(C75,'ETPT Format DDG'!$2:$2,0))),
INDEX( 'ETPT Format DDG'!$A:$ZZ,,MATCH("Fonction agrégat",'ETPT Format DDG'!2:2,0)),"M-CONT",
INDEX( 'ETPT Format DDG'!$A:$ZZ,,MATCH("Juridiction",'ETPT Format DDG'!2:2,0)),$A$3,
INDEX( 'ETPT Format DDG'!$A:$ZZ,,MATCH("Catégorie",'ETPT Format DDG'!2:2,0)),"Magistrat")</f>
      </c>
      <c r="L75" s="71">
        <f>SUMIFS(
INDEX('ETPT Format DDG'!$A:$ZZ,,IFERROR(MATCH(E75,'ETPT Format DDG'!$2:$2,0),MATCH(C75,'ETPT Format DDG'!$2:$2,0))),
INDEX( 'ETPT Format DDG'!$A:$ZZ,,MATCH("Juridiction",'ETPT Format DDG'!2:2,0)),$A$3,
INDEX( 'ETPT Format DDG'!$A:$ZZ,,MATCH("Catégorie",'ETPT Format DDG'!2:2,0)),"Magistrat")</f>
      </c>
      <c r="M75" s="74">
        <f>IF(AND(OR(LEFT(C75,3)="12.",LEFT(E75,3)="12.",LEFT(E75,5)="CET &gt;", IFERROR(L75/$L$6,"")=0),NOT(AND(LEFT(E75,4)="12.8",IFERROR(G75/$G$6,"")&lt;&gt;0)),NOT(AND(LEFT(E75,5)="12.31",IFERROR(L75/$G$6,"")&lt;&gt;0)),NOT(AND(LEFT(E75,5)="12.32",IFERROR(L75/$G$6,"")&lt;&gt;0))),"", IFERROR(L75/$L$6,""))</f>
      </c>
      <c r="N75" s="73">
        <f>SUMIFS(
INDEX('ETPT Format DDG'!$A:$ZZ,,IFERROR(MATCH(E75,'ETPT Format DDG'!$2:$2,0),MATCH(C75,'ETPT Format DDG'!$2:$2,0))),
INDEX( 'ETPT Format DDG'!$A:$ZZ,,MATCH("Fonction agrégat",'ETPT Format DDG'!2:2,0)),"F-TIT",
INDEX( 'ETPT Format DDG'!$A:$ZZ,,MATCH("Juridiction",'ETPT Format DDG'!2:2,0)),$A$3)</f>
      </c>
      <c r="O75" s="72">
        <f>IF(AND(OR(LEFT(C75,3)="12.",LEFT(E75,3)="12.",LEFT(E75,5)="CET &gt;",IFERROR(N75/$N$6,"")=0),NOT(AND(LEFT(E75,4)="12.8",IFERROR(G75/$G$6,"")&lt;&gt;0)),NOT(AND(LEFT(E75,5)="12.31",IFERROR(N75/$G$6,"")&lt;&gt;0)),NOT(AND(LEFT(E75,5)="12.32",IFERROR(N75/$G$6,"")&lt;&gt;0))),"",IFERROR(N75/$N$6,""))</f>
      </c>
      <c r="P75" s="73">
        <f>SUMIFS(
INDEX('ETPT Format DDG'!$A:$FB,,IFERROR(MATCH(E75,'ETPT Format DDG'!$2:$2,0),MATCH(C75,'ETPT Format DDG'!$2:$2,0))),
INDEX( 'ETPT Format DDG'!$A:$ZZ,,MATCH("Fonction agrégat",'ETPT Format DDG'!2:2,0)),"F-PLAC-ADD",
INDEX( 'ETPT Format DDG'!$A:$ZZ,,MATCH("Juridiction",'ETPT Format DDG'!2:2,0)),$A$3)</f>
      </c>
      <c r="Q75" s="73">
        <f>SUMIFS(
INDEX('ETPT Format DDG'!$A:$FB,,IFERROR(MATCH(E75,'ETPT Format DDG'!$2:$2,0),MATCH(C75,'ETPT Format DDG'!$2:$2,0))),
INDEX( 'ETPT Format DDG'!$A:$ZZ,,MATCH("Fonction agrégat",'ETPT Format DDG'!2:2,0)),"F-PLAC-SUB",
INDEX( 'ETPT Format DDG'!$A:$ZZ,,MATCH("Juridiction",'ETPT Format DDG'!2:2,0)),$A$3)</f>
      </c>
      <c r="R75" s="73">
        <f>SUMIFS(
INDEX('ETPT Format DDG'!$A:$FB,,IFERROR(MATCH(E75,'ETPT Format DDG'!$2:$2,0),MATCH(C75,'ETPT Format DDG'!$2:$2,0))),
INDEX( 'ETPT Format DDG'!$A:$ZZ,,MATCH("Fonction agrégat",'ETPT Format DDG'!2:2,0)),"C",
'ETPT Format DDG'!$H:$H,"Greffe",
INDEX( 'ETPT Format DDG'!$A:$ZZ,,MATCH("Juridiction",'ETPT Format DDG'!2:2,0)),$A$3)</f>
      </c>
      <c r="S75" s="71">
        <f>SUMIFS(
INDEX('ETPT Format DDG'!$A:$FB,,IFERROR(MATCH(E75,'ETPT Format DDG'!$2:$2,0),MATCH(C75,'ETPT Format DDG'!$2:$2,0))),
INDEX( 'ETPT Format DDG'!$A:$ZZ,,MATCH("Catégorie",'ETPT Format DDG'!2:2,0)),"Greffe",
INDEX( 'ETPT Format DDG'!$A:$ZZ,,MATCH("Juridiction",'ETPT Format DDG'!2:2,0)),$A$3)</f>
      </c>
      <c r="T75" s="72">
        <f>IF(AND(OR(LEFT(C75,3)="12.",LEFT(E75,3)="12.",LEFT(E75,5)="CET &gt;",IFERROR(S75/$S$6,"")=0),NOT(AND(LEFT(E75,4)="12.8",IFERROR(G75/$G$6,"")&lt;&gt;0)),NOT(AND(LEFT(E75,5)="12.31",IFERROR(S75/$G$6,"")&lt;&gt;0)),NOT(AND(LEFT(E75,5)="12.32",IFERROR(S75/$G$6,"")&lt;&gt;0))),"", IFERROR(S75/$S$6,""))</f>
      </c>
      <c r="U75" s="71">
        <f>SUMIFS(
INDEX('ETPT Format DDG'!$A:$FB,,IFERROR(MATCH(E75,'ETPT Format DDG'!$2:$2,0),MATCH(C75,'ETPT Format DDG'!$2:$2,0))),
INDEX( 'ETPT Format DDG'!$A:$ZZ,,MATCH("Fonction agrégat",'ETPT Format DDG'!2:2,0)),"C",
INDEX( 'ETPT Format DDG'!$A:$ZZ,,MATCH("Juridiction",'ETPT Format DDG'!2:2,0)),$A$3,
INDEX( 'ETPT Format DDG'!$A:$ZZ,,MATCH("Catégorie",'ETPT Format DDG'!2:2,0)),"Autour du magistrat")</f>
      </c>
      <c r="V75" s="74">
        <f>IF(AND(OR(LEFT(C75,3)="12.",LEFT(E75,3)="12.",LEFT(E75,5)="CET &gt;",IFERROR(U75/$U$6,"")=0),NOT(AND(LEFT(E75,4)="12.8",IFERROR(G75/$G$6,"")&lt;&gt;0)),NOT(AND(LEFT(E75,5)="12.31",IFERROR(U75/$G$6,"")&lt;&gt;0)),NOT(AND(LEFT(E75,5)="12.32",IFERROR(U75/$G$6,"")&lt;&gt;0))),"", IFERROR(U75/$U$6,""))</f>
      </c>
    </row>
    <row r="76" ht="16" customHeight="1" spans="1:23" x14ac:dyDescent="0.25">
      <c r="A76" s="40"/>
      <c r="C76" s="68" t="s">
        <v>111</v>
      </c>
      <c r="D76" s="68" t="s">
        <v>111</v>
      </c>
      <c r="E76" s="69"/>
      <c r="F76" s="70"/>
      <c r="G76" s="71">
        <f>SUMIFS(
INDEX('ETPT Format DDG'!$A:$ZZ,,IFERROR(MATCH(E76,'ETPT Format DDG'!$2:$2,0),MATCH(C76,'ETPT Format DDG'!$2:$2,0))),
INDEX( 'ETPT Format DDG'!$A:$ZZ,,MATCH("Fonction agrégat",'ETPT Format DDG'!2:2,0)),"M-TIT",
INDEX( 'ETPT Format DDG'!$A:$ZZ,,MATCH("Juridiction",'ETPT Format DDG'!2:2,0)),$A$3)</f>
      </c>
      <c r="H76" s="72">
        <f>IF(AND(OR(LEFT(C76,3)="12.",LEFT(E76,3)="12.",LEFT(E76,5)="CET &gt;",IFERROR(G76/$G$6,"")=0),NOT(AND(LEFT(E76,4)="12.8",IFERROR(G76/$G$6,"")&lt;&gt;0)),NOT(AND(LEFT(E76,5)="12.31",IFERROR(G76/$G$6,"")&lt;&gt;0)),NOT(AND(LEFT(E76,5)="12.32",IFERROR(G76/$G$6,"")&lt;&gt;0))),"", IFERROR(G76/$G$6,""))</f>
      </c>
      <c r="I76" s="73">
        <f>SUMIFS(
INDEX('ETPT Format DDG'!$A:$ZZ,,IFERROR(MATCH(E76,'ETPT Format DDG'!$2:$2,0),MATCH(C76,'ETPT Format DDG'!$2:$2,0))),
INDEX( 'ETPT Format DDG'!$A:$ZZ,,MATCH("Fonction agrégat",'ETPT Format DDG'!2:2,0)),"M-PLAC-ADD",
INDEX( 'ETPT Format DDG'!$A:$ZZ,,MATCH("Juridiction",'ETPT Format DDG'!2:2,0)),$A$3)</f>
      </c>
      <c r="J76" s="73">
        <f>SUMIFS(
INDEX('ETPT Format DDG'!$A:$ZZ,,IFERROR(MATCH(E76,'ETPT Format DDG'!$2:$2,0),MATCH(C76,'ETPT Format DDG'!$2:$2,0))),
INDEX( 'ETPT Format DDG'!$A:$ZZ,,MATCH("Fonction agrégat",'ETPT Format DDG'!2:2,0)),"M-PLAC-SUB",
INDEX( 'ETPT Format DDG'!$A:$ZZ,,MATCH("Juridiction",'ETPT Format DDG'!2:2,0)),$A$3)</f>
      </c>
      <c r="K76" s="73">
        <f>SUMIFS(
INDEX('ETPT Format DDG'!$A:$ZZ,,IFERROR(MATCH(E76,'ETPT Format DDG'!$2:$2,0),MATCH(C76,'ETPT Format DDG'!$2:$2,0))),
INDEX( 'ETPT Format DDG'!$A:$ZZ,,MATCH("Fonction agrégat",'ETPT Format DDG'!2:2,0)),"M-CONT",
INDEX( 'ETPT Format DDG'!$A:$ZZ,,MATCH("Juridiction",'ETPT Format DDG'!2:2,0)),$A$3,
INDEX( 'ETPT Format DDG'!$A:$ZZ,,MATCH("Catégorie",'ETPT Format DDG'!2:2,0)),"Magistrat")</f>
      </c>
      <c r="L76" s="71">
        <f>SUMIFS(
INDEX('ETPT Format DDG'!$A:$ZZ,,IFERROR(MATCH(E76,'ETPT Format DDG'!$2:$2,0),MATCH(C76,'ETPT Format DDG'!$2:$2,0))),
INDEX( 'ETPT Format DDG'!$A:$ZZ,,MATCH("Juridiction",'ETPT Format DDG'!2:2,0)),$A$3,
INDEX( 'ETPT Format DDG'!$A:$ZZ,,MATCH("Catégorie",'ETPT Format DDG'!2:2,0)),"Magistrat")</f>
      </c>
      <c r="M76" s="74">
        <f>IF(AND(OR(LEFT(C76,3)="12.",LEFT(E76,3)="12.",LEFT(E76,5)="CET &gt;", IFERROR(L76/$L$6,"")=0),NOT(AND(LEFT(E76,4)="12.8",IFERROR(G76/$G$6,"")&lt;&gt;0)),NOT(AND(LEFT(E76,5)="12.31",IFERROR(L76/$G$6,"")&lt;&gt;0)),NOT(AND(LEFT(E76,5)="12.32",IFERROR(L76/$G$6,"")&lt;&gt;0))),"", IFERROR(L76/$L$6,""))</f>
      </c>
      <c r="N76" s="73">
        <f>SUMIFS(
INDEX('ETPT Format DDG'!$A:$ZZ,,IFERROR(MATCH(E76,'ETPT Format DDG'!$2:$2,0),MATCH(C76,'ETPT Format DDG'!$2:$2,0))),
INDEX( 'ETPT Format DDG'!$A:$ZZ,,MATCH("Fonction agrégat",'ETPT Format DDG'!2:2,0)),"F-TIT",
INDEX( 'ETPT Format DDG'!$A:$ZZ,,MATCH("Juridiction",'ETPT Format DDG'!2:2,0)),$A$3)</f>
      </c>
      <c r="O76" s="72">
        <f>IF(AND(OR(LEFT(C76,3)="12.",LEFT(E76,3)="12.",LEFT(E76,5)="CET &gt;",IFERROR(N76/$N$6,"")=0),NOT(AND(LEFT(E76,4)="12.8",IFERROR(G76/$G$6,"")&lt;&gt;0)),NOT(AND(LEFT(E76,5)="12.31",IFERROR(N76/$G$6,"")&lt;&gt;0)),NOT(AND(LEFT(E76,5)="12.32",IFERROR(N76/$G$6,"")&lt;&gt;0))),"",IFERROR(N76/$N$6,""))</f>
      </c>
      <c r="P76" s="73">
        <f>SUMIFS(
INDEX('ETPT Format DDG'!$A:$FB,,IFERROR(MATCH(E76,'ETPT Format DDG'!$2:$2,0),MATCH(C76,'ETPT Format DDG'!$2:$2,0))),
INDEX( 'ETPT Format DDG'!$A:$ZZ,,MATCH("Fonction agrégat",'ETPT Format DDG'!2:2,0)),"F-PLAC-ADD",
INDEX( 'ETPT Format DDG'!$A:$ZZ,,MATCH("Juridiction",'ETPT Format DDG'!2:2,0)),$A$3)</f>
      </c>
      <c r="Q76" s="73">
        <f>SUMIFS(
INDEX('ETPT Format DDG'!$A:$FB,,IFERROR(MATCH(E76,'ETPT Format DDG'!$2:$2,0),MATCH(C76,'ETPT Format DDG'!$2:$2,0))),
INDEX( 'ETPT Format DDG'!$A:$ZZ,,MATCH("Fonction agrégat",'ETPT Format DDG'!2:2,0)),"F-PLAC-SUB",
INDEX( 'ETPT Format DDG'!$A:$ZZ,,MATCH("Juridiction",'ETPT Format DDG'!2:2,0)),$A$3)</f>
      </c>
      <c r="R76" s="73">
        <f>SUMIFS(
INDEX('ETPT Format DDG'!$A:$FB,,IFERROR(MATCH(E76,'ETPT Format DDG'!$2:$2,0),MATCH(C76,'ETPT Format DDG'!$2:$2,0))),
INDEX( 'ETPT Format DDG'!$A:$ZZ,,MATCH("Fonction agrégat",'ETPT Format DDG'!2:2,0)),"C",
'ETPT Format DDG'!$H:$H,"Greffe",
INDEX( 'ETPT Format DDG'!$A:$ZZ,,MATCH("Juridiction",'ETPT Format DDG'!2:2,0)),$A$3)</f>
      </c>
      <c r="S76" s="71">
        <f>SUMIFS(
INDEX('ETPT Format DDG'!$A:$FB,,IFERROR(MATCH(E76,'ETPT Format DDG'!$2:$2,0),MATCH(C76,'ETPT Format DDG'!$2:$2,0))),
INDEX( 'ETPT Format DDG'!$A:$ZZ,,MATCH("Catégorie",'ETPT Format DDG'!2:2,0)),"Greffe",
INDEX( 'ETPT Format DDG'!$A:$ZZ,,MATCH("Juridiction",'ETPT Format DDG'!2:2,0)),$A$3)</f>
      </c>
      <c r="T76" s="72">
        <f>IF(AND(OR(LEFT(C76,3)="12.",LEFT(E76,3)="12.",LEFT(E76,5)="CET &gt;",IFERROR(S76/$S$6,"")=0),NOT(AND(LEFT(E76,4)="12.8",IFERROR(G76/$G$6,"")&lt;&gt;0)),NOT(AND(LEFT(E76,5)="12.31",IFERROR(S76/$G$6,"")&lt;&gt;0)),NOT(AND(LEFT(E76,5)="12.32",IFERROR(S76/$G$6,"")&lt;&gt;0))),"", IFERROR(S76/$S$6,""))</f>
      </c>
      <c r="U76" s="71">
        <f>SUMIFS(
INDEX('ETPT Format DDG'!$A:$FB,,IFERROR(MATCH(E76,'ETPT Format DDG'!$2:$2,0),MATCH(C76,'ETPT Format DDG'!$2:$2,0))),
INDEX( 'ETPT Format DDG'!$A:$ZZ,,MATCH("Fonction agrégat",'ETPT Format DDG'!2:2,0)),"C",
INDEX( 'ETPT Format DDG'!$A:$ZZ,,MATCH("Juridiction",'ETPT Format DDG'!2:2,0)),$A$3,
INDEX( 'ETPT Format DDG'!$A:$ZZ,,MATCH("Catégorie",'ETPT Format DDG'!2:2,0)),"Autour du magistrat")</f>
      </c>
      <c r="V76" s="74">
        <f>IF(AND(OR(LEFT(C76,3)="12.",LEFT(E76,3)="12.",LEFT(E76,5)="CET &gt;",IFERROR(U76/$U$6,"")=0),NOT(AND(LEFT(E76,4)="12.8",IFERROR(G76/$G$6,"")&lt;&gt;0)),NOT(AND(LEFT(E76,5)="12.31",IFERROR(U76/$G$6,"")&lt;&gt;0)),NOT(AND(LEFT(E76,5)="12.32",IFERROR(U76/$G$6,"")&lt;&gt;0))),"", IFERROR(U76/$U$6,""))</f>
      </c>
    </row>
    <row r="77" ht="16" customHeight="1" spans="1:23" x14ac:dyDescent="0.25">
      <c r="A77" s="40"/>
      <c r="C77" s="68"/>
      <c r="D77" s="68"/>
      <c r="E77" s="69" t="s">
        <v>112</v>
      </c>
      <c r="F77" s="70" t="s">
        <v>112</v>
      </c>
      <c r="G77" s="71">
        <f>SUMIFS(
INDEX('ETPT Format DDG'!$A:$ZZ,,IFERROR(MATCH(E77,'ETPT Format DDG'!$2:$2,0),MATCH(C77,'ETPT Format DDG'!$2:$2,0))),
INDEX( 'ETPT Format DDG'!$A:$ZZ,,MATCH("Fonction agrégat",'ETPT Format DDG'!2:2,0)),"M-TIT",
INDEX( 'ETPT Format DDG'!$A:$ZZ,,MATCH("Juridiction",'ETPT Format DDG'!2:2,0)),$A$3)</f>
      </c>
      <c r="H77" s="72">
        <f>IF(AND(OR(LEFT(C77,3)="12.",LEFT(E77,3)="12.",LEFT(E77,5)="CET &gt;",IFERROR(G77/$G$6,"")=0),NOT(AND(LEFT(E77,4)="12.8",IFERROR(G77/$G$6,"")&lt;&gt;0)),NOT(AND(LEFT(E77,5)="12.31",IFERROR(G77/$G$6,"")&lt;&gt;0)),NOT(AND(LEFT(E77,5)="12.32",IFERROR(G77/$G$6,"")&lt;&gt;0))),"", IFERROR(G77/$G$6,""))</f>
      </c>
      <c r="I77" s="73">
        <f>SUMIFS(
INDEX('ETPT Format DDG'!$A:$ZZ,,IFERROR(MATCH(E77,'ETPT Format DDG'!$2:$2,0),MATCH(C77,'ETPT Format DDG'!$2:$2,0))),
INDEX( 'ETPT Format DDG'!$A:$ZZ,,MATCH("Fonction agrégat",'ETPT Format DDG'!2:2,0)),"M-PLAC-ADD",
INDEX( 'ETPT Format DDG'!$A:$ZZ,,MATCH("Juridiction",'ETPT Format DDG'!2:2,0)),$A$3)</f>
      </c>
      <c r="J77" s="73">
        <f>SUMIFS(
INDEX('ETPT Format DDG'!$A:$ZZ,,IFERROR(MATCH(E77,'ETPT Format DDG'!$2:$2,0),MATCH(C77,'ETPT Format DDG'!$2:$2,0))),
INDEX( 'ETPT Format DDG'!$A:$ZZ,,MATCH("Fonction agrégat",'ETPT Format DDG'!2:2,0)),"M-PLAC-SUB",
INDEX( 'ETPT Format DDG'!$A:$ZZ,,MATCH("Juridiction",'ETPT Format DDG'!2:2,0)),$A$3)</f>
      </c>
      <c r="K77" s="73">
        <f>SUMIFS(
INDEX('ETPT Format DDG'!$A:$ZZ,,IFERROR(MATCH(E77,'ETPT Format DDG'!$2:$2,0),MATCH(C77,'ETPT Format DDG'!$2:$2,0))),
INDEX( 'ETPT Format DDG'!$A:$ZZ,,MATCH("Fonction agrégat",'ETPT Format DDG'!2:2,0)),"M-CONT",
INDEX( 'ETPT Format DDG'!$A:$ZZ,,MATCH("Juridiction",'ETPT Format DDG'!2:2,0)),$A$3,
INDEX( 'ETPT Format DDG'!$A:$ZZ,,MATCH("Catégorie",'ETPT Format DDG'!2:2,0)),"Magistrat")</f>
      </c>
      <c r="L77" s="71">
        <f>SUMIFS(
INDEX('ETPT Format DDG'!$A:$ZZ,,IFERROR(MATCH(E77,'ETPT Format DDG'!$2:$2,0),MATCH(C77,'ETPT Format DDG'!$2:$2,0))),
INDEX( 'ETPT Format DDG'!$A:$ZZ,,MATCH("Juridiction",'ETPT Format DDG'!2:2,0)),$A$3,
INDEX( 'ETPT Format DDG'!$A:$ZZ,,MATCH("Catégorie",'ETPT Format DDG'!2:2,0)),"Magistrat")</f>
      </c>
      <c r="M77" s="74">
        <f>IF(AND(OR(LEFT(C77,3)="12.",LEFT(E77,3)="12.",LEFT(E77,5)="CET &gt;", IFERROR(L77/$L$6,"")=0),NOT(AND(LEFT(E77,4)="12.8",IFERROR(G77/$G$6,"")&lt;&gt;0)),NOT(AND(LEFT(E77,5)="12.31",IFERROR(L77/$G$6,"")&lt;&gt;0)),NOT(AND(LEFT(E77,5)="12.32",IFERROR(L77/$G$6,"")&lt;&gt;0))),"", IFERROR(L77/$L$6,""))</f>
      </c>
      <c r="N77" s="73">
        <f>SUMIFS(
INDEX('ETPT Format DDG'!$A:$ZZ,,IFERROR(MATCH(E77,'ETPT Format DDG'!$2:$2,0),MATCH(C77,'ETPT Format DDG'!$2:$2,0))),
INDEX( 'ETPT Format DDG'!$A:$ZZ,,MATCH("Fonction agrégat",'ETPT Format DDG'!2:2,0)),"F-TIT",
INDEX( 'ETPT Format DDG'!$A:$ZZ,,MATCH("Juridiction",'ETPT Format DDG'!2:2,0)),$A$3)</f>
      </c>
      <c r="O77" s="72">
        <f>IF(AND(OR(LEFT(C77,3)="12.",LEFT(E77,3)="12.",LEFT(E77,5)="CET &gt;",IFERROR(N77/$N$6,"")=0),NOT(AND(LEFT(E77,4)="12.8",IFERROR(G77/$G$6,"")&lt;&gt;0)),NOT(AND(LEFT(E77,5)="12.31",IFERROR(N77/$G$6,"")&lt;&gt;0)),NOT(AND(LEFT(E77,5)="12.32",IFERROR(N77/$G$6,"")&lt;&gt;0))),"",IFERROR(N77/$N$6,""))</f>
      </c>
      <c r="P77" s="73">
        <f>SUMIFS(
INDEX('ETPT Format DDG'!$A:$FB,,IFERROR(MATCH(E77,'ETPT Format DDG'!$2:$2,0),MATCH(C77,'ETPT Format DDG'!$2:$2,0))),
INDEX( 'ETPT Format DDG'!$A:$ZZ,,MATCH("Fonction agrégat",'ETPT Format DDG'!2:2,0)),"F-PLAC-ADD",
INDEX( 'ETPT Format DDG'!$A:$ZZ,,MATCH("Juridiction",'ETPT Format DDG'!2:2,0)),$A$3)</f>
      </c>
      <c r="Q77" s="73">
        <f>SUMIFS(
INDEX('ETPT Format DDG'!$A:$FB,,IFERROR(MATCH(E77,'ETPT Format DDG'!$2:$2,0),MATCH(C77,'ETPT Format DDG'!$2:$2,0))),
INDEX( 'ETPT Format DDG'!$A:$ZZ,,MATCH("Fonction agrégat",'ETPT Format DDG'!2:2,0)),"F-PLAC-SUB",
INDEX( 'ETPT Format DDG'!$A:$ZZ,,MATCH("Juridiction",'ETPT Format DDG'!2:2,0)),$A$3)</f>
      </c>
      <c r="R77" s="73">
        <f>SUMIFS(
INDEX('ETPT Format DDG'!$A:$FB,,IFERROR(MATCH(E77,'ETPT Format DDG'!$2:$2,0),MATCH(C77,'ETPT Format DDG'!$2:$2,0))),
INDEX( 'ETPT Format DDG'!$A:$ZZ,,MATCH("Fonction agrégat",'ETPT Format DDG'!2:2,0)),"C",
'ETPT Format DDG'!$H:$H,"Greffe",
INDEX( 'ETPT Format DDG'!$A:$ZZ,,MATCH("Juridiction",'ETPT Format DDG'!2:2,0)),$A$3)</f>
      </c>
      <c r="S77" s="71">
        <f>SUMIFS(
INDEX('ETPT Format DDG'!$A:$FB,,IFERROR(MATCH(E77,'ETPT Format DDG'!$2:$2,0),MATCH(C77,'ETPT Format DDG'!$2:$2,0))),
INDEX( 'ETPT Format DDG'!$A:$ZZ,,MATCH("Catégorie",'ETPT Format DDG'!2:2,0)),"Greffe",
INDEX( 'ETPT Format DDG'!$A:$ZZ,,MATCH("Juridiction",'ETPT Format DDG'!2:2,0)),$A$3)</f>
      </c>
      <c r="T77" s="72">
        <f>IF(AND(OR(LEFT(C77,3)="12.",LEFT(E77,3)="12.",LEFT(E77,5)="CET &gt;",IFERROR(S77/$S$6,"")=0),NOT(AND(LEFT(E77,4)="12.8",IFERROR(G77/$G$6,"")&lt;&gt;0)),NOT(AND(LEFT(E77,5)="12.31",IFERROR(S77/$G$6,"")&lt;&gt;0)),NOT(AND(LEFT(E77,5)="12.32",IFERROR(S77/$G$6,"")&lt;&gt;0))),"", IFERROR(S77/$S$6,""))</f>
      </c>
      <c r="U77" s="71">
        <f>SUMIFS(
INDEX('ETPT Format DDG'!$A:$FB,,IFERROR(MATCH(E77,'ETPT Format DDG'!$2:$2,0),MATCH(C77,'ETPT Format DDG'!$2:$2,0))),
INDEX( 'ETPT Format DDG'!$A:$ZZ,,MATCH("Fonction agrégat",'ETPT Format DDG'!2:2,0)),"C",
INDEX( 'ETPT Format DDG'!$A:$ZZ,,MATCH("Juridiction",'ETPT Format DDG'!2:2,0)),$A$3,
INDEX( 'ETPT Format DDG'!$A:$ZZ,,MATCH("Catégorie",'ETPT Format DDG'!2:2,0)),"Autour du magistrat")</f>
      </c>
      <c r="V77" s="74">
        <f>IF(AND(OR(LEFT(C77,3)="12.",LEFT(E77,3)="12.",LEFT(E77,5)="CET &gt;",IFERROR(U77/$U$6,"")=0),NOT(AND(LEFT(E77,4)="12.8",IFERROR(G77/$G$6,"")&lt;&gt;0)),NOT(AND(LEFT(E77,5)="12.31",IFERROR(U77/$G$6,"")&lt;&gt;0)),NOT(AND(LEFT(E77,5)="12.32",IFERROR(U77/$G$6,"")&lt;&gt;0))),"", IFERROR(U77/$U$6,""))</f>
      </c>
    </row>
    <row r="78" ht="16" customHeight="1" spans="1:23" x14ac:dyDescent="0.25">
      <c r="A78" s="40"/>
      <c r="C78" s="68"/>
      <c r="D78" s="68"/>
      <c r="E78" s="69" t="s">
        <v>113</v>
      </c>
      <c r="F78" s="70" t="s">
        <v>113</v>
      </c>
      <c r="G78" s="71">
        <f>SUMIFS(
INDEX('ETPT Format DDG'!$A:$ZZ,,IFERROR(MATCH(E78,'ETPT Format DDG'!$2:$2,0),MATCH(C78,'ETPT Format DDG'!$2:$2,0))),
INDEX( 'ETPT Format DDG'!$A:$ZZ,,MATCH("Fonction agrégat",'ETPT Format DDG'!2:2,0)),"M-TIT",
INDEX( 'ETPT Format DDG'!$A:$ZZ,,MATCH("Juridiction",'ETPT Format DDG'!2:2,0)),$A$3)</f>
      </c>
      <c r="H78" s="72">
        <f>IF(AND(OR(LEFT(C78,3)="12.",LEFT(E78,3)="12.",LEFT(E78,5)="CET &gt;",IFERROR(G78/$G$6,"")=0),NOT(AND(LEFT(E78,4)="12.8",IFERROR(G78/$G$6,"")&lt;&gt;0)),NOT(AND(LEFT(E78,5)="12.31",IFERROR(G78/$G$6,"")&lt;&gt;0)),NOT(AND(LEFT(E78,5)="12.32",IFERROR(G78/$G$6,"")&lt;&gt;0))),"", IFERROR(G78/$G$6,""))</f>
      </c>
      <c r="I78" s="73">
        <f>SUMIFS(
INDEX('ETPT Format DDG'!$A:$ZZ,,IFERROR(MATCH(E78,'ETPT Format DDG'!$2:$2,0),MATCH(C78,'ETPT Format DDG'!$2:$2,0))),
INDEX( 'ETPT Format DDG'!$A:$ZZ,,MATCH("Fonction agrégat",'ETPT Format DDG'!2:2,0)),"M-PLAC-ADD",
INDEX( 'ETPT Format DDG'!$A:$ZZ,,MATCH("Juridiction",'ETPT Format DDG'!2:2,0)),$A$3)</f>
      </c>
      <c r="J78" s="73">
        <f>SUMIFS(
INDEX('ETPT Format DDG'!$A:$ZZ,,IFERROR(MATCH(E78,'ETPT Format DDG'!$2:$2,0),MATCH(C78,'ETPT Format DDG'!$2:$2,0))),
INDEX( 'ETPT Format DDG'!$A:$ZZ,,MATCH("Fonction agrégat",'ETPT Format DDG'!2:2,0)),"M-PLAC-SUB",
INDEX( 'ETPT Format DDG'!$A:$ZZ,,MATCH("Juridiction",'ETPT Format DDG'!2:2,0)),$A$3)</f>
      </c>
      <c r="K78" s="73">
        <f>SUMIFS(
INDEX('ETPT Format DDG'!$A:$ZZ,,IFERROR(MATCH(E78,'ETPT Format DDG'!$2:$2,0),MATCH(C78,'ETPT Format DDG'!$2:$2,0))),
INDEX( 'ETPT Format DDG'!$A:$ZZ,,MATCH("Fonction agrégat",'ETPT Format DDG'!2:2,0)),"M-CONT",
INDEX( 'ETPT Format DDG'!$A:$ZZ,,MATCH("Juridiction",'ETPT Format DDG'!2:2,0)),$A$3,
INDEX( 'ETPT Format DDG'!$A:$ZZ,,MATCH("Catégorie",'ETPT Format DDG'!2:2,0)),"Magistrat")</f>
      </c>
      <c r="L78" s="71">
        <f>SUMIFS(
INDEX('ETPT Format DDG'!$A:$ZZ,,IFERROR(MATCH(E78,'ETPT Format DDG'!$2:$2,0),MATCH(C78,'ETPT Format DDG'!$2:$2,0))),
INDEX( 'ETPT Format DDG'!$A:$ZZ,,MATCH("Juridiction",'ETPT Format DDG'!2:2,0)),$A$3,
INDEX( 'ETPT Format DDG'!$A:$ZZ,,MATCH("Catégorie",'ETPT Format DDG'!2:2,0)),"Magistrat")</f>
      </c>
      <c r="M78" s="74">
        <f>IF(AND(OR(LEFT(C78,3)="12.",LEFT(E78,3)="12.",LEFT(E78,5)="CET &gt;", IFERROR(L78/$L$6,"")=0),NOT(AND(LEFT(E78,4)="12.8",IFERROR(G78/$G$6,"")&lt;&gt;0)),NOT(AND(LEFT(E78,5)="12.31",IFERROR(L78/$G$6,"")&lt;&gt;0)),NOT(AND(LEFT(E78,5)="12.32",IFERROR(L78/$G$6,"")&lt;&gt;0))),"", IFERROR(L78/$L$6,""))</f>
      </c>
      <c r="N78" s="73">
        <f>SUMIFS(
INDEX('ETPT Format DDG'!$A:$ZZ,,IFERROR(MATCH(E78,'ETPT Format DDG'!$2:$2,0),MATCH(C78,'ETPT Format DDG'!$2:$2,0))),
INDEX( 'ETPT Format DDG'!$A:$ZZ,,MATCH("Fonction agrégat",'ETPT Format DDG'!2:2,0)),"F-TIT",
INDEX( 'ETPT Format DDG'!$A:$ZZ,,MATCH("Juridiction",'ETPT Format DDG'!2:2,0)),$A$3)</f>
      </c>
      <c r="O78" s="72">
        <f>IF(AND(OR(LEFT(C78,3)="12.",LEFT(E78,3)="12.",LEFT(E78,5)="CET &gt;",IFERROR(N78/$N$6,"")=0),NOT(AND(LEFT(E78,4)="12.8",IFERROR(G78/$G$6,"")&lt;&gt;0)),NOT(AND(LEFT(E78,5)="12.31",IFERROR(N78/$G$6,"")&lt;&gt;0)),NOT(AND(LEFT(E78,5)="12.32",IFERROR(N78/$G$6,"")&lt;&gt;0))),"",IFERROR(N78/$N$6,""))</f>
      </c>
      <c r="P78" s="73">
        <f>SUMIFS(
INDEX('ETPT Format DDG'!$A:$FB,,IFERROR(MATCH(E78,'ETPT Format DDG'!$2:$2,0),MATCH(C78,'ETPT Format DDG'!$2:$2,0))),
INDEX( 'ETPT Format DDG'!$A:$ZZ,,MATCH("Fonction agrégat",'ETPT Format DDG'!2:2,0)),"F-PLAC-ADD",
INDEX( 'ETPT Format DDG'!$A:$ZZ,,MATCH("Juridiction",'ETPT Format DDG'!2:2,0)),$A$3)</f>
      </c>
      <c r="Q78" s="73">
        <f>SUMIFS(
INDEX('ETPT Format DDG'!$A:$FB,,IFERROR(MATCH(E78,'ETPT Format DDG'!$2:$2,0),MATCH(C78,'ETPT Format DDG'!$2:$2,0))),
INDEX( 'ETPT Format DDG'!$A:$ZZ,,MATCH("Fonction agrégat",'ETPT Format DDG'!2:2,0)),"F-PLAC-SUB",
INDEX( 'ETPT Format DDG'!$A:$ZZ,,MATCH("Juridiction",'ETPT Format DDG'!2:2,0)),$A$3)</f>
      </c>
      <c r="R78" s="73">
        <f>SUMIFS(
INDEX('ETPT Format DDG'!$A:$FB,,IFERROR(MATCH(E78,'ETPT Format DDG'!$2:$2,0),MATCH(C78,'ETPT Format DDG'!$2:$2,0))),
INDEX( 'ETPT Format DDG'!$A:$ZZ,,MATCH("Fonction agrégat",'ETPT Format DDG'!2:2,0)),"C",
'ETPT Format DDG'!$H:$H,"Greffe",
INDEX( 'ETPT Format DDG'!$A:$ZZ,,MATCH("Juridiction",'ETPT Format DDG'!2:2,0)),$A$3)</f>
      </c>
      <c r="S78" s="71">
        <f>SUMIFS(
INDEX('ETPT Format DDG'!$A:$FB,,IFERROR(MATCH(E78,'ETPT Format DDG'!$2:$2,0),MATCH(C78,'ETPT Format DDG'!$2:$2,0))),
INDEX( 'ETPT Format DDG'!$A:$ZZ,,MATCH("Catégorie",'ETPT Format DDG'!2:2,0)),"Greffe",
INDEX( 'ETPT Format DDG'!$A:$ZZ,,MATCH("Juridiction",'ETPT Format DDG'!2:2,0)),$A$3)</f>
      </c>
      <c r="T78" s="72">
        <f>IF(AND(OR(LEFT(C78,3)="12.",LEFT(E78,3)="12.",LEFT(E78,5)="CET &gt;",IFERROR(S78/$S$6,"")=0),NOT(AND(LEFT(E78,4)="12.8",IFERROR(G78/$G$6,"")&lt;&gt;0)),NOT(AND(LEFT(E78,5)="12.31",IFERROR(S78/$G$6,"")&lt;&gt;0)),NOT(AND(LEFT(E78,5)="12.32",IFERROR(S78/$G$6,"")&lt;&gt;0))),"", IFERROR(S78/$S$6,""))</f>
      </c>
      <c r="U78" s="71">
        <f>SUMIFS(
INDEX('ETPT Format DDG'!$A:$FB,,IFERROR(MATCH(E78,'ETPT Format DDG'!$2:$2,0),MATCH(C78,'ETPT Format DDG'!$2:$2,0))),
INDEX( 'ETPT Format DDG'!$A:$ZZ,,MATCH("Fonction agrégat",'ETPT Format DDG'!2:2,0)),"C",
INDEX( 'ETPT Format DDG'!$A:$ZZ,,MATCH("Juridiction",'ETPT Format DDG'!2:2,0)),$A$3,
INDEX( 'ETPT Format DDG'!$A:$ZZ,,MATCH("Catégorie",'ETPT Format DDG'!2:2,0)),"Autour du magistrat")</f>
      </c>
      <c r="V78" s="74">
        <f>IF(AND(OR(LEFT(C78,3)="12.",LEFT(E78,3)="12.",LEFT(E78,5)="CET &gt;",IFERROR(U78/$U$6,"")=0),NOT(AND(LEFT(E78,4)="12.8",IFERROR(G78/$G$6,"")&lt;&gt;0)),NOT(AND(LEFT(E78,5)="12.31",IFERROR(U78/$G$6,"")&lt;&gt;0)),NOT(AND(LEFT(E78,5)="12.32",IFERROR(U78/$G$6,"")&lt;&gt;0))),"", IFERROR(U78/$U$6,""))</f>
      </c>
    </row>
    <row r="79" ht="16" customHeight="1" spans="1:23" x14ac:dyDescent="0.25">
      <c r="A79" s="40"/>
      <c r="C79" s="68"/>
      <c r="D79" s="68"/>
      <c r="E79" s="69" t="s">
        <v>114</v>
      </c>
      <c r="F79" s="70" t="s">
        <v>114</v>
      </c>
      <c r="G79" s="71">
        <f>SUMIFS(
INDEX('ETPT Format DDG'!$A:$ZZ,,IFERROR(MATCH(E79,'ETPT Format DDG'!$2:$2,0),MATCH(C79,'ETPT Format DDG'!$2:$2,0))),
INDEX( 'ETPT Format DDG'!$A:$ZZ,,MATCH("Fonction agrégat",'ETPT Format DDG'!2:2,0)),"M-TIT",
INDEX( 'ETPT Format DDG'!$A:$ZZ,,MATCH("Juridiction",'ETPT Format DDG'!2:2,0)),$A$3)</f>
      </c>
      <c r="H79" s="72">
        <f>IF(AND(OR(LEFT(C79,3)="12.",LEFT(E79,3)="12.",LEFT(E79,5)="CET &gt;",IFERROR(G79/$G$6,"")=0),NOT(AND(LEFT(E79,4)="12.8",IFERROR(G79/$G$6,"")&lt;&gt;0)),NOT(AND(LEFT(E79,5)="12.31",IFERROR(G79/$G$6,"")&lt;&gt;0)),NOT(AND(LEFT(E79,5)="12.32",IFERROR(G79/$G$6,"")&lt;&gt;0))),"", IFERROR(G79/$G$6,""))</f>
      </c>
      <c r="I79" s="73">
        <f>SUMIFS(
INDEX('ETPT Format DDG'!$A:$ZZ,,IFERROR(MATCH(E79,'ETPT Format DDG'!$2:$2,0),MATCH(C79,'ETPT Format DDG'!$2:$2,0))),
INDEX( 'ETPT Format DDG'!$A:$ZZ,,MATCH("Fonction agrégat",'ETPT Format DDG'!2:2,0)),"M-PLAC-ADD",
INDEX( 'ETPT Format DDG'!$A:$ZZ,,MATCH("Juridiction",'ETPT Format DDG'!2:2,0)),$A$3)</f>
      </c>
      <c r="J79" s="73">
        <f>SUMIFS(
INDEX('ETPT Format DDG'!$A:$ZZ,,IFERROR(MATCH(E79,'ETPT Format DDG'!$2:$2,0),MATCH(C79,'ETPT Format DDG'!$2:$2,0))),
INDEX( 'ETPT Format DDG'!$A:$ZZ,,MATCH("Fonction agrégat",'ETPT Format DDG'!2:2,0)),"M-PLAC-SUB",
INDEX( 'ETPT Format DDG'!$A:$ZZ,,MATCH("Juridiction",'ETPT Format DDG'!2:2,0)),$A$3)</f>
      </c>
      <c r="K79" s="73">
        <f>SUMIFS(
INDEX('ETPT Format DDG'!$A:$ZZ,,IFERROR(MATCH(E79,'ETPT Format DDG'!$2:$2,0),MATCH(C79,'ETPT Format DDG'!$2:$2,0))),
INDEX( 'ETPT Format DDG'!$A:$ZZ,,MATCH("Fonction agrégat",'ETPT Format DDG'!2:2,0)),"M-CONT",
INDEX( 'ETPT Format DDG'!$A:$ZZ,,MATCH("Juridiction",'ETPT Format DDG'!2:2,0)),$A$3,
INDEX( 'ETPT Format DDG'!$A:$ZZ,,MATCH("Catégorie",'ETPT Format DDG'!2:2,0)),"Magistrat")</f>
      </c>
      <c r="L79" s="71">
        <f>SUMIFS(
INDEX('ETPT Format DDG'!$A:$ZZ,,IFERROR(MATCH(E79,'ETPT Format DDG'!$2:$2,0),MATCH(C79,'ETPT Format DDG'!$2:$2,0))),
INDEX( 'ETPT Format DDG'!$A:$ZZ,,MATCH("Juridiction",'ETPT Format DDG'!2:2,0)),$A$3,
INDEX( 'ETPT Format DDG'!$A:$ZZ,,MATCH("Catégorie",'ETPT Format DDG'!2:2,0)),"Magistrat")</f>
      </c>
      <c r="M79" s="74">
        <f>IF(AND(OR(LEFT(C79,3)="12.",LEFT(E79,3)="12.",LEFT(E79,5)="CET &gt;", IFERROR(L79/$L$6,"")=0),NOT(AND(LEFT(E79,4)="12.8",IFERROR(G79/$G$6,"")&lt;&gt;0)),NOT(AND(LEFT(E79,5)="12.31",IFERROR(L79/$G$6,"")&lt;&gt;0)),NOT(AND(LEFT(E79,5)="12.32",IFERROR(L79/$G$6,"")&lt;&gt;0))),"", IFERROR(L79/$L$6,""))</f>
      </c>
      <c r="N79" s="73">
        <f>SUMIFS(
INDEX('ETPT Format DDG'!$A:$ZZ,,IFERROR(MATCH(E79,'ETPT Format DDG'!$2:$2,0),MATCH(C79,'ETPT Format DDG'!$2:$2,0))),
INDEX( 'ETPT Format DDG'!$A:$ZZ,,MATCH("Fonction agrégat",'ETPT Format DDG'!2:2,0)),"F-TIT",
INDEX( 'ETPT Format DDG'!$A:$ZZ,,MATCH("Juridiction",'ETPT Format DDG'!2:2,0)),$A$3)</f>
      </c>
      <c r="O79" s="72">
        <f>IF(AND(OR(LEFT(C79,3)="12.",LEFT(E79,3)="12.",LEFT(E79,5)="CET &gt;",IFERROR(N79/$N$6,"")=0),NOT(AND(LEFT(E79,4)="12.8",IFERROR(G79/$G$6,"")&lt;&gt;0)),NOT(AND(LEFT(E79,5)="12.31",IFERROR(N79/$G$6,"")&lt;&gt;0)),NOT(AND(LEFT(E79,5)="12.32",IFERROR(N79/$G$6,"")&lt;&gt;0))),"",IFERROR(N79/$N$6,""))</f>
      </c>
      <c r="P79" s="73">
        <f>SUMIFS(
INDEX('ETPT Format DDG'!$A:$FB,,IFERROR(MATCH(E79,'ETPT Format DDG'!$2:$2,0),MATCH(C79,'ETPT Format DDG'!$2:$2,0))),
INDEX( 'ETPT Format DDG'!$A:$ZZ,,MATCH("Fonction agrégat",'ETPT Format DDG'!2:2,0)),"F-PLAC-ADD",
INDEX( 'ETPT Format DDG'!$A:$ZZ,,MATCH("Juridiction",'ETPT Format DDG'!2:2,0)),$A$3)</f>
      </c>
      <c r="Q79" s="73">
        <f>SUMIFS(
INDEX('ETPT Format DDG'!$A:$FB,,IFERROR(MATCH(E79,'ETPT Format DDG'!$2:$2,0),MATCH(C79,'ETPT Format DDG'!$2:$2,0))),
INDEX( 'ETPT Format DDG'!$A:$ZZ,,MATCH("Fonction agrégat",'ETPT Format DDG'!2:2,0)),"F-PLAC-SUB",
INDEX( 'ETPT Format DDG'!$A:$ZZ,,MATCH("Juridiction",'ETPT Format DDG'!2:2,0)),$A$3)</f>
      </c>
      <c r="R79" s="73">
        <f>SUMIFS(
INDEX('ETPT Format DDG'!$A:$FB,,IFERROR(MATCH(E79,'ETPT Format DDG'!$2:$2,0),MATCH(C79,'ETPT Format DDG'!$2:$2,0))),
INDEX( 'ETPT Format DDG'!$A:$ZZ,,MATCH("Fonction agrégat",'ETPT Format DDG'!2:2,0)),"C",
'ETPT Format DDG'!$H:$H,"Greffe",
INDEX( 'ETPT Format DDG'!$A:$ZZ,,MATCH("Juridiction",'ETPT Format DDG'!2:2,0)),$A$3)</f>
      </c>
      <c r="S79" s="71">
        <f>SUMIFS(
INDEX('ETPT Format DDG'!$A:$FB,,IFERROR(MATCH(E79,'ETPT Format DDG'!$2:$2,0),MATCH(C79,'ETPT Format DDG'!$2:$2,0))),
INDEX( 'ETPT Format DDG'!$A:$ZZ,,MATCH("Catégorie",'ETPT Format DDG'!2:2,0)),"Greffe",
INDEX( 'ETPT Format DDG'!$A:$ZZ,,MATCH("Juridiction",'ETPT Format DDG'!2:2,0)),$A$3)</f>
      </c>
      <c r="T79" s="72">
        <f>IF(AND(OR(LEFT(C79,3)="12.",LEFT(E79,3)="12.",LEFT(E79,5)="CET &gt;",IFERROR(S79/$S$6,"")=0),NOT(AND(LEFT(E79,4)="12.8",IFERROR(G79/$G$6,"")&lt;&gt;0)),NOT(AND(LEFT(E79,5)="12.31",IFERROR(S79/$G$6,"")&lt;&gt;0)),NOT(AND(LEFT(E79,5)="12.32",IFERROR(S79/$G$6,"")&lt;&gt;0))),"", IFERROR(S79/$S$6,""))</f>
      </c>
      <c r="U79" s="71">
        <f>SUMIFS(
INDEX('ETPT Format DDG'!$A:$FB,,IFERROR(MATCH(E79,'ETPT Format DDG'!$2:$2,0),MATCH(C79,'ETPT Format DDG'!$2:$2,0))),
INDEX( 'ETPT Format DDG'!$A:$ZZ,,MATCH("Fonction agrégat",'ETPT Format DDG'!2:2,0)),"C",
INDEX( 'ETPT Format DDG'!$A:$ZZ,,MATCH("Juridiction",'ETPT Format DDG'!2:2,0)),$A$3,
INDEX( 'ETPT Format DDG'!$A:$ZZ,,MATCH("Catégorie",'ETPT Format DDG'!2:2,0)),"Autour du magistrat")</f>
      </c>
      <c r="V79" s="74">
        <f>IF(AND(OR(LEFT(C79,3)="12.",LEFT(E79,3)="12.",LEFT(E79,5)="CET &gt;",IFERROR(U79/$U$6,"")=0),NOT(AND(LEFT(E79,4)="12.8",IFERROR(G79/$G$6,"")&lt;&gt;0)),NOT(AND(LEFT(E79,5)="12.31",IFERROR(U79/$G$6,"")&lt;&gt;0)),NOT(AND(LEFT(E79,5)="12.32",IFERROR(U79/$G$6,"")&lt;&gt;0))),"", IFERROR(U79/$U$6,""))</f>
      </c>
    </row>
    <row r="80" ht="16" customHeight="1" spans="1:23" x14ac:dyDescent="0.25">
      <c r="A80" s="40"/>
      <c r="C80" s="68"/>
      <c r="D80" s="68"/>
      <c r="E80" s="69" t="s">
        <v>115</v>
      </c>
      <c r="F80" s="70" t="s">
        <v>115</v>
      </c>
      <c r="G80" s="71">
        <f>SUMIFS(
INDEX('ETPT Format DDG'!$A:$ZZ,,IFERROR(MATCH(E80,'ETPT Format DDG'!$2:$2,0),MATCH(C80,'ETPT Format DDG'!$2:$2,0))),
INDEX( 'ETPT Format DDG'!$A:$ZZ,,MATCH("Fonction agrégat",'ETPT Format DDG'!2:2,0)),"M-TIT",
INDEX( 'ETPT Format DDG'!$A:$ZZ,,MATCH("Juridiction",'ETPT Format DDG'!2:2,0)),$A$3)</f>
      </c>
      <c r="H80" s="72">
        <f>IF(AND(OR(LEFT(C80,3)="12.",LEFT(E80,3)="12.",LEFT(E80,5)="CET &gt;",IFERROR(G80/$G$6,"")=0),NOT(AND(LEFT(E80,4)="12.8",IFERROR(G80/$G$6,"")&lt;&gt;0)),NOT(AND(LEFT(E80,5)="12.31",IFERROR(G80/$G$6,"")&lt;&gt;0)),NOT(AND(LEFT(E80,5)="12.32",IFERROR(G80/$G$6,"")&lt;&gt;0))),"", IFERROR(G80/$G$6,""))</f>
      </c>
      <c r="I80" s="73">
        <f>SUMIFS(
INDEX('ETPT Format DDG'!$A:$ZZ,,IFERROR(MATCH(E80,'ETPT Format DDG'!$2:$2,0),MATCH(C80,'ETPT Format DDG'!$2:$2,0))),
INDEX( 'ETPT Format DDG'!$A:$ZZ,,MATCH("Fonction agrégat",'ETPT Format DDG'!2:2,0)),"M-PLAC-ADD",
INDEX( 'ETPT Format DDG'!$A:$ZZ,,MATCH("Juridiction",'ETPT Format DDG'!2:2,0)),$A$3)</f>
      </c>
      <c r="J80" s="73">
        <f>SUMIFS(
INDEX('ETPT Format DDG'!$A:$ZZ,,IFERROR(MATCH(E80,'ETPT Format DDG'!$2:$2,0),MATCH(C80,'ETPT Format DDG'!$2:$2,0))),
INDEX( 'ETPT Format DDG'!$A:$ZZ,,MATCH("Fonction agrégat",'ETPT Format DDG'!2:2,0)),"M-PLAC-SUB",
INDEX( 'ETPT Format DDG'!$A:$ZZ,,MATCH("Juridiction",'ETPT Format DDG'!2:2,0)),$A$3)</f>
      </c>
      <c r="K80" s="73">
        <f>SUMIFS(
INDEX('ETPT Format DDG'!$A:$ZZ,,IFERROR(MATCH(E80,'ETPT Format DDG'!$2:$2,0),MATCH(C80,'ETPT Format DDG'!$2:$2,0))),
INDEX( 'ETPT Format DDG'!$A:$ZZ,,MATCH("Fonction agrégat",'ETPT Format DDG'!2:2,0)),"M-CONT",
INDEX( 'ETPT Format DDG'!$A:$ZZ,,MATCH("Juridiction",'ETPT Format DDG'!2:2,0)),$A$3,
INDEX( 'ETPT Format DDG'!$A:$ZZ,,MATCH("Catégorie",'ETPT Format DDG'!2:2,0)),"Magistrat")</f>
      </c>
      <c r="L80" s="71">
        <f>SUMIFS(
INDEX('ETPT Format DDG'!$A:$ZZ,,IFERROR(MATCH(E80,'ETPT Format DDG'!$2:$2,0),MATCH(C80,'ETPT Format DDG'!$2:$2,0))),
INDEX( 'ETPT Format DDG'!$A:$ZZ,,MATCH("Juridiction",'ETPT Format DDG'!2:2,0)),$A$3,
INDEX( 'ETPT Format DDG'!$A:$ZZ,,MATCH("Catégorie",'ETPT Format DDG'!2:2,0)),"Magistrat")</f>
      </c>
      <c r="M80" s="74">
        <f>IF(AND(OR(LEFT(C80,3)="12.",LEFT(E80,3)="12.",LEFT(E80,5)="CET &gt;", IFERROR(L80/$L$6,"")=0),NOT(AND(LEFT(E80,4)="12.8",IFERROR(G80/$G$6,"")&lt;&gt;0)),NOT(AND(LEFT(E80,5)="12.31",IFERROR(L80/$G$6,"")&lt;&gt;0)),NOT(AND(LEFT(E80,5)="12.32",IFERROR(L80/$G$6,"")&lt;&gt;0))),"", IFERROR(L80/$L$6,""))</f>
      </c>
      <c r="N80" s="73">
        <f>SUMIFS(
INDEX('ETPT Format DDG'!$A:$ZZ,,IFERROR(MATCH(E80,'ETPT Format DDG'!$2:$2,0),MATCH(C80,'ETPT Format DDG'!$2:$2,0))),
INDEX( 'ETPT Format DDG'!$A:$ZZ,,MATCH("Fonction agrégat",'ETPT Format DDG'!2:2,0)),"F-TIT",
INDEX( 'ETPT Format DDG'!$A:$ZZ,,MATCH("Juridiction",'ETPT Format DDG'!2:2,0)),$A$3)</f>
      </c>
      <c r="O80" s="72">
        <f>IF(AND(OR(LEFT(C80,3)="12.",LEFT(E80,3)="12.",LEFT(E80,5)="CET &gt;",IFERROR(N80/$N$6,"")=0),NOT(AND(LEFT(E80,4)="12.8",IFERROR(G80/$G$6,"")&lt;&gt;0)),NOT(AND(LEFT(E80,5)="12.31",IFERROR(N80/$G$6,"")&lt;&gt;0)),NOT(AND(LEFT(E80,5)="12.32",IFERROR(N80/$G$6,"")&lt;&gt;0))),"",IFERROR(N80/$N$6,""))</f>
      </c>
      <c r="P80" s="73">
        <f>SUMIFS(
INDEX('ETPT Format DDG'!$A:$FB,,IFERROR(MATCH(E80,'ETPT Format DDG'!$2:$2,0),MATCH(C80,'ETPT Format DDG'!$2:$2,0))),
INDEX( 'ETPT Format DDG'!$A:$ZZ,,MATCH("Fonction agrégat",'ETPT Format DDG'!2:2,0)),"F-PLAC-ADD",
INDEX( 'ETPT Format DDG'!$A:$ZZ,,MATCH("Juridiction",'ETPT Format DDG'!2:2,0)),$A$3)</f>
      </c>
      <c r="Q80" s="73">
        <f>SUMIFS(
INDEX('ETPT Format DDG'!$A:$FB,,IFERROR(MATCH(E80,'ETPT Format DDG'!$2:$2,0),MATCH(C80,'ETPT Format DDG'!$2:$2,0))),
INDEX( 'ETPT Format DDG'!$A:$ZZ,,MATCH("Fonction agrégat",'ETPT Format DDG'!2:2,0)),"F-PLAC-SUB",
INDEX( 'ETPT Format DDG'!$A:$ZZ,,MATCH("Juridiction",'ETPT Format DDG'!2:2,0)),$A$3)</f>
      </c>
      <c r="R80" s="73">
        <f>SUMIFS(
INDEX('ETPT Format DDG'!$A:$FB,,IFERROR(MATCH(E80,'ETPT Format DDG'!$2:$2,0),MATCH(C80,'ETPT Format DDG'!$2:$2,0))),
INDEX( 'ETPT Format DDG'!$A:$ZZ,,MATCH("Fonction agrégat",'ETPT Format DDG'!2:2,0)),"C",
'ETPT Format DDG'!$H:$H,"Greffe",
INDEX( 'ETPT Format DDG'!$A:$ZZ,,MATCH("Juridiction",'ETPT Format DDG'!2:2,0)),$A$3)</f>
      </c>
      <c r="S80" s="71">
        <f>SUMIFS(
INDEX('ETPT Format DDG'!$A:$FB,,IFERROR(MATCH(E80,'ETPT Format DDG'!$2:$2,0),MATCH(C80,'ETPT Format DDG'!$2:$2,0))),
INDEX( 'ETPT Format DDG'!$A:$ZZ,,MATCH("Catégorie",'ETPT Format DDG'!2:2,0)),"Greffe",
INDEX( 'ETPT Format DDG'!$A:$ZZ,,MATCH("Juridiction",'ETPT Format DDG'!2:2,0)),$A$3)</f>
      </c>
      <c r="T80" s="72">
        <f>IF(AND(OR(LEFT(C80,3)="12.",LEFT(E80,3)="12.",LEFT(E80,5)="CET &gt;",IFERROR(S80/$S$6,"")=0),NOT(AND(LEFT(E80,4)="12.8",IFERROR(G80/$G$6,"")&lt;&gt;0)),NOT(AND(LEFT(E80,5)="12.31",IFERROR(S80/$G$6,"")&lt;&gt;0)),NOT(AND(LEFT(E80,5)="12.32",IFERROR(S80/$G$6,"")&lt;&gt;0))),"", IFERROR(S80/$S$6,""))</f>
      </c>
      <c r="U80" s="71">
        <f>SUMIFS(
INDEX('ETPT Format DDG'!$A:$FB,,IFERROR(MATCH(E80,'ETPT Format DDG'!$2:$2,0),MATCH(C80,'ETPT Format DDG'!$2:$2,0))),
INDEX( 'ETPT Format DDG'!$A:$ZZ,,MATCH("Fonction agrégat",'ETPT Format DDG'!2:2,0)),"C",
INDEX( 'ETPT Format DDG'!$A:$ZZ,,MATCH("Juridiction",'ETPT Format DDG'!2:2,0)),$A$3,
INDEX( 'ETPT Format DDG'!$A:$ZZ,,MATCH("Catégorie",'ETPT Format DDG'!2:2,0)),"Autour du magistrat")</f>
      </c>
      <c r="V80" s="74">
        <f>IF(AND(OR(LEFT(C80,3)="12.",LEFT(E80,3)="12.",LEFT(E80,5)="CET &gt;",IFERROR(U80/$U$6,"")=0),NOT(AND(LEFT(E80,4)="12.8",IFERROR(G80/$G$6,"")&lt;&gt;0)),NOT(AND(LEFT(E80,5)="12.31",IFERROR(U80/$G$6,"")&lt;&gt;0)),NOT(AND(LEFT(E80,5)="12.32",IFERROR(U80/$G$6,"")&lt;&gt;0))),"", IFERROR(U80/$U$6,""))</f>
      </c>
    </row>
    <row r="81" ht="16" customHeight="1" spans="1:23" x14ac:dyDescent="0.25">
      <c r="A81" s="40"/>
      <c r="C81" s="68"/>
      <c r="D81" s="68"/>
      <c r="E81" s="69" t="s">
        <v>116</v>
      </c>
      <c r="F81" s="70" t="s">
        <v>116</v>
      </c>
      <c r="G81" s="71">
        <f>SUMIFS(
INDEX('ETPT Format DDG'!$A:$ZZ,,IFERROR(MATCH(E81,'ETPT Format DDG'!$2:$2,0),MATCH(C81,'ETPT Format DDG'!$2:$2,0))),
INDEX( 'ETPT Format DDG'!$A:$ZZ,,MATCH("Fonction agrégat",'ETPT Format DDG'!2:2,0)),"M-TIT",
INDEX( 'ETPT Format DDG'!$A:$ZZ,,MATCH("Juridiction",'ETPT Format DDG'!2:2,0)),$A$3)</f>
      </c>
      <c r="H81" s="72">
        <f>IF(AND(OR(LEFT(C81,3)="12.",LEFT(E81,3)="12.",LEFT(E81,5)="CET &gt;",IFERROR(G81/$G$6,"")=0),NOT(AND(LEFT(E81,4)="12.8",IFERROR(G81/$G$6,"")&lt;&gt;0)),NOT(AND(LEFT(E81,5)="12.31",IFERROR(G81/$G$6,"")&lt;&gt;0)),NOT(AND(LEFT(E81,5)="12.32",IFERROR(G81/$G$6,"")&lt;&gt;0))),"", IFERROR(G81/$G$6,""))</f>
      </c>
      <c r="I81" s="73">
        <f>SUMIFS(
INDEX('ETPT Format DDG'!$A:$ZZ,,IFERROR(MATCH(E81,'ETPT Format DDG'!$2:$2,0),MATCH(C81,'ETPT Format DDG'!$2:$2,0))),
INDEX( 'ETPT Format DDG'!$A:$ZZ,,MATCH("Fonction agrégat",'ETPT Format DDG'!2:2,0)),"M-PLAC-ADD",
INDEX( 'ETPT Format DDG'!$A:$ZZ,,MATCH("Juridiction",'ETPT Format DDG'!2:2,0)),$A$3)</f>
      </c>
      <c r="J81" s="73">
        <f>SUMIFS(
INDEX('ETPT Format DDG'!$A:$ZZ,,IFERROR(MATCH(E81,'ETPT Format DDG'!$2:$2,0),MATCH(C81,'ETPT Format DDG'!$2:$2,0))),
INDEX( 'ETPT Format DDG'!$A:$ZZ,,MATCH("Fonction agrégat",'ETPT Format DDG'!2:2,0)),"M-PLAC-SUB",
INDEX( 'ETPT Format DDG'!$A:$ZZ,,MATCH("Juridiction",'ETPT Format DDG'!2:2,0)),$A$3)</f>
      </c>
      <c r="K81" s="73">
        <f>SUMIFS(
INDEX('ETPT Format DDG'!$A:$ZZ,,IFERROR(MATCH(E81,'ETPT Format DDG'!$2:$2,0),MATCH(C81,'ETPT Format DDG'!$2:$2,0))),
INDEX( 'ETPT Format DDG'!$A:$ZZ,,MATCH("Fonction agrégat",'ETPT Format DDG'!2:2,0)),"M-CONT",
INDEX( 'ETPT Format DDG'!$A:$ZZ,,MATCH("Juridiction",'ETPT Format DDG'!2:2,0)),$A$3,
INDEX( 'ETPT Format DDG'!$A:$ZZ,,MATCH("Catégorie",'ETPT Format DDG'!2:2,0)),"Magistrat")</f>
      </c>
      <c r="L81" s="71">
        <f>SUMIFS(
INDEX('ETPT Format DDG'!$A:$ZZ,,IFERROR(MATCH(E81,'ETPT Format DDG'!$2:$2,0),MATCH(C81,'ETPT Format DDG'!$2:$2,0))),
INDEX( 'ETPT Format DDG'!$A:$ZZ,,MATCH("Juridiction",'ETPT Format DDG'!2:2,0)),$A$3,
INDEX( 'ETPT Format DDG'!$A:$ZZ,,MATCH("Catégorie",'ETPT Format DDG'!2:2,0)),"Magistrat")</f>
      </c>
      <c r="M81" s="74">
        <f>IF(AND(OR(LEFT(C81,3)="12.",LEFT(E81,3)="12.",LEFT(E81,5)="CET &gt;", IFERROR(L81/$L$6,"")=0),NOT(AND(LEFT(E81,4)="12.8",IFERROR(G81/$G$6,"")&lt;&gt;0)),NOT(AND(LEFT(E81,5)="12.31",IFERROR(L81/$G$6,"")&lt;&gt;0)),NOT(AND(LEFT(E81,5)="12.32",IFERROR(L81/$G$6,"")&lt;&gt;0))),"", IFERROR(L81/$L$6,""))</f>
      </c>
      <c r="N81" s="73">
        <f>SUMIFS(
INDEX('ETPT Format DDG'!$A:$ZZ,,IFERROR(MATCH(E81,'ETPT Format DDG'!$2:$2,0),MATCH(C81,'ETPT Format DDG'!$2:$2,0))),
INDEX( 'ETPT Format DDG'!$A:$ZZ,,MATCH("Fonction agrégat",'ETPT Format DDG'!2:2,0)),"F-TIT",
INDEX( 'ETPT Format DDG'!$A:$ZZ,,MATCH("Juridiction",'ETPT Format DDG'!2:2,0)),$A$3)</f>
      </c>
      <c r="O81" s="72">
        <f>IF(AND(OR(LEFT(C81,3)="12.",LEFT(E81,3)="12.",LEFT(E81,5)="CET &gt;",IFERROR(N81/$N$6,"")=0),NOT(AND(LEFT(E81,4)="12.8",IFERROR(G81/$G$6,"")&lt;&gt;0)),NOT(AND(LEFT(E81,5)="12.31",IFERROR(N81/$G$6,"")&lt;&gt;0)),NOT(AND(LEFT(E81,5)="12.32",IFERROR(N81/$G$6,"")&lt;&gt;0))),"",IFERROR(N81/$N$6,""))</f>
      </c>
      <c r="P81" s="73">
        <f>SUMIFS(
INDEX('ETPT Format DDG'!$A:$FB,,IFERROR(MATCH(E81,'ETPT Format DDG'!$2:$2,0),MATCH(C81,'ETPT Format DDG'!$2:$2,0))),
INDEX( 'ETPT Format DDG'!$A:$ZZ,,MATCH("Fonction agrégat",'ETPT Format DDG'!2:2,0)),"F-PLAC-ADD",
INDEX( 'ETPT Format DDG'!$A:$ZZ,,MATCH("Juridiction",'ETPT Format DDG'!2:2,0)),$A$3)</f>
      </c>
      <c r="Q81" s="73">
        <f>SUMIFS(
INDEX('ETPT Format DDG'!$A:$FB,,IFERROR(MATCH(E81,'ETPT Format DDG'!$2:$2,0),MATCH(C81,'ETPT Format DDG'!$2:$2,0))),
INDEX( 'ETPT Format DDG'!$A:$ZZ,,MATCH("Fonction agrégat",'ETPT Format DDG'!2:2,0)),"F-PLAC-SUB",
INDEX( 'ETPT Format DDG'!$A:$ZZ,,MATCH("Juridiction",'ETPT Format DDG'!2:2,0)),$A$3)</f>
      </c>
      <c r="R81" s="73">
        <f>SUMIFS(
INDEX('ETPT Format DDG'!$A:$FB,,IFERROR(MATCH(E81,'ETPT Format DDG'!$2:$2,0),MATCH(C81,'ETPT Format DDG'!$2:$2,0))),
INDEX( 'ETPT Format DDG'!$A:$ZZ,,MATCH("Fonction agrégat",'ETPT Format DDG'!2:2,0)),"C",
'ETPT Format DDG'!$H:$H,"Greffe",
INDEX( 'ETPT Format DDG'!$A:$ZZ,,MATCH("Juridiction",'ETPT Format DDG'!2:2,0)),$A$3)</f>
      </c>
      <c r="S81" s="71">
        <f>SUMIFS(
INDEX('ETPT Format DDG'!$A:$FB,,IFERROR(MATCH(E81,'ETPT Format DDG'!$2:$2,0),MATCH(C81,'ETPT Format DDG'!$2:$2,0))),
INDEX( 'ETPT Format DDG'!$A:$ZZ,,MATCH("Catégorie",'ETPT Format DDG'!2:2,0)),"Greffe",
INDEX( 'ETPT Format DDG'!$A:$ZZ,,MATCH("Juridiction",'ETPT Format DDG'!2:2,0)),$A$3)</f>
      </c>
      <c r="T81" s="72">
        <f>IF(AND(OR(LEFT(C81,3)="12.",LEFT(E81,3)="12.",LEFT(E81,5)="CET &gt;",IFERROR(S81/$S$6,"")=0),NOT(AND(LEFT(E81,4)="12.8",IFERROR(G81/$G$6,"")&lt;&gt;0)),NOT(AND(LEFT(E81,5)="12.31",IFERROR(S81/$G$6,"")&lt;&gt;0)),NOT(AND(LEFT(E81,5)="12.32",IFERROR(S81/$G$6,"")&lt;&gt;0))),"", IFERROR(S81/$S$6,""))</f>
      </c>
      <c r="U81" s="71">
        <f>SUMIFS(
INDEX('ETPT Format DDG'!$A:$FB,,IFERROR(MATCH(E81,'ETPT Format DDG'!$2:$2,0),MATCH(C81,'ETPT Format DDG'!$2:$2,0))),
INDEX( 'ETPT Format DDG'!$A:$ZZ,,MATCH("Fonction agrégat",'ETPT Format DDG'!2:2,0)),"C",
INDEX( 'ETPT Format DDG'!$A:$ZZ,,MATCH("Juridiction",'ETPT Format DDG'!2:2,0)),$A$3,
INDEX( 'ETPT Format DDG'!$A:$ZZ,,MATCH("Catégorie",'ETPT Format DDG'!2:2,0)),"Autour du magistrat")</f>
      </c>
      <c r="V81" s="74">
        <f>IF(AND(OR(LEFT(C81,3)="12.",LEFT(E81,3)="12.",LEFT(E81,5)="CET &gt;",IFERROR(U81/$U$6,"")=0),NOT(AND(LEFT(E81,4)="12.8",IFERROR(G81/$G$6,"")&lt;&gt;0)),NOT(AND(LEFT(E81,5)="12.31",IFERROR(U81/$G$6,"")&lt;&gt;0)),NOT(AND(LEFT(E81,5)="12.32",IFERROR(U81/$G$6,"")&lt;&gt;0))),"", IFERROR(U81/$U$6,""))</f>
      </c>
    </row>
    <row r="82" ht="16" customHeight="1" spans="1:23" x14ac:dyDescent="0.25">
      <c r="A82" s="40"/>
      <c r="C82" s="68" t="s">
        <v>117</v>
      </c>
      <c r="D82" s="68" t="s">
        <v>117</v>
      </c>
      <c r="E82" s="69"/>
      <c r="F82" s="70"/>
      <c r="G82" s="71">
        <f>SUMIFS(
INDEX('ETPT Format DDG'!$A:$ZZ,,IFERROR(MATCH(E82,'ETPT Format DDG'!$2:$2,0),MATCH(C82,'ETPT Format DDG'!$2:$2,0))),
INDEX( 'ETPT Format DDG'!$A:$ZZ,,MATCH("Fonction agrégat",'ETPT Format DDG'!2:2,0)),"M-TIT",
INDEX( 'ETPT Format DDG'!$A:$ZZ,,MATCH("Juridiction",'ETPT Format DDG'!2:2,0)),$A$3)</f>
      </c>
      <c r="H82" s="72">
        <f>IF(AND(OR(LEFT(C82,3)="12.",LEFT(E82,3)="12.",LEFT(E82,5)="CET &gt;",IFERROR(G82/$G$6,"")=0),NOT(AND(LEFT(E82,4)="12.8",IFERROR(G82/$G$6,"")&lt;&gt;0)),NOT(AND(LEFT(E82,5)="12.31",IFERROR(G82/$G$6,"")&lt;&gt;0)),NOT(AND(LEFT(E82,5)="12.32",IFERROR(G82/$G$6,"")&lt;&gt;0))),"", IFERROR(G82/$G$6,""))</f>
      </c>
      <c r="I82" s="73">
        <f>SUMIFS(
INDEX('ETPT Format DDG'!$A:$ZZ,,IFERROR(MATCH(E82,'ETPT Format DDG'!$2:$2,0),MATCH(C82,'ETPT Format DDG'!$2:$2,0))),
INDEX( 'ETPT Format DDG'!$A:$ZZ,,MATCH("Fonction agrégat",'ETPT Format DDG'!2:2,0)),"M-PLAC-ADD",
INDEX( 'ETPT Format DDG'!$A:$ZZ,,MATCH("Juridiction",'ETPT Format DDG'!2:2,0)),$A$3)</f>
      </c>
      <c r="J82" s="73">
        <f>SUMIFS(
INDEX('ETPT Format DDG'!$A:$ZZ,,IFERROR(MATCH(E82,'ETPT Format DDG'!$2:$2,0),MATCH(C82,'ETPT Format DDG'!$2:$2,0))),
INDEX( 'ETPT Format DDG'!$A:$ZZ,,MATCH("Fonction agrégat",'ETPT Format DDG'!2:2,0)),"M-PLAC-SUB",
INDEX( 'ETPT Format DDG'!$A:$ZZ,,MATCH("Juridiction",'ETPT Format DDG'!2:2,0)),$A$3)</f>
      </c>
      <c r="K82" s="73">
        <f>SUMIFS(
INDEX('ETPT Format DDG'!$A:$ZZ,,IFERROR(MATCH(E82,'ETPT Format DDG'!$2:$2,0),MATCH(C82,'ETPT Format DDG'!$2:$2,0))),
INDEX( 'ETPT Format DDG'!$A:$ZZ,,MATCH("Fonction agrégat",'ETPT Format DDG'!2:2,0)),"M-CONT",
INDEX( 'ETPT Format DDG'!$A:$ZZ,,MATCH("Juridiction",'ETPT Format DDG'!2:2,0)),$A$3,
INDEX( 'ETPT Format DDG'!$A:$ZZ,,MATCH("Catégorie",'ETPT Format DDG'!2:2,0)),"Magistrat")</f>
      </c>
      <c r="L82" s="71">
        <f>SUMIFS(
INDEX('ETPT Format DDG'!$A:$ZZ,,IFERROR(MATCH(E82,'ETPT Format DDG'!$2:$2,0),MATCH(C82,'ETPT Format DDG'!$2:$2,0))),
INDEX( 'ETPT Format DDG'!$A:$ZZ,,MATCH("Juridiction",'ETPT Format DDG'!2:2,0)),$A$3,
INDEX( 'ETPT Format DDG'!$A:$ZZ,,MATCH("Catégorie",'ETPT Format DDG'!2:2,0)),"Magistrat")</f>
      </c>
      <c r="M82" s="74">
        <f>IF(AND(OR(LEFT(C82,3)="12.",LEFT(E82,3)="12.",LEFT(E82,5)="CET &gt;", IFERROR(L82/$L$6,"")=0),NOT(AND(LEFT(E82,4)="12.8",IFERROR(G82/$G$6,"")&lt;&gt;0)),NOT(AND(LEFT(E82,5)="12.31",IFERROR(L82/$G$6,"")&lt;&gt;0)),NOT(AND(LEFT(E82,5)="12.32",IFERROR(L82/$G$6,"")&lt;&gt;0))),"", IFERROR(L82/$L$6,""))</f>
      </c>
      <c r="N82" s="73">
        <f>SUMIFS(
INDEX('ETPT Format DDG'!$A:$ZZ,,IFERROR(MATCH(E82,'ETPT Format DDG'!$2:$2,0),MATCH(C82,'ETPT Format DDG'!$2:$2,0))),
INDEX( 'ETPT Format DDG'!$A:$ZZ,,MATCH("Fonction agrégat",'ETPT Format DDG'!2:2,0)),"F-TIT",
INDEX( 'ETPT Format DDG'!$A:$ZZ,,MATCH("Juridiction",'ETPT Format DDG'!2:2,0)),$A$3)</f>
      </c>
      <c r="O82" s="72">
        <f>IF(AND(OR(LEFT(C82,3)="12.",LEFT(E82,3)="12.",LEFT(E82,5)="CET &gt;",IFERROR(N82/$N$6,"")=0),NOT(AND(LEFT(E82,4)="12.8",IFERROR(G82/$G$6,"")&lt;&gt;0)),NOT(AND(LEFT(E82,5)="12.31",IFERROR(N82/$G$6,"")&lt;&gt;0)),NOT(AND(LEFT(E82,5)="12.32",IFERROR(N82/$G$6,"")&lt;&gt;0))),"",IFERROR(N82/$N$6,""))</f>
      </c>
      <c r="P82" s="73">
        <f>SUMIFS(
INDEX('ETPT Format DDG'!$A:$FB,,IFERROR(MATCH(E82,'ETPT Format DDG'!$2:$2,0),MATCH(C82,'ETPT Format DDG'!$2:$2,0))),
INDEX( 'ETPT Format DDG'!$A:$ZZ,,MATCH("Fonction agrégat",'ETPT Format DDG'!2:2,0)),"F-PLAC-ADD",
INDEX( 'ETPT Format DDG'!$A:$ZZ,,MATCH("Juridiction",'ETPT Format DDG'!2:2,0)),$A$3)</f>
      </c>
      <c r="Q82" s="73">
        <f>SUMIFS(
INDEX('ETPT Format DDG'!$A:$FB,,IFERROR(MATCH(E82,'ETPT Format DDG'!$2:$2,0),MATCH(C82,'ETPT Format DDG'!$2:$2,0))),
INDEX( 'ETPT Format DDG'!$A:$ZZ,,MATCH("Fonction agrégat",'ETPT Format DDG'!2:2,0)),"F-PLAC-SUB",
INDEX( 'ETPT Format DDG'!$A:$ZZ,,MATCH("Juridiction",'ETPT Format DDG'!2:2,0)),$A$3)</f>
      </c>
      <c r="R82" s="73">
        <f>SUMIFS(
INDEX('ETPT Format DDG'!$A:$FB,,IFERROR(MATCH(E82,'ETPT Format DDG'!$2:$2,0),MATCH(C82,'ETPT Format DDG'!$2:$2,0))),
INDEX( 'ETPT Format DDG'!$A:$ZZ,,MATCH("Fonction agrégat",'ETPT Format DDG'!2:2,0)),"C",
'ETPT Format DDG'!$H:$H,"Greffe",
INDEX( 'ETPT Format DDG'!$A:$ZZ,,MATCH("Juridiction",'ETPT Format DDG'!2:2,0)),$A$3)</f>
      </c>
      <c r="S82" s="71">
        <f>SUMIFS(
INDEX('ETPT Format DDG'!$A:$FB,,IFERROR(MATCH(E82,'ETPT Format DDG'!$2:$2,0),MATCH(C82,'ETPT Format DDG'!$2:$2,0))),
INDEX( 'ETPT Format DDG'!$A:$ZZ,,MATCH("Catégorie",'ETPT Format DDG'!2:2,0)),"Greffe",
INDEX( 'ETPT Format DDG'!$A:$ZZ,,MATCH("Juridiction",'ETPT Format DDG'!2:2,0)),$A$3)</f>
      </c>
      <c r="T82" s="72">
        <f>IF(AND(OR(LEFT(C82,3)="12.",LEFT(E82,3)="12.",LEFT(E82,5)="CET &gt;",IFERROR(S82/$S$6,"")=0),NOT(AND(LEFT(E82,4)="12.8",IFERROR(G82/$G$6,"")&lt;&gt;0)),NOT(AND(LEFT(E82,5)="12.31",IFERROR(S82/$G$6,"")&lt;&gt;0)),NOT(AND(LEFT(E82,5)="12.32",IFERROR(S82/$G$6,"")&lt;&gt;0))),"", IFERROR(S82/$S$6,""))</f>
      </c>
      <c r="U82" s="71">
        <f>SUMIFS(
INDEX('ETPT Format DDG'!$A:$FB,,IFERROR(MATCH(E82,'ETPT Format DDG'!$2:$2,0),MATCH(C82,'ETPT Format DDG'!$2:$2,0))),
INDEX( 'ETPT Format DDG'!$A:$ZZ,,MATCH("Fonction agrégat",'ETPT Format DDG'!2:2,0)),"C",
INDEX( 'ETPT Format DDG'!$A:$ZZ,,MATCH("Juridiction",'ETPT Format DDG'!2:2,0)),$A$3,
INDEX( 'ETPT Format DDG'!$A:$ZZ,,MATCH("Catégorie",'ETPT Format DDG'!2:2,0)),"Autour du magistrat")</f>
      </c>
      <c r="V82" s="74">
        <f>IF(AND(OR(LEFT(C82,3)="12.",LEFT(E82,3)="12.",LEFT(E82,5)="CET &gt;",IFERROR(U82/$U$6,"")=0),NOT(AND(LEFT(E82,4)="12.8",IFERROR(G82/$G$6,"")&lt;&gt;0)),NOT(AND(LEFT(E82,5)="12.31",IFERROR(U82/$G$6,"")&lt;&gt;0)),NOT(AND(LEFT(E82,5)="12.32",IFERROR(U82/$G$6,"")&lt;&gt;0))),"", IFERROR(U82/$U$6,""))</f>
      </c>
    </row>
    <row r="83" ht="16" customHeight="1" spans="1:23" x14ac:dyDescent="0.25">
      <c r="A83" s="40"/>
      <c r="C83" s="68"/>
      <c r="D83" s="68"/>
      <c r="E83" s="69" t="s">
        <v>118</v>
      </c>
      <c r="F83" s="70" t="s">
        <v>118</v>
      </c>
      <c r="G83" s="71">
        <f>SUMIFS(
INDEX('ETPT Format DDG'!$A:$ZZ,,IFERROR(MATCH(E83,'ETPT Format DDG'!$2:$2,0),MATCH(C83,'ETPT Format DDG'!$2:$2,0))),
INDEX( 'ETPT Format DDG'!$A:$ZZ,,MATCH("Fonction agrégat",'ETPT Format DDG'!2:2,0)),"M-TIT",
INDEX( 'ETPT Format DDG'!$A:$ZZ,,MATCH("Juridiction",'ETPT Format DDG'!2:2,0)),$A$3)</f>
      </c>
      <c r="H83" s="72">
        <f>IF(AND(OR(LEFT(C83,3)="12.",LEFT(E83,3)="12.",LEFT(E83,5)="CET &gt;",IFERROR(G83/$G$6,"")=0),NOT(AND(LEFT(E83,4)="12.8",IFERROR(G83/$G$6,"")&lt;&gt;0)),NOT(AND(LEFT(E83,5)="12.31",IFERROR(G83/$G$6,"")&lt;&gt;0)),NOT(AND(LEFT(E83,5)="12.32",IFERROR(G83/$G$6,"")&lt;&gt;0))),"", IFERROR(G83/$G$6,""))</f>
      </c>
      <c r="I83" s="73">
        <f>SUMIFS(
INDEX('ETPT Format DDG'!$A:$ZZ,,IFERROR(MATCH(E83,'ETPT Format DDG'!$2:$2,0),MATCH(C83,'ETPT Format DDG'!$2:$2,0))),
INDEX( 'ETPT Format DDG'!$A:$ZZ,,MATCH("Fonction agrégat",'ETPT Format DDG'!2:2,0)),"M-PLAC-ADD",
INDEX( 'ETPT Format DDG'!$A:$ZZ,,MATCH("Juridiction",'ETPT Format DDG'!2:2,0)),$A$3)</f>
      </c>
      <c r="J83" s="73">
        <f>SUMIFS(
INDEX('ETPT Format DDG'!$A:$ZZ,,IFERROR(MATCH(E83,'ETPT Format DDG'!$2:$2,0),MATCH(C83,'ETPT Format DDG'!$2:$2,0))),
INDEX( 'ETPT Format DDG'!$A:$ZZ,,MATCH("Fonction agrégat",'ETPT Format DDG'!2:2,0)),"M-PLAC-SUB",
INDEX( 'ETPT Format DDG'!$A:$ZZ,,MATCH("Juridiction",'ETPT Format DDG'!2:2,0)),$A$3)</f>
      </c>
      <c r="K83" s="73">
        <f>SUMIFS(
INDEX('ETPT Format DDG'!$A:$ZZ,,IFERROR(MATCH(E83,'ETPT Format DDG'!$2:$2,0),MATCH(C83,'ETPT Format DDG'!$2:$2,0))),
INDEX( 'ETPT Format DDG'!$A:$ZZ,,MATCH("Fonction agrégat",'ETPT Format DDG'!2:2,0)),"M-CONT",
INDEX( 'ETPT Format DDG'!$A:$ZZ,,MATCH("Juridiction",'ETPT Format DDG'!2:2,0)),$A$3,
INDEX( 'ETPT Format DDG'!$A:$ZZ,,MATCH("Catégorie",'ETPT Format DDG'!2:2,0)),"Magistrat")</f>
      </c>
      <c r="L83" s="71">
        <f>SUMIFS(
INDEX('ETPT Format DDG'!$A:$ZZ,,IFERROR(MATCH(E83,'ETPT Format DDG'!$2:$2,0),MATCH(C83,'ETPT Format DDG'!$2:$2,0))),
INDEX( 'ETPT Format DDG'!$A:$ZZ,,MATCH("Juridiction",'ETPT Format DDG'!2:2,0)),$A$3,
INDEX( 'ETPT Format DDG'!$A:$ZZ,,MATCH("Catégorie",'ETPT Format DDG'!2:2,0)),"Magistrat")</f>
      </c>
      <c r="M83" s="74">
        <f>IF(AND(OR(LEFT(C83,3)="12.",LEFT(E83,3)="12.",LEFT(E83,5)="CET &gt;", IFERROR(L83/$L$6,"")=0),NOT(AND(LEFT(E83,4)="12.8",IFERROR(G83/$G$6,"")&lt;&gt;0)),NOT(AND(LEFT(E83,5)="12.31",IFERROR(L83/$G$6,"")&lt;&gt;0)),NOT(AND(LEFT(E83,5)="12.32",IFERROR(L83/$G$6,"")&lt;&gt;0))),"", IFERROR(L83/$L$6,""))</f>
      </c>
      <c r="N83" s="73">
        <f>SUMIFS(
INDEX('ETPT Format DDG'!$A:$ZZ,,IFERROR(MATCH(E83,'ETPT Format DDG'!$2:$2,0),MATCH(C83,'ETPT Format DDG'!$2:$2,0))),
INDEX( 'ETPT Format DDG'!$A:$ZZ,,MATCH("Fonction agrégat",'ETPT Format DDG'!2:2,0)),"F-TIT",
INDEX( 'ETPT Format DDG'!$A:$ZZ,,MATCH("Juridiction",'ETPT Format DDG'!2:2,0)),$A$3)</f>
      </c>
      <c r="O83" s="72">
        <f>IF(AND(OR(LEFT(C83,3)="12.",LEFT(E83,3)="12.",LEFT(E83,5)="CET &gt;",IFERROR(N83/$N$6,"")=0),NOT(AND(LEFT(E83,4)="12.8",IFERROR(G83/$G$6,"")&lt;&gt;0)),NOT(AND(LEFT(E83,5)="12.31",IFERROR(N83/$G$6,"")&lt;&gt;0)),NOT(AND(LEFT(E83,5)="12.32",IFERROR(N83/$G$6,"")&lt;&gt;0))),"",IFERROR(N83/$N$6,""))</f>
      </c>
      <c r="P83" s="73">
        <f>SUMIFS(
INDEX('ETPT Format DDG'!$A:$FB,,IFERROR(MATCH(E83,'ETPT Format DDG'!$2:$2,0),MATCH(C83,'ETPT Format DDG'!$2:$2,0))),
INDEX( 'ETPT Format DDG'!$A:$ZZ,,MATCH("Fonction agrégat",'ETPT Format DDG'!2:2,0)),"F-PLAC-ADD",
INDEX( 'ETPT Format DDG'!$A:$ZZ,,MATCH("Juridiction",'ETPT Format DDG'!2:2,0)),$A$3)</f>
      </c>
      <c r="Q83" s="73">
        <f>SUMIFS(
INDEX('ETPT Format DDG'!$A:$FB,,IFERROR(MATCH(E83,'ETPT Format DDG'!$2:$2,0),MATCH(C83,'ETPT Format DDG'!$2:$2,0))),
INDEX( 'ETPT Format DDG'!$A:$ZZ,,MATCH("Fonction agrégat",'ETPT Format DDG'!2:2,0)),"F-PLAC-SUB",
INDEX( 'ETPT Format DDG'!$A:$ZZ,,MATCH("Juridiction",'ETPT Format DDG'!2:2,0)),$A$3)</f>
      </c>
      <c r="R83" s="73">
        <f>SUMIFS(
INDEX('ETPT Format DDG'!$A:$FB,,IFERROR(MATCH(E83,'ETPT Format DDG'!$2:$2,0),MATCH(C83,'ETPT Format DDG'!$2:$2,0))),
INDEX( 'ETPT Format DDG'!$A:$ZZ,,MATCH("Fonction agrégat",'ETPT Format DDG'!2:2,0)),"C",
'ETPT Format DDG'!$H:$H,"Greffe",
INDEX( 'ETPT Format DDG'!$A:$ZZ,,MATCH("Juridiction",'ETPT Format DDG'!2:2,0)),$A$3)</f>
      </c>
      <c r="S83" s="71">
        <f>SUMIFS(
INDEX('ETPT Format DDG'!$A:$FB,,IFERROR(MATCH(E83,'ETPT Format DDG'!$2:$2,0),MATCH(C83,'ETPT Format DDG'!$2:$2,0))),
INDEX( 'ETPT Format DDG'!$A:$ZZ,,MATCH("Catégorie",'ETPT Format DDG'!2:2,0)),"Greffe",
INDEX( 'ETPT Format DDG'!$A:$ZZ,,MATCH("Juridiction",'ETPT Format DDG'!2:2,0)),$A$3)</f>
      </c>
      <c r="T83" s="72">
        <f>IF(AND(OR(LEFT(C83,3)="12.",LEFT(E83,3)="12.",LEFT(E83,5)="CET &gt;",IFERROR(S83/$S$6,"")=0),NOT(AND(LEFT(E83,4)="12.8",IFERROR(G83/$G$6,"")&lt;&gt;0)),NOT(AND(LEFT(E83,5)="12.31",IFERROR(S83/$G$6,"")&lt;&gt;0)),NOT(AND(LEFT(E83,5)="12.32",IFERROR(S83/$G$6,"")&lt;&gt;0))),"", IFERROR(S83/$S$6,""))</f>
      </c>
      <c r="U83" s="71">
        <f>SUMIFS(
INDEX('ETPT Format DDG'!$A:$FB,,IFERROR(MATCH(E83,'ETPT Format DDG'!$2:$2,0),MATCH(C83,'ETPT Format DDG'!$2:$2,0))),
INDEX( 'ETPT Format DDG'!$A:$ZZ,,MATCH("Fonction agrégat",'ETPT Format DDG'!2:2,0)),"C",
INDEX( 'ETPT Format DDG'!$A:$ZZ,,MATCH("Juridiction",'ETPT Format DDG'!2:2,0)),$A$3,
INDEX( 'ETPT Format DDG'!$A:$ZZ,,MATCH("Catégorie",'ETPT Format DDG'!2:2,0)),"Autour du magistrat")</f>
      </c>
      <c r="V83" s="74">
        <f>IF(AND(OR(LEFT(C83,3)="12.",LEFT(E83,3)="12.",LEFT(E83,5)="CET &gt;",IFERROR(U83/$U$6,"")=0),NOT(AND(LEFT(E83,4)="12.8",IFERROR(G83/$G$6,"")&lt;&gt;0)),NOT(AND(LEFT(E83,5)="12.31",IFERROR(U83/$G$6,"")&lt;&gt;0)),NOT(AND(LEFT(E83,5)="12.32",IFERROR(U83/$G$6,"")&lt;&gt;0))),"", IFERROR(U83/$U$6,""))</f>
      </c>
    </row>
    <row r="84" ht="16" customHeight="1" spans="1:23" x14ac:dyDescent="0.25">
      <c r="A84" s="40"/>
      <c r="C84" s="68"/>
      <c r="D84" s="68"/>
      <c r="E84" s="69" t="s">
        <v>119</v>
      </c>
      <c r="F84" s="70" t="s">
        <v>119</v>
      </c>
      <c r="G84" s="71">
        <f>SUMIFS(
INDEX('ETPT Format DDG'!$A:$ZZ,,IFERROR(MATCH(E84,'ETPT Format DDG'!$2:$2,0),MATCH(C84,'ETPT Format DDG'!$2:$2,0))),
INDEX( 'ETPT Format DDG'!$A:$ZZ,,MATCH("Fonction agrégat",'ETPT Format DDG'!2:2,0)),"M-TIT",
INDEX( 'ETPT Format DDG'!$A:$ZZ,,MATCH("Juridiction",'ETPT Format DDG'!2:2,0)),$A$3)</f>
      </c>
      <c r="H84" s="72">
        <f>IF(AND(OR(LEFT(C84,3)="12.",LEFT(E84,3)="12.",LEFT(E84,5)="CET &gt;",IFERROR(G84/$G$6,"")=0),NOT(AND(LEFT(E84,4)="12.8",IFERROR(G84/$G$6,"")&lt;&gt;0)),NOT(AND(LEFT(E84,5)="12.31",IFERROR(G84/$G$6,"")&lt;&gt;0)),NOT(AND(LEFT(E84,5)="12.32",IFERROR(G84/$G$6,"")&lt;&gt;0))),"", IFERROR(G84/$G$6,""))</f>
      </c>
      <c r="I84" s="73">
        <f>SUMIFS(
INDEX('ETPT Format DDG'!$A:$ZZ,,IFERROR(MATCH(E84,'ETPT Format DDG'!$2:$2,0),MATCH(C84,'ETPT Format DDG'!$2:$2,0))),
INDEX( 'ETPT Format DDG'!$A:$ZZ,,MATCH("Fonction agrégat",'ETPT Format DDG'!2:2,0)),"M-PLAC-ADD",
INDEX( 'ETPT Format DDG'!$A:$ZZ,,MATCH("Juridiction",'ETPT Format DDG'!2:2,0)),$A$3)</f>
      </c>
      <c r="J84" s="73">
        <f>SUMIFS(
INDEX('ETPT Format DDG'!$A:$ZZ,,IFERROR(MATCH(E84,'ETPT Format DDG'!$2:$2,0),MATCH(C84,'ETPT Format DDG'!$2:$2,0))),
INDEX( 'ETPT Format DDG'!$A:$ZZ,,MATCH("Fonction agrégat",'ETPT Format DDG'!2:2,0)),"M-PLAC-SUB",
INDEX( 'ETPT Format DDG'!$A:$ZZ,,MATCH("Juridiction",'ETPT Format DDG'!2:2,0)),$A$3)</f>
      </c>
      <c r="K84" s="73">
        <f>SUMIFS(
INDEX('ETPT Format DDG'!$A:$ZZ,,IFERROR(MATCH(E84,'ETPT Format DDG'!$2:$2,0),MATCH(C84,'ETPT Format DDG'!$2:$2,0))),
INDEX( 'ETPT Format DDG'!$A:$ZZ,,MATCH("Fonction agrégat",'ETPT Format DDG'!2:2,0)),"M-CONT",
INDEX( 'ETPT Format DDG'!$A:$ZZ,,MATCH("Juridiction",'ETPT Format DDG'!2:2,0)),$A$3,
INDEX( 'ETPT Format DDG'!$A:$ZZ,,MATCH("Catégorie",'ETPT Format DDG'!2:2,0)),"Magistrat")</f>
      </c>
      <c r="L84" s="71">
        <f>SUMIFS(
INDEX('ETPT Format DDG'!$A:$ZZ,,IFERROR(MATCH(E84,'ETPT Format DDG'!$2:$2,0),MATCH(C84,'ETPT Format DDG'!$2:$2,0))),
INDEX( 'ETPT Format DDG'!$A:$ZZ,,MATCH("Juridiction",'ETPT Format DDG'!2:2,0)),$A$3,
INDEX( 'ETPT Format DDG'!$A:$ZZ,,MATCH("Catégorie",'ETPT Format DDG'!2:2,0)),"Magistrat")</f>
      </c>
      <c r="M84" s="74">
        <f>IF(AND(OR(LEFT(C84,3)="12.",LEFT(E84,3)="12.",LEFT(E84,5)="CET &gt;", IFERROR(L84/$L$6,"")=0),NOT(AND(LEFT(E84,4)="12.8",IFERROR(G84/$G$6,"")&lt;&gt;0)),NOT(AND(LEFT(E84,5)="12.31",IFERROR(L84/$G$6,"")&lt;&gt;0)),NOT(AND(LEFT(E84,5)="12.32",IFERROR(L84/$G$6,"")&lt;&gt;0))),"", IFERROR(L84/$L$6,""))</f>
      </c>
      <c r="N84" s="73">
        <f>SUMIFS(
INDEX('ETPT Format DDG'!$A:$ZZ,,IFERROR(MATCH(E84,'ETPT Format DDG'!$2:$2,0),MATCH(C84,'ETPT Format DDG'!$2:$2,0))),
INDEX( 'ETPT Format DDG'!$A:$ZZ,,MATCH("Fonction agrégat",'ETPT Format DDG'!2:2,0)),"F-TIT",
INDEX( 'ETPT Format DDG'!$A:$ZZ,,MATCH("Juridiction",'ETPT Format DDG'!2:2,0)),$A$3)</f>
      </c>
      <c r="O84" s="72">
        <f>IF(AND(OR(LEFT(C84,3)="12.",LEFT(E84,3)="12.",LEFT(E84,5)="CET &gt;",IFERROR(N84/$N$6,"")=0),NOT(AND(LEFT(E84,4)="12.8",IFERROR(G84/$G$6,"")&lt;&gt;0)),NOT(AND(LEFT(E84,5)="12.31",IFERROR(N84/$G$6,"")&lt;&gt;0)),NOT(AND(LEFT(E84,5)="12.32",IFERROR(N84/$G$6,"")&lt;&gt;0))),"",IFERROR(N84/$N$6,""))</f>
      </c>
      <c r="P84" s="73">
        <f>SUMIFS(
INDEX('ETPT Format DDG'!$A:$FB,,IFERROR(MATCH(E84,'ETPT Format DDG'!$2:$2,0),MATCH(C84,'ETPT Format DDG'!$2:$2,0))),
INDEX( 'ETPT Format DDG'!$A:$ZZ,,MATCH("Fonction agrégat",'ETPT Format DDG'!2:2,0)),"F-PLAC-ADD",
INDEX( 'ETPT Format DDG'!$A:$ZZ,,MATCH("Juridiction",'ETPT Format DDG'!2:2,0)),$A$3)</f>
      </c>
      <c r="Q84" s="73">
        <f>SUMIFS(
INDEX('ETPT Format DDG'!$A:$FB,,IFERROR(MATCH(E84,'ETPT Format DDG'!$2:$2,0),MATCH(C84,'ETPT Format DDG'!$2:$2,0))),
INDEX( 'ETPT Format DDG'!$A:$ZZ,,MATCH("Fonction agrégat",'ETPT Format DDG'!2:2,0)),"F-PLAC-SUB",
INDEX( 'ETPT Format DDG'!$A:$ZZ,,MATCH("Juridiction",'ETPT Format DDG'!2:2,0)),$A$3)</f>
      </c>
      <c r="R84" s="73">
        <f>SUMIFS(
INDEX('ETPT Format DDG'!$A:$FB,,IFERROR(MATCH(E84,'ETPT Format DDG'!$2:$2,0),MATCH(C84,'ETPT Format DDG'!$2:$2,0))),
INDEX( 'ETPT Format DDG'!$A:$ZZ,,MATCH("Fonction agrégat",'ETPT Format DDG'!2:2,0)),"C",
'ETPT Format DDG'!$H:$H,"Greffe",
INDEX( 'ETPT Format DDG'!$A:$ZZ,,MATCH("Juridiction",'ETPT Format DDG'!2:2,0)),$A$3)</f>
      </c>
      <c r="S84" s="71">
        <f>SUMIFS(
INDEX('ETPT Format DDG'!$A:$FB,,IFERROR(MATCH(E84,'ETPT Format DDG'!$2:$2,0),MATCH(C84,'ETPT Format DDG'!$2:$2,0))),
INDEX( 'ETPT Format DDG'!$A:$ZZ,,MATCH("Catégorie",'ETPT Format DDG'!2:2,0)),"Greffe",
INDEX( 'ETPT Format DDG'!$A:$ZZ,,MATCH("Juridiction",'ETPT Format DDG'!2:2,0)),$A$3)</f>
      </c>
      <c r="T84" s="72">
        <f>IF(AND(OR(LEFT(C84,3)="12.",LEFT(E84,3)="12.",LEFT(E84,5)="CET &gt;",IFERROR(S84/$S$6,"")=0),NOT(AND(LEFT(E84,4)="12.8",IFERROR(G84/$G$6,"")&lt;&gt;0)),NOT(AND(LEFT(E84,5)="12.31",IFERROR(S84/$G$6,"")&lt;&gt;0)),NOT(AND(LEFT(E84,5)="12.32",IFERROR(S84/$G$6,"")&lt;&gt;0))),"", IFERROR(S84/$S$6,""))</f>
      </c>
      <c r="U84" s="71">
        <f>SUMIFS(
INDEX('ETPT Format DDG'!$A:$FB,,IFERROR(MATCH(E84,'ETPT Format DDG'!$2:$2,0),MATCH(C84,'ETPT Format DDG'!$2:$2,0))),
INDEX( 'ETPT Format DDG'!$A:$ZZ,,MATCH("Fonction agrégat",'ETPT Format DDG'!2:2,0)),"C",
INDEX( 'ETPT Format DDG'!$A:$ZZ,,MATCH("Juridiction",'ETPT Format DDG'!2:2,0)),$A$3,
INDEX( 'ETPT Format DDG'!$A:$ZZ,,MATCH("Catégorie",'ETPT Format DDG'!2:2,0)),"Autour du magistrat")</f>
      </c>
      <c r="V84" s="74">
        <f>IF(AND(OR(LEFT(C84,3)="12.",LEFT(E84,3)="12.",LEFT(E84,5)="CET &gt;",IFERROR(U84/$U$6,"")=0),NOT(AND(LEFT(E84,4)="12.8",IFERROR(G84/$G$6,"")&lt;&gt;0)),NOT(AND(LEFT(E84,5)="12.31",IFERROR(U84/$G$6,"")&lt;&gt;0)),NOT(AND(LEFT(E84,5)="12.32",IFERROR(U84/$G$6,"")&lt;&gt;0))),"", IFERROR(U84/$U$6,""))</f>
      </c>
    </row>
    <row r="85" ht="16" customHeight="1" spans="1:23" x14ac:dyDescent="0.25">
      <c r="A85" s="40"/>
      <c r="C85" s="68"/>
      <c r="D85" s="68"/>
      <c r="E85" s="69" t="s">
        <v>120</v>
      </c>
      <c r="F85" s="70" t="s">
        <v>120</v>
      </c>
      <c r="G85" s="71">
        <f>SUMIFS(
INDEX('ETPT Format DDG'!$A:$ZZ,,IFERROR(MATCH(E85,'ETPT Format DDG'!$2:$2,0),MATCH(C85,'ETPT Format DDG'!$2:$2,0))),
INDEX( 'ETPT Format DDG'!$A:$ZZ,,MATCH("Fonction agrégat",'ETPT Format DDG'!2:2,0)),"M-TIT",
INDEX( 'ETPT Format DDG'!$A:$ZZ,,MATCH("Juridiction",'ETPT Format DDG'!2:2,0)),$A$3)</f>
      </c>
      <c r="H85" s="72">
        <f>IF(AND(OR(LEFT(C85,3)="12.",LEFT(E85,3)="12.",LEFT(E85,5)="CET &gt;",IFERROR(G85/$G$6,"")=0),NOT(AND(LEFT(E85,4)="12.8",IFERROR(G85/$G$6,"")&lt;&gt;0)),NOT(AND(LEFT(E85,5)="12.31",IFERROR(G85/$G$6,"")&lt;&gt;0)),NOT(AND(LEFT(E85,5)="12.32",IFERROR(G85/$G$6,"")&lt;&gt;0))),"", IFERROR(G85/$G$6,""))</f>
      </c>
      <c r="I85" s="73">
        <f>SUMIFS(
INDEX('ETPT Format DDG'!$A:$ZZ,,IFERROR(MATCH(E85,'ETPT Format DDG'!$2:$2,0),MATCH(C85,'ETPT Format DDG'!$2:$2,0))),
INDEX( 'ETPT Format DDG'!$A:$ZZ,,MATCH("Fonction agrégat",'ETPT Format DDG'!2:2,0)),"M-PLAC-ADD",
INDEX( 'ETPT Format DDG'!$A:$ZZ,,MATCH("Juridiction",'ETPT Format DDG'!2:2,0)),$A$3)</f>
      </c>
      <c r="J85" s="73">
        <f>SUMIFS(
INDEX('ETPT Format DDG'!$A:$ZZ,,IFERROR(MATCH(E85,'ETPT Format DDG'!$2:$2,0),MATCH(C85,'ETPT Format DDG'!$2:$2,0))),
INDEX( 'ETPT Format DDG'!$A:$ZZ,,MATCH("Fonction agrégat",'ETPT Format DDG'!2:2,0)),"M-PLAC-SUB",
INDEX( 'ETPT Format DDG'!$A:$ZZ,,MATCH("Juridiction",'ETPT Format DDG'!2:2,0)),$A$3)</f>
      </c>
      <c r="K85" s="73">
        <f>SUMIFS(
INDEX('ETPT Format DDG'!$A:$ZZ,,IFERROR(MATCH(E85,'ETPT Format DDG'!$2:$2,0),MATCH(C85,'ETPT Format DDG'!$2:$2,0))),
INDEX( 'ETPT Format DDG'!$A:$ZZ,,MATCH("Fonction agrégat",'ETPT Format DDG'!2:2,0)),"M-CONT",
INDEX( 'ETPT Format DDG'!$A:$ZZ,,MATCH("Juridiction",'ETPT Format DDG'!2:2,0)),$A$3,
INDEX( 'ETPT Format DDG'!$A:$ZZ,,MATCH("Catégorie",'ETPT Format DDG'!2:2,0)),"Magistrat")</f>
      </c>
      <c r="L85" s="71">
        <f>SUMIFS(
INDEX('ETPT Format DDG'!$A:$ZZ,,IFERROR(MATCH(E85,'ETPT Format DDG'!$2:$2,0),MATCH(C85,'ETPT Format DDG'!$2:$2,0))),
INDEX( 'ETPT Format DDG'!$A:$ZZ,,MATCH("Juridiction",'ETPT Format DDG'!2:2,0)),$A$3,
INDEX( 'ETPT Format DDG'!$A:$ZZ,,MATCH("Catégorie",'ETPT Format DDG'!2:2,0)),"Magistrat")</f>
      </c>
      <c r="M85" s="74">
        <f>IF(AND(OR(LEFT(C85,3)="12.",LEFT(E85,3)="12.",LEFT(E85,5)="CET &gt;", IFERROR(L85/$L$6,"")=0),NOT(AND(LEFT(E85,4)="12.8",IFERROR(G85/$G$6,"")&lt;&gt;0)),NOT(AND(LEFT(E85,5)="12.31",IFERROR(L85/$G$6,"")&lt;&gt;0)),NOT(AND(LEFT(E85,5)="12.32",IFERROR(L85/$G$6,"")&lt;&gt;0))),"", IFERROR(L85/$L$6,""))</f>
      </c>
      <c r="N85" s="73">
        <f>SUMIFS(
INDEX('ETPT Format DDG'!$A:$ZZ,,IFERROR(MATCH(E85,'ETPT Format DDG'!$2:$2,0),MATCH(C85,'ETPT Format DDG'!$2:$2,0))),
INDEX( 'ETPT Format DDG'!$A:$ZZ,,MATCH("Fonction agrégat",'ETPT Format DDG'!2:2,0)),"F-TIT",
INDEX( 'ETPT Format DDG'!$A:$ZZ,,MATCH("Juridiction",'ETPT Format DDG'!2:2,0)),$A$3)</f>
      </c>
      <c r="O85" s="72">
        <f>IF(AND(OR(LEFT(C85,3)="12.",LEFT(E85,3)="12.",LEFT(E85,5)="CET &gt;",IFERROR(N85/$N$6,"")=0),NOT(AND(LEFT(E85,4)="12.8",IFERROR(G85/$G$6,"")&lt;&gt;0)),NOT(AND(LEFT(E85,5)="12.31",IFERROR(N85/$G$6,"")&lt;&gt;0)),NOT(AND(LEFT(E85,5)="12.32",IFERROR(N85/$G$6,"")&lt;&gt;0))),"",IFERROR(N85/$N$6,""))</f>
      </c>
      <c r="P85" s="73">
        <f>SUMIFS(
INDEX('ETPT Format DDG'!$A:$FB,,IFERROR(MATCH(E85,'ETPT Format DDG'!$2:$2,0),MATCH(C85,'ETPT Format DDG'!$2:$2,0))),
INDEX( 'ETPT Format DDG'!$A:$ZZ,,MATCH("Fonction agrégat",'ETPT Format DDG'!2:2,0)),"F-PLAC-ADD",
INDEX( 'ETPT Format DDG'!$A:$ZZ,,MATCH("Juridiction",'ETPT Format DDG'!2:2,0)),$A$3)</f>
      </c>
      <c r="Q85" s="73">
        <f>SUMIFS(
INDEX('ETPT Format DDG'!$A:$FB,,IFERROR(MATCH(E85,'ETPT Format DDG'!$2:$2,0),MATCH(C85,'ETPT Format DDG'!$2:$2,0))),
INDEX( 'ETPT Format DDG'!$A:$ZZ,,MATCH("Fonction agrégat",'ETPT Format DDG'!2:2,0)),"F-PLAC-SUB",
INDEX( 'ETPT Format DDG'!$A:$ZZ,,MATCH("Juridiction",'ETPT Format DDG'!2:2,0)),$A$3)</f>
      </c>
      <c r="R85" s="73">
        <f>SUMIFS(
INDEX('ETPT Format DDG'!$A:$FB,,IFERROR(MATCH(E85,'ETPT Format DDG'!$2:$2,0),MATCH(C85,'ETPT Format DDG'!$2:$2,0))),
INDEX( 'ETPT Format DDG'!$A:$ZZ,,MATCH("Fonction agrégat",'ETPT Format DDG'!2:2,0)),"C",
'ETPT Format DDG'!$H:$H,"Greffe",
INDEX( 'ETPT Format DDG'!$A:$ZZ,,MATCH("Juridiction",'ETPT Format DDG'!2:2,0)),$A$3)</f>
      </c>
      <c r="S85" s="71">
        <f>SUMIFS(
INDEX('ETPT Format DDG'!$A:$FB,,IFERROR(MATCH(E85,'ETPT Format DDG'!$2:$2,0),MATCH(C85,'ETPT Format DDG'!$2:$2,0))),
INDEX( 'ETPT Format DDG'!$A:$ZZ,,MATCH("Catégorie",'ETPT Format DDG'!2:2,0)),"Greffe",
INDEX( 'ETPT Format DDG'!$A:$ZZ,,MATCH("Juridiction",'ETPT Format DDG'!2:2,0)),$A$3)</f>
      </c>
      <c r="T85" s="72">
        <f>IF(AND(OR(LEFT(C85,3)="12.",LEFT(E85,3)="12.",LEFT(E85,5)="CET &gt;",IFERROR(S85/$S$6,"")=0),NOT(AND(LEFT(E85,4)="12.8",IFERROR(G85/$G$6,"")&lt;&gt;0)),NOT(AND(LEFT(E85,5)="12.31",IFERROR(S85/$G$6,"")&lt;&gt;0)),NOT(AND(LEFT(E85,5)="12.32",IFERROR(S85/$G$6,"")&lt;&gt;0))),"", IFERROR(S85/$S$6,""))</f>
      </c>
      <c r="U85" s="71">
        <f>SUMIFS(
INDEX('ETPT Format DDG'!$A:$FB,,IFERROR(MATCH(E85,'ETPT Format DDG'!$2:$2,0),MATCH(C85,'ETPT Format DDG'!$2:$2,0))),
INDEX( 'ETPT Format DDG'!$A:$ZZ,,MATCH("Fonction agrégat",'ETPT Format DDG'!2:2,0)),"C",
INDEX( 'ETPT Format DDG'!$A:$ZZ,,MATCH("Juridiction",'ETPT Format DDG'!2:2,0)),$A$3,
INDEX( 'ETPT Format DDG'!$A:$ZZ,,MATCH("Catégorie",'ETPT Format DDG'!2:2,0)),"Autour du magistrat")</f>
      </c>
      <c r="V85" s="74">
        <f>IF(AND(OR(LEFT(C85,3)="12.",LEFT(E85,3)="12.",LEFT(E85,5)="CET &gt;",IFERROR(U85/$U$6,"")=0),NOT(AND(LEFT(E85,4)="12.8",IFERROR(G85/$G$6,"")&lt;&gt;0)),NOT(AND(LEFT(E85,5)="12.31",IFERROR(U85/$G$6,"")&lt;&gt;0)),NOT(AND(LEFT(E85,5)="12.32",IFERROR(U85/$G$6,"")&lt;&gt;0))),"", IFERROR(U85/$U$6,""))</f>
      </c>
    </row>
    <row r="86" ht="16" customHeight="1" spans="1:23" x14ac:dyDescent="0.25">
      <c r="A86" s="40"/>
      <c r="C86" s="68"/>
      <c r="D86" s="68"/>
      <c r="E86" s="69" t="s">
        <v>121</v>
      </c>
      <c r="F86" s="70" t="s">
        <v>121</v>
      </c>
      <c r="G86" s="71">
        <f>SUMIFS(
INDEX('ETPT Format DDG'!$A:$ZZ,,IFERROR(MATCH(E86,'ETPT Format DDG'!$2:$2,0),MATCH(C86,'ETPT Format DDG'!$2:$2,0))),
INDEX( 'ETPT Format DDG'!$A:$ZZ,,MATCH("Fonction agrégat",'ETPT Format DDG'!2:2,0)),"M-TIT",
INDEX( 'ETPT Format DDG'!$A:$ZZ,,MATCH("Juridiction",'ETPT Format DDG'!2:2,0)),$A$3)</f>
      </c>
      <c r="H86" s="72">
        <f>IF(AND(OR(LEFT(C86,3)="12.",LEFT(E86,3)="12.",LEFT(E86,5)="CET &gt;",IFERROR(G86/$G$6,"")=0),NOT(AND(LEFT(E86,4)="12.8",IFERROR(G86/$G$6,"")&lt;&gt;0)),NOT(AND(LEFT(E86,5)="12.31",IFERROR(G86/$G$6,"")&lt;&gt;0)),NOT(AND(LEFT(E86,5)="12.32",IFERROR(G86/$G$6,"")&lt;&gt;0))),"", IFERROR(G86/$G$6,""))</f>
      </c>
      <c r="I86" s="73">
        <f>SUMIFS(
INDEX('ETPT Format DDG'!$A:$ZZ,,IFERROR(MATCH(E86,'ETPT Format DDG'!$2:$2,0),MATCH(C86,'ETPT Format DDG'!$2:$2,0))),
INDEX( 'ETPT Format DDG'!$A:$ZZ,,MATCH("Fonction agrégat",'ETPT Format DDG'!2:2,0)),"M-PLAC-ADD",
INDEX( 'ETPT Format DDG'!$A:$ZZ,,MATCH("Juridiction",'ETPT Format DDG'!2:2,0)),$A$3)</f>
      </c>
      <c r="J86" s="73">
        <f>SUMIFS(
INDEX('ETPT Format DDG'!$A:$ZZ,,IFERROR(MATCH(E86,'ETPT Format DDG'!$2:$2,0),MATCH(C86,'ETPT Format DDG'!$2:$2,0))),
INDEX( 'ETPT Format DDG'!$A:$ZZ,,MATCH("Fonction agrégat",'ETPT Format DDG'!2:2,0)),"M-PLAC-SUB",
INDEX( 'ETPT Format DDG'!$A:$ZZ,,MATCH("Juridiction",'ETPT Format DDG'!2:2,0)),$A$3)</f>
      </c>
      <c r="K86" s="73">
        <f>SUMIFS(
INDEX('ETPT Format DDG'!$A:$ZZ,,IFERROR(MATCH(E86,'ETPT Format DDG'!$2:$2,0),MATCH(C86,'ETPT Format DDG'!$2:$2,0))),
INDEX( 'ETPT Format DDG'!$A:$ZZ,,MATCH("Fonction agrégat",'ETPT Format DDG'!2:2,0)),"M-CONT",
INDEX( 'ETPT Format DDG'!$A:$ZZ,,MATCH("Juridiction",'ETPT Format DDG'!2:2,0)),$A$3,
INDEX( 'ETPT Format DDG'!$A:$ZZ,,MATCH("Catégorie",'ETPT Format DDG'!2:2,0)),"Magistrat")</f>
      </c>
      <c r="L86" s="71">
        <f>SUMIFS(
INDEX('ETPT Format DDG'!$A:$ZZ,,IFERROR(MATCH(E86,'ETPT Format DDG'!$2:$2,0),MATCH(C86,'ETPT Format DDG'!$2:$2,0))),
INDEX( 'ETPT Format DDG'!$A:$ZZ,,MATCH("Juridiction",'ETPT Format DDG'!2:2,0)),$A$3,
INDEX( 'ETPT Format DDG'!$A:$ZZ,,MATCH("Catégorie",'ETPT Format DDG'!2:2,0)),"Magistrat")</f>
      </c>
      <c r="M86" s="74">
        <f>IF(AND(OR(LEFT(C86,3)="12.",LEFT(E86,3)="12.",LEFT(E86,5)="CET &gt;", IFERROR(L86/$L$6,"")=0),NOT(AND(LEFT(E86,4)="12.8",IFERROR(G86/$G$6,"")&lt;&gt;0)),NOT(AND(LEFT(E86,5)="12.31",IFERROR(L86/$G$6,"")&lt;&gt;0)),NOT(AND(LEFT(E86,5)="12.32",IFERROR(L86/$G$6,"")&lt;&gt;0))),"", IFERROR(L86/$L$6,""))</f>
      </c>
      <c r="N86" s="73">
        <f>SUMIFS(
INDEX('ETPT Format DDG'!$A:$ZZ,,IFERROR(MATCH(E86,'ETPT Format DDG'!$2:$2,0),MATCH(C86,'ETPT Format DDG'!$2:$2,0))),
INDEX( 'ETPT Format DDG'!$A:$ZZ,,MATCH("Fonction agrégat",'ETPT Format DDG'!2:2,0)),"F-TIT",
INDEX( 'ETPT Format DDG'!$A:$ZZ,,MATCH("Juridiction",'ETPT Format DDG'!2:2,0)),$A$3)</f>
      </c>
      <c r="O86" s="72">
        <f>IF(AND(OR(LEFT(C86,3)="12.",LEFT(E86,3)="12.",LEFT(E86,5)="CET &gt;",IFERROR(N86/$N$6,"")=0),NOT(AND(LEFT(E86,4)="12.8",IFERROR(G86/$G$6,"")&lt;&gt;0)),NOT(AND(LEFT(E86,5)="12.31",IFERROR(N86/$G$6,"")&lt;&gt;0)),NOT(AND(LEFT(E86,5)="12.32",IFERROR(N86/$G$6,"")&lt;&gt;0))),"",IFERROR(N86/$N$6,""))</f>
      </c>
      <c r="P86" s="73">
        <f>SUMIFS(
INDEX('ETPT Format DDG'!$A:$FB,,IFERROR(MATCH(E86,'ETPT Format DDG'!$2:$2,0),MATCH(C86,'ETPT Format DDG'!$2:$2,0))),
INDEX( 'ETPT Format DDG'!$A:$ZZ,,MATCH("Fonction agrégat",'ETPT Format DDG'!2:2,0)),"F-PLAC-ADD",
INDEX( 'ETPT Format DDG'!$A:$ZZ,,MATCH("Juridiction",'ETPT Format DDG'!2:2,0)),$A$3)</f>
      </c>
      <c r="Q86" s="73">
        <f>SUMIFS(
INDEX('ETPT Format DDG'!$A:$FB,,IFERROR(MATCH(E86,'ETPT Format DDG'!$2:$2,0),MATCH(C86,'ETPT Format DDG'!$2:$2,0))),
INDEX( 'ETPT Format DDG'!$A:$ZZ,,MATCH("Fonction agrégat",'ETPT Format DDG'!2:2,0)),"F-PLAC-SUB",
INDEX( 'ETPT Format DDG'!$A:$ZZ,,MATCH("Juridiction",'ETPT Format DDG'!2:2,0)),$A$3)</f>
      </c>
      <c r="R86" s="73">
        <f>SUMIFS(
INDEX('ETPT Format DDG'!$A:$FB,,IFERROR(MATCH(E86,'ETPT Format DDG'!$2:$2,0),MATCH(C86,'ETPT Format DDG'!$2:$2,0))),
INDEX( 'ETPT Format DDG'!$A:$ZZ,,MATCH("Fonction agrégat",'ETPT Format DDG'!2:2,0)),"C",
'ETPT Format DDG'!$H:$H,"Greffe",
INDEX( 'ETPT Format DDG'!$A:$ZZ,,MATCH("Juridiction",'ETPT Format DDG'!2:2,0)),$A$3)</f>
      </c>
      <c r="S86" s="71">
        <f>SUMIFS(
INDEX('ETPT Format DDG'!$A:$FB,,IFERROR(MATCH(E86,'ETPT Format DDG'!$2:$2,0),MATCH(C86,'ETPT Format DDG'!$2:$2,0))),
INDEX( 'ETPT Format DDG'!$A:$ZZ,,MATCH("Catégorie",'ETPT Format DDG'!2:2,0)),"Greffe",
INDEX( 'ETPT Format DDG'!$A:$ZZ,,MATCH("Juridiction",'ETPT Format DDG'!2:2,0)),$A$3)</f>
      </c>
      <c r="T86" s="72">
        <f>IF(AND(OR(LEFT(C86,3)="12.",LEFT(E86,3)="12.",LEFT(E86,5)="CET &gt;",IFERROR(S86/$S$6,"")=0),NOT(AND(LEFT(E86,4)="12.8",IFERROR(G86/$G$6,"")&lt;&gt;0)),NOT(AND(LEFT(E86,5)="12.31",IFERROR(S86/$G$6,"")&lt;&gt;0)),NOT(AND(LEFT(E86,5)="12.32",IFERROR(S86/$G$6,"")&lt;&gt;0))),"", IFERROR(S86/$S$6,""))</f>
      </c>
      <c r="U86" s="71">
        <f>SUMIFS(
INDEX('ETPT Format DDG'!$A:$FB,,IFERROR(MATCH(E86,'ETPT Format DDG'!$2:$2,0),MATCH(C86,'ETPT Format DDG'!$2:$2,0))),
INDEX( 'ETPT Format DDG'!$A:$ZZ,,MATCH("Fonction agrégat",'ETPT Format DDG'!2:2,0)),"C",
INDEX( 'ETPT Format DDG'!$A:$ZZ,,MATCH("Juridiction",'ETPT Format DDG'!2:2,0)),$A$3,
INDEX( 'ETPT Format DDG'!$A:$ZZ,,MATCH("Catégorie",'ETPT Format DDG'!2:2,0)),"Autour du magistrat")</f>
      </c>
      <c r="V86" s="74">
        <f>IF(AND(OR(LEFT(C86,3)="12.",LEFT(E86,3)="12.",LEFT(E86,5)="CET &gt;",IFERROR(U86/$U$6,"")=0),NOT(AND(LEFT(E86,4)="12.8",IFERROR(G86/$G$6,"")&lt;&gt;0)),NOT(AND(LEFT(E86,5)="12.31",IFERROR(U86/$G$6,"")&lt;&gt;0)),NOT(AND(LEFT(E86,5)="12.32",IFERROR(U86/$G$6,"")&lt;&gt;0))),"", IFERROR(U86/$U$6,""))</f>
      </c>
    </row>
    <row r="87" ht="16" customHeight="1" spans="1:23" x14ac:dyDescent="0.25">
      <c r="A87" s="40"/>
      <c r="C87" s="68" t="s">
        <v>122</v>
      </c>
      <c r="D87" s="68" t="s">
        <v>122</v>
      </c>
      <c r="E87" s="69"/>
      <c r="F87" s="70"/>
      <c r="G87" s="71">
        <f>SUMIFS(
INDEX('ETPT Format DDG'!$A:$ZZ,,IFERROR(MATCH(E87,'ETPT Format DDG'!$2:$2,0),MATCH(C87,'ETPT Format DDG'!$2:$2,0))),
INDEX( 'ETPT Format DDG'!$A:$ZZ,,MATCH("Fonction agrégat",'ETPT Format DDG'!2:2,0)),"M-TIT",
INDEX( 'ETPT Format DDG'!$A:$ZZ,,MATCH("Juridiction",'ETPT Format DDG'!2:2,0)),$A$3)</f>
      </c>
      <c r="H87" s="72">
        <f>IF(AND(OR(LEFT(C87,3)="12.",LEFT(E87,3)="12.",LEFT(E87,5)="CET &gt;",IFERROR(G87/$G$6,"")=0),NOT(AND(LEFT(E87,4)="12.8",IFERROR(G87/$G$6,"")&lt;&gt;0)),NOT(AND(LEFT(E87,5)="12.31",IFERROR(G87/$G$6,"")&lt;&gt;0)),NOT(AND(LEFT(E87,5)="12.32",IFERROR(G87/$G$6,"")&lt;&gt;0))),"", IFERROR(G87/$G$6,""))</f>
      </c>
      <c r="I87" s="73">
        <f>SUMIFS(
INDEX('ETPT Format DDG'!$A:$ZZ,,IFERROR(MATCH(E87,'ETPT Format DDG'!$2:$2,0),MATCH(C87,'ETPT Format DDG'!$2:$2,0))),
INDEX( 'ETPT Format DDG'!$A:$ZZ,,MATCH("Fonction agrégat",'ETPT Format DDG'!2:2,0)),"M-PLAC-ADD",
INDEX( 'ETPT Format DDG'!$A:$ZZ,,MATCH("Juridiction",'ETPT Format DDG'!2:2,0)),$A$3)</f>
      </c>
      <c r="J87" s="73">
        <f>SUMIFS(
INDEX('ETPT Format DDG'!$A:$ZZ,,IFERROR(MATCH(E87,'ETPT Format DDG'!$2:$2,0),MATCH(C87,'ETPT Format DDG'!$2:$2,0))),
INDEX( 'ETPT Format DDG'!$A:$ZZ,,MATCH("Fonction agrégat",'ETPT Format DDG'!2:2,0)),"M-PLAC-SUB",
INDEX( 'ETPT Format DDG'!$A:$ZZ,,MATCH("Juridiction",'ETPT Format DDG'!2:2,0)),$A$3)</f>
      </c>
      <c r="K87" s="73">
        <f>SUMIFS(
INDEX('ETPT Format DDG'!$A:$ZZ,,IFERROR(MATCH(E87,'ETPT Format DDG'!$2:$2,0),MATCH(C87,'ETPT Format DDG'!$2:$2,0))),
INDEX( 'ETPT Format DDG'!$A:$ZZ,,MATCH("Fonction agrégat",'ETPT Format DDG'!2:2,0)),"M-CONT",
INDEX( 'ETPT Format DDG'!$A:$ZZ,,MATCH("Juridiction",'ETPT Format DDG'!2:2,0)),$A$3,
INDEX( 'ETPT Format DDG'!$A:$ZZ,,MATCH("Catégorie",'ETPT Format DDG'!2:2,0)),"Magistrat")</f>
      </c>
      <c r="L87" s="71">
        <f>SUMIFS(
INDEX('ETPT Format DDG'!$A:$ZZ,,IFERROR(MATCH(E87,'ETPT Format DDG'!$2:$2,0),MATCH(C87,'ETPT Format DDG'!$2:$2,0))),
INDEX( 'ETPT Format DDG'!$A:$ZZ,,MATCH("Juridiction",'ETPT Format DDG'!2:2,0)),$A$3,
INDEX( 'ETPT Format DDG'!$A:$ZZ,,MATCH("Catégorie",'ETPT Format DDG'!2:2,0)),"Magistrat")</f>
      </c>
      <c r="M87" s="74">
        <f>IF(AND(OR(LEFT(C87,3)="12.",LEFT(E87,3)="12.",LEFT(E87,5)="CET &gt;", IFERROR(L87/$L$6,"")=0),NOT(AND(LEFT(E87,4)="12.8",IFERROR(G87/$G$6,"")&lt;&gt;0)),NOT(AND(LEFT(E87,5)="12.31",IFERROR(L87/$G$6,"")&lt;&gt;0)),NOT(AND(LEFT(E87,5)="12.32",IFERROR(L87/$G$6,"")&lt;&gt;0))),"", IFERROR(L87/$L$6,""))</f>
      </c>
      <c r="N87" s="73">
        <f>SUMIFS(
INDEX('ETPT Format DDG'!$A:$ZZ,,IFERROR(MATCH(E87,'ETPT Format DDG'!$2:$2,0),MATCH(C87,'ETPT Format DDG'!$2:$2,0))),
INDEX( 'ETPT Format DDG'!$A:$ZZ,,MATCH("Fonction agrégat",'ETPT Format DDG'!2:2,0)),"F-TIT",
INDEX( 'ETPT Format DDG'!$A:$ZZ,,MATCH("Juridiction",'ETPT Format DDG'!2:2,0)),$A$3)</f>
      </c>
      <c r="O87" s="72">
        <f>IF(AND(OR(LEFT(C87,3)="12.",LEFT(E87,3)="12.",LEFT(E87,5)="CET &gt;",IFERROR(N87/$N$6,"")=0),NOT(AND(LEFT(E87,4)="12.8",IFERROR(G87/$G$6,"")&lt;&gt;0)),NOT(AND(LEFT(E87,5)="12.31",IFERROR(N87/$G$6,"")&lt;&gt;0)),NOT(AND(LEFT(E87,5)="12.32",IFERROR(N87/$G$6,"")&lt;&gt;0))),"",IFERROR(N87/$N$6,""))</f>
      </c>
      <c r="P87" s="73">
        <f>SUMIFS(
INDEX('ETPT Format DDG'!$A:$FB,,IFERROR(MATCH(E87,'ETPT Format DDG'!$2:$2,0),MATCH(C87,'ETPT Format DDG'!$2:$2,0))),
INDEX( 'ETPT Format DDG'!$A:$ZZ,,MATCH("Fonction agrégat",'ETPT Format DDG'!2:2,0)),"F-PLAC-ADD",
INDEX( 'ETPT Format DDG'!$A:$ZZ,,MATCH("Juridiction",'ETPT Format DDG'!2:2,0)),$A$3)</f>
      </c>
      <c r="Q87" s="73">
        <f>SUMIFS(
INDEX('ETPT Format DDG'!$A:$FB,,IFERROR(MATCH(E87,'ETPT Format DDG'!$2:$2,0),MATCH(C87,'ETPT Format DDG'!$2:$2,0))),
INDEX( 'ETPT Format DDG'!$A:$ZZ,,MATCH("Fonction agrégat",'ETPT Format DDG'!2:2,0)),"F-PLAC-SUB",
INDEX( 'ETPT Format DDG'!$A:$ZZ,,MATCH("Juridiction",'ETPT Format DDG'!2:2,0)),$A$3)</f>
      </c>
      <c r="R87" s="73">
        <f>SUMIFS(
INDEX('ETPT Format DDG'!$A:$FB,,IFERROR(MATCH(E87,'ETPT Format DDG'!$2:$2,0),MATCH(C87,'ETPT Format DDG'!$2:$2,0))),
INDEX( 'ETPT Format DDG'!$A:$ZZ,,MATCH("Fonction agrégat",'ETPT Format DDG'!2:2,0)),"C",
'ETPT Format DDG'!$H:$H,"Greffe",
INDEX( 'ETPT Format DDG'!$A:$ZZ,,MATCH("Juridiction",'ETPT Format DDG'!2:2,0)),$A$3)</f>
      </c>
      <c r="S87" s="71">
        <f>SUMIFS(
INDEX('ETPT Format DDG'!$A:$FB,,IFERROR(MATCH(E87,'ETPT Format DDG'!$2:$2,0),MATCH(C87,'ETPT Format DDG'!$2:$2,0))),
INDEX( 'ETPT Format DDG'!$A:$ZZ,,MATCH("Catégorie",'ETPT Format DDG'!2:2,0)),"Greffe",
INDEX( 'ETPT Format DDG'!$A:$ZZ,,MATCH("Juridiction",'ETPT Format DDG'!2:2,0)),$A$3)</f>
      </c>
      <c r="T87" s="72">
        <f>IF(AND(OR(LEFT(C87,3)="12.",LEFT(E87,3)="12.",LEFT(E87,5)="CET &gt;",IFERROR(S87/$S$6,"")=0),NOT(AND(LEFT(E87,4)="12.8",IFERROR(G87/$G$6,"")&lt;&gt;0)),NOT(AND(LEFT(E87,5)="12.31",IFERROR(S87/$G$6,"")&lt;&gt;0)),NOT(AND(LEFT(E87,5)="12.32",IFERROR(S87/$G$6,"")&lt;&gt;0))),"", IFERROR(S87/$S$6,""))</f>
      </c>
      <c r="U87" s="71">
        <f>SUMIFS(
INDEX('ETPT Format DDG'!$A:$FB,,IFERROR(MATCH(E87,'ETPT Format DDG'!$2:$2,0),MATCH(C87,'ETPT Format DDG'!$2:$2,0))),
INDEX( 'ETPT Format DDG'!$A:$ZZ,,MATCH("Fonction agrégat",'ETPT Format DDG'!2:2,0)),"C",
INDEX( 'ETPT Format DDG'!$A:$ZZ,,MATCH("Juridiction",'ETPT Format DDG'!2:2,0)),$A$3,
INDEX( 'ETPT Format DDG'!$A:$ZZ,,MATCH("Catégorie",'ETPT Format DDG'!2:2,0)),"Autour du magistrat")</f>
      </c>
      <c r="V87" s="74">
        <f>IF(AND(OR(LEFT(C87,3)="12.",LEFT(E87,3)="12.",LEFT(E87,5)="CET &gt;",IFERROR(U87/$U$6,"")=0),NOT(AND(LEFT(E87,4)="12.8",IFERROR(G87/$G$6,"")&lt;&gt;0)),NOT(AND(LEFT(E87,5)="12.31",IFERROR(U87/$G$6,"")&lt;&gt;0)),NOT(AND(LEFT(E87,5)="12.32",IFERROR(U87/$G$6,"")&lt;&gt;0))),"", IFERROR(U87/$U$6,""))</f>
      </c>
    </row>
    <row r="88" ht="16" customHeight="1" spans="1:23" x14ac:dyDescent="0.25">
      <c r="A88" s="40"/>
      <c r="C88" s="68"/>
      <c r="D88" s="68"/>
      <c r="E88" s="69" t="s">
        <v>123</v>
      </c>
      <c r="F88" s="70" t="s">
        <v>123</v>
      </c>
      <c r="G88" s="71">
        <f>SUMIFS(
INDEX('ETPT Format DDG'!$A:$ZZ,,IFERROR(MATCH(E88,'ETPT Format DDG'!$2:$2,0),MATCH(C88,'ETPT Format DDG'!$2:$2,0))),
INDEX( 'ETPT Format DDG'!$A:$ZZ,,MATCH("Fonction agrégat",'ETPT Format DDG'!2:2,0)),"M-TIT",
INDEX( 'ETPT Format DDG'!$A:$ZZ,,MATCH("Juridiction",'ETPT Format DDG'!2:2,0)),$A$3)</f>
      </c>
      <c r="H88" s="72">
        <f>IF(AND(OR(LEFT(C88,3)="12.",LEFT(E88,3)="12.",LEFT(E88,5)="CET &gt;",IFERROR(G88/$G$6,"")=0),NOT(AND(LEFT(E88,4)="12.8",IFERROR(G88/$G$6,"")&lt;&gt;0)),NOT(AND(LEFT(E88,5)="12.31",IFERROR(G88/$G$6,"")&lt;&gt;0)),NOT(AND(LEFT(E88,5)="12.32",IFERROR(G88/$G$6,"")&lt;&gt;0))),"", IFERROR(G88/$G$6,""))</f>
      </c>
      <c r="I88" s="73">
        <f>SUMIFS(
INDEX('ETPT Format DDG'!$A:$ZZ,,IFERROR(MATCH(E88,'ETPT Format DDG'!$2:$2,0),MATCH(C88,'ETPT Format DDG'!$2:$2,0))),
INDEX( 'ETPT Format DDG'!$A:$ZZ,,MATCH("Fonction agrégat",'ETPT Format DDG'!2:2,0)),"M-PLAC-ADD",
INDEX( 'ETPT Format DDG'!$A:$ZZ,,MATCH("Juridiction",'ETPT Format DDG'!2:2,0)),$A$3)</f>
      </c>
      <c r="J88" s="73">
        <f>SUMIFS(
INDEX('ETPT Format DDG'!$A:$ZZ,,IFERROR(MATCH(E88,'ETPT Format DDG'!$2:$2,0),MATCH(C88,'ETPT Format DDG'!$2:$2,0))),
INDEX( 'ETPT Format DDG'!$A:$ZZ,,MATCH("Fonction agrégat",'ETPT Format DDG'!2:2,0)),"M-PLAC-SUB",
INDEX( 'ETPT Format DDG'!$A:$ZZ,,MATCH("Juridiction",'ETPT Format DDG'!2:2,0)),$A$3)</f>
      </c>
      <c r="K88" s="73">
        <f>SUMIFS(
INDEX('ETPT Format DDG'!$A:$ZZ,,IFERROR(MATCH(E88,'ETPT Format DDG'!$2:$2,0),MATCH(C88,'ETPT Format DDG'!$2:$2,0))),
INDEX( 'ETPT Format DDG'!$A:$ZZ,,MATCH("Fonction agrégat",'ETPT Format DDG'!2:2,0)),"M-CONT",
INDEX( 'ETPT Format DDG'!$A:$ZZ,,MATCH("Juridiction",'ETPT Format DDG'!2:2,0)),$A$3,
INDEX( 'ETPT Format DDG'!$A:$ZZ,,MATCH("Catégorie",'ETPT Format DDG'!2:2,0)),"Magistrat")</f>
      </c>
      <c r="L88" s="71">
        <f>SUMIFS(
INDEX('ETPT Format DDG'!$A:$ZZ,,IFERROR(MATCH(E88,'ETPT Format DDG'!$2:$2,0),MATCH(C88,'ETPT Format DDG'!$2:$2,0))),
INDEX( 'ETPT Format DDG'!$A:$ZZ,,MATCH("Juridiction",'ETPT Format DDG'!2:2,0)),$A$3,
INDEX( 'ETPT Format DDG'!$A:$ZZ,,MATCH("Catégorie",'ETPT Format DDG'!2:2,0)),"Magistrat")</f>
      </c>
      <c r="M88" s="74">
        <f>IF(AND(OR(LEFT(C88,3)="12.",LEFT(E88,3)="12.",LEFT(E88,5)="CET &gt;", IFERROR(L88/$L$6,"")=0),NOT(AND(LEFT(E88,4)="12.8",IFERROR(G88/$G$6,"")&lt;&gt;0)),NOT(AND(LEFT(E88,5)="12.31",IFERROR(L88/$G$6,"")&lt;&gt;0)),NOT(AND(LEFT(E88,5)="12.32",IFERROR(L88/$G$6,"")&lt;&gt;0))),"", IFERROR(L88/$L$6,""))</f>
      </c>
      <c r="N88" s="73">
        <f>SUMIFS(
INDEX('ETPT Format DDG'!$A:$ZZ,,IFERROR(MATCH(E88,'ETPT Format DDG'!$2:$2,0),MATCH(C88,'ETPT Format DDG'!$2:$2,0))),
INDEX( 'ETPT Format DDG'!$A:$ZZ,,MATCH("Fonction agrégat",'ETPT Format DDG'!2:2,0)),"F-TIT",
INDEX( 'ETPT Format DDG'!$A:$ZZ,,MATCH("Juridiction",'ETPT Format DDG'!2:2,0)),$A$3)</f>
      </c>
      <c r="O88" s="72">
        <f>IF(AND(OR(LEFT(C88,3)="12.",LEFT(E88,3)="12.",LEFT(E88,5)="CET &gt;",IFERROR(N88/$N$6,"")=0),NOT(AND(LEFT(E88,4)="12.8",IFERROR(G88/$G$6,"")&lt;&gt;0)),NOT(AND(LEFT(E88,5)="12.31",IFERROR(N88/$G$6,"")&lt;&gt;0)),NOT(AND(LEFT(E88,5)="12.32",IFERROR(N88/$G$6,"")&lt;&gt;0))),"",IFERROR(N88/$N$6,""))</f>
      </c>
      <c r="P88" s="73">
        <f>SUMIFS(
INDEX('ETPT Format DDG'!$A:$FB,,IFERROR(MATCH(E88,'ETPT Format DDG'!$2:$2,0),MATCH(C88,'ETPT Format DDG'!$2:$2,0))),
INDEX( 'ETPT Format DDG'!$A:$ZZ,,MATCH("Fonction agrégat",'ETPT Format DDG'!2:2,0)),"F-PLAC-ADD",
INDEX( 'ETPT Format DDG'!$A:$ZZ,,MATCH("Juridiction",'ETPT Format DDG'!2:2,0)),$A$3)</f>
      </c>
      <c r="Q88" s="73">
        <f>SUMIFS(
INDEX('ETPT Format DDG'!$A:$FB,,IFERROR(MATCH(E88,'ETPT Format DDG'!$2:$2,0),MATCH(C88,'ETPT Format DDG'!$2:$2,0))),
INDEX( 'ETPT Format DDG'!$A:$ZZ,,MATCH("Fonction agrégat",'ETPT Format DDG'!2:2,0)),"F-PLAC-SUB",
INDEX( 'ETPT Format DDG'!$A:$ZZ,,MATCH("Juridiction",'ETPT Format DDG'!2:2,0)),$A$3)</f>
      </c>
      <c r="R88" s="73">
        <f>SUMIFS(
INDEX('ETPT Format DDG'!$A:$FB,,IFERROR(MATCH(E88,'ETPT Format DDG'!$2:$2,0),MATCH(C88,'ETPT Format DDG'!$2:$2,0))),
INDEX( 'ETPT Format DDG'!$A:$ZZ,,MATCH("Fonction agrégat",'ETPT Format DDG'!2:2,0)),"C",
'ETPT Format DDG'!$H:$H,"Greffe",
INDEX( 'ETPT Format DDG'!$A:$ZZ,,MATCH("Juridiction",'ETPT Format DDG'!2:2,0)),$A$3)</f>
      </c>
      <c r="S88" s="71">
        <f>SUMIFS(
INDEX('ETPT Format DDG'!$A:$FB,,IFERROR(MATCH(E88,'ETPT Format DDG'!$2:$2,0),MATCH(C88,'ETPT Format DDG'!$2:$2,0))),
INDEX( 'ETPT Format DDG'!$A:$ZZ,,MATCH("Catégorie",'ETPT Format DDG'!2:2,0)),"Greffe",
INDEX( 'ETPT Format DDG'!$A:$ZZ,,MATCH("Juridiction",'ETPT Format DDG'!2:2,0)),$A$3)</f>
      </c>
      <c r="T88" s="72">
        <f>IF(AND(OR(LEFT(C88,3)="12.",LEFT(E88,3)="12.",LEFT(E88,5)="CET &gt;",IFERROR(S88/$S$6,"")=0),NOT(AND(LEFT(E88,4)="12.8",IFERROR(G88/$G$6,"")&lt;&gt;0)),NOT(AND(LEFT(E88,5)="12.31",IFERROR(S88/$G$6,"")&lt;&gt;0)),NOT(AND(LEFT(E88,5)="12.32",IFERROR(S88/$G$6,"")&lt;&gt;0))),"", IFERROR(S88/$S$6,""))</f>
      </c>
      <c r="U88" s="71">
        <f>SUMIFS(
INDEX('ETPT Format DDG'!$A:$FB,,IFERROR(MATCH(E88,'ETPT Format DDG'!$2:$2,0),MATCH(C88,'ETPT Format DDG'!$2:$2,0))),
INDEX( 'ETPT Format DDG'!$A:$ZZ,,MATCH("Fonction agrégat",'ETPT Format DDG'!2:2,0)),"C",
INDEX( 'ETPT Format DDG'!$A:$ZZ,,MATCH("Juridiction",'ETPT Format DDG'!2:2,0)),$A$3,
INDEX( 'ETPT Format DDG'!$A:$ZZ,,MATCH("Catégorie",'ETPT Format DDG'!2:2,0)),"Autour du magistrat")</f>
      </c>
      <c r="V88" s="74">
        <f>IF(AND(OR(LEFT(C88,3)="12.",LEFT(E88,3)="12.",LEFT(E88,5)="CET &gt;",IFERROR(U88/$U$6,"")=0),NOT(AND(LEFT(E88,4)="12.8",IFERROR(G88/$G$6,"")&lt;&gt;0)),NOT(AND(LEFT(E88,5)="12.31",IFERROR(U88/$G$6,"")&lt;&gt;0)),NOT(AND(LEFT(E88,5)="12.32",IFERROR(U88/$G$6,"")&lt;&gt;0))),"", IFERROR(U88/$U$6,""))</f>
      </c>
    </row>
    <row r="89" ht="16" customHeight="1" spans="1:23" x14ac:dyDescent="0.25">
      <c r="A89" s="40"/>
      <c r="C89" s="68"/>
      <c r="D89" s="68"/>
      <c r="E89" s="69" t="s">
        <v>124</v>
      </c>
      <c r="F89" s="70" t="s">
        <v>124</v>
      </c>
      <c r="G89" s="71">
        <f>SUMIFS(
INDEX('ETPT Format DDG'!$A:$ZZ,,IFERROR(MATCH(E89,'ETPT Format DDG'!$2:$2,0),MATCH(C89,'ETPT Format DDG'!$2:$2,0))),
INDEX( 'ETPT Format DDG'!$A:$ZZ,,MATCH("Fonction agrégat",'ETPT Format DDG'!2:2,0)),"M-TIT",
INDEX( 'ETPT Format DDG'!$A:$ZZ,,MATCH("Juridiction",'ETPT Format DDG'!2:2,0)),$A$3)</f>
      </c>
      <c r="H89" s="72">
        <f>IF(AND(OR(LEFT(C89,3)="12.",LEFT(E89,3)="12.",LEFT(E89,5)="CET &gt;",IFERROR(G89/$G$6,"")=0),NOT(AND(LEFT(E89,4)="12.8",IFERROR(G89/$G$6,"")&lt;&gt;0)),NOT(AND(LEFT(E89,5)="12.31",IFERROR(G89/$G$6,"")&lt;&gt;0)),NOT(AND(LEFT(E89,5)="12.32",IFERROR(G89/$G$6,"")&lt;&gt;0))),"", IFERROR(G89/$G$6,""))</f>
      </c>
      <c r="I89" s="73">
        <f>SUMIFS(
INDEX('ETPT Format DDG'!$A:$ZZ,,IFERROR(MATCH(E89,'ETPT Format DDG'!$2:$2,0),MATCH(C89,'ETPT Format DDG'!$2:$2,0))),
INDEX( 'ETPT Format DDG'!$A:$ZZ,,MATCH("Fonction agrégat",'ETPT Format DDG'!2:2,0)),"M-PLAC-ADD",
INDEX( 'ETPT Format DDG'!$A:$ZZ,,MATCH("Juridiction",'ETPT Format DDG'!2:2,0)),$A$3)</f>
      </c>
      <c r="J89" s="73">
        <f>SUMIFS(
INDEX('ETPT Format DDG'!$A:$ZZ,,IFERROR(MATCH(E89,'ETPT Format DDG'!$2:$2,0),MATCH(C89,'ETPT Format DDG'!$2:$2,0))),
INDEX( 'ETPT Format DDG'!$A:$ZZ,,MATCH("Fonction agrégat",'ETPT Format DDG'!2:2,0)),"M-PLAC-SUB",
INDEX( 'ETPT Format DDG'!$A:$ZZ,,MATCH("Juridiction",'ETPT Format DDG'!2:2,0)),$A$3)</f>
      </c>
      <c r="K89" s="73">
        <f>SUMIFS(
INDEX('ETPT Format DDG'!$A:$ZZ,,IFERROR(MATCH(E89,'ETPT Format DDG'!$2:$2,0),MATCH(C89,'ETPT Format DDG'!$2:$2,0))),
INDEX( 'ETPT Format DDG'!$A:$ZZ,,MATCH("Fonction agrégat",'ETPT Format DDG'!2:2,0)),"M-CONT",
INDEX( 'ETPT Format DDG'!$A:$ZZ,,MATCH("Juridiction",'ETPT Format DDG'!2:2,0)),$A$3,
INDEX( 'ETPT Format DDG'!$A:$ZZ,,MATCH("Catégorie",'ETPT Format DDG'!2:2,0)),"Magistrat")</f>
      </c>
      <c r="L89" s="71">
        <f>SUMIFS(
INDEX('ETPT Format DDG'!$A:$ZZ,,IFERROR(MATCH(E89,'ETPT Format DDG'!$2:$2,0),MATCH(C89,'ETPT Format DDG'!$2:$2,0))),
INDEX( 'ETPT Format DDG'!$A:$ZZ,,MATCH("Juridiction",'ETPT Format DDG'!2:2,0)),$A$3,
INDEX( 'ETPT Format DDG'!$A:$ZZ,,MATCH("Catégorie",'ETPT Format DDG'!2:2,0)),"Magistrat")</f>
      </c>
      <c r="M89" s="74">
        <f>IF(AND(OR(LEFT(C89,3)="12.",LEFT(E89,3)="12.",LEFT(E89,5)="CET &gt;", IFERROR(L89/$L$6,"")=0),NOT(AND(LEFT(E89,4)="12.8",IFERROR(G89/$G$6,"")&lt;&gt;0)),NOT(AND(LEFT(E89,5)="12.31",IFERROR(L89/$G$6,"")&lt;&gt;0)),NOT(AND(LEFT(E89,5)="12.32",IFERROR(L89/$G$6,"")&lt;&gt;0))),"", IFERROR(L89/$L$6,""))</f>
      </c>
      <c r="N89" s="73">
        <f>SUMIFS(
INDEX('ETPT Format DDG'!$A:$ZZ,,IFERROR(MATCH(E89,'ETPT Format DDG'!$2:$2,0),MATCH(C89,'ETPT Format DDG'!$2:$2,0))),
INDEX( 'ETPT Format DDG'!$A:$ZZ,,MATCH("Fonction agrégat",'ETPT Format DDG'!2:2,0)),"F-TIT",
INDEX( 'ETPT Format DDG'!$A:$ZZ,,MATCH("Juridiction",'ETPT Format DDG'!2:2,0)),$A$3)</f>
      </c>
      <c r="O89" s="72">
        <f>IF(AND(OR(LEFT(C89,3)="12.",LEFT(E89,3)="12.",LEFT(E89,5)="CET &gt;",IFERROR(N89/$N$6,"")=0),NOT(AND(LEFT(E89,4)="12.8",IFERROR(G89/$G$6,"")&lt;&gt;0)),NOT(AND(LEFT(E89,5)="12.31",IFERROR(N89/$G$6,"")&lt;&gt;0)),NOT(AND(LEFT(E89,5)="12.32",IFERROR(N89/$G$6,"")&lt;&gt;0))),"",IFERROR(N89/$N$6,""))</f>
      </c>
      <c r="P89" s="73">
        <f>SUMIFS(
INDEX('ETPT Format DDG'!$A:$FB,,IFERROR(MATCH(E89,'ETPT Format DDG'!$2:$2,0),MATCH(C89,'ETPT Format DDG'!$2:$2,0))),
INDEX( 'ETPT Format DDG'!$A:$ZZ,,MATCH("Fonction agrégat",'ETPT Format DDG'!2:2,0)),"F-PLAC-ADD",
INDEX( 'ETPT Format DDG'!$A:$ZZ,,MATCH("Juridiction",'ETPT Format DDG'!2:2,0)),$A$3)</f>
      </c>
      <c r="Q89" s="73">
        <f>SUMIFS(
INDEX('ETPT Format DDG'!$A:$FB,,IFERROR(MATCH(E89,'ETPT Format DDG'!$2:$2,0),MATCH(C89,'ETPT Format DDG'!$2:$2,0))),
INDEX( 'ETPT Format DDG'!$A:$ZZ,,MATCH("Fonction agrégat",'ETPT Format DDG'!2:2,0)),"F-PLAC-SUB",
INDEX( 'ETPT Format DDG'!$A:$ZZ,,MATCH("Juridiction",'ETPT Format DDG'!2:2,0)),$A$3)</f>
      </c>
      <c r="R89" s="73">
        <f>SUMIFS(
INDEX('ETPT Format DDG'!$A:$FB,,IFERROR(MATCH(E89,'ETPT Format DDG'!$2:$2,0),MATCH(C89,'ETPT Format DDG'!$2:$2,0))),
INDEX( 'ETPT Format DDG'!$A:$ZZ,,MATCH("Fonction agrégat",'ETPT Format DDG'!2:2,0)),"C",
'ETPT Format DDG'!$H:$H,"Greffe",
INDEX( 'ETPT Format DDG'!$A:$ZZ,,MATCH("Juridiction",'ETPT Format DDG'!2:2,0)),$A$3)</f>
      </c>
      <c r="S89" s="71">
        <f>SUMIFS(
INDEX('ETPT Format DDG'!$A:$FB,,IFERROR(MATCH(E89,'ETPT Format DDG'!$2:$2,0),MATCH(C89,'ETPT Format DDG'!$2:$2,0))),
INDEX( 'ETPT Format DDG'!$A:$ZZ,,MATCH("Catégorie",'ETPT Format DDG'!2:2,0)),"Greffe",
INDEX( 'ETPT Format DDG'!$A:$ZZ,,MATCH("Juridiction",'ETPT Format DDG'!2:2,0)),$A$3)</f>
      </c>
      <c r="T89" s="72">
        <f>IF(AND(OR(LEFT(C89,3)="12.",LEFT(E89,3)="12.",LEFT(E89,5)="CET &gt;",IFERROR(S89/$S$6,"")=0),NOT(AND(LEFT(E89,4)="12.8",IFERROR(G89/$G$6,"")&lt;&gt;0)),NOT(AND(LEFT(E89,5)="12.31",IFERROR(S89/$G$6,"")&lt;&gt;0)),NOT(AND(LEFT(E89,5)="12.32",IFERROR(S89/$G$6,"")&lt;&gt;0))),"", IFERROR(S89/$S$6,""))</f>
      </c>
      <c r="U89" s="71">
        <f>SUMIFS(
INDEX('ETPT Format DDG'!$A:$FB,,IFERROR(MATCH(E89,'ETPT Format DDG'!$2:$2,0),MATCH(C89,'ETPT Format DDG'!$2:$2,0))),
INDEX( 'ETPT Format DDG'!$A:$ZZ,,MATCH("Fonction agrégat",'ETPT Format DDG'!2:2,0)),"C",
INDEX( 'ETPT Format DDG'!$A:$ZZ,,MATCH("Juridiction",'ETPT Format DDG'!2:2,0)),$A$3,
INDEX( 'ETPT Format DDG'!$A:$ZZ,,MATCH("Catégorie",'ETPT Format DDG'!2:2,0)),"Autour du magistrat")</f>
      </c>
      <c r="V89" s="74">
        <f>IF(AND(OR(LEFT(C89,3)="12.",LEFT(E89,3)="12.",LEFT(E89,5)="CET &gt;",IFERROR(U89/$U$6,"")=0),NOT(AND(LEFT(E89,4)="12.8",IFERROR(G89/$G$6,"")&lt;&gt;0)),NOT(AND(LEFT(E89,5)="12.31",IFERROR(U89/$G$6,"")&lt;&gt;0)),NOT(AND(LEFT(E89,5)="12.32",IFERROR(U89/$G$6,"")&lt;&gt;0))),"", IFERROR(U89/$U$6,""))</f>
      </c>
    </row>
    <row r="90" ht="16" customHeight="1" spans="1:23" x14ac:dyDescent="0.25">
      <c r="A90" s="40"/>
      <c r="C90" s="68" t="s">
        <v>125</v>
      </c>
      <c r="D90" s="68" t="s">
        <v>125</v>
      </c>
      <c r="E90" s="69"/>
      <c r="F90" s="70"/>
      <c r="G90" s="71">
        <f>SUMIFS(
INDEX('ETPT Format DDG'!$A:$ZZ,,IFERROR(MATCH(E90,'ETPT Format DDG'!$2:$2,0),MATCH(C90,'ETPT Format DDG'!$2:$2,0))),
INDEX( 'ETPT Format DDG'!$A:$ZZ,,MATCH("Fonction agrégat",'ETPT Format DDG'!2:2,0)),"M-TIT",
INDEX( 'ETPT Format DDG'!$A:$ZZ,,MATCH("Juridiction",'ETPT Format DDG'!2:2,0)),$A$3)</f>
      </c>
      <c r="H90" s="72">
        <f>IF(AND(OR(LEFT(C90,3)="12.",LEFT(E90,3)="12.",LEFT(E90,5)="CET &gt;",IFERROR(G90/$G$6,"")=0),NOT(AND(LEFT(E90,4)="12.8",IFERROR(G90/$G$6,"")&lt;&gt;0)),NOT(AND(LEFT(E90,5)="12.31",IFERROR(G90/$G$6,"")&lt;&gt;0)),NOT(AND(LEFT(E90,5)="12.32",IFERROR(G90/$G$6,"")&lt;&gt;0))),"", IFERROR(G90/$G$6,""))</f>
      </c>
      <c r="I90" s="73">
        <f>SUMIFS(
INDEX('ETPT Format DDG'!$A:$ZZ,,IFERROR(MATCH(E90,'ETPT Format DDG'!$2:$2,0),MATCH(C90,'ETPT Format DDG'!$2:$2,0))),
INDEX( 'ETPT Format DDG'!$A:$ZZ,,MATCH("Fonction agrégat",'ETPT Format DDG'!2:2,0)),"M-PLAC-ADD",
INDEX( 'ETPT Format DDG'!$A:$ZZ,,MATCH("Juridiction",'ETPT Format DDG'!2:2,0)),$A$3)</f>
      </c>
      <c r="J90" s="73">
        <f>SUMIFS(
INDEX('ETPT Format DDG'!$A:$ZZ,,IFERROR(MATCH(E90,'ETPT Format DDG'!$2:$2,0),MATCH(C90,'ETPT Format DDG'!$2:$2,0))),
INDEX( 'ETPT Format DDG'!$A:$ZZ,,MATCH("Fonction agrégat",'ETPT Format DDG'!2:2,0)),"M-PLAC-SUB",
INDEX( 'ETPT Format DDG'!$A:$ZZ,,MATCH("Juridiction",'ETPT Format DDG'!2:2,0)),$A$3)</f>
      </c>
      <c r="K90" s="73">
        <f>SUMIFS(
INDEX('ETPT Format DDG'!$A:$ZZ,,IFERROR(MATCH(E90,'ETPT Format DDG'!$2:$2,0),MATCH(C90,'ETPT Format DDG'!$2:$2,0))),
INDEX( 'ETPT Format DDG'!$A:$ZZ,,MATCH("Fonction agrégat",'ETPT Format DDG'!2:2,0)),"M-CONT",
INDEX( 'ETPT Format DDG'!$A:$ZZ,,MATCH("Juridiction",'ETPT Format DDG'!2:2,0)),$A$3,
INDEX( 'ETPT Format DDG'!$A:$ZZ,,MATCH("Catégorie",'ETPT Format DDG'!2:2,0)),"Magistrat")</f>
      </c>
      <c r="L90" s="71">
        <f>SUMIFS(
INDEX('ETPT Format DDG'!$A:$ZZ,,IFERROR(MATCH(E90,'ETPT Format DDG'!$2:$2,0),MATCH(C90,'ETPT Format DDG'!$2:$2,0))),
INDEX( 'ETPT Format DDG'!$A:$ZZ,,MATCH("Juridiction",'ETPT Format DDG'!2:2,0)),$A$3,
INDEX( 'ETPT Format DDG'!$A:$ZZ,,MATCH("Catégorie",'ETPT Format DDG'!2:2,0)),"Magistrat")</f>
      </c>
      <c r="M90" s="74">
        <f>IF(AND(OR(LEFT(C90,3)="12.",LEFT(E90,3)="12.",LEFT(E90,5)="CET &gt;", IFERROR(L90/$L$6,"")=0),NOT(AND(LEFT(E90,4)="12.8",IFERROR(G90/$G$6,"")&lt;&gt;0)),NOT(AND(LEFT(E90,5)="12.31",IFERROR(L90/$G$6,"")&lt;&gt;0)),NOT(AND(LEFT(E90,5)="12.32",IFERROR(L90/$G$6,"")&lt;&gt;0))),"", IFERROR(L90/$L$6,""))</f>
      </c>
      <c r="N90" s="73">
        <f>SUMIFS(
INDEX('ETPT Format DDG'!$A:$ZZ,,IFERROR(MATCH(E90,'ETPT Format DDG'!$2:$2,0),MATCH(C90,'ETPT Format DDG'!$2:$2,0))),
INDEX( 'ETPT Format DDG'!$A:$ZZ,,MATCH("Fonction agrégat",'ETPT Format DDG'!2:2,0)),"F-TIT",
INDEX( 'ETPT Format DDG'!$A:$ZZ,,MATCH("Juridiction",'ETPT Format DDG'!2:2,0)),$A$3)</f>
      </c>
      <c r="O90" s="72">
        <f>IF(AND(OR(LEFT(C90,3)="12.",LEFT(E90,3)="12.",LEFT(E90,5)="CET &gt;",IFERROR(N90/$N$6,"")=0),NOT(AND(LEFT(E90,4)="12.8",IFERROR(G90/$G$6,"")&lt;&gt;0)),NOT(AND(LEFT(E90,5)="12.31",IFERROR(N90/$G$6,"")&lt;&gt;0)),NOT(AND(LEFT(E90,5)="12.32",IFERROR(N90/$G$6,"")&lt;&gt;0))),"",IFERROR(N90/$N$6,""))</f>
      </c>
      <c r="P90" s="73">
        <f>SUMIFS(
INDEX('ETPT Format DDG'!$A:$FB,,IFERROR(MATCH(E90,'ETPT Format DDG'!$2:$2,0),MATCH(C90,'ETPT Format DDG'!$2:$2,0))),
INDEX( 'ETPT Format DDG'!$A:$ZZ,,MATCH("Fonction agrégat",'ETPT Format DDG'!2:2,0)),"F-PLAC-ADD",
INDEX( 'ETPT Format DDG'!$A:$ZZ,,MATCH("Juridiction",'ETPT Format DDG'!2:2,0)),$A$3)</f>
      </c>
      <c r="Q90" s="73">
        <f>SUMIFS(
INDEX('ETPT Format DDG'!$A:$FB,,IFERROR(MATCH(E90,'ETPT Format DDG'!$2:$2,0),MATCH(C90,'ETPT Format DDG'!$2:$2,0))),
INDEX( 'ETPT Format DDG'!$A:$ZZ,,MATCH("Fonction agrégat",'ETPT Format DDG'!2:2,0)),"F-PLAC-SUB",
INDEX( 'ETPT Format DDG'!$A:$ZZ,,MATCH("Juridiction",'ETPT Format DDG'!2:2,0)),$A$3)</f>
      </c>
      <c r="R90" s="73">
        <f>SUMIFS(
INDEX('ETPT Format DDG'!$A:$FB,,IFERROR(MATCH(E90,'ETPT Format DDG'!$2:$2,0),MATCH(C90,'ETPT Format DDG'!$2:$2,0))),
INDEX( 'ETPT Format DDG'!$A:$ZZ,,MATCH("Fonction agrégat",'ETPT Format DDG'!2:2,0)),"C",
'ETPT Format DDG'!$H:$H,"Greffe",
INDEX( 'ETPT Format DDG'!$A:$ZZ,,MATCH("Juridiction",'ETPT Format DDG'!2:2,0)),$A$3)</f>
      </c>
      <c r="S90" s="71">
        <f>SUMIFS(
INDEX('ETPT Format DDG'!$A:$FB,,IFERROR(MATCH(E90,'ETPT Format DDG'!$2:$2,0),MATCH(C90,'ETPT Format DDG'!$2:$2,0))),
INDEX( 'ETPT Format DDG'!$A:$ZZ,,MATCH("Catégorie",'ETPT Format DDG'!2:2,0)),"Greffe",
INDEX( 'ETPT Format DDG'!$A:$ZZ,,MATCH("Juridiction",'ETPT Format DDG'!2:2,0)),$A$3)</f>
      </c>
      <c r="T90" s="72">
        <f>IF(AND(OR(LEFT(C90,3)="12.",LEFT(E90,3)="12.",LEFT(E90,5)="CET &gt;",IFERROR(S90/$S$6,"")=0),NOT(AND(LEFT(E90,4)="12.8",IFERROR(G90/$G$6,"")&lt;&gt;0)),NOT(AND(LEFT(E90,5)="12.31",IFERROR(S90/$G$6,"")&lt;&gt;0)),NOT(AND(LEFT(E90,5)="12.32",IFERROR(S90/$G$6,"")&lt;&gt;0))),"", IFERROR(S90/$S$6,""))</f>
      </c>
      <c r="U90" s="71">
        <f>SUMIFS(
INDEX('ETPT Format DDG'!$A:$FB,,IFERROR(MATCH(E90,'ETPT Format DDG'!$2:$2,0),MATCH(C90,'ETPT Format DDG'!$2:$2,0))),
INDEX( 'ETPT Format DDG'!$A:$ZZ,,MATCH("Fonction agrégat",'ETPT Format DDG'!2:2,0)),"C",
INDEX( 'ETPT Format DDG'!$A:$ZZ,,MATCH("Juridiction",'ETPT Format DDG'!2:2,0)),$A$3,
INDEX( 'ETPT Format DDG'!$A:$ZZ,,MATCH("Catégorie",'ETPT Format DDG'!2:2,0)),"Autour du magistrat")</f>
      </c>
      <c r="V90" s="74">
        <f>IF(AND(OR(LEFT(C90,3)="12.",LEFT(E90,3)="12.",LEFT(E90,5)="CET &gt;",IFERROR(U90/$U$6,"")=0),NOT(AND(LEFT(E90,4)="12.8",IFERROR(G90/$G$6,"")&lt;&gt;0)),NOT(AND(LEFT(E90,5)="12.31",IFERROR(U90/$G$6,"")&lt;&gt;0)),NOT(AND(LEFT(E90,5)="12.32",IFERROR(U90/$G$6,"")&lt;&gt;0))),"", IFERROR(U90/$U$6,""))</f>
      </c>
    </row>
    <row r="91" ht="16" customHeight="1" spans="1:23" x14ac:dyDescent="0.25">
      <c r="A91" s="40"/>
      <c r="C91" s="68"/>
      <c r="D91" s="68"/>
      <c r="E91" s="69" t="s">
        <v>126</v>
      </c>
      <c r="F91" s="70" t="s">
        <v>126</v>
      </c>
      <c r="G91" s="71">
        <f>SUMIFS(
INDEX('ETPT Format DDG'!$A:$ZZ,,IFERROR(MATCH(E91,'ETPT Format DDG'!$2:$2,0),MATCH(C91,'ETPT Format DDG'!$2:$2,0))),
INDEX( 'ETPT Format DDG'!$A:$ZZ,,MATCH("Fonction agrégat",'ETPT Format DDG'!2:2,0)),"M-TIT",
INDEX( 'ETPT Format DDG'!$A:$ZZ,,MATCH("Juridiction",'ETPT Format DDG'!2:2,0)),$A$3)</f>
      </c>
      <c r="H91" s="72">
        <f>IF(AND(OR(LEFT(C91,3)="12.",LEFT(E91,3)="12.",LEFT(E91,5)="CET &gt;",IFERROR(G91/$G$6,"")=0),NOT(AND(LEFT(E91,4)="12.8",IFERROR(G91/$G$6,"")&lt;&gt;0)),NOT(AND(LEFT(E91,5)="12.31",IFERROR(G91/$G$6,"")&lt;&gt;0)),NOT(AND(LEFT(E91,5)="12.32",IFERROR(G91/$G$6,"")&lt;&gt;0))),"", IFERROR(G91/$G$6,""))</f>
      </c>
      <c r="I91" s="73">
        <f>SUMIFS(
INDEX('ETPT Format DDG'!$A:$ZZ,,IFERROR(MATCH(E91,'ETPT Format DDG'!$2:$2,0),MATCH(C91,'ETPT Format DDG'!$2:$2,0))),
INDEX( 'ETPT Format DDG'!$A:$ZZ,,MATCH("Fonction agrégat",'ETPT Format DDG'!2:2,0)),"M-PLAC-ADD",
INDEX( 'ETPT Format DDG'!$A:$ZZ,,MATCH("Juridiction",'ETPT Format DDG'!2:2,0)),$A$3)</f>
      </c>
      <c r="J91" s="73">
        <f>SUMIFS(
INDEX('ETPT Format DDG'!$A:$ZZ,,IFERROR(MATCH(E91,'ETPT Format DDG'!$2:$2,0),MATCH(C91,'ETPT Format DDG'!$2:$2,0))),
INDEX( 'ETPT Format DDG'!$A:$ZZ,,MATCH("Fonction agrégat",'ETPT Format DDG'!2:2,0)),"M-PLAC-SUB",
INDEX( 'ETPT Format DDG'!$A:$ZZ,,MATCH("Juridiction",'ETPT Format DDG'!2:2,0)),$A$3)</f>
      </c>
      <c r="K91" s="73">
        <f>SUMIFS(
INDEX('ETPT Format DDG'!$A:$ZZ,,IFERROR(MATCH(E91,'ETPT Format DDG'!$2:$2,0),MATCH(C91,'ETPT Format DDG'!$2:$2,0))),
INDEX( 'ETPT Format DDG'!$A:$ZZ,,MATCH("Fonction agrégat",'ETPT Format DDG'!2:2,0)),"M-CONT",
INDEX( 'ETPT Format DDG'!$A:$ZZ,,MATCH("Juridiction",'ETPT Format DDG'!2:2,0)),$A$3,
INDEX( 'ETPT Format DDG'!$A:$ZZ,,MATCH("Catégorie",'ETPT Format DDG'!2:2,0)),"Magistrat")</f>
      </c>
      <c r="L91" s="71">
        <f>SUMIFS(
INDEX('ETPT Format DDG'!$A:$ZZ,,IFERROR(MATCH(E91,'ETPT Format DDG'!$2:$2,0),MATCH(C91,'ETPT Format DDG'!$2:$2,0))),
INDEX( 'ETPT Format DDG'!$A:$ZZ,,MATCH("Juridiction",'ETPT Format DDG'!2:2,0)),$A$3,
INDEX( 'ETPT Format DDG'!$A:$ZZ,,MATCH("Catégorie",'ETPT Format DDG'!2:2,0)),"Magistrat")</f>
      </c>
      <c r="M91" s="74">
        <f>IF(AND(OR(LEFT(C91,3)="12.",LEFT(E91,3)="12.",LEFT(E91,5)="CET &gt;", IFERROR(L91/$L$6,"")=0),NOT(AND(LEFT(E91,4)="12.8",IFERROR(G91/$G$6,"")&lt;&gt;0)),NOT(AND(LEFT(E91,5)="12.31",IFERROR(L91/$G$6,"")&lt;&gt;0)),NOT(AND(LEFT(E91,5)="12.32",IFERROR(L91/$G$6,"")&lt;&gt;0))),"", IFERROR(L91/$L$6,""))</f>
      </c>
      <c r="N91" s="73">
        <f>SUMIFS(
INDEX('ETPT Format DDG'!$A:$ZZ,,IFERROR(MATCH(E91,'ETPT Format DDG'!$2:$2,0),MATCH(C91,'ETPT Format DDG'!$2:$2,0))),
INDEX( 'ETPT Format DDG'!$A:$ZZ,,MATCH("Fonction agrégat",'ETPT Format DDG'!2:2,0)),"F-TIT",
INDEX( 'ETPT Format DDG'!$A:$ZZ,,MATCH("Juridiction",'ETPT Format DDG'!2:2,0)),$A$3)</f>
      </c>
      <c r="O91" s="72">
        <f>IF(AND(OR(LEFT(C91,3)="12.",LEFT(E91,3)="12.",LEFT(E91,5)="CET &gt;",IFERROR(N91/$N$6,"")=0),NOT(AND(LEFT(E91,4)="12.8",IFERROR(G91/$G$6,"")&lt;&gt;0)),NOT(AND(LEFT(E91,5)="12.31",IFERROR(N91/$G$6,"")&lt;&gt;0)),NOT(AND(LEFT(E91,5)="12.32",IFERROR(N91/$G$6,"")&lt;&gt;0))),"",IFERROR(N91/$N$6,""))</f>
      </c>
      <c r="P91" s="73">
        <f>SUMIFS(
INDEX('ETPT Format DDG'!$A:$FB,,IFERROR(MATCH(E91,'ETPT Format DDG'!$2:$2,0),MATCH(C91,'ETPT Format DDG'!$2:$2,0))),
INDEX( 'ETPT Format DDG'!$A:$ZZ,,MATCH("Fonction agrégat",'ETPT Format DDG'!2:2,0)),"F-PLAC-ADD",
INDEX( 'ETPT Format DDG'!$A:$ZZ,,MATCH("Juridiction",'ETPT Format DDG'!2:2,0)),$A$3)</f>
      </c>
      <c r="Q91" s="73">
        <f>SUMIFS(
INDEX('ETPT Format DDG'!$A:$FB,,IFERROR(MATCH(E91,'ETPT Format DDG'!$2:$2,0),MATCH(C91,'ETPT Format DDG'!$2:$2,0))),
INDEX( 'ETPT Format DDG'!$A:$ZZ,,MATCH("Fonction agrégat",'ETPT Format DDG'!2:2,0)),"F-PLAC-SUB",
INDEX( 'ETPT Format DDG'!$A:$ZZ,,MATCH("Juridiction",'ETPT Format DDG'!2:2,0)),$A$3)</f>
      </c>
      <c r="R91" s="73">
        <f>SUMIFS(
INDEX('ETPT Format DDG'!$A:$FB,,IFERROR(MATCH(E91,'ETPT Format DDG'!$2:$2,0),MATCH(C91,'ETPT Format DDG'!$2:$2,0))),
INDEX( 'ETPT Format DDG'!$A:$ZZ,,MATCH("Fonction agrégat",'ETPT Format DDG'!2:2,0)),"C",
'ETPT Format DDG'!$H:$H,"Greffe",
INDEX( 'ETPT Format DDG'!$A:$ZZ,,MATCH("Juridiction",'ETPT Format DDG'!2:2,0)),$A$3)</f>
      </c>
      <c r="S91" s="71">
        <f>SUMIFS(
INDEX('ETPT Format DDG'!$A:$FB,,IFERROR(MATCH(E91,'ETPT Format DDG'!$2:$2,0),MATCH(C91,'ETPT Format DDG'!$2:$2,0))),
INDEX( 'ETPT Format DDG'!$A:$ZZ,,MATCH("Catégorie",'ETPT Format DDG'!2:2,0)),"Greffe",
INDEX( 'ETPT Format DDG'!$A:$ZZ,,MATCH("Juridiction",'ETPT Format DDG'!2:2,0)),$A$3)</f>
      </c>
      <c r="T91" s="72">
        <f>IF(AND(OR(LEFT(C91,3)="12.",LEFT(E91,3)="12.",LEFT(E91,5)="CET &gt;",IFERROR(S91/$S$6,"")=0),NOT(AND(LEFT(E91,4)="12.8",IFERROR(G91/$G$6,"")&lt;&gt;0)),NOT(AND(LEFT(E91,5)="12.31",IFERROR(S91/$G$6,"")&lt;&gt;0)),NOT(AND(LEFT(E91,5)="12.32",IFERROR(S91/$G$6,"")&lt;&gt;0))),"", IFERROR(S91/$S$6,""))</f>
      </c>
      <c r="U91" s="71">
        <f>SUMIFS(
INDEX('ETPT Format DDG'!$A:$FB,,IFERROR(MATCH(E91,'ETPT Format DDG'!$2:$2,0),MATCH(C91,'ETPT Format DDG'!$2:$2,0))),
INDEX( 'ETPT Format DDG'!$A:$ZZ,,MATCH("Fonction agrégat",'ETPT Format DDG'!2:2,0)),"C",
INDEX( 'ETPT Format DDG'!$A:$ZZ,,MATCH("Juridiction",'ETPT Format DDG'!2:2,0)),$A$3,
INDEX( 'ETPT Format DDG'!$A:$ZZ,,MATCH("Catégorie",'ETPT Format DDG'!2:2,0)),"Autour du magistrat")</f>
      </c>
      <c r="V91" s="74">
        <f>IF(AND(OR(LEFT(C91,3)="12.",LEFT(E91,3)="12.",LEFT(E91,5)="CET &gt;",IFERROR(U91/$U$6,"")=0),NOT(AND(LEFT(E91,4)="12.8",IFERROR(G91/$G$6,"")&lt;&gt;0)),NOT(AND(LEFT(E91,5)="12.31",IFERROR(U91/$G$6,"")&lt;&gt;0)),NOT(AND(LEFT(E91,5)="12.32",IFERROR(U91/$G$6,"")&lt;&gt;0))),"", IFERROR(U91/$U$6,""))</f>
      </c>
    </row>
    <row r="92" ht="16" customHeight="1" spans="1:23" x14ac:dyDescent="0.25">
      <c r="A92" s="40"/>
      <c r="C92" s="68"/>
      <c r="D92" s="68"/>
      <c r="E92" s="69" t="s">
        <v>127</v>
      </c>
      <c r="F92" s="70" t="s">
        <v>127</v>
      </c>
      <c r="G92" s="71">
        <f>SUMIFS(
INDEX('ETPT Format DDG'!$A:$ZZ,,IFERROR(MATCH(E92,'ETPT Format DDG'!$2:$2,0),MATCH(C92,'ETPT Format DDG'!$2:$2,0))),
INDEX( 'ETPT Format DDG'!$A:$ZZ,,MATCH("Fonction agrégat",'ETPT Format DDG'!2:2,0)),"M-TIT",
INDEX( 'ETPT Format DDG'!$A:$ZZ,,MATCH("Juridiction",'ETPT Format DDG'!2:2,0)),$A$3)</f>
      </c>
      <c r="H92" s="72">
        <f>IF(AND(OR(LEFT(C92,3)="12.",LEFT(E92,3)="12.",LEFT(E92,5)="CET &gt;",IFERROR(G92/$G$6,"")=0),NOT(AND(LEFT(E92,4)="12.8",IFERROR(G92/$G$6,"")&lt;&gt;0)),NOT(AND(LEFT(E92,5)="12.31",IFERROR(G92/$G$6,"")&lt;&gt;0)),NOT(AND(LEFT(E92,5)="12.32",IFERROR(G92/$G$6,"")&lt;&gt;0))),"", IFERROR(G92/$G$6,""))</f>
      </c>
      <c r="I92" s="73">
        <f>SUMIFS(
INDEX('ETPT Format DDG'!$A:$ZZ,,IFERROR(MATCH(E92,'ETPT Format DDG'!$2:$2,0),MATCH(C92,'ETPT Format DDG'!$2:$2,0))),
INDEX( 'ETPT Format DDG'!$A:$ZZ,,MATCH("Fonction agrégat",'ETPT Format DDG'!2:2,0)),"M-PLAC-ADD",
INDEX( 'ETPT Format DDG'!$A:$ZZ,,MATCH("Juridiction",'ETPT Format DDG'!2:2,0)),$A$3)</f>
      </c>
      <c r="J92" s="73">
        <f>SUMIFS(
INDEX('ETPT Format DDG'!$A:$ZZ,,IFERROR(MATCH(E92,'ETPT Format DDG'!$2:$2,0),MATCH(C92,'ETPT Format DDG'!$2:$2,0))),
INDEX( 'ETPT Format DDG'!$A:$ZZ,,MATCH("Fonction agrégat",'ETPT Format DDG'!2:2,0)),"M-PLAC-SUB",
INDEX( 'ETPT Format DDG'!$A:$ZZ,,MATCH("Juridiction",'ETPT Format DDG'!2:2,0)),$A$3)</f>
      </c>
      <c r="K92" s="73">
        <f>SUMIFS(
INDEX('ETPT Format DDG'!$A:$ZZ,,IFERROR(MATCH(E92,'ETPT Format DDG'!$2:$2,0),MATCH(C92,'ETPT Format DDG'!$2:$2,0))),
INDEX( 'ETPT Format DDG'!$A:$ZZ,,MATCH("Fonction agrégat",'ETPT Format DDG'!2:2,0)),"M-CONT",
INDEX( 'ETPT Format DDG'!$A:$ZZ,,MATCH("Juridiction",'ETPT Format DDG'!2:2,0)),$A$3,
INDEX( 'ETPT Format DDG'!$A:$ZZ,,MATCH("Catégorie",'ETPT Format DDG'!2:2,0)),"Magistrat")</f>
      </c>
      <c r="L92" s="71">
        <f>SUMIFS(
INDEX('ETPT Format DDG'!$A:$ZZ,,IFERROR(MATCH(E92,'ETPT Format DDG'!$2:$2,0),MATCH(C92,'ETPT Format DDG'!$2:$2,0))),
INDEX( 'ETPT Format DDG'!$A:$ZZ,,MATCH("Juridiction",'ETPT Format DDG'!2:2,0)),$A$3,
INDEX( 'ETPT Format DDG'!$A:$ZZ,,MATCH("Catégorie",'ETPT Format DDG'!2:2,0)),"Magistrat")</f>
      </c>
      <c r="M92" s="74">
        <f>IF(AND(OR(LEFT(C92,3)="12.",LEFT(E92,3)="12.",LEFT(E92,5)="CET &gt;", IFERROR(L92/$L$6,"")=0),NOT(AND(LEFT(E92,4)="12.8",IFERROR(G92/$G$6,"")&lt;&gt;0)),NOT(AND(LEFT(E92,5)="12.31",IFERROR(L92/$G$6,"")&lt;&gt;0)),NOT(AND(LEFT(E92,5)="12.32",IFERROR(L92/$G$6,"")&lt;&gt;0))),"", IFERROR(L92/$L$6,""))</f>
      </c>
      <c r="N92" s="73">
        <f>SUMIFS(
INDEX('ETPT Format DDG'!$A:$ZZ,,IFERROR(MATCH(E92,'ETPT Format DDG'!$2:$2,0),MATCH(C92,'ETPT Format DDG'!$2:$2,0))),
INDEX( 'ETPT Format DDG'!$A:$ZZ,,MATCH("Fonction agrégat",'ETPT Format DDG'!2:2,0)),"F-TIT",
INDEX( 'ETPT Format DDG'!$A:$ZZ,,MATCH("Juridiction",'ETPT Format DDG'!2:2,0)),$A$3)</f>
      </c>
      <c r="O92" s="72">
        <f>IF(AND(OR(LEFT(C92,3)="12.",LEFT(E92,3)="12.",LEFT(E92,5)="CET &gt;",IFERROR(N92/$N$6,"")=0),NOT(AND(LEFT(E92,4)="12.8",IFERROR(G92/$G$6,"")&lt;&gt;0)),NOT(AND(LEFT(E92,5)="12.31",IFERROR(N92/$G$6,"")&lt;&gt;0)),NOT(AND(LEFT(E92,5)="12.32",IFERROR(N92/$G$6,"")&lt;&gt;0))),"",IFERROR(N92/$N$6,""))</f>
      </c>
      <c r="P92" s="73">
        <f>SUMIFS(
INDEX('ETPT Format DDG'!$A:$FB,,IFERROR(MATCH(E92,'ETPT Format DDG'!$2:$2,0),MATCH(C92,'ETPT Format DDG'!$2:$2,0))),
INDEX( 'ETPT Format DDG'!$A:$ZZ,,MATCH("Fonction agrégat",'ETPT Format DDG'!2:2,0)),"F-PLAC-ADD",
INDEX( 'ETPT Format DDG'!$A:$ZZ,,MATCH("Juridiction",'ETPT Format DDG'!2:2,0)),$A$3)</f>
      </c>
      <c r="Q92" s="73">
        <f>SUMIFS(
INDEX('ETPT Format DDG'!$A:$FB,,IFERROR(MATCH(E92,'ETPT Format DDG'!$2:$2,0),MATCH(C92,'ETPT Format DDG'!$2:$2,0))),
INDEX( 'ETPT Format DDG'!$A:$ZZ,,MATCH("Fonction agrégat",'ETPT Format DDG'!2:2,0)),"F-PLAC-SUB",
INDEX( 'ETPT Format DDG'!$A:$ZZ,,MATCH("Juridiction",'ETPT Format DDG'!2:2,0)),$A$3)</f>
      </c>
      <c r="R92" s="73">
        <f>SUMIFS(
INDEX('ETPT Format DDG'!$A:$FB,,IFERROR(MATCH(E92,'ETPT Format DDG'!$2:$2,0),MATCH(C92,'ETPT Format DDG'!$2:$2,0))),
INDEX( 'ETPT Format DDG'!$A:$ZZ,,MATCH("Fonction agrégat",'ETPT Format DDG'!2:2,0)),"C",
'ETPT Format DDG'!$H:$H,"Greffe",
INDEX( 'ETPT Format DDG'!$A:$ZZ,,MATCH("Juridiction",'ETPT Format DDG'!2:2,0)),$A$3)</f>
      </c>
      <c r="S92" s="71">
        <f>SUMIFS(
INDEX('ETPT Format DDG'!$A:$FB,,IFERROR(MATCH(E92,'ETPT Format DDG'!$2:$2,0),MATCH(C92,'ETPT Format DDG'!$2:$2,0))),
INDEX( 'ETPT Format DDG'!$A:$ZZ,,MATCH("Catégorie",'ETPT Format DDG'!2:2,0)),"Greffe",
INDEX( 'ETPT Format DDG'!$A:$ZZ,,MATCH("Juridiction",'ETPT Format DDG'!2:2,0)),$A$3)</f>
      </c>
      <c r="T92" s="72">
        <f>IF(AND(OR(LEFT(C92,3)="12.",LEFT(E92,3)="12.",LEFT(E92,5)="CET &gt;",IFERROR(S92/$S$6,"")=0),NOT(AND(LEFT(E92,4)="12.8",IFERROR(G92/$G$6,"")&lt;&gt;0)),NOT(AND(LEFT(E92,5)="12.31",IFERROR(S92/$G$6,"")&lt;&gt;0)),NOT(AND(LEFT(E92,5)="12.32",IFERROR(S92/$G$6,"")&lt;&gt;0))),"", IFERROR(S92/$S$6,""))</f>
      </c>
      <c r="U92" s="71">
        <f>SUMIFS(
INDEX('ETPT Format DDG'!$A:$FB,,IFERROR(MATCH(E92,'ETPT Format DDG'!$2:$2,0),MATCH(C92,'ETPT Format DDG'!$2:$2,0))),
INDEX( 'ETPT Format DDG'!$A:$ZZ,,MATCH("Fonction agrégat",'ETPT Format DDG'!2:2,0)),"C",
INDEX( 'ETPT Format DDG'!$A:$ZZ,,MATCH("Juridiction",'ETPT Format DDG'!2:2,0)),$A$3,
INDEX( 'ETPT Format DDG'!$A:$ZZ,,MATCH("Catégorie",'ETPT Format DDG'!2:2,0)),"Autour du magistrat")</f>
      </c>
      <c r="V92" s="74">
        <f>IF(AND(OR(LEFT(C92,3)="12.",LEFT(E92,3)="12.",LEFT(E92,5)="CET &gt;",IFERROR(U92/$U$6,"")=0),NOT(AND(LEFT(E92,4)="12.8",IFERROR(G92/$G$6,"")&lt;&gt;0)),NOT(AND(LEFT(E92,5)="12.31",IFERROR(U92/$G$6,"")&lt;&gt;0)),NOT(AND(LEFT(E92,5)="12.32",IFERROR(U92/$G$6,"")&lt;&gt;0))),"", IFERROR(U92/$U$6,""))</f>
      </c>
    </row>
    <row r="93" ht="16" customHeight="1" spans="1:23" x14ac:dyDescent="0.25">
      <c r="A93" s="40"/>
      <c r="C93" s="68"/>
      <c r="D93" s="68"/>
      <c r="E93" s="69" t="s">
        <v>128</v>
      </c>
      <c r="F93" s="70" t="s">
        <v>128</v>
      </c>
      <c r="G93" s="71">
        <f>SUMIFS(
INDEX('ETPT Format DDG'!$A:$ZZ,,IFERROR(MATCH(E93,'ETPT Format DDG'!$2:$2,0),MATCH(C93,'ETPT Format DDG'!$2:$2,0))),
INDEX( 'ETPT Format DDG'!$A:$ZZ,,MATCH("Fonction agrégat",'ETPT Format DDG'!2:2,0)),"M-TIT",
INDEX( 'ETPT Format DDG'!$A:$ZZ,,MATCH("Juridiction",'ETPT Format DDG'!2:2,0)),$A$3)</f>
      </c>
      <c r="H93" s="72">
        <f>IF(AND(OR(LEFT(C93,3)="12.",LEFT(E93,3)="12.",LEFT(E93,5)="CET &gt;",IFERROR(G93/$G$6,"")=0),NOT(AND(LEFT(E93,4)="12.8",IFERROR(G93/$G$6,"")&lt;&gt;0)),NOT(AND(LEFT(E93,5)="12.31",IFERROR(G93/$G$6,"")&lt;&gt;0)),NOT(AND(LEFT(E93,5)="12.32",IFERROR(G93/$G$6,"")&lt;&gt;0))),"", IFERROR(G93/$G$6,""))</f>
      </c>
      <c r="I93" s="73">
        <f>SUMIFS(
INDEX('ETPT Format DDG'!$A:$ZZ,,IFERROR(MATCH(E93,'ETPT Format DDG'!$2:$2,0),MATCH(C93,'ETPT Format DDG'!$2:$2,0))),
INDEX( 'ETPT Format DDG'!$A:$ZZ,,MATCH("Fonction agrégat",'ETPT Format DDG'!2:2,0)),"M-PLAC-ADD",
INDEX( 'ETPT Format DDG'!$A:$ZZ,,MATCH("Juridiction",'ETPT Format DDG'!2:2,0)),$A$3)</f>
      </c>
      <c r="J93" s="73">
        <f>SUMIFS(
INDEX('ETPT Format DDG'!$A:$ZZ,,IFERROR(MATCH(E93,'ETPT Format DDG'!$2:$2,0),MATCH(C93,'ETPT Format DDG'!$2:$2,0))),
INDEX( 'ETPT Format DDG'!$A:$ZZ,,MATCH("Fonction agrégat",'ETPT Format DDG'!2:2,0)),"M-PLAC-SUB",
INDEX( 'ETPT Format DDG'!$A:$ZZ,,MATCH("Juridiction",'ETPT Format DDG'!2:2,0)),$A$3)</f>
      </c>
      <c r="K93" s="73">
        <f>SUMIFS(
INDEX('ETPT Format DDG'!$A:$ZZ,,IFERROR(MATCH(E93,'ETPT Format DDG'!$2:$2,0),MATCH(C93,'ETPT Format DDG'!$2:$2,0))),
INDEX( 'ETPT Format DDG'!$A:$ZZ,,MATCH("Fonction agrégat",'ETPT Format DDG'!2:2,0)),"M-CONT",
INDEX( 'ETPT Format DDG'!$A:$ZZ,,MATCH("Juridiction",'ETPT Format DDG'!2:2,0)),$A$3,
INDEX( 'ETPT Format DDG'!$A:$ZZ,,MATCH("Catégorie",'ETPT Format DDG'!2:2,0)),"Magistrat")</f>
      </c>
      <c r="L93" s="71">
        <f>SUMIFS(
INDEX('ETPT Format DDG'!$A:$ZZ,,IFERROR(MATCH(E93,'ETPT Format DDG'!$2:$2,0),MATCH(C93,'ETPT Format DDG'!$2:$2,0))),
INDEX( 'ETPT Format DDG'!$A:$ZZ,,MATCH("Juridiction",'ETPT Format DDG'!2:2,0)),$A$3,
INDEX( 'ETPT Format DDG'!$A:$ZZ,,MATCH("Catégorie",'ETPT Format DDG'!2:2,0)),"Magistrat")</f>
      </c>
      <c r="M93" s="74">
        <f>IF(AND(OR(LEFT(C93,3)="12.",LEFT(E93,3)="12.",LEFT(E93,5)="CET &gt;", IFERROR(L93/$L$6,"")=0),NOT(AND(LEFT(E93,4)="12.8",IFERROR(G93/$G$6,"")&lt;&gt;0)),NOT(AND(LEFT(E93,5)="12.31",IFERROR(L93/$G$6,"")&lt;&gt;0)),NOT(AND(LEFT(E93,5)="12.32",IFERROR(L93/$G$6,"")&lt;&gt;0))),"", IFERROR(L93/$L$6,""))</f>
      </c>
      <c r="N93" s="73">
        <f>SUMIFS(
INDEX('ETPT Format DDG'!$A:$ZZ,,IFERROR(MATCH(E93,'ETPT Format DDG'!$2:$2,0),MATCH(C93,'ETPT Format DDG'!$2:$2,0))),
INDEX( 'ETPT Format DDG'!$A:$ZZ,,MATCH("Fonction agrégat",'ETPT Format DDG'!2:2,0)),"F-TIT",
INDEX( 'ETPT Format DDG'!$A:$ZZ,,MATCH("Juridiction",'ETPT Format DDG'!2:2,0)),$A$3)</f>
      </c>
      <c r="O93" s="72">
        <f>IF(AND(OR(LEFT(C93,3)="12.",LEFT(E93,3)="12.",LEFT(E93,5)="CET &gt;",IFERROR(N93/$N$6,"")=0),NOT(AND(LEFT(E93,4)="12.8",IFERROR(G93/$G$6,"")&lt;&gt;0)),NOT(AND(LEFT(E93,5)="12.31",IFERROR(N93/$G$6,"")&lt;&gt;0)),NOT(AND(LEFT(E93,5)="12.32",IFERROR(N93/$G$6,"")&lt;&gt;0))),"",IFERROR(N93/$N$6,""))</f>
      </c>
      <c r="P93" s="73">
        <f>SUMIFS(
INDEX('ETPT Format DDG'!$A:$FB,,IFERROR(MATCH(E93,'ETPT Format DDG'!$2:$2,0),MATCH(C93,'ETPT Format DDG'!$2:$2,0))),
INDEX( 'ETPT Format DDG'!$A:$ZZ,,MATCH("Fonction agrégat",'ETPT Format DDG'!2:2,0)),"F-PLAC-ADD",
INDEX( 'ETPT Format DDG'!$A:$ZZ,,MATCH("Juridiction",'ETPT Format DDG'!2:2,0)),$A$3)</f>
      </c>
      <c r="Q93" s="73">
        <f>SUMIFS(
INDEX('ETPT Format DDG'!$A:$FB,,IFERROR(MATCH(E93,'ETPT Format DDG'!$2:$2,0),MATCH(C93,'ETPT Format DDG'!$2:$2,0))),
INDEX( 'ETPT Format DDG'!$A:$ZZ,,MATCH("Fonction agrégat",'ETPT Format DDG'!2:2,0)),"F-PLAC-SUB",
INDEX( 'ETPT Format DDG'!$A:$ZZ,,MATCH("Juridiction",'ETPT Format DDG'!2:2,0)),$A$3)</f>
      </c>
      <c r="R93" s="73">
        <f>SUMIFS(
INDEX('ETPT Format DDG'!$A:$FB,,IFERROR(MATCH(E93,'ETPT Format DDG'!$2:$2,0),MATCH(C93,'ETPT Format DDG'!$2:$2,0))),
INDEX( 'ETPT Format DDG'!$A:$ZZ,,MATCH("Fonction agrégat",'ETPT Format DDG'!2:2,0)),"C",
'ETPT Format DDG'!$H:$H,"Greffe",
INDEX( 'ETPT Format DDG'!$A:$ZZ,,MATCH("Juridiction",'ETPT Format DDG'!2:2,0)),$A$3)</f>
      </c>
      <c r="S93" s="71">
        <f>SUMIFS(
INDEX('ETPT Format DDG'!$A:$FB,,IFERROR(MATCH(E93,'ETPT Format DDG'!$2:$2,0),MATCH(C93,'ETPT Format DDG'!$2:$2,0))),
INDEX( 'ETPT Format DDG'!$A:$ZZ,,MATCH("Catégorie",'ETPT Format DDG'!2:2,0)),"Greffe",
INDEX( 'ETPT Format DDG'!$A:$ZZ,,MATCH("Juridiction",'ETPT Format DDG'!2:2,0)),$A$3)</f>
      </c>
      <c r="T93" s="72">
        <f>IF(AND(OR(LEFT(C93,3)="12.",LEFT(E93,3)="12.",LEFT(E93,5)="CET &gt;",IFERROR(S93/$S$6,"")=0),NOT(AND(LEFT(E93,4)="12.8",IFERROR(G93/$G$6,"")&lt;&gt;0)),NOT(AND(LEFT(E93,5)="12.31",IFERROR(S93/$G$6,"")&lt;&gt;0)),NOT(AND(LEFT(E93,5)="12.32",IFERROR(S93/$G$6,"")&lt;&gt;0))),"", IFERROR(S93/$S$6,""))</f>
      </c>
      <c r="U93" s="71">
        <f>SUMIFS(
INDEX('ETPT Format DDG'!$A:$FB,,IFERROR(MATCH(E93,'ETPT Format DDG'!$2:$2,0),MATCH(C93,'ETPT Format DDG'!$2:$2,0))),
INDEX( 'ETPT Format DDG'!$A:$ZZ,,MATCH("Fonction agrégat",'ETPT Format DDG'!2:2,0)),"C",
INDEX( 'ETPT Format DDG'!$A:$ZZ,,MATCH("Juridiction",'ETPT Format DDG'!2:2,0)),$A$3,
INDEX( 'ETPT Format DDG'!$A:$ZZ,,MATCH("Catégorie",'ETPT Format DDG'!2:2,0)),"Autour du magistrat")</f>
      </c>
      <c r="V93" s="74">
        <f>IF(AND(OR(LEFT(C93,3)="12.",LEFT(E93,3)="12.",LEFT(E93,5)="CET &gt;",IFERROR(U93/$U$6,"")=0),NOT(AND(LEFT(E93,4)="12.8",IFERROR(G93/$G$6,"")&lt;&gt;0)),NOT(AND(LEFT(E93,5)="12.31",IFERROR(U93/$G$6,"")&lt;&gt;0)),NOT(AND(LEFT(E93,5)="12.32",IFERROR(U93/$G$6,"")&lt;&gt;0))),"", IFERROR(U93/$U$6,""))</f>
      </c>
    </row>
    <row r="94" ht="16" customHeight="1" spans="1:23" x14ac:dyDescent="0.25">
      <c r="A94" s="40"/>
      <c r="C94" s="68"/>
      <c r="D94" s="68"/>
      <c r="E94" s="69" t="s">
        <v>129</v>
      </c>
      <c r="F94" s="70" t="s">
        <v>129</v>
      </c>
      <c r="G94" s="71">
        <f>SUMIFS(
INDEX('ETPT Format DDG'!$A:$ZZ,,IFERROR(MATCH(E94,'ETPT Format DDG'!$2:$2,0),MATCH(C94,'ETPT Format DDG'!$2:$2,0))),
INDEX( 'ETPT Format DDG'!$A:$ZZ,,MATCH("Fonction agrégat",'ETPT Format DDG'!2:2,0)),"M-TIT",
INDEX( 'ETPT Format DDG'!$A:$ZZ,,MATCH("Juridiction",'ETPT Format DDG'!2:2,0)),$A$3)</f>
      </c>
      <c r="H94" s="72">
        <f>IF(AND(OR(LEFT(C94,3)="12.",LEFT(E94,3)="12.",LEFT(E94,5)="CET &gt;",IFERROR(G94/$G$6,"")=0),NOT(AND(LEFT(E94,4)="12.8",IFERROR(G94/$G$6,"")&lt;&gt;0)),NOT(AND(LEFT(E94,5)="12.31",IFERROR(G94/$G$6,"")&lt;&gt;0)),NOT(AND(LEFT(E94,5)="12.32",IFERROR(G94/$G$6,"")&lt;&gt;0))),"", IFERROR(G94/$G$6,""))</f>
      </c>
      <c r="I94" s="73">
        <f>SUMIFS(
INDEX('ETPT Format DDG'!$A:$ZZ,,IFERROR(MATCH(E94,'ETPT Format DDG'!$2:$2,0),MATCH(C94,'ETPT Format DDG'!$2:$2,0))),
INDEX( 'ETPT Format DDG'!$A:$ZZ,,MATCH("Fonction agrégat",'ETPT Format DDG'!2:2,0)),"M-PLAC-ADD",
INDEX( 'ETPT Format DDG'!$A:$ZZ,,MATCH("Juridiction",'ETPT Format DDG'!2:2,0)),$A$3)</f>
      </c>
      <c r="J94" s="73">
        <f>SUMIFS(
INDEX('ETPT Format DDG'!$A:$ZZ,,IFERROR(MATCH(E94,'ETPT Format DDG'!$2:$2,0),MATCH(C94,'ETPT Format DDG'!$2:$2,0))),
INDEX( 'ETPT Format DDG'!$A:$ZZ,,MATCH("Fonction agrégat",'ETPT Format DDG'!2:2,0)),"M-PLAC-SUB",
INDEX( 'ETPT Format DDG'!$A:$ZZ,,MATCH("Juridiction",'ETPT Format DDG'!2:2,0)),$A$3)</f>
      </c>
      <c r="K94" s="73">
        <f>SUMIFS(
INDEX('ETPT Format DDG'!$A:$ZZ,,IFERROR(MATCH(E94,'ETPT Format DDG'!$2:$2,0),MATCH(C94,'ETPT Format DDG'!$2:$2,0))),
INDEX( 'ETPT Format DDG'!$A:$ZZ,,MATCH("Fonction agrégat",'ETPT Format DDG'!2:2,0)),"M-CONT",
INDEX( 'ETPT Format DDG'!$A:$ZZ,,MATCH("Juridiction",'ETPT Format DDG'!2:2,0)),$A$3,
INDEX( 'ETPT Format DDG'!$A:$ZZ,,MATCH("Catégorie",'ETPT Format DDG'!2:2,0)),"Magistrat")</f>
      </c>
      <c r="L94" s="71">
        <f>SUMIFS(
INDEX('ETPT Format DDG'!$A:$ZZ,,IFERROR(MATCH(E94,'ETPT Format DDG'!$2:$2,0),MATCH(C94,'ETPT Format DDG'!$2:$2,0))),
INDEX( 'ETPT Format DDG'!$A:$ZZ,,MATCH("Juridiction",'ETPT Format DDG'!2:2,0)),$A$3,
INDEX( 'ETPT Format DDG'!$A:$ZZ,,MATCH("Catégorie",'ETPT Format DDG'!2:2,0)),"Magistrat")</f>
      </c>
      <c r="M94" s="74">
        <f>IF(AND(OR(LEFT(C94,3)="12.",LEFT(E94,3)="12.",LEFT(E94,5)="CET &gt;", IFERROR(L94/$L$6,"")=0),NOT(AND(LEFT(E94,4)="12.8",IFERROR(G94/$G$6,"")&lt;&gt;0)),NOT(AND(LEFT(E94,5)="12.31",IFERROR(L94/$G$6,"")&lt;&gt;0)),NOT(AND(LEFT(E94,5)="12.32",IFERROR(L94/$G$6,"")&lt;&gt;0))),"", IFERROR(L94/$L$6,""))</f>
      </c>
      <c r="N94" s="73">
        <f>SUMIFS(
INDEX('ETPT Format DDG'!$A:$ZZ,,IFERROR(MATCH(E94,'ETPT Format DDG'!$2:$2,0),MATCH(C94,'ETPT Format DDG'!$2:$2,0))),
INDEX( 'ETPT Format DDG'!$A:$ZZ,,MATCH("Fonction agrégat",'ETPT Format DDG'!2:2,0)),"F-TIT",
INDEX( 'ETPT Format DDG'!$A:$ZZ,,MATCH("Juridiction",'ETPT Format DDG'!2:2,0)),$A$3)</f>
      </c>
      <c r="O94" s="72">
        <f>IF(AND(OR(LEFT(C94,3)="12.",LEFT(E94,3)="12.",LEFT(E94,5)="CET &gt;",IFERROR(N94/$N$6,"")=0),NOT(AND(LEFT(E94,4)="12.8",IFERROR(G94/$G$6,"")&lt;&gt;0)),NOT(AND(LEFT(E94,5)="12.31",IFERROR(N94/$G$6,"")&lt;&gt;0)),NOT(AND(LEFT(E94,5)="12.32",IFERROR(N94/$G$6,"")&lt;&gt;0))),"",IFERROR(N94/$N$6,""))</f>
      </c>
      <c r="P94" s="73">
        <f>SUMIFS(
INDEX('ETPT Format DDG'!$A:$FB,,IFERROR(MATCH(E94,'ETPT Format DDG'!$2:$2,0),MATCH(C94,'ETPT Format DDG'!$2:$2,0))),
INDEX( 'ETPT Format DDG'!$A:$ZZ,,MATCH("Fonction agrégat",'ETPT Format DDG'!2:2,0)),"F-PLAC-ADD",
INDEX( 'ETPT Format DDG'!$A:$ZZ,,MATCH("Juridiction",'ETPT Format DDG'!2:2,0)),$A$3)</f>
      </c>
      <c r="Q94" s="73">
        <f>SUMIFS(
INDEX('ETPT Format DDG'!$A:$FB,,IFERROR(MATCH(E94,'ETPT Format DDG'!$2:$2,0),MATCH(C94,'ETPT Format DDG'!$2:$2,0))),
INDEX( 'ETPT Format DDG'!$A:$ZZ,,MATCH("Fonction agrégat",'ETPT Format DDG'!2:2,0)),"F-PLAC-SUB",
INDEX( 'ETPT Format DDG'!$A:$ZZ,,MATCH("Juridiction",'ETPT Format DDG'!2:2,0)),$A$3)</f>
      </c>
      <c r="R94" s="73">
        <f>SUMIFS(
INDEX('ETPT Format DDG'!$A:$FB,,IFERROR(MATCH(E94,'ETPT Format DDG'!$2:$2,0),MATCH(C94,'ETPT Format DDG'!$2:$2,0))),
INDEX( 'ETPT Format DDG'!$A:$ZZ,,MATCH("Fonction agrégat",'ETPT Format DDG'!2:2,0)),"C",
'ETPT Format DDG'!$H:$H,"Greffe",
INDEX( 'ETPT Format DDG'!$A:$ZZ,,MATCH("Juridiction",'ETPT Format DDG'!2:2,0)),$A$3)</f>
      </c>
      <c r="S94" s="71">
        <f>SUMIFS(
INDEX('ETPT Format DDG'!$A:$FB,,IFERROR(MATCH(E94,'ETPT Format DDG'!$2:$2,0),MATCH(C94,'ETPT Format DDG'!$2:$2,0))),
INDEX( 'ETPT Format DDG'!$A:$ZZ,,MATCH("Catégorie",'ETPT Format DDG'!2:2,0)),"Greffe",
INDEX( 'ETPT Format DDG'!$A:$ZZ,,MATCH("Juridiction",'ETPT Format DDG'!2:2,0)),$A$3)</f>
      </c>
      <c r="T94" s="72">
        <f>IF(AND(OR(LEFT(C94,3)="12.",LEFT(E94,3)="12.",LEFT(E94,5)="CET &gt;",IFERROR(S94/$S$6,"")=0),NOT(AND(LEFT(E94,4)="12.8",IFERROR(G94/$G$6,"")&lt;&gt;0)),NOT(AND(LEFT(E94,5)="12.31",IFERROR(S94/$G$6,"")&lt;&gt;0)),NOT(AND(LEFT(E94,5)="12.32",IFERROR(S94/$G$6,"")&lt;&gt;0))),"", IFERROR(S94/$S$6,""))</f>
      </c>
      <c r="U94" s="71">
        <f>SUMIFS(
INDEX('ETPT Format DDG'!$A:$FB,,IFERROR(MATCH(E94,'ETPT Format DDG'!$2:$2,0),MATCH(C94,'ETPT Format DDG'!$2:$2,0))),
INDEX( 'ETPT Format DDG'!$A:$ZZ,,MATCH("Fonction agrégat",'ETPT Format DDG'!2:2,0)),"C",
INDEX( 'ETPT Format DDG'!$A:$ZZ,,MATCH("Juridiction",'ETPT Format DDG'!2:2,0)),$A$3,
INDEX( 'ETPT Format DDG'!$A:$ZZ,,MATCH("Catégorie",'ETPT Format DDG'!2:2,0)),"Autour du magistrat")</f>
      </c>
      <c r="V94" s="74">
        <f>IF(AND(OR(LEFT(C94,3)="12.",LEFT(E94,3)="12.",LEFT(E94,5)="CET &gt;",IFERROR(U94/$U$6,"")=0),NOT(AND(LEFT(E94,4)="12.8",IFERROR(G94/$G$6,"")&lt;&gt;0)),NOT(AND(LEFT(E94,5)="12.31",IFERROR(U94/$G$6,"")&lt;&gt;0)),NOT(AND(LEFT(E94,5)="12.32",IFERROR(U94/$G$6,"")&lt;&gt;0))),"", IFERROR(U94/$U$6,""))</f>
      </c>
    </row>
    <row r="95" ht="16" customHeight="1" spans="1:23" x14ac:dyDescent="0.25">
      <c r="A95" s="40"/>
      <c r="C95" s="68"/>
      <c r="D95" s="68"/>
      <c r="E95" s="69" t="s">
        <v>130</v>
      </c>
      <c r="F95" s="70" t="s">
        <v>130</v>
      </c>
      <c r="G95" s="71">
        <f>SUMIFS(
INDEX('ETPT Format DDG'!$A:$ZZ,,IFERROR(MATCH(E95,'ETPT Format DDG'!$2:$2,0),MATCH(C95,'ETPT Format DDG'!$2:$2,0))),
INDEX( 'ETPT Format DDG'!$A:$ZZ,,MATCH("Fonction agrégat",'ETPT Format DDG'!2:2,0)),"M-TIT",
INDEX( 'ETPT Format DDG'!$A:$ZZ,,MATCH("Juridiction",'ETPT Format DDG'!2:2,0)),$A$3)</f>
      </c>
      <c r="H95" s="72">
        <f>IF(AND(OR(LEFT(C95,3)="12.",LEFT(E95,3)="12.",LEFT(E95,5)="CET &gt;",IFERROR(G95/$G$6,"")=0),NOT(AND(LEFT(E95,4)="12.8",IFERROR(G95/$G$6,"")&lt;&gt;0)),NOT(AND(LEFT(E95,5)="12.31",IFERROR(G95/$G$6,"")&lt;&gt;0)),NOT(AND(LEFT(E95,5)="12.32",IFERROR(G95/$G$6,"")&lt;&gt;0))),"", IFERROR(G95/$G$6,""))</f>
      </c>
      <c r="I95" s="73">
        <f>SUMIFS(
INDEX('ETPT Format DDG'!$A:$ZZ,,IFERROR(MATCH(E95,'ETPT Format DDG'!$2:$2,0),MATCH(C95,'ETPT Format DDG'!$2:$2,0))),
INDEX( 'ETPT Format DDG'!$A:$ZZ,,MATCH("Fonction agrégat",'ETPT Format DDG'!2:2,0)),"M-PLAC-ADD",
INDEX( 'ETPT Format DDG'!$A:$ZZ,,MATCH("Juridiction",'ETPT Format DDG'!2:2,0)),$A$3)</f>
      </c>
      <c r="J95" s="73">
        <f>SUMIFS(
INDEX('ETPT Format DDG'!$A:$ZZ,,IFERROR(MATCH(E95,'ETPT Format DDG'!$2:$2,0),MATCH(C95,'ETPT Format DDG'!$2:$2,0))),
INDEX( 'ETPT Format DDG'!$A:$ZZ,,MATCH("Fonction agrégat",'ETPT Format DDG'!2:2,0)),"M-PLAC-SUB",
INDEX( 'ETPT Format DDG'!$A:$ZZ,,MATCH("Juridiction",'ETPT Format DDG'!2:2,0)),$A$3)</f>
      </c>
      <c r="K95" s="73">
        <f>SUMIFS(
INDEX('ETPT Format DDG'!$A:$ZZ,,IFERROR(MATCH(E95,'ETPT Format DDG'!$2:$2,0),MATCH(C95,'ETPT Format DDG'!$2:$2,0))),
INDEX( 'ETPT Format DDG'!$A:$ZZ,,MATCH("Fonction agrégat",'ETPT Format DDG'!2:2,0)),"M-CONT",
INDEX( 'ETPT Format DDG'!$A:$ZZ,,MATCH("Juridiction",'ETPT Format DDG'!2:2,0)),$A$3,
INDEX( 'ETPT Format DDG'!$A:$ZZ,,MATCH("Catégorie",'ETPT Format DDG'!2:2,0)),"Magistrat")</f>
      </c>
      <c r="L95" s="71">
        <f>SUMIFS(
INDEX('ETPT Format DDG'!$A:$ZZ,,IFERROR(MATCH(E95,'ETPT Format DDG'!$2:$2,0),MATCH(C95,'ETPT Format DDG'!$2:$2,0))),
INDEX( 'ETPT Format DDG'!$A:$ZZ,,MATCH("Juridiction",'ETPT Format DDG'!2:2,0)),$A$3,
INDEX( 'ETPT Format DDG'!$A:$ZZ,,MATCH("Catégorie",'ETPT Format DDG'!2:2,0)),"Magistrat")</f>
      </c>
      <c r="M95" s="74">
        <f>IF(AND(OR(LEFT(C95,3)="12.",LEFT(E95,3)="12.",LEFT(E95,5)="CET &gt;", IFERROR(L95/$L$6,"")=0),NOT(AND(LEFT(E95,4)="12.8",IFERROR(G95/$G$6,"")&lt;&gt;0)),NOT(AND(LEFT(E95,5)="12.31",IFERROR(L95/$G$6,"")&lt;&gt;0)),NOT(AND(LEFT(E95,5)="12.32",IFERROR(L95/$G$6,"")&lt;&gt;0))),"", IFERROR(L95/$L$6,""))</f>
      </c>
      <c r="N95" s="73">
        <f>SUMIFS(
INDEX('ETPT Format DDG'!$A:$ZZ,,IFERROR(MATCH(E95,'ETPT Format DDG'!$2:$2,0),MATCH(C95,'ETPT Format DDG'!$2:$2,0))),
INDEX( 'ETPT Format DDG'!$A:$ZZ,,MATCH("Fonction agrégat",'ETPT Format DDG'!2:2,0)),"F-TIT",
INDEX( 'ETPT Format DDG'!$A:$ZZ,,MATCH("Juridiction",'ETPT Format DDG'!2:2,0)),$A$3)</f>
      </c>
      <c r="O95" s="72">
        <f>IF(AND(OR(LEFT(C95,3)="12.",LEFT(E95,3)="12.",LEFT(E95,5)="CET &gt;",IFERROR(N95/$N$6,"")=0),NOT(AND(LEFT(E95,4)="12.8",IFERROR(G95/$G$6,"")&lt;&gt;0)),NOT(AND(LEFT(E95,5)="12.31",IFERROR(N95/$G$6,"")&lt;&gt;0)),NOT(AND(LEFT(E95,5)="12.32",IFERROR(N95/$G$6,"")&lt;&gt;0))),"",IFERROR(N95/$N$6,""))</f>
      </c>
      <c r="P95" s="73">
        <f>SUMIFS(
INDEX('ETPT Format DDG'!$A:$FB,,IFERROR(MATCH(E95,'ETPT Format DDG'!$2:$2,0),MATCH(C95,'ETPT Format DDG'!$2:$2,0))),
INDEX( 'ETPT Format DDG'!$A:$ZZ,,MATCH("Fonction agrégat",'ETPT Format DDG'!2:2,0)),"F-PLAC-ADD",
INDEX( 'ETPT Format DDG'!$A:$ZZ,,MATCH("Juridiction",'ETPT Format DDG'!2:2,0)),$A$3)</f>
      </c>
      <c r="Q95" s="73">
        <f>SUMIFS(
INDEX('ETPT Format DDG'!$A:$FB,,IFERROR(MATCH(E95,'ETPT Format DDG'!$2:$2,0),MATCH(C95,'ETPT Format DDG'!$2:$2,0))),
INDEX( 'ETPT Format DDG'!$A:$ZZ,,MATCH("Fonction agrégat",'ETPT Format DDG'!2:2,0)),"F-PLAC-SUB",
INDEX( 'ETPT Format DDG'!$A:$ZZ,,MATCH("Juridiction",'ETPT Format DDG'!2:2,0)),$A$3)</f>
      </c>
      <c r="R95" s="73">
        <f>SUMIFS(
INDEX('ETPT Format DDG'!$A:$FB,,IFERROR(MATCH(E95,'ETPT Format DDG'!$2:$2,0),MATCH(C95,'ETPT Format DDG'!$2:$2,0))),
INDEX( 'ETPT Format DDG'!$A:$ZZ,,MATCH("Fonction agrégat",'ETPT Format DDG'!2:2,0)),"C",
'ETPT Format DDG'!$H:$H,"Greffe",
INDEX( 'ETPT Format DDG'!$A:$ZZ,,MATCH("Juridiction",'ETPT Format DDG'!2:2,0)),$A$3)</f>
      </c>
      <c r="S95" s="71">
        <f>SUMIFS(
INDEX('ETPT Format DDG'!$A:$FB,,IFERROR(MATCH(E95,'ETPT Format DDG'!$2:$2,0),MATCH(C95,'ETPT Format DDG'!$2:$2,0))),
INDEX( 'ETPT Format DDG'!$A:$ZZ,,MATCH("Catégorie",'ETPT Format DDG'!2:2,0)),"Greffe",
INDEX( 'ETPT Format DDG'!$A:$ZZ,,MATCH("Juridiction",'ETPT Format DDG'!2:2,0)),$A$3)</f>
      </c>
      <c r="T95" s="72">
        <f>IF(AND(OR(LEFT(C95,3)="12.",LEFT(E95,3)="12.",LEFT(E95,5)="CET &gt;",IFERROR(S95/$S$6,"")=0),NOT(AND(LEFT(E95,4)="12.8",IFERROR(G95/$G$6,"")&lt;&gt;0)),NOT(AND(LEFT(E95,5)="12.31",IFERROR(S95/$G$6,"")&lt;&gt;0)),NOT(AND(LEFT(E95,5)="12.32",IFERROR(S95/$G$6,"")&lt;&gt;0))),"", IFERROR(S95/$S$6,""))</f>
      </c>
      <c r="U95" s="71">
        <f>SUMIFS(
INDEX('ETPT Format DDG'!$A:$FB,,IFERROR(MATCH(E95,'ETPT Format DDG'!$2:$2,0),MATCH(C95,'ETPT Format DDG'!$2:$2,0))),
INDEX( 'ETPT Format DDG'!$A:$ZZ,,MATCH("Fonction agrégat",'ETPT Format DDG'!2:2,0)),"C",
INDEX( 'ETPT Format DDG'!$A:$ZZ,,MATCH("Juridiction",'ETPT Format DDG'!2:2,0)),$A$3,
INDEX( 'ETPT Format DDG'!$A:$ZZ,,MATCH("Catégorie",'ETPT Format DDG'!2:2,0)),"Autour du magistrat")</f>
      </c>
      <c r="V95" s="74">
        <f>IF(AND(OR(LEFT(C95,3)="12.",LEFT(E95,3)="12.",LEFT(E95,5)="CET &gt;",IFERROR(U95/$U$6,"")=0),NOT(AND(LEFT(E95,4)="12.8",IFERROR(G95/$G$6,"")&lt;&gt;0)),NOT(AND(LEFT(E95,5)="12.31",IFERROR(U95/$G$6,"")&lt;&gt;0)),NOT(AND(LEFT(E95,5)="12.32",IFERROR(U95/$G$6,"")&lt;&gt;0))),"", IFERROR(U95/$U$6,""))</f>
      </c>
    </row>
    <row r="96" ht="16" customHeight="1" spans="1:23" x14ac:dyDescent="0.25">
      <c r="A96" s="40"/>
      <c r="C96" s="68"/>
      <c r="D96" s="68"/>
      <c r="E96" s="69" t="s">
        <v>131</v>
      </c>
      <c r="F96" s="70" t="s">
        <v>131</v>
      </c>
      <c r="G96" s="71">
        <f>SUMIFS(
INDEX('ETPT Format DDG'!$A:$ZZ,,IFERROR(MATCH(E96,'ETPT Format DDG'!$2:$2,0),MATCH(C96,'ETPT Format DDG'!$2:$2,0))),
INDEX( 'ETPT Format DDG'!$A:$ZZ,,MATCH("Fonction agrégat",'ETPT Format DDG'!2:2,0)),"M-TIT",
INDEX( 'ETPT Format DDG'!$A:$ZZ,,MATCH("Juridiction",'ETPT Format DDG'!2:2,0)),$A$3)</f>
      </c>
      <c r="H96" s="72">
        <f>IF(AND(OR(LEFT(C96,3)="12.",LEFT(E96,3)="12.",LEFT(E96,5)="CET &gt;",IFERROR(G96/$G$6,"")=0),NOT(AND(LEFT(E96,4)="12.8",IFERROR(G96/$G$6,"")&lt;&gt;0)),NOT(AND(LEFT(E96,5)="12.31",IFERROR(G96/$G$6,"")&lt;&gt;0)),NOT(AND(LEFT(E96,5)="12.32",IFERROR(G96/$G$6,"")&lt;&gt;0))),"", IFERROR(G96/$G$6,""))</f>
      </c>
      <c r="I96" s="73">
        <f>SUMIFS(
INDEX('ETPT Format DDG'!$A:$ZZ,,IFERROR(MATCH(E96,'ETPT Format DDG'!$2:$2,0),MATCH(C96,'ETPT Format DDG'!$2:$2,0))),
INDEX( 'ETPT Format DDG'!$A:$ZZ,,MATCH("Fonction agrégat",'ETPT Format DDG'!2:2,0)),"M-PLAC-ADD",
INDEX( 'ETPT Format DDG'!$A:$ZZ,,MATCH("Juridiction",'ETPT Format DDG'!2:2,0)),$A$3)</f>
      </c>
      <c r="J96" s="73">
        <f>SUMIFS(
INDEX('ETPT Format DDG'!$A:$ZZ,,IFERROR(MATCH(E96,'ETPT Format DDG'!$2:$2,0),MATCH(C96,'ETPT Format DDG'!$2:$2,0))),
INDEX( 'ETPT Format DDG'!$A:$ZZ,,MATCH("Fonction agrégat",'ETPT Format DDG'!2:2,0)),"M-PLAC-SUB",
INDEX( 'ETPT Format DDG'!$A:$ZZ,,MATCH("Juridiction",'ETPT Format DDG'!2:2,0)),$A$3)</f>
      </c>
      <c r="K96" s="73">
        <f>SUMIFS(
INDEX('ETPT Format DDG'!$A:$ZZ,,IFERROR(MATCH(E96,'ETPT Format DDG'!$2:$2,0),MATCH(C96,'ETPT Format DDG'!$2:$2,0))),
INDEX( 'ETPT Format DDG'!$A:$ZZ,,MATCH("Fonction agrégat",'ETPT Format DDG'!2:2,0)),"M-CONT",
INDEX( 'ETPT Format DDG'!$A:$ZZ,,MATCH("Juridiction",'ETPT Format DDG'!2:2,0)),$A$3,
INDEX( 'ETPT Format DDG'!$A:$ZZ,,MATCH("Catégorie",'ETPT Format DDG'!2:2,0)),"Magistrat")</f>
      </c>
      <c r="L96" s="71">
        <f>SUMIFS(
INDEX('ETPT Format DDG'!$A:$ZZ,,IFERROR(MATCH(E96,'ETPT Format DDG'!$2:$2,0),MATCH(C96,'ETPT Format DDG'!$2:$2,0))),
INDEX( 'ETPT Format DDG'!$A:$ZZ,,MATCH("Juridiction",'ETPT Format DDG'!2:2,0)),$A$3,
INDEX( 'ETPT Format DDG'!$A:$ZZ,,MATCH("Catégorie",'ETPT Format DDG'!2:2,0)),"Magistrat")</f>
      </c>
      <c r="M96" s="74">
        <f>IF(AND(OR(LEFT(C96,3)="12.",LEFT(E96,3)="12.",LEFT(E96,5)="CET &gt;", IFERROR(L96/$L$6,"")=0),NOT(AND(LEFT(E96,4)="12.8",IFERROR(G96/$G$6,"")&lt;&gt;0)),NOT(AND(LEFT(E96,5)="12.31",IFERROR(L96/$G$6,"")&lt;&gt;0)),NOT(AND(LEFT(E96,5)="12.32",IFERROR(L96/$G$6,"")&lt;&gt;0))),"", IFERROR(L96/$L$6,""))</f>
      </c>
      <c r="N96" s="73">
        <f>SUMIFS(
INDEX('ETPT Format DDG'!$A:$ZZ,,IFERROR(MATCH(E96,'ETPT Format DDG'!$2:$2,0),MATCH(C96,'ETPT Format DDG'!$2:$2,0))),
INDEX( 'ETPT Format DDG'!$A:$ZZ,,MATCH("Fonction agrégat",'ETPT Format DDG'!2:2,0)),"F-TIT",
INDEX( 'ETPT Format DDG'!$A:$ZZ,,MATCH("Juridiction",'ETPT Format DDG'!2:2,0)),$A$3)</f>
      </c>
      <c r="O96" s="72">
        <f>IF(AND(OR(LEFT(C96,3)="12.",LEFT(E96,3)="12.",LEFT(E96,5)="CET &gt;",IFERROR(N96/$N$6,"")=0),NOT(AND(LEFT(E96,4)="12.8",IFERROR(G96/$G$6,"")&lt;&gt;0)),NOT(AND(LEFT(E96,5)="12.31",IFERROR(N96/$G$6,"")&lt;&gt;0)),NOT(AND(LEFT(E96,5)="12.32",IFERROR(N96/$G$6,"")&lt;&gt;0))),"",IFERROR(N96/$N$6,""))</f>
      </c>
      <c r="P96" s="73">
        <f>SUMIFS(
INDEX('ETPT Format DDG'!$A:$FB,,IFERROR(MATCH(E96,'ETPT Format DDG'!$2:$2,0),MATCH(C96,'ETPT Format DDG'!$2:$2,0))),
INDEX( 'ETPT Format DDG'!$A:$ZZ,,MATCH("Fonction agrégat",'ETPT Format DDG'!2:2,0)),"F-PLAC-ADD",
INDEX( 'ETPT Format DDG'!$A:$ZZ,,MATCH("Juridiction",'ETPT Format DDG'!2:2,0)),$A$3)</f>
      </c>
      <c r="Q96" s="73">
        <f>SUMIFS(
INDEX('ETPT Format DDG'!$A:$FB,,IFERROR(MATCH(E96,'ETPT Format DDG'!$2:$2,0),MATCH(C96,'ETPT Format DDG'!$2:$2,0))),
INDEX( 'ETPT Format DDG'!$A:$ZZ,,MATCH("Fonction agrégat",'ETPT Format DDG'!2:2,0)),"F-PLAC-SUB",
INDEX( 'ETPT Format DDG'!$A:$ZZ,,MATCH("Juridiction",'ETPT Format DDG'!2:2,0)),$A$3)</f>
      </c>
      <c r="R96" s="73">
        <f>SUMIFS(
INDEX('ETPT Format DDG'!$A:$FB,,IFERROR(MATCH(E96,'ETPT Format DDG'!$2:$2,0),MATCH(C96,'ETPT Format DDG'!$2:$2,0))),
INDEX( 'ETPT Format DDG'!$A:$ZZ,,MATCH("Fonction agrégat",'ETPT Format DDG'!2:2,0)),"C",
'ETPT Format DDG'!$H:$H,"Greffe",
INDEX( 'ETPT Format DDG'!$A:$ZZ,,MATCH("Juridiction",'ETPT Format DDG'!2:2,0)),$A$3)</f>
      </c>
      <c r="S96" s="71">
        <f>SUMIFS(
INDEX('ETPT Format DDG'!$A:$FB,,IFERROR(MATCH(E96,'ETPT Format DDG'!$2:$2,0),MATCH(C96,'ETPT Format DDG'!$2:$2,0))),
INDEX( 'ETPT Format DDG'!$A:$ZZ,,MATCH("Catégorie",'ETPT Format DDG'!2:2,0)),"Greffe",
INDEX( 'ETPT Format DDG'!$A:$ZZ,,MATCH("Juridiction",'ETPT Format DDG'!2:2,0)),$A$3)</f>
      </c>
      <c r="T96" s="72">
        <f>IF(AND(OR(LEFT(C96,3)="12.",LEFT(E96,3)="12.",LEFT(E96,5)="CET &gt;",IFERROR(S96/$S$6,"")=0),NOT(AND(LEFT(E96,4)="12.8",IFERROR(G96/$G$6,"")&lt;&gt;0)),NOT(AND(LEFT(E96,5)="12.31",IFERROR(S96/$G$6,"")&lt;&gt;0)),NOT(AND(LEFT(E96,5)="12.32",IFERROR(S96/$G$6,"")&lt;&gt;0))),"", IFERROR(S96/$S$6,""))</f>
      </c>
      <c r="U96" s="71">
        <f>SUMIFS(
INDEX('ETPT Format DDG'!$A:$FB,,IFERROR(MATCH(E96,'ETPT Format DDG'!$2:$2,0),MATCH(C96,'ETPT Format DDG'!$2:$2,0))),
INDEX( 'ETPT Format DDG'!$A:$ZZ,,MATCH("Fonction agrégat",'ETPT Format DDG'!2:2,0)),"C",
INDEX( 'ETPT Format DDG'!$A:$ZZ,,MATCH("Juridiction",'ETPT Format DDG'!2:2,0)),$A$3,
INDEX( 'ETPT Format DDG'!$A:$ZZ,,MATCH("Catégorie",'ETPT Format DDG'!2:2,0)),"Autour du magistrat")</f>
      </c>
      <c r="V96" s="74">
        <f>IF(AND(OR(LEFT(C96,3)="12.",LEFT(E96,3)="12.",LEFT(E96,5)="CET &gt;",IFERROR(U96/$U$6,"")=0),NOT(AND(LEFT(E96,4)="12.8",IFERROR(G96/$G$6,"")&lt;&gt;0)),NOT(AND(LEFT(E96,5)="12.31",IFERROR(U96/$G$6,"")&lt;&gt;0)),NOT(AND(LEFT(E96,5)="12.32",IFERROR(U96/$G$6,"")&lt;&gt;0))),"", IFERROR(U96/$U$6,""))</f>
      </c>
    </row>
    <row r="97" ht="16" customHeight="1" spans="1:23" x14ac:dyDescent="0.25">
      <c r="A97" s="40"/>
      <c r="C97" s="68"/>
      <c r="D97" s="68"/>
      <c r="E97" s="69" t="s">
        <v>132</v>
      </c>
      <c r="F97" s="70" t="s">
        <v>132</v>
      </c>
      <c r="G97" s="71">
        <f>SUMIFS(
INDEX('ETPT Format DDG'!$A:$ZZ,,IFERROR(MATCH(E97,'ETPT Format DDG'!$2:$2,0),MATCH(C97,'ETPT Format DDG'!$2:$2,0))),
INDEX( 'ETPT Format DDG'!$A:$ZZ,,MATCH("Fonction agrégat",'ETPT Format DDG'!2:2,0)),"M-TIT",
INDEX( 'ETPT Format DDG'!$A:$ZZ,,MATCH("Juridiction",'ETPT Format DDG'!2:2,0)),$A$3)</f>
      </c>
      <c r="H97" s="72">
        <f>IF(AND(OR(LEFT(C97,3)="12.",LEFT(E97,3)="12.",LEFT(E97,5)="CET &gt;",IFERROR(G97/$G$6,"")=0),NOT(AND(LEFT(E97,4)="12.8",IFERROR(G97/$G$6,"")&lt;&gt;0)),NOT(AND(LEFT(E97,5)="12.31",IFERROR(G97/$G$6,"")&lt;&gt;0)),NOT(AND(LEFT(E97,5)="12.32",IFERROR(G97/$G$6,"")&lt;&gt;0))),"", IFERROR(G97/$G$6,""))</f>
      </c>
      <c r="I97" s="73">
        <f>SUMIFS(
INDEX('ETPT Format DDG'!$A:$ZZ,,IFERROR(MATCH(E97,'ETPT Format DDG'!$2:$2,0),MATCH(C97,'ETPT Format DDG'!$2:$2,0))),
INDEX( 'ETPT Format DDG'!$A:$ZZ,,MATCH("Fonction agrégat",'ETPT Format DDG'!2:2,0)),"M-PLAC-ADD",
INDEX( 'ETPT Format DDG'!$A:$ZZ,,MATCH("Juridiction",'ETPT Format DDG'!2:2,0)),$A$3)</f>
      </c>
      <c r="J97" s="73">
        <f>SUMIFS(
INDEX('ETPT Format DDG'!$A:$ZZ,,IFERROR(MATCH(E97,'ETPT Format DDG'!$2:$2,0),MATCH(C97,'ETPT Format DDG'!$2:$2,0))),
INDEX( 'ETPT Format DDG'!$A:$ZZ,,MATCH("Fonction agrégat",'ETPT Format DDG'!2:2,0)),"M-PLAC-SUB",
INDEX( 'ETPT Format DDG'!$A:$ZZ,,MATCH("Juridiction",'ETPT Format DDG'!2:2,0)),$A$3)</f>
      </c>
      <c r="K97" s="73">
        <f>SUMIFS(
INDEX('ETPT Format DDG'!$A:$ZZ,,IFERROR(MATCH(E97,'ETPT Format DDG'!$2:$2,0),MATCH(C97,'ETPT Format DDG'!$2:$2,0))),
INDEX( 'ETPT Format DDG'!$A:$ZZ,,MATCH("Fonction agrégat",'ETPT Format DDG'!2:2,0)),"M-CONT",
INDEX( 'ETPT Format DDG'!$A:$ZZ,,MATCH("Juridiction",'ETPT Format DDG'!2:2,0)),$A$3,
INDEX( 'ETPT Format DDG'!$A:$ZZ,,MATCH("Catégorie",'ETPT Format DDG'!2:2,0)),"Magistrat")</f>
      </c>
      <c r="L97" s="71">
        <f>SUMIFS(
INDEX('ETPT Format DDG'!$A:$ZZ,,IFERROR(MATCH(E97,'ETPT Format DDG'!$2:$2,0),MATCH(C97,'ETPT Format DDG'!$2:$2,0))),
INDEX( 'ETPT Format DDG'!$A:$ZZ,,MATCH("Juridiction",'ETPT Format DDG'!2:2,0)),$A$3,
INDEX( 'ETPT Format DDG'!$A:$ZZ,,MATCH("Catégorie",'ETPT Format DDG'!2:2,0)),"Magistrat")</f>
      </c>
      <c r="M97" s="74">
        <f>IF(AND(OR(LEFT(C97,3)="12.",LEFT(E97,3)="12.",LEFT(E97,5)="CET &gt;", IFERROR(L97/$L$6,"")=0),NOT(AND(LEFT(E97,4)="12.8",IFERROR(G97/$G$6,"")&lt;&gt;0)),NOT(AND(LEFT(E97,5)="12.31",IFERROR(L97/$G$6,"")&lt;&gt;0)),NOT(AND(LEFT(E97,5)="12.32",IFERROR(L97/$G$6,"")&lt;&gt;0))),"", IFERROR(L97/$L$6,""))</f>
      </c>
      <c r="N97" s="73">
        <f>SUMIFS(
INDEX('ETPT Format DDG'!$A:$ZZ,,IFERROR(MATCH(E97,'ETPT Format DDG'!$2:$2,0),MATCH(C97,'ETPT Format DDG'!$2:$2,0))),
INDEX( 'ETPT Format DDG'!$A:$ZZ,,MATCH("Fonction agrégat",'ETPT Format DDG'!2:2,0)),"F-TIT",
INDEX( 'ETPT Format DDG'!$A:$ZZ,,MATCH("Juridiction",'ETPT Format DDG'!2:2,0)),$A$3)</f>
      </c>
      <c r="O97" s="72">
        <f>IF(AND(OR(LEFT(C97,3)="12.",LEFT(E97,3)="12.",LEFT(E97,5)="CET &gt;",IFERROR(N97/$N$6,"")=0),NOT(AND(LEFT(E97,4)="12.8",IFERROR(G97/$G$6,"")&lt;&gt;0)),NOT(AND(LEFT(E97,5)="12.31",IFERROR(N97/$G$6,"")&lt;&gt;0)),NOT(AND(LEFT(E97,5)="12.32",IFERROR(N97/$G$6,"")&lt;&gt;0))),"",IFERROR(N97/$N$6,""))</f>
      </c>
      <c r="P97" s="73">
        <f>SUMIFS(
INDEX('ETPT Format DDG'!$A:$FB,,IFERROR(MATCH(E97,'ETPT Format DDG'!$2:$2,0),MATCH(C97,'ETPT Format DDG'!$2:$2,0))),
INDEX( 'ETPT Format DDG'!$A:$ZZ,,MATCH("Fonction agrégat",'ETPT Format DDG'!2:2,0)),"F-PLAC-ADD",
INDEX( 'ETPT Format DDG'!$A:$ZZ,,MATCH("Juridiction",'ETPT Format DDG'!2:2,0)),$A$3)</f>
      </c>
      <c r="Q97" s="73">
        <f>SUMIFS(
INDEX('ETPT Format DDG'!$A:$FB,,IFERROR(MATCH(E97,'ETPT Format DDG'!$2:$2,0),MATCH(C97,'ETPT Format DDG'!$2:$2,0))),
INDEX( 'ETPT Format DDG'!$A:$ZZ,,MATCH("Fonction agrégat",'ETPT Format DDG'!2:2,0)),"F-PLAC-SUB",
INDEX( 'ETPT Format DDG'!$A:$ZZ,,MATCH("Juridiction",'ETPT Format DDG'!2:2,0)),$A$3)</f>
      </c>
      <c r="R97" s="73">
        <f>SUMIFS(
INDEX('ETPT Format DDG'!$A:$FB,,IFERROR(MATCH(E97,'ETPT Format DDG'!$2:$2,0),MATCH(C97,'ETPT Format DDG'!$2:$2,0))),
INDEX( 'ETPT Format DDG'!$A:$ZZ,,MATCH("Fonction agrégat",'ETPT Format DDG'!2:2,0)),"C",
'ETPT Format DDG'!$H:$H,"Greffe",
INDEX( 'ETPT Format DDG'!$A:$ZZ,,MATCH("Juridiction",'ETPT Format DDG'!2:2,0)),$A$3)</f>
      </c>
      <c r="S97" s="71">
        <f>SUMIFS(
INDEX('ETPT Format DDG'!$A:$FB,,IFERROR(MATCH(E97,'ETPT Format DDG'!$2:$2,0),MATCH(C97,'ETPT Format DDG'!$2:$2,0))),
INDEX( 'ETPT Format DDG'!$A:$ZZ,,MATCH("Catégorie",'ETPT Format DDG'!2:2,0)),"Greffe",
INDEX( 'ETPT Format DDG'!$A:$ZZ,,MATCH("Juridiction",'ETPT Format DDG'!2:2,0)),$A$3)</f>
      </c>
      <c r="T97" s="72">
        <f>IF(AND(OR(LEFT(C97,3)="12.",LEFT(E97,3)="12.",LEFT(E97,5)="CET &gt;",IFERROR(S97/$S$6,"")=0),NOT(AND(LEFT(E97,4)="12.8",IFERROR(G97/$G$6,"")&lt;&gt;0)),NOT(AND(LEFT(E97,5)="12.31",IFERROR(S97/$G$6,"")&lt;&gt;0)),NOT(AND(LEFT(E97,5)="12.32",IFERROR(S97/$G$6,"")&lt;&gt;0))),"", IFERROR(S97/$S$6,""))</f>
      </c>
      <c r="U97" s="71">
        <f>SUMIFS(
INDEX('ETPT Format DDG'!$A:$FB,,IFERROR(MATCH(E97,'ETPT Format DDG'!$2:$2,0),MATCH(C97,'ETPT Format DDG'!$2:$2,0))),
INDEX( 'ETPT Format DDG'!$A:$ZZ,,MATCH("Fonction agrégat",'ETPT Format DDG'!2:2,0)),"C",
INDEX( 'ETPT Format DDG'!$A:$ZZ,,MATCH("Juridiction",'ETPT Format DDG'!2:2,0)),$A$3,
INDEX( 'ETPT Format DDG'!$A:$ZZ,,MATCH("Catégorie",'ETPT Format DDG'!2:2,0)),"Autour du magistrat")</f>
      </c>
      <c r="V97" s="74">
        <f>IF(AND(OR(LEFT(C97,3)="12.",LEFT(E97,3)="12.",LEFT(E97,5)="CET &gt;",IFERROR(U97/$U$6,"")=0),NOT(AND(LEFT(E97,4)="12.8",IFERROR(G97/$G$6,"")&lt;&gt;0)),NOT(AND(LEFT(E97,5)="12.31",IFERROR(U97/$G$6,"")&lt;&gt;0)),NOT(AND(LEFT(E97,5)="12.32",IFERROR(U97/$G$6,"")&lt;&gt;0))),"", IFERROR(U97/$U$6,""))</f>
      </c>
    </row>
    <row r="98" ht="16" customHeight="1" spans="1:23" x14ac:dyDescent="0.25">
      <c r="A98" s="40"/>
      <c r="C98" s="68"/>
      <c r="D98" s="68"/>
      <c r="E98" s="69" t="s">
        <v>133</v>
      </c>
      <c r="F98" s="70" t="s">
        <v>133</v>
      </c>
      <c r="G98" s="71">
        <f>SUMIFS(
INDEX('ETPT Format DDG'!$A:$ZZ,,IFERROR(MATCH(E98,'ETPT Format DDG'!$2:$2,0),MATCH(C98,'ETPT Format DDG'!$2:$2,0))),
INDEX( 'ETPT Format DDG'!$A:$ZZ,,MATCH("Fonction agrégat",'ETPT Format DDG'!2:2,0)),"M-TIT",
INDEX( 'ETPT Format DDG'!$A:$ZZ,,MATCH("Juridiction",'ETPT Format DDG'!2:2,0)),$A$3)</f>
      </c>
      <c r="H98" s="72">
        <f>IF(AND(OR(LEFT(C98,3)="12.",LEFT(E98,3)="12.",LEFT(E98,5)="CET &gt;",IFERROR(G98/$G$6,"")=0),NOT(AND(LEFT(E98,4)="12.8",IFERROR(G98/$G$6,"")&lt;&gt;0)),NOT(AND(LEFT(E98,5)="12.31",IFERROR(G98/$G$6,"")&lt;&gt;0)),NOT(AND(LEFT(E98,5)="12.32",IFERROR(G98/$G$6,"")&lt;&gt;0))),"", IFERROR(G98/$G$6,""))</f>
      </c>
      <c r="I98" s="73">
        <f>SUMIFS(
INDEX('ETPT Format DDG'!$A:$ZZ,,IFERROR(MATCH(E98,'ETPT Format DDG'!$2:$2,0),MATCH(C98,'ETPT Format DDG'!$2:$2,0))),
INDEX( 'ETPT Format DDG'!$A:$ZZ,,MATCH("Fonction agrégat",'ETPT Format DDG'!2:2,0)),"M-PLAC-ADD",
INDEX( 'ETPT Format DDG'!$A:$ZZ,,MATCH("Juridiction",'ETPT Format DDG'!2:2,0)),$A$3)</f>
      </c>
      <c r="J98" s="73">
        <f>SUMIFS(
INDEX('ETPT Format DDG'!$A:$ZZ,,IFERROR(MATCH(E98,'ETPT Format DDG'!$2:$2,0),MATCH(C98,'ETPT Format DDG'!$2:$2,0))),
INDEX( 'ETPT Format DDG'!$A:$ZZ,,MATCH("Fonction agrégat",'ETPT Format DDG'!2:2,0)),"M-PLAC-SUB",
INDEX( 'ETPT Format DDG'!$A:$ZZ,,MATCH("Juridiction",'ETPT Format DDG'!2:2,0)),$A$3)</f>
      </c>
      <c r="K98" s="73">
        <f>SUMIFS(
INDEX('ETPT Format DDG'!$A:$ZZ,,IFERROR(MATCH(E98,'ETPT Format DDG'!$2:$2,0),MATCH(C98,'ETPT Format DDG'!$2:$2,0))),
INDEX( 'ETPT Format DDG'!$A:$ZZ,,MATCH("Fonction agrégat",'ETPT Format DDG'!2:2,0)),"M-CONT",
INDEX( 'ETPT Format DDG'!$A:$ZZ,,MATCH("Juridiction",'ETPT Format DDG'!2:2,0)),$A$3,
INDEX( 'ETPT Format DDG'!$A:$ZZ,,MATCH("Catégorie",'ETPT Format DDG'!2:2,0)),"Magistrat")</f>
      </c>
      <c r="L98" s="71">
        <f>SUMIFS(
INDEX('ETPT Format DDG'!$A:$ZZ,,IFERROR(MATCH(E98,'ETPT Format DDG'!$2:$2,0),MATCH(C98,'ETPT Format DDG'!$2:$2,0))),
INDEX( 'ETPT Format DDG'!$A:$ZZ,,MATCH("Juridiction",'ETPT Format DDG'!2:2,0)),$A$3,
INDEX( 'ETPT Format DDG'!$A:$ZZ,,MATCH("Catégorie",'ETPT Format DDG'!2:2,0)),"Magistrat")</f>
      </c>
      <c r="M98" s="74">
        <f>IF(AND(OR(LEFT(C98,3)="12.",LEFT(E98,3)="12.",LEFT(E98,5)="CET &gt;", IFERROR(L98/$L$6,"")=0),NOT(AND(LEFT(E98,4)="12.8",IFERROR(G98/$G$6,"")&lt;&gt;0)),NOT(AND(LEFT(E98,5)="12.31",IFERROR(L98/$G$6,"")&lt;&gt;0)),NOT(AND(LEFT(E98,5)="12.32",IFERROR(L98/$G$6,"")&lt;&gt;0))),"", IFERROR(L98/$L$6,""))</f>
      </c>
      <c r="N98" s="73">
        <f>SUMIFS(
INDEX('ETPT Format DDG'!$A:$ZZ,,IFERROR(MATCH(E98,'ETPT Format DDG'!$2:$2,0),MATCH(C98,'ETPT Format DDG'!$2:$2,0))),
INDEX( 'ETPT Format DDG'!$A:$ZZ,,MATCH("Fonction agrégat",'ETPT Format DDG'!2:2,0)),"F-TIT",
INDEX( 'ETPT Format DDG'!$A:$ZZ,,MATCH("Juridiction",'ETPT Format DDG'!2:2,0)),$A$3)</f>
      </c>
      <c r="O98" s="72">
        <f>IF(AND(OR(LEFT(C98,3)="12.",LEFT(E98,3)="12.",LEFT(E98,5)="CET &gt;",IFERROR(N98/$N$6,"")=0),NOT(AND(LEFT(E98,4)="12.8",IFERROR(G98/$G$6,"")&lt;&gt;0)),NOT(AND(LEFT(E98,5)="12.31",IFERROR(N98/$G$6,"")&lt;&gt;0)),NOT(AND(LEFT(E98,5)="12.32",IFERROR(N98/$G$6,"")&lt;&gt;0))),"",IFERROR(N98/$N$6,""))</f>
      </c>
      <c r="P98" s="73">
        <f>SUMIFS(
INDEX('ETPT Format DDG'!$A:$FB,,IFERROR(MATCH(E98,'ETPT Format DDG'!$2:$2,0),MATCH(C98,'ETPT Format DDG'!$2:$2,0))),
INDEX( 'ETPT Format DDG'!$A:$ZZ,,MATCH("Fonction agrégat",'ETPT Format DDG'!2:2,0)),"F-PLAC-ADD",
INDEX( 'ETPT Format DDG'!$A:$ZZ,,MATCH("Juridiction",'ETPT Format DDG'!2:2,0)),$A$3)</f>
      </c>
      <c r="Q98" s="73">
        <f>SUMIFS(
INDEX('ETPT Format DDG'!$A:$FB,,IFERROR(MATCH(E98,'ETPT Format DDG'!$2:$2,0),MATCH(C98,'ETPT Format DDG'!$2:$2,0))),
INDEX( 'ETPT Format DDG'!$A:$ZZ,,MATCH("Fonction agrégat",'ETPT Format DDG'!2:2,0)),"F-PLAC-SUB",
INDEX( 'ETPT Format DDG'!$A:$ZZ,,MATCH("Juridiction",'ETPT Format DDG'!2:2,0)),$A$3)</f>
      </c>
      <c r="R98" s="73">
        <f>SUMIFS(
INDEX('ETPT Format DDG'!$A:$FB,,IFERROR(MATCH(E98,'ETPT Format DDG'!$2:$2,0),MATCH(C98,'ETPT Format DDG'!$2:$2,0))),
INDEX( 'ETPT Format DDG'!$A:$ZZ,,MATCH("Fonction agrégat",'ETPT Format DDG'!2:2,0)),"C",
'ETPT Format DDG'!$H:$H,"Greffe",
INDEX( 'ETPT Format DDG'!$A:$ZZ,,MATCH("Juridiction",'ETPT Format DDG'!2:2,0)),$A$3)</f>
      </c>
      <c r="S98" s="71">
        <f>SUMIFS(
INDEX('ETPT Format DDG'!$A:$FB,,IFERROR(MATCH(E98,'ETPT Format DDG'!$2:$2,0),MATCH(C98,'ETPT Format DDG'!$2:$2,0))),
INDEX( 'ETPT Format DDG'!$A:$ZZ,,MATCH("Catégorie",'ETPT Format DDG'!2:2,0)),"Greffe",
INDEX( 'ETPT Format DDG'!$A:$ZZ,,MATCH("Juridiction",'ETPT Format DDG'!2:2,0)),$A$3)</f>
      </c>
      <c r="T98" s="72">
        <f>IF(AND(OR(LEFT(C98,3)="12.",LEFT(E98,3)="12.",LEFT(E98,5)="CET &gt;",IFERROR(S98/$S$6,"")=0),NOT(AND(LEFT(E98,4)="12.8",IFERROR(G98/$G$6,"")&lt;&gt;0)),NOT(AND(LEFT(E98,5)="12.31",IFERROR(S98/$G$6,"")&lt;&gt;0)),NOT(AND(LEFT(E98,5)="12.32",IFERROR(S98/$G$6,"")&lt;&gt;0))),"", IFERROR(S98/$S$6,""))</f>
      </c>
      <c r="U98" s="71">
        <f>SUMIFS(
INDEX('ETPT Format DDG'!$A:$FB,,IFERROR(MATCH(E98,'ETPT Format DDG'!$2:$2,0),MATCH(C98,'ETPT Format DDG'!$2:$2,0))),
INDEX( 'ETPT Format DDG'!$A:$ZZ,,MATCH("Fonction agrégat",'ETPT Format DDG'!2:2,0)),"C",
INDEX( 'ETPT Format DDG'!$A:$ZZ,,MATCH("Juridiction",'ETPT Format DDG'!2:2,0)),$A$3,
INDEX( 'ETPT Format DDG'!$A:$ZZ,,MATCH("Catégorie",'ETPT Format DDG'!2:2,0)),"Autour du magistrat")</f>
      </c>
      <c r="V98" s="74">
        <f>IF(AND(OR(LEFT(C98,3)="12.",LEFT(E98,3)="12.",LEFT(E98,5)="CET &gt;",IFERROR(U98/$U$6,"")=0),NOT(AND(LEFT(E98,4)="12.8",IFERROR(G98/$G$6,"")&lt;&gt;0)),NOT(AND(LEFT(E98,5)="12.31",IFERROR(U98/$G$6,"")&lt;&gt;0)),NOT(AND(LEFT(E98,5)="12.32",IFERROR(U98/$G$6,"")&lt;&gt;0))),"", IFERROR(U98/$U$6,""))</f>
      </c>
    </row>
    <row r="99" ht="16" customHeight="1" spans="1:23" x14ac:dyDescent="0.25">
      <c r="A99" s="40"/>
      <c r="C99" s="68"/>
      <c r="D99" s="68"/>
      <c r="E99" s="69" t="s">
        <v>134</v>
      </c>
      <c r="F99" s="70" t="s">
        <v>134</v>
      </c>
      <c r="G99" s="71">
        <f>SUMIFS(
INDEX('ETPT Format DDG'!$A:$ZZ,,IFERROR(MATCH(E99,'ETPT Format DDG'!$2:$2,0),MATCH(C99,'ETPT Format DDG'!$2:$2,0))),
INDEX( 'ETPT Format DDG'!$A:$ZZ,,MATCH("Fonction agrégat",'ETPT Format DDG'!2:2,0)),"M-TIT",
INDEX( 'ETPT Format DDG'!$A:$ZZ,,MATCH("Juridiction",'ETPT Format DDG'!2:2,0)),$A$3)</f>
      </c>
      <c r="H99" s="72">
        <f>IF(AND(OR(LEFT(C99,3)="12.",LEFT(E99,3)="12.",LEFT(E99,5)="CET &gt;",IFERROR(G99/$G$6,"")=0),NOT(AND(LEFT(E99,4)="12.8",IFERROR(G99/$G$6,"")&lt;&gt;0)),NOT(AND(LEFT(E99,5)="12.31",IFERROR(G99/$G$6,"")&lt;&gt;0)),NOT(AND(LEFT(E99,5)="12.32",IFERROR(G99/$G$6,"")&lt;&gt;0))),"", IFERROR(G99/$G$6,""))</f>
      </c>
      <c r="I99" s="73">
        <f>SUMIFS(
INDEX('ETPT Format DDG'!$A:$ZZ,,IFERROR(MATCH(E99,'ETPT Format DDG'!$2:$2,0),MATCH(C99,'ETPT Format DDG'!$2:$2,0))),
INDEX( 'ETPT Format DDG'!$A:$ZZ,,MATCH("Fonction agrégat",'ETPT Format DDG'!2:2,0)),"M-PLAC-ADD",
INDEX( 'ETPT Format DDG'!$A:$ZZ,,MATCH("Juridiction",'ETPT Format DDG'!2:2,0)),$A$3)</f>
      </c>
      <c r="J99" s="73">
        <f>SUMIFS(
INDEX('ETPT Format DDG'!$A:$ZZ,,IFERROR(MATCH(E99,'ETPT Format DDG'!$2:$2,0),MATCH(C99,'ETPT Format DDG'!$2:$2,0))),
INDEX( 'ETPT Format DDG'!$A:$ZZ,,MATCH("Fonction agrégat",'ETPT Format DDG'!2:2,0)),"M-PLAC-SUB",
INDEX( 'ETPT Format DDG'!$A:$ZZ,,MATCH("Juridiction",'ETPT Format DDG'!2:2,0)),$A$3)</f>
      </c>
      <c r="K99" s="73">
        <f>SUMIFS(
INDEX('ETPT Format DDG'!$A:$ZZ,,IFERROR(MATCH(E99,'ETPT Format DDG'!$2:$2,0),MATCH(C99,'ETPT Format DDG'!$2:$2,0))),
INDEX( 'ETPT Format DDG'!$A:$ZZ,,MATCH("Fonction agrégat",'ETPT Format DDG'!2:2,0)),"M-CONT",
INDEX( 'ETPT Format DDG'!$A:$ZZ,,MATCH("Juridiction",'ETPT Format DDG'!2:2,0)),$A$3,
INDEX( 'ETPT Format DDG'!$A:$ZZ,,MATCH("Catégorie",'ETPT Format DDG'!2:2,0)),"Magistrat")</f>
      </c>
      <c r="L99" s="71">
        <f>SUMIFS(
INDEX('ETPT Format DDG'!$A:$ZZ,,IFERROR(MATCH(E99,'ETPT Format DDG'!$2:$2,0),MATCH(C99,'ETPT Format DDG'!$2:$2,0))),
INDEX( 'ETPT Format DDG'!$A:$ZZ,,MATCH("Juridiction",'ETPT Format DDG'!2:2,0)),$A$3,
INDEX( 'ETPT Format DDG'!$A:$ZZ,,MATCH("Catégorie",'ETPT Format DDG'!2:2,0)),"Magistrat")</f>
      </c>
      <c r="M99" s="74">
        <f>IF(AND(OR(LEFT(C99,3)="12.",LEFT(E99,3)="12.",LEFT(E99,5)="CET &gt;", IFERROR(L99/$L$6,"")=0),NOT(AND(LEFT(E99,4)="12.8",IFERROR(G99/$G$6,"")&lt;&gt;0)),NOT(AND(LEFT(E99,5)="12.31",IFERROR(L99/$G$6,"")&lt;&gt;0)),NOT(AND(LEFT(E99,5)="12.32",IFERROR(L99/$G$6,"")&lt;&gt;0))),"", IFERROR(L99/$L$6,""))</f>
      </c>
      <c r="N99" s="73">
        <f>SUMIFS(
INDEX('ETPT Format DDG'!$A:$ZZ,,IFERROR(MATCH(E99,'ETPT Format DDG'!$2:$2,0),MATCH(C99,'ETPT Format DDG'!$2:$2,0))),
INDEX( 'ETPT Format DDG'!$A:$ZZ,,MATCH("Fonction agrégat",'ETPT Format DDG'!2:2,0)),"F-TIT",
INDEX( 'ETPT Format DDG'!$A:$ZZ,,MATCH("Juridiction",'ETPT Format DDG'!2:2,0)),$A$3)</f>
      </c>
      <c r="O99" s="72">
        <f>IF(AND(OR(LEFT(C99,3)="12.",LEFT(E99,3)="12.",LEFT(E99,5)="CET &gt;",IFERROR(N99/$N$6,"")=0),NOT(AND(LEFT(E99,4)="12.8",IFERROR(G99/$G$6,"")&lt;&gt;0)),NOT(AND(LEFT(E99,5)="12.31",IFERROR(N99/$G$6,"")&lt;&gt;0)),NOT(AND(LEFT(E99,5)="12.32",IFERROR(N99/$G$6,"")&lt;&gt;0))),"",IFERROR(N99/$N$6,""))</f>
      </c>
      <c r="P99" s="73">
        <f>SUMIFS(
INDEX('ETPT Format DDG'!$A:$FB,,IFERROR(MATCH(E99,'ETPT Format DDG'!$2:$2,0),MATCH(C99,'ETPT Format DDG'!$2:$2,0))),
INDEX( 'ETPT Format DDG'!$A:$ZZ,,MATCH("Fonction agrégat",'ETPT Format DDG'!2:2,0)),"F-PLAC-ADD",
INDEX( 'ETPT Format DDG'!$A:$ZZ,,MATCH("Juridiction",'ETPT Format DDG'!2:2,0)),$A$3)</f>
      </c>
      <c r="Q99" s="73">
        <f>SUMIFS(
INDEX('ETPT Format DDG'!$A:$FB,,IFERROR(MATCH(E99,'ETPT Format DDG'!$2:$2,0),MATCH(C99,'ETPT Format DDG'!$2:$2,0))),
INDEX( 'ETPT Format DDG'!$A:$ZZ,,MATCH("Fonction agrégat",'ETPT Format DDG'!2:2,0)),"F-PLAC-SUB",
INDEX( 'ETPT Format DDG'!$A:$ZZ,,MATCH("Juridiction",'ETPT Format DDG'!2:2,0)),$A$3)</f>
      </c>
      <c r="R99" s="73">
        <f>SUMIFS(
INDEX('ETPT Format DDG'!$A:$FB,,IFERROR(MATCH(E99,'ETPT Format DDG'!$2:$2,0),MATCH(C99,'ETPT Format DDG'!$2:$2,0))),
INDEX( 'ETPT Format DDG'!$A:$ZZ,,MATCH("Fonction agrégat",'ETPT Format DDG'!2:2,0)),"C",
'ETPT Format DDG'!$H:$H,"Greffe",
INDEX( 'ETPT Format DDG'!$A:$ZZ,,MATCH("Juridiction",'ETPT Format DDG'!2:2,0)),$A$3)</f>
      </c>
      <c r="S99" s="71">
        <f>SUMIFS(
INDEX('ETPT Format DDG'!$A:$FB,,IFERROR(MATCH(E99,'ETPT Format DDG'!$2:$2,0),MATCH(C99,'ETPT Format DDG'!$2:$2,0))),
INDEX( 'ETPT Format DDG'!$A:$ZZ,,MATCH("Catégorie",'ETPT Format DDG'!2:2,0)),"Greffe",
INDEX( 'ETPT Format DDG'!$A:$ZZ,,MATCH("Juridiction",'ETPT Format DDG'!2:2,0)),$A$3)</f>
      </c>
      <c r="T99" s="72">
        <f>IF(AND(OR(LEFT(C99,3)="12.",LEFT(E99,3)="12.",LEFT(E99,5)="CET &gt;",IFERROR(S99/$S$6,"")=0),NOT(AND(LEFT(E99,4)="12.8",IFERROR(G99/$G$6,"")&lt;&gt;0)),NOT(AND(LEFT(E99,5)="12.31",IFERROR(S99/$G$6,"")&lt;&gt;0)),NOT(AND(LEFT(E99,5)="12.32",IFERROR(S99/$G$6,"")&lt;&gt;0))),"", IFERROR(S99/$S$6,""))</f>
      </c>
      <c r="U99" s="71">
        <f>SUMIFS(
INDEX('ETPT Format DDG'!$A:$FB,,IFERROR(MATCH(E99,'ETPT Format DDG'!$2:$2,0),MATCH(C99,'ETPT Format DDG'!$2:$2,0))),
INDEX( 'ETPT Format DDG'!$A:$ZZ,,MATCH("Fonction agrégat",'ETPT Format DDG'!2:2,0)),"C",
INDEX( 'ETPT Format DDG'!$A:$ZZ,,MATCH("Juridiction",'ETPT Format DDG'!2:2,0)),$A$3,
INDEX( 'ETPT Format DDG'!$A:$ZZ,,MATCH("Catégorie",'ETPT Format DDG'!2:2,0)),"Autour du magistrat")</f>
      </c>
      <c r="V99" s="74">
        <f>IF(AND(OR(LEFT(C99,3)="12.",LEFT(E99,3)="12.",LEFT(E99,5)="CET &gt;",IFERROR(U99/$U$6,"")=0),NOT(AND(LEFT(E99,4)="12.8",IFERROR(G99/$G$6,"")&lt;&gt;0)),NOT(AND(LEFT(E99,5)="12.31",IFERROR(U99/$G$6,"")&lt;&gt;0)),NOT(AND(LEFT(E99,5)="12.32",IFERROR(U99/$G$6,"")&lt;&gt;0))),"", IFERROR(U99/$U$6,""))</f>
      </c>
    </row>
    <row r="100" ht="16" customHeight="1" spans="1:23" x14ac:dyDescent="0.25">
      <c r="A100" s="40"/>
      <c r="C100" s="68"/>
      <c r="D100" s="68"/>
      <c r="E100" s="69" t="s">
        <v>135</v>
      </c>
      <c r="F100" s="70" t="s">
        <v>135</v>
      </c>
      <c r="G100" s="71">
        <f>SUMIFS(
INDEX('ETPT Format DDG'!$A:$ZZ,,IFERROR(MATCH(E100,'ETPT Format DDG'!$2:$2,0),MATCH(C100,'ETPT Format DDG'!$2:$2,0))),
INDEX( 'ETPT Format DDG'!$A:$ZZ,,MATCH("Fonction agrégat",'ETPT Format DDG'!2:2,0)),"M-TIT",
INDEX( 'ETPT Format DDG'!$A:$ZZ,,MATCH("Juridiction",'ETPT Format DDG'!2:2,0)),$A$3)</f>
      </c>
      <c r="H100" s="72">
        <f>IF(AND(OR(LEFT(C100,3)="12.",LEFT(E100,3)="12.",LEFT(E100,5)="CET &gt;",IFERROR(G100/$G$6,"")=0),NOT(AND(LEFT(E100,4)="12.8",IFERROR(G100/$G$6,"")&lt;&gt;0)),NOT(AND(LEFT(E100,5)="12.31",IFERROR(G100/$G$6,"")&lt;&gt;0)),NOT(AND(LEFT(E100,5)="12.32",IFERROR(G100/$G$6,"")&lt;&gt;0))),"", IFERROR(G100/$G$6,""))</f>
      </c>
      <c r="I100" s="73">
        <f>SUMIFS(
INDEX('ETPT Format DDG'!$A:$ZZ,,IFERROR(MATCH(E100,'ETPT Format DDG'!$2:$2,0),MATCH(C100,'ETPT Format DDG'!$2:$2,0))),
INDEX( 'ETPT Format DDG'!$A:$ZZ,,MATCH("Fonction agrégat",'ETPT Format DDG'!2:2,0)),"M-PLAC-ADD",
INDEX( 'ETPT Format DDG'!$A:$ZZ,,MATCH("Juridiction",'ETPT Format DDG'!2:2,0)),$A$3)</f>
      </c>
      <c r="J100" s="73">
        <f>SUMIFS(
INDEX('ETPT Format DDG'!$A:$ZZ,,IFERROR(MATCH(E100,'ETPT Format DDG'!$2:$2,0),MATCH(C100,'ETPT Format DDG'!$2:$2,0))),
INDEX( 'ETPT Format DDG'!$A:$ZZ,,MATCH("Fonction agrégat",'ETPT Format DDG'!2:2,0)),"M-PLAC-SUB",
INDEX( 'ETPT Format DDG'!$A:$ZZ,,MATCH("Juridiction",'ETPT Format DDG'!2:2,0)),$A$3)</f>
      </c>
      <c r="K100" s="73">
        <f>SUMIFS(
INDEX('ETPT Format DDG'!$A:$ZZ,,IFERROR(MATCH(E100,'ETPT Format DDG'!$2:$2,0),MATCH(C100,'ETPT Format DDG'!$2:$2,0))),
INDEX( 'ETPT Format DDG'!$A:$ZZ,,MATCH("Fonction agrégat",'ETPT Format DDG'!2:2,0)),"M-CONT",
INDEX( 'ETPT Format DDG'!$A:$ZZ,,MATCH("Juridiction",'ETPT Format DDG'!2:2,0)),$A$3,
INDEX( 'ETPT Format DDG'!$A:$ZZ,,MATCH("Catégorie",'ETPT Format DDG'!2:2,0)),"Magistrat")</f>
      </c>
      <c r="L100" s="71">
        <f>SUMIFS(
INDEX('ETPT Format DDG'!$A:$ZZ,,IFERROR(MATCH(E100,'ETPT Format DDG'!$2:$2,0),MATCH(C100,'ETPT Format DDG'!$2:$2,0))),
INDEX( 'ETPT Format DDG'!$A:$ZZ,,MATCH("Juridiction",'ETPT Format DDG'!2:2,0)),$A$3,
INDEX( 'ETPT Format DDG'!$A:$ZZ,,MATCH("Catégorie",'ETPT Format DDG'!2:2,0)),"Magistrat")</f>
      </c>
      <c r="M100" s="74">
        <f>IF(AND(OR(LEFT(C100,3)="12.",LEFT(E100,3)="12.",LEFT(E100,5)="CET &gt;", IFERROR(L100/$L$6,"")=0),NOT(AND(LEFT(E100,4)="12.8",IFERROR(G100/$G$6,"")&lt;&gt;0)),NOT(AND(LEFT(E100,5)="12.31",IFERROR(L100/$G$6,"")&lt;&gt;0)),NOT(AND(LEFT(E100,5)="12.32",IFERROR(L100/$G$6,"")&lt;&gt;0))),"", IFERROR(L100/$L$6,""))</f>
      </c>
      <c r="N100" s="73">
        <f>SUMIFS(
INDEX('ETPT Format DDG'!$A:$ZZ,,IFERROR(MATCH(E100,'ETPT Format DDG'!$2:$2,0),MATCH(C100,'ETPT Format DDG'!$2:$2,0))),
INDEX( 'ETPT Format DDG'!$A:$ZZ,,MATCH("Fonction agrégat",'ETPT Format DDG'!2:2,0)),"F-TIT",
INDEX( 'ETPT Format DDG'!$A:$ZZ,,MATCH("Juridiction",'ETPT Format DDG'!2:2,0)),$A$3)</f>
      </c>
      <c r="O100" s="72">
        <f>IF(AND(OR(LEFT(C100,3)="12.",LEFT(E100,3)="12.",LEFT(E100,5)="CET &gt;",IFERROR(N100/$N$6,"")=0),NOT(AND(LEFT(E100,4)="12.8",IFERROR(G100/$G$6,"")&lt;&gt;0)),NOT(AND(LEFT(E100,5)="12.31",IFERROR(N100/$G$6,"")&lt;&gt;0)),NOT(AND(LEFT(E100,5)="12.32",IFERROR(N100/$G$6,"")&lt;&gt;0))),"",IFERROR(N100/$N$6,""))</f>
      </c>
      <c r="P100" s="73">
        <f>SUMIFS(
INDEX('ETPT Format DDG'!$A:$FB,,IFERROR(MATCH(E100,'ETPT Format DDG'!$2:$2,0),MATCH(C100,'ETPT Format DDG'!$2:$2,0))),
INDEX( 'ETPT Format DDG'!$A:$ZZ,,MATCH("Fonction agrégat",'ETPT Format DDG'!2:2,0)),"F-PLAC-ADD",
INDEX( 'ETPT Format DDG'!$A:$ZZ,,MATCH("Juridiction",'ETPT Format DDG'!2:2,0)),$A$3)</f>
      </c>
      <c r="Q100" s="73">
        <f>SUMIFS(
INDEX('ETPT Format DDG'!$A:$FB,,IFERROR(MATCH(E100,'ETPT Format DDG'!$2:$2,0),MATCH(C100,'ETPT Format DDG'!$2:$2,0))),
INDEX( 'ETPT Format DDG'!$A:$ZZ,,MATCH("Fonction agrégat",'ETPT Format DDG'!2:2,0)),"F-PLAC-SUB",
INDEX( 'ETPT Format DDG'!$A:$ZZ,,MATCH("Juridiction",'ETPT Format DDG'!2:2,0)),$A$3)</f>
      </c>
      <c r="R100" s="73">
        <f>SUMIFS(
INDEX('ETPT Format DDG'!$A:$FB,,IFERROR(MATCH(E100,'ETPT Format DDG'!$2:$2,0),MATCH(C100,'ETPT Format DDG'!$2:$2,0))),
INDEX( 'ETPT Format DDG'!$A:$ZZ,,MATCH("Fonction agrégat",'ETPT Format DDG'!2:2,0)),"C",
'ETPT Format DDG'!$H:$H,"Greffe",
INDEX( 'ETPT Format DDG'!$A:$ZZ,,MATCH("Juridiction",'ETPT Format DDG'!2:2,0)),$A$3)</f>
      </c>
      <c r="S100" s="71">
        <f>SUMIFS(
INDEX('ETPT Format DDG'!$A:$FB,,IFERROR(MATCH(E100,'ETPT Format DDG'!$2:$2,0),MATCH(C100,'ETPT Format DDG'!$2:$2,0))),
INDEX( 'ETPT Format DDG'!$A:$ZZ,,MATCH("Catégorie",'ETPT Format DDG'!2:2,0)),"Greffe",
INDEX( 'ETPT Format DDG'!$A:$ZZ,,MATCH("Juridiction",'ETPT Format DDG'!2:2,0)),$A$3)</f>
      </c>
      <c r="T100" s="72">
        <f>IF(AND(OR(LEFT(C100,3)="12.",LEFT(E100,3)="12.",LEFT(E100,5)="CET &gt;",IFERROR(S100/$S$6,"")=0),NOT(AND(LEFT(E100,4)="12.8",IFERROR(G100/$G$6,"")&lt;&gt;0)),NOT(AND(LEFT(E100,5)="12.31",IFERROR(S100/$G$6,"")&lt;&gt;0)),NOT(AND(LEFT(E100,5)="12.32",IFERROR(S100/$G$6,"")&lt;&gt;0))),"", IFERROR(S100/$S$6,""))</f>
      </c>
      <c r="U100" s="71">
        <f>SUMIFS(
INDEX('ETPT Format DDG'!$A:$FB,,IFERROR(MATCH(E100,'ETPT Format DDG'!$2:$2,0),MATCH(C100,'ETPT Format DDG'!$2:$2,0))),
INDEX( 'ETPT Format DDG'!$A:$ZZ,,MATCH("Fonction agrégat",'ETPT Format DDG'!2:2,0)),"C",
INDEX( 'ETPT Format DDG'!$A:$ZZ,,MATCH("Juridiction",'ETPT Format DDG'!2:2,0)),$A$3,
INDEX( 'ETPT Format DDG'!$A:$ZZ,,MATCH("Catégorie",'ETPT Format DDG'!2:2,0)),"Autour du magistrat")</f>
      </c>
      <c r="V100" s="74">
        <f>IF(AND(OR(LEFT(C100,3)="12.",LEFT(E100,3)="12.",LEFT(E100,5)="CET &gt;",IFERROR(U100/$U$6,"")=0),NOT(AND(LEFT(E100,4)="12.8",IFERROR(G100/$G$6,"")&lt;&gt;0)),NOT(AND(LEFT(E100,5)="12.31",IFERROR(U100/$G$6,"")&lt;&gt;0)),NOT(AND(LEFT(E100,5)="12.32",IFERROR(U100/$G$6,"")&lt;&gt;0))),"", IFERROR(U100/$U$6,""))</f>
      </c>
    </row>
    <row r="101" ht="16" customHeight="1" spans="1:23" x14ac:dyDescent="0.25">
      <c r="A101" s="40"/>
      <c r="C101" s="68"/>
      <c r="D101" s="68"/>
      <c r="E101" s="69" t="s">
        <v>136</v>
      </c>
      <c r="F101" s="70" t="s">
        <v>136</v>
      </c>
      <c r="G101" s="71">
        <f>SUMIFS(
INDEX('ETPT Format DDG'!$A:$ZZ,,IFERROR(MATCH(E101,'ETPT Format DDG'!$2:$2,0),MATCH(C101,'ETPT Format DDG'!$2:$2,0))),
INDEX( 'ETPT Format DDG'!$A:$ZZ,,MATCH("Fonction agrégat",'ETPT Format DDG'!2:2,0)),"M-TIT",
INDEX( 'ETPT Format DDG'!$A:$ZZ,,MATCH("Juridiction",'ETPT Format DDG'!2:2,0)),$A$3)</f>
      </c>
      <c r="H101" s="72">
        <f>IF(AND(OR(LEFT(C101,3)="12.",LEFT(E101,3)="12.",LEFT(E101,5)="CET &gt;",IFERROR(G101/$G$6,"")=0),NOT(AND(LEFT(E101,4)="12.8",IFERROR(G101/$G$6,"")&lt;&gt;0)),NOT(AND(LEFT(E101,5)="12.31",IFERROR(G101/$G$6,"")&lt;&gt;0)),NOT(AND(LEFT(E101,5)="12.32",IFERROR(G101/$G$6,"")&lt;&gt;0))),"", IFERROR(G101/$G$6,""))</f>
      </c>
      <c r="I101" s="73">
        <f>SUMIFS(
INDEX('ETPT Format DDG'!$A:$ZZ,,IFERROR(MATCH(E101,'ETPT Format DDG'!$2:$2,0),MATCH(C101,'ETPT Format DDG'!$2:$2,0))),
INDEX( 'ETPT Format DDG'!$A:$ZZ,,MATCH("Fonction agrégat",'ETPT Format DDG'!2:2,0)),"M-PLAC-ADD",
INDEX( 'ETPT Format DDG'!$A:$ZZ,,MATCH("Juridiction",'ETPT Format DDG'!2:2,0)),$A$3)</f>
      </c>
      <c r="J101" s="73">
        <f>SUMIFS(
INDEX('ETPT Format DDG'!$A:$ZZ,,IFERROR(MATCH(E101,'ETPT Format DDG'!$2:$2,0),MATCH(C101,'ETPT Format DDG'!$2:$2,0))),
INDEX( 'ETPT Format DDG'!$A:$ZZ,,MATCH("Fonction agrégat",'ETPT Format DDG'!2:2,0)),"M-PLAC-SUB",
INDEX( 'ETPT Format DDG'!$A:$ZZ,,MATCH("Juridiction",'ETPT Format DDG'!2:2,0)),$A$3)</f>
      </c>
      <c r="K101" s="73">
        <f>SUMIFS(
INDEX('ETPT Format DDG'!$A:$ZZ,,IFERROR(MATCH(E101,'ETPT Format DDG'!$2:$2,0),MATCH(C101,'ETPT Format DDG'!$2:$2,0))),
INDEX( 'ETPT Format DDG'!$A:$ZZ,,MATCH("Fonction agrégat",'ETPT Format DDG'!2:2,0)),"M-CONT",
INDEX( 'ETPT Format DDG'!$A:$ZZ,,MATCH("Juridiction",'ETPT Format DDG'!2:2,0)),$A$3,
INDEX( 'ETPT Format DDG'!$A:$ZZ,,MATCH("Catégorie",'ETPT Format DDG'!2:2,0)),"Magistrat")</f>
      </c>
      <c r="L101" s="71">
        <f>SUMIFS(
INDEX('ETPT Format DDG'!$A:$ZZ,,IFERROR(MATCH(E101,'ETPT Format DDG'!$2:$2,0),MATCH(C101,'ETPT Format DDG'!$2:$2,0))),
INDEX( 'ETPT Format DDG'!$A:$ZZ,,MATCH("Juridiction",'ETPT Format DDG'!2:2,0)),$A$3,
INDEX( 'ETPT Format DDG'!$A:$ZZ,,MATCH("Catégorie",'ETPT Format DDG'!2:2,0)),"Magistrat")</f>
      </c>
      <c r="M101" s="74">
        <f>IF(AND(OR(LEFT(C101,3)="12.",LEFT(E101,3)="12.",LEFT(E101,5)="CET &gt;", IFERROR(L101/$L$6,"")=0),NOT(AND(LEFT(E101,4)="12.8",IFERROR(G101/$G$6,"")&lt;&gt;0)),NOT(AND(LEFT(E101,5)="12.31",IFERROR(L101/$G$6,"")&lt;&gt;0)),NOT(AND(LEFT(E101,5)="12.32",IFERROR(L101/$G$6,"")&lt;&gt;0))),"", IFERROR(L101/$L$6,""))</f>
      </c>
      <c r="N101" s="73">
        <f>SUMIFS(
INDEX('ETPT Format DDG'!$A:$ZZ,,IFERROR(MATCH(E101,'ETPT Format DDG'!$2:$2,0),MATCH(C101,'ETPT Format DDG'!$2:$2,0))),
INDEX( 'ETPT Format DDG'!$A:$ZZ,,MATCH("Fonction agrégat",'ETPT Format DDG'!2:2,0)),"F-TIT",
INDEX( 'ETPT Format DDG'!$A:$ZZ,,MATCH("Juridiction",'ETPT Format DDG'!2:2,0)),$A$3)</f>
      </c>
      <c r="O101" s="72">
        <f>IF(AND(OR(LEFT(C101,3)="12.",LEFT(E101,3)="12.",LEFT(E101,5)="CET &gt;",IFERROR(N101/$N$6,"")=0),NOT(AND(LEFT(E101,4)="12.8",IFERROR(G101/$G$6,"")&lt;&gt;0)),NOT(AND(LEFT(E101,5)="12.31",IFERROR(N101/$G$6,"")&lt;&gt;0)),NOT(AND(LEFT(E101,5)="12.32",IFERROR(N101/$G$6,"")&lt;&gt;0))),"",IFERROR(N101/$N$6,""))</f>
      </c>
      <c r="P101" s="73">
        <f>SUMIFS(
INDEX('ETPT Format DDG'!$A:$FB,,IFERROR(MATCH(E101,'ETPT Format DDG'!$2:$2,0),MATCH(C101,'ETPT Format DDG'!$2:$2,0))),
INDEX( 'ETPT Format DDG'!$A:$ZZ,,MATCH("Fonction agrégat",'ETPT Format DDG'!2:2,0)),"F-PLAC-ADD",
INDEX( 'ETPT Format DDG'!$A:$ZZ,,MATCH("Juridiction",'ETPT Format DDG'!2:2,0)),$A$3)</f>
      </c>
      <c r="Q101" s="73">
        <f>SUMIFS(
INDEX('ETPT Format DDG'!$A:$FB,,IFERROR(MATCH(E101,'ETPT Format DDG'!$2:$2,0),MATCH(C101,'ETPT Format DDG'!$2:$2,0))),
INDEX( 'ETPT Format DDG'!$A:$ZZ,,MATCH("Fonction agrégat",'ETPT Format DDG'!2:2,0)),"F-PLAC-SUB",
INDEX( 'ETPT Format DDG'!$A:$ZZ,,MATCH("Juridiction",'ETPT Format DDG'!2:2,0)),$A$3)</f>
      </c>
      <c r="R101" s="73">
        <f>SUMIFS(
INDEX('ETPT Format DDG'!$A:$FB,,IFERROR(MATCH(E101,'ETPT Format DDG'!$2:$2,0),MATCH(C101,'ETPT Format DDG'!$2:$2,0))),
INDEX( 'ETPT Format DDG'!$A:$ZZ,,MATCH("Fonction agrégat",'ETPT Format DDG'!2:2,0)),"C",
'ETPT Format DDG'!$H:$H,"Greffe",
INDEX( 'ETPT Format DDG'!$A:$ZZ,,MATCH("Juridiction",'ETPT Format DDG'!2:2,0)),$A$3)</f>
      </c>
      <c r="S101" s="71">
        <f>SUMIFS(
INDEX('ETPT Format DDG'!$A:$FB,,IFERROR(MATCH(E101,'ETPT Format DDG'!$2:$2,0),MATCH(C101,'ETPT Format DDG'!$2:$2,0))),
INDEX( 'ETPT Format DDG'!$A:$ZZ,,MATCH("Catégorie",'ETPT Format DDG'!2:2,0)),"Greffe",
INDEX( 'ETPT Format DDG'!$A:$ZZ,,MATCH("Juridiction",'ETPT Format DDG'!2:2,0)),$A$3)</f>
      </c>
      <c r="T101" s="72">
        <f>IF(AND(OR(LEFT(C101,3)="12.",LEFT(E101,3)="12.",LEFT(E101,5)="CET &gt;",IFERROR(S101/$S$6,"")=0),NOT(AND(LEFT(E101,4)="12.8",IFERROR(G101/$G$6,"")&lt;&gt;0)),NOT(AND(LEFT(E101,5)="12.31",IFERROR(S101/$G$6,"")&lt;&gt;0)),NOT(AND(LEFT(E101,5)="12.32",IFERROR(S101/$G$6,"")&lt;&gt;0))),"", IFERROR(S101/$S$6,""))</f>
      </c>
      <c r="U101" s="71">
        <f>SUMIFS(
INDEX('ETPT Format DDG'!$A:$FB,,IFERROR(MATCH(E101,'ETPT Format DDG'!$2:$2,0),MATCH(C101,'ETPT Format DDG'!$2:$2,0))),
INDEX( 'ETPT Format DDG'!$A:$ZZ,,MATCH("Fonction agrégat",'ETPT Format DDG'!2:2,0)),"C",
INDEX( 'ETPT Format DDG'!$A:$ZZ,,MATCH("Juridiction",'ETPT Format DDG'!2:2,0)),$A$3,
INDEX( 'ETPT Format DDG'!$A:$ZZ,,MATCH("Catégorie",'ETPT Format DDG'!2:2,0)),"Autour du magistrat")</f>
      </c>
      <c r="V101" s="74">
        <f>IF(AND(OR(LEFT(C101,3)="12.",LEFT(E101,3)="12.",LEFT(E101,5)="CET &gt;",IFERROR(U101/$U$6,"")=0),NOT(AND(LEFT(E101,4)="12.8",IFERROR(G101/$G$6,"")&lt;&gt;0)),NOT(AND(LEFT(E101,5)="12.31",IFERROR(U101/$G$6,"")&lt;&gt;0)),NOT(AND(LEFT(E101,5)="12.32",IFERROR(U101/$G$6,"")&lt;&gt;0))),"", IFERROR(U101/$U$6,""))</f>
      </c>
    </row>
    <row r="102" ht="16" customHeight="1" spans="1:23" x14ac:dyDescent="0.25">
      <c r="A102" s="40"/>
      <c r="C102" s="68" t="s">
        <v>1166</v>
      </c>
      <c r="D102" s="68" t="s">
        <v>1166</v>
      </c>
      <c r="E102" s="69"/>
      <c r="F102" s="70"/>
      <c r="G102" s="71">
        <f>SUMIFS(
INDEX('ETPT Format DDG'!$A:$ZZ,,IFERROR(MATCH(E102,'ETPT Format DDG'!$2:$2,0),MATCH(C102,'ETPT Format DDG'!$2:$2,0))),
INDEX( 'ETPT Format DDG'!$A:$ZZ,,MATCH("Fonction agrégat",'ETPT Format DDG'!2:2,0)),"M-TIT",
INDEX( 'ETPT Format DDG'!$A:$ZZ,,MATCH("Juridiction",'ETPT Format DDG'!2:2,0)),$A$3)</f>
      </c>
      <c r="H102" s="72">
        <f>IF(AND(OR(LEFT(C102,3)="12.",LEFT(E102,3)="12.",LEFT(E102,5)="CET &gt;",IFERROR(G102/$G$6,"")=0),NOT(AND(LEFT(E102,4)="12.8",IFERROR(G102/$G$6,"")&lt;&gt;0)),NOT(AND(LEFT(E102,5)="12.31",IFERROR(G102/$G$6,"")&lt;&gt;0)),NOT(AND(LEFT(E102,5)="12.32",IFERROR(G102/$G$6,"")&lt;&gt;0))),"", IFERROR(G102/$G$6,""))</f>
      </c>
      <c r="I102" s="73">
        <f>SUMIFS(
INDEX('ETPT Format DDG'!$A:$ZZ,,IFERROR(MATCH(E102,'ETPT Format DDG'!$2:$2,0),MATCH(C102,'ETPT Format DDG'!$2:$2,0))),
INDEX( 'ETPT Format DDG'!$A:$ZZ,,MATCH("Fonction agrégat",'ETPT Format DDG'!2:2,0)),"M-PLAC-ADD",
INDEX( 'ETPT Format DDG'!$A:$ZZ,,MATCH("Juridiction",'ETPT Format DDG'!2:2,0)),$A$3)</f>
      </c>
      <c r="J102" s="73">
        <f>SUMIFS(
INDEX('ETPT Format DDG'!$A:$ZZ,,IFERROR(MATCH(E102,'ETPT Format DDG'!$2:$2,0),MATCH(C102,'ETPT Format DDG'!$2:$2,0))),
INDEX( 'ETPT Format DDG'!$A:$ZZ,,MATCH("Fonction agrégat",'ETPT Format DDG'!2:2,0)),"M-PLAC-SUB",
INDEX( 'ETPT Format DDG'!$A:$ZZ,,MATCH("Juridiction",'ETPT Format DDG'!2:2,0)),$A$3)</f>
      </c>
      <c r="K102" s="73">
        <f>SUMIFS(
INDEX('ETPT Format DDG'!$A:$ZZ,,IFERROR(MATCH(E102,'ETPT Format DDG'!$2:$2,0),MATCH(C102,'ETPT Format DDG'!$2:$2,0))),
INDEX( 'ETPT Format DDG'!$A:$ZZ,,MATCH("Fonction agrégat",'ETPT Format DDG'!2:2,0)),"M-CONT",
INDEX( 'ETPT Format DDG'!$A:$ZZ,,MATCH("Juridiction",'ETPT Format DDG'!2:2,0)),$A$3,
INDEX( 'ETPT Format DDG'!$A:$ZZ,,MATCH("Catégorie",'ETPT Format DDG'!2:2,0)),"Magistrat")</f>
      </c>
      <c r="L102" s="71">
        <f>SUMIFS(
INDEX('ETPT Format DDG'!$A:$ZZ,,IFERROR(MATCH(E102,'ETPT Format DDG'!$2:$2,0),MATCH(C102,'ETPT Format DDG'!$2:$2,0))),
INDEX( 'ETPT Format DDG'!$A:$ZZ,,MATCH("Juridiction",'ETPT Format DDG'!2:2,0)),$A$3,
INDEX( 'ETPT Format DDG'!$A:$ZZ,,MATCH("Catégorie",'ETPT Format DDG'!2:2,0)),"Magistrat")</f>
      </c>
      <c r="M102" s="74">
        <f>IF(AND(OR(LEFT(C102,3)="12.",LEFT(E102,3)="12.",LEFT(E102,5)="CET &gt;", IFERROR(L102/$L$6,"")=0),NOT(AND(LEFT(E102,4)="12.8",IFERROR(G102/$G$6,"")&lt;&gt;0)),NOT(AND(LEFT(E102,5)="12.31",IFERROR(L102/$G$6,"")&lt;&gt;0)),NOT(AND(LEFT(E102,5)="12.32",IFERROR(L102/$G$6,"")&lt;&gt;0))),"", IFERROR(L102/$L$6,""))</f>
      </c>
      <c r="N102" s="73">
        <f>SUMIFS(
INDEX('ETPT Format DDG'!$A:$ZZ,,IFERROR(MATCH(E102,'ETPT Format DDG'!$2:$2,0),MATCH(C102,'ETPT Format DDG'!$2:$2,0))),
INDEX( 'ETPT Format DDG'!$A:$ZZ,,MATCH("Fonction agrégat",'ETPT Format DDG'!2:2,0)),"F-TIT",
INDEX( 'ETPT Format DDG'!$A:$ZZ,,MATCH("Juridiction",'ETPT Format DDG'!2:2,0)),$A$3)</f>
      </c>
      <c r="O102" s="72">
        <f>IF(AND(OR(LEFT(C102,3)="12.",LEFT(E102,3)="12.",LEFT(E102,5)="CET &gt;",IFERROR(N102/$N$6,"")=0),NOT(AND(LEFT(E102,4)="12.8",IFERROR(G102/$G$6,"")&lt;&gt;0)),NOT(AND(LEFT(E102,5)="12.31",IFERROR(N102/$G$6,"")&lt;&gt;0)),NOT(AND(LEFT(E102,5)="12.32",IFERROR(N102/$G$6,"")&lt;&gt;0))),"",IFERROR(N102/$N$6,""))</f>
      </c>
      <c r="P102" s="73">
        <f>SUMIFS(
INDEX('ETPT Format DDG'!$A:$FB,,IFERROR(MATCH(E102,'ETPT Format DDG'!$2:$2,0),MATCH(C102,'ETPT Format DDG'!$2:$2,0))),
INDEX( 'ETPT Format DDG'!$A:$ZZ,,MATCH("Fonction agrégat",'ETPT Format DDG'!2:2,0)),"F-PLAC-ADD",
INDEX( 'ETPT Format DDG'!$A:$ZZ,,MATCH("Juridiction",'ETPT Format DDG'!2:2,0)),$A$3)</f>
      </c>
      <c r="Q102" s="73">
        <f>SUMIFS(
INDEX('ETPT Format DDG'!$A:$FB,,IFERROR(MATCH(E102,'ETPT Format DDG'!$2:$2,0),MATCH(C102,'ETPT Format DDG'!$2:$2,0))),
INDEX( 'ETPT Format DDG'!$A:$ZZ,,MATCH("Fonction agrégat",'ETPT Format DDG'!2:2,0)),"F-PLAC-SUB",
INDEX( 'ETPT Format DDG'!$A:$ZZ,,MATCH("Juridiction",'ETPT Format DDG'!2:2,0)),$A$3)</f>
      </c>
      <c r="R102" s="73">
        <f>SUMIFS(
INDEX('ETPT Format DDG'!$A:$FB,,IFERROR(MATCH(E102,'ETPT Format DDG'!$2:$2,0),MATCH(C102,'ETPT Format DDG'!$2:$2,0))),
INDEX( 'ETPT Format DDG'!$A:$ZZ,,MATCH("Fonction agrégat",'ETPT Format DDG'!2:2,0)),"C",
'ETPT Format DDG'!$H:$H,"Greffe",
INDEX( 'ETPT Format DDG'!$A:$ZZ,,MATCH("Juridiction",'ETPT Format DDG'!2:2,0)),$A$3)</f>
      </c>
      <c r="S102" s="71">
        <f>SUMIFS(
INDEX('ETPT Format DDG'!$A:$FB,,IFERROR(MATCH(E102,'ETPT Format DDG'!$2:$2,0),MATCH(C102,'ETPT Format DDG'!$2:$2,0))),
INDEX( 'ETPT Format DDG'!$A:$ZZ,,MATCH("Catégorie",'ETPT Format DDG'!2:2,0)),"Greffe",
INDEX( 'ETPT Format DDG'!$A:$ZZ,,MATCH("Juridiction",'ETPT Format DDG'!2:2,0)),$A$3)</f>
      </c>
      <c r="T102" s="72">
        <f>IF(AND(OR(LEFT(C102,3)="12.",LEFT(E102,3)="12.",LEFT(E102,5)="CET &gt;",IFERROR(S102/$S$6,"")=0),NOT(AND(LEFT(E102,4)="12.8",IFERROR(G102/$G$6,"")&lt;&gt;0)),NOT(AND(LEFT(E102,5)="12.31",IFERROR(S102/$G$6,"")&lt;&gt;0)),NOT(AND(LEFT(E102,5)="12.32",IFERROR(S102/$G$6,"")&lt;&gt;0))),"", IFERROR(S102/$S$6,""))</f>
      </c>
      <c r="U102" s="71">
        <f>SUMIFS(
INDEX('ETPT Format DDG'!$A:$FB,,IFERROR(MATCH(E102,'ETPT Format DDG'!$2:$2,0),MATCH(C102,'ETPT Format DDG'!$2:$2,0))),
INDEX( 'ETPT Format DDG'!$A:$ZZ,,MATCH("Fonction agrégat",'ETPT Format DDG'!2:2,0)),"C",
INDEX( 'ETPT Format DDG'!$A:$ZZ,,MATCH("Juridiction",'ETPT Format DDG'!2:2,0)),$A$3,
INDEX( 'ETPT Format DDG'!$A:$ZZ,,MATCH("Catégorie",'ETPT Format DDG'!2:2,0)),"Autour du magistrat")</f>
      </c>
      <c r="V102" s="74">
        <f>IF(AND(OR(LEFT(C102,3)="12.",LEFT(E102,3)="12.",LEFT(E102,5)="CET &gt;",IFERROR(U102/$U$6,"")=0),NOT(AND(LEFT(E102,4)="12.8",IFERROR(G102/$G$6,"")&lt;&gt;0)),NOT(AND(LEFT(E102,5)="12.31",IFERROR(U102/$G$6,"")&lt;&gt;0)),NOT(AND(LEFT(E102,5)="12.32",IFERROR(U102/$G$6,"")&lt;&gt;0))),"", IFERROR(U102/$U$6,""))</f>
      </c>
    </row>
    <row r="103" ht="16" customHeight="1" spans="1:23" x14ac:dyDescent="0.25">
      <c r="A103" s="40"/>
      <c r="C103" s="68"/>
      <c r="D103" s="68"/>
      <c r="E103" s="69" t="s">
        <v>142</v>
      </c>
      <c r="F103" s="70" t="s">
        <v>142</v>
      </c>
      <c r="G103" s="71">
        <f>SUMIFS(
INDEX('ETPT Format DDG'!$A:$ZZ,,IFERROR(MATCH(E103,'ETPT Format DDG'!$2:$2,0),MATCH(C103,'ETPT Format DDG'!$2:$2,0))),
INDEX( 'ETPT Format DDG'!$A:$ZZ,,MATCH("Fonction agrégat",'ETPT Format DDG'!2:2,0)),"M-TIT",
INDEX( 'ETPT Format DDG'!$A:$ZZ,,MATCH("Juridiction",'ETPT Format DDG'!2:2,0)),$A$3)</f>
      </c>
      <c r="H103" s="72">
        <f>IF(AND(OR(LEFT(C103,3)="12.",LEFT(E103,3)="12.",LEFT(E103,5)="CET &gt;",IFERROR(G103/$G$6,"")=0),NOT(AND(LEFT(E103,4)="12.8",IFERROR(G103/$G$6,"")&lt;&gt;0)),NOT(AND(LEFT(E103,5)="12.31",IFERROR(G103/$G$6,"")&lt;&gt;0)),NOT(AND(LEFT(E103,5)="12.32",IFERROR(G103/$G$6,"")&lt;&gt;0))),"", IFERROR(G103/$G$6,""))</f>
      </c>
      <c r="I103" s="73">
        <f>SUMIFS(
INDEX('ETPT Format DDG'!$A:$ZZ,,IFERROR(MATCH(E103,'ETPT Format DDG'!$2:$2,0),MATCH(C103,'ETPT Format DDG'!$2:$2,0))),
INDEX( 'ETPT Format DDG'!$A:$ZZ,,MATCH("Fonction agrégat",'ETPT Format DDG'!2:2,0)),"M-PLAC-ADD",
INDEX( 'ETPT Format DDG'!$A:$ZZ,,MATCH("Juridiction",'ETPT Format DDG'!2:2,0)),$A$3)</f>
      </c>
      <c r="J103" s="73">
        <f>SUMIFS(
INDEX('ETPT Format DDG'!$A:$ZZ,,IFERROR(MATCH(E103,'ETPT Format DDG'!$2:$2,0),MATCH(C103,'ETPT Format DDG'!$2:$2,0))),
INDEX( 'ETPT Format DDG'!$A:$ZZ,,MATCH("Fonction agrégat",'ETPT Format DDG'!2:2,0)),"M-PLAC-SUB",
INDEX( 'ETPT Format DDG'!$A:$ZZ,,MATCH("Juridiction",'ETPT Format DDG'!2:2,0)),$A$3)</f>
      </c>
      <c r="K103" s="73">
        <f>SUMIFS(
INDEX('ETPT Format DDG'!$A:$ZZ,,IFERROR(MATCH(E103,'ETPT Format DDG'!$2:$2,0),MATCH(C103,'ETPT Format DDG'!$2:$2,0))),
INDEX( 'ETPT Format DDG'!$A:$ZZ,,MATCH("Fonction agrégat",'ETPT Format DDG'!2:2,0)),"M-CONT",
INDEX( 'ETPT Format DDG'!$A:$ZZ,,MATCH("Juridiction",'ETPT Format DDG'!2:2,0)),$A$3,
INDEX( 'ETPT Format DDG'!$A:$ZZ,,MATCH("Catégorie",'ETPT Format DDG'!2:2,0)),"Magistrat")</f>
      </c>
      <c r="L103" s="71">
        <f>SUMIFS(
INDEX('ETPT Format DDG'!$A:$ZZ,,IFERROR(MATCH(E103,'ETPT Format DDG'!$2:$2,0),MATCH(C103,'ETPT Format DDG'!$2:$2,0))),
INDEX( 'ETPT Format DDG'!$A:$ZZ,,MATCH("Juridiction",'ETPT Format DDG'!2:2,0)),$A$3,
INDEX( 'ETPT Format DDG'!$A:$ZZ,,MATCH("Catégorie",'ETPT Format DDG'!2:2,0)),"Magistrat")</f>
      </c>
      <c r="M103" s="74">
        <f>IF(AND(OR(LEFT(C103,3)="12.",LEFT(E103,3)="12.",LEFT(E103,5)="CET &gt;", IFERROR(L103/$L$6,"")=0),NOT(AND(LEFT(E103,4)="12.8",IFERROR(G103/$G$6,"")&lt;&gt;0)),NOT(AND(LEFT(E103,5)="12.31",IFERROR(L103/$G$6,"")&lt;&gt;0)),NOT(AND(LEFT(E103,5)="12.32",IFERROR(L103/$G$6,"")&lt;&gt;0))),"", IFERROR(L103/$L$6,""))</f>
      </c>
      <c r="N103" s="73">
        <f>SUMIFS(
INDEX('ETPT Format DDG'!$A:$ZZ,,IFERROR(MATCH(E103,'ETPT Format DDG'!$2:$2,0),MATCH(C103,'ETPT Format DDG'!$2:$2,0))),
INDEX( 'ETPT Format DDG'!$A:$ZZ,,MATCH("Fonction agrégat",'ETPT Format DDG'!2:2,0)),"F-TIT",
INDEX( 'ETPT Format DDG'!$A:$ZZ,,MATCH("Juridiction",'ETPT Format DDG'!2:2,0)),$A$3)</f>
      </c>
      <c r="O103" s="72">
        <f>IF(AND(OR(LEFT(C103,3)="12.",LEFT(E103,3)="12.",LEFT(E103,5)="CET &gt;",IFERROR(N103/$N$6,"")=0),NOT(AND(LEFT(E103,4)="12.8",IFERROR(G103/$G$6,"")&lt;&gt;0)),NOT(AND(LEFT(E103,5)="12.31",IFERROR(N103/$G$6,"")&lt;&gt;0)),NOT(AND(LEFT(E103,5)="12.32",IFERROR(N103/$G$6,"")&lt;&gt;0))),"",IFERROR(N103/$N$6,""))</f>
      </c>
      <c r="P103" s="73">
        <f>SUMIFS(
INDEX('ETPT Format DDG'!$A:$FB,,IFERROR(MATCH(E103,'ETPT Format DDG'!$2:$2,0),MATCH(C103,'ETPT Format DDG'!$2:$2,0))),
INDEX( 'ETPT Format DDG'!$A:$ZZ,,MATCH("Fonction agrégat",'ETPT Format DDG'!2:2,0)),"F-PLAC-ADD",
INDEX( 'ETPT Format DDG'!$A:$ZZ,,MATCH("Juridiction",'ETPT Format DDG'!2:2,0)),$A$3)</f>
      </c>
      <c r="Q103" s="73">
        <f>SUMIFS(
INDEX('ETPT Format DDG'!$A:$FB,,IFERROR(MATCH(E103,'ETPT Format DDG'!$2:$2,0),MATCH(C103,'ETPT Format DDG'!$2:$2,0))),
INDEX( 'ETPT Format DDG'!$A:$ZZ,,MATCH("Fonction agrégat",'ETPT Format DDG'!2:2,0)),"F-PLAC-SUB",
INDEX( 'ETPT Format DDG'!$A:$ZZ,,MATCH("Juridiction",'ETPT Format DDG'!2:2,0)),$A$3)</f>
      </c>
      <c r="R103" s="73">
        <f>SUMIFS(
INDEX('ETPT Format DDG'!$A:$FB,,IFERROR(MATCH(E103,'ETPT Format DDG'!$2:$2,0),MATCH(C103,'ETPT Format DDG'!$2:$2,0))),
INDEX( 'ETPT Format DDG'!$A:$ZZ,,MATCH("Fonction agrégat",'ETPT Format DDG'!2:2,0)),"C",
'ETPT Format DDG'!$H:$H,"Greffe",
INDEX( 'ETPT Format DDG'!$A:$ZZ,,MATCH("Juridiction",'ETPT Format DDG'!2:2,0)),$A$3)</f>
      </c>
      <c r="S103" s="71">
        <f>SUMIFS(
INDEX('ETPT Format DDG'!$A:$FB,,IFERROR(MATCH(E103,'ETPT Format DDG'!$2:$2,0),MATCH(C103,'ETPT Format DDG'!$2:$2,0))),
INDEX( 'ETPT Format DDG'!$A:$ZZ,,MATCH("Catégorie",'ETPT Format DDG'!2:2,0)),"Greffe",
INDEX( 'ETPT Format DDG'!$A:$ZZ,,MATCH("Juridiction",'ETPT Format DDG'!2:2,0)),$A$3)</f>
      </c>
      <c r="T103" s="72">
        <f>IF(AND(OR(LEFT(C103,3)="12.",LEFT(E103,3)="12.",LEFT(E103,5)="CET &gt;",IFERROR(S103/$S$6,"")=0),NOT(AND(LEFT(E103,4)="12.8",IFERROR(G103/$G$6,"")&lt;&gt;0)),NOT(AND(LEFT(E103,5)="12.31",IFERROR(S103/$G$6,"")&lt;&gt;0)),NOT(AND(LEFT(E103,5)="12.32",IFERROR(S103/$G$6,"")&lt;&gt;0))),"", IFERROR(S103/$S$6,""))</f>
      </c>
      <c r="U103" s="71">
        <f>SUMIFS(
INDEX('ETPT Format DDG'!$A:$FB,,IFERROR(MATCH(E103,'ETPT Format DDG'!$2:$2,0),MATCH(C103,'ETPT Format DDG'!$2:$2,0))),
INDEX( 'ETPT Format DDG'!$A:$ZZ,,MATCH("Fonction agrégat",'ETPT Format DDG'!2:2,0)),"C",
INDEX( 'ETPT Format DDG'!$A:$ZZ,,MATCH("Juridiction",'ETPT Format DDG'!2:2,0)),$A$3,
INDEX( 'ETPT Format DDG'!$A:$ZZ,,MATCH("Catégorie",'ETPT Format DDG'!2:2,0)),"Autour du magistrat")</f>
      </c>
      <c r="V103" s="74">
        <f>IF(AND(OR(LEFT(C103,3)="12.",LEFT(E103,3)="12.",LEFT(E103,5)="CET &gt;",IFERROR(U103/$U$6,"")=0),NOT(AND(LEFT(E103,4)="12.8",IFERROR(G103/$G$6,"")&lt;&gt;0)),NOT(AND(LEFT(E103,5)="12.31",IFERROR(U103/$G$6,"")&lt;&gt;0)),NOT(AND(LEFT(E103,5)="12.32",IFERROR(U103/$G$6,"")&lt;&gt;0))),"", IFERROR(U103/$U$6,""))</f>
      </c>
    </row>
    <row r="104" ht="16" customHeight="1" spans="1:23" x14ac:dyDescent="0.25">
      <c r="A104" s="40"/>
      <c r="C104" s="68"/>
      <c r="D104" s="68"/>
      <c r="E104" s="69" t="s">
        <v>143</v>
      </c>
      <c r="F104" s="70" t="s">
        <v>143</v>
      </c>
      <c r="G104" s="71">
        <f>SUMIFS(
INDEX('ETPT Format DDG'!$A:$ZZ,,IFERROR(MATCH(E104,'ETPT Format DDG'!$2:$2,0),MATCH(C104,'ETPT Format DDG'!$2:$2,0))),
INDEX( 'ETPT Format DDG'!$A:$ZZ,,MATCH("Fonction agrégat",'ETPT Format DDG'!2:2,0)),"M-TIT",
INDEX( 'ETPT Format DDG'!$A:$ZZ,,MATCH("Juridiction",'ETPT Format DDG'!2:2,0)),$A$3)</f>
      </c>
      <c r="H104" s="72">
        <f>IF(AND(OR(LEFT(C104,3)="12.",LEFT(E104,3)="12.",LEFT(E104,5)="CET &gt;",IFERROR(G104/$G$6,"")=0),NOT(AND(LEFT(E104,4)="12.8",IFERROR(G104/$G$6,"")&lt;&gt;0)),NOT(AND(LEFT(E104,5)="12.31",IFERROR(G104/$G$6,"")&lt;&gt;0)),NOT(AND(LEFT(E104,5)="12.32",IFERROR(G104/$G$6,"")&lt;&gt;0))),"", IFERROR(G104/$G$6,""))</f>
      </c>
      <c r="I104" s="73">
        <f>SUMIFS(
INDEX('ETPT Format DDG'!$A:$ZZ,,IFERROR(MATCH(E104,'ETPT Format DDG'!$2:$2,0),MATCH(C104,'ETPT Format DDG'!$2:$2,0))),
INDEX( 'ETPT Format DDG'!$A:$ZZ,,MATCH("Fonction agrégat",'ETPT Format DDG'!2:2,0)),"M-PLAC-ADD",
INDEX( 'ETPT Format DDG'!$A:$ZZ,,MATCH("Juridiction",'ETPT Format DDG'!2:2,0)),$A$3)</f>
      </c>
      <c r="J104" s="73">
        <f>SUMIFS(
INDEX('ETPT Format DDG'!$A:$ZZ,,IFERROR(MATCH(E104,'ETPT Format DDG'!$2:$2,0),MATCH(C104,'ETPT Format DDG'!$2:$2,0))),
INDEX( 'ETPT Format DDG'!$A:$ZZ,,MATCH("Fonction agrégat",'ETPT Format DDG'!2:2,0)),"M-PLAC-SUB",
INDEX( 'ETPT Format DDG'!$A:$ZZ,,MATCH("Juridiction",'ETPT Format DDG'!2:2,0)),$A$3)</f>
      </c>
      <c r="K104" s="73">
        <f>SUMIFS(
INDEX('ETPT Format DDG'!$A:$ZZ,,IFERROR(MATCH(E104,'ETPT Format DDG'!$2:$2,0),MATCH(C104,'ETPT Format DDG'!$2:$2,0))),
INDEX( 'ETPT Format DDG'!$A:$ZZ,,MATCH("Fonction agrégat",'ETPT Format DDG'!2:2,0)),"M-CONT",
INDEX( 'ETPT Format DDG'!$A:$ZZ,,MATCH("Juridiction",'ETPT Format DDG'!2:2,0)),$A$3,
INDEX( 'ETPT Format DDG'!$A:$ZZ,,MATCH("Catégorie",'ETPT Format DDG'!2:2,0)),"Magistrat")</f>
      </c>
      <c r="L104" s="71">
        <f>SUMIFS(
INDEX('ETPT Format DDG'!$A:$ZZ,,IFERROR(MATCH(E104,'ETPT Format DDG'!$2:$2,0),MATCH(C104,'ETPT Format DDG'!$2:$2,0))),
INDEX( 'ETPT Format DDG'!$A:$ZZ,,MATCH("Juridiction",'ETPT Format DDG'!2:2,0)),$A$3,
INDEX( 'ETPT Format DDG'!$A:$ZZ,,MATCH("Catégorie",'ETPT Format DDG'!2:2,0)),"Magistrat")</f>
      </c>
      <c r="M104" s="74">
        <f>IF(AND(OR(LEFT(C104,3)="12.",LEFT(E104,3)="12.",LEFT(E104,5)="CET &gt;", IFERROR(L104/$L$6,"")=0),NOT(AND(LEFT(E104,4)="12.8",IFERROR(G104/$G$6,"")&lt;&gt;0)),NOT(AND(LEFT(E104,5)="12.31",IFERROR(L104/$G$6,"")&lt;&gt;0)),NOT(AND(LEFT(E104,5)="12.32",IFERROR(L104/$G$6,"")&lt;&gt;0))),"", IFERROR(L104/$L$6,""))</f>
      </c>
      <c r="N104" s="73">
        <f>SUMIFS(
INDEX('ETPT Format DDG'!$A:$ZZ,,IFERROR(MATCH(E104,'ETPT Format DDG'!$2:$2,0),MATCH(C104,'ETPT Format DDG'!$2:$2,0))),
INDEX( 'ETPT Format DDG'!$A:$ZZ,,MATCH("Fonction agrégat",'ETPT Format DDG'!2:2,0)),"F-TIT",
INDEX( 'ETPT Format DDG'!$A:$ZZ,,MATCH("Juridiction",'ETPT Format DDG'!2:2,0)),$A$3)</f>
      </c>
      <c r="O104" s="72">
        <f>IF(AND(OR(LEFT(C104,3)="12.",LEFT(E104,3)="12.",LEFT(E104,5)="CET &gt;",IFERROR(N104/$N$6,"")=0),NOT(AND(LEFT(E104,4)="12.8",IFERROR(G104/$G$6,"")&lt;&gt;0)),NOT(AND(LEFT(E104,5)="12.31",IFERROR(N104/$G$6,"")&lt;&gt;0)),NOT(AND(LEFT(E104,5)="12.32",IFERROR(N104/$G$6,"")&lt;&gt;0))),"",IFERROR(N104/$N$6,""))</f>
      </c>
      <c r="P104" s="73">
        <f>SUMIFS(
INDEX('ETPT Format DDG'!$A:$FB,,IFERROR(MATCH(E104,'ETPT Format DDG'!$2:$2,0),MATCH(C104,'ETPT Format DDG'!$2:$2,0))),
INDEX( 'ETPT Format DDG'!$A:$ZZ,,MATCH("Fonction agrégat",'ETPT Format DDG'!2:2,0)),"F-PLAC-ADD",
INDEX( 'ETPT Format DDG'!$A:$ZZ,,MATCH("Juridiction",'ETPT Format DDG'!2:2,0)),$A$3)</f>
      </c>
      <c r="Q104" s="73">
        <f>SUMIFS(
INDEX('ETPT Format DDG'!$A:$FB,,IFERROR(MATCH(E104,'ETPT Format DDG'!$2:$2,0),MATCH(C104,'ETPT Format DDG'!$2:$2,0))),
INDEX( 'ETPT Format DDG'!$A:$ZZ,,MATCH("Fonction agrégat",'ETPT Format DDG'!2:2,0)),"F-PLAC-SUB",
INDEX( 'ETPT Format DDG'!$A:$ZZ,,MATCH("Juridiction",'ETPT Format DDG'!2:2,0)),$A$3)</f>
      </c>
      <c r="R104" s="73">
        <f>SUMIFS(
INDEX('ETPT Format DDG'!$A:$FB,,IFERROR(MATCH(E104,'ETPT Format DDG'!$2:$2,0),MATCH(C104,'ETPT Format DDG'!$2:$2,0))),
INDEX( 'ETPT Format DDG'!$A:$ZZ,,MATCH("Fonction agrégat",'ETPT Format DDG'!2:2,0)),"C",
'ETPT Format DDG'!$H:$H,"Greffe",
INDEX( 'ETPT Format DDG'!$A:$ZZ,,MATCH("Juridiction",'ETPT Format DDG'!2:2,0)),$A$3)</f>
      </c>
      <c r="S104" s="71">
        <f>SUMIFS(
INDEX('ETPT Format DDG'!$A:$FB,,IFERROR(MATCH(E104,'ETPT Format DDG'!$2:$2,0),MATCH(C104,'ETPT Format DDG'!$2:$2,0))),
INDEX( 'ETPT Format DDG'!$A:$ZZ,,MATCH("Catégorie",'ETPT Format DDG'!2:2,0)),"Greffe",
INDEX( 'ETPT Format DDG'!$A:$ZZ,,MATCH("Juridiction",'ETPT Format DDG'!2:2,0)),$A$3)</f>
      </c>
      <c r="T104" s="72">
        <f>IF(AND(OR(LEFT(C104,3)="12.",LEFT(E104,3)="12.",LEFT(E104,5)="CET &gt;",IFERROR(S104/$S$6,"")=0),NOT(AND(LEFT(E104,4)="12.8",IFERROR(G104/$G$6,"")&lt;&gt;0)),NOT(AND(LEFT(E104,5)="12.31",IFERROR(S104/$G$6,"")&lt;&gt;0)),NOT(AND(LEFT(E104,5)="12.32",IFERROR(S104/$G$6,"")&lt;&gt;0))),"", IFERROR(S104/$S$6,""))</f>
      </c>
      <c r="U104" s="71">
        <f>SUMIFS(
INDEX('ETPT Format DDG'!$A:$FB,,IFERROR(MATCH(E104,'ETPT Format DDG'!$2:$2,0),MATCH(C104,'ETPT Format DDG'!$2:$2,0))),
INDEX( 'ETPT Format DDG'!$A:$ZZ,,MATCH("Fonction agrégat",'ETPT Format DDG'!2:2,0)),"C",
INDEX( 'ETPT Format DDG'!$A:$ZZ,,MATCH("Juridiction",'ETPT Format DDG'!2:2,0)),$A$3,
INDEX( 'ETPT Format DDG'!$A:$ZZ,,MATCH("Catégorie",'ETPT Format DDG'!2:2,0)),"Autour du magistrat")</f>
      </c>
      <c r="V104" s="74">
        <f>IF(AND(OR(LEFT(C104,3)="12.",LEFT(E104,3)="12.",LEFT(E104,5)="CET &gt;",IFERROR(U104/$U$6,"")=0),NOT(AND(LEFT(E104,4)="12.8",IFERROR(G104/$G$6,"")&lt;&gt;0)),NOT(AND(LEFT(E104,5)="12.31",IFERROR(U104/$G$6,"")&lt;&gt;0)),NOT(AND(LEFT(E104,5)="12.32",IFERROR(U104/$G$6,"")&lt;&gt;0))),"", IFERROR(U104/$U$6,""))</f>
      </c>
    </row>
    <row r="105" ht="16" customHeight="1" spans="1:23" x14ac:dyDescent="0.25">
      <c r="A105" s="40"/>
      <c r="C105" s="68"/>
      <c r="D105" s="68"/>
      <c r="E105" s="69" t="s">
        <v>144</v>
      </c>
      <c r="F105" s="70" t="s">
        <v>144</v>
      </c>
      <c r="G105" s="71">
        <f>SUMIFS(
INDEX('ETPT Format DDG'!$A:$ZZ,,IFERROR(MATCH(E105,'ETPT Format DDG'!$2:$2,0),MATCH(C105,'ETPT Format DDG'!$2:$2,0))),
INDEX( 'ETPT Format DDG'!$A:$ZZ,,MATCH("Fonction agrégat",'ETPT Format DDG'!2:2,0)),"M-TIT",
INDEX( 'ETPT Format DDG'!$A:$ZZ,,MATCH("Juridiction",'ETPT Format DDG'!2:2,0)),$A$3)</f>
      </c>
      <c r="H105" s="72">
        <f>IF(AND(OR(LEFT(C105,3)="12.",LEFT(E105,3)="12.",LEFT(E105,5)="CET &gt;",IFERROR(G105/$G$6,"")=0),NOT(AND(LEFT(E105,4)="12.8",IFERROR(G105/$G$6,"")&lt;&gt;0)),NOT(AND(LEFT(E105,5)="12.31",IFERROR(G105/$G$6,"")&lt;&gt;0)),NOT(AND(LEFT(E105,5)="12.32",IFERROR(G105/$G$6,"")&lt;&gt;0))),"", IFERROR(G105/$G$6,""))</f>
      </c>
      <c r="I105" s="73">
        <f>SUMIFS(
INDEX('ETPT Format DDG'!$A:$ZZ,,IFERROR(MATCH(E105,'ETPT Format DDG'!$2:$2,0),MATCH(C105,'ETPT Format DDG'!$2:$2,0))),
INDEX( 'ETPT Format DDG'!$A:$ZZ,,MATCH("Fonction agrégat",'ETPT Format DDG'!2:2,0)),"M-PLAC-ADD",
INDEX( 'ETPT Format DDG'!$A:$ZZ,,MATCH("Juridiction",'ETPT Format DDG'!2:2,0)),$A$3)</f>
      </c>
      <c r="J105" s="73">
        <f>SUMIFS(
INDEX('ETPT Format DDG'!$A:$ZZ,,IFERROR(MATCH(E105,'ETPT Format DDG'!$2:$2,0),MATCH(C105,'ETPT Format DDG'!$2:$2,0))),
INDEX( 'ETPT Format DDG'!$A:$ZZ,,MATCH("Fonction agrégat",'ETPT Format DDG'!2:2,0)),"M-PLAC-SUB",
INDEX( 'ETPT Format DDG'!$A:$ZZ,,MATCH("Juridiction",'ETPT Format DDG'!2:2,0)),$A$3)</f>
      </c>
      <c r="K105" s="73">
        <f>SUMIFS(
INDEX('ETPT Format DDG'!$A:$ZZ,,IFERROR(MATCH(E105,'ETPT Format DDG'!$2:$2,0),MATCH(C105,'ETPT Format DDG'!$2:$2,0))),
INDEX( 'ETPT Format DDG'!$A:$ZZ,,MATCH("Fonction agrégat",'ETPT Format DDG'!2:2,0)),"M-CONT",
INDEX( 'ETPT Format DDG'!$A:$ZZ,,MATCH("Juridiction",'ETPT Format DDG'!2:2,0)),$A$3,
INDEX( 'ETPT Format DDG'!$A:$ZZ,,MATCH("Catégorie",'ETPT Format DDG'!2:2,0)),"Magistrat")</f>
      </c>
      <c r="L105" s="71">
        <f>SUMIFS(
INDEX('ETPT Format DDG'!$A:$ZZ,,IFERROR(MATCH(E105,'ETPT Format DDG'!$2:$2,0),MATCH(C105,'ETPT Format DDG'!$2:$2,0))),
INDEX( 'ETPT Format DDG'!$A:$ZZ,,MATCH("Juridiction",'ETPT Format DDG'!2:2,0)),$A$3,
INDEX( 'ETPT Format DDG'!$A:$ZZ,,MATCH("Catégorie",'ETPT Format DDG'!2:2,0)),"Magistrat")</f>
      </c>
      <c r="M105" s="74">
        <f>IF(AND(OR(LEFT(C105,3)="12.",LEFT(E105,3)="12.",LEFT(E105,5)="CET &gt;", IFERROR(L105/$L$6,"")=0),NOT(AND(LEFT(E105,4)="12.8",IFERROR(G105/$G$6,"")&lt;&gt;0)),NOT(AND(LEFT(E105,5)="12.31",IFERROR(L105/$G$6,"")&lt;&gt;0)),NOT(AND(LEFT(E105,5)="12.32",IFERROR(L105/$G$6,"")&lt;&gt;0))),"", IFERROR(L105/$L$6,""))</f>
      </c>
      <c r="N105" s="73">
        <f>SUMIFS(
INDEX('ETPT Format DDG'!$A:$ZZ,,IFERROR(MATCH(E105,'ETPT Format DDG'!$2:$2,0),MATCH(C105,'ETPT Format DDG'!$2:$2,0))),
INDEX( 'ETPT Format DDG'!$A:$ZZ,,MATCH("Fonction agrégat",'ETPT Format DDG'!2:2,0)),"F-TIT",
INDEX( 'ETPT Format DDG'!$A:$ZZ,,MATCH("Juridiction",'ETPT Format DDG'!2:2,0)),$A$3)</f>
      </c>
      <c r="O105" s="72">
        <f>IF(AND(OR(LEFT(C105,3)="12.",LEFT(E105,3)="12.",LEFT(E105,5)="CET &gt;",IFERROR(N105/$N$6,"")=0),NOT(AND(LEFT(E105,4)="12.8",IFERROR(G105/$G$6,"")&lt;&gt;0)),NOT(AND(LEFT(E105,5)="12.31",IFERROR(N105/$G$6,"")&lt;&gt;0)),NOT(AND(LEFT(E105,5)="12.32",IFERROR(N105/$G$6,"")&lt;&gt;0))),"",IFERROR(N105/$N$6,""))</f>
      </c>
      <c r="P105" s="73">
        <f>SUMIFS(
INDEX('ETPT Format DDG'!$A:$FB,,IFERROR(MATCH(E105,'ETPT Format DDG'!$2:$2,0),MATCH(C105,'ETPT Format DDG'!$2:$2,0))),
INDEX( 'ETPT Format DDG'!$A:$ZZ,,MATCH("Fonction agrégat",'ETPT Format DDG'!2:2,0)),"F-PLAC-ADD",
INDEX( 'ETPT Format DDG'!$A:$ZZ,,MATCH("Juridiction",'ETPT Format DDG'!2:2,0)),$A$3)</f>
      </c>
      <c r="Q105" s="73">
        <f>SUMIFS(
INDEX('ETPT Format DDG'!$A:$FB,,IFERROR(MATCH(E105,'ETPT Format DDG'!$2:$2,0),MATCH(C105,'ETPT Format DDG'!$2:$2,0))),
INDEX( 'ETPT Format DDG'!$A:$ZZ,,MATCH("Fonction agrégat",'ETPT Format DDG'!2:2,0)),"F-PLAC-SUB",
INDEX( 'ETPT Format DDG'!$A:$ZZ,,MATCH("Juridiction",'ETPT Format DDG'!2:2,0)),$A$3)</f>
      </c>
      <c r="R105" s="73">
        <f>SUMIFS(
INDEX('ETPT Format DDG'!$A:$FB,,IFERROR(MATCH(E105,'ETPT Format DDG'!$2:$2,0),MATCH(C105,'ETPT Format DDG'!$2:$2,0))),
INDEX( 'ETPT Format DDG'!$A:$ZZ,,MATCH("Fonction agrégat",'ETPT Format DDG'!2:2,0)),"C",
'ETPT Format DDG'!$H:$H,"Greffe",
INDEX( 'ETPT Format DDG'!$A:$ZZ,,MATCH("Juridiction",'ETPT Format DDG'!2:2,0)),$A$3)</f>
      </c>
      <c r="S105" s="71">
        <f>SUMIFS(
INDEX('ETPT Format DDG'!$A:$FB,,IFERROR(MATCH(E105,'ETPT Format DDG'!$2:$2,0),MATCH(C105,'ETPT Format DDG'!$2:$2,0))),
INDEX( 'ETPT Format DDG'!$A:$ZZ,,MATCH("Catégorie",'ETPT Format DDG'!2:2,0)),"Greffe",
INDEX( 'ETPT Format DDG'!$A:$ZZ,,MATCH("Juridiction",'ETPT Format DDG'!2:2,0)),$A$3)</f>
      </c>
      <c r="T105" s="72">
        <f>IF(AND(OR(LEFT(C105,3)="12.",LEFT(E105,3)="12.",LEFT(E105,5)="CET &gt;",IFERROR(S105/$S$6,"")=0),NOT(AND(LEFT(E105,4)="12.8",IFERROR(G105/$G$6,"")&lt;&gt;0)),NOT(AND(LEFT(E105,5)="12.31",IFERROR(S105/$G$6,"")&lt;&gt;0)),NOT(AND(LEFT(E105,5)="12.32",IFERROR(S105/$G$6,"")&lt;&gt;0))),"", IFERROR(S105/$S$6,""))</f>
      </c>
      <c r="U105" s="71">
        <f>SUMIFS(
INDEX('ETPT Format DDG'!$A:$FB,,IFERROR(MATCH(E105,'ETPT Format DDG'!$2:$2,0),MATCH(C105,'ETPT Format DDG'!$2:$2,0))),
INDEX( 'ETPT Format DDG'!$A:$ZZ,,MATCH("Fonction agrégat",'ETPT Format DDG'!2:2,0)),"C",
INDEX( 'ETPT Format DDG'!$A:$ZZ,,MATCH("Juridiction",'ETPT Format DDG'!2:2,0)),$A$3,
INDEX( 'ETPT Format DDG'!$A:$ZZ,,MATCH("Catégorie",'ETPT Format DDG'!2:2,0)),"Autour du magistrat")</f>
      </c>
      <c r="V105" s="74">
        <f>IF(AND(OR(LEFT(C105,3)="12.",LEFT(E105,3)="12.",LEFT(E105,5)="CET &gt;",IFERROR(U105/$U$6,"")=0),NOT(AND(LEFT(E105,4)="12.8",IFERROR(G105/$G$6,"")&lt;&gt;0)),NOT(AND(LEFT(E105,5)="12.31",IFERROR(U105/$G$6,"")&lt;&gt;0)),NOT(AND(LEFT(E105,5)="12.32",IFERROR(U105/$G$6,"")&lt;&gt;0))),"", IFERROR(U105/$U$6,""))</f>
      </c>
    </row>
    <row r="106" ht="16" customHeight="1" spans="1:23" x14ac:dyDescent="0.25">
      <c r="A106" s="40"/>
      <c r="C106" s="68"/>
      <c r="D106" s="68"/>
      <c r="E106" s="69" t="s">
        <v>145</v>
      </c>
      <c r="F106" s="70" t="s">
        <v>145</v>
      </c>
      <c r="G106" s="71">
        <f>SUMIFS(
INDEX('ETPT Format DDG'!$A:$ZZ,,IFERROR(MATCH(E106,'ETPT Format DDG'!$2:$2,0),MATCH(C106,'ETPT Format DDG'!$2:$2,0))),
INDEX( 'ETPT Format DDG'!$A:$ZZ,,MATCH("Fonction agrégat",'ETPT Format DDG'!2:2,0)),"M-TIT",
INDEX( 'ETPT Format DDG'!$A:$ZZ,,MATCH("Juridiction",'ETPT Format DDG'!2:2,0)),$A$3)</f>
      </c>
      <c r="H106" s="72">
        <f>IF(AND(OR(LEFT(C106,3)="12.",LEFT(E106,3)="12.",LEFT(E106,5)="CET &gt;",IFERROR(G106/$G$6,"")=0),NOT(AND(LEFT(E106,4)="12.8",IFERROR(G106/$G$6,"")&lt;&gt;0)),NOT(AND(LEFT(E106,5)="12.31",IFERROR(G106/$G$6,"")&lt;&gt;0)),NOT(AND(LEFT(E106,5)="12.32",IFERROR(G106/$G$6,"")&lt;&gt;0))),"", IFERROR(G106/$G$6,""))</f>
      </c>
      <c r="I106" s="73">
        <f>SUMIFS(
INDEX('ETPT Format DDG'!$A:$ZZ,,IFERROR(MATCH(E106,'ETPT Format DDG'!$2:$2,0),MATCH(C106,'ETPT Format DDG'!$2:$2,0))),
INDEX( 'ETPT Format DDG'!$A:$ZZ,,MATCH("Fonction agrégat",'ETPT Format DDG'!2:2,0)),"M-PLAC-ADD",
INDEX( 'ETPT Format DDG'!$A:$ZZ,,MATCH("Juridiction",'ETPT Format DDG'!2:2,0)),$A$3)</f>
      </c>
      <c r="J106" s="73">
        <f>SUMIFS(
INDEX('ETPT Format DDG'!$A:$ZZ,,IFERROR(MATCH(E106,'ETPT Format DDG'!$2:$2,0),MATCH(C106,'ETPT Format DDG'!$2:$2,0))),
INDEX( 'ETPT Format DDG'!$A:$ZZ,,MATCH("Fonction agrégat",'ETPT Format DDG'!2:2,0)),"M-PLAC-SUB",
INDEX( 'ETPT Format DDG'!$A:$ZZ,,MATCH("Juridiction",'ETPT Format DDG'!2:2,0)),$A$3)</f>
      </c>
      <c r="K106" s="73">
        <f>SUMIFS(
INDEX('ETPT Format DDG'!$A:$ZZ,,IFERROR(MATCH(E106,'ETPT Format DDG'!$2:$2,0),MATCH(C106,'ETPT Format DDG'!$2:$2,0))),
INDEX( 'ETPT Format DDG'!$A:$ZZ,,MATCH("Fonction agrégat",'ETPT Format DDG'!2:2,0)),"M-CONT",
INDEX( 'ETPT Format DDG'!$A:$ZZ,,MATCH("Juridiction",'ETPT Format DDG'!2:2,0)),$A$3,
INDEX( 'ETPT Format DDG'!$A:$ZZ,,MATCH("Catégorie",'ETPT Format DDG'!2:2,0)),"Magistrat")</f>
      </c>
      <c r="L106" s="71">
        <f>SUMIFS(
INDEX('ETPT Format DDG'!$A:$ZZ,,IFERROR(MATCH(E106,'ETPT Format DDG'!$2:$2,0),MATCH(C106,'ETPT Format DDG'!$2:$2,0))),
INDEX( 'ETPT Format DDG'!$A:$ZZ,,MATCH("Juridiction",'ETPT Format DDG'!2:2,0)),$A$3,
INDEX( 'ETPT Format DDG'!$A:$ZZ,,MATCH("Catégorie",'ETPT Format DDG'!2:2,0)),"Magistrat")</f>
      </c>
      <c r="M106" s="74">
        <f>IF(AND(OR(LEFT(C106,3)="12.",LEFT(E106,3)="12.",LEFT(E106,5)="CET &gt;", IFERROR(L106/$L$6,"")=0),NOT(AND(LEFT(E106,4)="12.8",IFERROR(G106/$G$6,"")&lt;&gt;0)),NOT(AND(LEFT(E106,5)="12.31",IFERROR(L106/$G$6,"")&lt;&gt;0)),NOT(AND(LEFT(E106,5)="12.32",IFERROR(L106/$G$6,"")&lt;&gt;0))),"", IFERROR(L106/$L$6,""))</f>
      </c>
      <c r="N106" s="73">
        <f>SUMIFS(
INDEX('ETPT Format DDG'!$A:$ZZ,,IFERROR(MATCH(E106,'ETPT Format DDG'!$2:$2,0),MATCH(C106,'ETPT Format DDG'!$2:$2,0))),
INDEX( 'ETPT Format DDG'!$A:$ZZ,,MATCH("Fonction agrégat",'ETPT Format DDG'!2:2,0)),"F-TIT",
INDEX( 'ETPT Format DDG'!$A:$ZZ,,MATCH("Juridiction",'ETPT Format DDG'!2:2,0)),$A$3)</f>
      </c>
      <c r="O106" s="72">
        <f>IF(AND(OR(LEFT(C106,3)="12.",LEFT(E106,3)="12.",LEFT(E106,5)="CET &gt;",IFERROR(N106/$N$6,"")=0),NOT(AND(LEFT(E106,4)="12.8",IFERROR(G106/$G$6,"")&lt;&gt;0)),NOT(AND(LEFT(E106,5)="12.31",IFERROR(N106/$G$6,"")&lt;&gt;0)),NOT(AND(LEFT(E106,5)="12.32",IFERROR(N106/$G$6,"")&lt;&gt;0))),"",IFERROR(N106/$N$6,""))</f>
      </c>
      <c r="P106" s="73">
        <f>SUMIFS(
INDEX('ETPT Format DDG'!$A:$FB,,IFERROR(MATCH(E106,'ETPT Format DDG'!$2:$2,0),MATCH(C106,'ETPT Format DDG'!$2:$2,0))),
INDEX( 'ETPT Format DDG'!$A:$ZZ,,MATCH("Fonction agrégat",'ETPT Format DDG'!2:2,0)),"F-PLAC-ADD",
INDEX( 'ETPT Format DDG'!$A:$ZZ,,MATCH("Juridiction",'ETPT Format DDG'!2:2,0)),$A$3)</f>
      </c>
      <c r="Q106" s="73">
        <f>SUMIFS(
INDEX('ETPT Format DDG'!$A:$FB,,IFERROR(MATCH(E106,'ETPT Format DDG'!$2:$2,0),MATCH(C106,'ETPT Format DDG'!$2:$2,0))),
INDEX( 'ETPT Format DDG'!$A:$ZZ,,MATCH("Fonction agrégat",'ETPT Format DDG'!2:2,0)),"F-PLAC-SUB",
INDEX( 'ETPT Format DDG'!$A:$ZZ,,MATCH("Juridiction",'ETPT Format DDG'!2:2,0)),$A$3)</f>
      </c>
      <c r="R106" s="73">
        <f>SUMIFS(
INDEX('ETPT Format DDG'!$A:$FB,,IFERROR(MATCH(E106,'ETPT Format DDG'!$2:$2,0),MATCH(C106,'ETPT Format DDG'!$2:$2,0))),
INDEX( 'ETPT Format DDG'!$A:$ZZ,,MATCH("Fonction agrégat",'ETPT Format DDG'!2:2,0)),"C",
'ETPT Format DDG'!$H:$H,"Greffe",
INDEX( 'ETPT Format DDG'!$A:$ZZ,,MATCH("Juridiction",'ETPT Format DDG'!2:2,0)),$A$3)</f>
      </c>
      <c r="S106" s="71">
        <f>SUMIFS(
INDEX('ETPT Format DDG'!$A:$FB,,IFERROR(MATCH(E106,'ETPT Format DDG'!$2:$2,0),MATCH(C106,'ETPT Format DDG'!$2:$2,0))),
INDEX( 'ETPT Format DDG'!$A:$ZZ,,MATCH("Catégorie",'ETPT Format DDG'!2:2,0)),"Greffe",
INDEX( 'ETPT Format DDG'!$A:$ZZ,,MATCH("Juridiction",'ETPT Format DDG'!2:2,0)),$A$3)</f>
      </c>
      <c r="T106" s="72">
        <f>IF(AND(OR(LEFT(C106,3)="12.",LEFT(E106,3)="12.",LEFT(E106,5)="CET &gt;",IFERROR(S106/$S$6,"")=0),NOT(AND(LEFT(E106,4)="12.8",IFERROR(G106/$G$6,"")&lt;&gt;0)),NOT(AND(LEFT(E106,5)="12.31",IFERROR(S106/$G$6,"")&lt;&gt;0)),NOT(AND(LEFT(E106,5)="12.32",IFERROR(S106/$G$6,"")&lt;&gt;0))),"", IFERROR(S106/$S$6,""))</f>
      </c>
      <c r="U106" s="71">
        <f>SUMIFS(
INDEX('ETPT Format DDG'!$A:$FB,,IFERROR(MATCH(E106,'ETPT Format DDG'!$2:$2,0),MATCH(C106,'ETPT Format DDG'!$2:$2,0))),
INDEX( 'ETPT Format DDG'!$A:$ZZ,,MATCH("Fonction agrégat",'ETPT Format DDG'!2:2,0)),"C",
INDEX( 'ETPT Format DDG'!$A:$ZZ,,MATCH("Juridiction",'ETPT Format DDG'!2:2,0)),$A$3,
INDEX( 'ETPT Format DDG'!$A:$ZZ,,MATCH("Catégorie",'ETPT Format DDG'!2:2,0)),"Autour du magistrat")</f>
      </c>
      <c r="V106" s="74">
        <f>IF(AND(OR(LEFT(C106,3)="12.",LEFT(E106,3)="12.",LEFT(E106,5)="CET &gt;",IFERROR(U106/$U$6,"")=0),NOT(AND(LEFT(E106,4)="12.8",IFERROR(G106/$G$6,"")&lt;&gt;0)),NOT(AND(LEFT(E106,5)="12.31",IFERROR(U106/$G$6,"")&lt;&gt;0)),NOT(AND(LEFT(E106,5)="12.32",IFERROR(U106/$G$6,"")&lt;&gt;0))),"", IFERROR(U106/$U$6,""))</f>
      </c>
    </row>
    <row r="107" ht="16" customHeight="1" spans="1:23" x14ac:dyDescent="0.25">
      <c r="A107" s="40"/>
      <c r="C107" s="68"/>
      <c r="D107" s="68"/>
      <c r="E107" s="69" t="s">
        <v>146</v>
      </c>
      <c r="F107" s="70" t="s">
        <v>146</v>
      </c>
      <c r="G107" s="71">
        <f>SUMIFS(
INDEX('ETPT Format DDG'!$A:$ZZ,,IFERROR(MATCH(E107,'ETPT Format DDG'!$2:$2,0),MATCH(C107,'ETPT Format DDG'!$2:$2,0))),
INDEX( 'ETPT Format DDG'!$A:$ZZ,,MATCH("Fonction agrégat",'ETPT Format DDG'!2:2,0)),"M-TIT",
INDEX( 'ETPT Format DDG'!$A:$ZZ,,MATCH("Juridiction",'ETPT Format DDG'!2:2,0)),$A$3)</f>
      </c>
      <c r="H107" s="72">
        <f>IF(AND(OR(LEFT(C107,3)="12.",LEFT(E107,3)="12.",LEFT(E107,5)="CET &gt;",IFERROR(G107/$G$6,"")=0),NOT(AND(LEFT(E107,4)="12.8",IFERROR(G107/$G$6,"")&lt;&gt;0)),NOT(AND(LEFT(E107,5)="12.31",IFERROR(G107/$G$6,"")&lt;&gt;0)),NOT(AND(LEFT(E107,5)="12.32",IFERROR(G107/$G$6,"")&lt;&gt;0))),"", IFERROR(G107/$G$6,""))</f>
      </c>
      <c r="I107" s="73">
        <f>SUMIFS(
INDEX('ETPT Format DDG'!$A:$ZZ,,IFERROR(MATCH(E107,'ETPT Format DDG'!$2:$2,0),MATCH(C107,'ETPT Format DDG'!$2:$2,0))),
INDEX( 'ETPT Format DDG'!$A:$ZZ,,MATCH("Fonction agrégat",'ETPT Format DDG'!2:2,0)),"M-PLAC-ADD",
INDEX( 'ETPT Format DDG'!$A:$ZZ,,MATCH("Juridiction",'ETPT Format DDG'!2:2,0)),$A$3)</f>
      </c>
      <c r="J107" s="73">
        <f>SUMIFS(
INDEX('ETPT Format DDG'!$A:$ZZ,,IFERROR(MATCH(E107,'ETPT Format DDG'!$2:$2,0),MATCH(C107,'ETPT Format DDG'!$2:$2,0))),
INDEX( 'ETPT Format DDG'!$A:$ZZ,,MATCH("Fonction agrégat",'ETPT Format DDG'!2:2,0)),"M-PLAC-SUB",
INDEX( 'ETPT Format DDG'!$A:$ZZ,,MATCH("Juridiction",'ETPT Format DDG'!2:2,0)),$A$3)</f>
      </c>
      <c r="K107" s="73">
        <f>SUMIFS(
INDEX('ETPT Format DDG'!$A:$ZZ,,IFERROR(MATCH(E107,'ETPT Format DDG'!$2:$2,0),MATCH(C107,'ETPT Format DDG'!$2:$2,0))),
INDEX( 'ETPT Format DDG'!$A:$ZZ,,MATCH("Fonction agrégat",'ETPT Format DDG'!2:2,0)),"M-CONT",
INDEX( 'ETPT Format DDG'!$A:$ZZ,,MATCH("Juridiction",'ETPT Format DDG'!2:2,0)),$A$3,
INDEX( 'ETPT Format DDG'!$A:$ZZ,,MATCH("Catégorie",'ETPT Format DDG'!2:2,0)),"Magistrat")</f>
      </c>
      <c r="L107" s="71">
        <f>SUMIFS(
INDEX('ETPT Format DDG'!$A:$ZZ,,IFERROR(MATCH(E107,'ETPT Format DDG'!$2:$2,0),MATCH(C107,'ETPT Format DDG'!$2:$2,0))),
INDEX( 'ETPT Format DDG'!$A:$ZZ,,MATCH("Juridiction",'ETPT Format DDG'!2:2,0)),$A$3,
INDEX( 'ETPT Format DDG'!$A:$ZZ,,MATCH("Catégorie",'ETPT Format DDG'!2:2,0)),"Magistrat")</f>
      </c>
      <c r="M107" s="74">
        <f>IF(AND(OR(LEFT(C107,3)="12.",LEFT(E107,3)="12.",LEFT(E107,5)="CET &gt;", IFERROR(L107/$L$6,"")=0),NOT(AND(LEFT(E107,4)="12.8",IFERROR(G107/$G$6,"")&lt;&gt;0)),NOT(AND(LEFT(E107,5)="12.31",IFERROR(L107/$G$6,"")&lt;&gt;0)),NOT(AND(LEFT(E107,5)="12.32",IFERROR(L107/$G$6,"")&lt;&gt;0))),"", IFERROR(L107/$L$6,""))</f>
      </c>
      <c r="N107" s="73">
        <f>SUMIFS(
INDEX('ETPT Format DDG'!$A:$ZZ,,IFERROR(MATCH(E107,'ETPT Format DDG'!$2:$2,0),MATCH(C107,'ETPT Format DDG'!$2:$2,0))),
INDEX( 'ETPT Format DDG'!$A:$ZZ,,MATCH("Fonction agrégat",'ETPT Format DDG'!2:2,0)),"F-TIT",
INDEX( 'ETPT Format DDG'!$A:$ZZ,,MATCH("Juridiction",'ETPT Format DDG'!2:2,0)),$A$3)</f>
      </c>
      <c r="O107" s="72">
        <f>IF(AND(OR(LEFT(C107,3)="12.",LEFT(E107,3)="12.",LEFT(E107,5)="CET &gt;",IFERROR(N107/$N$6,"")=0),NOT(AND(LEFT(E107,4)="12.8",IFERROR(G107/$G$6,"")&lt;&gt;0)),NOT(AND(LEFT(E107,5)="12.31",IFERROR(N107/$G$6,"")&lt;&gt;0)),NOT(AND(LEFT(E107,5)="12.32",IFERROR(N107/$G$6,"")&lt;&gt;0))),"",IFERROR(N107/$N$6,""))</f>
      </c>
      <c r="P107" s="73">
        <f>SUMIFS(
INDEX('ETPT Format DDG'!$A:$FB,,IFERROR(MATCH(E107,'ETPT Format DDG'!$2:$2,0),MATCH(C107,'ETPT Format DDG'!$2:$2,0))),
INDEX( 'ETPT Format DDG'!$A:$ZZ,,MATCH("Fonction agrégat",'ETPT Format DDG'!2:2,0)),"F-PLAC-ADD",
INDEX( 'ETPT Format DDG'!$A:$ZZ,,MATCH("Juridiction",'ETPT Format DDG'!2:2,0)),$A$3)</f>
      </c>
      <c r="Q107" s="73">
        <f>SUMIFS(
INDEX('ETPT Format DDG'!$A:$FB,,IFERROR(MATCH(E107,'ETPT Format DDG'!$2:$2,0),MATCH(C107,'ETPT Format DDG'!$2:$2,0))),
INDEX( 'ETPT Format DDG'!$A:$ZZ,,MATCH("Fonction agrégat",'ETPT Format DDG'!2:2,0)),"F-PLAC-SUB",
INDEX( 'ETPT Format DDG'!$A:$ZZ,,MATCH("Juridiction",'ETPT Format DDG'!2:2,0)),$A$3)</f>
      </c>
      <c r="R107" s="73">
        <f>SUMIFS(
INDEX('ETPT Format DDG'!$A:$FB,,IFERROR(MATCH(E107,'ETPT Format DDG'!$2:$2,0),MATCH(C107,'ETPT Format DDG'!$2:$2,0))),
INDEX( 'ETPT Format DDG'!$A:$ZZ,,MATCH("Fonction agrégat",'ETPT Format DDG'!2:2,0)),"C",
'ETPT Format DDG'!$H:$H,"Greffe",
INDEX( 'ETPT Format DDG'!$A:$ZZ,,MATCH("Juridiction",'ETPT Format DDG'!2:2,0)),$A$3)</f>
      </c>
      <c r="S107" s="71">
        <f>SUMIFS(
INDEX('ETPT Format DDG'!$A:$FB,,IFERROR(MATCH(E107,'ETPT Format DDG'!$2:$2,0),MATCH(C107,'ETPT Format DDG'!$2:$2,0))),
INDEX( 'ETPT Format DDG'!$A:$ZZ,,MATCH("Catégorie",'ETPT Format DDG'!2:2,0)),"Greffe",
INDEX( 'ETPT Format DDG'!$A:$ZZ,,MATCH("Juridiction",'ETPT Format DDG'!2:2,0)),$A$3)</f>
      </c>
      <c r="T107" s="72">
        <f>IF(AND(OR(LEFT(C107,3)="12.",LEFT(E107,3)="12.",LEFT(E107,5)="CET &gt;",IFERROR(S107/$S$6,"")=0),NOT(AND(LEFT(E107,4)="12.8",IFERROR(G107/$G$6,"")&lt;&gt;0)),NOT(AND(LEFT(E107,5)="12.31",IFERROR(S107/$G$6,"")&lt;&gt;0)),NOT(AND(LEFT(E107,5)="12.32",IFERROR(S107/$G$6,"")&lt;&gt;0))),"", IFERROR(S107/$S$6,""))</f>
      </c>
      <c r="U107" s="71">
        <f>SUMIFS(
INDEX('ETPT Format DDG'!$A:$FB,,IFERROR(MATCH(E107,'ETPT Format DDG'!$2:$2,0),MATCH(C107,'ETPT Format DDG'!$2:$2,0))),
INDEX( 'ETPT Format DDG'!$A:$ZZ,,MATCH("Fonction agrégat",'ETPT Format DDG'!2:2,0)),"C",
INDEX( 'ETPT Format DDG'!$A:$ZZ,,MATCH("Juridiction",'ETPT Format DDG'!2:2,0)),$A$3,
INDEX( 'ETPT Format DDG'!$A:$ZZ,,MATCH("Catégorie",'ETPT Format DDG'!2:2,0)),"Autour du magistrat")</f>
      </c>
      <c r="V107" s="74">
        <f>IF(AND(OR(LEFT(C107,3)="12.",LEFT(E107,3)="12.",LEFT(E107,5)="CET &gt;",IFERROR(U107/$U$6,"")=0),NOT(AND(LEFT(E107,4)="12.8",IFERROR(G107/$G$6,"")&lt;&gt;0)),NOT(AND(LEFT(E107,5)="12.31",IFERROR(U107/$G$6,"")&lt;&gt;0)),NOT(AND(LEFT(E107,5)="12.32",IFERROR(U107/$G$6,"")&lt;&gt;0))),"", IFERROR(U107/$U$6,""))</f>
      </c>
    </row>
    <row r="108" ht="16" customHeight="1" spans="1:23" x14ac:dyDescent="0.25">
      <c r="A108" s="40"/>
      <c r="C108" s="68"/>
      <c r="D108" s="68"/>
      <c r="E108" s="69" t="s">
        <v>147</v>
      </c>
      <c r="F108" s="70" t="s">
        <v>147</v>
      </c>
      <c r="G108" s="71">
        <f>SUMIFS(
INDEX('ETPT Format DDG'!$A:$ZZ,,IFERROR(MATCH(E108,'ETPT Format DDG'!$2:$2,0),MATCH(C108,'ETPT Format DDG'!$2:$2,0))),
INDEX( 'ETPT Format DDG'!$A:$ZZ,,MATCH("Fonction agrégat",'ETPT Format DDG'!2:2,0)),"M-TIT",
INDEX( 'ETPT Format DDG'!$A:$ZZ,,MATCH("Juridiction",'ETPT Format DDG'!2:2,0)),$A$3)</f>
      </c>
      <c r="H108" s="72">
        <f>IF(AND(OR(LEFT(C108,3)="12.",LEFT(E108,3)="12.",LEFT(E108,5)="CET &gt;",IFERROR(G108/$G$6,"")=0),NOT(AND(LEFT(E108,4)="12.8",IFERROR(G108/$G$6,"")&lt;&gt;0)),NOT(AND(LEFT(E108,5)="12.31",IFERROR(G108/$G$6,"")&lt;&gt;0)),NOT(AND(LEFT(E108,5)="12.32",IFERROR(G108/$G$6,"")&lt;&gt;0))),"", IFERROR(G108/$G$6,""))</f>
      </c>
      <c r="I108" s="73">
        <f>SUMIFS(
INDEX('ETPT Format DDG'!$A:$ZZ,,IFERROR(MATCH(E108,'ETPT Format DDG'!$2:$2,0),MATCH(C108,'ETPT Format DDG'!$2:$2,0))),
INDEX( 'ETPT Format DDG'!$A:$ZZ,,MATCH("Fonction agrégat",'ETPT Format DDG'!2:2,0)),"M-PLAC-ADD",
INDEX( 'ETPT Format DDG'!$A:$ZZ,,MATCH("Juridiction",'ETPT Format DDG'!2:2,0)),$A$3)</f>
      </c>
      <c r="J108" s="73">
        <f>SUMIFS(
INDEX('ETPT Format DDG'!$A:$ZZ,,IFERROR(MATCH(E108,'ETPT Format DDG'!$2:$2,0),MATCH(C108,'ETPT Format DDG'!$2:$2,0))),
INDEX( 'ETPT Format DDG'!$A:$ZZ,,MATCH("Fonction agrégat",'ETPT Format DDG'!2:2,0)),"M-PLAC-SUB",
INDEX( 'ETPT Format DDG'!$A:$ZZ,,MATCH("Juridiction",'ETPT Format DDG'!2:2,0)),$A$3)</f>
      </c>
      <c r="K108" s="73">
        <f>SUMIFS(
INDEX('ETPT Format DDG'!$A:$ZZ,,IFERROR(MATCH(E108,'ETPT Format DDG'!$2:$2,0),MATCH(C108,'ETPT Format DDG'!$2:$2,0))),
INDEX( 'ETPT Format DDG'!$A:$ZZ,,MATCH("Fonction agrégat",'ETPT Format DDG'!2:2,0)),"M-CONT",
INDEX( 'ETPT Format DDG'!$A:$ZZ,,MATCH("Juridiction",'ETPT Format DDG'!2:2,0)),$A$3,
INDEX( 'ETPT Format DDG'!$A:$ZZ,,MATCH("Catégorie",'ETPT Format DDG'!2:2,0)),"Magistrat")</f>
      </c>
      <c r="L108" s="71">
        <f>SUMIFS(
INDEX('ETPT Format DDG'!$A:$ZZ,,IFERROR(MATCH(E108,'ETPT Format DDG'!$2:$2,0),MATCH(C108,'ETPT Format DDG'!$2:$2,0))),
INDEX( 'ETPT Format DDG'!$A:$ZZ,,MATCH("Juridiction",'ETPT Format DDG'!2:2,0)),$A$3,
INDEX( 'ETPT Format DDG'!$A:$ZZ,,MATCH("Catégorie",'ETPT Format DDG'!2:2,0)),"Magistrat")</f>
      </c>
      <c r="M108" s="74">
        <f>IF(AND(OR(LEFT(C108,3)="12.",LEFT(E108,3)="12.",LEFT(E108,5)="CET &gt;", IFERROR(L108/$L$6,"")=0),NOT(AND(LEFT(E108,4)="12.8",IFERROR(G108/$G$6,"")&lt;&gt;0)),NOT(AND(LEFT(E108,5)="12.31",IFERROR(L108/$G$6,"")&lt;&gt;0)),NOT(AND(LEFT(E108,5)="12.32",IFERROR(L108/$G$6,"")&lt;&gt;0))),"", IFERROR(L108/$L$6,""))</f>
      </c>
      <c r="N108" s="73">
        <f>SUMIFS(
INDEX('ETPT Format DDG'!$A:$ZZ,,IFERROR(MATCH(E108,'ETPT Format DDG'!$2:$2,0),MATCH(C108,'ETPT Format DDG'!$2:$2,0))),
INDEX( 'ETPT Format DDG'!$A:$ZZ,,MATCH("Fonction agrégat",'ETPT Format DDG'!2:2,0)),"F-TIT",
INDEX( 'ETPT Format DDG'!$A:$ZZ,,MATCH("Juridiction",'ETPT Format DDG'!2:2,0)),$A$3)</f>
      </c>
      <c r="O108" s="72">
        <f>IF(AND(OR(LEFT(C108,3)="12.",LEFT(E108,3)="12.",LEFT(E108,5)="CET &gt;",IFERROR(N108/$N$6,"")=0),NOT(AND(LEFT(E108,4)="12.8",IFERROR(G108/$G$6,"")&lt;&gt;0)),NOT(AND(LEFT(E108,5)="12.31",IFERROR(N108/$G$6,"")&lt;&gt;0)),NOT(AND(LEFT(E108,5)="12.32",IFERROR(N108/$G$6,"")&lt;&gt;0))),"",IFERROR(N108/$N$6,""))</f>
      </c>
      <c r="P108" s="73">
        <f>SUMIFS(
INDEX('ETPT Format DDG'!$A:$FB,,IFERROR(MATCH(E108,'ETPT Format DDG'!$2:$2,0),MATCH(C108,'ETPT Format DDG'!$2:$2,0))),
INDEX( 'ETPT Format DDG'!$A:$ZZ,,MATCH("Fonction agrégat",'ETPT Format DDG'!2:2,0)),"F-PLAC-ADD",
INDEX( 'ETPT Format DDG'!$A:$ZZ,,MATCH("Juridiction",'ETPT Format DDG'!2:2,0)),$A$3)</f>
      </c>
      <c r="Q108" s="73">
        <f>SUMIFS(
INDEX('ETPT Format DDG'!$A:$FB,,IFERROR(MATCH(E108,'ETPT Format DDG'!$2:$2,0),MATCH(C108,'ETPT Format DDG'!$2:$2,0))),
INDEX( 'ETPT Format DDG'!$A:$ZZ,,MATCH("Fonction agrégat",'ETPT Format DDG'!2:2,0)),"F-PLAC-SUB",
INDEX( 'ETPT Format DDG'!$A:$ZZ,,MATCH("Juridiction",'ETPT Format DDG'!2:2,0)),$A$3)</f>
      </c>
      <c r="R108" s="73">
        <f>SUMIFS(
INDEX('ETPT Format DDG'!$A:$FB,,IFERROR(MATCH(E108,'ETPT Format DDG'!$2:$2,0),MATCH(C108,'ETPT Format DDG'!$2:$2,0))),
INDEX( 'ETPT Format DDG'!$A:$ZZ,,MATCH("Fonction agrégat",'ETPT Format DDG'!2:2,0)),"C",
'ETPT Format DDG'!$H:$H,"Greffe",
INDEX( 'ETPT Format DDG'!$A:$ZZ,,MATCH("Juridiction",'ETPT Format DDG'!2:2,0)),$A$3)</f>
      </c>
      <c r="S108" s="71">
        <f>SUMIFS(
INDEX('ETPT Format DDG'!$A:$FB,,IFERROR(MATCH(E108,'ETPT Format DDG'!$2:$2,0),MATCH(C108,'ETPT Format DDG'!$2:$2,0))),
INDEX( 'ETPT Format DDG'!$A:$ZZ,,MATCH("Catégorie",'ETPT Format DDG'!2:2,0)),"Greffe",
INDEX( 'ETPT Format DDG'!$A:$ZZ,,MATCH("Juridiction",'ETPT Format DDG'!2:2,0)),$A$3)</f>
      </c>
      <c r="T108" s="72">
        <f>IF(AND(OR(LEFT(C108,3)="12.",LEFT(E108,3)="12.",LEFT(E108,5)="CET &gt;",IFERROR(S108/$S$6,"")=0),NOT(AND(LEFT(E108,4)="12.8",IFERROR(G108/$G$6,"")&lt;&gt;0)),NOT(AND(LEFT(E108,5)="12.31",IFERROR(S108/$G$6,"")&lt;&gt;0)),NOT(AND(LEFT(E108,5)="12.32",IFERROR(S108/$G$6,"")&lt;&gt;0))),"", IFERROR(S108/$S$6,""))</f>
      </c>
      <c r="U108" s="71">
        <f>SUMIFS(
INDEX('ETPT Format DDG'!$A:$FB,,IFERROR(MATCH(E108,'ETPT Format DDG'!$2:$2,0),MATCH(C108,'ETPT Format DDG'!$2:$2,0))),
INDEX( 'ETPT Format DDG'!$A:$ZZ,,MATCH("Fonction agrégat",'ETPT Format DDG'!2:2,0)),"C",
INDEX( 'ETPT Format DDG'!$A:$ZZ,,MATCH("Juridiction",'ETPT Format DDG'!2:2,0)),$A$3,
INDEX( 'ETPT Format DDG'!$A:$ZZ,,MATCH("Catégorie",'ETPT Format DDG'!2:2,0)),"Autour du magistrat")</f>
      </c>
      <c r="V108" s="74">
        <f>IF(AND(OR(LEFT(C108,3)="12.",LEFT(E108,3)="12.",LEFT(E108,5)="CET &gt;",IFERROR(U108/$U$6,"")=0),NOT(AND(LEFT(E108,4)="12.8",IFERROR(G108/$G$6,"")&lt;&gt;0)),NOT(AND(LEFT(E108,5)="12.31",IFERROR(U108/$G$6,"")&lt;&gt;0)),NOT(AND(LEFT(E108,5)="12.32",IFERROR(U108/$G$6,"")&lt;&gt;0))),"", IFERROR(U108/$U$6,""))</f>
      </c>
    </row>
    <row r="109" ht="16" customHeight="1" spans="1:23" x14ac:dyDescent="0.25">
      <c r="A109" s="40"/>
      <c r="C109" s="68"/>
      <c r="D109" s="68"/>
      <c r="E109" s="69" t="s">
        <v>148</v>
      </c>
      <c r="F109" s="70" t="s">
        <v>148</v>
      </c>
      <c r="G109" s="71">
        <f>SUMIFS(
INDEX('ETPT Format DDG'!$A:$ZZ,,IFERROR(MATCH(E109,'ETPT Format DDG'!$2:$2,0),MATCH(C109,'ETPT Format DDG'!$2:$2,0))),
INDEX( 'ETPT Format DDG'!$A:$ZZ,,MATCH("Fonction agrégat",'ETPT Format DDG'!2:2,0)),"M-TIT",
INDEX( 'ETPT Format DDG'!$A:$ZZ,,MATCH("Juridiction",'ETPT Format DDG'!2:2,0)),$A$3)</f>
      </c>
      <c r="H109" s="72">
        <f>IF(AND(OR(LEFT(C109,3)="12.",LEFT(E109,3)="12.",LEFT(E109,5)="CET &gt;",IFERROR(G109/$G$6,"")=0),NOT(AND(LEFT(E109,4)="12.8",IFERROR(G109/$G$6,"")&lt;&gt;0)),NOT(AND(LEFT(E109,5)="12.31",IFERROR(G109/$G$6,"")&lt;&gt;0)),NOT(AND(LEFT(E109,5)="12.32",IFERROR(G109/$G$6,"")&lt;&gt;0))),"", IFERROR(G109/$G$6,""))</f>
      </c>
      <c r="I109" s="73">
        <f>SUMIFS(
INDEX('ETPT Format DDG'!$A:$ZZ,,IFERROR(MATCH(E109,'ETPT Format DDG'!$2:$2,0),MATCH(C109,'ETPT Format DDG'!$2:$2,0))),
INDEX( 'ETPT Format DDG'!$A:$ZZ,,MATCH("Fonction agrégat",'ETPT Format DDG'!2:2,0)),"M-PLAC-ADD",
INDEX( 'ETPT Format DDG'!$A:$ZZ,,MATCH("Juridiction",'ETPT Format DDG'!2:2,0)),$A$3)</f>
      </c>
      <c r="J109" s="73">
        <f>SUMIFS(
INDEX('ETPT Format DDG'!$A:$ZZ,,IFERROR(MATCH(E109,'ETPT Format DDG'!$2:$2,0),MATCH(C109,'ETPT Format DDG'!$2:$2,0))),
INDEX( 'ETPT Format DDG'!$A:$ZZ,,MATCH("Fonction agrégat",'ETPT Format DDG'!2:2,0)),"M-PLAC-SUB",
INDEX( 'ETPT Format DDG'!$A:$ZZ,,MATCH("Juridiction",'ETPT Format DDG'!2:2,0)),$A$3)</f>
      </c>
      <c r="K109" s="73">
        <f>SUMIFS(
INDEX('ETPT Format DDG'!$A:$ZZ,,IFERROR(MATCH(E109,'ETPT Format DDG'!$2:$2,0),MATCH(C109,'ETPT Format DDG'!$2:$2,0))),
INDEX( 'ETPT Format DDG'!$A:$ZZ,,MATCH("Fonction agrégat",'ETPT Format DDG'!2:2,0)),"M-CONT",
INDEX( 'ETPT Format DDG'!$A:$ZZ,,MATCH("Juridiction",'ETPT Format DDG'!2:2,0)),$A$3,
INDEX( 'ETPT Format DDG'!$A:$ZZ,,MATCH("Catégorie",'ETPT Format DDG'!2:2,0)),"Magistrat")</f>
      </c>
      <c r="L109" s="71">
        <f>SUMIFS(
INDEX('ETPT Format DDG'!$A:$ZZ,,IFERROR(MATCH(E109,'ETPT Format DDG'!$2:$2,0),MATCH(C109,'ETPT Format DDG'!$2:$2,0))),
INDEX( 'ETPT Format DDG'!$A:$ZZ,,MATCH("Juridiction",'ETPT Format DDG'!2:2,0)),$A$3,
INDEX( 'ETPT Format DDG'!$A:$ZZ,,MATCH("Catégorie",'ETPT Format DDG'!2:2,0)),"Magistrat")</f>
      </c>
      <c r="M109" s="74">
        <f>IF(AND(OR(LEFT(C109,3)="12.",LEFT(E109,3)="12.",LEFT(E109,5)="CET &gt;", IFERROR(L109/$L$6,"")=0),NOT(AND(LEFT(E109,4)="12.8",IFERROR(G109/$G$6,"")&lt;&gt;0)),NOT(AND(LEFT(E109,5)="12.31",IFERROR(L109/$G$6,"")&lt;&gt;0)),NOT(AND(LEFT(E109,5)="12.32",IFERROR(L109/$G$6,"")&lt;&gt;0))),"", IFERROR(L109/$L$6,""))</f>
      </c>
      <c r="N109" s="73">
        <f>SUMIFS(
INDEX('ETPT Format DDG'!$A:$ZZ,,IFERROR(MATCH(E109,'ETPT Format DDG'!$2:$2,0),MATCH(C109,'ETPT Format DDG'!$2:$2,0))),
INDEX( 'ETPT Format DDG'!$A:$ZZ,,MATCH("Fonction agrégat",'ETPT Format DDG'!2:2,0)),"F-TIT",
INDEX( 'ETPT Format DDG'!$A:$ZZ,,MATCH("Juridiction",'ETPT Format DDG'!2:2,0)),$A$3)</f>
      </c>
      <c r="O109" s="72">
        <f>IF(AND(OR(LEFT(C109,3)="12.",LEFT(E109,3)="12.",LEFT(E109,5)="CET &gt;",IFERROR(N109/$N$6,"")=0),NOT(AND(LEFT(E109,4)="12.8",IFERROR(G109/$G$6,"")&lt;&gt;0)),NOT(AND(LEFT(E109,5)="12.31",IFERROR(N109/$G$6,"")&lt;&gt;0)),NOT(AND(LEFT(E109,5)="12.32",IFERROR(N109/$G$6,"")&lt;&gt;0))),"",IFERROR(N109/$N$6,""))</f>
      </c>
      <c r="P109" s="73">
        <f>SUMIFS(
INDEX('ETPT Format DDG'!$A:$FB,,IFERROR(MATCH(E109,'ETPT Format DDG'!$2:$2,0),MATCH(C109,'ETPT Format DDG'!$2:$2,0))),
INDEX( 'ETPT Format DDG'!$A:$ZZ,,MATCH("Fonction agrégat",'ETPT Format DDG'!2:2,0)),"F-PLAC-ADD",
INDEX( 'ETPT Format DDG'!$A:$ZZ,,MATCH("Juridiction",'ETPT Format DDG'!2:2,0)),$A$3)</f>
      </c>
      <c r="Q109" s="73">
        <f>SUMIFS(
INDEX('ETPT Format DDG'!$A:$FB,,IFERROR(MATCH(E109,'ETPT Format DDG'!$2:$2,0),MATCH(C109,'ETPT Format DDG'!$2:$2,0))),
INDEX( 'ETPT Format DDG'!$A:$ZZ,,MATCH("Fonction agrégat",'ETPT Format DDG'!2:2,0)),"F-PLAC-SUB",
INDEX( 'ETPT Format DDG'!$A:$ZZ,,MATCH("Juridiction",'ETPT Format DDG'!2:2,0)),$A$3)</f>
      </c>
      <c r="R109" s="73">
        <f>SUMIFS(
INDEX('ETPT Format DDG'!$A:$FB,,IFERROR(MATCH(E109,'ETPT Format DDG'!$2:$2,0),MATCH(C109,'ETPT Format DDG'!$2:$2,0))),
INDEX( 'ETPT Format DDG'!$A:$ZZ,,MATCH("Fonction agrégat",'ETPT Format DDG'!2:2,0)),"C",
'ETPT Format DDG'!$H:$H,"Greffe",
INDEX( 'ETPT Format DDG'!$A:$ZZ,,MATCH("Juridiction",'ETPT Format DDG'!2:2,0)),$A$3)</f>
      </c>
      <c r="S109" s="71">
        <f>SUMIFS(
INDEX('ETPT Format DDG'!$A:$FB,,IFERROR(MATCH(E109,'ETPT Format DDG'!$2:$2,0),MATCH(C109,'ETPT Format DDG'!$2:$2,0))),
INDEX( 'ETPT Format DDG'!$A:$ZZ,,MATCH("Catégorie",'ETPT Format DDG'!2:2,0)),"Greffe",
INDEX( 'ETPT Format DDG'!$A:$ZZ,,MATCH("Juridiction",'ETPT Format DDG'!2:2,0)),$A$3)</f>
      </c>
      <c r="T109" s="72">
        <f>IF(AND(OR(LEFT(C109,3)="12.",LEFT(E109,3)="12.",LEFT(E109,5)="CET &gt;",IFERROR(S109/$S$6,"")=0),NOT(AND(LEFT(E109,4)="12.8",IFERROR(G109/$G$6,"")&lt;&gt;0)),NOT(AND(LEFT(E109,5)="12.31",IFERROR(S109/$G$6,"")&lt;&gt;0)),NOT(AND(LEFT(E109,5)="12.32",IFERROR(S109/$G$6,"")&lt;&gt;0))),"", IFERROR(S109/$S$6,""))</f>
      </c>
      <c r="U109" s="71">
        <f>SUMIFS(
INDEX('ETPT Format DDG'!$A:$FB,,IFERROR(MATCH(E109,'ETPT Format DDG'!$2:$2,0),MATCH(C109,'ETPT Format DDG'!$2:$2,0))),
INDEX( 'ETPT Format DDG'!$A:$ZZ,,MATCH("Fonction agrégat",'ETPT Format DDG'!2:2,0)),"C",
INDEX( 'ETPT Format DDG'!$A:$ZZ,,MATCH("Juridiction",'ETPT Format DDG'!2:2,0)),$A$3,
INDEX( 'ETPT Format DDG'!$A:$ZZ,,MATCH("Catégorie",'ETPT Format DDG'!2:2,0)),"Autour du magistrat")</f>
      </c>
      <c r="V109" s="74">
        <f>IF(AND(OR(LEFT(C109,3)="12.",LEFT(E109,3)="12.",LEFT(E109,5)="CET &gt;",IFERROR(U109/$U$6,"")=0),NOT(AND(LEFT(E109,4)="12.8",IFERROR(G109/$G$6,"")&lt;&gt;0)),NOT(AND(LEFT(E109,5)="12.31",IFERROR(U109/$G$6,"")&lt;&gt;0)),NOT(AND(LEFT(E109,5)="12.32",IFERROR(U109/$G$6,"")&lt;&gt;0))),"", IFERROR(U109/$U$6,""))</f>
      </c>
    </row>
    <row r="110" ht="16" customHeight="1" spans="1:23" x14ac:dyDescent="0.25">
      <c r="A110" s="40"/>
      <c r="C110" s="68"/>
      <c r="D110" s="68"/>
      <c r="E110" s="69" t="s">
        <v>149</v>
      </c>
      <c r="F110" s="70" t="s">
        <v>149</v>
      </c>
      <c r="G110" s="71">
        <f>SUMIFS(
INDEX('ETPT Format DDG'!$A:$ZZ,,IFERROR(MATCH(E110,'ETPT Format DDG'!$2:$2,0),MATCH(C110,'ETPT Format DDG'!$2:$2,0))),
INDEX( 'ETPT Format DDG'!$A:$ZZ,,MATCH("Fonction agrégat",'ETPT Format DDG'!2:2,0)),"M-TIT",
INDEX( 'ETPT Format DDG'!$A:$ZZ,,MATCH("Juridiction",'ETPT Format DDG'!2:2,0)),$A$3)</f>
      </c>
      <c r="H110" s="72">
        <f>IF(AND(OR(LEFT(C110,3)="12.",LEFT(E110,3)="12.",LEFT(E110,5)="CET &gt;",IFERROR(G110/$G$6,"")=0),NOT(AND(LEFT(E110,4)="12.8",IFERROR(G110/$G$6,"")&lt;&gt;0)),NOT(AND(LEFT(E110,5)="12.31",IFERROR(G110/$G$6,"")&lt;&gt;0)),NOT(AND(LEFT(E110,5)="12.32",IFERROR(G110/$G$6,"")&lt;&gt;0))),"", IFERROR(G110/$G$6,""))</f>
      </c>
      <c r="I110" s="73">
        <f>SUMIFS(
INDEX('ETPT Format DDG'!$A:$ZZ,,IFERROR(MATCH(E110,'ETPT Format DDG'!$2:$2,0),MATCH(C110,'ETPT Format DDG'!$2:$2,0))),
INDEX( 'ETPT Format DDG'!$A:$ZZ,,MATCH("Fonction agrégat",'ETPT Format DDG'!2:2,0)),"M-PLAC-ADD",
INDEX( 'ETPT Format DDG'!$A:$ZZ,,MATCH("Juridiction",'ETPT Format DDG'!2:2,0)),$A$3)</f>
      </c>
      <c r="J110" s="73">
        <f>SUMIFS(
INDEX('ETPT Format DDG'!$A:$ZZ,,IFERROR(MATCH(E110,'ETPT Format DDG'!$2:$2,0),MATCH(C110,'ETPT Format DDG'!$2:$2,0))),
INDEX( 'ETPT Format DDG'!$A:$ZZ,,MATCH("Fonction agrégat",'ETPT Format DDG'!2:2,0)),"M-PLAC-SUB",
INDEX( 'ETPT Format DDG'!$A:$ZZ,,MATCH("Juridiction",'ETPT Format DDG'!2:2,0)),$A$3)</f>
      </c>
      <c r="K110" s="73">
        <f>SUMIFS(
INDEX('ETPT Format DDG'!$A:$ZZ,,IFERROR(MATCH(E110,'ETPT Format DDG'!$2:$2,0),MATCH(C110,'ETPT Format DDG'!$2:$2,0))),
INDEX( 'ETPT Format DDG'!$A:$ZZ,,MATCH("Fonction agrégat",'ETPT Format DDG'!2:2,0)),"M-CONT",
INDEX( 'ETPT Format DDG'!$A:$ZZ,,MATCH("Juridiction",'ETPT Format DDG'!2:2,0)),$A$3,
INDEX( 'ETPT Format DDG'!$A:$ZZ,,MATCH("Catégorie",'ETPT Format DDG'!2:2,0)),"Magistrat")</f>
      </c>
      <c r="L110" s="71">
        <f>SUMIFS(
INDEX('ETPT Format DDG'!$A:$ZZ,,IFERROR(MATCH(E110,'ETPT Format DDG'!$2:$2,0),MATCH(C110,'ETPT Format DDG'!$2:$2,0))),
INDEX( 'ETPT Format DDG'!$A:$ZZ,,MATCH("Juridiction",'ETPT Format DDG'!2:2,0)),$A$3,
INDEX( 'ETPT Format DDG'!$A:$ZZ,,MATCH("Catégorie",'ETPT Format DDG'!2:2,0)),"Magistrat")</f>
      </c>
      <c r="M110" s="74">
        <f>IF(AND(OR(LEFT(C110,3)="12.",LEFT(E110,3)="12.",LEFT(E110,5)="CET &gt;", IFERROR(L110/$L$6,"")=0),NOT(AND(LEFT(E110,4)="12.8",IFERROR(G110/$G$6,"")&lt;&gt;0)),NOT(AND(LEFT(E110,5)="12.31",IFERROR(L110/$G$6,"")&lt;&gt;0)),NOT(AND(LEFT(E110,5)="12.32",IFERROR(L110/$G$6,"")&lt;&gt;0))),"", IFERROR(L110/$L$6,""))</f>
      </c>
      <c r="N110" s="73">
        <f>SUMIFS(
INDEX('ETPT Format DDG'!$A:$ZZ,,IFERROR(MATCH(E110,'ETPT Format DDG'!$2:$2,0),MATCH(C110,'ETPT Format DDG'!$2:$2,0))),
INDEX( 'ETPT Format DDG'!$A:$ZZ,,MATCH("Fonction agrégat",'ETPT Format DDG'!2:2,0)),"F-TIT",
INDEX( 'ETPT Format DDG'!$A:$ZZ,,MATCH("Juridiction",'ETPT Format DDG'!2:2,0)),$A$3)</f>
      </c>
      <c r="O110" s="72">
        <f>IF(AND(OR(LEFT(C110,3)="12.",LEFT(E110,3)="12.",LEFT(E110,5)="CET &gt;",IFERROR(N110/$N$6,"")=0),NOT(AND(LEFT(E110,4)="12.8",IFERROR(G110/$G$6,"")&lt;&gt;0)),NOT(AND(LEFT(E110,5)="12.31",IFERROR(N110/$G$6,"")&lt;&gt;0)),NOT(AND(LEFT(E110,5)="12.32",IFERROR(N110/$G$6,"")&lt;&gt;0))),"",IFERROR(N110/$N$6,""))</f>
      </c>
      <c r="P110" s="73">
        <f>SUMIFS(
INDEX('ETPT Format DDG'!$A:$FB,,IFERROR(MATCH(E110,'ETPT Format DDG'!$2:$2,0),MATCH(C110,'ETPT Format DDG'!$2:$2,0))),
INDEX( 'ETPT Format DDG'!$A:$ZZ,,MATCH("Fonction agrégat",'ETPT Format DDG'!2:2,0)),"F-PLAC-ADD",
INDEX( 'ETPT Format DDG'!$A:$ZZ,,MATCH("Juridiction",'ETPT Format DDG'!2:2,0)),$A$3)</f>
      </c>
      <c r="Q110" s="73">
        <f>SUMIFS(
INDEX('ETPT Format DDG'!$A:$FB,,IFERROR(MATCH(E110,'ETPT Format DDG'!$2:$2,0),MATCH(C110,'ETPT Format DDG'!$2:$2,0))),
INDEX( 'ETPT Format DDG'!$A:$ZZ,,MATCH("Fonction agrégat",'ETPT Format DDG'!2:2,0)),"F-PLAC-SUB",
INDEX( 'ETPT Format DDG'!$A:$ZZ,,MATCH("Juridiction",'ETPT Format DDG'!2:2,0)),$A$3)</f>
      </c>
      <c r="R110" s="73">
        <f>SUMIFS(
INDEX('ETPT Format DDG'!$A:$FB,,IFERROR(MATCH(E110,'ETPT Format DDG'!$2:$2,0),MATCH(C110,'ETPT Format DDG'!$2:$2,0))),
INDEX( 'ETPT Format DDG'!$A:$ZZ,,MATCH("Fonction agrégat",'ETPT Format DDG'!2:2,0)),"C",
'ETPT Format DDG'!$H:$H,"Greffe",
INDEX( 'ETPT Format DDG'!$A:$ZZ,,MATCH("Juridiction",'ETPT Format DDG'!2:2,0)),$A$3)</f>
      </c>
      <c r="S110" s="71">
        <f>SUMIFS(
INDEX('ETPT Format DDG'!$A:$FB,,IFERROR(MATCH(E110,'ETPT Format DDG'!$2:$2,0),MATCH(C110,'ETPT Format DDG'!$2:$2,0))),
INDEX( 'ETPT Format DDG'!$A:$ZZ,,MATCH("Catégorie",'ETPT Format DDG'!2:2,0)),"Greffe",
INDEX( 'ETPT Format DDG'!$A:$ZZ,,MATCH("Juridiction",'ETPT Format DDG'!2:2,0)),$A$3)</f>
      </c>
      <c r="T110" s="72">
        <f>IF(AND(OR(LEFT(C110,3)="12.",LEFT(E110,3)="12.",LEFT(E110,5)="CET &gt;",IFERROR(S110/$S$6,"")=0),NOT(AND(LEFT(E110,4)="12.8",IFERROR(G110/$G$6,"")&lt;&gt;0)),NOT(AND(LEFT(E110,5)="12.31",IFERROR(S110/$G$6,"")&lt;&gt;0)),NOT(AND(LEFT(E110,5)="12.32",IFERROR(S110/$G$6,"")&lt;&gt;0))),"", IFERROR(S110/$S$6,""))</f>
      </c>
      <c r="U110" s="71">
        <f>SUMIFS(
INDEX('ETPT Format DDG'!$A:$FB,,IFERROR(MATCH(E110,'ETPT Format DDG'!$2:$2,0),MATCH(C110,'ETPT Format DDG'!$2:$2,0))),
INDEX( 'ETPT Format DDG'!$A:$ZZ,,MATCH("Fonction agrégat",'ETPT Format DDG'!2:2,0)),"C",
INDEX( 'ETPT Format DDG'!$A:$ZZ,,MATCH("Juridiction",'ETPT Format DDG'!2:2,0)),$A$3,
INDEX( 'ETPT Format DDG'!$A:$ZZ,,MATCH("Catégorie",'ETPT Format DDG'!2:2,0)),"Autour du magistrat")</f>
      </c>
      <c r="V110" s="74">
        <f>IF(AND(OR(LEFT(C110,3)="12.",LEFT(E110,3)="12.",LEFT(E110,5)="CET &gt;",IFERROR(U110/$U$6,"")=0),NOT(AND(LEFT(E110,4)="12.8",IFERROR(G110/$G$6,"")&lt;&gt;0)),NOT(AND(LEFT(E110,5)="12.31",IFERROR(U110/$G$6,"")&lt;&gt;0)),NOT(AND(LEFT(E110,5)="12.32",IFERROR(U110/$G$6,"")&lt;&gt;0))),"", IFERROR(U110/$U$6,""))</f>
      </c>
    </row>
    <row r="111" ht="16" customHeight="1" spans="1:23" x14ac:dyDescent="0.25">
      <c r="A111" s="40"/>
      <c r="C111" s="68"/>
      <c r="D111" s="68"/>
      <c r="E111" s="69" t="s">
        <v>150</v>
      </c>
      <c r="F111" s="70" t="s">
        <v>150</v>
      </c>
      <c r="G111" s="71">
        <f>SUMIFS(
INDEX('ETPT Format DDG'!$A:$ZZ,,IFERROR(MATCH(E111,'ETPT Format DDG'!$2:$2,0),MATCH(C111,'ETPT Format DDG'!$2:$2,0))),
INDEX( 'ETPT Format DDG'!$A:$ZZ,,MATCH("Fonction agrégat",'ETPT Format DDG'!2:2,0)),"M-TIT",
INDEX( 'ETPT Format DDG'!$A:$ZZ,,MATCH("Juridiction",'ETPT Format DDG'!2:2,0)),$A$3)</f>
      </c>
      <c r="H111" s="72">
        <f>IF(AND(OR(LEFT(C111,3)="12.",LEFT(E111,3)="12.",LEFT(E111,5)="CET &gt;",IFERROR(G111/$G$6,"")=0),NOT(AND(LEFT(E111,4)="12.8",IFERROR(G111/$G$6,"")&lt;&gt;0)),NOT(AND(LEFT(E111,5)="12.31",IFERROR(G111/$G$6,"")&lt;&gt;0)),NOT(AND(LEFT(E111,5)="12.32",IFERROR(G111/$G$6,"")&lt;&gt;0))),"", IFERROR(G111/$G$6,""))</f>
      </c>
      <c r="I111" s="73">
        <f>SUMIFS(
INDEX('ETPT Format DDG'!$A:$ZZ,,IFERROR(MATCH(E111,'ETPT Format DDG'!$2:$2,0),MATCH(C111,'ETPT Format DDG'!$2:$2,0))),
INDEX( 'ETPT Format DDG'!$A:$ZZ,,MATCH("Fonction agrégat",'ETPT Format DDG'!2:2,0)),"M-PLAC-ADD",
INDEX( 'ETPT Format DDG'!$A:$ZZ,,MATCH("Juridiction",'ETPT Format DDG'!2:2,0)),$A$3)</f>
      </c>
      <c r="J111" s="73">
        <f>SUMIFS(
INDEX('ETPT Format DDG'!$A:$ZZ,,IFERROR(MATCH(E111,'ETPT Format DDG'!$2:$2,0),MATCH(C111,'ETPT Format DDG'!$2:$2,0))),
INDEX( 'ETPT Format DDG'!$A:$ZZ,,MATCH("Fonction agrégat",'ETPT Format DDG'!2:2,0)),"M-PLAC-SUB",
INDEX( 'ETPT Format DDG'!$A:$ZZ,,MATCH("Juridiction",'ETPT Format DDG'!2:2,0)),$A$3)</f>
      </c>
      <c r="K111" s="73">
        <f>SUMIFS(
INDEX('ETPT Format DDG'!$A:$ZZ,,IFERROR(MATCH(E111,'ETPT Format DDG'!$2:$2,0),MATCH(C111,'ETPT Format DDG'!$2:$2,0))),
INDEX( 'ETPT Format DDG'!$A:$ZZ,,MATCH("Fonction agrégat",'ETPT Format DDG'!2:2,0)),"M-CONT",
INDEX( 'ETPT Format DDG'!$A:$ZZ,,MATCH("Juridiction",'ETPT Format DDG'!2:2,0)),$A$3,
INDEX( 'ETPT Format DDG'!$A:$ZZ,,MATCH("Catégorie",'ETPT Format DDG'!2:2,0)),"Magistrat")</f>
      </c>
      <c r="L111" s="71">
        <f>SUMIFS(
INDEX('ETPT Format DDG'!$A:$ZZ,,IFERROR(MATCH(E111,'ETPT Format DDG'!$2:$2,0),MATCH(C111,'ETPT Format DDG'!$2:$2,0))),
INDEX( 'ETPT Format DDG'!$A:$ZZ,,MATCH("Juridiction",'ETPT Format DDG'!2:2,0)),$A$3,
INDEX( 'ETPT Format DDG'!$A:$ZZ,,MATCH("Catégorie",'ETPT Format DDG'!2:2,0)),"Magistrat")</f>
      </c>
      <c r="M111" s="74">
        <f>IF(AND(OR(LEFT(C111,3)="12.",LEFT(E111,3)="12.",LEFT(E111,5)="CET &gt;", IFERROR(L111/$L$6,"")=0),NOT(AND(LEFT(E111,4)="12.8",IFERROR(G111/$G$6,"")&lt;&gt;0)),NOT(AND(LEFT(E111,5)="12.31",IFERROR(L111/$G$6,"")&lt;&gt;0)),NOT(AND(LEFT(E111,5)="12.32",IFERROR(L111/$G$6,"")&lt;&gt;0))),"", IFERROR(L111/$L$6,""))</f>
      </c>
      <c r="N111" s="73">
        <f>SUMIFS(
INDEX('ETPT Format DDG'!$A:$ZZ,,IFERROR(MATCH(E111,'ETPT Format DDG'!$2:$2,0),MATCH(C111,'ETPT Format DDG'!$2:$2,0))),
INDEX( 'ETPT Format DDG'!$A:$ZZ,,MATCH("Fonction agrégat",'ETPT Format DDG'!2:2,0)),"F-TIT",
INDEX( 'ETPT Format DDG'!$A:$ZZ,,MATCH("Juridiction",'ETPT Format DDG'!2:2,0)),$A$3)</f>
      </c>
      <c r="O111" s="72">
        <f>IF(AND(OR(LEFT(C111,3)="12.",LEFT(E111,3)="12.",LEFT(E111,5)="CET &gt;",IFERROR(N111/$N$6,"")=0),NOT(AND(LEFT(E111,4)="12.8",IFERROR(G111/$G$6,"")&lt;&gt;0)),NOT(AND(LEFT(E111,5)="12.31",IFERROR(N111/$G$6,"")&lt;&gt;0)),NOT(AND(LEFT(E111,5)="12.32",IFERROR(N111/$G$6,"")&lt;&gt;0))),"",IFERROR(N111/$N$6,""))</f>
      </c>
      <c r="P111" s="73">
        <f>SUMIFS(
INDEX('ETPT Format DDG'!$A:$FB,,IFERROR(MATCH(E111,'ETPT Format DDG'!$2:$2,0),MATCH(C111,'ETPT Format DDG'!$2:$2,0))),
INDEX( 'ETPT Format DDG'!$A:$ZZ,,MATCH("Fonction agrégat",'ETPT Format DDG'!2:2,0)),"F-PLAC-ADD",
INDEX( 'ETPT Format DDG'!$A:$ZZ,,MATCH("Juridiction",'ETPT Format DDG'!2:2,0)),$A$3)</f>
      </c>
      <c r="Q111" s="73">
        <f>SUMIFS(
INDEX('ETPT Format DDG'!$A:$FB,,IFERROR(MATCH(E111,'ETPT Format DDG'!$2:$2,0),MATCH(C111,'ETPT Format DDG'!$2:$2,0))),
INDEX( 'ETPT Format DDG'!$A:$ZZ,,MATCH("Fonction agrégat",'ETPT Format DDG'!2:2,0)),"F-PLAC-SUB",
INDEX( 'ETPT Format DDG'!$A:$ZZ,,MATCH("Juridiction",'ETPT Format DDG'!2:2,0)),$A$3)</f>
      </c>
      <c r="R111" s="73">
        <f>SUMIFS(
INDEX('ETPT Format DDG'!$A:$FB,,IFERROR(MATCH(E111,'ETPT Format DDG'!$2:$2,0),MATCH(C111,'ETPT Format DDG'!$2:$2,0))),
INDEX( 'ETPT Format DDG'!$A:$ZZ,,MATCH("Fonction agrégat",'ETPT Format DDG'!2:2,0)),"C",
'ETPT Format DDG'!$H:$H,"Greffe",
INDEX( 'ETPT Format DDG'!$A:$ZZ,,MATCH("Juridiction",'ETPT Format DDG'!2:2,0)),$A$3)</f>
      </c>
      <c r="S111" s="71">
        <f>SUMIFS(
INDEX('ETPT Format DDG'!$A:$FB,,IFERROR(MATCH(E111,'ETPT Format DDG'!$2:$2,0),MATCH(C111,'ETPT Format DDG'!$2:$2,0))),
INDEX( 'ETPT Format DDG'!$A:$ZZ,,MATCH("Catégorie",'ETPT Format DDG'!2:2,0)),"Greffe",
INDEX( 'ETPT Format DDG'!$A:$ZZ,,MATCH("Juridiction",'ETPT Format DDG'!2:2,0)),$A$3)</f>
      </c>
      <c r="T111" s="72">
        <f>IF(AND(OR(LEFT(C111,3)="12.",LEFT(E111,3)="12.",LEFT(E111,5)="CET &gt;",IFERROR(S111/$S$6,"")=0),NOT(AND(LEFT(E111,4)="12.8",IFERROR(G111/$G$6,"")&lt;&gt;0)),NOT(AND(LEFT(E111,5)="12.31",IFERROR(S111/$G$6,"")&lt;&gt;0)),NOT(AND(LEFT(E111,5)="12.32",IFERROR(S111/$G$6,"")&lt;&gt;0))),"", IFERROR(S111/$S$6,""))</f>
      </c>
      <c r="U111" s="71">
        <f>SUMIFS(
INDEX('ETPT Format DDG'!$A:$FB,,IFERROR(MATCH(E111,'ETPT Format DDG'!$2:$2,0),MATCH(C111,'ETPT Format DDG'!$2:$2,0))),
INDEX( 'ETPT Format DDG'!$A:$ZZ,,MATCH("Fonction agrégat",'ETPT Format DDG'!2:2,0)),"C",
INDEX( 'ETPT Format DDG'!$A:$ZZ,,MATCH("Juridiction",'ETPT Format DDG'!2:2,0)),$A$3,
INDEX( 'ETPT Format DDG'!$A:$ZZ,,MATCH("Catégorie",'ETPT Format DDG'!2:2,0)),"Autour du magistrat")</f>
      </c>
      <c r="V111" s="74">
        <f>IF(AND(OR(LEFT(C111,3)="12.",LEFT(E111,3)="12.",LEFT(E111,5)="CET &gt;",IFERROR(U111/$U$6,"")=0),NOT(AND(LEFT(E111,4)="12.8",IFERROR(G111/$G$6,"")&lt;&gt;0)),NOT(AND(LEFT(E111,5)="12.31",IFERROR(U111/$G$6,"")&lt;&gt;0)),NOT(AND(LEFT(E111,5)="12.32",IFERROR(U111/$G$6,"")&lt;&gt;0))),"", IFERROR(U111/$U$6,""))</f>
      </c>
    </row>
    <row r="112" ht="16" customHeight="1" spans="1:23" x14ac:dyDescent="0.25">
      <c r="A112" s="40"/>
      <c r="C112" s="68"/>
      <c r="D112" s="68"/>
      <c r="E112" s="69" t="s">
        <v>151</v>
      </c>
      <c r="F112" s="70" t="s">
        <v>151</v>
      </c>
      <c r="G112" s="71">
        <f>SUMIFS(
INDEX('ETPT Format DDG'!$A:$ZZ,,IFERROR(MATCH(E112,'ETPT Format DDG'!$2:$2,0),MATCH(C112,'ETPT Format DDG'!$2:$2,0))),
INDEX( 'ETPT Format DDG'!$A:$ZZ,,MATCH("Fonction agrégat",'ETPT Format DDG'!2:2,0)),"M-TIT",
INDEX( 'ETPT Format DDG'!$A:$ZZ,,MATCH("Juridiction",'ETPT Format DDG'!2:2,0)),$A$3)</f>
      </c>
      <c r="H112" s="72">
        <f>IF(AND(OR(LEFT(C112,3)="12.",LEFT(E112,3)="12.",LEFT(E112,5)="CET &gt;",IFERROR(G112/$G$6,"")=0),NOT(AND(LEFT(E112,4)="12.8",IFERROR(G112/$G$6,"")&lt;&gt;0)),NOT(AND(LEFT(E112,5)="12.31",IFERROR(G112/$G$6,"")&lt;&gt;0)),NOT(AND(LEFT(E112,5)="12.32",IFERROR(G112/$G$6,"")&lt;&gt;0))),"", IFERROR(G112/$G$6,""))</f>
      </c>
      <c r="I112" s="73">
        <f>SUMIFS(
INDEX('ETPT Format DDG'!$A:$ZZ,,IFERROR(MATCH(E112,'ETPT Format DDG'!$2:$2,0),MATCH(C112,'ETPT Format DDG'!$2:$2,0))),
INDEX( 'ETPT Format DDG'!$A:$ZZ,,MATCH("Fonction agrégat",'ETPT Format DDG'!2:2,0)),"M-PLAC-ADD",
INDEX( 'ETPT Format DDG'!$A:$ZZ,,MATCH("Juridiction",'ETPT Format DDG'!2:2,0)),$A$3)</f>
      </c>
      <c r="J112" s="73">
        <f>SUMIFS(
INDEX('ETPT Format DDG'!$A:$ZZ,,IFERROR(MATCH(E112,'ETPT Format DDG'!$2:$2,0),MATCH(C112,'ETPT Format DDG'!$2:$2,0))),
INDEX( 'ETPT Format DDG'!$A:$ZZ,,MATCH("Fonction agrégat",'ETPT Format DDG'!2:2,0)),"M-PLAC-SUB",
INDEX( 'ETPT Format DDG'!$A:$ZZ,,MATCH("Juridiction",'ETPT Format DDG'!2:2,0)),$A$3)</f>
      </c>
      <c r="K112" s="73">
        <f>SUMIFS(
INDEX('ETPT Format DDG'!$A:$ZZ,,IFERROR(MATCH(E112,'ETPT Format DDG'!$2:$2,0),MATCH(C112,'ETPT Format DDG'!$2:$2,0))),
INDEX( 'ETPT Format DDG'!$A:$ZZ,,MATCH("Fonction agrégat",'ETPT Format DDG'!2:2,0)),"M-CONT",
INDEX( 'ETPT Format DDG'!$A:$ZZ,,MATCH("Juridiction",'ETPT Format DDG'!2:2,0)),$A$3,
INDEX( 'ETPT Format DDG'!$A:$ZZ,,MATCH("Catégorie",'ETPT Format DDG'!2:2,0)),"Magistrat")</f>
      </c>
      <c r="L112" s="71">
        <f>SUMIFS(
INDEX('ETPT Format DDG'!$A:$ZZ,,IFERROR(MATCH(E112,'ETPT Format DDG'!$2:$2,0),MATCH(C112,'ETPT Format DDG'!$2:$2,0))),
INDEX( 'ETPT Format DDG'!$A:$ZZ,,MATCH("Juridiction",'ETPT Format DDG'!2:2,0)),$A$3,
INDEX( 'ETPT Format DDG'!$A:$ZZ,,MATCH("Catégorie",'ETPT Format DDG'!2:2,0)),"Magistrat")</f>
      </c>
      <c r="M112" s="74">
        <f>IF(AND(OR(LEFT(C112,3)="12.",LEFT(E112,3)="12.",LEFT(E112,5)="CET &gt;", IFERROR(L112/$L$6,"")=0),NOT(AND(LEFT(E112,4)="12.8",IFERROR(G112/$G$6,"")&lt;&gt;0)),NOT(AND(LEFT(E112,5)="12.31",IFERROR(L112/$G$6,"")&lt;&gt;0)),NOT(AND(LEFT(E112,5)="12.32",IFERROR(L112/$G$6,"")&lt;&gt;0))),"", IFERROR(L112/$L$6,""))</f>
      </c>
      <c r="N112" s="73">
        <f>SUMIFS(
INDEX('ETPT Format DDG'!$A:$ZZ,,IFERROR(MATCH(E112,'ETPT Format DDG'!$2:$2,0),MATCH(C112,'ETPT Format DDG'!$2:$2,0))),
INDEX( 'ETPT Format DDG'!$A:$ZZ,,MATCH("Fonction agrégat",'ETPT Format DDG'!2:2,0)),"F-TIT",
INDEX( 'ETPT Format DDG'!$A:$ZZ,,MATCH("Juridiction",'ETPT Format DDG'!2:2,0)),$A$3)</f>
      </c>
      <c r="O112" s="72">
        <f>IF(AND(OR(LEFT(C112,3)="12.",LEFT(E112,3)="12.",LEFT(E112,5)="CET &gt;",IFERROR(N112/$N$6,"")=0),NOT(AND(LEFT(E112,4)="12.8",IFERROR(G112/$G$6,"")&lt;&gt;0)),NOT(AND(LEFT(E112,5)="12.31",IFERROR(N112/$G$6,"")&lt;&gt;0)),NOT(AND(LEFT(E112,5)="12.32",IFERROR(N112/$G$6,"")&lt;&gt;0))),"",IFERROR(N112/$N$6,""))</f>
      </c>
      <c r="P112" s="73">
        <f>SUMIFS(
INDEX('ETPT Format DDG'!$A:$FB,,IFERROR(MATCH(E112,'ETPT Format DDG'!$2:$2,0),MATCH(C112,'ETPT Format DDG'!$2:$2,0))),
INDEX( 'ETPT Format DDG'!$A:$ZZ,,MATCH("Fonction agrégat",'ETPT Format DDG'!2:2,0)),"F-PLAC-ADD",
INDEX( 'ETPT Format DDG'!$A:$ZZ,,MATCH("Juridiction",'ETPT Format DDG'!2:2,0)),$A$3)</f>
      </c>
      <c r="Q112" s="73">
        <f>SUMIFS(
INDEX('ETPT Format DDG'!$A:$FB,,IFERROR(MATCH(E112,'ETPT Format DDG'!$2:$2,0),MATCH(C112,'ETPT Format DDG'!$2:$2,0))),
INDEX( 'ETPT Format DDG'!$A:$ZZ,,MATCH("Fonction agrégat",'ETPT Format DDG'!2:2,0)),"F-PLAC-SUB",
INDEX( 'ETPT Format DDG'!$A:$ZZ,,MATCH("Juridiction",'ETPT Format DDG'!2:2,0)),$A$3)</f>
      </c>
      <c r="R112" s="73">
        <f>SUMIFS(
INDEX('ETPT Format DDG'!$A:$FB,,IFERROR(MATCH(E112,'ETPT Format DDG'!$2:$2,0),MATCH(C112,'ETPT Format DDG'!$2:$2,0))),
INDEX( 'ETPT Format DDG'!$A:$ZZ,,MATCH("Fonction agrégat",'ETPT Format DDG'!2:2,0)),"C",
'ETPT Format DDG'!$H:$H,"Greffe",
INDEX( 'ETPT Format DDG'!$A:$ZZ,,MATCH("Juridiction",'ETPT Format DDG'!2:2,0)),$A$3)</f>
      </c>
      <c r="S112" s="71">
        <f>SUMIFS(
INDEX('ETPT Format DDG'!$A:$FB,,IFERROR(MATCH(E112,'ETPT Format DDG'!$2:$2,0),MATCH(C112,'ETPT Format DDG'!$2:$2,0))),
INDEX( 'ETPT Format DDG'!$A:$ZZ,,MATCH("Catégorie",'ETPT Format DDG'!2:2,0)),"Greffe",
INDEX( 'ETPT Format DDG'!$A:$ZZ,,MATCH("Juridiction",'ETPT Format DDG'!2:2,0)),$A$3)</f>
      </c>
      <c r="T112" s="72">
        <f>IF(AND(OR(LEFT(C112,3)="12.",LEFT(E112,3)="12.",LEFT(E112,5)="CET &gt;",IFERROR(S112/$S$6,"")=0),NOT(AND(LEFT(E112,4)="12.8",IFERROR(G112/$G$6,"")&lt;&gt;0)),NOT(AND(LEFT(E112,5)="12.31",IFERROR(S112/$G$6,"")&lt;&gt;0)),NOT(AND(LEFT(E112,5)="12.32",IFERROR(S112/$G$6,"")&lt;&gt;0))),"", IFERROR(S112/$S$6,""))</f>
      </c>
      <c r="U112" s="71">
        <f>SUMIFS(
INDEX('ETPT Format DDG'!$A:$FB,,IFERROR(MATCH(E112,'ETPT Format DDG'!$2:$2,0),MATCH(C112,'ETPT Format DDG'!$2:$2,0))),
INDEX( 'ETPT Format DDG'!$A:$ZZ,,MATCH("Fonction agrégat",'ETPT Format DDG'!2:2,0)),"C",
INDEX( 'ETPT Format DDG'!$A:$ZZ,,MATCH("Juridiction",'ETPT Format DDG'!2:2,0)),$A$3,
INDEX( 'ETPT Format DDG'!$A:$ZZ,,MATCH("Catégorie",'ETPT Format DDG'!2:2,0)),"Autour du magistrat")</f>
      </c>
      <c r="V112" s="74">
        <f>IF(AND(OR(LEFT(C112,3)="12.",LEFT(E112,3)="12.",LEFT(E112,5)="CET &gt;",IFERROR(U112/$U$6,"")=0),NOT(AND(LEFT(E112,4)="12.8",IFERROR(G112/$G$6,"")&lt;&gt;0)),NOT(AND(LEFT(E112,5)="12.31",IFERROR(U112/$G$6,"")&lt;&gt;0)),NOT(AND(LEFT(E112,5)="12.32",IFERROR(U112/$G$6,"")&lt;&gt;0))),"", IFERROR(U112/$U$6,""))</f>
      </c>
    </row>
    <row r="113" ht="16" customHeight="1" spans="1:23" x14ac:dyDescent="0.25">
      <c r="A113" s="40"/>
      <c r="C113" s="68"/>
      <c r="D113" s="68"/>
      <c r="E113" s="69" t="s">
        <v>1167</v>
      </c>
      <c r="F113" s="70" t="s">
        <v>1167</v>
      </c>
      <c r="G113" s="71">
        <f>SUMIFS(
INDEX('ETPT Format DDG'!$A:$ZZ,,IFERROR(MATCH(E113,'ETPT Format DDG'!$2:$2,0),MATCH(C113,'ETPT Format DDG'!$2:$2,0))),
INDEX( 'ETPT Format DDG'!$A:$ZZ,,MATCH("Fonction agrégat",'ETPT Format DDG'!2:2,0)),"M-TIT",
INDEX( 'ETPT Format DDG'!$A:$ZZ,,MATCH("Juridiction",'ETPT Format DDG'!2:2,0)),$A$3)</f>
      </c>
      <c r="H113" s="72">
        <f>IF(AND(OR(LEFT(C113,3)="12.",LEFT(E113,3)="12.",LEFT(E113,5)="CET &gt;",IFERROR(G113/$G$6,"")=0),NOT(AND(LEFT(E113,4)="12.8",IFERROR(G113/$G$6,"")&lt;&gt;0)),NOT(AND(LEFT(E113,5)="12.31",IFERROR(G113/$G$6,"")&lt;&gt;0)),NOT(AND(LEFT(E113,5)="12.32",IFERROR(G113/$G$6,"")&lt;&gt;0))),"", IFERROR(G113/$G$6,""))</f>
      </c>
      <c r="I113" s="73">
        <f>SUMIFS(
INDEX('ETPT Format DDG'!$A:$ZZ,,IFERROR(MATCH(E113,'ETPT Format DDG'!$2:$2,0),MATCH(C113,'ETPT Format DDG'!$2:$2,0))),
INDEX( 'ETPT Format DDG'!$A:$ZZ,,MATCH("Fonction agrégat",'ETPT Format DDG'!2:2,0)),"M-PLAC-ADD",
INDEX( 'ETPT Format DDG'!$A:$ZZ,,MATCH("Juridiction",'ETPT Format DDG'!2:2,0)),$A$3)</f>
      </c>
      <c r="J113" s="73">
        <f>SUMIFS(
INDEX('ETPT Format DDG'!$A:$ZZ,,IFERROR(MATCH(E113,'ETPT Format DDG'!$2:$2,0),MATCH(C113,'ETPT Format DDG'!$2:$2,0))),
INDEX( 'ETPT Format DDG'!$A:$ZZ,,MATCH("Fonction agrégat",'ETPT Format DDG'!2:2,0)),"M-PLAC-SUB",
INDEX( 'ETPT Format DDG'!$A:$ZZ,,MATCH("Juridiction",'ETPT Format DDG'!2:2,0)),$A$3)</f>
      </c>
      <c r="K113" s="73">
        <f>SUMIFS(
INDEX('ETPT Format DDG'!$A:$ZZ,,IFERROR(MATCH(E113,'ETPT Format DDG'!$2:$2,0),MATCH(C113,'ETPT Format DDG'!$2:$2,0))),
INDEX( 'ETPT Format DDG'!$A:$ZZ,,MATCH("Fonction agrégat",'ETPT Format DDG'!2:2,0)),"M-CONT",
INDEX( 'ETPT Format DDG'!$A:$ZZ,,MATCH("Juridiction",'ETPT Format DDG'!2:2,0)),$A$3,
INDEX( 'ETPT Format DDG'!$A:$ZZ,,MATCH("Catégorie",'ETPT Format DDG'!2:2,0)),"Magistrat")</f>
      </c>
      <c r="L113" s="71">
        <f>SUMIFS(
INDEX('ETPT Format DDG'!$A:$ZZ,,IFERROR(MATCH(E113,'ETPT Format DDG'!$2:$2,0),MATCH(C113,'ETPT Format DDG'!$2:$2,0))),
INDEX( 'ETPT Format DDG'!$A:$ZZ,,MATCH("Juridiction",'ETPT Format DDG'!2:2,0)),$A$3,
INDEX( 'ETPT Format DDG'!$A:$ZZ,,MATCH("Catégorie",'ETPT Format DDG'!2:2,0)),"Magistrat")</f>
      </c>
      <c r="M113" s="74">
        <f>IF(AND(OR(LEFT(C113,3)="12.",LEFT(E113,3)="12.",LEFT(E113,5)="CET &gt;", IFERROR(L113/$L$6,"")=0),NOT(AND(LEFT(E113,4)="12.8",IFERROR(G113/$G$6,"")&lt;&gt;0)),NOT(AND(LEFT(E113,5)="12.31",IFERROR(L113/$G$6,"")&lt;&gt;0)),NOT(AND(LEFT(E113,5)="12.32",IFERROR(L113/$G$6,"")&lt;&gt;0))),"", IFERROR(L113/$L$6,""))</f>
      </c>
      <c r="N113" s="73">
        <f>SUMIFS(
INDEX('ETPT Format DDG'!$A:$ZZ,,IFERROR(MATCH(E113,'ETPT Format DDG'!$2:$2,0),MATCH(C113,'ETPT Format DDG'!$2:$2,0))),
INDEX( 'ETPT Format DDG'!$A:$ZZ,,MATCH("Fonction agrégat",'ETPT Format DDG'!2:2,0)),"F-TIT",
INDEX( 'ETPT Format DDG'!$A:$ZZ,,MATCH("Juridiction",'ETPT Format DDG'!2:2,0)),$A$3)</f>
      </c>
      <c r="O113" s="72">
        <f>IF(AND(OR(LEFT(C113,3)="12.",LEFT(E113,3)="12.",LEFT(E113,5)="CET &gt;",IFERROR(N113/$N$6,"")=0),NOT(AND(LEFT(E113,4)="12.8",IFERROR(G113/$G$6,"")&lt;&gt;0)),NOT(AND(LEFT(E113,5)="12.31",IFERROR(N113/$G$6,"")&lt;&gt;0)),NOT(AND(LEFT(E113,5)="12.32",IFERROR(N113/$G$6,"")&lt;&gt;0))),"",IFERROR(N113/$N$6,""))</f>
      </c>
      <c r="P113" s="73">
        <f>SUMIFS(
INDEX('ETPT Format DDG'!$A:$FB,,IFERROR(MATCH(E113,'ETPT Format DDG'!$2:$2,0),MATCH(C113,'ETPT Format DDG'!$2:$2,0))),
INDEX( 'ETPT Format DDG'!$A:$ZZ,,MATCH("Fonction agrégat",'ETPT Format DDG'!2:2,0)),"F-PLAC-ADD",
INDEX( 'ETPT Format DDG'!$A:$ZZ,,MATCH("Juridiction",'ETPT Format DDG'!2:2,0)),$A$3)</f>
      </c>
      <c r="Q113" s="73">
        <f>SUMIFS(
INDEX('ETPT Format DDG'!$A:$FB,,IFERROR(MATCH(E113,'ETPT Format DDG'!$2:$2,0),MATCH(C113,'ETPT Format DDG'!$2:$2,0))),
INDEX( 'ETPT Format DDG'!$A:$ZZ,,MATCH("Fonction agrégat",'ETPT Format DDG'!2:2,0)),"F-PLAC-SUB",
INDEX( 'ETPT Format DDG'!$A:$ZZ,,MATCH("Juridiction",'ETPT Format DDG'!2:2,0)),$A$3)</f>
      </c>
      <c r="R113" s="73">
        <f>SUMIFS(
INDEX('ETPT Format DDG'!$A:$FB,,IFERROR(MATCH(E113,'ETPT Format DDG'!$2:$2,0),MATCH(C113,'ETPT Format DDG'!$2:$2,0))),
INDEX( 'ETPT Format DDG'!$A:$ZZ,,MATCH("Fonction agrégat",'ETPT Format DDG'!2:2,0)),"C",
'ETPT Format DDG'!$H:$H,"Greffe",
INDEX( 'ETPT Format DDG'!$A:$ZZ,,MATCH("Juridiction",'ETPT Format DDG'!2:2,0)),$A$3)</f>
      </c>
      <c r="S113" s="71">
        <f>SUMIFS(
INDEX('ETPT Format DDG'!$A:$FB,,IFERROR(MATCH(E113,'ETPT Format DDG'!$2:$2,0),MATCH(C113,'ETPT Format DDG'!$2:$2,0))),
INDEX( 'ETPT Format DDG'!$A:$ZZ,,MATCH("Catégorie",'ETPT Format DDG'!2:2,0)),"Greffe",
INDEX( 'ETPT Format DDG'!$A:$ZZ,,MATCH("Juridiction",'ETPT Format DDG'!2:2,0)),$A$3)</f>
      </c>
      <c r="T113" s="72">
        <f>IF(AND(OR(LEFT(C113,3)="12.",LEFT(E113,3)="12.",LEFT(E113,5)="CET &gt;",IFERROR(S113/$S$6,"")=0),NOT(AND(LEFT(E113,4)="12.8",IFERROR(G113/$G$6,"")&lt;&gt;0)),NOT(AND(LEFT(E113,5)="12.31",IFERROR(S113/$G$6,"")&lt;&gt;0)),NOT(AND(LEFT(E113,5)="12.32",IFERROR(S113/$G$6,"")&lt;&gt;0))),"", IFERROR(S113/$S$6,""))</f>
      </c>
      <c r="U113" s="71">
        <f>SUMIFS(
INDEX('ETPT Format DDG'!$A:$FB,,IFERROR(MATCH(E113,'ETPT Format DDG'!$2:$2,0),MATCH(C113,'ETPT Format DDG'!$2:$2,0))),
INDEX( 'ETPT Format DDG'!$A:$ZZ,,MATCH("Fonction agrégat",'ETPT Format DDG'!2:2,0)),"C",
INDEX( 'ETPT Format DDG'!$A:$ZZ,,MATCH("Juridiction",'ETPT Format DDG'!2:2,0)),$A$3,
INDEX( 'ETPT Format DDG'!$A:$ZZ,,MATCH("Catégorie",'ETPT Format DDG'!2:2,0)),"Autour du magistrat")</f>
      </c>
      <c r="V113" s="74">
        <f>IF(AND(OR(LEFT(C113,3)="12.",LEFT(E113,3)="12.",LEFT(E113,5)="CET &gt;",IFERROR(U113/$U$6,"")=0),NOT(AND(LEFT(E113,4)="12.8",IFERROR(G113/$G$6,"")&lt;&gt;0)),NOT(AND(LEFT(E113,5)="12.31",IFERROR(U113/$G$6,"")&lt;&gt;0)),NOT(AND(LEFT(E113,5)="12.32",IFERROR(U113/$G$6,"")&lt;&gt;0))),"", IFERROR(U113/$U$6,""))</f>
      </c>
    </row>
    <row r="114" ht="16" customHeight="1" spans="1:23" x14ac:dyDescent="0.25">
      <c r="A114" s="40"/>
      <c r="C114" s="68" t="s">
        <v>1169</v>
      </c>
      <c r="D114" s="68" t="s">
        <v>1198</v>
      </c>
      <c r="E114" s="69"/>
      <c r="F114" s="70"/>
      <c r="G114" s="71">
        <f>SUMIFS(
INDEX('ETPT Format DDG'!$A:$ZZ,,IFERROR(MATCH(E114,'ETPT Format DDG'!$2:$2,0),MATCH(C114,'ETPT Format DDG'!$2:$2,0))),
INDEX( 'ETPT Format DDG'!$A:$ZZ,,MATCH("Fonction agrégat",'ETPT Format DDG'!2:2,0)),"M-TIT",
INDEX( 'ETPT Format DDG'!$A:$ZZ,,MATCH("Juridiction",'ETPT Format DDG'!2:2,0)),$A$3)</f>
      </c>
      <c r="H114" s="72">
        <f>IF(AND(OR(LEFT(C114,3)="12.",LEFT(E114,3)="12.",LEFT(E114,5)="CET &gt;",IFERROR(G114/$G$6,"")=0),NOT(AND(LEFT(E114,4)="12.8",IFERROR(G114/$G$6,"")&lt;&gt;0)),NOT(AND(LEFT(E114,5)="12.31",IFERROR(G114/$G$6,"")&lt;&gt;0)),NOT(AND(LEFT(E114,5)="12.32",IFERROR(G114/$G$6,"")&lt;&gt;0))),"", IFERROR(G114/$G$6,""))</f>
      </c>
      <c r="I114" s="73">
        <f>SUMIFS(
INDEX('ETPT Format DDG'!$A:$ZZ,,IFERROR(MATCH(E114,'ETPT Format DDG'!$2:$2,0),MATCH(C114,'ETPT Format DDG'!$2:$2,0))),
INDEX( 'ETPT Format DDG'!$A:$ZZ,,MATCH("Fonction agrégat",'ETPT Format DDG'!2:2,0)),"M-PLAC-ADD",
INDEX( 'ETPT Format DDG'!$A:$ZZ,,MATCH("Juridiction",'ETPT Format DDG'!2:2,0)),$A$3)</f>
      </c>
      <c r="J114" s="73">
        <f>SUMIFS(
INDEX('ETPT Format DDG'!$A:$ZZ,,IFERROR(MATCH(E114,'ETPT Format DDG'!$2:$2,0),MATCH(C114,'ETPT Format DDG'!$2:$2,0))),
INDEX( 'ETPT Format DDG'!$A:$ZZ,,MATCH("Fonction agrégat",'ETPT Format DDG'!2:2,0)),"M-PLAC-SUB",
INDEX( 'ETPT Format DDG'!$A:$ZZ,,MATCH("Juridiction",'ETPT Format DDG'!2:2,0)),$A$3)</f>
      </c>
      <c r="K114" s="73">
        <f>SUMIFS(
INDEX('ETPT Format DDG'!$A:$ZZ,,IFERROR(MATCH(E114,'ETPT Format DDG'!$2:$2,0),MATCH(C114,'ETPT Format DDG'!$2:$2,0))),
INDEX( 'ETPT Format DDG'!$A:$ZZ,,MATCH("Fonction agrégat",'ETPT Format DDG'!2:2,0)),"M-CONT",
INDEX( 'ETPT Format DDG'!$A:$ZZ,,MATCH("Juridiction",'ETPT Format DDG'!2:2,0)),$A$3,
INDEX( 'ETPT Format DDG'!$A:$ZZ,,MATCH("Catégorie",'ETPT Format DDG'!2:2,0)),"Magistrat")</f>
      </c>
      <c r="L114" s="71">
        <f>SUMIFS(
INDEX('ETPT Format DDG'!$A:$ZZ,,IFERROR(MATCH(E114,'ETPT Format DDG'!$2:$2,0),MATCH(C114,'ETPT Format DDG'!$2:$2,0))),
INDEX( 'ETPT Format DDG'!$A:$ZZ,,MATCH("Juridiction",'ETPT Format DDG'!2:2,0)),$A$3,
INDEX( 'ETPT Format DDG'!$A:$ZZ,,MATCH("Catégorie",'ETPT Format DDG'!2:2,0)),"Magistrat")</f>
      </c>
      <c r="M114" s="74">
        <f>IF(AND(OR(LEFT(C114,3)="12.",LEFT(E114,3)="12.",LEFT(E114,5)="CET &gt;", IFERROR(L114/$L$6,"")=0),NOT(AND(LEFT(E114,4)="12.8",IFERROR(G114/$G$6,"")&lt;&gt;0)),NOT(AND(LEFT(E114,5)="12.31",IFERROR(L114/$G$6,"")&lt;&gt;0)),NOT(AND(LEFT(E114,5)="12.32",IFERROR(L114/$G$6,"")&lt;&gt;0))),"", IFERROR(L114/$L$6,""))</f>
      </c>
      <c r="N114" s="73">
        <f>SUMIFS(
INDEX('ETPT Format DDG'!$A:$ZZ,,IFERROR(MATCH(E114,'ETPT Format DDG'!$2:$2,0),MATCH(C114,'ETPT Format DDG'!$2:$2,0))),
INDEX( 'ETPT Format DDG'!$A:$ZZ,,MATCH("Fonction agrégat",'ETPT Format DDG'!2:2,0)),"F-TIT",
INDEX( 'ETPT Format DDG'!$A:$ZZ,,MATCH("Juridiction",'ETPT Format DDG'!2:2,0)),$A$3)</f>
      </c>
      <c r="O114" s="72">
        <f>IF(AND(OR(LEFT(C114,3)="12.",LEFT(E114,3)="12.",LEFT(E114,5)="CET &gt;",IFERROR(N114/$N$6,"")=0),NOT(AND(LEFT(E114,4)="12.8",IFERROR(G114/$G$6,"")&lt;&gt;0)),NOT(AND(LEFT(E114,5)="12.31",IFERROR(N114/$G$6,"")&lt;&gt;0)),NOT(AND(LEFT(E114,5)="12.32",IFERROR(N114/$G$6,"")&lt;&gt;0))),"",IFERROR(N114/$N$6,""))</f>
      </c>
      <c r="P114" s="73">
        <f>SUMIFS(
INDEX('ETPT Format DDG'!$A:$FB,,IFERROR(MATCH(E114,'ETPT Format DDG'!$2:$2,0),MATCH(C114,'ETPT Format DDG'!$2:$2,0))),
INDEX( 'ETPT Format DDG'!$A:$ZZ,,MATCH("Fonction agrégat",'ETPT Format DDG'!2:2,0)),"F-PLAC-ADD",
INDEX( 'ETPT Format DDG'!$A:$ZZ,,MATCH("Juridiction",'ETPT Format DDG'!2:2,0)),$A$3)</f>
      </c>
      <c r="Q114" s="73">
        <f>SUMIFS(
INDEX('ETPT Format DDG'!$A:$FB,,IFERROR(MATCH(E114,'ETPT Format DDG'!$2:$2,0),MATCH(C114,'ETPT Format DDG'!$2:$2,0))),
INDEX( 'ETPT Format DDG'!$A:$ZZ,,MATCH("Fonction agrégat",'ETPT Format DDG'!2:2,0)),"F-PLAC-SUB",
INDEX( 'ETPT Format DDG'!$A:$ZZ,,MATCH("Juridiction",'ETPT Format DDG'!2:2,0)),$A$3)</f>
      </c>
      <c r="R114" s="73">
        <f>SUMIFS(
INDEX('ETPT Format DDG'!$A:$FB,,IFERROR(MATCH(E114,'ETPT Format DDG'!$2:$2,0),MATCH(C114,'ETPT Format DDG'!$2:$2,0))),
INDEX( 'ETPT Format DDG'!$A:$ZZ,,MATCH("Fonction agrégat",'ETPT Format DDG'!2:2,0)),"C",
'ETPT Format DDG'!$H:$H,"Greffe",
INDEX( 'ETPT Format DDG'!$A:$ZZ,,MATCH("Juridiction",'ETPT Format DDG'!2:2,0)),$A$3)</f>
      </c>
      <c r="S114" s="71">
        <f>SUMIFS(
INDEX('ETPT Format DDG'!$A:$FB,,IFERROR(MATCH(E114,'ETPT Format DDG'!$2:$2,0),MATCH(C114,'ETPT Format DDG'!$2:$2,0))),
INDEX( 'ETPT Format DDG'!$A:$ZZ,,MATCH("Catégorie",'ETPT Format DDG'!2:2,0)),"Greffe",
INDEX( 'ETPT Format DDG'!$A:$ZZ,,MATCH("Juridiction",'ETPT Format DDG'!2:2,0)),$A$3)</f>
      </c>
      <c r="T114" s="72">
        <f>IF(AND(OR(LEFT(C114,3)="12.",LEFT(E114,3)="12.",LEFT(E114,5)="CET &gt;",IFERROR(S114/$S$6,"")=0),NOT(AND(LEFT(E114,4)="12.8",IFERROR(G114/$G$6,"")&lt;&gt;0)),NOT(AND(LEFT(E114,5)="12.31",IFERROR(S114/$G$6,"")&lt;&gt;0)),NOT(AND(LEFT(E114,5)="12.32",IFERROR(S114/$G$6,"")&lt;&gt;0))),"", IFERROR(S114/$S$6,""))</f>
      </c>
      <c r="U114" s="71">
        <f>SUMIFS(
INDEX('ETPT Format DDG'!$A:$FB,,IFERROR(MATCH(E114,'ETPT Format DDG'!$2:$2,0),MATCH(C114,'ETPT Format DDG'!$2:$2,0))),
INDEX( 'ETPT Format DDG'!$A:$ZZ,,MATCH("Fonction agrégat",'ETPT Format DDG'!2:2,0)),"C",
INDEX( 'ETPT Format DDG'!$A:$ZZ,,MATCH("Juridiction",'ETPT Format DDG'!2:2,0)),$A$3,
INDEX( 'ETPT Format DDG'!$A:$ZZ,,MATCH("Catégorie",'ETPT Format DDG'!2:2,0)),"Autour du magistrat")</f>
      </c>
      <c r="V114" s="74">
        <f>IF(AND(OR(LEFT(C114,3)="12.",LEFT(E114,3)="12.",LEFT(E114,5)="CET &gt;",IFERROR(U114/$U$6,"")=0),NOT(AND(LEFT(E114,4)="12.8",IFERROR(G114/$G$6,"")&lt;&gt;0)),NOT(AND(LEFT(E114,5)="12.31",IFERROR(U114/$G$6,"")&lt;&gt;0)),NOT(AND(LEFT(E114,5)="12.32",IFERROR(U114/$G$6,"")&lt;&gt;0))),"", IFERROR(U114/$U$6,""))</f>
      </c>
    </row>
    <row r="115" ht="16" customHeight="1" spans="1:23" x14ac:dyDescent="0.25">
      <c r="A115" s="40"/>
      <c r="C115" s="68"/>
      <c r="D115" s="68"/>
      <c r="E115" s="69" t="s">
        <v>1168</v>
      </c>
      <c r="F115" s="70" t="s">
        <v>1168</v>
      </c>
      <c r="G115" s="71">
        <f>SUMIFS(
INDEX('ETPT Format DDG'!$A:$ZZ,,IFERROR(MATCH(E115,'ETPT Format DDG'!$2:$2,0),MATCH(C115,'ETPT Format DDG'!$2:$2,0))),
INDEX( 'ETPT Format DDG'!$A:$ZZ,,MATCH("Fonction agrégat",'ETPT Format DDG'!2:2,0)),"M-TIT",
INDEX( 'ETPT Format DDG'!$A:$ZZ,,MATCH("Juridiction",'ETPT Format DDG'!2:2,0)),$A$3)</f>
      </c>
      <c r="H115" s="72">
        <f>IF(AND(OR(LEFT(C115,3)="12.",LEFT(E115,3)="12.",LEFT(E115,5)="CET &gt;",IFERROR(G115/$G$6,"")=0),NOT(AND(LEFT(E115,4)="12.8",IFERROR(G115/$G$6,"")&lt;&gt;0)),NOT(AND(LEFT(E115,5)="12.31",IFERROR(G115/$G$6,"")&lt;&gt;0)),NOT(AND(LEFT(E115,5)="12.32",IFERROR(G115/$G$6,"")&lt;&gt;0))),"", IFERROR(G115/$G$6,""))</f>
      </c>
      <c r="I115" s="73">
        <f>SUMIFS(
INDEX('ETPT Format DDG'!$A:$ZZ,,IFERROR(MATCH(E115,'ETPT Format DDG'!$2:$2,0),MATCH(C115,'ETPT Format DDG'!$2:$2,0))),
INDEX( 'ETPT Format DDG'!$A:$ZZ,,MATCH("Fonction agrégat",'ETPT Format DDG'!2:2,0)),"M-PLAC-ADD",
INDEX( 'ETPT Format DDG'!$A:$ZZ,,MATCH("Juridiction",'ETPT Format DDG'!2:2,0)),$A$3)</f>
      </c>
      <c r="J115" s="73">
        <f>SUMIFS(
INDEX('ETPT Format DDG'!$A:$ZZ,,IFERROR(MATCH(E115,'ETPT Format DDG'!$2:$2,0),MATCH(C115,'ETPT Format DDG'!$2:$2,0))),
INDEX( 'ETPT Format DDG'!$A:$ZZ,,MATCH("Fonction agrégat",'ETPT Format DDG'!2:2,0)),"M-PLAC-SUB",
INDEX( 'ETPT Format DDG'!$A:$ZZ,,MATCH("Juridiction",'ETPT Format DDG'!2:2,0)),$A$3)</f>
      </c>
      <c r="K115" s="73">
        <f>SUMIFS(
INDEX('ETPT Format DDG'!$A:$ZZ,,IFERROR(MATCH(E115,'ETPT Format DDG'!$2:$2,0),MATCH(C115,'ETPT Format DDG'!$2:$2,0))),
INDEX( 'ETPT Format DDG'!$A:$ZZ,,MATCH("Fonction agrégat",'ETPT Format DDG'!2:2,0)),"M-CONT",
INDEX( 'ETPT Format DDG'!$A:$ZZ,,MATCH("Juridiction",'ETPT Format DDG'!2:2,0)),$A$3,
INDEX( 'ETPT Format DDG'!$A:$ZZ,,MATCH("Catégorie",'ETPT Format DDG'!2:2,0)),"Magistrat")</f>
      </c>
      <c r="L115" s="71">
        <f>SUMIFS(
INDEX('ETPT Format DDG'!$A:$ZZ,,IFERROR(MATCH(E115,'ETPT Format DDG'!$2:$2,0),MATCH(C115,'ETPT Format DDG'!$2:$2,0))),
INDEX( 'ETPT Format DDG'!$A:$ZZ,,MATCH("Juridiction",'ETPT Format DDG'!2:2,0)),$A$3,
INDEX( 'ETPT Format DDG'!$A:$ZZ,,MATCH("Catégorie",'ETPT Format DDG'!2:2,0)),"Magistrat")</f>
      </c>
      <c r="M115" s="74">
        <f>IF(AND(OR(LEFT(C115,3)="12.",LEFT(E115,3)="12.",LEFT(E115,5)="CET &gt;", IFERROR(L115/$L$6,"")=0),NOT(AND(LEFT(E115,4)="12.8",IFERROR(G115/$G$6,"")&lt;&gt;0)),NOT(AND(LEFT(E115,5)="12.31",IFERROR(L115/$G$6,"")&lt;&gt;0)),NOT(AND(LEFT(E115,5)="12.32",IFERROR(L115/$G$6,"")&lt;&gt;0))),"", IFERROR(L115/$L$6,""))</f>
      </c>
      <c r="N115" s="73">
        <f>SUMIFS(
INDEX('ETPT Format DDG'!$A:$ZZ,,IFERROR(MATCH(E115,'ETPT Format DDG'!$2:$2,0),MATCH(C115,'ETPT Format DDG'!$2:$2,0))),
INDEX( 'ETPT Format DDG'!$A:$ZZ,,MATCH("Fonction agrégat",'ETPT Format DDG'!2:2,0)),"F-TIT",
INDEX( 'ETPT Format DDG'!$A:$ZZ,,MATCH("Juridiction",'ETPT Format DDG'!2:2,0)),$A$3)</f>
      </c>
      <c r="O115" s="72">
        <f>IF(AND(OR(LEFT(C115,3)="12.",LEFT(E115,3)="12.",LEFT(E115,5)="CET &gt;",IFERROR(N115/$N$6,"")=0),NOT(AND(LEFT(E115,4)="12.8",IFERROR(G115/$G$6,"")&lt;&gt;0)),NOT(AND(LEFT(E115,5)="12.31",IFERROR(N115/$G$6,"")&lt;&gt;0)),NOT(AND(LEFT(E115,5)="12.32",IFERROR(N115/$G$6,"")&lt;&gt;0))),"",IFERROR(N115/$N$6,""))</f>
      </c>
      <c r="P115" s="73">
        <f>SUMIFS(
INDEX('ETPT Format DDG'!$A:$FB,,IFERROR(MATCH(E115,'ETPT Format DDG'!$2:$2,0),MATCH(C115,'ETPT Format DDG'!$2:$2,0))),
INDEX( 'ETPT Format DDG'!$A:$ZZ,,MATCH("Fonction agrégat",'ETPT Format DDG'!2:2,0)),"F-PLAC-ADD",
INDEX( 'ETPT Format DDG'!$A:$ZZ,,MATCH("Juridiction",'ETPT Format DDG'!2:2,0)),$A$3)</f>
      </c>
      <c r="Q115" s="73">
        <f>SUMIFS(
INDEX('ETPT Format DDG'!$A:$FB,,IFERROR(MATCH(E115,'ETPT Format DDG'!$2:$2,0),MATCH(C115,'ETPT Format DDG'!$2:$2,0))),
INDEX( 'ETPT Format DDG'!$A:$ZZ,,MATCH("Fonction agrégat",'ETPT Format DDG'!2:2,0)),"F-PLAC-SUB",
INDEX( 'ETPT Format DDG'!$A:$ZZ,,MATCH("Juridiction",'ETPT Format DDG'!2:2,0)),$A$3)</f>
      </c>
      <c r="R115" s="73">
        <f>SUMIFS(
INDEX('ETPT Format DDG'!$A:$FB,,IFERROR(MATCH(E115,'ETPT Format DDG'!$2:$2,0),MATCH(C115,'ETPT Format DDG'!$2:$2,0))),
INDEX( 'ETPT Format DDG'!$A:$ZZ,,MATCH("Fonction agrégat",'ETPT Format DDG'!2:2,0)),"C",
'ETPT Format DDG'!$H:$H,"Greffe",
INDEX( 'ETPT Format DDG'!$A:$ZZ,,MATCH("Juridiction",'ETPT Format DDG'!2:2,0)),$A$3)</f>
      </c>
      <c r="S115" s="71">
        <f>SUMIFS(
INDEX('ETPT Format DDG'!$A:$FB,,IFERROR(MATCH(E115,'ETPT Format DDG'!$2:$2,0),MATCH(C115,'ETPT Format DDG'!$2:$2,0))),
INDEX( 'ETPT Format DDG'!$A:$ZZ,,MATCH("Catégorie",'ETPT Format DDG'!2:2,0)),"Greffe",
INDEX( 'ETPT Format DDG'!$A:$ZZ,,MATCH("Juridiction",'ETPT Format DDG'!2:2,0)),$A$3)</f>
      </c>
      <c r="T115" s="72">
        <f>IF(AND(OR(LEFT(C115,3)="12.",LEFT(E115,3)="12.",LEFT(E115,5)="CET &gt;",IFERROR(S115/$S$6,"")=0),NOT(AND(LEFT(E115,4)="12.8",IFERROR(G115/$G$6,"")&lt;&gt;0)),NOT(AND(LEFT(E115,5)="12.31",IFERROR(S115/$G$6,"")&lt;&gt;0)),NOT(AND(LEFT(E115,5)="12.32",IFERROR(S115/$G$6,"")&lt;&gt;0))),"", IFERROR(S115/$S$6,""))</f>
      </c>
      <c r="U115" s="71">
        <f>SUMIFS(
INDEX('ETPT Format DDG'!$A:$FB,,IFERROR(MATCH(E115,'ETPT Format DDG'!$2:$2,0),MATCH(C115,'ETPT Format DDG'!$2:$2,0))),
INDEX( 'ETPT Format DDG'!$A:$ZZ,,MATCH("Fonction agrégat",'ETPT Format DDG'!2:2,0)),"C",
INDEX( 'ETPT Format DDG'!$A:$ZZ,,MATCH("Juridiction",'ETPT Format DDG'!2:2,0)),$A$3,
INDEX( 'ETPT Format DDG'!$A:$ZZ,,MATCH("Catégorie",'ETPT Format DDG'!2:2,0)),"Autour du magistrat")</f>
      </c>
      <c r="V115" s="74">
        <f>IF(AND(OR(LEFT(C115,3)="12.",LEFT(E115,3)="12.",LEFT(E115,5)="CET &gt;",IFERROR(U115/$U$6,"")=0),NOT(AND(LEFT(E115,4)="12.8",IFERROR(G115/$G$6,"")&lt;&gt;0)),NOT(AND(LEFT(E115,5)="12.31",IFERROR(U115/$G$6,"")&lt;&gt;0)),NOT(AND(LEFT(E115,5)="12.32",IFERROR(U115/$G$6,"")&lt;&gt;0))),"", IFERROR(U115/$U$6,""))</f>
      </c>
    </row>
    <row r="116" ht="16" customHeight="1" spans="1:23" x14ac:dyDescent="0.25">
      <c r="A116" s="40"/>
      <c r="C116" s="68"/>
      <c r="D116" s="68"/>
      <c r="E116" s="69" t="s">
        <v>138</v>
      </c>
      <c r="F116" s="70" t="s">
        <v>138</v>
      </c>
      <c r="G116" s="71">
        <f>SUMIFS(
INDEX('ETPT Format DDG'!$A:$ZZ,,IFERROR(MATCH(E116,'ETPT Format DDG'!$2:$2,0),MATCH(C116,'ETPT Format DDG'!$2:$2,0))),
INDEX( 'ETPT Format DDG'!$A:$ZZ,,MATCH("Fonction agrégat",'ETPT Format DDG'!2:2,0)),"M-TIT",
INDEX( 'ETPT Format DDG'!$A:$ZZ,,MATCH("Juridiction",'ETPT Format DDG'!2:2,0)),$A$3)</f>
      </c>
      <c r="H116" s="72">
        <f>IF(AND(OR(LEFT(C116,3)="12.",LEFT(E116,3)="12.",LEFT(E116,5)="CET &gt;",IFERROR(G116/$G$6,"")=0),NOT(AND(LEFT(E116,4)="12.8",IFERROR(G116/$G$6,"")&lt;&gt;0)),NOT(AND(LEFT(E116,5)="12.31",IFERROR(G116/$G$6,"")&lt;&gt;0)),NOT(AND(LEFT(E116,5)="12.32",IFERROR(G116/$G$6,"")&lt;&gt;0))),"", IFERROR(G116/$G$6,""))</f>
      </c>
      <c r="I116" s="73">
        <f>SUMIFS(
INDEX('ETPT Format DDG'!$A:$ZZ,,IFERROR(MATCH(E116,'ETPT Format DDG'!$2:$2,0),MATCH(C116,'ETPT Format DDG'!$2:$2,0))),
INDEX( 'ETPT Format DDG'!$A:$ZZ,,MATCH("Fonction agrégat",'ETPT Format DDG'!2:2,0)),"M-PLAC-ADD",
INDEX( 'ETPT Format DDG'!$A:$ZZ,,MATCH("Juridiction",'ETPT Format DDG'!2:2,0)),$A$3)</f>
      </c>
      <c r="J116" s="73">
        <f>SUMIFS(
INDEX('ETPT Format DDG'!$A:$ZZ,,IFERROR(MATCH(E116,'ETPT Format DDG'!$2:$2,0),MATCH(C116,'ETPT Format DDG'!$2:$2,0))),
INDEX( 'ETPT Format DDG'!$A:$ZZ,,MATCH("Fonction agrégat",'ETPT Format DDG'!2:2,0)),"M-PLAC-SUB",
INDEX( 'ETPT Format DDG'!$A:$ZZ,,MATCH("Juridiction",'ETPT Format DDG'!2:2,0)),$A$3)</f>
      </c>
      <c r="K116" s="73">
        <f>SUMIFS(
INDEX('ETPT Format DDG'!$A:$ZZ,,IFERROR(MATCH(E116,'ETPT Format DDG'!$2:$2,0),MATCH(C116,'ETPT Format DDG'!$2:$2,0))),
INDEX( 'ETPT Format DDG'!$A:$ZZ,,MATCH("Fonction agrégat",'ETPT Format DDG'!2:2,0)),"M-CONT",
INDEX( 'ETPT Format DDG'!$A:$ZZ,,MATCH("Juridiction",'ETPT Format DDG'!2:2,0)),$A$3,
INDEX( 'ETPT Format DDG'!$A:$ZZ,,MATCH("Catégorie",'ETPT Format DDG'!2:2,0)),"Magistrat")</f>
      </c>
      <c r="L116" s="71">
        <f>SUMIFS(
INDEX('ETPT Format DDG'!$A:$ZZ,,IFERROR(MATCH(E116,'ETPT Format DDG'!$2:$2,0),MATCH(C116,'ETPT Format DDG'!$2:$2,0))),
INDEX( 'ETPT Format DDG'!$A:$ZZ,,MATCH("Juridiction",'ETPT Format DDG'!2:2,0)),$A$3,
INDEX( 'ETPT Format DDG'!$A:$ZZ,,MATCH("Catégorie",'ETPT Format DDG'!2:2,0)),"Magistrat")</f>
      </c>
      <c r="M116" s="74">
        <f>IF(AND(OR(LEFT(C116,3)="12.",LEFT(E116,3)="12.",LEFT(E116,5)="CET &gt;", IFERROR(L116/$L$6,"")=0),NOT(AND(LEFT(E116,4)="12.8",IFERROR(G116/$G$6,"")&lt;&gt;0)),NOT(AND(LEFT(E116,5)="12.31",IFERROR(L116/$G$6,"")&lt;&gt;0)),NOT(AND(LEFT(E116,5)="12.32",IFERROR(L116/$G$6,"")&lt;&gt;0))),"", IFERROR(L116/$L$6,""))</f>
      </c>
      <c r="N116" s="73">
        <f>SUMIFS(
INDEX('ETPT Format DDG'!$A:$ZZ,,IFERROR(MATCH(E116,'ETPT Format DDG'!$2:$2,0),MATCH(C116,'ETPT Format DDG'!$2:$2,0))),
INDEX( 'ETPT Format DDG'!$A:$ZZ,,MATCH("Fonction agrégat",'ETPT Format DDG'!2:2,0)),"F-TIT",
INDEX( 'ETPT Format DDG'!$A:$ZZ,,MATCH("Juridiction",'ETPT Format DDG'!2:2,0)),$A$3)</f>
      </c>
      <c r="O116" s="72">
        <f>IF(AND(OR(LEFT(C116,3)="12.",LEFT(E116,3)="12.",LEFT(E116,5)="CET &gt;",IFERROR(N116/$N$6,"")=0),NOT(AND(LEFT(E116,4)="12.8",IFERROR(G116/$G$6,"")&lt;&gt;0)),NOT(AND(LEFT(E116,5)="12.31",IFERROR(N116/$G$6,"")&lt;&gt;0)),NOT(AND(LEFT(E116,5)="12.32",IFERROR(N116/$G$6,"")&lt;&gt;0))),"",IFERROR(N116/$N$6,""))</f>
      </c>
      <c r="P116" s="73">
        <f>SUMIFS(
INDEX('ETPT Format DDG'!$A:$FB,,IFERROR(MATCH(E116,'ETPT Format DDG'!$2:$2,0),MATCH(C116,'ETPT Format DDG'!$2:$2,0))),
INDEX( 'ETPT Format DDG'!$A:$ZZ,,MATCH("Fonction agrégat",'ETPT Format DDG'!2:2,0)),"F-PLAC-ADD",
INDEX( 'ETPT Format DDG'!$A:$ZZ,,MATCH("Juridiction",'ETPT Format DDG'!2:2,0)),$A$3)</f>
      </c>
      <c r="Q116" s="73">
        <f>SUMIFS(
INDEX('ETPT Format DDG'!$A:$FB,,IFERROR(MATCH(E116,'ETPT Format DDG'!$2:$2,0),MATCH(C116,'ETPT Format DDG'!$2:$2,0))),
INDEX( 'ETPT Format DDG'!$A:$ZZ,,MATCH("Fonction agrégat",'ETPT Format DDG'!2:2,0)),"F-PLAC-SUB",
INDEX( 'ETPT Format DDG'!$A:$ZZ,,MATCH("Juridiction",'ETPT Format DDG'!2:2,0)),$A$3)</f>
      </c>
      <c r="R116" s="73">
        <f>SUMIFS(
INDEX('ETPT Format DDG'!$A:$FB,,IFERROR(MATCH(E116,'ETPT Format DDG'!$2:$2,0),MATCH(C116,'ETPT Format DDG'!$2:$2,0))),
INDEX( 'ETPT Format DDG'!$A:$ZZ,,MATCH("Fonction agrégat",'ETPT Format DDG'!2:2,0)),"C",
'ETPT Format DDG'!$H:$H,"Greffe",
INDEX( 'ETPT Format DDG'!$A:$ZZ,,MATCH("Juridiction",'ETPT Format DDG'!2:2,0)),$A$3)</f>
      </c>
      <c r="S116" s="71">
        <f>SUMIFS(
INDEX('ETPT Format DDG'!$A:$FB,,IFERROR(MATCH(E116,'ETPT Format DDG'!$2:$2,0),MATCH(C116,'ETPT Format DDG'!$2:$2,0))),
INDEX( 'ETPT Format DDG'!$A:$ZZ,,MATCH("Catégorie",'ETPT Format DDG'!2:2,0)),"Greffe",
INDEX( 'ETPT Format DDG'!$A:$ZZ,,MATCH("Juridiction",'ETPT Format DDG'!2:2,0)),$A$3)</f>
      </c>
      <c r="T116" s="72">
        <f>IF(AND(OR(LEFT(C116,3)="12.",LEFT(E116,3)="12.",LEFT(E116,5)="CET &gt;",IFERROR(S116/$S$6,"")=0),NOT(AND(LEFT(E116,4)="12.8",IFERROR(G116/$G$6,"")&lt;&gt;0)),NOT(AND(LEFT(E116,5)="12.31",IFERROR(S116/$G$6,"")&lt;&gt;0)),NOT(AND(LEFT(E116,5)="12.32",IFERROR(S116/$G$6,"")&lt;&gt;0))),"", IFERROR(S116/$S$6,""))</f>
      </c>
      <c r="U116" s="71">
        <f>SUMIFS(
INDEX('ETPT Format DDG'!$A:$FB,,IFERROR(MATCH(E116,'ETPT Format DDG'!$2:$2,0),MATCH(C116,'ETPT Format DDG'!$2:$2,0))),
INDEX( 'ETPT Format DDG'!$A:$ZZ,,MATCH("Fonction agrégat",'ETPT Format DDG'!2:2,0)),"C",
INDEX( 'ETPT Format DDG'!$A:$ZZ,,MATCH("Juridiction",'ETPT Format DDG'!2:2,0)),$A$3,
INDEX( 'ETPT Format DDG'!$A:$ZZ,,MATCH("Catégorie",'ETPT Format DDG'!2:2,0)),"Autour du magistrat")</f>
      </c>
      <c r="V116" s="74">
        <f>IF(AND(OR(LEFT(C116,3)="12.",LEFT(E116,3)="12.",LEFT(E116,5)="CET &gt;",IFERROR(U116/$U$6,"")=0),NOT(AND(LEFT(E116,4)="12.8",IFERROR(G116/$G$6,"")&lt;&gt;0)),NOT(AND(LEFT(E116,5)="12.31",IFERROR(U116/$G$6,"")&lt;&gt;0)),NOT(AND(LEFT(E116,5)="12.32",IFERROR(U116/$G$6,"")&lt;&gt;0))),"", IFERROR(U116/$U$6,""))</f>
      </c>
    </row>
    <row r="117" ht="16" customHeight="1" spans="1:23" x14ac:dyDescent="0.25">
      <c r="A117" s="40"/>
      <c r="C117" s="68"/>
      <c r="D117" s="68"/>
      <c r="E117" s="69" t="s">
        <v>139</v>
      </c>
      <c r="F117" s="70" t="s">
        <v>139</v>
      </c>
      <c r="G117" s="71">
        <f>SUMIFS(
INDEX('ETPT Format DDG'!$A:$ZZ,,IFERROR(MATCH(E117,'ETPT Format DDG'!$2:$2,0),MATCH(C117,'ETPT Format DDG'!$2:$2,0))),
INDEX( 'ETPT Format DDG'!$A:$ZZ,,MATCH("Fonction agrégat",'ETPT Format DDG'!2:2,0)),"M-TIT",
INDEX( 'ETPT Format DDG'!$A:$ZZ,,MATCH("Juridiction",'ETPT Format DDG'!2:2,0)),$A$3)</f>
      </c>
      <c r="H117" s="72">
        <f>IF(AND(OR(LEFT(C117,3)="12.",LEFT(E117,3)="12.",LEFT(E117,5)="CET &gt;",IFERROR(G117/$G$6,"")=0),NOT(AND(LEFT(E117,4)="12.8",IFERROR(G117/$G$6,"")&lt;&gt;0)),NOT(AND(LEFT(E117,5)="12.31",IFERROR(G117/$G$6,"")&lt;&gt;0)),NOT(AND(LEFT(E117,5)="12.32",IFERROR(G117/$G$6,"")&lt;&gt;0))),"", IFERROR(G117/$G$6,""))</f>
      </c>
      <c r="I117" s="73">
        <f>SUMIFS(
INDEX('ETPT Format DDG'!$A:$ZZ,,IFERROR(MATCH(E117,'ETPT Format DDG'!$2:$2,0),MATCH(C117,'ETPT Format DDG'!$2:$2,0))),
INDEX( 'ETPT Format DDG'!$A:$ZZ,,MATCH("Fonction agrégat",'ETPT Format DDG'!2:2,0)),"M-PLAC-ADD",
INDEX( 'ETPT Format DDG'!$A:$ZZ,,MATCH("Juridiction",'ETPT Format DDG'!2:2,0)),$A$3)</f>
      </c>
      <c r="J117" s="73">
        <f>SUMIFS(
INDEX('ETPT Format DDG'!$A:$ZZ,,IFERROR(MATCH(E117,'ETPT Format DDG'!$2:$2,0),MATCH(C117,'ETPT Format DDG'!$2:$2,0))),
INDEX( 'ETPT Format DDG'!$A:$ZZ,,MATCH("Fonction agrégat",'ETPT Format DDG'!2:2,0)),"M-PLAC-SUB",
INDEX( 'ETPT Format DDG'!$A:$ZZ,,MATCH("Juridiction",'ETPT Format DDG'!2:2,0)),$A$3)</f>
      </c>
      <c r="K117" s="73">
        <f>SUMIFS(
INDEX('ETPT Format DDG'!$A:$ZZ,,IFERROR(MATCH(E117,'ETPT Format DDG'!$2:$2,0),MATCH(C117,'ETPT Format DDG'!$2:$2,0))),
INDEX( 'ETPT Format DDG'!$A:$ZZ,,MATCH("Fonction agrégat",'ETPT Format DDG'!2:2,0)),"M-CONT",
INDEX( 'ETPT Format DDG'!$A:$ZZ,,MATCH("Juridiction",'ETPT Format DDG'!2:2,0)),$A$3,
INDEX( 'ETPT Format DDG'!$A:$ZZ,,MATCH("Catégorie",'ETPT Format DDG'!2:2,0)),"Magistrat")</f>
      </c>
      <c r="L117" s="71">
        <f>SUMIFS(
INDEX('ETPT Format DDG'!$A:$ZZ,,IFERROR(MATCH(E117,'ETPT Format DDG'!$2:$2,0),MATCH(C117,'ETPT Format DDG'!$2:$2,0))),
INDEX( 'ETPT Format DDG'!$A:$ZZ,,MATCH("Juridiction",'ETPT Format DDG'!2:2,0)),$A$3,
INDEX( 'ETPT Format DDG'!$A:$ZZ,,MATCH("Catégorie",'ETPT Format DDG'!2:2,0)),"Magistrat")</f>
      </c>
      <c r="M117" s="74">
        <f>IF(AND(OR(LEFT(C117,3)="12.",LEFT(E117,3)="12.",LEFT(E117,5)="CET &gt;", IFERROR(L117/$L$6,"")=0),NOT(AND(LEFT(E117,4)="12.8",IFERROR(G117/$G$6,"")&lt;&gt;0)),NOT(AND(LEFT(E117,5)="12.31",IFERROR(L117/$G$6,"")&lt;&gt;0)),NOT(AND(LEFT(E117,5)="12.32",IFERROR(L117/$G$6,"")&lt;&gt;0))),"", IFERROR(L117/$L$6,""))</f>
      </c>
      <c r="N117" s="73">
        <f>SUMIFS(
INDEX('ETPT Format DDG'!$A:$ZZ,,IFERROR(MATCH(E117,'ETPT Format DDG'!$2:$2,0),MATCH(C117,'ETPT Format DDG'!$2:$2,0))),
INDEX( 'ETPT Format DDG'!$A:$ZZ,,MATCH("Fonction agrégat",'ETPT Format DDG'!2:2,0)),"F-TIT",
INDEX( 'ETPT Format DDG'!$A:$ZZ,,MATCH("Juridiction",'ETPT Format DDG'!2:2,0)),$A$3)</f>
      </c>
      <c r="O117" s="72">
        <f>IF(AND(OR(LEFT(C117,3)="12.",LEFT(E117,3)="12.",LEFT(E117,5)="CET &gt;",IFERROR(N117/$N$6,"")=0),NOT(AND(LEFT(E117,4)="12.8",IFERROR(G117/$G$6,"")&lt;&gt;0)),NOT(AND(LEFT(E117,5)="12.31",IFERROR(N117/$G$6,"")&lt;&gt;0)),NOT(AND(LEFT(E117,5)="12.32",IFERROR(N117/$G$6,"")&lt;&gt;0))),"",IFERROR(N117/$N$6,""))</f>
      </c>
      <c r="P117" s="73">
        <f>SUMIFS(
INDEX('ETPT Format DDG'!$A:$FB,,IFERROR(MATCH(E117,'ETPT Format DDG'!$2:$2,0),MATCH(C117,'ETPT Format DDG'!$2:$2,0))),
INDEX( 'ETPT Format DDG'!$A:$ZZ,,MATCH("Fonction agrégat",'ETPT Format DDG'!2:2,0)),"F-PLAC-ADD",
INDEX( 'ETPT Format DDG'!$A:$ZZ,,MATCH("Juridiction",'ETPT Format DDG'!2:2,0)),$A$3)</f>
      </c>
      <c r="Q117" s="73">
        <f>SUMIFS(
INDEX('ETPT Format DDG'!$A:$FB,,IFERROR(MATCH(E117,'ETPT Format DDG'!$2:$2,0),MATCH(C117,'ETPT Format DDG'!$2:$2,0))),
INDEX( 'ETPT Format DDG'!$A:$ZZ,,MATCH("Fonction agrégat",'ETPT Format DDG'!2:2,0)),"F-PLAC-SUB",
INDEX( 'ETPT Format DDG'!$A:$ZZ,,MATCH("Juridiction",'ETPT Format DDG'!2:2,0)),$A$3)</f>
      </c>
      <c r="R117" s="73">
        <f>SUMIFS(
INDEX('ETPT Format DDG'!$A:$FB,,IFERROR(MATCH(E117,'ETPT Format DDG'!$2:$2,0),MATCH(C117,'ETPT Format DDG'!$2:$2,0))),
INDEX( 'ETPT Format DDG'!$A:$ZZ,,MATCH("Fonction agrégat",'ETPT Format DDG'!2:2,0)),"C",
'ETPT Format DDG'!$H:$H,"Greffe",
INDEX( 'ETPT Format DDG'!$A:$ZZ,,MATCH("Juridiction",'ETPT Format DDG'!2:2,0)),$A$3)</f>
      </c>
      <c r="S117" s="71">
        <f>SUMIFS(
INDEX('ETPT Format DDG'!$A:$FB,,IFERROR(MATCH(E117,'ETPT Format DDG'!$2:$2,0),MATCH(C117,'ETPT Format DDG'!$2:$2,0))),
INDEX( 'ETPT Format DDG'!$A:$ZZ,,MATCH("Catégorie",'ETPT Format DDG'!2:2,0)),"Greffe",
INDEX( 'ETPT Format DDG'!$A:$ZZ,,MATCH("Juridiction",'ETPT Format DDG'!2:2,0)),$A$3)</f>
      </c>
      <c r="T117" s="72">
        <f>IF(AND(OR(LEFT(C117,3)="12.",LEFT(E117,3)="12.",LEFT(E117,5)="CET &gt;",IFERROR(S117/$S$6,"")=0),NOT(AND(LEFT(E117,4)="12.8",IFERROR(G117/$G$6,"")&lt;&gt;0)),NOT(AND(LEFT(E117,5)="12.31",IFERROR(S117/$G$6,"")&lt;&gt;0)),NOT(AND(LEFT(E117,5)="12.32",IFERROR(S117/$G$6,"")&lt;&gt;0))),"", IFERROR(S117/$S$6,""))</f>
      </c>
      <c r="U117" s="71">
        <f>SUMIFS(
INDEX('ETPT Format DDG'!$A:$FB,,IFERROR(MATCH(E117,'ETPT Format DDG'!$2:$2,0),MATCH(C117,'ETPT Format DDG'!$2:$2,0))),
INDEX( 'ETPT Format DDG'!$A:$ZZ,,MATCH("Fonction agrégat",'ETPT Format DDG'!2:2,0)),"C",
INDEX( 'ETPT Format DDG'!$A:$ZZ,,MATCH("Juridiction",'ETPT Format DDG'!2:2,0)),$A$3,
INDEX( 'ETPT Format DDG'!$A:$ZZ,,MATCH("Catégorie",'ETPT Format DDG'!2:2,0)),"Autour du magistrat")</f>
      </c>
      <c r="V117" s="74">
        <f>IF(AND(OR(LEFT(C117,3)="12.",LEFT(E117,3)="12.",LEFT(E117,5)="CET &gt;",IFERROR(U117/$U$6,"")=0),NOT(AND(LEFT(E117,4)="12.8",IFERROR(G117/$G$6,"")&lt;&gt;0)),NOT(AND(LEFT(E117,5)="12.31",IFERROR(U117/$G$6,"")&lt;&gt;0)),NOT(AND(LEFT(E117,5)="12.32",IFERROR(U117/$G$6,"")&lt;&gt;0))),"", IFERROR(U117/$U$6,""))</f>
      </c>
    </row>
    <row r="118" ht="16" customHeight="1" spans="1:23" x14ac:dyDescent="0.25">
      <c r="A118" s="40"/>
      <c r="C118" s="68"/>
      <c r="D118" s="68"/>
      <c r="E118" s="69" t="s">
        <v>140</v>
      </c>
      <c r="F118" s="70" t="s">
        <v>140</v>
      </c>
      <c r="G118" s="71">
        <f>SUMIFS(
INDEX('ETPT Format DDG'!$A:$ZZ,,IFERROR(MATCH(E118,'ETPT Format DDG'!$2:$2,0),MATCH(C118,'ETPT Format DDG'!$2:$2,0))),
INDEX( 'ETPT Format DDG'!$A:$ZZ,,MATCH("Fonction agrégat",'ETPT Format DDG'!2:2,0)),"M-TIT",
INDEX( 'ETPT Format DDG'!$A:$ZZ,,MATCH("Juridiction",'ETPT Format DDG'!2:2,0)),$A$3)</f>
      </c>
      <c r="H118" s="72">
        <f>IF(AND(OR(LEFT(C118,3)="12.",LEFT(E118,3)="12.",LEFT(E118,5)="CET &gt;",IFERROR(G118/$G$6,"")=0),NOT(AND(LEFT(E118,4)="12.8",IFERROR(G118/$G$6,"")&lt;&gt;0)),NOT(AND(LEFT(E118,5)="12.31",IFERROR(G118/$G$6,"")&lt;&gt;0)),NOT(AND(LEFT(E118,5)="12.32",IFERROR(G118/$G$6,"")&lt;&gt;0))),"", IFERROR(G118/$G$6,""))</f>
      </c>
      <c r="I118" s="73">
        <f>SUMIFS(
INDEX('ETPT Format DDG'!$A:$ZZ,,IFERROR(MATCH(E118,'ETPT Format DDG'!$2:$2,0),MATCH(C118,'ETPT Format DDG'!$2:$2,0))),
INDEX( 'ETPT Format DDG'!$A:$ZZ,,MATCH("Fonction agrégat",'ETPT Format DDG'!2:2,0)),"M-PLAC-ADD",
INDEX( 'ETPT Format DDG'!$A:$ZZ,,MATCH("Juridiction",'ETPT Format DDG'!2:2,0)),$A$3)</f>
      </c>
      <c r="J118" s="73">
        <f>SUMIFS(
INDEX('ETPT Format DDG'!$A:$ZZ,,IFERROR(MATCH(E118,'ETPT Format DDG'!$2:$2,0),MATCH(C118,'ETPT Format DDG'!$2:$2,0))),
INDEX( 'ETPT Format DDG'!$A:$ZZ,,MATCH("Fonction agrégat",'ETPT Format DDG'!2:2,0)),"M-PLAC-SUB",
INDEX( 'ETPT Format DDG'!$A:$ZZ,,MATCH("Juridiction",'ETPT Format DDG'!2:2,0)),$A$3)</f>
      </c>
      <c r="K118" s="73">
        <f>SUMIFS(
INDEX('ETPT Format DDG'!$A:$ZZ,,IFERROR(MATCH(E118,'ETPT Format DDG'!$2:$2,0),MATCH(C118,'ETPT Format DDG'!$2:$2,0))),
INDEX( 'ETPT Format DDG'!$A:$ZZ,,MATCH("Fonction agrégat",'ETPT Format DDG'!2:2,0)),"M-CONT",
INDEX( 'ETPT Format DDG'!$A:$ZZ,,MATCH("Juridiction",'ETPT Format DDG'!2:2,0)),$A$3,
INDEX( 'ETPT Format DDG'!$A:$ZZ,,MATCH("Catégorie",'ETPT Format DDG'!2:2,0)),"Magistrat")</f>
      </c>
      <c r="L118" s="71">
        <f>SUMIFS(
INDEX('ETPT Format DDG'!$A:$ZZ,,IFERROR(MATCH(E118,'ETPT Format DDG'!$2:$2,0),MATCH(C118,'ETPT Format DDG'!$2:$2,0))),
INDEX( 'ETPT Format DDG'!$A:$ZZ,,MATCH("Juridiction",'ETPT Format DDG'!2:2,0)),$A$3,
INDEX( 'ETPT Format DDG'!$A:$ZZ,,MATCH("Catégorie",'ETPT Format DDG'!2:2,0)),"Magistrat")</f>
      </c>
      <c r="M118" s="74">
        <f>IF(AND(OR(LEFT(C118,3)="12.",LEFT(E118,3)="12.",LEFT(E118,5)="CET &gt;", IFERROR(L118/$L$6,"")=0),NOT(AND(LEFT(E118,4)="12.8",IFERROR(G118/$G$6,"")&lt;&gt;0)),NOT(AND(LEFT(E118,5)="12.31",IFERROR(L118/$G$6,"")&lt;&gt;0)),NOT(AND(LEFT(E118,5)="12.32",IFERROR(L118/$G$6,"")&lt;&gt;0))),"", IFERROR(L118/$L$6,""))</f>
      </c>
      <c r="N118" s="73">
        <f>SUMIFS(
INDEX('ETPT Format DDG'!$A:$ZZ,,IFERROR(MATCH(E118,'ETPT Format DDG'!$2:$2,0),MATCH(C118,'ETPT Format DDG'!$2:$2,0))),
INDEX( 'ETPT Format DDG'!$A:$ZZ,,MATCH("Fonction agrégat",'ETPT Format DDG'!2:2,0)),"F-TIT",
INDEX( 'ETPT Format DDG'!$A:$ZZ,,MATCH("Juridiction",'ETPT Format DDG'!2:2,0)),$A$3)</f>
      </c>
      <c r="O118" s="72">
        <f>IF(AND(OR(LEFT(C118,3)="12.",LEFT(E118,3)="12.",LEFT(E118,5)="CET &gt;",IFERROR(N118/$N$6,"")=0),NOT(AND(LEFT(E118,4)="12.8",IFERROR(G118/$G$6,"")&lt;&gt;0)),NOT(AND(LEFT(E118,5)="12.31",IFERROR(N118/$G$6,"")&lt;&gt;0)),NOT(AND(LEFT(E118,5)="12.32",IFERROR(N118/$G$6,"")&lt;&gt;0))),"",IFERROR(N118/$N$6,""))</f>
      </c>
      <c r="P118" s="73">
        <f>SUMIFS(
INDEX('ETPT Format DDG'!$A:$FB,,IFERROR(MATCH(E118,'ETPT Format DDG'!$2:$2,0),MATCH(C118,'ETPT Format DDG'!$2:$2,0))),
INDEX( 'ETPT Format DDG'!$A:$ZZ,,MATCH("Fonction agrégat",'ETPT Format DDG'!2:2,0)),"F-PLAC-ADD",
INDEX( 'ETPT Format DDG'!$A:$ZZ,,MATCH("Juridiction",'ETPT Format DDG'!2:2,0)),$A$3)</f>
      </c>
      <c r="Q118" s="73">
        <f>SUMIFS(
INDEX('ETPT Format DDG'!$A:$FB,,IFERROR(MATCH(E118,'ETPT Format DDG'!$2:$2,0),MATCH(C118,'ETPT Format DDG'!$2:$2,0))),
INDEX( 'ETPT Format DDG'!$A:$ZZ,,MATCH("Fonction agrégat",'ETPT Format DDG'!2:2,0)),"F-PLAC-SUB",
INDEX( 'ETPT Format DDG'!$A:$ZZ,,MATCH("Juridiction",'ETPT Format DDG'!2:2,0)),$A$3)</f>
      </c>
      <c r="R118" s="73">
        <f>SUMIFS(
INDEX('ETPT Format DDG'!$A:$FB,,IFERROR(MATCH(E118,'ETPT Format DDG'!$2:$2,0),MATCH(C118,'ETPT Format DDG'!$2:$2,0))),
INDEX( 'ETPT Format DDG'!$A:$ZZ,,MATCH("Fonction agrégat",'ETPT Format DDG'!2:2,0)),"C",
'ETPT Format DDG'!$H:$H,"Greffe",
INDEX( 'ETPT Format DDG'!$A:$ZZ,,MATCH("Juridiction",'ETPT Format DDG'!2:2,0)),$A$3)</f>
      </c>
      <c r="S118" s="71">
        <f>SUMIFS(
INDEX('ETPT Format DDG'!$A:$FB,,IFERROR(MATCH(E118,'ETPT Format DDG'!$2:$2,0),MATCH(C118,'ETPT Format DDG'!$2:$2,0))),
INDEX( 'ETPT Format DDG'!$A:$ZZ,,MATCH("Catégorie",'ETPT Format DDG'!2:2,0)),"Greffe",
INDEX( 'ETPT Format DDG'!$A:$ZZ,,MATCH("Juridiction",'ETPT Format DDG'!2:2,0)),$A$3)</f>
      </c>
      <c r="T118" s="72">
        <f>IF(AND(OR(LEFT(C118,3)="12.",LEFT(E118,3)="12.",LEFT(E118,5)="CET &gt;",IFERROR(S118/$S$6,"")=0),NOT(AND(LEFT(E118,4)="12.8",IFERROR(G118/$G$6,"")&lt;&gt;0)),NOT(AND(LEFT(E118,5)="12.31",IFERROR(S118/$G$6,"")&lt;&gt;0)),NOT(AND(LEFT(E118,5)="12.32",IFERROR(S118/$G$6,"")&lt;&gt;0))),"", IFERROR(S118/$S$6,""))</f>
      </c>
      <c r="U118" s="71">
        <f>SUMIFS(
INDEX('ETPT Format DDG'!$A:$FB,,IFERROR(MATCH(E118,'ETPT Format DDG'!$2:$2,0),MATCH(C118,'ETPT Format DDG'!$2:$2,0))),
INDEX( 'ETPT Format DDG'!$A:$ZZ,,MATCH("Fonction agrégat",'ETPT Format DDG'!2:2,0)),"C",
INDEX( 'ETPT Format DDG'!$A:$ZZ,,MATCH("Juridiction",'ETPT Format DDG'!2:2,0)),$A$3,
INDEX( 'ETPT Format DDG'!$A:$ZZ,,MATCH("Catégorie",'ETPT Format DDG'!2:2,0)),"Autour du magistrat")</f>
      </c>
      <c r="V118" s="74">
        <f>IF(AND(OR(LEFT(C118,3)="12.",LEFT(E118,3)="12.",LEFT(E118,5)="CET &gt;",IFERROR(U118/$U$6,"")=0),NOT(AND(LEFT(E118,4)="12.8",IFERROR(G118/$G$6,"")&lt;&gt;0)),NOT(AND(LEFT(E118,5)="12.31",IFERROR(U118/$G$6,"")&lt;&gt;0)),NOT(AND(LEFT(E118,5)="12.32",IFERROR(U118/$G$6,"")&lt;&gt;0))),"", IFERROR(U118/$U$6,""))</f>
      </c>
    </row>
    <row r="119" spans="1:23" x14ac:dyDescent="0.25">
      <c r="G119" s="75"/>
      <c r="H119" s="75"/>
      <c r="I119" s="75"/>
      <c r="J119" s="75"/>
      <c r="K119" s="75"/>
      <c r="L119" s="75"/>
      <c r="M119" s="75"/>
      <c r="N119" s="75"/>
      <c r="O119" s="75"/>
      <c r="P119" s="75"/>
      <c r="Q119" s="75"/>
      <c r="R119" s="75"/>
      <c r="S119" s="75"/>
      <c r="T119" s="75"/>
      <c r="U119" s="75"/>
      <c r="V119" s="75"/>
    </row>
  </sheetData>
  <mergeCells count="3">
    <mergeCell ref="G4:M4"/>
    <mergeCell ref="N4:T4"/>
    <mergeCell ref="U4:V4"/>
  </mergeCells>
  <conditionalFormatting sqref="B4:F4">
    <cfRule type="expression" dxfId="1" priority="16">
      <formula>IF(LEFT($A$3,2)&lt;&gt;"TJ",TRUE,FALSE)</formula>
    </cfRule>
  </conditionalFormatting>
  <conditionalFormatting sqref="C6:V151">
    <cfRule type="expression" dxfId="2" priority="18">
      <formula>AND(ISBLANK($C6)=FALSE,ISBLANK($E6)=TRUE)</formula>
    </cfRule>
  </conditionalFormatting>
  <conditionalFormatting sqref="D1:F1048576">
    <cfRule type="expression" dxfId="3" priority="1">
      <formula>AND($D1="8. TOTAL JUGES D'INSTRUCTION",ROUND(_xlfn.NUMBERVALUE($U1)-_xlfn.NUMBERVALUE($U2)-_xlfn.NUMBERVALUE($U3)-_xlfn.NUMBERVALUE($U4)-_xlfn.NUMBERVALUE($U5)-_xlfn.NUMBERVALUE($U6),3)&lt;&gt;0)</formula>
    </cfRule>
    <cfRule type="expression" dxfId="4" priority="2">
      <formula>AND($D1="8. TOTAL JUGES D'INSTRUCTION",ROUND(_xlfn.NUMBERVALUE($S1)-_xlfn.NUMBERVALUE($S2)-_xlfn.NUMBERVALUE($S3)-_xlfn.NUMBERVALUE($S4)-_xlfn.NUMBERVALUE($S5)-_xlfn.NUMBERVALUE($S6),3)&lt;&gt;0)</formula>
    </cfRule>
    <cfRule type="expression" dxfId="5" priority="7">
      <formula>AND($D1="8. TOTAL JUGES D'INSTRUCTION",ROUND(_xlfn.NUMBERVALUE($L1)-_xlfn.NUMBERVALUE($L2)-_xlfn.NUMBERVALUE($L3)-_xlfn.NUMBERVALUE($L4)-_xlfn.NUMBERVALUE($L5)-_xlfn.NUMBERVALUE($L6),3)&lt;&gt;0)</formula>
    </cfRule>
    <cfRule type="expression" dxfId="6"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7" priority="6">
      <formula>OR(ROUND(_xlfn.NUMBERVALUE($L7),3)&lt;&gt;ROUND(_xlfn.NUMBERVALUE($L6),3),ROUND(_xlfn.NUMBERVALUE($S7),3)&lt;&gt;ROUND(_xlfn.NUMBERVALUE($S6),3),ROUND(_xlfn.NUMBERVALUE($U7),3)&lt;&gt;ROUND(_xlfn.NUMBERVALUE($U6),3))</formula>
    </cfRule>
  </conditionalFormatting>
  <conditionalFormatting sqref="G1:M1048576">
    <cfRule type="expression" dxfId="8" priority="11">
      <formula>AND($D1="8. TOTAL JUGES D'INSTRUCTION",ROUND(_xlfn.NUMBERVALUE($L1)-(_xlfn.NUMBERVALUE($L2)+_xlfn.NUMBERVALUE($L3)+_xlfn.NUMBERVALUE($L4)+_xlfn.NUMBERVALUE($L5)+_xlfn.NUMBERVALUE($L6)),3)&lt;&gt;0)</formula>
    </cfRule>
    <cfRule type="expression" dxfId="9" priority="15">
      <formula>AND($D1="6. TOTAL JUGES DES ENFANTS",ROUND(_xlfn.NUMBERVALUE($L1)-(_xlfn.NUMBERVALUE($L2)+_xlfn.NUMBERVALUE($L3)),3)&lt;&gt;0)</formula>
    </cfRule>
  </conditionalFormatting>
  <conditionalFormatting sqref="G7:M7">
    <cfRule type="expression" dxfId="10" priority="5">
      <formula>ROUND(_xlfn.NUMBERVALUE($L7),3)&lt;&gt;ROUND(_xlfn.NUMBERVALUE($L6),3)</formula>
    </cfRule>
  </conditionalFormatting>
  <conditionalFormatting sqref="N1:T1048576">
    <cfRule type="expression" dxfId="11" priority="10">
      <formula>AND($D1="8. TOTAL JUGES D'INSTRUCTION",ROUND(_xlfn.NUMBERVALUE($S1)-_xlfn.NUMBERVALUE($S2)-_xlfn.NUMBERVALUE($S3)-_xlfn.NUMBERVALUE($S4)-_xlfn.NUMBERVALUE($S5)-_xlfn.NUMBERVALUE($S6),3)&lt;&gt;0)</formula>
    </cfRule>
    <cfRule type="expression" dxfId="12" priority="14">
      <formula>AND($D1="6. TOTAL JUGES DES ENFANTS",ROUND(_xlfn.NUMBERVALUE($S1)-_xlfn.NUMBERVALUE($S2)-_xlfn.NUMBERVALUE($S3),3)&lt;&gt;0)</formula>
    </cfRule>
  </conditionalFormatting>
  <conditionalFormatting sqref="N7:T7">
    <cfRule type="expression" dxfId="13" priority="4">
      <formula>ROUND(_xlfn.NUMBERVALUE($S7),3)&lt;&gt;ROUND(_xlfn.NUMBERVALUE($S6),3)</formula>
    </cfRule>
  </conditionalFormatting>
  <conditionalFormatting sqref="U1:V1048576">
    <cfRule type="expression" dxfId="14" priority="9">
      <formula>AND($D1="8. TOTAL JUGES D'INSTRUCTION",ROUND(_xlfn.NUMBERVALUE($U1)-_xlfn.NUMBERVALUE($U2)-_xlfn.NUMBERVALUE($U3)-_xlfn.NUMBERVALUE($U4)-_xlfn.NUMBERVALUE($U5)-_xlfn.NUMBERVALUE($U6),3)&lt;&gt;0)</formula>
    </cfRule>
    <cfRule type="expression" dxfId="15" priority="13">
      <formula>AND($D1="6. TOTAL JUGES DES ENFANTS",ROUND(_xlfn.NUMBERVALUE($U1)-_xlfn.NUMBERVALUE($U2)-_xlfn.NUMBERVALUE($U3),3)&lt;&gt;0)</formula>
    </cfRule>
  </conditionalFormatting>
  <conditionalFormatting sqref="U7:V7">
    <cfRule type="expression" dxfId="16" priority="3">
      <formula>ROUND(_xlfn.NUMBERVALUE($U7),3)&lt;&gt;ROUND(_xlfn.NUMBERVALUE($U6),3)</formula>
    </cfRule>
  </conditionalFormatting>
  <dataValidations count="1">
    <dataValidation type="list" showInputMessage="1" prompt="Selectionner une juridiction pour mettre à jour le tableau de synthèse ci-après" showErrorMessage="1" error="Veuillez selectionner une valeur dans le menu déroulant" sqref="A3">
      <formula1>"TEST010"</formula1>
    </dataValidation>
  </dataValidation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zoomScale="100" zoomScaleNormal="100">
      <selection activeCell="M30" sqref="M30"/>
    </sheetView>
  </sheetViews>
  <sheetFormatPr defaultRowHeight="13" outlineLevelRow="0" outlineLevelCol="0" x14ac:dyDescent="0.15" defaultColWidth="11" customHeight="1"/>
  <cols>
    <col min="1" max="1" width="8.33203125" style="216" customWidth="1"/>
    <col min="2" max="2" width="25.5" style="217" customWidth="1"/>
    <col min="3" max="4" width="11" style="216" customWidth="1"/>
    <col min="5" max="5" width="19" style="217" customWidth="1"/>
    <col min="6" max="6" width="11" style="216" customWidth="1"/>
    <col min="7" max="7" width="12" style="216" customWidth="1"/>
    <col min="8" max="8" width="27.33203125" style="217" customWidth="1"/>
    <col min="9" max="9" width="12.1640625" style="216" customWidth="1"/>
    <col min="10" max="11" width="22.33203125" style="216" customWidth="1"/>
    <col min="12" max="16384" width="11" style="216" customWidth="1"/>
  </cols>
  <sheetData>
    <row r="1" ht="16" customHeight="1" spans="1:13" s="218" customFormat="1" x14ac:dyDescent="0.25">
      <c r="A1" s="219" t="s">
        <v>1661</v>
      </c>
      <c r="D1" s="219" t="s">
        <v>1662</v>
      </c>
      <c r="G1" s="219" t="s">
        <v>1663</v>
      </c>
      <c r="I1" s="220" t="s">
        <v>1664</v>
      </c>
      <c r="M1" s="3" t="s">
        <v>1665</v>
      </c>
    </row>
    <row r="2" ht="16" customHeight="1" spans="13:13" x14ac:dyDescent="0.25">
      <c r="M2" s="3" t="s">
        <v>1665</v>
      </c>
    </row>
    <row r="3" ht="16" customHeight="1" spans="2:13" x14ac:dyDescent="0.25">
      <c r="B3" s="221"/>
      <c r="E3" s="221"/>
      <c r="H3" s="222"/>
      <c r="M3" s="3" t="s">
        <v>1665</v>
      </c>
    </row>
    <row r="4" ht="16" customHeight="1" spans="2:13" x14ac:dyDescent="0.25">
      <c r="B4" s="221"/>
      <c r="E4" s="221"/>
      <c r="H4" s="222"/>
      <c r="M4" s="3" t="s">
        <v>1665</v>
      </c>
    </row>
    <row r="5" ht="16" customHeight="1" spans="2:13" x14ac:dyDescent="0.25">
      <c r="B5" s="221"/>
      <c r="E5" s="221"/>
      <c r="H5" s="222"/>
      <c r="M5" s="3" t="s">
        <v>1665</v>
      </c>
    </row>
    <row r="6" ht="16" customHeight="1" spans="8:13" x14ac:dyDescent="0.25">
      <c r="H6" s="222"/>
      <c r="M6" s="3" t="s">
        <v>1665</v>
      </c>
    </row>
    <row r="7" ht="16" customHeight="1" spans="8:13" x14ac:dyDescent="0.25">
      <c r="H7" s="222"/>
      <c r="M7" s="3" t="s">
        <v>1665</v>
      </c>
    </row>
    <row r="8" ht="16" customHeight="1" spans="8:13" x14ac:dyDescent="0.25">
      <c r="H8" s="222"/>
      <c r="M8" s="3" t="s">
        <v>1665</v>
      </c>
    </row>
    <row r="9" ht="16" customHeight="1" spans="13:13" x14ac:dyDescent="0.25">
      <c r="M9" s="3" t="s">
        <v>1665</v>
      </c>
    </row>
    <row r="10" ht="16" customHeight="1" spans="13:13" x14ac:dyDescent="0.25">
      <c r="M10" s="3" t="s">
        <v>1665</v>
      </c>
    </row>
    <row r="11" ht="16" customHeight="1" spans="13:13" x14ac:dyDescent="0.25">
      <c r="M11" s="3" t="s">
        <v>1665</v>
      </c>
    </row>
    <row r="12" ht="16" customHeight="1" spans="13:13" x14ac:dyDescent="0.25">
      <c r="M12" s="3" t="s">
        <v>1665</v>
      </c>
    </row>
    <row r="13" ht="16" customHeight="1" spans="13:13" x14ac:dyDescent="0.25">
      <c r="M13" s="3" t="s">
        <v>1665</v>
      </c>
    </row>
    <row r="14" ht="16" customHeight="1" spans="13:13" x14ac:dyDescent="0.25">
      <c r="M14" s="3" t="s">
        <v>1665</v>
      </c>
    </row>
    <row r="15" ht="16" customHeight="1" spans="13:13" x14ac:dyDescent="0.25">
      <c r="M15" s="3" t="s">
        <v>1665</v>
      </c>
    </row>
    <row r="16" ht="16" customHeight="1" spans="13:13" x14ac:dyDescent="0.25">
      <c r="M16" s="3" t="s">
        <v>1665</v>
      </c>
    </row>
    <row r="17" ht="16" customHeight="1" spans="13:13" x14ac:dyDescent="0.25">
      <c r="M17" s="3" t="s">
        <v>1665</v>
      </c>
    </row>
    <row r="18" ht="16" customHeight="1" spans="13:13" x14ac:dyDescent="0.25">
      <c r="M18" s="3" t="s">
        <v>1665</v>
      </c>
    </row>
    <row r="19" ht="16" customHeight="1" spans="13:13" x14ac:dyDescent="0.25">
      <c r="M19" s="3" t="s">
        <v>1665</v>
      </c>
    </row>
    <row r="20" ht="16" customHeight="1" spans="13:13" x14ac:dyDescent="0.25">
      <c r="M20" s="3" t="s">
        <v>1665</v>
      </c>
    </row>
    <row r="21" ht="16" customHeight="1" spans="13:13" x14ac:dyDescent="0.25">
      <c r="M21" s="3" t="s">
        <v>1665</v>
      </c>
    </row>
    <row r="22" ht="16" customHeight="1" spans="13:13" x14ac:dyDescent="0.25">
      <c r="M22" s="3" t="s">
        <v>1665</v>
      </c>
    </row>
    <row r="23" ht="16" customHeight="1" spans="13:13" x14ac:dyDescent="0.25">
      <c r="M23" s="3" t="s">
        <v>1665</v>
      </c>
    </row>
    <row r="24" ht="16" customHeight="1" spans="13:13" x14ac:dyDescent="0.25">
      <c r="M24" s="3" t="s">
        <v>1665</v>
      </c>
    </row>
    <row r="25" ht="16" customHeight="1" spans="13:13" x14ac:dyDescent="0.25">
      <c r="M25" s="3" t="s">
        <v>1665</v>
      </c>
    </row>
    <row r="26" ht="16" customHeight="1" spans="13:13" x14ac:dyDescent="0.25">
      <c r="M26" s="3" t="s">
        <v>1665</v>
      </c>
    </row>
    <row r="27" ht="16" customHeight="1" spans="13:13" x14ac:dyDescent="0.25">
      <c r="M27" s="3" t="s">
        <v>1665</v>
      </c>
    </row>
    <row r="28" ht="16" customHeight="1" spans="13:13" x14ac:dyDescent="0.25">
      <c r="M28" s="3" t="s">
        <v>1665</v>
      </c>
    </row>
    <row r="29" ht="16" customHeight="1" spans="13:13" x14ac:dyDescent="0.25">
      <c r="M29" s="3" t="s">
        <v>1665</v>
      </c>
    </row>
    <row r="30" ht="16" customHeight="1" spans="13:13" x14ac:dyDescent="0.25">
      <c r="M30" s="1" t="s">
        <v>1666</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9"/>
  <sheetViews>
    <sheetView workbookViewId="0" zoomScale="100" zoomScaleNormal="80">
      <selection activeCell="C33" sqref="C33"/>
    </sheetView>
  </sheetViews>
  <sheetFormatPr defaultRowHeight="15" outlineLevelRow="0" outlineLevelCol="0" x14ac:dyDescent="0.2" defaultColWidth="11"/>
  <cols>
    <col min="1" max="1" style="3" customWidth="1"/>
    <col min="2" max="2" width="28.5" style="3" customWidth="1"/>
    <col min="3" max="3" width="86.1640625" style="3" customWidth="1"/>
    <col min="4" max="4" width="11.6640625" style="3" customWidth="1"/>
    <col min="5" max="5" width="19" style="3" customWidth="1"/>
    <col min="6" max="6" width="17.1640625" style="3" customWidth="1"/>
    <col min="7" max="7" width="17" style="3" customWidth="1"/>
    <col min="8" max="8" width="62.33203125" style="3" customWidth="1"/>
    <col min="9" max="16384" width="11" style="3" customWidth="1"/>
  </cols>
  <sheetData>
    <row r="1" ht="44" customHeight="1" spans="1:8" x14ac:dyDescent="0.25">
      <c r="A1" s="76" t="s">
        <v>1199</v>
      </c>
      <c r="B1" s="77" t="s">
        <v>33</v>
      </c>
      <c r="C1" s="77" t="s">
        <v>1200</v>
      </c>
      <c r="D1" s="77" t="s">
        <v>1201</v>
      </c>
      <c r="E1" s="77" t="s">
        <v>1183</v>
      </c>
      <c r="F1" s="77" t="s">
        <v>1202</v>
      </c>
      <c r="G1" s="77" t="s">
        <v>1203</v>
      </c>
    </row>
    <row r="2" ht="32" customHeight="1" spans="1:8" x14ac:dyDescent="0.25">
      <c r="A2" s="3" t="s">
        <v>1204</v>
      </c>
      <c r="B2" s="3" t="s">
        <v>155</v>
      </c>
      <c r="C2" s="3" t="s">
        <v>1205</v>
      </c>
      <c r="D2" s="78" t="s">
        <v>1206</v>
      </c>
      <c r="E2" s="3" t="s">
        <v>1207</v>
      </c>
      <c r="F2" s="78" t="s">
        <v>1208</v>
      </c>
      <c r="G2" s="78" t="s">
        <v>1171</v>
      </c>
    </row>
    <row r="3" ht="32" customHeight="1" spans="1:8" x14ac:dyDescent="0.25">
      <c r="A3" s="3" t="s">
        <v>1209</v>
      </c>
      <c r="B3" s="3" t="s">
        <v>155</v>
      </c>
      <c r="C3" s="3" t="s">
        <v>1210</v>
      </c>
      <c r="D3" s="78" t="s">
        <v>1206</v>
      </c>
      <c r="E3" s="3" t="s">
        <v>156</v>
      </c>
      <c r="F3" s="78" t="s">
        <v>1208</v>
      </c>
      <c r="G3" s="78" t="s">
        <v>1171</v>
      </c>
    </row>
    <row r="4" ht="32" customHeight="1" spans="1:8" x14ac:dyDescent="0.25">
      <c r="A4" s="3" t="s">
        <v>1211</v>
      </c>
      <c r="B4" s="3" t="s">
        <v>155</v>
      </c>
      <c r="C4" s="3" t="s">
        <v>1212</v>
      </c>
      <c r="D4" s="78" t="s">
        <v>1206</v>
      </c>
      <c r="E4" s="3" t="s">
        <v>258</v>
      </c>
      <c r="F4" s="78" t="s">
        <v>1208</v>
      </c>
      <c r="G4" s="78" t="s">
        <v>1171</v>
      </c>
    </row>
    <row r="5" ht="32" customHeight="1" spans="1:8" x14ac:dyDescent="0.25">
      <c r="A5" s="3" t="s">
        <v>1213</v>
      </c>
      <c r="B5" s="3" t="s">
        <v>155</v>
      </c>
      <c r="C5" s="3" t="s">
        <v>1214</v>
      </c>
      <c r="D5" s="78" t="s">
        <v>1206</v>
      </c>
      <c r="E5" s="3" t="s">
        <v>1215</v>
      </c>
      <c r="F5" s="78" t="s">
        <v>1216</v>
      </c>
      <c r="G5" s="78" t="s">
        <v>1171</v>
      </c>
    </row>
    <row r="6" ht="32" customHeight="1" spans="1:8" x14ac:dyDescent="0.25">
      <c r="A6" s="3" t="s">
        <v>1217</v>
      </c>
      <c r="B6" s="3" t="s">
        <v>155</v>
      </c>
      <c r="C6" s="3" t="s">
        <v>1218</v>
      </c>
      <c r="D6" s="78" t="s">
        <v>1206</v>
      </c>
      <c r="E6" s="3" t="s">
        <v>168</v>
      </c>
      <c r="F6" s="78" t="s">
        <v>1216</v>
      </c>
      <c r="G6" s="78" t="s">
        <v>1171</v>
      </c>
    </row>
    <row r="7" ht="32" customHeight="1" spans="1:8" x14ac:dyDescent="0.25">
      <c r="A7" s="3" t="s">
        <v>1219</v>
      </c>
      <c r="B7" s="3" t="s">
        <v>155</v>
      </c>
      <c r="C7" s="3" t="s">
        <v>1220</v>
      </c>
      <c r="D7" s="78" t="s">
        <v>1206</v>
      </c>
      <c r="E7" s="3" t="s">
        <v>337</v>
      </c>
      <c r="F7" s="78" t="s">
        <v>1216</v>
      </c>
      <c r="G7" s="78" t="s">
        <v>1171</v>
      </c>
    </row>
    <row r="8" ht="32" customHeight="1" spans="1:8" x14ac:dyDescent="0.25">
      <c r="A8" s="3" t="s">
        <v>1221</v>
      </c>
      <c r="B8" s="3" t="s">
        <v>155</v>
      </c>
      <c r="C8" s="3" t="s">
        <v>1222</v>
      </c>
      <c r="D8" s="78" t="s">
        <v>1206</v>
      </c>
      <c r="E8" s="3" t="s">
        <v>1223</v>
      </c>
      <c r="F8" s="78" t="s">
        <v>1208</v>
      </c>
      <c r="G8" s="78" t="s">
        <v>1171</v>
      </c>
    </row>
    <row r="9" ht="32" customHeight="1" spans="1:8" x14ac:dyDescent="0.25">
      <c r="A9" s="3" t="s">
        <v>1224</v>
      </c>
      <c r="B9" s="3" t="s">
        <v>155</v>
      </c>
      <c r="C9" s="3" t="s">
        <v>1225</v>
      </c>
      <c r="D9" s="78" t="s">
        <v>1206</v>
      </c>
      <c r="E9" s="3" t="s">
        <v>162</v>
      </c>
      <c r="F9" s="78" t="s">
        <v>1216</v>
      </c>
      <c r="G9" s="78" t="s">
        <v>1171</v>
      </c>
    </row>
    <row r="10" ht="32" customHeight="1" spans="1:8" x14ac:dyDescent="0.25">
      <c r="A10" s="3" t="s">
        <v>1226</v>
      </c>
      <c r="B10" s="3" t="s">
        <v>155</v>
      </c>
      <c r="C10" s="3" t="s">
        <v>1227</v>
      </c>
      <c r="D10" s="78" t="s">
        <v>1206</v>
      </c>
      <c r="E10" s="3" t="s">
        <v>1228</v>
      </c>
      <c r="F10" s="78" t="s">
        <v>1216</v>
      </c>
      <c r="G10" s="78" t="s">
        <v>1171</v>
      </c>
    </row>
    <row r="11" ht="32" customHeight="1" spans="1:8" x14ac:dyDescent="0.25">
      <c r="A11" s="3" t="s">
        <v>1229</v>
      </c>
      <c r="B11" s="3" t="s">
        <v>155</v>
      </c>
      <c r="C11" s="3" t="s">
        <v>1230</v>
      </c>
      <c r="D11" s="78" t="s">
        <v>1206</v>
      </c>
      <c r="E11" s="3" t="s">
        <v>179</v>
      </c>
      <c r="F11" s="78" t="s">
        <v>1208</v>
      </c>
      <c r="G11" s="78" t="s">
        <v>1171</v>
      </c>
    </row>
    <row r="12" ht="32" customHeight="1" spans="1:8" x14ac:dyDescent="0.25">
      <c r="A12" s="3" t="s">
        <v>1231</v>
      </c>
      <c r="B12" s="3" t="s">
        <v>155</v>
      </c>
      <c r="C12" s="3" t="s">
        <v>1232</v>
      </c>
      <c r="D12" s="78" t="s">
        <v>1206</v>
      </c>
      <c r="E12" s="3" t="s">
        <v>229</v>
      </c>
      <c r="F12" s="78" t="s">
        <v>1216</v>
      </c>
      <c r="G12" s="78" t="s">
        <v>1171</v>
      </c>
    </row>
    <row r="13" ht="32" customHeight="1" spans="1:8" x14ac:dyDescent="0.25">
      <c r="A13" s="3" t="s">
        <v>1233</v>
      </c>
      <c r="B13" s="3" t="s">
        <v>155</v>
      </c>
      <c r="C13" s="3" t="s">
        <v>1234</v>
      </c>
      <c r="D13" s="78" t="s">
        <v>1206</v>
      </c>
      <c r="E13" s="3" t="s">
        <v>219</v>
      </c>
      <c r="F13" s="78" t="s">
        <v>1216</v>
      </c>
      <c r="G13" s="78" t="s">
        <v>1171</v>
      </c>
    </row>
    <row r="14" ht="32" customHeight="1" spans="1:8" x14ac:dyDescent="0.25">
      <c r="A14" s="3" t="s">
        <v>1235</v>
      </c>
      <c r="B14" s="3" t="s">
        <v>155</v>
      </c>
      <c r="C14" s="3" t="s">
        <v>1236</v>
      </c>
      <c r="D14" s="78" t="s">
        <v>1206</v>
      </c>
      <c r="E14" s="3" t="s">
        <v>226</v>
      </c>
      <c r="F14" s="78" t="s">
        <v>1216</v>
      </c>
      <c r="G14" s="78" t="s">
        <v>1171</v>
      </c>
    </row>
    <row r="15" ht="32" customHeight="1" spans="1:8" x14ac:dyDescent="0.25">
      <c r="A15" s="3" t="s">
        <v>1237</v>
      </c>
      <c r="B15" s="3" t="s">
        <v>155</v>
      </c>
      <c r="C15" s="3" t="s">
        <v>1238</v>
      </c>
      <c r="D15" s="78" t="s">
        <v>1206</v>
      </c>
      <c r="E15" s="3" t="s">
        <v>214</v>
      </c>
      <c r="F15" s="78" t="s">
        <v>1216</v>
      </c>
      <c r="G15" s="78" t="s">
        <v>1171</v>
      </c>
    </row>
    <row r="16" ht="32" customHeight="1" spans="1:8" x14ac:dyDescent="0.25">
      <c r="A16" s="3" t="s">
        <v>1239</v>
      </c>
      <c r="B16" s="3" t="s">
        <v>155</v>
      </c>
      <c r="C16" s="3" t="s">
        <v>1240</v>
      </c>
      <c r="D16" s="78" t="s">
        <v>1206</v>
      </c>
      <c r="E16" s="3" t="s">
        <v>223</v>
      </c>
      <c r="F16" s="78" t="s">
        <v>1216</v>
      </c>
      <c r="G16" s="78" t="s">
        <v>1171</v>
      </c>
    </row>
    <row r="17" ht="32" customHeight="1" spans="1:8" x14ac:dyDescent="0.25">
      <c r="A17" s="3" t="s">
        <v>1241</v>
      </c>
      <c r="B17" s="3" t="s">
        <v>155</v>
      </c>
      <c r="C17" s="3" t="s">
        <v>1242</v>
      </c>
      <c r="D17" s="78" t="s">
        <v>1206</v>
      </c>
      <c r="E17" s="3" t="s">
        <v>171</v>
      </c>
      <c r="F17" s="78" t="s">
        <v>1208</v>
      </c>
      <c r="G17" s="78" t="s">
        <v>1171</v>
      </c>
    </row>
    <row r="18" ht="32" customHeight="1" spans="1:8" x14ac:dyDescent="0.25">
      <c r="A18" s="3" t="s">
        <v>1243</v>
      </c>
      <c r="B18" s="3" t="s">
        <v>155</v>
      </c>
      <c r="C18" s="3" t="s">
        <v>1244</v>
      </c>
      <c r="D18" s="78" t="s">
        <v>1206</v>
      </c>
      <c r="E18" s="3" t="s">
        <v>232</v>
      </c>
      <c r="F18" s="78" t="s">
        <v>1216</v>
      </c>
      <c r="G18" s="78" t="s">
        <v>1171</v>
      </c>
    </row>
    <row r="19" ht="32" customHeight="1" spans="1:8" x14ac:dyDescent="0.25">
      <c r="A19" s="3" t="s">
        <v>1245</v>
      </c>
      <c r="B19" s="3" t="s">
        <v>155</v>
      </c>
      <c r="C19" s="3" t="s">
        <v>1246</v>
      </c>
      <c r="D19" s="78" t="s">
        <v>1206</v>
      </c>
      <c r="E19" s="3" t="s">
        <v>185</v>
      </c>
      <c r="F19" s="78" t="s">
        <v>1216</v>
      </c>
      <c r="G19" s="78" t="s">
        <v>1171</v>
      </c>
    </row>
    <row r="20" ht="32" customHeight="1" spans="1:8" x14ac:dyDescent="0.25">
      <c r="A20" s="3" t="s">
        <v>1247</v>
      </c>
      <c r="B20" s="3" t="s">
        <v>155</v>
      </c>
      <c r="C20" s="3" t="s">
        <v>1248</v>
      </c>
      <c r="D20" s="78" t="s">
        <v>1206</v>
      </c>
      <c r="E20" s="3" t="s">
        <v>252</v>
      </c>
      <c r="F20" s="78" t="s">
        <v>1216</v>
      </c>
      <c r="G20" s="78" t="s">
        <v>1171</v>
      </c>
    </row>
    <row r="21" ht="32" customHeight="1" spans="1:8" x14ac:dyDescent="0.25">
      <c r="A21" s="3" t="s">
        <v>1249</v>
      </c>
      <c r="B21" s="3" t="s">
        <v>155</v>
      </c>
      <c r="C21" s="3" t="s">
        <v>1250</v>
      </c>
      <c r="D21" s="78" t="s">
        <v>1206</v>
      </c>
      <c r="E21" s="3" t="s">
        <v>269</v>
      </c>
      <c r="F21" s="78" t="s">
        <v>1216</v>
      </c>
      <c r="G21" s="78" t="s">
        <v>1171</v>
      </c>
    </row>
    <row r="22" ht="32" customHeight="1" spans="1:8" x14ac:dyDescent="0.25">
      <c r="A22" s="3" t="s">
        <v>1251</v>
      </c>
      <c r="B22" s="3" t="s">
        <v>155</v>
      </c>
      <c r="C22" s="3" t="s">
        <v>1252</v>
      </c>
      <c r="D22" s="78" t="s">
        <v>1253</v>
      </c>
      <c r="E22" s="3" t="s">
        <v>1254</v>
      </c>
      <c r="F22" s="78"/>
      <c r="G22" s="78" t="s">
        <v>1174</v>
      </c>
    </row>
    <row r="23" ht="32" customHeight="1" spans="1:8" x14ac:dyDescent="0.25">
      <c r="A23" s="3" t="s">
        <v>1255</v>
      </c>
      <c r="B23" s="3" t="s">
        <v>155</v>
      </c>
      <c r="C23" s="3" t="s">
        <v>1256</v>
      </c>
      <c r="D23" s="78" t="s">
        <v>1253</v>
      </c>
      <c r="E23" s="3" t="s">
        <v>1257</v>
      </c>
      <c r="F23" s="78" t="s">
        <v>1258</v>
      </c>
      <c r="G23" s="78" t="s">
        <v>1174</v>
      </c>
    </row>
    <row r="24" ht="32" customHeight="1" spans="1:8" x14ac:dyDescent="0.25">
      <c r="A24" s="3" t="s">
        <v>1259</v>
      </c>
      <c r="B24" s="3" t="s">
        <v>155</v>
      </c>
      <c r="C24" s="3" t="s">
        <v>1260</v>
      </c>
      <c r="D24" s="78" t="s">
        <v>1253</v>
      </c>
      <c r="E24" s="3" t="s">
        <v>1261</v>
      </c>
      <c r="F24" s="78" t="s">
        <v>1262</v>
      </c>
      <c r="G24" s="78" t="s">
        <v>1263</v>
      </c>
    </row>
    <row r="25" ht="32" customHeight="1" spans="1:8" x14ac:dyDescent="0.25">
      <c r="A25" s="3" t="s">
        <v>1264</v>
      </c>
      <c r="B25" s="3" t="s">
        <v>155</v>
      </c>
      <c r="C25" s="3" t="s">
        <v>1265</v>
      </c>
      <c r="D25" s="78" t="s">
        <v>1253</v>
      </c>
      <c r="E25" s="3" t="s">
        <v>301</v>
      </c>
      <c r="F25" s="78"/>
      <c r="G25" s="78" t="s">
        <v>1174</v>
      </c>
    </row>
    <row r="26" ht="32" customHeight="1" spans="1:8" x14ac:dyDescent="0.25">
      <c r="A26" s="3" t="s">
        <v>1266</v>
      </c>
      <c r="B26" s="3" t="s">
        <v>155</v>
      </c>
      <c r="C26" s="3" t="s">
        <v>1267</v>
      </c>
      <c r="D26" s="78" t="s">
        <v>1253</v>
      </c>
      <c r="E26" s="3" t="s">
        <v>1173</v>
      </c>
      <c r="F26" s="78" t="s">
        <v>1258</v>
      </c>
      <c r="G26" s="78" t="s">
        <v>1174</v>
      </c>
    </row>
    <row r="27" ht="32" customHeight="1" spans="1:8" x14ac:dyDescent="0.25">
      <c r="A27" s="3" t="s">
        <v>1268</v>
      </c>
      <c r="B27" s="3" t="s">
        <v>155</v>
      </c>
      <c r="C27" s="3" t="s">
        <v>1269</v>
      </c>
      <c r="D27" s="78" t="s">
        <v>1253</v>
      </c>
      <c r="E27" s="3" t="s">
        <v>1270</v>
      </c>
      <c r="F27" s="78" t="s">
        <v>1262</v>
      </c>
      <c r="G27" s="78" t="s">
        <v>1263</v>
      </c>
    </row>
    <row r="28" ht="32" customHeight="1" spans="1:8" x14ac:dyDescent="0.25">
      <c r="A28" s="3" t="s">
        <v>1271</v>
      </c>
      <c r="B28" s="3" t="s">
        <v>155</v>
      </c>
      <c r="C28" s="3" t="s">
        <v>1272</v>
      </c>
      <c r="D28" s="78" t="s">
        <v>1273</v>
      </c>
      <c r="E28" s="3" t="s">
        <v>1274</v>
      </c>
      <c r="F28" s="78" t="s">
        <v>157</v>
      </c>
      <c r="G28" s="78" t="s">
        <v>1275</v>
      </c>
    </row>
    <row r="29" ht="32" customHeight="1" spans="1:8" x14ac:dyDescent="0.25">
      <c r="A29" s="3" t="s">
        <v>1276</v>
      </c>
      <c r="B29" s="3" t="s">
        <v>155</v>
      </c>
      <c r="C29" s="3" t="s">
        <v>1277</v>
      </c>
      <c r="D29" s="78" t="s">
        <v>1273</v>
      </c>
      <c r="E29" s="3" t="s">
        <v>1278</v>
      </c>
      <c r="F29" s="78" t="s">
        <v>157</v>
      </c>
      <c r="G29" s="78" t="s">
        <v>1275</v>
      </c>
    </row>
    <row r="30" ht="32" customHeight="1" spans="1:8" x14ac:dyDescent="0.25">
      <c r="A30" s="3" t="s">
        <v>1279</v>
      </c>
      <c r="B30" s="3" t="s">
        <v>155</v>
      </c>
      <c r="C30" s="3" t="s">
        <v>1280</v>
      </c>
      <c r="D30" s="78" t="s">
        <v>1273</v>
      </c>
      <c r="E30" s="3" t="s">
        <v>1281</v>
      </c>
      <c r="F30" s="78" t="s">
        <v>157</v>
      </c>
      <c r="G30" s="78" t="s">
        <v>1275</v>
      </c>
    </row>
    <row r="31" ht="32" customHeight="1" spans="1:8" x14ac:dyDescent="0.25">
      <c r="A31" s="3" t="s">
        <v>1282</v>
      </c>
      <c r="B31" s="3" t="s">
        <v>155</v>
      </c>
      <c r="C31" s="3" t="s">
        <v>1283</v>
      </c>
      <c r="D31" s="78" t="s">
        <v>1273</v>
      </c>
      <c r="E31" s="3" t="s">
        <v>1284</v>
      </c>
      <c r="F31" s="78" t="s">
        <v>157</v>
      </c>
      <c r="G31" s="78" t="s">
        <v>1275</v>
      </c>
    </row>
    <row r="32" ht="32" customHeight="1" spans="1:8" x14ac:dyDescent="0.25">
      <c r="A32" s="3" t="s">
        <v>1285</v>
      </c>
      <c r="B32" s="3" t="s">
        <v>406</v>
      </c>
      <c r="C32" s="3" t="s">
        <v>486</v>
      </c>
      <c r="D32" s="78" t="s">
        <v>1206</v>
      </c>
      <c r="E32" s="3" t="s">
        <v>486</v>
      </c>
      <c r="F32" s="78" t="s">
        <v>1286</v>
      </c>
      <c r="G32" s="78" t="s">
        <v>1177</v>
      </c>
    </row>
    <row r="33" ht="32" customHeight="1" spans="1:8" x14ac:dyDescent="0.25">
      <c r="A33" s="3" t="s">
        <v>1287</v>
      </c>
      <c r="B33" s="3" t="s">
        <v>406</v>
      </c>
      <c r="C33" s="3" t="s">
        <v>1288</v>
      </c>
      <c r="D33" s="78" t="s">
        <v>1273</v>
      </c>
      <c r="E33" s="3" t="s">
        <v>1288</v>
      </c>
      <c r="F33" s="78" t="s">
        <v>1286</v>
      </c>
      <c r="G33" s="78" t="s">
        <v>1288</v>
      </c>
    </row>
    <row r="34" ht="32" customHeight="1" spans="1:8" x14ac:dyDescent="0.25">
      <c r="A34" s="3" t="s">
        <v>1289</v>
      </c>
      <c r="B34" s="3" t="s">
        <v>406</v>
      </c>
      <c r="C34" s="3" t="s">
        <v>1290</v>
      </c>
      <c r="D34" s="78" t="s">
        <v>1206</v>
      </c>
      <c r="E34" s="3" t="s">
        <v>1291</v>
      </c>
      <c r="F34" s="78" t="s">
        <v>1286</v>
      </c>
      <c r="G34" s="78" t="s">
        <v>1177</v>
      </c>
    </row>
    <row r="35" ht="32" customHeight="1" spans="1:8" x14ac:dyDescent="0.25">
      <c r="A35" s="3" t="s">
        <v>1292</v>
      </c>
      <c r="B35" s="3" t="s">
        <v>406</v>
      </c>
      <c r="C35" s="3" t="s">
        <v>1293</v>
      </c>
      <c r="D35" s="78" t="s">
        <v>1206</v>
      </c>
      <c r="E35" s="3" t="s">
        <v>412</v>
      </c>
      <c r="F35" s="78" t="s">
        <v>1286</v>
      </c>
      <c r="G35" s="78" t="s">
        <v>1177</v>
      </c>
    </row>
    <row r="36" ht="32" customHeight="1" spans="1:8" x14ac:dyDescent="0.25">
      <c r="A36" s="3" t="s">
        <v>1294</v>
      </c>
      <c r="B36" s="3" t="s">
        <v>406</v>
      </c>
      <c r="C36" s="3" t="s">
        <v>529</v>
      </c>
      <c r="D36" s="78" t="s">
        <v>1206</v>
      </c>
      <c r="E36" s="3" t="s">
        <v>529</v>
      </c>
      <c r="F36" s="78" t="s">
        <v>1286</v>
      </c>
      <c r="G36" s="78" t="s">
        <v>1177</v>
      </c>
    </row>
    <row r="37" ht="32" customHeight="1" spans="1:8" x14ac:dyDescent="0.25">
      <c r="A37" s="3" t="s">
        <v>1295</v>
      </c>
      <c r="B37" s="3" t="s">
        <v>406</v>
      </c>
      <c r="C37" s="3" t="s">
        <v>415</v>
      </c>
      <c r="D37" s="78" t="s">
        <v>1206</v>
      </c>
      <c r="E37" s="3" t="s">
        <v>415</v>
      </c>
      <c r="F37" s="78" t="s">
        <v>1286</v>
      </c>
      <c r="G37" s="78" t="s">
        <v>1177</v>
      </c>
    </row>
    <row r="38" ht="32" customHeight="1" spans="1:8" x14ac:dyDescent="0.25">
      <c r="A38" s="3" t="s">
        <v>1296</v>
      </c>
      <c r="B38" s="3" t="s">
        <v>406</v>
      </c>
      <c r="C38" s="3" t="s">
        <v>544</v>
      </c>
      <c r="D38" s="78" t="s">
        <v>1206</v>
      </c>
      <c r="E38" s="3" t="s">
        <v>544</v>
      </c>
      <c r="F38" s="78" t="s">
        <v>1297</v>
      </c>
      <c r="G38" s="78" t="s">
        <v>1177</v>
      </c>
    </row>
    <row r="39" ht="32" customHeight="1" spans="1:8" x14ac:dyDescent="0.25">
      <c r="A39" s="3" t="s">
        <v>1298</v>
      </c>
      <c r="B39" s="3" t="s">
        <v>406</v>
      </c>
      <c r="C39" s="3" t="s">
        <v>407</v>
      </c>
      <c r="D39" s="78" t="s">
        <v>1253</v>
      </c>
      <c r="E39" s="3" t="s">
        <v>407</v>
      </c>
      <c r="F39" s="78"/>
      <c r="G39" s="78" t="s">
        <v>1176</v>
      </c>
    </row>
    <row r="40" ht="32" customHeight="1" spans="1:8" x14ac:dyDescent="0.25">
      <c r="A40" s="3" t="s">
        <v>1299</v>
      </c>
      <c r="B40" s="3" t="s">
        <v>406</v>
      </c>
      <c r="C40" s="3" t="s">
        <v>1175</v>
      </c>
      <c r="D40" s="78" t="s">
        <v>1253</v>
      </c>
      <c r="E40" s="3" t="s">
        <v>1175</v>
      </c>
      <c r="F40" s="78" t="s">
        <v>1300</v>
      </c>
      <c r="G40" s="78" t="s">
        <v>1176</v>
      </c>
    </row>
    <row r="41" ht="32" customHeight="1" spans="1:8" x14ac:dyDescent="0.25">
      <c r="A41" s="3" t="s">
        <v>1301</v>
      </c>
      <c r="B41" s="3" t="s">
        <v>406</v>
      </c>
      <c r="C41" s="3" t="s">
        <v>1302</v>
      </c>
      <c r="D41" s="78" t="s">
        <v>1253</v>
      </c>
      <c r="E41" s="3" t="s">
        <v>1302</v>
      </c>
      <c r="F41" s="78" t="s">
        <v>1303</v>
      </c>
      <c r="G41" s="78" t="s">
        <v>1304</v>
      </c>
    </row>
    <row r="42" ht="32" customHeight="1" spans="1:8" x14ac:dyDescent="0.25">
      <c r="A42" s="3" t="s">
        <v>1305</v>
      </c>
      <c r="B42" s="3" t="s">
        <v>406</v>
      </c>
      <c r="C42" s="3" t="s">
        <v>1306</v>
      </c>
      <c r="D42" s="78" t="s">
        <v>1253</v>
      </c>
      <c r="E42" s="3" t="s">
        <v>1307</v>
      </c>
      <c r="F42" s="78"/>
      <c r="G42" s="78" t="s">
        <v>1176</v>
      </c>
    </row>
    <row r="43" ht="32" customHeight="1" spans="1:8" x14ac:dyDescent="0.25">
      <c r="A43" s="3" t="s">
        <v>1308</v>
      </c>
      <c r="B43" s="3" t="s">
        <v>406</v>
      </c>
      <c r="C43" s="3" t="s">
        <v>1309</v>
      </c>
      <c r="D43" s="78" t="s">
        <v>1253</v>
      </c>
      <c r="E43" s="3" t="s">
        <v>1310</v>
      </c>
      <c r="F43" s="78" t="s">
        <v>1300</v>
      </c>
      <c r="G43" s="78" t="s">
        <v>1176</v>
      </c>
    </row>
    <row r="44" ht="32" customHeight="1" spans="1:8" x14ac:dyDescent="0.25">
      <c r="A44" s="3" t="s">
        <v>1311</v>
      </c>
      <c r="B44" s="3" t="s">
        <v>406</v>
      </c>
      <c r="C44" s="3" t="s">
        <v>1312</v>
      </c>
      <c r="D44" s="78" t="s">
        <v>1253</v>
      </c>
      <c r="E44" s="3" t="s">
        <v>1313</v>
      </c>
      <c r="F44" s="78" t="s">
        <v>1303</v>
      </c>
      <c r="G44" s="78" t="s">
        <v>1304</v>
      </c>
    </row>
    <row r="45" ht="32" customHeight="1" spans="1:8" x14ac:dyDescent="0.25">
      <c r="A45" s="3" t="s">
        <v>1314</v>
      </c>
      <c r="B45" s="3" t="s">
        <v>406</v>
      </c>
      <c r="C45" s="3" t="s">
        <v>1315</v>
      </c>
      <c r="D45" s="78" t="s">
        <v>1253</v>
      </c>
      <c r="E45" s="3" t="s">
        <v>1315</v>
      </c>
      <c r="F45" s="78"/>
      <c r="G45" s="78" t="s">
        <v>1176</v>
      </c>
    </row>
    <row r="46" ht="32" customHeight="1" spans="1:8" x14ac:dyDescent="0.25">
      <c r="A46" s="3" t="s">
        <v>1316</v>
      </c>
      <c r="B46" s="3" t="s">
        <v>406</v>
      </c>
      <c r="C46" s="3" t="s">
        <v>1317</v>
      </c>
      <c r="D46" s="78" t="s">
        <v>1253</v>
      </c>
      <c r="E46" s="3" t="s">
        <v>1317</v>
      </c>
      <c r="F46" s="78" t="s">
        <v>1300</v>
      </c>
      <c r="G46" s="78" t="s">
        <v>1176</v>
      </c>
    </row>
    <row r="47" ht="32" customHeight="1" spans="1:8" x14ac:dyDescent="0.25">
      <c r="A47" s="3" t="s">
        <v>1318</v>
      </c>
      <c r="B47" s="3" t="s">
        <v>406</v>
      </c>
      <c r="C47" s="3" t="s">
        <v>1319</v>
      </c>
      <c r="D47" s="78" t="s">
        <v>1253</v>
      </c>
      <c r="E47" s="3" t="s">
        <v>1319</v>
      </c>
      <c r="F47" s="78" t="s">
        <v>1303</v>
      </c>
      <c r="G47" s="78" t="s">
        <v>1304</v>
      </c>
    </row>
    <row r="48" ht="32" customHeight="1" spans="1:8" x14ac:dyDescent="0.25">
      <c r="A48" s="3" t="s">
        <v>1320</v>
      </c>
      <c r="B48" s="3" t="s">
        <v>406</v>
      </c>
      <c r="C48" s="3" t="s">
        <v>1321</v>
      </c>
      <c r="D48" s="78" t="s">
        <v>1253</v>
      </c>
      <c r="E48" s="3" t="s">
        <v>1321</v>
      </c>
      <c r="F48" s="78"/>
      <c r="G48" s="78" t="s">
        <v>1176</v>
      </c>
    </row>
    <row r="49" ht="32" customHeight="1" spans="1:8" x14ac:dyDescent="0.25">
      <c r="A49" s="3" t="s">
        <v>1322</v>
      </c>
      <c r="B49" s="3" t="s">
        <v>406</v>
      </c>
      <c r="C49" s="3" t="s">
        <v>1323</v>
      </c>
      <c r="D49" s="78" t="s">
        <v>1253</v>
      </c>
      <c r="E49" s="3" t="s">
        <v>1323</v>
      </c>
      <c r="F49" s="78" t="s">
        <v>1300</v>
      </c>
      <c r="G49" s="78" t="s">
        <v>1176</v>
      </c>
    </row>
    <row r="50" ht="32" customHeight="1" spans="1:8" x14ac:dyDescent="0.25">
      <c r="A50" s="3" t="s">
        <v>1324</v>
      </c>
      <c r="B50" s="3" t="s">
        <v>406</v>
      </c>
      <c r="C50" s="3" t="s">
        <v>1325</v>
      </c>
      <c r="D50" s="78" t="s">
        <v>1253</v>
      </c>
      <c r="E50" s="3" t="s">
        <v>1325</v>
      </c>
      <c r="F50" s="78" t="s">
        <v>1303</v>
      </c>
      <c r="G50" s="78" t="s">
        <v>1304</v>
      </c>
    </row>
    <row r="51" ht="32" customHeight="1" spans="1:8" x14ac:dyDescent="0.25">
      <c r="A51" s="3" t="s">
        <v>1326</v>
      </c>
      <c r="B51" s="3" t="s">
        <v>406</v>
      </c>
      <c r="C51" s="3" t="s">
        <v>1327</v>
      </c>
      <c r="D51" s="78" t="s">
        <v>1253</v>
      </c>
      <c r="E51" s="3" t="s">
        <v>1327</v>
      </c>
      <c r="F51" s="78" t="s">
        <v>1300</v>
      </c>
      <c r="G51" s="78" t="s">
        <v>1176</v>
      </c>
    </row>
    <row r="52" ht="32" customHeight="1" spans="1:8" x14ac:dyDescent="0.25">
      <c r="A52" s="3" t="s">
        <v>1328</v>
      </c>
      <c r="B52" s="3" t="s">
        <v>406</v>
      </c>
      <c r="C52" s="3" t="s">
        <v>1329</v>
      </c>
      <c r="D52" s="78" t="s">
        <v>1253</v>
      </c>
      <c r="E52" s="3" t="s">
        <v>1329</v>
      </c>
      <c r="F52" s="78" t="s">
        <v>1303</v>
      </c>
      <c r="G52" s="78" t="s">
        <v>1304</v>
      </c>
    </row>
    <row r="53" ht="32" customHeight="1" spans="1:8" x14ac:dyDescent="0.25">
      <c r="A53" s="3" t="s">
        <v>1330</v>
      </c>
      <c r="B53" s="3" t="s">
        <v>406</v>
      </c>
      <c r="C53" s="3" t="s">
        <v>1331</v>
      </c>
      <c r="D53" s="78" t="s">
        <v>1253</v>
      </c>
      <c r="E53" s="3" t="s">
        <v>1331</v>
      </c>
      <c r="F53" s="78"/>
      <c r="G53" s="78" t="s">
        <v>1176</v>
      </c>
    </row>
    <row r="54" ht="32" customHeight="1" spans="1:8" x14ac:dyDescent="0.25">
      <c r="A54" s="3" t="s">
        <v>1332</v>
      </c>
      <c r="B54" s="3" t="s">
        <v>406</v>
      </c>
      <c r="C54" s="3" t="s">
        <v>1333</v>
      </c>
      <c r="D54" s="78" t="s">
        <v>1253</v>
      </c>
      <c r="E54" s="3" t="s">
        <v>1333</v>
      </c>
      <c r="F54" s="78" t="s">
        <v>1334</v>
      </c>
      <c r="G54" s="78" t="s">
        <v>1176</v>
      </c>
    </row>
    <row r="55" ht="32" customHeight="1" spans="1:8" x14ac:dyDescent="0.25">
      <c r="A55" s="3" t="s">
        <v>1335</v>
      </c>
      <c r="B55" s="3" t="s">
        <v>406</v>
      </c>
      <c r="C55" s="3" t="s">
        <v>1336</v>
      </c>
      <c r="D55" s="78" t="s">
        <v>1253</v>
      </c>
      <c r="E55" s="3" t="s">
        <v>1336</v>
      </c>
      <c r="F55" s="78" t="s">
        <v>1337</v>
      </c>
      <c r="G55" s="78" t="s">
        <v>1304</v>
      </c>
    </row>
    <row r="56" ht="32" customHeight="1" spans="1:8" x14ac:dyDescent="0.25">
      <c r="A56" s="3" t="s">
        <v>1338</v>
      </c>
      <c r="B56" s="3" t="s">
        <v>406</v>
      </c>
      <c r="C56" s="3" t="s">
        <v>1339</v>
      </c>
      <c r="D56" s="78" t="s">
        <v>1273</v>
      </c>
      <c r="E56" s="3" t="s">
        <v>1340</v>
      </c>
      <c r="F56" s="78" t="s">
        <v>157</v>
      </c>
      <c r="G56" s="78" t="s">
        <v>1178</v>
      </c>
    </row>
    <row r="57" ht="32" customHeight="1" spans="1:8" x14ac:dyDescent="0.25">
      <c r="A57" s="3" t="s">
        <v>1341</v>
      </c>
      <c r="B57" s="3" t="s">
        <v>406</v>
      </c>
      <c r="C57" s="3" t="s">
        <v>1342</v>
      </c>
      <c r="D57" s="78" t="s">
        <v>1273</v>
      </c>
      <c r="E57" s="3" t="s">
        <v>563</v>
      </c>
      <c r="F57" s="78" t="s">
        <v>157</v>
      </c>
      <c r="G57" s="78" t="s">
        <v>1178</v>
      </c>
    </row>
    <row r="58" ht="32" customHeight="1" spans="1:8" x14ac:dyDescent="0.25">
      <c r="A58" s="3" t="s">
        <v>1343</v>
      </c>
      <c r="B58" s="3" t="s">
        <v>406</v>
      </c>
      <c r="C58" s="3" t="s">
        <v>1342</v>
      </c>
      <c r="D58" s="78" t="s">
        <v>1273</v>
      </c>
      <c r="E58" s="3" t="s">
        <v>1179</v>
      </c>
      <c r="F58" s="78" t="s">
        <v>1286</v>
      </c>
      <c r="G58" s="78" t="s">
        <v>1178</v>
      </c>
    </row>
    <row r="59" ht="32" customHeight="1" spans="1:8" x14ac:dyDescent="0.25">
      <c r="A59" s="3" t="s">
        <v>1344</v>
      </c>
      <c r="B59" s="3" t="s">
        <v>406</v>
      </c>
      <c r="C59" s="3" t="s">
        <v>1342</v>
      </c>
      <c r="D59" s="78" t="s">
        <v>1273</v>
      </c>
      <c r="E59" s="3" t="s">
        <v>1345</v>
      </c>
      <c r="F59" s="78" t="s">
        <v>1345</v>
      </c>
      <c r="G59" s="78" t="s">
        <v>1178</v>
      </c>
    </row>
    <row r="60" ht="32" customHeight="1" spans="1:8" x14ac:dyDescent="0.25">
      <c r="A60" s="3" t="s">
        <v>1346</v>
      </c>
      <c r="B60" s="3" t="s">
        <v>406</v>
      </c>
      <c r="C60" s="3" t="s">
        <v>1342</v>
      </c>
      <c r="D60" s="78" t="s">
        <v>1273</v>
      </c>
      <c r="E60" s="3" t="s">
        <v>1347</v>
      </c>
      <c r="F60" s="78" t="s">
        <v>1347</v>
      </c>
      <c r="G60" s="78" t="s">
        <v>1178</v>
      </c>
    </row>
    <row r="61" ht="32" customHeight="1" spans="1:8" x14ac:dyDescent="0.25">
      <c r="A61" s="3" t="s">
        <v>1348</v>
      </c>
      <c r="B61" s="3" t="s">
        <v>406</v>
      </c>
      <c r="C61" s="3" t="s">
        <v>1349</v>
      </c>
      <c r="D61" s="78" t="s">
        <v>1273</v>
      </c>
      <c r="E61" s="3" t="s">
        <v>428</v>
      </c>
      <c r="F61" s="78" t="s">
        <v>1286</v>
      </c>
      <c r="G61" s="78" t="s">
        <v>1178</v>
      </c>
    </row>
    <row r="62" ht="32" customHeight="1" spans="1:8" x14ac:dyDescent="0.25">
      <c r="A62" s="3" t="s">
        <v>1350</v>
      </c>
      <c r="B62" s="3" t="s">
        <v>406</v>
      </c>
      <c r="C62" s="3" t="s">
        <v>1351</v>
      </c>
      <c r="D62" s="78" t="s">
        <v>1273</v>
      </c>
      <c r="E62" s="3" t="s">
        <v>505</v>
      </c>
      <c r="F62" s="78" t="s">
        <v>1286</v>
      </c>
      <c r="G62" s="78" t="s">
        <v>1178</v>
      </c>
    </row>
    <row r="63" ht="32" customHeight="1" spans="1:8" x14ac:dyDescent="0.25">
      <c r="A63" s="3" t="s">
        <v>1352</v>
      </c>
      <c r="B63" s="3" t="s">
        <v>406</v>
      </c>
      <c r="C63" s="3" t="s">
        <v>1353</v>
      </c>
      <c r="D63" s="78" t="s">
        <v>1273</v>
      </c>
      <c r="E63" s="3" t="s">
        <v>419</v>
      </c>
      <c r="F63" s="78" t="s">
        <v>1286</v>
      </c>
      <c r="G63" s="78" t="s">
        <v>1178</v>
      </c>
    </row>
    <row r="64" ht="32" customHeight="1" spans="1:8" x14ac:dyDescent="0.25">
      <c r="A64" s="3" t="s">
        <v>1354</v>
      </c>
      <c r="B64" s="3" t="s">
        <v>406</v>
      </c>
      <c r="C64" s="3" t="s">
        <v>1355</v>
      </c>
      <c r="D64" s="78" t="s">
        <v>1273</v>
      </c>
      <c r="E64" s="3" t="s">
        <v>1356</v>
      </c>
      <c r="F64" s="78" t="s">
        <v>1297</v>
      </c>
      <c r="G64" s="78" t="s">
        <v>1178</v>
      </c>
    </row>
    <row r="65" ht="32" customHeight="1" spans="1:8" x14ac:dyDescent="0.25">
      <c r="A65" s="3" t="s">
        <v>1357</v>
      </c>
      <c r="B65" s="3" t="s">
        <v>406</v>
      </c>
      <c r="C65" s="3" t="s">
        <v>1358</v>
      </c>
      <c r="D65" s="78" t="s">
        <v>1273</v>
      </c>
      <c r="E65" s="3" t="s">
        <v>1359</v>
      </c>
      <c r="F65" s="78" t="s">
        <v>157</v>
      </c>
      <c r="G65" s="78" t="s">
        <v>1178</v>
      </c>
    </row>
    <row r="66" ht="32" customHeight="1" spans="1:8" x14ac:dyDescent="0.25">
      <c r="A66" s="3" t="s">
        <v>1360</v>
      </c>
      <c r="B66" s="3" t="s">
        <v>406</v>
      </c>
      <c r="C66" s="3" t="s">
        <v>1361</v>
      </c>
      <c r="D66" s="78" t="s">
        <v>1273</v>
      </c>
      <c r="E66" s="3" t="s">
        <v>1362</v>
      </c>
      <c r="F66" s="78" t="s">
        <v>157</v>
      </c>
      <c r="G66" s="78" t="s">
        <v>1178</v>
      </c>
    </row>
    <row r="67" ht="32" customHeight="1" spans="1:8" x14ac:dyDescent="0.25">
      <c r="A67" s="3" t="s">
        <v>1363</v>
      </c>
      <c r="B67" s="3" t="s">
        <v>406</v>
      </c>
      <c r="C67" s="3" t="s">
        <v>1361</v>
      </c>
      <c r="D67" s="78" t="s">
        <v>1273</v>
      </c>
      <c r="E67" s="3" t="s">
        <v>1364</v>
      </c>
      <c r="F67" s="78" t="s">
        <v>1364</v>
      </c>
      <c r="G67" s="78" t="s">
        <v>1178</v>
      </c>
    </row>
    <row r="68" ht="32" customHeight="1" spans="1:8" x14ac:dyDescent="0.25">
      <c r="A68" s="3" t="s">
        <v>1365</v>
      </c>
      <c r="B68" s="3" t="s">
        <v>406</v>
      </c>
      <c r="C68" s="3" t="s">
        <v>1361</v>
      </c>
      <c r="D68" s="78" t="s">
        <v>1273</v>
      </c>
      <c r="E68" s="3" t="s">
        <v>1366</v>
      </c>
      <c r="F68" s="78" t="s">
        <v>1366</v>
      </c>
      <c r="G68" s="78" t="s">
        <v>1178</v>
      </c>
    </row>
    <row r="69" ht="32" customHeight="1" spans="1:8" x14ac:dyDescent="0.25">
      <c r="A69" s="3" t="s">
        <v>1367</v>
      </c>
      <c r="B69" s="3" t="s">
        <v>406</v>
      </c>
      <c r="C69" s="3" t="s">
        <v>1368</v>
      </c>
      <c r="D69" s="78" t="s">
        <v>1273</v>
      </c>
      <c r="E69" s="3" t="s">
        <v>455</v>
      </c>
      <c r="F69" s="78" t="s">
        <v>1286</v>
      </c>
      <c r="G69" s="78" t="s">
        <v>1178</v>
      </c>
    </row>
    <row r="70" ht="32" customHeight="1" spans="1:8" x14ac:dyDescent="0.25">
      <c r="A70" s="3" t="s">
        <v>1369</v>
      </c>
      <c r="B70" s="3" t="s">
        <v>406</v>
      </c>
      <c r="C70" s="3" t="s">
        <v>1370</v>
      </c>
      <c r="D70" s="78" t="s">
        <v>1273</v>
      </c>
      <c r="E70" s="3" t="s">
        <v>613</v>
      </c>
      <c r="F70" s="78" t="s">
        <v>1286</v>
      </c>
      <c r="G70" s="78" t="s">
        <v>1178</v>
      </c>
    </row>
    <row r="71" ht="32" customHeight="1" spans="1:8" x14ac:dyDescent="0.25">
      <c r="A71" s="3" t="s">
        <v>1371</v>
      </c>
      <c r="B71" s="3" t="s">
        <v>1153</v>
      </c>
      <c r="C71" s="3" t="s">
        <v>1372</v>
      </c>
      <c r="D71" s="78" t="s">
        <v>1273</v>
      </c>
      <c r="E71" s="3" t="s">
        <v>1373</v>
      </c>
      <c r="F71" s="78" t="s">
        <v>157</v>
      </c>
      <c r="G71" s="78" t="s">
        <v>1178</v>
      </c>
    </row>
    <row r="72" ht="32" customHeight="1" spans="1:8" x14ac:dyDescent="0.25">
      <c r="A72" s="3" t="s">
        <v>1374</v>
      </c>
      <c r="B72" s="3" t="s">
        <v>1153</v>
      </c>
      <c r="C72" s="3" t="s">
        <v>1375</v>
      </c>
      <c r="D72" s="78" t="s">
        <v>1273</v>
      </c>
      <c r="E72" s="3" t="s">
        <v>1376</v>
      </c>
      <c r="F72" s="78" t="s">
        <v>157</v>
      </c>
      <c r="G72" s="78" t="s">
        <v>1178</v>
      </c>
    </row>
    <row r="73" ht="32" customHeight="1" spans="1:8" x14ac:dyDescent="0.25">
      <c r="A73" s="3" t="s">
        <v>1377</v>
      </c>
      <c r="B73" s="3" t="s">
        <v>1153</v>
      </c>
      <c r="C73" s="3" t="s">
        <v>1378</v>
      </c>
      <c r="D73" s="78" t="s">
        <v>1273</v>
      </c>
      <c r="E73" s="3" t="s">
        <v>1379</v>
      </c>
      <c r="F73" s="78" t="s">
        <v>157</v>
      </c>
      <c r="G73" s="78" t="s">
        <v>1178</v>
      </c>
    </row>
    <row r="74" ht="32" customHeight="1" spans="1:8" x14ac:dyDescent="0.25">
      <c r="A74" s="3" t="s">
        <v>1380</v>
      </c>
      <c r="B74" s="3" t="s">
        <v>1153</v>
      </c>
      <c r="C74" s="3" t="s">
        <v>1381</v>
      </c>
      <c r="D74" s="78" t="s">
        <v>1273</v>
      </c>
      <c r="E74" s="3" t="s">
        <v>1382</v>
      </c>
      <c r="F74" s="78" t="s">
        <v>1383</v>
      </c>
      <c r="G74" s="78" t="s">
        <v>1178</v>
      </c>
    </row>
    <row r="75" ht="32" customHeight="1" spans="1:8" x14ac:dyDescent="0.25">
      <c r="A75" s="3" t="s">
        <v>1384</v>
      </c>
      <c r="B75" s="3" t="s">
        <v>1153</v>
      </c>
      <c r="C75" s="3" t="s">
        <v>1385</v>
      </c>
      <c r="D75" s="78" t="s">
        <v>1273</v>
      </c>
      <c r="E75" s="3" t="s">
        <v>1386</v>
      </c>
      <c r="F75" s="78" t="s">
        <v>1387</v>
      </c>
      <c r="G75" s="78" t="s">
        <v>1178</v>
      </c>
    </row>
    <row r="76" ht="32" customHeight="1" spans="1:8" x14ac:dyDescent="0.25">
      <c r="A76" s="3" t="s">
        <v>1388</v>
      </c>
      <c r="B76" s="3" t="s">
        <v>1153</v>
      </c>
      <c r="C76" s="3" t="s">
        <v>1389</v>
      </c>
      <c r="D76" s="78" t="s">
        <v>1273</v>
      </c>
      <c r="E76" s="3" t="s">
        <v>1390</v>
      </c>
      <c r="F76" s="78" t="s">
        <v>1391</v>
      </c>
      <c r="G76" s="78" t="s">
        <v>1178</v>
      </c>
    </row>
    <row r="77" ht="32" customHeight="1" spans="1:8" x14ac:dyDescent="0.25">
      <c r="A77" s="3" t="s">
        <v>1392</v>
      </c>
      <c r="B77" s="3" t="s">
        <v>1153</v>
      </c>
      <c r="C77" s="3" t="s">
        <v>1393</v>
      </c>
      <c r="D77" s="78" t="s">
        <v>1273</v>
      </c>
      <c r="E77" s="3" t="s">
        <v>1394</v>
      </c>
      <c r="F77" s="78" t="s">
        <v>1395</v>
      </c>
      <c r="G77" s="78" t="s">
        <v>1178</v>
      </c>
    </row>
    <row r="78" ht="32" customHeight="1" spans="1:8" x14ac:dyDescent="0.25">
      <c r="A78" s="3" t="s">
        <v>1396</v>
      </c>
      <c r="B78" s="3" t="s">
        <v>1153</v>
      </c>
      <c r="C78" s="3" t="s">
        <v>1397</v>
      </c>
      <c r="D78" s="78" t="s">
        <v>1273</v>
      </c>
      <c r="E78" s="3" t="s">
        <v>1398</v>
      </c>
      <c r="F78" s="78" t="s">
        <v>1399</v>
      </c>
      <c r="G78" s="78" t="s">
        <v>1178</v>
      </c>
    </row>
    <row r="79" ht="32" customHeight="1" spans="1:8" x14ac:dyDescent="0.25">
      <c r="A79" s="3" t="s">
        <v>1400</v>
      </c>
      <c r="B79" s="3" t="s">
        <v>1153</v>
      </c>
      <c r="C79" s="3" t="s">
        <v>1401</v>
      </c>
      <c r="D79" s="78" t="s">
        <v>1273</v>
      </c>
      <c r="E79" s="3" t="s">
        <v>1402</v>
      </c>
      <c r="F79" s="78" t="s">
        <v>1403</v>
      </c>
      <c r="G79" s="78" t="s">
        <v>1178</v>
      </c>
    </row>
    <row r="80" ht="32" customHeight="1" spans="1:8" x14ac:dyDescent="0.25">
      <c r="A80" s="3" t="s">
        <v>1404</v>
      </c>
      <c r="B80" s="3" t="s">
        <v>1153</v>
      </c>
      <c r="C80" s="3" t="s">
        <v>1405</v>
      </c>
      <c r="D80" s="78" t="s">
        <v>1273</v>
      </c>
      <c r="E80" s="3" t="s">
        <v>1406</v>
      </c>
      <c r="F80" s="78" t="s">
        <v>1407</v>
      </c>
      <c r="G80" s="78" t="s">
        <v>1178</v>
      </c>
    </row>
    <row r="81" ht="32" customHeight="1" spans="1:8" x14ac:dyDescent="0.25">
      <c r="A81" s="3" t="s">
        <v>1408</v>
      </c>
      <c r="B81" s="3" t="s">
        <v>1153</v>
      </c>
      <c r="C81" s="3" t="s">
        <v>1409</v>
      </c>
      <c r="D81" s="78" t="s">
        <v>1273</v>
      </c>
      <c r="E81" s="3" t="s">
        <v>1154</v>
      </c>
      <c r="F81" s="78"/>
      <c r="G81" s="78" t="s">
        <v>1178</v>
      </c>
    </row>
    <row r="82" ht="32" customHeight="1" spans="1:8" x14ac:dyDescent="0.25">
      <c r="A82" s="3" t="s">
        <v>1410</v>
      </c>
      <c r="B82" s="3" t="s">
        <v>1153</v>
      </c>
      <c r="C82" s="3" t="s">
        <v>1411</v>
      </c>
      <c r="D82" s="78" t="s">
        <v>1273</v>
      </c>
      <c r="E82" s="3" t="s">
        <v>1412</v>
      </c>
      <c r="F82" s="78" t="s">
        <v>1383</v>
      </c>
      <c r="G82" s="78" t="s">
        <v>1178</v>
      </c>
    </row>
    <row r="83" ht="32" customHeight="1" spans="1:8" x14ac:dyDescent="0.25">
      <c r="A83" s="3" t="s">
        <v>1413</v>
      </c>
      <c r="B83" s="3" t="s">
        <v>1153</v>
      </c>
      <c r="C83" s="3" t="s">
        <v>1414</v>
      </c>
      <c r="D83" s="78" t="s">
        <v>1273</v>
      </c>
      <c r="E83" s="3" t="s">
        <v>1415</v>
      </c>
      <c r="F83" s="78" t="s">
        <v>1387</v>
      </c>
      <c r="G83" s="78" t="s">
        <v>1178</v>
      </c>
    </row>
    <row r="84" ht="32" customHeight="1" spans="1:8" x14ac:dyDescent="0.25">
      <c r="A84" s="3" t="s">
        <v>1416</v>
      </c>
      <c r="B84" s="3" t="s">
        <v>1153</v>
      </c>
      <c r="C84" s="3" t="s">
        <v>1417</v>
      </c>
      <c r="D84" s="78" t="s">
        <v>1273</v>
      </c>
      <c r="E84" s="3" t="s">
        <v>1418</v>
      </c>
      <c r="F84" s="78" t="s">
        <v>1391</v>
      </c>
      <c r="G84" s="78" t="s">
        <v>1178</v>
      </c>
    </row>
    <row r="85" ht="32" customHeight="1" spans="1:8" x14ac:dyDescent="0.25">
      <c r="A85" s="3" t="s">
        <v>1419</v>
      </c>
      <c r="B85" s="3" t="s">
        <v>1153</v>
      </c>
      <c r="C85" s="3" t="s">
        <v>1420</v>
      </c>
      <c r="D85" s="78" t="s">
        <v>1273</v>
      </c>
      <c r="E85" s="3" t="s">
        <v>1421</v>
      </c>
      <c r="F85" s="78" t="s">
        <v>1395</v>
      </c>
      <c r="G85" s="78" t="s">
        <v>1178</v>
      </c>
    </row>
    <row r="86" ht="32" customHeight="1" spans="1:8" x14ac:dyDescent="0.25">
      <c r="A86" s="3" t="s">
        <v>1422</v>
      </c>
      <c r="B86" s="3" t="s">
        <v>1153</v>
      </c>
      <c r="C86" s="3" t="s">
        <v>1423</v>
      </c>
      <c r="D86" s="78" t="s">
        <v>1273</v>
      </c>
      <c r="E86" s="3" t="s">
        <v>1424</v>
      </c>
      <c r="F86" s="78" t="s">
        <v>1399</v>
      </c>
      <c r="G86" s="78" t="s">
        <v>1178</v>
      </c>
    </row>
    <row r="87" ht="32" customHeight="1" spans="1:8" x14ac:dyDescent="0.25">
      <c r="A87" s="3" t="s">
        <v>1425</v>
      </c>
      <c r="B87" s="3" t="s">
        <v>1153</v>
      </c>
      <c r="C87" s="3" t="s">
        <v>1426</v>
      </c>
      <c r="D87" s="78" t="s">
        <v>1273</v>
      </c>
      <c r="E87" s="3" t="s">
        <v>1180</v>
      </c>
      <c r="F87" s="78" t="s">
        <v>1403</v>
      </c>
      <c r="G87" s="78" t="s">
        <v>1178</v>
      </c>
    </row>
    <row r="88" ht="32" customHeight="1" spans="1:8" x14ac:dyDescent="0.25">
      <c r="A88" s="3" t="s">
        <v>1427</v>
      </c>
      <c r="B88" s="3" t="s">
        <v>1153</v>
      </c>
      <c r="C88" s="3" t="s">
        <v>1428</v>
      </c>
      <c r="D88" s="78" t="s">
        <v>1273</v>
      </c>
      <c r="E88" s="3" t="s">
        <v>1429</v>
      </c>
      <c r="F88" s="78" t="s">
        <v>1407</v>
      </c>
      <c r="G88" s="78" t="s">
        <v>1178</v>
      </c>
    </row>
    <row r="89" ht="32" customHeight="1" spans="1:8" x14ac:dyDescent="0.25">
      <c r="A89" s="3" t="s">
        <v>1430</v>
      </c>
      <c r="B89" s="3" t="s">
        <v>1153</v>
      </c>
      <c r="C89" s="3" t="s">
        <v>1431</v>
      </c>
      <c r="D89" s="78" t="s">
        <v>1273</v>
      </c>
      <c r="E89" s="3" t="s">
        <v>1432</v>
      </c>
      <c r="F89" s="78" t="s">
        <v>157</v>
      </c>
      <c r="G89" s="78" t="s">
        <v>1178</v>
      </c>
    </row>
    <row r="90" ht="32" customHeight="1" spans="1:8" x14ac:dyDescent="0.25">
      <c r="A90" s="3" t="s">
        <v>1433</v>
      </c>
      <c r="B90" s="3" t="s">
        <v>1153</v>
      </c>
      <c r="C90" s="3" t="s">
        <v>1361</v>
      </c>
      <c r="D90" s="78" t="s">
        <v>1206</v>
      </c>
      <c r="E90" s="3" t="s">
        <v>1362</v>
      </c>
      <c r="F90" s="78" t="s">
        <v>157</v>
      </c>
      <c r="G90" s="78" t="s">
        <v>1178</v>
      </c>
    </row>
    <row r="91" ht="32" customHeight="1" spans="1:8" x14ac:dyDescent="0.25">
      <c r="A91" s="3" t="s">
        <v>1434</v>
      </c>
      <c r="B91" s="3" t="s">
        <v>1153</v>
      </c>
      <c r="C91" s="3" t="s">
        <v>1361</v>
      </c>
      <c r="D91" s="78" t="s">
        <v>1273</v>
      </c>
      <c r="E91" s="3" t="s">
        <v>1364</v>
      </c>
      <c r="F91" s="78" t="s">
        <v>1364</v>
      </c>
      <c r="G91" s="78" t="s">
        <v>1178</v>
      </c>
    </row>
    <row r="92" ht="32" customHeight="1" spans="1:8" x14ac:dyDescent="0.25">
      <c r="A92" s="3" t="s">
        <v>1435</v>
      </c>
      <c r="B92" s="3" t="s">
        <v>1153</v>
      </c>
      <c r="C92" s="3" t="s">
        <v>1361</v>
      </c>
      <c r="D92" s="78" t="s">
        <v>1273</v>
      </c>
      <c r="E92" s="3" t="s">
        <v>1366</v>
      </c>
      <c r="F92" s="78" t="s">
        <v>1366</v>
      </c>
      <c r="G92" s="78" t="s">
        <v>1178</v>
      </c>
    </row>
    <row r="93" ht="32" customHeight="1" spans="1:8" x14ac:dyDescent="0.25">
      <c r="A93" s="3" t="s">
        <v>1436</v>
      </c>
      <c r="B93" s="3" t="s">
        <v>1153</v>
      </c>
      <c r="C93" s="3" t="s">
        <v>1368</v>
      </c>
      <c r="D93" s="78" t="s">
        <v>1273</v>
      </c>
      <c r="E93" s="3" t="s">
        <v>455</v>
      </c>
      <c r="F93" s="78" t="s">
        <v>1286</v>
      </c>
      <c r="G93" s="78" t="s">
        <v>1178</v>
      </c>
    </row>
    <row r="94" ht="32" customHeight="1" spans="1:8" x14ac:dyDescent="0.25">
      <c r="A94" s="3" t="s">
        <v>1437</v>
      </c>
      <c r="B94" s="3" t="s">
        <v>1153</v>
      </c>
      <c r="C94" s="3" t="s">
        <v>1370</v>
      </c>
      <c r="D94" s="78" t="s">
        <v>1273</v>
      </c>
      <c r="E94" s="3" t="s">
        <v>613</v>
      </c>
      <c r="F94" s="78" t="s">
        <v>1286</v>
      </c>
      <c r="G94" s="78" t="s">
        <v>1178</v>
      </c>
    </row>
    <row r="95" spans="1:8" x14ac:dyDescent="0.25">
      <c r="A95" s="3"/>
      <c r="B95" s="3"/>
      <c r="C95" s="3"/>
      <c r="D95" s="3"/>
      <c r="E95" s="3"/>
      <c r="F95" s="3"/>
      <c r="G95" s="3"/>
    </row>
    <row r="133" ht="15.75" customHeight="1" x14ac:dyDescent="0.25"/>
    <row r="134" ht="15.75" customHeight="1" x14ac:dyDescent="0.25"/>
    <row r="135" ht="15.75" customHeight="1" x14ac:dyDescent="0.25"/>
    <row r="136" ht="15.75" customHeight="1" x14ac:dyDescent="0.25"/>
    <row r="137" ht="15.75" customHeight="1" x14ac:dyDescent="0.25"/>
    <row r="148" ht="15.75" customHeight="1" x14ac:dyDescent="0.25"/>
    <row r="149" ht="15.75" customHeight="1" x14ac:dyDescent="0.25"/>
    <row r="150" ht="15.75" customHeight="1" spans="1:8" s="79" customFormat="1" x14ac:dyDescent="0.25">
      <c r="A150" s="79"/>
      <c r="B150" s="3"/>
      <c r="C150" s="3"/>
      <c r="D150" s="3"/>
      <c r="E150" s="3"/>
      <c r="F150" s="3"/>
      <c r="G150" s="3"/>
      <c r="H150" s="3"/>
    </row>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sheetData>
  <autoFilter ref="A1:G1"/>
  <pageMargins left="0.7086614173228347" right="0.7086614173228347" top="0.7480314960629921" bottom="0.7480314960629921" header="0.31496062992125984" footer="0.31496062992125984"/>
  <pageSetup paperSize="8" orientation="landscape" horizontalDpi="4294967295" verticalDpi="4294967295" scale="74" fitToWidth="1" fitToHeight="1" firstPageNumber="1" useFirstPageNumber="1" copies="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27"/>
  <sheetViews>
    <sheetView workbookViewId="0" zoomScale="100" zoomScaleNormal="100">
      <pane xSplit="5" ySplit="1" topLeftCell="F13" activePane="bottomRight" state="frozen"/>
      <selection pane="bottomRight" activeCell="AE21" sqref="AE21"/>
    </sheetView>
  </sheetViews>
  <sheetFormatPr defaultRowHeight="16" outlineLevelRow="0" outlineLevelCol="0" x14ac:dyDescent="0.2" defaultColWidth="10.83203125" customHeight="1"/>
  <cols>
    <col min="1" max="1" width="5.83203125" style="223" customWidth="1"/>
    <col min="2" max="2" width="17.1640625" style="179" hidden="1" customWidth="1"/>
    <col min="3" max="3" width="6.33203125" style="179" customWidth="1"/>
    <col min="4" max="4" width="6.5" style="223" customWidth="1"/>
    <col min="5" max="5" width="19.5" style="223" customWidth="1"/>
    <col min="6" max="6" width="23" style="179" customWidth="1"/>
    <col min="7" max="7" width="9.33203125" style="179" customWidth="1"/>
    <col min="8" max="8" width="11.33203125" style="179" customWidth="1"/>
    <col min="9" max="9" width="9" style="179" customWidth="1"/>
    <col min="10" max="28" width="9.33203125" style="179" customWidth="1"/>
    <col min="29" max="29" width="11.6640625" style="179" customWidth="1"/>
    <col min="30" max="37" width="9.33203125" style="179" customWidth="1"/>
    <col min="38" max="38" width="7.83203125" style="179" customWidth="1"/>
    <col min="39" max="39" width="8.6640625" style="179" customWidth="1"/>
    <col min="40" max="42" width="9.33203125" style="179" customWidth="1"/>
    <col min="43" max="43" width="10.83203125" style="179" customWidth="1"/>
    <col min="44" max="48" width="9.33203125" style="179" customWidth="1"/>
    <col min="49" max="49" width="15.5" style="179" customWidth="1"/>
    <col min="50" max="50" width="16.5" style="179" customWidth="1"/>
    <col min="51" max="51" width="9.33203125" style="179" customWidth="1"/>
    <col min="52" max="61" width="9.33203125" style="179" hidden="1" customWidth="1"/>
    <col min="62" max="62" width="4" style="179" customWidth="1"/>
    <col min="63" max="16384" width="10.83203125" style="179" customWidth="1"/>
  </cols>
  <sheetData>
    <row r="1" ht="12" customHeight="1" spans="1:40" s="224" customFormat="1" x14ac:dyDescent="0.25">
      <c r="A1" s="225"/>
      <c r="B1" s="226" t="s">
        <v>1438</v>
      </c>
      <c r="C1" s="226"/>
      <c r="D1" s="226"/>
      <c r="E1" s="226"/>
      <c r="F1" s="226"/>
      <c r="G1" s="227"/>
      <c r="H1" s="227"/>
      <c r="I1" s="227"/>
      <c r="J1" s="227"/>
      <c r="K1" s="227"/>
      <c r="L1" s="227"/>
      <c r="M1" s="227"/>
      <c r="N1" s="227"/>
      <c r="O1" s="227"/>
      <c r="P1" s="228"/>
      <c r="Q1" s="228"/>
      <c r="R1" s="228"/>
      <c r="S1" s="228"/>
      <c r="T1" s="228"/>
      <c r="U1" s="228"/>
      <c r="V1" s="228"/>
      <c r="W1" s="228"/>
      <c r="X1" s="228"/>
      <c r="Y1" s="228"/>
      <c r="Z1" s="228"/>
      <c r="AA1" s="228"/>
      <c r="AB1" s="228"/>
      <c r="AC1" s="228"/>
      <c r="AD1" s="228"/>
      <c r="AE1" s="228"/>
      <c r="AF1" s="228"/>
      <c r="AG1" s="228"/>
      <c r="AH1" s="228"/>
      <c r="AI1" s="228"/>
      <c r="AJ1" s="228"/>
      <c r="AK1" s="228"/>
      <c r="AL1" s="228"/>
      <c r="AM1" s="228"/>
      <c r="AN1" s="228"/>
    </row>
    <row r="2" ht="12" customHeight="1" spans="1:61" s="224" customFormat="1" x14ac:dyDescent="0.25">
      <c r="A2" s="229"/>
      <c r="B2" s="229"/>
      <c r="C2" s="229"/>
      <c r="D2" s="229"/>
      <c r="E2" s="229"/>
      <c r="F2" s="229"/>
      <c r="G2" s="230" t="s">
        <v>1443</v>
      </c>
      <c r="H2" s="230" t="s">
        <v>1443</v>
      </c>
      <c r="I2" s="230" t="s">
        <v>1443</v>
      </c>
      <c r="J2" s="230" t="s">
        <v>1443</v>
      </c>
      <c r="K2" s="230" t="s">
        <v>1443</v>
      </c>
      <c r="L2" s="230" t="s">
        <v>1443</v>
      </c>
      <c r="M2" s="230" t="s">
        <v>1443</v>
      </c>
      <c r="N2" s="230" t="s">
        <v>1443</v>
      </c>
      <c r="O2" s="230" t="s">
        <v>1443</v>
      </c>
      <c r="P2" s="231" t="s">
        <v>1444</v>
      </c>
      <c r="Q2" s="230" t="s">
        <v>1445</v>
      </c>
      <c r="R2" s="230" t="s">
        <v>1445</v>
      </c>
      <c r="S2" s="230" t="s">
        <v>1445</v>
      </c>
      <c r="T2" s="230" t="s">
        <v>1445</v>
      </c>
      <c r="U2" s="230" t="s">
        <v>1445</v>
      </c>
      <c r="V2" s="230" t="s">
        <v>1445</v>
      </c>
      <c r="W2" s="230" t="s">
        <v>1445</v>
      </c>
      <c r="X2" s="230" t="s">
        <v>1445</v>
      </c>
      <c r="Y2" s="230" t="s">
        <v>1445</v>
      </c>
      <c r="Z2" s="230" t="s">
        <v>1445</v>
      </c>
      <c r="AA2" s="230" t="s">
        <v>1445</v>
      </c>
      <c r="AB2" s="230" t="s">
        <v>1445</v>
      </c>
      <c r="AC2" s="230" t="s">
        <v>1445</v>
      </c>
      <c r="AD2" s="231" t="s">
        <v>1446</v>
      </c>
      <c r="AE2" s="230" t="s">
        <v>1447</v>
      </c>
      <c r="AF2" s="230" t="s">
        <v>1447</v>
      </c>
      <c r="AG2" s="230" t="s">
        <v>1447</v>
      </c>
      <c r="AH2" s="230" t="s">
        <v>1447</v>
      </c>
      <c r="AI2" s="230" t="s">
        <v>1447</v>
      </c>
      <c r="AJ2" s="230" t="s">
        <v>1447</v>
      </c>
      <c r="AK2" s="230" t="s">
        <v>1447</v>
      </c>
      <c r="AL2" s="230" t="s">
        <v>1447</v>
      </c>
      <c r="AM2" s="230" t="s">
        <v>1447</v>
      </c>
      <c r="AN2" s="232" t="s">
        <v>1448</v>
      </c>
      <c r="AZ2" s="233"/>
      <c r="BA2" s="233"/>
      <c r="BB2" s="233"/>
      <c r="BC2" s="233"/>
      <c r="BD2" s="233"/>
      <c r="BE2" s="233"/>
      <c r="BF2" s="233"/>
      <c r="BG2" s="233"/>
      <c r="BH2" s="233"/>
      <c r="BI2" s="194"/>
    </row>
    <row r="3" ht="36" customHeight="1" spans="1:61" s="224" customFormat="1" x14ac:dyDescent="0.25">
      <c r="A3" s="229"/>
      <c r="B3" s="229"/>
      <c r="C3" s="229"/>
      <c r="D3" s="229"/>
      <c r="E3" s="229"/>
      <c r="F3" s="229"/>
      <c r="G3" s="230" t="s">
        <v>1463</v>
      </c>
      <c r="H3" s="230" t="s">
        <v>1464</v>
      </c>
      <c r="I3" s="230" t="s">
        <v>1465</v>
      </c>
      <c r="J3" s="230" t="s">
        <v>1466</v>
      </c>
      <c r="K3" s="230" t="s">
        <v>1467</v>
      </c>
      <c r="L3" s="230" t="s">
        <v>1468</v>
      </c>
      <c r="M3" s="230" t="s">
        <v>269</v>
      </c>
      <c r="N3" s="230" t="s">
        <v>185</v>
      </c>
      <c r="O3" s="230" t="s">
        <v>1469</v>
      </c>
      <c r="P3" s="231"/>
      <c r="Q3" s="230" t="s">
        <v>1470</v>
      </c>
      <c r="R3" s="230" t="s">
        <v>1471</v>
      </c>
      <c r="S3" s="230" t="s">
        <v>1472</v>
      </c>
      <c r="T3" s="230" t="s">
        <v>1473</v>
      </c>
      <c r="U3" s="230" t="s">
        <v>1474</v>
      </c>
      <c r="V3" s="230" t="s">
        <v>1475</v>
      </c>
      <c r="W3" s="230" t="s">
        <v>1476</v>
      </c>
      <c r="X3" s="230" t="s">
        <v>1477</v>
      </c>
      <c r="Y3" s="230" t="s">
        <v>1478</v>
      </c>
      <c r="Z3" s="230" t="s">
        <v>1479</v>
      </c>
      <c r="AA3" s="230" t="s">
        <v>1480</v>
      </c>
      <c r="AB3" s="230" t="s">
        <v>1481</v>
      </c>
      <c r="AC3" s="230" t="s">
        <v>1482</v>
      </c>
      <c r="AD3" s="231"/>
      <c r="AE3" s="230" t="s">
        <v>1483</v>
      </c>
      <c r="AF3" s="230" t="s">
        <v>1484</v>
      </c>
      <c r="AG3" s="230" t="s">
        <v>1485</v>
      </c>
      <c r="AH3" s="230" t="s">
        <v>1486</v>
      </c>
      <c r="AI3" s="230" t="s">
        <v>1487</v>
      </c>
      <c r="AJ3" s="230" t="s">
        <v>1488</v>
      </c>
      <c r="AK3" s="230" t="s">
        <v>1489</v>
      </c>
      <c r="AL3" s="230" t="s">
        <v>1490</v>
      </c>
      <c r="AM3" s="230" t="s">
        <v>1491</v>
      </c>
      <c r="AN3" s="234"/>
      <c r="AZ3" s="233"/>
      <c r="BA3" s="233"/>
      <c r="BB3" s="233"/>
      <c r="BC3" s="233"/>
      <c r="BD3" s="233"/>
      <c r="BE3" s="233"/>
      <c r="BF3" s="233"/>
      <c r="BG3" s="233"/>
      <c r="BH3" s="233"/>
      <c r="BI3" s="194"/>
    </row>
    <row r="4" ht="60" customHeight="1" spans="1:61" s="224" customFormat="1" x14ac:dyDescent="0.25">
      <c r="A4" s="235"/>
      <c r="B4" s="236" t="s">
        <v>1492</v>
      </c>
      <c r="C4" s="236" t="s">
        <v>1493</v>
      </c>
      <c r="D4" s="236" t="s">
        <v>37</v>
      </c>
      <c r="E4" s="236" t="s">
        <v>1494</v>
      </c>
      <c r="F4" s="236" t="s">
        <v>1495</v>
      </c>
      <c r="G4" s="230" t="s">
        <v>1511</v>
      </c>
      <c r="H4" s="230" t="s">
        <v>1512</v>
      </c>
      <c r="I4" s="230" t="s">
        <v>1513</v>
      </c>
      <c r="J4" s="230" t="s">
        <v>1514</v>
      </c>
      <c r="K4" s="230" t="s">
        <v>1515</v>
      </c>
      <c r="L4" s="230" t="s">
        <v>1516</v>
      </c>
      <c r="M4" s="230" t="s">
        <v>269</v>
      </c>
      <c r="N4" s="230" t="s">
        <v>1517</v>
      </c>
      <c r="O4" s="230" t="s">
        <v>1518</v>
      </c>
      <c r="P4" s="231"/>
      <c r="Q4" s="230" t="s">
        <v>1519</v>
      </c>
      <c r="R4" s="230" t="s">
        <v>1520</v>
      </c>
      <c r="S4" s="230" t="s">
        <v>1521</v>
      </c>
      <c r="T4" s="230" t="s">
        <v>1522</v>
      </c>
      <c r="U4" s="230" t="s">
        <v>1523</v>
      </c>
      <c r="V4" s="230" t="s">
        <v>1524</v>
      </c>
      <c r="W4" s="230" t="s">
        <v>1525</v>
      </c>
      <c r="X4" s="230" t="s">
        <v>1526</v>
      </c>
      <c r="Y4" s="230" t="s">
        <v>1527</v>
      </c>
      <c r="Z4" s="230" t="s">
        <v>1528</v>
      </c>
      <c r="AA4" s="230" t="s">
        <v>1529</v>
      </c>
      <c r="AB4" s="230" t="s">
        <v>1530</v>
      </c>
      <c r="AC4" s="230" t="s">
        <v>1531</v>
      </c>
      <c r="AD4" s="231"/>
      <c r="AE4" s="230" t="s">
        <v>1532</v>
      </c>
      <c r="AF4" s="230" t="s">
        <v>1533</v>
      </c>
      <c r="AG4" s="230" t="s">
        <v>1534</v>
      </c>
      <c r="AH4" s="230" t="s">
        <v>1535</v>
      </c>
      <c r="AI4" s="230" t="s">
        <v>1536</v>
      </c>
      <c r="AJ4" s="230" t="s">
        <v>1537</v>
      </c>
      <c r="AK4" s="230" t="s">
        <v>1538</v>
      </c>
      <c r="AL4" s="230" t="s">
        <v>1539</v>
      </c>
      <c r="AM4" s="230" t="s">
        <v>1540</v>
      </c>
      <c r="AN4" s="237"/>
      <c r="AZ4" s="233"/>
      <c r="BA4" s="233"/>
      <c r="BB4" s="233"/>
      <c r="BC4" s="233"/>
      <c r="BD4" s="233"/>
      <c r="BE4" s="233"/>
      <c r="BF4" s="233"/>
      <c r="BG4" s="233"/>
      <c r="BH4" s="233"/>
      <c r="BI4" s="194"/>
    </row>
    <row r="5" ht="293" customHeight="1" spans="1:61" s="224" customFormat="1" x14ac:dyDescent="0.25">
      <c r="A5" s="238" t="s">
        <v>1541</v>
      </c>
      <c r="B5" s="239"/>
      <c r="C5" s="239"/>
      <c r="D5" s="240"/>
      <c r="E5" s="240" t="s">
        <v>1542</v>
      </c>
      <c r="F5" s="240" t="s">
        <v>1543</v>
      </c>
      <c r="G5" s="241" t="s">
        <v>1667</v>
      </c>
      <c r="H5" s="241" t="s">
        <v>1668</v>
      </c>
      <c r="I5" s="242"/>
      <c r="J5" s="242"/>
      <c r="K5" s="242"/>
      <c r="L5" s="242"/>
      <c r="M5" s="241"/>
      <c r="N5" s="241" t="s">
        <v>1669</v>
      </c>
      <c r="O5" s="241" t="s">
        <v>1670</v>
      </c>
      <c r="P5" s="243">
        <f>SUMIF($G$2:O$2,O$2,$G5:O5)</f>
        <v>0</v>
      </c>
      <c r="Q5" s="242"/>
      <c r="R5" s="242"/>
      <c r="S5" s="242"/>
      <c r="T5" s="242"/>
      <c r="U5" s="242"/>
      <c r="V5" s="242"/>
      <c r="W5" s="241" t="s">
        <v>1671</v>
      </c>
      <c r="X5" s="241" t="s">
        <v>1672</v>
      </c>
      <c r="Y5" s="241" t="s">
        <v>1673</v>
      </c>
      <c r="Z5" s="241" t="s">
        <v>1674</v>
      </c>
      <c r="AA5" s="241" t="s">
        <v>1675</v>
      </c>
      <c r="AB5" s="241" t="s">
        <v>1676</v>
      </c>
      <c r="AC5" s="241" t="s">
        <v>1677</v>
      </c>
      <c r="AD5" s="244">
        <f>SUMIF($G$2:AC$2,Y$2,$G5:AC5)</f>
        <v>0</v>
      </c>
      <c r="AE5" s="245"/>
      <c r="AF5" s="245"/>
      <c r="AG5" s="246"/>
      <c r="AH5" s="246"/>
      <c r="AI5" s="246"/>
      <c r="AJ5" s="246"/>
      <c r="AK5" s="246"/>
      <c r="AL5" s="246"/>
      <c r="AM5" s="245"/>
      <c r="AN5" s="244">
        <f>SUMIF($G$2:AM$2,AM$2,$G5:AM5)</f>
        <v>0</v>
      </c>
      <c r="AZ5" s="247"/>
      <c r="BA5" s="247"/>
      <c r="BB5" s="248"/>
      <c r="BC5" s="248"/>
      <c r="BD5" s="248"/>
      <c r="BE5" s="248"/>
      <c r="BF5" s="248"/>
      <c r="BG5" s="248"/>
      <c r="BH5" s="247"/>
      <c r="BI5" s="249"/>
    </row>
    <row r="6" ht="409.6" customHeight="1" spans="1:61" s="224" customFormat="1" x14ac:dyDescent="0.25">
      <c r="A6" s="238" t="s">
        <v>1541</v>
      </c>
      <c r="B6" s="239"/>
      <c r="C6" s="239"/>
      <c r="D6" s="240"/>
      <c r="E6" s="240" t="s">
        <v>1544</v>
      </c>
      <c r="F6" s="240" t="s">
        <v>1545</v>
      </c>
      <c r="G6" s="242"/>
      <c r="H6" s="242"/>
      <c r="I6" s="241" t="s">
        <v>1678</v>
      </c>
      <c r="J6" s="241" t="s">
        <v>1679</v>
      </c>
      <c r="K6" s="241" t="s">
        <v>1680</v>
      </c>
      <c r="L6" s="241" t="s">
        <v>1681</v>
      </c>
      <c r="M6" s="241" t="s">
        <v>1682</v>
      </c>
      <c r="N6" s="241" t="s">
        <v>1683</v>
      </c>
      <c r="O6" s="241" t="s">
        <v>1684</v>
      </c>
      <c r="P6" s="243">
        <f>SUMIF($G$2:O$2,O$2,$G6:O6)</f>
        <v>0</v>
      </c>
      <c r="Q6" s="241" t="s">
        <v>1685</v>
      </c>
      <c r="R6" s="241" t="s">
        <v>1686</v>
      </c>
      <c r="S6" s="241" t="s">
        <v>1687</v>
      </c>
      <c r="T6" s="241" t="s">
        <v>1688</v>
      </c>
      <c r="U6" s="241" t="s">
        <v>1689</v>
      </c>
      <c r="V6" s="241" t="s">
        <v>1690</v>
      </c>
      <c r="W6" s="242"/>
      <c r="X6" s="242"/>
      <c r="Y6" s="242"/>
      <c r="Z6" s="242"/>
      <c r="AA6" s="242"/>
      <c r="AB6" s="241" t="s">
        <v>1691</v>
      </c>
      <c r="AC6" s="241" t="s">
        <v>1692</v>
      </c>
      <c r="AD6" s="244">
        <f>SUMIF($G$2:AC$2,Y$2,$G6:AC6)</f>
        <v>0</v>
      </c>
      <c r="AE6" s="245"/>
      <c r="AF6" s="246"/>
      <c r="AG6" s="246"/>
      <c r="AH6" s="246"/>
      <c r="AI6" s="246"/>
      <c r="AJ6" s="246"/>
      <c r="AK6" s="246"/>
      <c r="AL6" s="246"/>
      <c r="AM6" s="245"/>
      <c r="AN6" s="244">
        <f>SUMIF($G$2:AM$2,AM$2,$G6:AM6)</f>
        <v>0</v>
      </c>
      <c r="AZ6" s="247"/>
      <c r="BA6" s="248"/>
      <c r="BB6" s="248"/>
      <c r="BC6" s="248"/>
      <c r="BD6" s="248"/>
      <c r="BE6" s="248"/>
      <c r="BF6" s="248"/>
      <c r="BG6" s="248"/>
      <c r="BH6" s="247"/>
      <c r="BI6" s="249"/>
    </row>
    <row r="7" ht="48" customHeight="1" spans="1:61" s="224" customFormat="1" x14ac:dyDescent="0.25">
      <c r="A7" s="238" t="s">
        <v>1541</v>
      </c>
      <c r="B7" s="239"/>
      <c r="C7" s="239"/>
      <c r="D7" s="240"/>
      <c r="E7" s="240" t="s">
        <v>1547</v>
      </c>
      <c r="F7" s="240" t="s">
        <v>1548</v>
      </c>
      <c r="G7" s="242"/>
      <c r="H7" s="241" t="s">
        <v>1693</v>
      </c>
      <c r="I7" s="241" t="s">
        <v>1694</v>
      </c>
      <c r="J7" s="242"/>
      <c r="K7" s="242"/>
      <c r="L7" s="242"/>
      <c r="M7" s="241" t="s">
        <v>1695</v>
      </c>
      <c r="N7" s="241" t="s">
        <v>1696</v>
      </c>
      <c r="O7" s="241" t="s">
        <v>1697</v>
      </c>
      <c r="P7" s="243">
        <f>SUMIF($G$2:O$2,O$2,$G7:O7)</f>
        <v>0</v>
      </c>
      <c r="Q7" s="242"/>
      <c r="R7" s="242"/>
      <c r="S7" s="242"/>
      <c r="T7" s="242"/>
      <c r="U7" s="242"/>
      <c r="V7" s="242"/>
      <c r="W7" s="242"/>
      <c r="X7" s="242"/>
      <c r="Y7" s="242"/>
      <c r="Z7" s="242"/>
      <c r="AA7" s="242"/>
      <c r="AB7" s="242"/>
      <c r="AC7" s="241" t="s">
        <v>1698</v>
      </c>
      <c r="AD7" s="244">
        <f>SUMIF($G$2:AC$2,Y$2,$G7:AC7)</f>
        <v>0</v>
      </c>
      <c r="AE7" s="245"/>
      <c r="AF7" s="245"/>
      <c r="AG7" s="245"/>
      <c r="AH7" s="245"/>
      <c r="AI7" s="245"/>
      <c r="AJ7" s="245"/>
      <c r="AK7" s="245"/>
      <c r="AL7" s="245"/>
      <c r="AM7" s="250"/>
      <c r="AN7" s="244">
        <f>SUMIF($G$2:AM$2,AM$2,$G7:AM7)</f>
        <v>0</v>
      </c>
      <c r="AZ7" s="247"/>
      <c r="BA7" s="247"/>
      <c r="BB7" s="247"/>
      <c r="BC7" s="247"/>
      <c r="BD7" s="247"/>
      <c r="BE7" s="247"/>
      <c r="BF7" s="247"/>
      <c r="BG7" s="247"/>
      <c r="BH7" s="251"/>
      <c r="BI7" s="249"/>
    </row>
    <row r="8" ht="63" customHeight="1" spans="1:61" s="224" customFormat="1" x14ac:dyDescent="0.25">
      <c r="A8" s="238" t="s">
        <v>1541</v>
      </c>
      <c r="B8" s="239"/>
      <c r="C8" s="239"/>
      <c r="D8" s="240"/>
      <c r="E8" s="240" t="s">
        <v>1551</v>
      </c>
      <c r="F8" s="240" t="s">
        <v>1552</v>
      </c>
      <c r="G8" s="252"/>
      <c r="H8" s="241" t="s">
        <v>1699</v>
      </c>
      <c r="I8" s="241" t="s">
        <v>1700</v>
      </c>
      <c r="J8" s="252"/>
      <c r="K8" s="252"/>
      <c r="L8" s="252"/>
      <c r="M8" s="241" t="s">
        <v>1701</v>
      </c>
      <c r="N8" s="241" t="s">
        <v>1702</v>
      </c>
      <c r="O8" s="241" t="s">
        <v>1703</v>
      </c>
      <c r="P8" s="243">
        <f>SUMIF($G$2:O$2,O$2,$G8:O8)</f>
        <v>0</v>
      </c>
      <c r="Q8" s="242"/>
      <c r="R8" s="242"/>
      <c r="S8" s="242"/>
      <c r="T8" s="242"/>
      <c r="U8" s="242"/>
      <c r="V8" s="242"/>
      <c r="W8" s="242"/>
      <c r="X8" s="242"/>
      <c r="Y8" s="242"/>
      <c r="Z8" s="242"/>
      <c r="AA8" s="242"/>
      <c r="AB8" s="242"/>
      <c r="AC8" s="241" t="s">
        <v>1704</v>
      </c>
      <c r="AD8" s="244">
        <f>SUMIF($G$2:AC$2,Y$2,$G8:AC8)</f>
        <v>0</v>
      </c>
      <c r="AE8" s="245"/>
      <c r="AF8" s="245"/>
      <c r="AG8" s="245"/>
      <c r="AH8" s="245"/>
      <c r="AI8" s="245"/>
      <c r="AJ8" s="245"/>
      <c r="AK8" s="245"/>
      <c r="AL8" s="245"/>
      <c r="AM8" s="245"/>
      <c r="AN8" s="244">
        <f>SUMIF($G$2:AM$2,AM$2,$G8:AM8)</f>
        <v>0</v>
      </c>
      <c r="AZ8" s="247"/>
      <c r="BA8" s="247"/>
      <c r="BB8" s="247"/>
      <c r="BC8" s="247"/>
      <c r="BD8" s="247"/>
      <c r="BE8" s="247"/>
      <c r="BF8" s="247"/>
      <c r="BG8" s="247"/>
      <c r="BH8" s="247"/>
      <c r="BI8" s="249"/>
    </row>
    <row r="9" ht="156" customHeight="1" spans="1:61" s="224" customFormat="1" x14ac:dyDescent="0.25">
      <c r="A9" s="238" t="s">
        <v>1541</v>
      </c>
      <c r="B9" s="239"/>
      <c r="C9" s="239"/>
      <c r="D9" s="240"/>
      <c r="E9" s="240" t="s">
        <v>1553</v>
      </c>
      <c r="F9" s="240" t="s">
        <v>1554</v>
      </c>
      <c r="G9" s="253"/>
      <c r="H9" s="241" t="s">
        <v>1705</v>
      </c>
      <c r="I9" s="241" t="s">
        <v>1706</v>
      </c>
      <c r="J9" s="254"/>
      <c r="K9" s="254"/>
      <c r="L9" s="254"/>
      <c r="M9" s="241" t="s">
        <v>1707</v>
      </c>
      <c r="N9" s="241" t="s">
        <v>1708</v>
      </c>
      <c r="O9" s="241" t="s">
        <v>1709</v>
      </c>
      <c r="P9" s="255">
        <f>SUMIF($G$2:O$2,O$2,$G9:O9)</f>
        <v>0</v>
      </c>
      <c r="Q9" s="242"/>
      <c r="R9" s="242"/>
      <c r="S9" s="242"/>
      <c r="T9" s="242"/>
      <c r="U9" s="242"/>
      <c r="V9" s="242"/>
      <c r="W9" s="242"/>
      <c r="X9" s="242"/>
      <c r="Y9" s="242"/>
      <c r="Z9" s="242"/>
      <c r="AA9" s="242"/>
      <c r="AB9" s="242"/>
      <c r="AC9" s="241" t="s">
        <v>1710</v>
      </c>
      <c r="AD9" s="244">
        <f>SUMIF($G$2:AC$2,Y$2,$G9:AC9)</f>
        <v>0</v>
      </c>
      <c r="AE9" s="245"/>
      <c r="AF9" s="245"/>
      <c r="AG9" s="245"/>
      <c r="AH9" s="245"/>
      <c r="AI9" s="245"/>
      <c r="AJ9" s="245"/>
      <c r="AK9" s="245"/>
      <c r="AL9" s="245"/>
      <c r="AM9" s="245"/>
      <c r="AN9" s="244">
        <f>SUMIF($G$2:AM$2,AM$2,$G9:AM9)</f>
        <v>0</v>
      </c>
      <c r="AZ9" s="247"/>
      <c r="BA9" s="247"/>
      <c r="BB9" s="247"/>
      <c r="BC9" s="247"/>
      <c r="BD9" s="247"/>
      <c r="BE9" s="247"/>
      <c r="BF9" s="247"/>
      <c r="BG9" s="247"/>
      <c r="BH9" s="247"/>
      <c r="BI9" s="249"/>
    </row>
    <row r="10" ht="72" customHeight="1" spans="1:61" s="224" customFormat="1" x14ac:dyDescent="0.25">
      <c r="A10" s="238" t="s">
        <v>1541</v>
      </c>
      <c r="B10" s="239"/>
      <c r="C10" s="239"/>
      <c r="D10" s="240"/>
      <c r="E10" s="240" t="s">
        <v>1555</v>
      </c>
      <c r="F10" s="240" t="s">
        <v>1556</v>
      </c>
      <c r="G10" s="253"/>
      <c r="H10" s="241" t="s">
        <v>1711</v>
      </c>
      <c r="I10" s="241" t="s">
        <v>1712</v>
      </c>
      <c r="J10" s="254"/>
      <c r="K10" s="254"/>
      <c r="L10" s="254"/>
      <c r="M10" s="241" t="s">
        <v>1713</v>
      </c>
      <c r="N10" s="241" t="s">
        <v>1714</v>
      </c>
      <c r="O10" s="241" t="s">
        <v>1715</v>
      </c>
      <c r="P10" s="255">
        <f>SUMIF($G$2:O$2,O$2,$G10:O10)</f>
        <v>0</v>
      </c>
      <c r="Q10" s="242"/>
      <c r="R10" s="242"/>
      <c r="S10" s="242"/>
      <c r="T10" s="242"/>
      <c r="U10" s="242"/>
      <c r="V10" s="242"/>
      <c r="W10" s="242"/>
      <c r="X10" s="242"/>
      <c r="Y10" s="242"/>
      <c r="Z10" s="242"/>
      <c r="AA10" s="242"/>
      <c r="AB10" s="242"/>
      <c r="AC10" s="241" t="s">
        <v>1716</v>
      </c>
      <c r="AD10" s="244">
        <f>SUMIF($G$2:AC$2,Y$2,$G10:AC10)</f>
        <v>0</v>
      </c>
      <c r="AE10" s="245"/>
      <c r="AF10" s="245"/>
      <c r="AG10" s="245"/>
      <c r="AH10" s="245"/>
      <c r="AI10" s="245"/>
      <c r="AJ10" s="245"/>
      <c r="AK10" s="245"/>
      <c r="AL10" s="245"/>
      <c r="AM10" s="245"/>
      <c r="AN10" s="244">
        <f>SUMIF($G$2:AM$2,AM$2,$G10:AM10)</f>
        <v>0</v>
      </c>
      <c r="AZ10" s="247"/>
      <c r="BA10" s="247"/>
      <c r="BB10" s="247"/>
      <c r="BC10" s="247"/>
      <c r="BD10" s="247"/>
      <c r="BE10" s="247"/>
      <c r="BF10" s="247"/>
      <c r="BG10" s="247"/>
      <c r="BH10" s="247"/>
      <c r="BI10" s="249"/>
    </row>
    <row r="11" ht="72" customHeight="1" spans="1:61" s="224" customFormat="1" x14ac:dyDescent="0.25">
      <c r="A11" s="238" t="s">
        <v>1541</v>
      </c>
      <c r="B11" s="239"/>
      <c r="C11" s="239"/>
      <c r="D11" s="240"/>
      <c r="E11" s="240" t="s">
        <v>1557</v>
      </c>
      <c r="F11" s="240" t="s">
        <v>1558</v>
      </c>
      <c r="G11" s="253"/>
      <c r="H11" s="241" t="s">
        <v>1717</v>
      </c>
      <c r="I11" s="241" t="s">
        <v>1718</v>
      </c>
      <c r="J11" s="254"/>
      <c r="K11" s="254"/>
      <c r="L11" s="254"/>
      <c r="M11" s="241" t="s">
        <v>1719</v>
      </c>
      <c r="N11" s="241" t="s">
        <v>1720</v>
      </c>
      <c r="O11" s="241" t="s">
        <v>1721</v>
      </c>
      <c r="P11" s="255">
        <f>SUMIF($G$2:O$2,O$2,$G11:O11)</f>
        <v>0</v>
      </c>
      <c r="Q11" s="242"/>
      <c r="R11" s="242"/>
      <c r="S11" s="242"/>
      <c r="T11" s="242"/>
      <c r="U11" s="242"/>
      <c r="V11" s="242"/>
      <c r="W11" s="242"/>
      <c r="X11" s="242"/>
      <c r="Y11" s="242"/>
      <c r="Z11" s="242"/>
      <c r="AA11" s="242"/>
      <c r="AB11" s="242"/>
      <c r="AC11" s="241" t="s">
        <v>1722</v>
      </c>
      <c r="AD11" s="244">
        <f>SUMIF($G$2:AC$2,Y$2,$G11:AC11)</f>
        <v>0</v>
      </c>
      <c r="AE11" s="245"/>
      <c r="AF11" s="245"/>
      <c r="AG11" s="245"/>
      <c r="AH11" s="245"/>
      <c r="AI11" s="245"/>
      <c r="AJ11" s="245"/>
      <c r="AK11" s="245"/>
      <c r="AL11" s="245"/>
      <c r="AM11" s="245"/>
      <c r="AN11" s="244">
        <f>SUMIF($G$2:AM$2,AM$2,$G11:AM11)</f>
        <v>0</v>
      </c>
      <c r="AZ11" s="247"/>
      <c r="BA11" s="247"/>
      <c r="BB11" s="247"/>
      <c r="BC11" s="247"/>
      <c r="BD11" s="247"/>
      <c r="BE11" s="247"/>
      <c r="BF11" s="247"/>
      <c r="BG11" s="247"/>
      <c r="BH11" s="247"/>
      <c r="BI11" s="249"/>
    </row>
    <row r="12" ht="72" customHeight="1" spans="1:61" s="224" customFormat="1" x14ac:dyDescent="0.25">
      <c r="A12" s="238" t="s">
        <v>1541</v>
      </c>
      <c r="B12" s="239"/>
      <c r="C12" s="239"/>
      <c r="D12" s="240"/>
      <c r="E12" s="240" t="s">
        <v>1559</v>
      </c>
      <c r="F12" s="240" t="s">
        <v>1560</v>
      </c>
      <c r="G12" s="253"/>
      <c r="H12" s="241" t="s">
        <v>1723</v>
      </c>
      <c r="I12" s="241" t="s">
        <v>1724</v>
      </c>
      <c r="J12" s="254"/>
      <c r="K12" s="254"/>
      <c r="L12" s="254"/>
      <c r="M12" s="241" t="s">
        <v>1725</v>
      </c>
      <c r="N12" s="241" t="s">
        <v>1726</v>
      </c>
      <c r="O12" s="241" t="s">
        <v>1727</v>
      </c>
      <c r="P12" s="255">
        <f>SUMIF($G$2:O$2,O$2,$G12:O12)</f>
        <v>0</v>
      </c>
      <c r="Q12" s="242"/>
      <c r="R12" s="242"/>
      <c r="S12" s="242"/>
      <c r="T12" s="242"/>
      <c r="U12" s="242"/>
      <c r="V12" s="242"/>
      <c r="W12" s="242"/>
      <c r="X12" s="242"/>
      <c r="Y12" s="242"/>
      <c r="Z12" s="242"/>
      <c r="AA12" s="242"/>
      <c r="AB12" s="242"/>
      <c r="AC12" s="241" t="s">
        <v>1728</v>
      </c>
      <c r="AD12" s="244">
        <f>SUMIF($G$2:AC$2,Y$2,$G12:AC12)</f>
        <v>0</v>
      </c>
      <c r="AE12" s="245"/>
      <c r="AF12" s="245"/>
      <c r="AG12" s="245"/>
      <c r="AH12" s="245"/>
      <c r="AI12" s="245"/>
      <c r="AJ12" s="245"/>
      <c r="AK12" s="245"/>
      <c r="AL12" s="245"/>
      <c r="AM12" s="245"/>
      <c r="AN12" s="244">
        <f>SUMIF($G$2:AM$2,AM$2,$G12:AM12)</f>
        <v>0</v>
      </c>
      <c r="AZ12" s="247"/>
      <c r="BA12" s="247"/>
      <c r="BB12" s="247"/>
      <c r="BC12" s="247"/>
      <c r="BD12" s="247"/>
      <c r="BE12" s="247"/>
      <c r="BF12" s="247"/>
      <c r="BG12" s="247"/>
      <c r="BH12" s="247"/>
      <c r="BI12" s="249"/>
    </row>
    <row r="13" ht="79" customHeight="1" spans="1:61" s="224" customFormat="1" x14ac:dyDescent="0.25">
      <c r="A13" s="238" t="s">
        <v>1541</v>
      </c>
      <c r="B13" s="239"/>
      <c r="C13" s="239"/>
      <c r="D13" s="240"/>
      <c r="E13" s="240" t="s">
        <v>1561</v>
      </c>
      <c r="F13" s="240" t="s">
        <v>1562</v>
      </c>
      <c r="G13" s="256"/>
      <c r="H13" s="241" t="s">
        <v>1729</v>
      </c>
      <c r="I13" s="241" t="s">
        <v>1730</v>
      </c>
      <c r="J13" s="254"/>
      <c r="K13" s="254"/>
      <c r="L13" s="254"/>
      <c r="M13" s="241" t="s">
        <v>1731</v>
      </c>
      <c r="N13" s="241" t="s">
        <v>1732</v>
      </c>
      <c r="O13" s="241" t="s">
        <v>1733</v>
      </c>
      <c r="P13" s="243">
        <f>SUMIF($G$2:O$2,O$2,$G13:O13)</f>
        <v>0</v>
      </c>
      <c r="Q13" s="242"/>
      <c r="R13" s="242"/>
      <c r="S13" s="242"/>
      <c r="T13" s="242"/>
      <c r="U13" s="242"/>
      <c r="V13" s="242"/>
      <c r="W13" s="242"/>
      <c r="X13" s="242"/>
      <c r="Y13" s="242"/>
      <c r="Z13" s="242"/>
      <c r="AA13" s="242"/>
      <c r="AB13" s="241" t="s">
        <v>1734</v>
      </c>
      <c r="AC13" s="241" t="s">
        <v>1735</v>
      </c>
      <c r="AD13" s="244">
        <f>SUMIF($G$2:AC$2,Y$2,$G13:AC13)</f>
        <v>0</v>
      </c>
      <c r="AE13" s="245"/>
      <c r="AF13" s="245"/>
      <c r="AG13" s="245"/>
      <c r="AH13" s="245"/>
      <c r="AI13" s="245"/>
      <c r="AJ13" s="245"/>
      <c r="AK13" s="245"/>
      <c r="AL13" s="245"/>
      <c r="AM13" s="245"/>
      <c r="AN13" s="244">
        <f>SUMIF($G$2:AM$2,AM$2,$G13:AM13)</f>
        <v>0</v>
      </c>
      <c r="AZ13" s="247"/>
      <c r="BA13" s="247"/>
      <c r="BB13" s="247"/>
      <c r="BC13" s="247"/>
      <c r="BD13" s="247"/>
      <c r="BE13" s="247"/>
      <c r="BF13" s="247"/>
      <c r="BG13" s="247"/>
      <c r="BH13" s="247"/>
      <c r="BI13" s="249"/>
    </row>
    <row r="14" ht="245" customHeight="1" spans="1:61" s="224" customFormat="1" x14ac:dyDescent="0.25">
      <c r="A14" s="238" t="s">
        <v>1541</v>
      </c>
      <c r="B14" s="239"/>
      <c r="C14" s="239"/>
      <c r="D14" s="240"/>
      <c r="E14" s="240" t="s">
        <v>1563</v>
      </c>
      <c r="F14" s="240" t="s">
        <v>1564</v>
      </c>
      <c r="G14" s="241" t="s">
        <v>1736</v>
      </c>
      <c r="H14" s="241" t="s">
        <v>1737</v>
      </c>
      <c r="I14" s="241" t="s">
        <v>1738</v>
      </c>
      <c r="J14" s="241" t="s">
        <v>1739</v>
      </c>
      <c r="K14" s="241" t="s">
        <v>1740</v>
      </c>
      <c r="L14" s="241" t="s">
        <v>1741</v>
      </c>
      <c r="M14" s="241" t="s">
        <v>1742</v>
      </c>
      <c r="N14" s="241" t="s">
        <v>1743</v>
      </c>
      <c r="O14" s="241" t="s">
        <v>1744</v>
      </c>
      <c r="P14" s="243">
        <f>SUMIF($G$2:O$2,O$2,$G14:O14)</f>
        <v>0</v>
      </c>
      <c r="Q14" s="241" t="s">
        <v>1745</v>
      </c>
      <c r="R14" s="241" t="s">
        <v>1746</v>
      </c>
      <c r="S14" s="241" t="s">
        <v>1747</v>
      </c>
      <c r="T14" s="241" t="s">
        <v>1748</v>
      </c>
      <c r="U14" s="241" t="s">
        <v>1749</v>
      </c>
      <c r="V14" s="241" t="s">
        <v>1750</v>
      </c>
      <c r="W14" s="241" t="s">
        <v>1751</v>
      </c>
      <c r="X14" s="241" t="s">
        <v>1752</v>
      </c>
      <c r="Y14" s="241" t="s">
        <v>1753</v>
      </c>
      <c r="Z14" s="241" t="s">
        <v>1754</v>
      </c>
      <c r="AA14" s="241" t="s">
        <v>1755</v>
      </c>
      <c r="AB14" s="242"/>
      <c r="AC14" s="241" t="s">
        <v>1756</v>
      </c>
      <c r="AD14" s="244">
        <f>SUMIF($G$2:AC$2,Y$2,$G14:AC14)</f>
        <v>0</v>
      </c>
      <c r="AE14" s="245"/>
      <c r="AF14" s="245"/>
      <c r="AG14" s="245"/>
      <c r="AH14" s="245"/>
      <c r="AI14" s="245"/>
      <c r="AJ14" s="245"/>
      <c r="AK14" s="245"/>
      <c r="AL14" s="245"/>
      <c r="AM14" s="245"/>
      <c r="AN14" s="244">
        <f>SUMIF($G$2:AM$2,AM$2,$G14:AM14)</f>
        <v>0</v>
      </c>
      <c r="AZ14" s="247"/>
      <c r="BA14" s="247"/>
      <c r="BB14" s="247"/>
      <c r="BC14" s="247"/>
      <c r="BD14" s="247"/>
      <c r="BE14" s="247"/>
      <c r="BF14" s="247"/>
      <c r="BG14" s="247"/>
      <c r="BH14" s="247"/>
      <c r="BI14" s="249"/>
    </row>
    <row r="15" ht="236" customHeight="1" spans="1:61" s="224" customFormat="1" x14ac:dyDescent="0.25">
      <c r="A15" s="238" t="s">
        <v>1541</v>
      </c>
      <c r="B15" s="239"/>
      <c r="C15" s="239"/>
      <c r="D15" s="240"/>
      <c r="E15" s="240" t="s">
        <v>1565</v>
      </c>
      <c r="F15" s="240" t="s">
        <v>1566</v>
      </c>
      <c r="G15" s="241" t="s">
        <v>1757</v>
      </c>
      <c r="H15" s="241" t="s">
        <v>1758</v>
      </c>
      <c r="I15" s="241" t="s">
        <v>1759</v>
      </c>
      <c r="J15" s="241" t="s">
        <v>1760</v>
      </c>
      <c r="K15" s="241" t="s">
        <v>1761</v>
      </c>
      <c r="L15" s="241" t="s">
        <v>1762</v>
      </c>
      <c r="M15" s="241" t="s">
        <v>1763</v>
      </c>
      <c r="N15" s="241" t="s">
        <v>1764</v>
      </c>
      <c r="O15" s="241" t="s">
        <v>1765</v>
      </c>
      <c r="P15" s="243">
        <f>SUMIF($G$2:O$2,O$2,$G15:O15)</f>
        <v>0</v>
      </c>
      <c r="Q15" s="241" t="s">
        <v>1766</v>
      </c>
      <c r="R15" s="241" t="s">
        <v>1767</v>
      </c>
      <c r="S15" s="241" t="s">
        <v>1768</v>
      </c>
      <c r="T15" s="241" t="s">
        <v>1769</v>
      </c>
      <c r="U15" s="241" t="s">
        <v>1770</v>
      </c>
      <c r="V15" s="241" t="s">
        <v>1771</v>
      </c>
      <c r="W15" s="241" t="s">
        <v>1772</v>
      </c>
      <c r="X15" s="241" t="s">
        <v>1773</v>
      </c>
      <c r="Y15" s="241" t="s">
        <v>1774</v>
      </c>
      <c r="Z15" s="241" t="s">
        <v>1775</v>
      </c>
      <c r="AA15" s="241" t="s">
        <v>1776</v>
      </c>
      <c r="AB15" s="242"/>
      <c r="AC15" s="241" t="s">
        <v>1777</v>
      </c>
      <c r="AD15" s="244">
        <f>SUMIF($G$2:AC$2,Y$2,$G15:AC15)</f>
        <v>0</v>
      </c>
      <c r="AE15" s="245"/>
      <c r="AF15" s="245"/>
      <c r="AG15" s="245"/>
      <c r="AH15" s="245"/>
      <c r="AI15" s="245"/>
      <c r="AJ15" s="245"/>
      <c r="AK15" s="245"/>
      <c r="AL15" s="245"/>
      <c r="AM15" s="245"/>
      <c r="AN15" s="244">
        <f>SUMIF($G$2:AM$2,AM$2,$G15:AM15)</f>
        <v>0</v>
      </c>
      <c r="AZ15" s="247"/>
      <c r="BA15" s="247"/>
      <c r="BB15" s="247"/>
      <c r="BC15" s="247"/>
      <c r="BD15" s="247"/>
      <c r="BE15" s="247"/>
      <c r="BF15" s="247"/>
      <c r="BG15" s="247"/>
      <c r="BH15" s="247"/>
      <c r="BI15" s="249"/>
    </row>
    <row r="16" ht="12" customHeight="1" spans="1:61" s="224" customFormat="1" x14ac:dyDescent="0.25">
      <c r="A16" s="238"/>
      <c r="B16" s="257"/>
      <c r="C16" s="257"/>
      <c r="D16" s="258"/>
      <c r="E16" s="258"/>
      <c r="F16" s="259" t="s">
        <v>1567</v>
      </c>
      <c r="G16" s="244">
        <f>SUMIF($C$5:$C15,$C15,G$5:G15)</f>
        <v>0</v>
      </c>
      <c r="H16" s="244">
        <f>SUMIF($C$5:$C15,$C15,H$5:H15)</f>
        <v>0</v>
      </c>
      <c r="I16" s="244">
        <f>SUMIF($C$5:$C15,$C15,I$5:I15)</f>
        <v>0</v>
      </c>
      <c r="J16" s="244">
        <f>SUMIF($C$5:$C15,$C15,J$5:J15)</f>
        <v>0</v>
      </c>
      <c r="K16" s="244">
        <f>SUMIF($C$5:$C15,$C15,K$5:K15)</f>
        <v>0</v>
      </c>
      <c r="L16" s="244">
        <f>SUMIF($C$5:$C15,$C15,L$5:L15)</f>
        <v>0</v>
      </c>
      <c r="M16" s="244">
        <f>SUMIF($C$5:$C15,$C15,M$5:M15)</f>
        <v>0</v>
      </c>
      <c r="N16" s="244">
        <f>SUMIF($C$5:$C15,$C15,N$5:N15)</f>
        <v>0</v>
      </c>
      <c r="O16" s="244">
        <f>SUMIF($C$5:$C15,$C15,O$5:O15)</f>
        <v>0</v>
      </c>
      <c r="P16" s="244">
        <f>SUMIF($C$5:$C15,$C15,P$5:P15)</f>
        <v>0</v>
      </c>
      <c r="Q16" s="244">
        <f>SUMIF($C$5:$C15,$C15,Q$5:Q15)</f>
        <v>0</v>
      </c>
      <c r="R16" s="244">
        <f>SUMIF($C$5:$C15,$C15,R$5:R15)</f>
        <v>0</v>
      </c>
      <c r="S16" s="244">
        <f>SUMIF($C$5:$C15,$C15,S$5:S15)</f>
        <v>0</v>
      </c>
      <c r="T16" s="244">
        <f>SUMIF($C$5:$C15,$C15,T$5:T15)</f>
        <v>0</v>
      </c>
      <c r="U16" s="244">
        <f>SUMIF($C$5:$C15,$C15,U$5:U15)</f>
        <v>0</v>
      </c>
      <c r="V16" s="244">
        <f>SUMIF($C$5:$C15,$C15,V$5:V15)</f>
        <v>0</v>
      </c>
      <c r="W16" s="244">
        <f>SUMIF($C$5:$C15,$C15,W$5:W15)</f>
        <v>0</v>
      </c>
      <c r="X16" s="244">
        <f>SUMIF($C$5:$C15,$C15,X$5:X15)</f>
        <v>0</v>
      </c>
      <c r="Y16" s="244">
        <f>SUMIF($C$5:$C15,$C15,Y$5:Y15)</f>
        <v>0</v>
      </c>
      <c r="Z16" s="244">
        <f>SUMIF($C$5:$C15,$C15,Z$5:Z15)</f>
        <v>0</v>
      </c>
      <c r="AA16" s="244">
        <f>SUMIF($C$5:$C15,$C15,AA$5:AA15)</f>
        <v>0</v>
      </c>
      <c r="AB16" s="244">
        <f>SUMIF($C$5:$C15,$C15,AB$5:AB15)</f>
        <v>0</v>
      </c>
      <c r="AC16" s="244">
        <f>SUMIF($C$5:$C15,$C15,AC$5:AC15)</f>
        <v>0</v>
      </c>
      <c r="AD16" s="244">
        <f>SUMIF($C$5:$C15,$C15,AD$5:AD15)</f>
        <v>0</v>
      </c>
      <c r="AE16" s="244">
        <f>SUMIF($C$5:$C15,$C15,AE$5:AE15)</f>
        <v>0</v>
      </c>
      <c r="AF16" s="244">
        <f>SUMIF($C$5:$C15,$C15,AF$5:AF15)</f>
        <v>0</v>
      </c>
      <c r="AG16" s="244">
        <f>SUMIF($C$5:$C15,$C15,AG$5:AG15)</f>
        <v>0</v>
      </c>
      <c r="AH16" s="244">
        <f>SUMIF($C$5:$C15,$C15,AH$5:AH15)</f>
        <v>0</v>
      </c>
      <c r="AI16" s="244">
        <f>SUMIF($C$5:$C15,$C15,AI$5:AI15)</f>
        <v>0</v>
      </c>
      <c r="AJ16" s="244">
        <f>SUMIF($C$5:$C15,$C15,AJ$5:AJ15)</f>
        <v>0</v>
      </c>
      <c r="AK16" s="244">
        <f>SUMIF($C$5:$C15,$C15,AK$5:AK15)</f>
        <v>0</v>
      </c>
      <c r="AL16" s="244">
        <f>SUMIF($C$5:$C15,$C15,AL$5:AL15)</f>
        <v>0</v>
      </c>
      <c r="AM16" s="244">
        <f>SUMIF($C$5:$C15,$C15,AM$5:AM15)</f>
        <v>0</v>
      </c>
      <c r="AN16" s="244">
        <f>SUMIF($C$5:$C15,$C15,AN$5:AN15)</f>
        <v>0</v>
      </c>
      <c r="AZ16" s="260"/>
      <c r="BA16" s="260"/>
      <c r="BB16" s="260"/>
      <c r="BC16" s="260"/>
      <c r="BD16" s="260"/>
      <c r="BE16" s="260"/>
      <c r="BF16" s="260"/>
      <c r="BG16" s="260"/>
      <c r="BH16" s="260"/>
      <c r="BI16" s="249"/>
    </row>
    <row r="17" ht="16" customHeight="1" spans="1:51" x14ac:dyDescent="0.25">
      <c r="A17" s="223"/>
      <c r="B17" s="179"/>
      <c r="C17" s="179"/>
      <c r="D17" s="223"/>
      <c r="E17" s="223"/>
      <c r="F17" s="223"/>
      <c r="G17" s="179"/>
      <c r="H17" s="179"/>
      <c r="I17" s="179"/>
      <c r="J17" s="179"/>
      <c r="K17" s="179"/>
      <c r="L17" s="179"/>
      <c r="M17" s="179"/>
      <c r="N17" s="179"/>
      <c r="O17" s="179"/>
      <c r="P17" s="179"/>
      <c r="Q17" s="179"/>
      <c r="R17" s="179"/>
      <c r="S17" s="179"/>
      <c r="T17" s="179"/>
      <c r="U17" s="179"/>
      <c r="V17" s="179"/>
      <c r="W17" s="179"/>
      <c r="X17" s="179"/>
      <c r="Y17" s="179"/>
      <c r="Z17" s="179"/>
      <c r="AA17" s="179"/>
      <c r="AB17" s="179"/>
      <c r="AC17" s="179"/>
      <c r="AD17" s="179"/>
      <c r="AE17" s="179"/>
      <c r="AF17" s="179"/>
      <c r="AG17" s="179"/>
      <c r="AH17" s="179"/>
      <c r="AI17" s="179"/>
      <c r="AJ17" s="179"/>
      <c r="AK17" s="179"/>
      <c r="AL17" s="179"/>
      <c r="AM17" s="179"/>
      <c r="AN17" s="179"/>
      <c r="AO17" s="179"/>
      <c r="AP17" s="179"/>
      <c r="AQ17" s="224"/>
      <c r="AR17" s="224"/>
      <c r="AS17" s="224"/>
      <c r="AT17" s="224"/>
      <c r="AU17" s="224"/>
      <c r="AV17" s="224"/>
      <c r="AW17" s="224"/>
      <c r="AX17" s="224"/>
      <c r="AY17" s="224"/>
    </row>
    <row r="18" ht="16" customHeight="1" spans="1:42" x14ac:dyDescent="0.25">
      <c r="A18" s="223"/>
      <c r="B18" s="179"/>
      <c r="C18" s="179"/>
      <c r="D18" s="223"/>
      <c r="E18" s="223"/>
      <c r="F18" s="223"/>
      <c r="G18" s="179"/>
      <c r="H18" s="179"/>
      <c r="I18" s="179"/>
      <c r="J18" s="179"/>
      <c r="K18" s="179"/>
      <c r="L18" s="179"/>
      <c r="M18" s="179"/>
      <c r="N18" s="179"/>
      <c r="O18" s="179"/>
      <c r="P18" s="179"/>
      <c r="Q18" s="179"/>
      <c r="R18" s="179"/>
      <c r="S18" s="179"/>
      <c r="T18" s="179"/>
      <c r="U18" s="179"/>
      <c r="V18" s="179"/>
      <c r="W18" s="179"/>
      <c r="X18" s="179"/>
      <c r="Y18" s="179"/>
      <c r="Z18" s="179"/>
      <c r="AA18" s="179"/>
      <c r="AB18" s="179"/>
      <c r="AC18" s="179"/>
      <c r="AD18" s="179"/>
      <c r="AE18" s="179"/>
      <c r="AF18" s="179"/>
      <c r="AG18" s="179"/>
      <c r="AH18" s="179"/>
      <c r="AI18" s="179"/>
      <c r="AJ18" s="179"/>
      <c r="AK18" s="179"/>
      <c r="AL18" s="179"/>
      <c r="AM18" s="179"/>
      <c r="AN18" s="179"/>
      <c r="AO18" s="179"/>
      <c r="AP18" s="179"/>
    </row>
    <row r="19" ht="180" customHeight="1" spans="1:42" x14ac:dyDescent="0.25">
      <c r="A19" s="223"/>
      <c r="B19" s="179"/>
      <c r="C19" s="179"/>
      <c r="D19" s="223"/>
      <c r="E19" s="223"/>
      <c r="F19" s="223"/>
      <c r="G19" s="179"/>
      <c r="H19" s="179"/>
      <c r="I19" s="179"/>
      <c r="J19" s="179"/>
      <c r="K19" s="179"/>
      <c r="L19" s="179"/>
      <c r="M19" s="179"/>
      <c r="N19" s="179"/>
      <c r="O19" s="179"/>
      <c r="P19" s="179"/>
      <c r="Q19" s="179"/>
      <c r="R19" s="179"/>
      <c r="S19" s="179"/>
      <c r="T19" s="179"/>
      <c r="U19" s="179"/>
      <c r="V19" s="179"/>
      <c r="W19" s="179"/>
      <c r="X19" s="179"/>
      <c r="Y19" s="179"/>
      <c r="Z19" s="179"/>
      <c r="AA19" s="179"/>
      <c r="AB19" s="261" t="s">
        <v>1571</v>
      </c>
      <c r="AC19" s="241" t="s">
        <v>1778</v>
      </c>
      <c r="AD19" s="179"/>
      <c r="AE19" s="179"/>
      <c r="AF19" s="179"/>
      <c r="AG19" s="179"/>
      <c r="AH19" s="179"/>
      <c r="AI19" s="179"/>
      <c r="AJ19" s="179"/>
      <c r="AK19" s="179"/>
      <c r="AL19" s="179"/>
      <c r="AM19" s="179"/>
      <c r="AN19" s="179"/>
      <c r="AO19" s="179"/>
      <c r="AP19" s="179"/>
    </row>
    <row r="20" spans="1:42" x14ac:dyDescent="0.25">
      <c r="A20" s="223"/>
      <c r="B20" s="179"/>
      <c r="C20" s="179"/>
      <c r="D20" s="223"/>
      <c r="E20" s="223"/>
      <c r="F20" s="223"/>
      <c r="G20" s="179"/>
      <c r="H20" s="179"/>
      <c r="I20" s="179"/>
      <c r="J20" s="179"/>
      <c r="K20" s="179"/>
      <c r="L20" s="179"/>
      <c r="M20" s="179"/>
      <c r="N20" s="179"/>
      <c r="O20" s="179"/>
      <c r="P20" s="179"/>
      <c r="Q20" s="179"/>
      <c r="R20" s="179"/>
      <c r="S20" s="179"/>
      <c r="T20" s="179"/>
      <c r="U20" s="179"/>
      <c r="V20" s="179"/>
      <c r="W20" s="179"/>
      <c r="X20" s="179"/>
      <c r="Y20" s="179"/>
      <c r="Z20" s="179"/>
      <c r="AA20" s="179"/>
      <c r="AB20" s="179"/>
      <c r="AC20" s="179"/>
      <c r="AD20" s="179"/>
      <c r="AE20" s="179"/>
      <c r="AF20" s="179"/>
      <c r="AG20" s="179"/>
      <c r="AH20" s="179"/>
      <c r="AI20" s="179"/>
      <c r="AJ20" s="179"/>
      <c r="AK20" s="179"/>
      <c r="AL20" s="179"/>
      <c r="AM20" s="179"/>
      <c r="AN20" s="179"/>
      <c r="AO20" s="179"/>
      <c r="AP20" s="179"/>
    </row>
    <row r="21" spans="1:42" x14ac:dyDescent="0.25">
      <c r="A21" s="223"/>
      <c r="B21" s="179"/>
      <c r="C21" s="179"/>
      <c r="D21" s="223"/>
      <c r="E21" s="223"/>
      <c r="F21" s="223"/>
      <c r="G21" s="179"/>
      <c r="H21" s="179"/>
      <c r="I21" s="179"/>
      <c r="J21" s="179"/>
      <c r="K21" s="179"/>
      <c r="L21" s="179"/>
      <c r="M21" s="179"/>
      <c r="N21" s="179"/>
      <c r="O21" s="179"/>
      <c r="P21" s="179"/>
      <c r="Q21" s="179"/>
      <c r="R21" s="179"/>
      <c r="S21" s="179"/>
      <c r="T21" s="179"/>
      <c r="U21" s="179"/>
      <c r="V21" s="179"/>
      <c r="W21" s="179"/>
      <c r="X21" s="179"/>
      <c r="Y21" s="179"/>
      <c r="Z21" s="179"/>
      <c r="AA21" s="179"/>
      <c r="AB21" s="179"/>
      <c r="AC21" s="179"/>
      <c r="AD21" s="179"/>
      <c r="AE21" s="179"/>
      <c r="AF21" s="179"/>
      <c r="AG21" s="179"/>
      <c r="AH21" s="179"/>
      <c r="AI21" s="179"/>
      <c r="AJ21" s="179"/>
      <c r="AK21" s="179"/>
      <c r="AL21" s="179"/>
      <c r="AM21" s="179"/>
      <c r="AN21" s="179"/>
      <c r="AO21" s="179"/>
      <c r="AP21" s="179"/>
    </row>
    <row r="22" spans="1:42" x14ac:dyDescent="0.25">
      <c r="A22" s="223"/>
      <c r="B22" s="179"/>
      <c r="C22" s="179"/>
      <c r="D22" s="223"/>
      <c r="E22" s="223"/>
      <c r="F22" s="223"/>
      <c r="G22" s="179"/>
      <c r="H22" s="179"/>
      <c r="I22" s="179"/>
      <c r="J22" s="179"/>
      <c r="K22" s="179"/>
      <c r="L22" s="179"/>
      <c r="M22" s="179"/>
      <c r="N22" s="179"/>
      <c r="O22" s="179"/>
      <c r="P22" s="179"/>
      <c r="Q22" s="179"/>
      <c r="R22" s="179"/>
      <c r="S22" s="179"/>
      <c r="T22" s="179"/>
      <c r="U22" s="179"/>
      <c r="V22" s="179"/>
      <c r="W22" s="179"/>
      <c r="X22" s="179"/>
      <c r="Y22" s="179"/>
      <c r="Z22" s="179"/>
      <c r="AA22" s="179"/>
      <c r="AB22" s="179"/>
      <c r="AC22" s="179"/>
      <c r="AD22" s="179"/>
      <c r="AE22" s="179"/>
      <c r="AF22" s="179"/>
      <c r="AG22" s="179"/>
      <c r="AH22" s="179"/>
      <c r="AI22" s="179"/>
      <c r="AJ22" s="179"/>
      <c r="AK22" s="179"/>
      <c r="AL22" s="179"/>
      <c r="AM22" s="179"/>
      <c r="AN22" s="179"/>
      <c r="AO22" s="179"/>
      <c r="AP22" s="179"/>
    </row>
    <row r="23" spans="1:42" x14ac:dyDescent="0.25">
      <c r="A23" s="223"/>
      <c r="B23" s="179"/>
      <c r="C23" s="179"/>
      <c r="D23" s="223"/>
      <c r="E23" s="223"/>
      <c r="F23" s="223"/>
      <c r="G23" s="179"/>
      <c r="H23" s="179"/>
      <c r="I23" s="179"/>
      <c r="J23" s="179"/>
      <c r="K23" s="179"/>
      <c r="L23" s="179"/>
      <c r="M23" s="179"/>
      <c r="N23" s="179"/>
      <c r="O23" s="179"/>
      <c r="P23" s="179"/>
      <c r="Q23" s="179"/>
      <c r="R23" s="179"/>
      <c r="S23" s="179"/>
      <c r="T23" s="179"/>
      <c r="U23" s="179"/>
      <c r="V23" s="179"/>
      <c r="W23" s="179"/>
      <c r="X23" s="179"/>
      <c r="Y23" s="179"/>
      <c r="Z23" s="179"/>
      <c r="AA23" s="179"/>
      <c r="AB23" s="179"/>
      <c r="AC23" s="179"/>
      <c r="AD23" s="179"/>
      <c r="AE23" s="179"/>
      <c r="AF23" s="179"/>
      <c r="AG23" s="179"/>
      <c r="AH23" s="179"/>
      <c r="AI23" s="179"/>
      <c r="AJ23" s="179"/>
      <c r="AK23" s="179"/>
      <c r="AL23" s="179"/>
      <c r="AM23" s="179"/>
      <c r="AN23" s="179"/>
      <c r="AO23" s="179"/>
      <c r="AP23" s="179"/>
    </row>
    <row r="24" spans="1:42" x14ac:dyDescent="0.25">
      <c r="A24" s="223"/>
      <c r="B24" s="179"/>
      <c r="C24" s="179"/>
      <c r="D24" s="223"/>
      <c r="E24" s="223"/>
      <c r="F24" s="223"/>
      <c r="G24" s="179"/>
      <c r="H24" s="179"/>
      <c r="I24" s="179"/>
      <c r="J24" s="179"/>
      <c r="K24" s="179"/>
      <c r="L24" s="179"/>
      <c r="M24" s="179"/>
      <c r="N24" s="179"/>
      <c r="O24" s="179"/>
      <c r="P24" s="179"/>
      <c r="Q24" s="179"/>
      <c r="R24" s="179"/>
      <c r="S24" s="179"/>
      <c r="T24" s="179"/>
      <c r="U24" s="179"/>
      <c r="V24" s="179"/>
      <c r="W24" s="179"/>
      <c r="X24" s="179"/>
      <c r="Y24" s="179"/>
      <c r="Z24" s="179"/>
      <c r="AA24" s="179"/>
      <c r="AB24" s="179"/>
      <c r="AC24" s="179"/>
      <c r="AD24" s="179"/>
      <c r="AE24" s="179"/>
      <c r="AF24" s="179"/>
      <c r="AG24" s="179"/>
      <c r="AH24" s="179"/>
      <c r="AI24" s="179"/>
      <c r="AJ24" s="179"/>
      <c r="AK24" s="179"/>
      <c r="AL24" s="179"/>
      <c r="AM24" s="179"/>
      <c r="AN24" s="179"/>
      <c r="AO24" s="179"/>
      <c r="AP24" s="179"/>
    </row>
    <row r="25" spans="1:42" x14ac:dyDescent="0.25">
      <c r="A25" s="223"/>
      <c r="B25" s="179"/>
      <c r="C25" s="179"/>
      <c r="D25" s="223"/>
      <c r="E25" s="223"/>
      <c r="F25" s="223"/>
      <c r="G25" s="179"/>
      <c r="H25" s="179"/>
      <c r="I25" s="179"/>
      <c r="J25" s="179"/>
      <c r="K25" s="179"/>
      <c r="L25" s="179"/>
      <c r="M25" s="179"/>
      <c r="N25" s="179"/>
      <c r="O25" s="179"/>
      <c r="P25" s="179"/>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row>
    <row r="26" spans="1:42" x14ac:dyDescent="0.25">
      <c r="A26" s="223"/>
      <c r="B26" s="179"/>
      <c r="C26" s="179"/>
      <c r="D26" s="223"/>
      <c r="E26" s="223"/>
      <c r="F26" s="223"/>
      <c r="G26" s="179"/>
      <c r="H26" s="179"/>
      <c r="I26" s="179"/>
      <c r="J26" s="179"/>
      <c r="K26" s="179"/>
      <c r="L26" s="179"/>
      <c r="M26" s="179"/>
      <c r="N26" s="179"/>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row>
    <row r="27" spans="1:42" x14ac:dyDescent="0.25">
      <c r="A27" s="223"/>
      <c r="B27" s="179"/>
      <c r="C27" s="179"/>
      <c r="D27" s="223"/>
      <c r="E27" s="223"/>
      <c r="F27" s="223"/>
      <c r="G27" s="179"/>
      <c r="H27" s="179"/>
      <c r="I27" s="179"/>
      <c r="J27" s="179"/>
      <c r="K27" s="179"/>
      <c r="L27" s="179"/>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row>
  </sheetData>
  <mergeCells count="5">
    <mergeCell ref="B1:F1"/>
    <mergeCell ref="P2:P4"/>
    <mergeCell ref="AD2:AD4"/>
    <mergeCell ref="AN2:AN4"/>
    <mergeCell ref="BI2:BI4"/>
  </mergeCells>
  <pageMargins left="0.7086614173228347" right="0.7086614173228347" top="0.7480314960629921" bottom="0.7480314960629921" header="0.31496062992125984" footer="0.31496062992125984"/>
  <pageSetup paperSize="8" orientation="landscape" horizontalDpi="4294967295" verticalDpi="4294967295" scale="29" fitToWidth="1" fitToHeight="1" firstPageNumber="1" useFirstPageNumber="1" copies="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XFD24"/>
  <sheetViews>
    <sheetView workbookViewId="0" zoomScale="110" zoomScaleNormal="100">
      <pane xSplit="3" ySplit="1" topLeftCell="AO2" activePane="bottomRight" state="frozen"/>
      <selection pane="bottomRight" activeCell="AV19" sqref="AV19"/>
    </sheetView>
  </sheetViews>
  <sheetFormatPr defaultRowHeight="16" outlineLevelRow="0" outlineLevelCol="0" x14ac:dyDescent="0.2" defaultColWidth="11" customHeight="1"/>
  <cols>
    <col min="1" max="1" width="6" style="80" hidden="1" customWidth="1"/>
    <col min="2" max="2" width="17.1640625" style="80" hidden="1" customWidth="1"/>
    <col min="3" max="3" width="6.33203125" style="80" customWidth="1"/>
    <col min="4" max="4" width="14.6640625" style="80" customWidth="1"/>
    <col min="5" max="5" width="6.5" style="80" customWidth="1"/>
    <col min="6" max="6" width="45" style="80" customWidth="1"/>
    <col min="7" max="8" width="9.33203125" style="80" customWidth="1"/>
    <col min="9" max="9" width="9.5" style="80" customWidth="1"/>
    <col min="10" max="10" width="9" style="80" customWidth="1"/>
    <col min="11" max="33" width="9.33203125" style="80" customWidth="1"/>
    <col min="34" max="34" width="8.5" style="80" customWidth="1"/>
    <col min="35" max="35" width="7.33203125" style="80" customWidth="1"/>
    <col min="36" max="57" width="9.33203125" style="80" customWidth="1"/>
    <col min="58" max="58" width="4" style="80" customWidth="1"/>
    <col min="59" max="16384" width="11" style="80" customWidth="1"/>
  </cols>
  <sheetData>
    <row r="1" ht="23.5" customHeight="1" spans="1:16384" s="81" customFormat="1" x14ac:dyDescent="0.25">
      <c r="A1" s="81"/>
      <c r="B1" s="82" t="s">
        <v>1438</v>
      </c>
      <c r="C1" s="82"/>
      <c r="D1" s="82"/>
      <c r="E1" s="82"/>
      <c r="F1" s="82"/>
      <c r="G1" s="82"/>
      <c r="H1" s="82"/>
      <c r="I1" s="82"/>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1"/>
      <c r="MJ1" s="81"/>
      <c r="MK1" s="81"/>
      <c r="ML1" s="81"/>
      <c r="MM1" s="81"/>
      <c r="MN1" s="81"/>
      <c r="MO1" s="81"/>
      <c r="MP1" s="81"/>
      <c r="MQ1" s="81"/>
      <c r="MR1" s="81"/>
      <c r="MS1" s="81"/>
      <c r="MT1" s="81"/>
      <c r="MU1" s="81"/>
      <c r="MV1" s="81"/>
      <c r="MW1" s="81"/>
      <c r="MX1" s="81"/>
      <c r="MY1" s="81"/>
      <c r="MZ1" s="81"/>
      <c r="NA1" s="81"/>
      <c r="NB1" s="81"/>
      <c r="NC1" s="81"/>
      <c r="ND1" s="81"/>
      <c r="NE1" s="81"/>
      <c r="NF1" s="81"/>
      <c r="NG1" s="81"/>
      <c r="NH1" s="81"/>
      <c r="NI1" s="81"/>
      <c r="NJ1" s="81"/>
      <c r="NK1" s="81"/>
      <c r="NL1" s="81"/>
      <c r="NM1" s="81"/>
      <c r="NN1" s="81"/>
      <c r="NO1" s="81"/>
      <c r="NP1" s="81"/>
      <c r="NQ1" s="81"/>
      <c r="NR1" s="81"/>
      <c r="NS1" s="81"/>
      <c r="NT1" s="81"/>
      <c r="NU1" s="81"/>
      <c r="NV1" s="81"/>
      <c r="NW1" s="81"/>
      <c r="NX1" s="81"/>
      <c r="NY1" s="81"/>
      <c r="NZ1" s="81"/>
      <c r="OA1" s="81"/>
      <c r="OB1" s="81"/>
      <c r="OC1" s="81"/>
      <c r="OD1" s="81"/>
      <c r="OE1" s="81"/>
      <c r="OF1" s="81"/>
      <c r="OG1" s="81"/>
      <c r="OH1" s="81"/>
      <c r="OI1" s="81"/>
      <c r="OJ1" s="81"/>
      <c r="OK1" s="81"/>
      <c r="OL1" s="81"/>
      <c r="OM1" s="81"/>
      <c r="ON1" s="81"/>
      <c r="OO1" s="81"/>
      <c r="OP1" s="81"/>
      <c r="OQ1" s="81"/>
      <c r="OR1" s="81"/>
      <c r="OS1" s="81"/>
      <c r="OT1" s="81"/>
      <c r="OU1" s="81"/>
      <c r="OV1" s="81"/>
      <c r="OW1" s="81"/>
      <c r="OX1" s="81"/>
      <c r="OY1" s="81"/>
      <c r="OZ1" s="81"/>
      <c r="PA1" s="81"/>
      <c r="PB1" s="81"/>
      <c r="PC1" s="81"/>
      <c r="PD1" s="81"/>
      <c r="PE1" s="81"/>
      <c r="PF1" s="81"/>
      <c r="PG1" s="81"/>
      <c r="PH1" s="81"/>
      <c r="PI1" s="81"/>
      <c r="PJ1" s="81"/>
      <c r="PK1" s="81"/>
      <c r="PL1" s="81"/>
      <c r="PM1" s="81"/>
      <c r="PN1" s="81"/>
      <c r="PO1" s="81"/>
      <c r="PP1" s="81"/>
      <c r="PQ1" s="81"/>
      <c r="PR1" s="81"/>
      <c r="PS1" s="81"/>
      <c r="PT1" s="81"/>
      <c r="PU1" s="81"/>
      <c r="PV1" s="81"/>
      <c r="PW1" s="81"/>
      <c r="PX1" s="81"/>
      <c r="PY1" s="81"/>
      <c r="PZ1" s="81"/>
      <c r="QA1" s="81"/>
      <c r="QB1" s="81"/>
      <c r="QC1" s="81"/>
      <c r="QD1" s="81"/>
      <c r="QE1" s="81"/>
      <c r="QF1" s="81"/>
      <c r="QG1" s="81"/>
      <c r="QH1" s="81"/>
      <c r="QI1" s="81"/>
      <c r="QJ1" s="81"/>
      <c r="QK1" s="81"/>
      <c r="QL1" s="81"/>
      <c r="QM1" s="81"/>
      <c r="QN1" s="81"/>
      <c r="QO1" s="81"/>
      <c r="QP1" s="81"/>
      <c r="QQ1" s="81"/>
      <c r="QR1" s="81"/>
      <c r="QS1" s="81"/>
      <c r="QT1" s="81"/>
      <c r="QU1" s="81"/>
      <c r="QV1" s="81"/>
      <c r="QW1" s="81"/>
      <c r="QX1" s="81"/>
      <c r="QY1" s="81"/>
      <c r="QZ1" s="81"/>
      <c r="RA1" s="81"/>
      <c r="RB1" s="81"/>
      <c r="RC1" s="81"/>
      <c r="RD1" s="81"/>
      <c r="RE1" s="81"/>
      <c r="RF1" s="81"/>
      <c r="RG1" s="81"/>
      <c r="RH1" s="81"/>
      <c r="RI1" s="81"/>
      <c r="RJ1" s="81"/>
      <c r="RK1" s="81"/>
      <c r="RL1" s="81"/>
      <c r="RM1" s="81"/>
      <c r="RN1" s="81"/>
      <c r="RO1" s="81"/>
      <c r="RP1" s="81"/>
      <c r="RQ1" s="81"/>
      <c r="RR1" s="81"/>
      <c r="RS1" s="81"/>
      <c r="RT1" s="81"/>
      <c r="RU1" s="81"/>
      <c r="RV1" s="81"/>
      <c r="RW1" s="81"/>
      <c r="RX1" s="81"/>
      <c r="RY1" s="81"/>
      <c r="RZ1" s="81"/>
      <c r="SA1" s="81"/>
      <c r="SB1" s="81"/>
      <c r="SC1" s="81"/>
      <c r="SD1" s="81"/>
      <c r="SE1" s="81"/>
      <c r="SF1" s="81"/>
      <c r="SG1" s="81"/>
      <c r="SH1" s="81"/>
      <c r="SI1" s="81"/>
      <c r="SJ1" s="81"/>
      <c r="SK1" s="81"/>
      <c r="SL1" s="81"/>
      <c r="SM1" s="81"/>
      <c r="SN1" s="81"/>
      <c r="SO1" s="81"/>
      <c r="SP1" s="81"/>
      <c r="SQ1" s="81"/>
      <c r="SR1" s="81"/>
      <c r="SS1" s="81"/>
      <c r="ST1" s="81"/>
      <c r="SU1" s="81"/>
      <c r="SV1" s="81"/>
      <c r="SW1" s="81"/>
      <c r="SX1" s="81"/>
      <c r="SY1" s="81"/>
      <c r="SZ1" s="81"/>
      <c r="TA1" s="81"/>
      <c r="TB1" s="81"/>
      <c r="TC1" s="81"/>
      <c r="TD1" s="81"/>
      <c r="TE1" s="81"/>
      <c r="TF1" s="81"/>
      <c r="TG1" s="81"/>
      <c r="TH1" s="81"/>
      <c r="TI1" s="81"/>
      <c r="TJ1" s="81"/>
      <c r="TK1" s="81"/>
      <c r="TL1" s="81"/>
      <c r="TM1" s="81"/>
      <c r="TN1" s="81"/>
      <c r="TO1" s="81"/>
      <c r="TP1" s="81"/>
      <c r="TQ1" s="81"/>
      <c r="TR1" s="81"/>
      <c r="TS1" s="81"/>
      <c r="TT1" s="81"/>
      <c r="TU1" s="81"/>
      <c r="TV1" s="81"/>
      <c r="TW1" s="81"/>
      <c r="TX1" s="81"/>
      <c r="TY1" s="81"/>
      <c r="TZ1" s="81"/>
      <c r="UA1" s="81"/>
      <c r="UB1" s="81"/>
      <c r="UC1" s="81"/>
      <c r="UD1" s="81"/>
      <c r="UE1" s="81"/>
      <c r="UF1" s="81"/>
      <c r="UG1" s="81"/>
      <c r="UH1" s="81"/>
      <c r="UI1" s="81"/>
      <c r="UJ1" s="81"/>
      <c r="UK1" s="81"/>
      <c r="UL1" s="81"/>
      <c r="UM1" s="81"/>
      <c r="UN1" s="81"/>
      <c r="UO1" s="81"/>
      <c r="UP1" s="81"/>
      <c r="UQ1" s="81"/>
      <c r="UR1" s="81"/>
      <c r="US1" s="81"/>
      <c r="UT1" s="81"/>
      <c r="UU1" s="81"/>
      <c r="UV1" s="81"/>
      <c r="UW1" s="81"/>
      <c r="UX1" s="81"/>
      <c r="UY1" s="81"/>
      <c r="UZ1" s="81"/>
      <c r="VA1" s="81"/>
      <c r="VB1" s="81"/>
      <c r="VC1" s="81"/>
      <c r="VD1" s="81"/>
      <c r="VE1" s="81"/>
      <c r="VF1" s="81"/>
      <c r="VG1" s="81"/>
      <c r="VH1" s="81"/>
      <c r="VI1" s="81"/>
      <c r="VJ1" s="81"/>
      <c r="VK1" s="81"/>
      <c r="VL1" s="81"/>
      <c r="VM1" s="81"/>
      <c r="VN1" s="81"/>
      <c r="VO1" s="81"/>
      <c r="VP1" s="81"/>
      <c r="VQ1" s="81"/>
      <c r="VR1" s="81"/>
      <c r="VS1" s="81"/>
      <c r="VT1" s="81"/>
      <c r="VU1" s="81"/>
      <c r="VV1" s="81"/>
      <c r="VW1" s="81"/>
      <c r="VX1" s="81"/>
      <c r="VY1" s="81"/>
      <c r="VZ1" s="81"/>
      <c r="WA1" s="81"/>
      <c r="WB1" s="81"/>
      <c r="WC1" s="81"/>
      <c r="WD1" s="81"/>
      <c r="WE1" s="81"/>
      <c r="WF1" s="81"/>
      <c r="WG1" s="81"/>
      <c r="WH1" s="81"/>
      <c r="WI1" s="81"/>
      <c r="WJ1" s="81"/>
      <c r="WK1" s="81"/>
      <c r="WL1" s="81"/>
      <c r="WM1" s="81"/>
      <c r="WN1" s="81"/>
      <c r="WO1" s="81"/>
      <c r="WP1" s="81"/>
      <c r="WQ1" s="81"/>
      <c r="WR1" s="81"/>
      <c r="WS1" s="81"/>
      <c r="WT1" s="81"/>
      <c r="WU1" s="81"/>
      <c r="WV1" s="81"/>
      <c r="WW1" s="81"/>
      <c r="WX1" s="81"/>
      <c r="WY1" s="81"/>
      <c r="WZ1" s="81"/>
      <c r="XA1" s="81"/>
      <c r="XB1" s="81"/>
      <c r="XC1" s="81"/>
      <c r="XD1" s="81"/>
      <c r="XE1" s="81"/>
      <c r="XF1" s="81"/>
      <c r="XG1" s="81"/>
      <c r="XH1" s="81"/>
      <c r="XI1" s="81"/>
      <c r="XJ1" s="81"/>
      <c r="XK1" s="81"/>
      <c r="XL1" s="81"/>
      <c r="XM1" s="81"/>
      <c r="XN1" s="81"/>
      <c r="XO1" s="81"/>
      <c r="XP1" s="81"/>
      <c r="XQ1" s="81"/>
      <c r="XR1" s="81"/>
      <c r="XS1" s="81"/>
      <c r="XT1" s="81"/>
      <c r="XU1" s="81"/>
      <c r="XV1" s="81"/>
      <c r="XW1" s="81"/>
      <c r="XX1" s="81"/>
      <c r="XY1" s="81"/>
      <c r="XZ1" s="81"/>
      <c r="YA1" s="81"/>
      <c r="YB1" s="81"/>
      <c r="YC1" s="81"/>
      <c r="YD1" s="81"/>
      <c r="YE1" s="81"/>
      <c r="YF1" s="81"/>
      <c r="YG1" s="81"/>
      <c r="YH1" s="81"/>
      <c r="YI1" s="81"/>
      <c r="YJ1" s="81"/>
      <c r="YK1" s="81"/>
      <c r="YL1" s="81"/>
      <c r="YM1" s="81"/>
      <c r="YN1" s="81"/>
      <c r="YO1" s="81"/>
      <c r="YP1" s="81"/>
      <c r="YQ1" s="81"/>
      <c r="YR1" s="81"/>
      <c r="YS1" s="81"/>
      <c r="YT1" s="81"/>
      <c r="YU1" s="81"/>
      <c r="YV1" s="81"/>
      <c r="YW1" s="81"/>
      <c r="YX1" s="81"/>
      <c r="YY1" s="81"/>
      <c r="YZ1" s="81"/>
      <c r="ZA1" s="81"/>
      <c r="ZB1" s="81"/>
      <c r="ZC1" s="81"/>
      <c r="ZD1" s="81"/>
      <c r="ZE1" s="81"/>
      <c r="ZF1" s="81"/>
      <c r="ZG1" s="81"/>
      <c r="ZH1" s="81"/>
      <c r="ZI1" s="81"/>
      <c r="ZJ1" s="81"/>
      <c r="ZK1" s="81"/>
      <c r="ZL1" s="81"/>
      <c r="ZM1" s="81"/>
      <c r="ZN1" s="81"/>
      <c r="ZO1" s="81"/>
      <c r="ZP1" s="81"/>
      <c r="ZQ1" s="81"/>
      <c r="ZR1" s="81"/>
      <c r="ZS1" s="81"/>
      <c r="ZT1" s="81"/>
      <c r="ZU1" s="81"/>
      <c r="ZV1" s="81"/>
      <c r="ZW1" s="81"/>
      <c r="ZX1" s="81"/>
      <c r="ZY1" s="81"/>
      <c r="ZZ1" s="81"/>
      <c r="AAA1" s="81"/>
      <c r="AAB1" s="81"/>
      <c r="AAC1" s="81"/>
      <c r="AAD1" s="81"/>
      <c r="AAE1" s="81"/>
      <c r="AAF1" s="81"/>
      <c r="AAG1" s="81"/>
      <c r="AAH1" s="81"/>
      <c r="AAI1" s="81"/>
      <c r="AAJ1" s="81"/>
      <c r="AAK1" s="81"/>
      <c r="AAL1" s="81"/>
      <c r="AAM1" s="81"/>
      <c r="AAN1" s="81"/>
      <c r="AAO1" s="81"/>
      <c r="AAP1" s="81"/>
      <c r="AAQ1" s="81"/>
      <c r="AAR1" s="81"/>
      <c r="AAS1" s="81"/>
      <c r="AAT1" s="81"/>
      <c r="AAU1" s="81"/>
      <c r="AAV1" s="81"/>
      <c r="AAW1" s="81"/>
      <c r="AAX1" s="81"/>
      <c r="AAY1" s="81"/>
      <c r="AAZ1" s="81"/>
      <c r="ABA1" s="81"/>
      <c r="ABB1" s="81"/>
      <c r="ABC1" s="81"/>
      <c r="ABD1" s="81"/>
      <c r="ABE1" s="81"/>
      <c r="ABF1" s="81"/>
      <c r="ABG1" s="81"/>
      <c r="ABH1" s="81"/>
      <c r="ABI1" s="81"/>
      <c r="ABJ1" s="81"/>
      <c r="ABK1" s="81"/>
      <c r="ABL1" s="81"/>
      <c r="ABM1" s="81"/>
      <c r="ABN1" s="81"/>
      <c r="ABO1" s="81"/>
      <c r="ABP1" s="81"/>
      <c r="ABQ1" s="81"/>
      <c r="ABR1" s="81"/>
      <c r="ABS1" s="81"/>
      <c r="ABT1" s="81"/>
      <c r="ABU1" s="81"/>
      <c r="ABV1" s="81"/>
      <c r="ABW1" s="81"/>
      <c r="ABX1" s="81"/>
      <c r="ABY1" s="81"/>
      <c r="ABZ1" s="81"/>
      <c r="ACA1" s="81"/>
      <c r="ACB1" s="81"/>
      <c r="ACC1" s="81"/>
      <c r="ACD1" s="81"/>
      <c r="ACE1" s="81"/>
      <c r="ACF1" s="81"/>
      <c r="ACG1" s="81"/>
      <c r="ACH1" s="81"/>
      <c r="ACI1" s="81"/>
      <c r="ACJ1" s="81"/>
      <c r="ACK1" s="81"/>
      <c r="ACL1" s="81"/>
      <c r="ACM1" s="81"/>
      <c r="ACN1" s="81"/>
      <c r="ACO1" s="81"/>
      <c r="ACP1" s="81"/>
      <c r="ACQ1" s="81"/>
      <c r="ACR1" s="81"/>
      <c r="ACS1" s="81"/>
      <c r="ACT1" s="81"/>
      <c r="ACU1" s="81"/>
      <c r="ACV1" s="81"/>
      <c r="ACW1" s="81"/>
      <c r="ACX1" s="81"/>
      <c r="ACY1" s="81"/>
      <c r="ACZ1" s="81"/>
      <c r="ADA1" s="81"/>
      <c r="ADB1" s="81"/>
      <c r="ADC1" s="81"/>
      <c r="ADD1" s="81"/>
      <c r="ADE1" s="81"/>
      <c r="ADF1" s="81"/>
      <c r="ADG1" s="81"/>
      <c r="ADH1" s="81"/>
      <c r="ADI1" s="81"/>
      <c r="ADJ1" s="81"/>
      <c r="ADK1" s="81"/>
      <c r="ADL1" s="81"/>
      <c r="ADM1" s="81"/>
      <c r="ADN1" s="81"/>
      <c r="ADO1" s="81"/>
      <c r="ADP1" s="81"/>
      <c r="ADQ1" s="81"/>
      <c r="ADR1" s="81"/>
      <c r="ADS1" s="81"/>
      <c r="ADT1" s="81"/>
      <c r="ADU1" s="81"/>
      <c r="ADV1" s="81"/>
      <c r="ADW1" s="81"/>
      <c r="ADX1" s="81"/>
      <c r="ADY1" s="81"/>
      <c r="ADZ1" s="81"/>
      <c r="AEA1" s="81"/>
      <c r="AEB1" s="81"/>
      <c r="AEC1" s="81"/>
      <c r="AED1" s="81"/>
      <c r="AEE1" s="81"/>
      <c r="AEF1" s="81"/>
      <c r="AEG1" s="81"/>
      <c r="AEH1" s="81"/>
      <c r="AEI1" s="81"/>
      <c r="AEJ1" s="81"/>
      <c r="AEK1" s="81"/>
      <c r="AEL1" s="81"/>
      <c r="AEM1" s="81"/>
      <c r="AEN1" s="81"/>
      <c r="AEO1" s="81"/>
      <c r="AEP1" s="81"/>
      <c r="AEQ1" s="81"/>
      <c r="AER1" s="81"/>
      <c r="AES1" s="81"/>
      <c r="AET1" s="81"/>
      <c r="AEU1" s="81"/>
      <c r="AEV1" s="81"/>
      <c r="AEW1" s="81"/>
      <c r="AEX1" s="81"/>
      <c r="AEY1" s="81"/>
      <c r="AEZ1" s="81"/>
      <c r="AFA1" s="81"/>
      <c r="AFB1" s="81"/>
      <c r="AFC1" s="81"/>
      <c r="AFD1" s="81"/>
      <c r="AFE1" s="81"/>
      <c r="AFF1" s="81"/>
      <c r="AFG1" s="81"/>
      <c r="AFH1" s="81"/>
      <c r="AFI1" s="81"/>
      <c r="AFJ1" s="81"/>
      <c r="AFK1" s="81"/>
      <c r="AFL1" s="81"/>
      <c r="AFM1" s="81"/>
      <c r="AFN1" s="81"/>
      <c r="AFO1" s="81"/>
      <c r="AFP1" s="81"/>
      <c r="AFQ1" s="81"/>
      <c r="AFR1" s="81"/>
      <c r="AFS1" s="81"/>
      <c r="AFT1" s="81"/>
      <c r="AFU1" s="81"/>
      <c r="AFV1" s="81"/>
      <c r="AFW1" s="81"/>
      <c r="AFX1" s="81"/>
      <c r="AFY1" s="81"/>
      <c r="AFZ1" s="81"/>
      <c r="AGA1" s="81"/>
      <c r="AGB1" s="81"/>
      <c r="AGC1" s="81"/>
      <c r="AGD1" s="81"/>
      <c r="AGE1" s="81"/>
      <c r="AGF1" s="81"/>
      <c r="AGG1" s="81"/>
      <c r="AGH1" s="81"/>
      <c r="AGI1" s="81"/>
      <c r="AGJ1" s="81"/>
      <c r="AGK1" s="81"/>
      <c r="AGL1" s="81"/>
      <c r="AGM1" s="81"/>
      <c r="AGN1" s="81"/>
      <c r="AGO1" s="81"/>
      <c r="AGP1" s="81"/>
      <c r="AGQ1" s="81"/>
      <c r="AGR1" s="81"/>
      <c r="AGS1" s="81"/>
      <c r="AGT1" s="81"/>
      <c r="AGU1" s="81"/>
      <c r="AGV1" s="81"/>
      <c r="AGW1" s="81"/>
      <c r="AGX1" s="81"/>
      <c r="AGY1" s="81"/>
      <c r="AGZ1" s="81"/>
      <c r="AHA1" s="81"/>
      <c r="AHB1" s="81"/>
      <c r="AHC1" s="81"/>
      <c r="AHD1" s="81"/>
      <c r="AHE1" s="81"/>
      <c r="AHF1" s="81"/>
      <c r="AHG1" s="81"/>
      <c r="AHH1" s="81"/>
      <c r="AHI1" s="81"/>
      <c r="AHJ1" s="81"/>
      <c r="AHK1" s="81"/>
      <c r="AHL1" s="81"/>
      <c r="AHM1" s="81"/>
      <c r="AHN1" s="81"/>
      <c r="AHO1" s="81"/>
      <c r="AHP1" s="81"/>
      <c r="AHQ1" s="81"/>
      <c r="AHR1" s="81"/>
      <c r="AHS1" s="81"/>
      <c r="AHT1" s="81"/>
      <c r="AHU1" s="81"/>
      <c r="AHV1" s="81"/>
      <c r="AHW1" s="81"/>
      <c r="AHX1" s="81"/>
      <c r="AHY1" s="81"/>
      <c r="AHZ1" s="81"/>
      <c r="AIA1" s="81"/>
      <c r="AIB1" s="81"/>
      <c r="AIC1" s="81"/>
      <c r="AID1" s="81"/>
      <c r="AIE1" s="81"/>
      <c r="AIF1" s="81"/>
      <c r="AIG1" s="81"/>
      <c r="AIH1" s="81"/>
      <c r="AII1" s="81"/>
      <c r="AIJ1" s="81"/>
      <c r="AIK1" s="81"/>
      <c r="AIL1" s="81"/>
      <c r="AIM1" s="81"/>
      <c r="AIN1" s="81"/>
      <c r="AIO1" s="81"/>
      <c r="AIP1" s="81"/>
      <c r="AIQ1" s="81"/>
      <c r="AIR1" s="81"/>
      <c r="AIS1" s="81"/>
      <c r="AIT1" s="81"/>
      <c r="AIU1" s="81"/>
      <c r="AIV1" s="81"/>
      <c r="AIW1" s="81"/>
      <c r="AIX1" s="81"/>
      <c r="AIY1" s="81"/>
      <c r="AIZ1" s="81"/>
      <c r="AJA1" s="81"/>
      <c r="AJB1" s="81"/>
      <c r="AJC1" s="81"/>
      <c r="AJD1" s="81"/>
      <c r="AJE1" s="81"/>
      <c r="AJF1" s="81"/>
      <c r="AJG1" s="81"/>
      <c r="AJH1" s="81"/>
      <c r="AJI1" s="81"/>
      <c r="AJJ1" s="81"/>
      <c r="AJK1" s="81"/>
      <c r="AJL1" s="81"/>
      <c r="AJM1" s="81"/>
      <c r="AJN1" s="81"/>
      <c r="AJO1" s="81"/>
      <c r="AJP1" s="81"/>
      <c r="AJQ1" s="81"/>
      <c r="AJR1" s="81"/>
      <c r="AJS1" s="81"/>
      <c r="AJT1" s="81"/>
      <c r="AJU1" s="81"/>
      <c r="AJV1" s="81"/>
      <c r="AJW1" s="81"/>
      <c r="AJX1" s="81"/>
      <c r="AJY1" s="81"/>
      <c r="AJZ1" s="81"/>
      <c r="AKA1" s="81"/>
      <c r="AKB1" s="81"/>
      <c r="AKC1" s="81"/>
      <c r="AKD1" s="81"/>
      <c r="AKE1" s="81"/>
      <c r="AKF1" s="81"/>
      <c r="AKG1" s="81"/>
      <c r="AKH1" s="81"/>
      <c r="AKI1" s="81"/>
      <c r="AKJ1" s="81"/>
      <c r="AKK1" s="81"/>
      <c r="AKL1" s="81"/>
      <c r="AKM1" s="81"/>
      <c r="AKN1" s="81"/>
      <c r="AKO1" s="81"/>
      <c r="AKP1" s="81"/>
      <c r="AKQ1" s="81"/>
      <c r="AKR1" s="81"/>
      <c r="AKS1" s="81"/>
      <c r="AKT1" s="81"/>
      <c r="AKU1" s="81"/>
      <c r="AKV1" s="81"/>
      <c r="AKW1" s="81"/>
      <c r="AKX1" s="81"/>
      <c r="AKY1" s="81"/>
      <c r="AKZ1" s="81"/>
      <c r="ALA1" s="81"/>
      <c r="ALB1" s="81"/>
      <c r="ALC1" s="81"/>
      <c r="ALD1" s="81"/>
      <c r="ALE1" s="81"/>
      <c r="ALF1" s="81"/>
      <c r="ALG1" s="81"/>
      <c r="ALH1" s="81"/>
      <c r="ALI1" s="81"/>
      <c r="ALJ1" s="81"/>
      <c r="ALK1" s="81"/>
      <c r="ALL1" s="81"/>
      <c r="ALM1" s="81"/>
      <c r="ALN1" s="81"/>
      <c r="ALO1" s="81"/>
      <c r="ALP1" s="81"/>
      <c r="ALQ1" s="81"/>
      <c r="ALR1" s="81"/>
      <c r="ALS1" s="81"/>
      <c r="ALT1" s="81"/>
      <c r="ALU1" s="81"/>
      <c r="ALV1" s="81"/>
      <c r="ALW1" s="81"/>
      <c r="ALX1" s="81"/>
      <c r="ALY1" s="81"/>
      <c r="ALZ1" s="81"/>
      <c r="AMA1" s="81"/>
      <c r="AMB1" s="81"/>
      <c r="AMC1" s="81"/>
      <c r="AMD1" s="81"/>
      <c r="AME1" s="81"/>
      <c r="AMF1" s="81"/>
      <c r="AMG1" s="81"/>
      <c r="AMH1" s="81"/>
      <c r="AMI1" s="81"/>
      <c r="AMJ1" s="81"/>
      <c r="AMK1" s="81"/>
      <c r="AML1" s="81"/>
      <c r="AMM1" s="81"/>
      <c r="AMN1" s="81"/>
      <c r="AMO1" s="81"/>
      <c r="AMP1" s="81"/>
      <c r="AMQ1" s="81"/>
      <c r="AMR1" s="81"/>
      <c r="AMS1" s="81"/>
      <c r="AMT1" s="81"/>
      <c r="AMU1" s="81"/>
      <c r="AMV1" s="81"/>
      <c r="AMW1" s="81"/>
      <c r="AMX1" s="81"/>
      <c r="AMY1" s="81"/>
      <c r="AMZ1" s="81"/>
      <c r="ANA1" s="81"/>
      <c r="ANB1" s="81"/>
      <c r="ANC1" s="81"/>
      <c r="AND1" s="81"/>
      <c r="ANE1" s="81"/>
      <c r="ANF1" s="81"/>
      <c r="ANG1" s="81"/>
      <c r="ANH1" s="81"/>
      <c r="ANI1" s="81"/>
      <c r="ANJ1" s="81"/>
      <c r="ANK1" s="81"/>
      <c r="ANL1" s="81"/>
      <c r="ANM1" s="81"/>
      <c r="ANN1" s="81"/>
      <c r="ANO1" s="81"/>
      <c r="ANP1" s="81"/>
      <c r="ANQ1" s="81"/>
      <c r="ANR1" s="81"/>
      <c r="ANS1" s="81"/>
      <c r="ANT1" s="81"/>
      <c r="ANU1" s="81"/>
      <c r="ANV1" s="81"/>
      <c r="ANW1" s="81"/>
      <c r="ANX1" s="81"/>
      <c r="ANY1" s="81"/>
      <c r="ANZ1" s="81"/>
      <c r="AOA1" s="81"/>
      <c r="AOB1" s="81"/>
      <c r="AOC1" s="81"/>
      <c r="AOD1" s="81"/>
      <c r="AOE1" s="81"/>
      <c r="AOF1" s="81"/>
      <c r="AOG1" s="81"/>
      <c r="AOH1" s="81"/>
      <c r="AOI1" s="81"/>
      <c r="AOJ1" s="81"/>
      <c r="AOK1" s="81"/>
      <c r="AOL1" s="81"/>
      <c r="AOM1" s="81"/>
      <c r="AON1" s="81"/>
      <c r="AOO1" s="81"/>
      <c r="AOP1" s="81"/>
      <c r="AOQ1" s="81"/>
      <c r="AOR1" s="81"/>
      <c r="AOS1" s="81"/>
      <c r="AOT1" s="81"/>
      <c r="AOU1" s="81"/>
      <c r="AOV1" s="81"/>
      <c r="AOW1" s="81"/>
      <c r="AOX1" s="81"/>
      <c r="AOY1" s="81"/>
      <c r="AOZ1" s="81"/>
      <c r="APA1" s="81"/>
      <c r="APB1" s="81"/>
      <c r="APC1" s="81"/>
      <c r="APD1" s="81"/>
      <c r="APE1" s="81"/>
      <c r="APF1" s="81"/>
      <c r="APG1" s="81"/>
      <c r="APH1" s="81"/>
      <c r="API1" s="81"/>
      <c r="APJ1" s="81"/>
      <c r="APK1" s="81"/>
      <c r="APL1" s="81"/>
      <c r="APM1" s="81"/>
      <c r="APN1" s="81"/>
      <c r="APO1" s="81"/>
      <c r="APP1" s="81"/>
      <c r="APQ1" s="81"/>
      <c r="APR1" s="81"/>
      <c r="APS1" s="81"/>
      <c r="APT1" s="81"/>
      <c r="APU1" s="81"/>
      <c r="APV1" s="81"/>
      <c r="APW1" s="81"/>
      <c r="APX1" s="81"/>
      <c r="APY1" s="81"/>
      <c r="APZ1" s="81"/>
      <c r="AQA1" s="81"/>
      <c r="AQB1" s="81"/>
      <c r="AQC1" s="81"/>
      <c r="AQD1" s="81"/>
      <c r="AQE1" s="81"/>
      <c r="AQF1" s="81"/>
      <c r="AQG1" s="81"/>
      <c r="AQH1" s="81"/>
      <c r="AQI1" s="81"/>
      <c r="AQJ1" s="81"/>
      <c r="AQK1" s="81"/>
      <c r="AQL1" s="81"/>
      <c r="AQM1" s="81"/>
      <c r="AQN1" s="81"/>
      <c r="AQO1" s="81"/>
      <c r="AQP1" s="81"/>
      <c r="AQQ1" s="81"/>
      <c r="AQR1" s="81"/>
      <c r="AQS1" s="81"/>
      <c r="AQT1" s="81"/>
      <c r="AQU1" s="81"/>
      <c r="AQV1" s="81"/>
      <c r="AQW1" s="81"/>
      <c r="AQX1" s="81"/>
      <c r="AQY1" s="81"/>
      <c r="AQZ1" s="81"/>
      <c r="ARA1" s="81"/>
      <c r="ARB1" s="81"/>
      <c r="ARC1" s="81"/>
      <c r="ARD1" s="81"/>
      <c r="ARE1" s="81"/>
      <c r="ARF1" s="81"/>
      <c r="ARG1" s="81"/>
      <c r="ARH1" s="81"/>
      <c r="ARI1" s="81"/>
      <c r="ARJ1" s="81"/>
      <c r="ARK1" s="81"/>
      <c r="ARL1" s="81"/>
      <c r="ARM1" s="81"/>
      <c r="ARN1" s="81"/>
      <c r="ARO1" s="81"/>
      <c r="ARP1" s="81"/>
      <c r="ARQ1" s="81"/>
      <c r="ARR1" s="81"/>
      <c r="ARS1" s="81"/>
      <c r="ART1" s="81"/>
      <c r="ARU1" s="81"/>
      <c r="ARV1" s="81"/>
      <c r="ARW1" s="81"/>
      <c r="ARX1" s="81"/>
      <c r="ARY1" s="81"/>
      <c r="ARZ1" s="81"/>
      <c r="ASA1" s="81"/>
      <c r="ASB1" s="81"/>
      <c r="ASC1" s="81"/>
      <c r="ASD1" s="81"/>
      <c r="ASE1" s="81"/>
      <c r="ASF1" s="81"/>
      <c r="ASG1" s="81"/>
      <c r="ASH1" s="81"/>
      <c r="ASI1" s="81"/>
      <c r="ASJ1" s="81"/>
      <c r="ASK1" s="81"/>
      <c r="ASL1" s="81"/>
      <c r="ASM1" s="81"/>
      <c r="ASN1" s="81"/>
      <c r="ASO1" s="81"/>
      <c r="ASP1" s="81"/>
      <c r="ASQ1" s="81"/>
      <c r="ASR1" s="81"/>
      <c r="ASS1" s="81"/>
      <c r="AST1" s="81"/>
      <c r="ASU1" s="81"/>
      <c r="ASV1" s="81"/>
      <c r="ASW1" s="81"/>
      <c r="ASX1" s="81"/>
      <c r="ASY1" s="81"/>
      <c r="ASZ1" s="81"/>
      <c r="ATA1" s="81"/>
      <c r="ATB1" s="81"/>
      <c r="ATC1" s="81"/>
      <c r="ATD1" s="81"/>
      <c r="ATE1" s="81"/>
      <c r="ATF1" s="81"/>
      <c r="ATG1" s="81"/>
      <c r="ATH1" s="81"/>
      <c r="ATI1" s="81"/>
      <c r="ATJ1" s="81"/>
      <c r="ATK1" s="81"/>
      <c r="ATL1" s="81"/>
      <c r="ATM1" s="81"/>
      <c r="ATN1" s="81"/>
      <c r="ATO1" s="81"/>
      <c r="ATP1" s="81"/>
      <c r="ATQ1" s="81"/>
      <c r="ATR1" s="81"/>
      <c r="ATS1" s="81"/>
      <c r="ATT1" s="81"/>
      <c r="ATU1" s="81"/>
      <c r="ATV1" s="81"/>
      <c r="ATW1" s="81"/>
      <c r="ATX1" s="81"/>
      <c r="ATY1" s="81"/>
      <c r="ATZ1" s="81"/>
      <c r="AUA1" s="81"/>
      <c r="AUB1" s="81"/>
      <c r="AUC1" s="81"/>
      <c r="AUD1" s="81"/>
      <c r="AUE1" s="81"/>
      <c r="AUF1" s="81"/>
      <c r="AUG1" s="81"/>
      <c r="AUH1" s="81"/>
      <c r="AUI1" s="81"/>
      <c r="AUJ1" s="81"/>
      <c r="AUK1" s="81"/>
      <c r="AUL1" s="81"/>
      <c r="AUM1" s="81"/>
      <c r="AUN1" s="81"/>
      <c r="AUO1" s="81"/>
      <c r="AUP1" s="81"/>
      <c r="AUQ1" s="81"/>
      <c r="AUR1" s="81"/>
      <c r="AUS1" s="81"/>
      <c r="AUT1" s="81"/>
      <c r="AUU1" s="81"/>
      <c r="AUV1" s="81"/>
      <c r="AUW1" s="81"/>
      <c r="AUX1" s="81"/>
      <c r="AUY1" s="81"/>
      <c r="AUZ1" s="81"/>
      <c r="AVA1" s="81"/>
      <c r="AVB1" s="81"/>
      <c r="AVC1" s="81"/>
      <c r="AVD1" s="81"/>
      <c r="AVE1" s="81"/>
      <c r="AVF1" s="81"/>
      <c r="AVG1" s="81"/>
      <c r="AVH1" s="81"/>
      <c r="AVI1" s="81"/>
      <c r="AVJ1" s="81"/>
      <c r="AVK1" s="81"/>
      <c r="AVL1" s="81"/>
      <c r="AVM1" s="81"/>
      <c r="AVN1" s="81"/>
      <c r="AVO1" s="81"/>
      <c r="AVP1" s="81"/>
      <c r="AVQ1" s="81"/>
      <c r="AVR1" s="81"/>
      <c r="AVS1" s="81"/>
      <c r="AVT1" s="81"/>
      <c r="AVU1" s="81"/>
      <c r="AVV1" s="81"/>
      <c r="AVW1" s="81"/>
      <c r="AVX1" s="81"/>
      <c r="AVY1" s="81"/>
      <c r="AVZ1" s="81"/>
      <c r="AWA1" s="81"/>
      <c r="AWB1" s="81"/>
      <c r="AWC1" s="81"/>
      <c r="AWD1" s="81"/>
      <c r="AWE1" s="81"/>
      <c r="AWF1" s="81"/>
      <c r="AWG1" s="81"/>
      <c r="AWH1" s="81"/>
      <c r="AWI1" s="81"/>
      <c r="AWJ1" s="81"/>
      <c r="AWK1" s="81"/>
      <c r="AWL1" s="81"/>
      <c r="AWM1" s="81"/>
      <c r="AWN1" s="81"/>
      <c r="AWO1" s="81"/>
      <c r="AWP1" s="81"/>
      <c r="AWQ1" s="81"/>
      <c r="AWR1" s="81"/>
      <c r="AWS1" s="81"/>
      <c r="AWT1" s="81"/>
      <c r="AWU1" s="81"/>
      <c r="AWV1" s="81"/>
      <c r="AWW1" s="81"/>
      <c r="AWX1" s="81"/>
      <c r="AWY1" s="81"/>
      <c r="AWZ1" s="81"/>
      <c r="AXA1" s="81"/>
      <c r="AXB1" s="81"/>
      <c r="AXC1" s="81"/>
      <c r="AXD1" s="81"/>
      <c r="AXE1" s="81"/>
      <c r="AXF1" s="81"/>
      <c r="AXG1" s="81"/>
      <c r="AXH1" s="81"/>
      <c r="AXI1" s="81"/>
      <c r="AXJ1" s="81"/>
      <c r="AXK1" s="81"/>
      <c r="AXL1" s="81"/>
      <c r="AXM1" s="81"/>
      <c r="AXN1" s="81"/>
      <c r="AXO1" s="81"/>
      <c r="AXP1" s="81"/>
      <c r="AXQ1" s="81"/>
      <c r="AXR1" s="81"/>
      <c r="AXS1" s="81"/>
      <c r="AXT1" s="81"/>
      <c r="AXU1" s="81"/>
      <c r="AXV1" s="81"/>
      <c r="AXW1" s="81"/>
      <c r="AXX1" s="81"/>
      <c r="AXY1" s="81"/>
      <c r="AXZ1" s="81"/>
      <c r="AYA1" s="81"/>
      <c r="AYB1" s="81"/>
      <c r="AYC1" s="81"/>
      <c r="AYD1" s="81"/>
      <c r="AYE1" s="81"/>
      <c r="AYF1" s="81"/>
      <c r="AYG1" s="81"/>
      <c r="AYH1" s="81"/>
      <c r="AYI1" s="81"/>
      <c r="AYJ1" s="81"/>
      <c r="AYK1" s="81"/>
      <c r="AYL1" s="81"/>
      <c r="AYM1" s="81"/>
      <c r="AYN1" s="81"/>
      <c r="AYO1" s="81"/>
      <c r="AYP1" s="81"/>
      <c r="AYQ1" s="81"/>
      <c r="AYR1" s="81"/>
      <c r="AYS1" s="81"/>
      <c r="AYT1" s="81"/>
      <c r="AYU1" s="81"/>
      <c r="AYV1" s="81"/>
      <c r="AYW1" s="81"/>
      <c r="AYX1" s="81"/>
      <c r="AYY1" s="81"/>
      <c r="AYZ1" s="81"/>
      <c r="AZA1" s="81"/>
      <c r="AZB1" s="81"/>
      <c r="AZC1" s="81"/>
      <c r="AZD1" s="81"/>
      <c r="AZE1" s="81"/>
      <c r="AZF1" s="81"/>
      <c r="AZG1" s="81"/>
      <c r="AZH1" s="81"/>
      <c r="AZI1" s="81"/>
      <c r="AZJ1" s="81"/>
      <c r="AZK1" s="81"/>
      <c r="AZL1" s="81"/>
      <c r="AZM1" s="81"/>
      <c r="AZN1" s="81"/>
      <c r="AZO1" s="81"/>
      <c r="AZP1" s="81"/>
      <c r="AZQ1" s="81"/>
      <c r="AZR1" s="81"/>
      <c r="AZS1" s="81"/>
      <c r="AZT1" s="81"/>
      <c r="AZU1" s="81"/>
      <c r="AZV1" s="81"/>
      <c r="AZW1" s="81"/>
      <c r="AZX1" s="81"/>
      <c r="AZY1" s="81"/>
      <c r="AZZ1" s="81"/>
      <c r="BAA1" s="81"/>
      <c r="BAB1" s="81"/>
      <c r="BAC1" s="81"/>
      <c r="BAD1" s="81"/>
      <c r="BAE1" s="81"/>
      <c r="BAF1" s="81"/>
      <c r="BAG1" s="81"/>
      <c r="BAH1" s="81"/>
      <c r="BAI1" s="81"/>
      <c r="BAJ1" s="81"/>
      <c r="BAK1" s="81"/>
      <c r="BAL1" s="81"/>
      <c r="BAM1" s="81"/>
      <c r="BAN1" s="81"/>
      <c r="BAO1" s="81"/>
      <c r="BAP1" s="81"/>
      <c r="BAQ1" s="81"/>
      <c r="BAR1" s="81"/>
      <c r="BAS1" s="81"/>
      <c r="BAT1" s="81"/>
      <c r="BAU1" s="81"/>
      <c r="BAV1" s="81"/>
      <c r="BAW1" s="81"/>
      <c r="BAX1" s="81"/>
      <c r="BAY1" s="81"/>
      <c r="BAZ1" s="81"/>
      <c r="BBA1" s="81"/>
      <c r="BBB1" s="81"/>
      <c r="BBC1" s="81"/>
      <c r="BBD1" s="81"/>
      <c r="BBE1" s="81"/>
      <c r="BBF1" s="81"/>
      <c r="BBG1" s="81"/>
      <c r="BBH1" s="81"/>
      <c r="BBI1" s="81"/>
      <c r="BBJ1" s="81"/>
      <c r="BBK1" s="81"/>
      <c r="BBL1" s="81"/>
      <c r="BBM1" s="81"/>
      <c r="BBN1" s="81"/>
      <c r="BBO1" s="81"/>
      <c r="BBP1" s="81"/>
      <c r="BBQ1" s="81"/>
      <c r="BBR1" s="81"/>
      <c r="BBS1" s="81"/>
      <c r="BBT1" s="81"/>
      <c r="BBU1" s="81"/>
      <c r="BBV1" s="81"/>
      <c r="BBW1" s="81"/>
      <c r="BBX1" s="81"/>
      <c r="BBY1" s="81"/>
      <c r="BBZ1" s="81"/>
      <c r="BCA1" s="81"/>
      <c r="BCB1" s="81"/>
      <c r="BCC1" s="81"/>
      <c r="BCD1" s="81"/>
      <c r="BCE1" s="81"/>
      <c r="BCF1" s="81"/>
      <c r="BCG1" s="81"/>
      <c r="BCH1" s="81"/>
      <c r="BCI1" s="81"/>
      <c r="BCJ1" s="81"/>
      <c r="BCK1" s="81"/>
      <c r="BCL1" s="81"/>
      <c r="BCM1" s="81"/>
      <c r="BCN1" s="81"/>
      <c r="BCO1" s="81"/>
      <c r="BCP1" s="81"/>
      <c r="BCQ1" s="81"/>
      <c r="BCR1" s="81"/>
      <c r="BCS1" s="81"/>
      <c r="BCT1" s="81"/>
      <c r="BCU1" s="81"/>
      <c r="BCV1" s="81"/>
      <c r="BCW1" s="81"/>
      <c r="BCX1" s="81"/>
      <c r="BCY1" s="81"/>
      <c r="BCZ1" s="81"/>
      <c r="BDA1" s="81"/>
      <c r="BDB1" s="81"/>
      <c r="BDC1" s="81"/>
      <c r="BDD1" s="81"/>
      <c r="BDE1" s="81"/>
      <c r="BDF1" s="81"/>
      <c r="BDG1" s="81"/>
      <c r="BDH1" s="81"/>
      <c r="BDI1" s="81"/>
      <c r="BDJ1" s="81"/>
      <c r="BDK1" s="81"/>
      <c r="BDL1" s="81"/>
      <c r="BDM1" s="81"/>
      <c r="BDN1" s="81"/>
      <c r="BDO1" s="81"/>
      <c r="BDP1" s="81"/>
      <c r="BDQ1" s="81"/>
      <c r="BDR1" s="81"/>
      <c r="BDS1" s="81"/>
      <c r="BDT1" s="81"/>
      <c r="BDU1" s="81"/>
      <c r="BDV1" s="81"/>
      <c r="BDW1" s="81"/>
      <c r="BDX1" s="81"/>
      <c r="BDY1" s="81"/>
      <c r="BDZ1" s="81"/>
      <c r="BEA1" s="81"/>
      <c r="BEB1" s="81"/>
      <c r="BEC1" s="81"/>
      <c r="BED1" s="81"/>
      <c r="BEE1" s="81"/>
      <c r="BEF1" s="81"/>
      <c r="BEG1" s="81"/>
      <c r="BEH1" s="81"/>
      <c r="BEI1" s="81"/>
      <c r="BEJ1" s="81"/>
      <c r="BEK1" s="81"/>
      <c r="BEL1" s="81"/>
      <c r="BEM1" s="81"/>
      <c r="BEN1" s="81"/>
      <c r="BEO1" s="81"/>
      <c r="BEP1" s="81"/>
      <c r="BEQ1" s="81"/>
      <c r="BER1" s="81"/>
      <c r="BES1" s="81"/>
      <c r="BET1" s="81"/>
      <c r="BEU1" s="81"/>
      <c r="BEV1" s="81"/>
      <c r="BEW1" s="81"/>
      <c r="BEX1" s="81"/>
      <c r="BEY1" s="81"/>
      <c r="BEZ1" s="81"/>
      <c r="BFA1" s="81"/>
      <c r="BFB1" s="81"/>
      <c r="BFC1" s="81"/>
      <c r="BFD1" s="81"/>
      <c r="BFE1" s="81"/>
      <c r="BFF1" s="81"/>
      <c r="BFG1" s="81"/>
      <c r="BFH1" s="81"/>
      <c r="BFI1" s="81"/>
      <c r="BFJ1" s="81"/>
      <c r="BFK1" s="81"/>
      <c r="BFL1" s="81"/>
      <c r="BFM1" s="81"/>
      <c r="BFN1" s="81"/>
      <c r="BFO1" s="81"/>
      <c r="BFP1" s="81"/>
      <c r="BFQ1" s="81"/>
      <c r="BFR1" s="81"/>
      <c r="BFS1" s="81"/>
      <c r="BFT1" s="81"/>
      <c r="BFU1" s="81"/>
      <c r="BFV1" s="81"/>
      <c r="BFW1" s="81"/>
      <c r="BFX1" s="81"/>
      <c r="BFY1" s="81"/>
      <c r="BFZ1" s="81"/>
      <c r="BGA1" s="81"/>
      <c r="BGB1" s="81"/>
      <c r="BGC1" s="81"/>
      <c r="BGD1" s="81"/>
      <c r="BGE1" s="81"/>
      <c r="BGF1" s="81"/>
      <c r="BGG1" s="81"/>
      <c r="BGH1" s="81"/>
      <c r="BGI1" s="81"/>
      <c r="BGJ1" s="81"/>
      <c r="BGK1" s="81"/>
      <c r="BGL1" s="81"/>
      <c r="BGM1" s="81"/>
      <c r="BGN1" s="81"/>
      <c r="BGO1" s="81"/>
      <c r="BGP1" s="81"/>
      <c r="BGQ1" s="81"/>
      <c r="BGR1" s="81"/>
      <c r="BGS1" s="81"/>
      <c r="BGT1" s="81"/>
      <c r="BGU1" s="81"/>
      <c r="BGV1" s="81"/>
      <c r="BGW1" s="81"/>
      <c r="BGX1" s="81"/>
      <c r="BGY1" s="81"/>
      <c r="BGZ1" s="81"/>
      <c r="BHA1" s="81"/>
      <c r="BHB1" s="81"/>
      <c r="BHC1" s="81"/>
      <c r="BHD1" s="81"/>
      <c r="BHE1" s="81"/>
      <c r="BHF1" s="81"/>
      <c r="BHG1" s="81"/>
      <c r="BHH1" s="81"/>
      <c r="BHI1" s="81"/>
      <c r="BHJ1" s="81"/>
      <c r="BHK1" s="81"/>
      <c r="BHL1" s="81"/>
      <c r="BHM1" s="81"/>
      <c r="BHN1" s="81"/>
      <c r="BHO1" s="81"/>
      <c r="BHP1" s="81"/>
      <c r="BHQ1" s="81"/>
      <c r="BHR1" s="81"/>
      <c r="BHS1" s="81"/>
      <c r="BHT1" s="81"/>
      <c r="BHU1" s="81"/>
      <c r="BHV1" s="81"/>
      <c r="BHW1" s="81"/>
      <c r="BHX1" s="81"/>
      <c r="BHY1" s="81"/>
      <c r="BHZ1" s="81"/>
      <c r="BIA1" s="81"/>
      <c r="BIB1" s="81"/>
      <c r="BIC1" s="81"/>
      <c r="BID1" s="81"/>
      <c r="BIE1" s="81"/>
      <c r="BIF1" s="81"/>
      <c r="BIG1" s="81"/>
      <c r="BIH1" s="81"/>
      <c r="BII1" s="81"/>
      <c r="BIJ1" s="81"/>
      <c r="BIK1" s="81"/>
      <c r="BIL1" s="81"/>
      <c r="BIM1" s="81"/>
      <c r="BIN1" s="81"/>
      <c r="BIO1" s="81"/>
      <c r="BIP1" s="81"/>
      <c r="BIQ1" s="81"/>
      <c r="BIR1" s="81"/>
      <c r="BIS1" s="81"/>
      <c r="BIT1" s="81"/>
      <c r="BIU1" s="81"/>
      <c r="BIV1" s="81"/>
      <c r="BIW1" s="81"/>
      <c r="BIX1" s="81"/>
      <c r="BIY1" s="81"/>
      <c r="BIZ1" s="81"/>
      <c r="BJA1" s="81"/>
      <c r="BJB1" s="81"/>
      <c r="BJC1" s="81"/>
      <c r="BJD1" s="81"/>
      <c r="BJE1" s="81"/>
      <c r="BJF1" s="81"/>
      <c r="BJG1" s="81"/>
      <c r="BJH1" s="81"/>
      <c r="BJI1" s="81"/>
      <c r="BJJ1" s="81"/>
      <c r="BJK1" s="81"/>
      <c r="BJL1" s="81"/>
      <c r="BJM1" s="81"/>
      <c r="BJN1" s="81"/>
      <c r="BJO1" s="81"/>
      <c r="BJP1" s="81"/>
      <c r="BJQ1" s="81"/>
      <c r="BJR1" s="81"/>
      <c r="BJS1" s="81"/>
      <c r="BJT1" s="81"/>
      <c r="BJU1" s="81"/>
      <c r="BJV1" s="81"/>
      <c r="BJW1" s="81"/>
      <c r="BJX1" s="81"/>
      <c r="BJY1" s="81"/>
      <c r="BJZ1" s="81"/>
      <c r="BKA1" s="81"/>
      <c r="BKB1" s="81"/>
      <c r="BKC1" s="81"/>
      <c r="BKD1" s="81"/>
      <c r="BKE1" s="81"/>
      <c r="BKF1" s="81"/>
      <c r="BKG1" s="81"/>
      <c r="BKH1" s="81"/>
      <c r="BKI1" s="81"/>
      <c r="BKJ1" s="81"/>
      <c r="BKK1" s="81"/>
      <c r="BKL1" s="81"/>
      <c r="BKM1" s="81"/>
      <c r="BKN1" s="81"/>
      <c r="BKO1" s="81"/>
      <c r="BKP1" s="81"/>
      <c r="BKQ1" s="81"/>
      <c r="BKR1" s="81"/>
      <c r="BKS1" s="81"/>
      <c r="BKT1" s="81"/>
      <c r="BKU1" s="81"/>
      <c r="BKV1" s="81"/>
      <c r="BKW1" s="81"/>
      <c r="BKX1" s="81"/>
      <c r="BKY1" s="81"/>
      <c r="BKZ1" s="81"/>
      <c r="BLA1" s="81"/>
      <c r="BLB1" s="81"/>
      <c r="BLC1" s="81"/>
      <c r="BLD1" s="81"/>
      <c r="BLE1" s="81"/>
      <c r="BLF1" s="81"/>
      <c r="BLG1" s="81"/>
      <c r="BLH1" s="81"/>
      <c r="BLI1" s="81"/>
      <c r="BLJ1" s="81"/>
      <c r="BLK1" s="81"/>
      <c r="BLL1" s="81"/>
      <c r="BLM1" s="81"/>
      <c r="BLN1" s="81"/>
      <c r="BLO1" s="81"/>
      <c r="BLP1" s="81"/>
      <c r="BLQ1" s="81"/>
      <c r="BLR1" s="81"/>
      <c r="BLS1" s="81"/>
      <c r="BLT1" s="81"/>
      <c r="BLU1" s="81"/>
      <c r="BLV1" s="81"/>
      <c r="BLW1" s="81"/>
      <c r="BLX1" s="81"/>
      <c r="BLY1" s="81"/>
      <c r="BLZ1" s="81"/>
      <c r="BMA1" s="81"/>
      <c r="BMB1" s="81"/>
      <c r="BMC1" s="81"/>
      <c r="BMD1" s="81"/>
      <c r="BME1" s="81"/>
      <c r="BMF1" s="81"/>
      <c r="BMG1" s="81"/>
      <c r="BMH1" s="81"/>
      <c r="BMI1" s="81"/>
      <c r="BMJ1" s="81"/>
      <c r="BMK1" s="81"/>
      <c r="BML1" s="81"/>
      <c r="BMM1" s="81"/>
      <c r="BMN1" s="81"/>
      <c r="BMO1" s="81"/>
      <c r="BMP1" s="81"/>
      <c r="BMQ1" s="81"/>
      <c r="BMR1" s="81"/>
      <c r="BMS1" s="81"/>
      <c r="BMT1" s="81"/>
      <c r="BMU1" s="81"/>
      <c r="BMV1" s="81"/>
      <c r="BMW1" s="81"/>
      <c r="BMX1" s="81"/>
      <c r="BMY1" s="81"/>
      <c r="BMZ1" s="81"/>
      <c r="BNA1" s="81"/>
      <c r="BNB1" s="81"/>
      <c r="BNC1" s="81"/>
      <c r="BND1" s="81"/>
      <c r="BNE1" s="81"/>
      <c r="BNF1" s="81"/>
      <c r="BNG1" s="81"/>
      <c r="BNH1" s="81"/>
      <c r="BNI1" s="81"/>
      <c r="BNJ1" s="81"/>
      <c r="BNK1" s="81"/>
      <c r="BNL1" s="81"/>
      <c r="BNM1" s="81"/>
      <c r="BNN1" s="81"/>
      <c r="BNO1" s="81"/>
      <c r="BNP1" s="81"/>
      <c r="BNQ1" s="81"/>
      <c r="BNR1" s="81"/>
      <c r="BNS1" s="81"/>
      <c r="BNT1" s="81"/>
      <c r="BNU1" s="81"/>
      <c r="BNV1" s="81"/>
      <c r="BNW1" s="81"/>
      <c r="BNX1" s="81"/>
      <c r="BNY1" s="81"/>
      <c r="BNZ1" s="81"/>
      <c r="BOA1" s="81"/>
      <c r="BOB1" s="81"/>
      <c r="BOC1" s="81"/>
      <c r="BOD1" s="81"/>
      <c r="BOE1" s="81"/>
      <c r="BOF1" s="81"/>
      <c r="BOG1" s="81"/>
      <c r="BOH1" s="81"/>
      <c r="BOI1" s="81"/>
      <c r="BOJ1" s="81"/>
      <c r="BOK1" s="81"/>
      <c r="BOL1" s="81"/>
      <c r="BOM1" s="81"/>
      <c r="BON1" s="81"/>
      <c r="BOO1" s="81"/>
      <c r="BOP1" s="81"/>
      <c r="BOQ1" s="81"/>
      <c r="BOR1" s="81"/>
      <c r="BOS1" s="81"/>
      <c r="BOT1" s="81"/>
      <c r="BOU1" s="81"/>
      <c r="BOV1" s="81"/>
      <c r="BOW1" s="81"/>
      <c r="BOX1" s="81"/>
      <c r="BOY1" s="81"/>
      <c r="BOZ1" s="81"/>
      <c r="BPA1" s="81"/>
      <c r="BPB1" s="81"/>
      <c r="BPC1" s="81"/>
      <c r="BPD1" s="81"/>
      <c r="BPE1" s="81"/>
      <c r="BPF1" s="81"/>
      <c r="BPG1" s="81"/>
      <c r="BPH1" s="81"/>
      <c r="BPI1" s="81"/>
      <c r="BPJ1" s="81"/>
      <c r="BPK1" s="81"/>
      <c r="BPL1" s="81"/>
      <c r="BPM1" s="81"/>
      <c r="BPN1" s="81"/>
      <c r="BPO1" s="81"/>
      <c r="BPP1" s="81"/>
      <c r="BPQ1" s="81"/>
      <c r="BPR1" s="81"/>
      <c r="BPS1" s="81"/>
      <c r="BPT1" s="81"/>
      <c r="BPU1" s="81"/>
      <c r="BPV1" s="81"/>
      <c r="BPW1" s="81"/>
      <c r="BPX1" s="81"/>
      <c r="BPY1" s="81"/>
      <c r="BPZ1" s="81"/>
      <c r="BQA1" s="81"/>
      <c r="BQB1" s="81"/>
      <c r="BQC1" s="81"/>
      <c r="BQD1" s="81"/>
      <c r="BQE1" s="81"/>
      <c r="BQF1" s="81"/>
      <c r="BQG1" s="81"/>
      <c r="BQH1" s="81"/>
      <c r="BQI1" s="81"/>
      <c r="BQJ1" s="81"/>
      <c r="BQK1" s="81"/>
      <c r="BQL1" s="81"/>
      <c r="BQM1" s="81"/>
      <c r="BQN1" s="81"/>
      <c r="BQO1" s="81"/>
      <c r="BQP1" s="81"/>
      <c r="BQQ1" s="81"/>
      <c r="BQR1" s="81"/>
      <c r="BQS1" s="81"/>
      <c r="BQT1" s="81"/>
      <c r="BQU1" s="81"/>
      <c r="BQV1" s="81"/>
      <c r="BQW1" s="81"/>
      <c r="BQX1" s="81"/>
      <c r="BQY1" s="81"/>
      <c r="BQZ1" s="81"/>
      <c r="BRA1" s="81"/>
      <c r="BRB1" s="81"/>
      <c r="BRC1" s="81"/>
      <c r="BRD1" s="81"/>
      <c r="BRE1" s="81"/>
      <c r="BRF1" s="81"/>
      <c r="BRG1" s="81"/>
      <c r="BRH1" s="81"/>
      <c r="BRI1" s="81"/>
      <c r="BRJ1" s="81"/>
      <c r="BRK1" s="81"/>
      <c r="BRL1" s="81"/>
      <c r="BRM1" s="81"/>
      <c r="BRN1" s="81"/>
      <c r="BRO1" s="81"/>
      <c r="BRP1" s="81"/>
      <c r="BRQ1" s="81"/>
      <c r="BRR1" s="81"/>
      <c r="BRS1" s="81"/>
      <c r="BRT1" s="81"/>
      <c r="BRU1" s="81"/>
      <c r="BRV1" s="81"/>
      <c r="BRW1" s="81"/>
      <c r="BRX1" s="81"/>
      <c r="BRY1" s="81"/>
      <c r="BRZ1" s="81"/>
      <c r="BSA1" s="81"/>
      <c r="BSB1" s="81"/>
      <c r="BSC1" s="81"/>
      <c r="BSD1" s="81"/>
      <c r="BSE1" s="81"/>
      <c r="BSF1" s="81"/>
      <c r="BSG1" s="81"/>
      <c r="BSH1" s="81"/>
      <c r="BSI1" s="81"/>
      <c r="BSJ1" s="81"/>
      <c r="BSK1" s="81"/>
      <c r="BSL1" s="81"/>
      <c r="BSM1" s="81"/>
      <c r="BSN1" s="81"/>
      <c r="BSO1" s="81"/>
      <c r="BSP1" s="81"/>
      <c r="BSQ1" s="81"/>
      <c r="BSR1" s="81"/>
      <c r="BSS1" s="81"/>
      <c r="BST1" s="81"/>
      <c r="BSU1" s="81"/>
      <c r="BSV1" s="81"/>
      <c r="BSW1" s="81"/>
      <c r="BSX1" s="81"/>
      <c r="BSY1" s="81"/>
      <c r="BSZ1" s="81"/>
      <c r="BTA1" s="81"/>
      <c r="BTB1" s="81"/>
      <c r="BTC1" s="81"/>
      <c r="BTD1" s="81"/>
      <c r="BTE1" s="81"/>
      <c r="BTF1" s="81"/>
      <c r="BTG1" s="81"/>
      <c r="BTH1" s="81"/>
      <c r="BTI1" s="81"/>
      <c r="BTJ1" s="81"/>
      <c r="BTK1" s="81"/>
      <c r="BTL1" s="81"/>
      <c r="BTM1" s="81"/>
      <c r="BTN1" s="81"/>
      <c r="BTO1" s="81"/>
      <c r="BTP1" s="81"/>
      <c r="BTQ1" s="81"/>
      <c r="BTR1" s="81"/>
      <c r="BTS1" s="81"/>
      <c r="BTT1" s="81"/>
      <c r="BTU1" s="81"/>
      <c r="BTV1" s="81"/>
      <c r="BTW1" s="81"/>
      <c r="BTX1" s="81"/>
      <c r="BTY1" s="81"/>
      <c r="BTZ1" s="81"/>
      <c r="BUA1" s="81"/>
      <c r="BUB1" s="81"/>
      <c r="BUC1" s="81"/>
      <c r="BUD1" s="81"/>
      <c r="BUE1" s="81"/>
      <c r="BUF1" s="81"/>
      <c r="BUG1" s="81"/>
      <c r="BUH1" s="81"/>
      <c r="BUI1" s="81"/>
      <c r="BUJ1" s="81"/>
      <c r="BUK1" s="81"/>
      <c r="BUL1" s="81"/>
      <c r="BUM1" s="81"/>
      <c r="BUN1" s="81"/>
      <c r="BUO1" s="81"/>
      <c r="BUP1" s="81"/>
      <c r="BUQ1" s="81"/>
      <c r="BUR1" s="81"/>
      <c r="BUS1" s="81"/>
      <c r="BUT1" s="81"/>
      <c r="BUU1" s="81"/>
      <c r="BUV1" s="81"/>
      <c r="BUW1" s="81"/>
      <c r="BUX1" s="81"/>
      <c r="BUY1" s="81"/>
      <c r="BUZ1" s="81"/>
      <c r="BVA1" s="81"/>
      <c r="BVB1" s="81"/>
      <c r="BVC1" s="81"/>
      <c r="BVD1" s="81"/>
      <c r="BVE1" s="81"/>
      <c r="BVF1" s="81"/>
      <c r="BVG1" s="81"/>
      <c r="BVH1" s="81"/>
      <c r="BVI1" s="81"/>
      <c r="BVJ1" s="81"/>
      <c r="BVK1" s="81"/>
      <c r="BVL1" s="81"/>
      <c r="BVM1" s="81"/>
      <c r="BVN1" s="81"/>
      <c r="BVO1" s="81"/>
      <c r="BVP1" s="81"/>
      <c r="BVQ1" s="81"/>
      <c r="BVR1" s="81"/>
      <c r="BVS1" s="81"/>
      <c r="BVT1" s="81"/>
      <c r="BVU1" s="81"/>
      <c r="BVV1" s="81"/>
      <c r="BVW1" s="81"/>
      <c r="BVX1" s="81"/>
      <c r="BVY1" s="81"/>
      <c r="BVZ1" s="81"/>
      <c r="BWA1" s="81"/>
      <c r="BWB1" s="81"/>
      <c r="BWC1" s="81"/>
      <c r="BWD1" s="81"/>
      <c r="BWE1" s="81"/>
      <c r="BWF1" s="81"/>
      <c r="BWG1" s="81"/>
      <c r="BWH1" s="81"/>
      <c r="BWI1" s="81"/>
      <c r="BWJ1" s="81"/>
      <c r="BWK1" s="81"/>
      <c r="BWL1" s="81"/>
      <c r="BWM1" s="81"/>
      <c r="BWN1" s="81"/>
      <c r="BWO1" s="81"/>
      <c r="BWP1" s="81"/>
      <c r="BWQ1" s="81"/>
      <c r="BWR1" s="81"/>
      <c r="BWS1" s="81"/>
      <c r="BWT1" s="81"/>
      <c r="BWU1" s="81"/>
      <c r="BWV1" s="81"/>
      <c r="BWW1" s="81"/>
      <c r="BWX1" s="81"/>
      <c r="BWY1" s="81"/>
      <c r="BWZ1" s="81"/>
      <c r="BXA1" s="81"/>
      <c r="BXB1" s="81"/>
      <c r="BXC1" s="81"/>
      <c r="BXD1" s="81"/>
      <c r="BXE1" s="81"/>
      <c r="BXF1" s="81"/>
      <c r="BXG1" s="81"/>
      <c r="BXH1" s="81"/>
      <c r="BXI1" s="81"/>
      <c r="BXJ1" s="81"/>
      <c r="BXK1" s="81"/>
      <c r="BXL1" s="81"/>
      <c r="BXM1" s="81"/>
      <c r="BXN1" s="81"/>
      <c r="BXO1" s="81"/>
      <c r="BXP1" s="81"/>
      <c r="BXQ1" s="81"/>
      <c r="BXR1" s="81"/>
      <c r="BXS1" s="81"/>
      <c r="BXT1" s="81"/>
      <c r="BXU1" s="81"/>
      <c r="BXV1" s="81"/>
      <c r="BXW1" s="81"/>
      <c r="BXX1" s="81"/>
      <c r="BXY1" s="81"/>
      <c r="BXZ1" s="81"/>
      <c r="BYA1" s="81"/>
      <c r="BYB1" s="81"/>
      <c r="BYC1" s="81"/>
      <c r="BYD1" s="81"/>
      <c r="BYE1" s="81"/>
      <c r="BYF1" s="81"/>
      <c r="BYG1" s="81"/>
      <c r="BYH1" s="81"/>
      <c r="BYI1" s="81"/>
      <c r="BYJ1" s="81"/>
      <c r="BYK1" s="81"/>
      <c r="BYL1" s="81"/>
      <c r="BYM1" s="81"/>
      <c r="BYN1" s="81"/>
      <c r="BYO1" s="81"/>
      <c r="BYP1" s="81"/>
      <c r="BYQ1" s="81"/>
      <c r="BYR1" s="81"/>
      <c r="BYS1" s="81"/>
      <c r="BYT1" s="81"/>
      <c r="BYU1" s="81"/>
      <c r="BYV1" s="81"/>
      <c r="BYW1" s="81"/>
      <c r="BYX1" s="81"/>
      <c r="BYY1" s="81"/>
      <c r="BYZ1" s="81"/>
      <c r="BZA1" s="81"/>
      <c r="BZB1" s="81"/>
      <c r="BZC1" s="81"/>
      <c r="BZD1" s="81"/>
      <c r="BZE1" s="81"/>
      <c r="BZF1" s="81"/>
      <c r="BZG1" s="81"/>
      <c r="BZH1" s="81"/>
      <c r="BZI1" s="81"/>
      <c r="BZJ1" s="81"/>
      <c r="BZK1" s="81"/>
      <c r="BZL1" s="81"/>
      <c r="BZM1" s="81"/>
      <c r="BZN1" s="81"/>
      <c r="BZO1" s="81"/>
      <c r="BZP1" s="81"/>
      <c r="BZQ1" s="81"/>
      <c r="BZR1" s="81"/>
      <c r="BZS1" s="81"/>
      <c r="BZT1" s="81"/>
      <c r="BZU1" s="81"/>
      <c r="BZV1" s="81"/>
      <c r="BZW1" s="81"/>
      <c r="BZX1" s="81"/>
      <c r="BZY1" s="81"/>
      <c r="BZZ1" s="81"/>
      <c r="CAA1" s="81"/>
      <c r="CAB1" s="81"/>
      <c r="CAC1" s="81"/>
      <c r="CAD1" s="81"/>
      <c r="CAE1" s="81"/>
      <c r="CAF1" s="81"/>
      <c r="CAG1" s="81"/>
      <c r="CAH1" s="81"/>
      <c r="CAI1" s="81"/>
      <c r="CAJ1" s="81"/>
      <c r="CAK1" s="81"/>
      <c r="CAL1" s="81"/>
      <c r="CAM1" s="81"/>
      <c r="CAN1" s="81"/>
      <c r="CAO1" s="81"/>
      <c r="CAP1" s="81"/>
      <c r="CAQ1" s="81"/>
      <c r="CAR1" s="81"/>
      <c r="CAS1" s="81"/>
      <c r="CAT1" s="81"/>
      <c r="CAU1" s="81"/>
      <c r="CAV1" s="81"/>
      <c r="CAW1" s="81"/>
      <c r="CAX1" s="81"/>
      <c r="CAY1" s="81"/>
      <c r="CAZ1" s="81"/>
      <c r="CBA1" s="81"/>
      <c r="CBB1" s="81"/>
      <c r="CBC1" s="81"/>
      <c r="CBD1" s="81"/>
      <c r="CBE1" s="81"/>
      <c r="CBF1" s="81"/>
      <c r="CBG1" s="81"/>
      <c r="CBH1" s="81"/>
      <c r="CBI1" s="81"/>
      <c r="CBJ1" s="81"/>
      <c r="CBK1" s="81"/>
      <c r="CBL1" s="81"/>
      <c r="CBM1" s="81"/>
      <c r="CBN1" s="81"/>
      <c r="CBO1" s="81"/>
      <c r="CBP1" s="81"/>
      <c r="CBQ1" s="81"/>
      <c r="CBR1" s="81"/>
      <c r="CBS1" s="81"/>
      <c r="CBT1" s="81"/>
      <c r="CBU1" s="81"/>
      <c r="CBV1" s="81"/>
      <c r="CBW1" s="81"/>
      <c r="CBX1" s="81"/>
      <c r="CBY1" s="81"/>
      <c r="CBZ1" s="81"/>
      <c r="CCA1" s="81"/>
      <c r="CCB1" s="81"/>
      <c r="CCC1" s="81"/>
      <c r="CCD1" s="81"/>
      <c r="CCE1" s="81"/>
      <c r="CCF1" s="81"/>
      <c r="CCG1" s="81"/>
      <c r="CCH1" s="81"/>
      <c r="CCI1" s="81"/>
      <c r="CCJ1" s="81"/>
      <c r="CCK1" s="81"/>
      <c r="CCL1" s="81"/>
      <c r="CCM1" s="81"/>
      <c r="CCN1" s="81"/>
      <c r="CCO1" s="81"/>
      <c r="CCP1" s="81"/>
      <c r="CCQ1" s="81"/>
      <c r="CCR1" s="81"/>
      <c r="CCS1" s="81"/>
      <c r="CCT1" s="81"/>
      <c r="CCU1" s="81"/>
      <c r="CCV1" s="81"/>
      <c r="CCW1" s="81"/>
      <c r="CCX1" s="81"/>
      <c r="CCY1" s="81"/>
      <c r="CCZ1" s="81"/>
      <c r="CDA1" s="81"/>
      <c r="CDB1" s="81"/>
      <c r="CDC1" s="81"/>
      <c r="CDD1" s="81"/>
      <c r="CDE1" s="81"/>
      <c r="CDF1" s="81"/>
      <c r="CDG1" s="81"/>
      <c r="CDH1" s="81"/>
      <c r="CDI1" s="81"/>
      <c r="CDJ1" s="81"/>
      <c r="CDK1" s="81"/>
      <c r="CDL1" s="81"/>
      <c r="CDM1" s="81"/>
      <c r="CDN1" s="81"/>
      <c r="CDO1" s="81"/>
      <c r="CDP1" s="81"/>
      <c r="CDQ1" s="81"/>
      <c r="CDR1" s="81"/>
      <c r="CDS1" s="81"/>
      <c r="CDT1" s="81"/>
      <c r="CDU1" s="81"/>
      <c r="CDV1" s="81"/>
      <c r="CDW1" s="81"/>
      <c r="CDX1" s="81"/>
      <c r="CDY1" s="81"/>
      <c r="CDZ1" s="81"/>
      <c r="CEA1" s="81"/>
      <c r="CEB1" s="81"/>
      <c r="CEC1" s="81"/>
      <c r="CED1" s="81"/>
      <c r="CEE1" s="81"/>
      <c r="CEF1" s="81"/>
      <c r="CEG1" s="81"/>
      <c r="CEH1" s="81"/>
      <c r="CEI1" s="81"/>
      <c r="CEJ1" s="81"/>
      <c r="CEK1" s="81"/>
      <c r="CEL1" s="81"/>
      <c r="CEM1" s="81"/>
      <c r="CEN1" s="81"/>
      <c r="CEO1" s="81"/>
      <c r="CEP1" s="81"/>
      <c r="CEQ1" s="81"/>
      <c r="CER1" s="81"/>
      <c r="CES1" s="81"/>
      <c r="CET1" s="81"/>
      <c r="CEU1" s="81"/>
      <c r="CEV1" s="81"/>
      <c r="CEW1" s="81"/>
      <c r="CEX1" s="81"/>
      <c r="CEY1" s="81"/>
      <c r="CEZ1" s="81"/>
      <c r="CFA1" s="81"/>
      <c r="CFB1" s="81"/>
      <c r="CFC1" s="81"/>
      <c r="CFD1" s="81"/>
      <c r="CFE1" s="81"/>
      <c r="CFF1" s="81"/>
      <c r="CFG1" s="81"/>
      <c r="CFH1" s="81"/>
      <c r="CFI1" s="81"/>
      <c r="CFJ1" s="81"/>
      <c r="CFK1" s="81"/>
      <c r="CFL1" s="81"/>
      <c r="CFM1" s="81"/>
      <c r="CFN1" s="81"/>
      <c r="CFO1" s="81"/>
      <c r="CFP1" s="81"/>
      <c r="CFQ1" s="81"/>
      <c r="CFR1" s="81"/>
      <c r="CFS1" s="81"/>
      <c r="CFT1" s="81"/>
      <c r="CFU1" s="81"/>
      <c r="CFV1" s="81"/>
      <c r="CFW1" s="81"/>
      <c r="CFX1" s="81"/>
      <c r="CFY1" s="81"/>
      <c r="CFZ1" s="81"/>
      <c r="CGA1" s="81"/>
      <c r="CGB1" s="81"/>
      <c r="CGC1" s="81"/>
      <c r="CGD1" s="81"/>
      <c r="CGE1" s="81"/>
      <c r="CGF1" s="81"/>
      <c r="CGG1" s="81"/>
      <c r="CGH1" s="81"/>
      <c r="CGI1" s="81"/>
      <c r="CGJ1" s="81"/>
      <c r="CGK1" s="81"/>
      <c r="CGL1" s="81"/>
      <c r="CGM1" s="81"/>
      <c r="CGN1" s="81"/>
      <c r="CGO1" s="81"/>
      <c r="CGP1" s="81"/>
      <c r="CGQ1" s="81"/>
      <c r="CGR1" s="81"/>
      <c r="CGS1" s="81"/>
      <c r="CGT1" s="81"/>
      <c r="CGU1" s="81"/>
      <c r="CGV1" s="81"/>
      <c r="CGW1" s="81"/>
      <c r="CGX1" s="81"/>
      <c r="CGY1" s="81"/>
      <c r="CGZ1" s="81"/>
      <c r="CHA1" s="81"/>
      <c r="CHB1" s="81"/>
      <c r="CHC1" s="81"/>
      <c r="CHD1" s="81"/>
      <c r="CHE1" s="81"/>
      <c r="CHF1" s="81"/>
      <c r="CHG1" s="81"/>
      <c r="CHH1" s="81"/>
      <c r="CHI1" s="81"/>
      <c r="CHJ1" s="81"/>
      <c r="CHK1" s="81"/>
      <c r="CHL1" s="81"/>
      <c r="CHM1" s="81"/>
      <c r="CHN1" s="81"/>
      <c r="CHO1" s="81"/>
      <c r="CHP1" s="81"/>
      <c r="CHQ1" s="81"/>
      <c r="CHR1" s="81"/>
      <c r="CHS1" s="81"/>
      <c r="CHT1" s="81"/>
      <c r="CHU1" s="81"/>
      <c r="CHV1" s="81"/>
      <c r="CHW1" s="81"/>
      <c r="CHX1" s="81"/>
      <c r="CHY1" s="81"/>
      <c r="CHZ1" s="81"/>
      <c r="CIA1" s="81"/>
      <c r="CIB1" s="81"/>
      <c r="CIC1" s="81"/>
      <c r="CID1" s="81"/>
      <c r="CIE1" s="81"/>
      <c r="CIF1" s="81"/>
      <c r="CIG1" s="81"/>
      <c r="CIH1" s="81"/>
      <c r="CII1" s="81"/>
      <c r="CIJ1" s="81"/>
      <c r="CIK1" s="81"/>
      <c r="CIL1" s="81"/>
      <c r="CIM1" s="81"/>
      <c r="CIN1" s="81"/>
      <c r="CIO1" s="81"/>
      <c r="CIP1" s="81"/>
      <c r="CIQ1" s="81"/>
      <c r="CIR1" s="81"/>
      <c r="CIS1" s="81"/>
      <c r="CIT1" s="81"/>
      <c r="CIU1" s="81"/>
      <c r="CIV1" s="81"/>
      <c r="CIW1" s="81"/>
      <c r="CIX1" s="81"/>
      <c r="CIY1" s="81"/>
      <c r="CIZ1" s="81"/>
      <c r="CJA1" s="81"/>
      <c r="CJB1" s="81"/>
      <c r="CJC1" s="81"/>
      <c r="CJD1" s="81"/>
      <c r="CJE1" s="81"/>
      <c r="CJF1" s="81"/>
      <c r="CJG1" s="81"/>
      <c r="CJH1" s="81"/>
      <c r="CJI1" s="81"/>
      <c r="CJJ1" s="81"/>
      <c r="CJK1" s="81"/>
      <c r="CJL1" s="81"/>
      <c r="CJM1" s="81"/>
      <c r="CJN1" s="81"/>
      <c r="CJO1" s="81"/>
      <c r="CJP1" s="81"/>
      <c r="CJQ1" s="81"/>
      <c r="CJR1" s="81"/>
      <c r="CJS1" s="81"/>
      <c r="CJT1" s="81"/>
      <c r="CJU1" s="81"/>
      <c r="CJV1" s="81"/>
      <c r="CJW1" s="81"/>
      <c r="CJX1" s="81"/>
      <c r="CJY1" s="81"/>
      <c r="CJZ1" s="81"/>
      <c r="CKA1" s="81"/>
      <c r="CKB1" s="81"/>
      <c r="CKC1" s="81"/>
      <c r="CKD1" s="81"/>
      <c r="CKE1" s="81"/>
      <c r="CKF1" s="81"/>
      <c r="CKG1" s="81"/>
      <c r="CKH1" s="81"/>
      <c r="CKI1" s="81"/>
      <c r="CKJ1" s="81"/>
      <c r="CKK1" s="81"/>
      <c r="CKL1" s="81"/>
      <c r="CKM1" s="81"/>
      <c r="CKN1" s="81"/>
      <c r="CKO1" s="81"/>
      <c r="CKP1" s="81"/>
      <c r="CKQ1" s="81"/>
      <c r="CKR1" s="81"/>
      <c r="CKS1" s="81"/>
      <c r="CKT1" s="81"/>
      <c r="CKU1" s="81"/>
      <c r="CKV1" s="81"/>
      <c r="CKW1" s="81"/>
      <c r="CKX1" s="81"/>
      <c r="CKY1" s="81"/>
      <c r="CKZ1" s="81"/>
      <c r="CLA1" s="81"/>
      <c r="CLB1" s="81"/>
      <c r="CLC1" s="81"/>
      <c r="CLD1" s="81"/>
      <c r="CLE1" s="81"/>
      <c r="CLF1" s="81"/>
      <c r="CLG1" s="81"/>
      <c r="CLH1" s="81"/>
      <c r="CLI1" s="81"/>
      <c r="CLJ1" s="81"/>
      <c r="CLK1" s="81"/>
      <c r="CLL1" s="81"/>
      <c r="CLM1" s="81"/>
      <c r="CLN1" s="81"/>
      <c r="CLO1" s="81"/>
      <c r="CLP1" s="81"/>
      <c r="CLQ1" s="81"/>
      <c r="CLR1" s="81"/>
      <c r="CLS1" s="81"/>
      <c r="CLT1" s="81"/>
      <c r="CLU1" s="81"/>
      <c r="CLV1" s="81"/>
      <c r="CLW1" s="81"/>
      <c r="CLX1" s="81"/>
      <c r="CLY1" s="81"/>
      <c r="CLZ1" s="81"/>
      <c r="CMA1" s="81"/>
      <c r="CMB1" s="81"/>
      <c r="CMC1" s="81"/>
      <c r="CMD1" s="81"/>
      <c r="CME1" s="81"/>
      <c r="CMF1" s="81"/>
      <c r="CMG1" s="81"/>
      <c r="CMH1" s="81"/>
      <c r="CMI1" s="81"/>
      <c r="CMJ1" s="81"/>
      <c r="CMK1" s="81"/>
      <c r="CML1" s="81"/>
      <c r="CMM1" s="81"/>
      <c r="CMN1" s="81"/>
      <c r="CMO1" s="81"/>
      <c r="CMP1" s="81"/>
      <c r="CMQ1" s="81"/>
      <c r="CMR1" s="81"/>
      <c r="CMS1" s="81"/>
      <c r="CMT1" s="81"/>
      <c r="CMU1" s="81"/>
      <c r="CMV1" s="81"/>
      <c r="CMW1" s="81"/>
      <c r="CMX1" s="81"/>
      <c r="CMY1" s="81"/>
      <c r="CMZ1" s="81"/>
      <c r="CNA1" s="81"/>
      <c r="CNB1" s="81"/>
      <c r="CNC1" s="81"/>
      <c r="CND1" s="81"/>
      <c r="CNE1" s="81"/>
      <c r="CNF1" s="81"/>
      <c r="CNG1" s="81"/>
      <c r="CNH1" s="81"/>
      <c r="CNI1" s="81"/>
      <c r="CNJ1" s="81"/>
      <c r="CNK1" s="81"/>
      <c r="CNL1" s="81"/>
      <c r="CNM1" s="81"/>
      <c r="CNN1" s="81"/>
      <c r="CNO1" s="81"/>
      <c r="CNP1" s="81"/>
      <c r="CNQ1" s="81"/>
      <c r="CNR1" s="81"/>
      <c r="CNS1" s="81"/>
      <c r="CNT1" s="81"/>
      <c r="CNU1" s="81"/>
      <c r="CNV1" s="81"/>
      <c r="CNW1" s="81"/>
      <c r="CNX1" s="81"/>
      <c r="CNY1" s="81"/>
      <c r="CNZ1" s="81"/>
      <c r="COA1" s="81"/>
      <c r="COB1" s="81"/>
      <c r="COC1" s="81"/>
      <c r="COD1" s="81"/>
      <c r="COE1" s="81"/>
      <c r="COF1" s="81"/>
      <c r="COG1" s="81"/>
      <c r="COH1" s="81"/>
      <c r="COI1" s="81"/>
      <c r="COJ1" s="81"/>
      <c r="COK1" s="81"/>
      <c r="COL1" s="81"/>
      <c r="COM1" s="81"/>
      <c r="CON1" s="81"/>
      <c r="COO1" s="81"/>
      <c r="COP1" s="81"/>
      <c r="COQ1" s="81"/>
      <c r="COR1" s="81"/>
      <c r="COS1" s="81"/>
      <c r="COT1" s="81"/>
      <c r="COU1" s="81"/>
      <c r="COV1" s="81"/>
      <c r="COW1" s="81"/>
      <c r="COX1" s="81"/>
      <c r="COY1" s="81"/>
      <c r="COZ1" s="81"/>
      <c r="CPA1" s="81"/>
      <c r="CPB1" s="81"/>
      <c r="CPC1" s="81"/>
      <c r="CPD1" s="81"/>
      <c r="CPE1" s="81"/>
      <c r="CPF1" s="81"/>
      <c r="CPG1" s="81"/>
      <c r="CPH1" s="81"/>
      <c r="CPI1" s="81"/>
      <c r="CPJ1" s="81"/>
      <c r="CPK1" s="81"/>
      <c r="CPL1" s="81"/>
      <c r="CPM1" s="81"/>
      <c r="CPN1" s="81"/>
      <c r="CPO1" s="81"/>
      <c r="CPP1" s="81"/>
      <c r="CPQ1" s="81"/>
      <c r="CPR1" s="81"/>
      <c r="CPS1" s="81"/>
      <c r="CPT1" s="81"/>
      <c r="CPU1" s="81"/>
      <c r="CPV1" s="81"/>
      <c r="CPW1" s="81"/>
      <c r="CPX1" s="81"/>
      <c r="CPY1" s="81"/>
      <c r="CPZ1" s="81"/>
      <c r="CQA1" s="81"/>
      <c r="CQB1" s="81"/>
      <c r="CQC1" s="81"/>
      <c r="CQD1" s="81"/>
      <c r="CQE1" s="81"/>
      <c r="CQF1" s="81"/>
      <c r="CQG1" s="81"/>
      <c r="CQH1" s="81"/>
      <c r="CQI1" s="81"/>
      <c r="CQJ1" s="81"/>
      <c r="CQK1" s="81"/>
      <c r="CQL1" s="81"/>
      <c r="CQM1" s="81"/>
      <c r="CQN1" s="81"/>
      <c r="CQO1" s="81"/>
      <c r="CQP1" s="81"/>
      <c r="CQQ1" s="81"/>
      <c r="CQR1" s="81"/>
      <c r="CQS1" s="81"/>
      <c r="CQT1" s="81"/>
      <c r="CQU1" s="81"/>
      <c r="CQV1" s="81"/>
      <c r="CQW1" s="81"/>
      <c r="CQX1" s="81"/>
      <c r="CQY1" s="81"/>
      <c r="CQZ1" s="81"/>
      <c r="CRA1" s="81"/>
      <c r="CRB1" s="81"/>
      <c r="CRC1" s="81"/>
      <c r="CRD1" s="81"/>
      <c r="CRE1" s="81"/>
      <c r="CRF1" s="81"/>
      <c r="CRG1" s="81"/>
      <c r="CRH1" s="81"/>
      <c r="CRI1" s="81"/>
      <c r="CRJ1" s="81"/>
      <c r="CRK1" s="81"/>
      <c r="CRL1" s="81"/>
      <c r="CRM1" s="81"/>
      <c r="CRN1" s="81"/>
      <c r="CRO1" s="81"/>
      <c r="CRP1" s="81"/>
      <c r="CRQ1" s="81"/>
      <c r="CRR1" s="81"/>
      <c r="CRS1" s="81"/>
      <c r="CRT1" s="81"/>
      <c r="CRU1" s="81"/>
      <c r="CRV1" s="81"/>
      <c r="CRW1" s="81"/>
      <c r="CRX1" s="81"/>
      <c r="CRY1" s="81"/>
      <c r="CRZ1" s="81"/>
      <c r="CSA1" s="81"/>
      <c r="CSB1" s="81"/>
      <c r="CSC1" s="81"/>
      <c r="CSD1" s="81"/>
      <c r="CSE1" s="81"/>
      <c r="CSF1" s="81"/>
      <c r="CSG1" s="81"/>
      <c r="CSH1" s="81"/>
      <c r="CSI1" s="81"/>
      <c r="CSJ1" s="81"/>
      <c r="CSK1" s="81"/>
      <c r="CSL1" s="81"/>
      <c r="CSM1" s="81"/>
      <c r="CSN1" s="81"/>
      <c r="CSO1" s="81"/>
      <c r="CSP1" s="81"/>
      <c r="CSQ1" s="81"/>
      <c r="CSR1" s="81"/>
      <c r="CSS1" s="81"/>
      <c r="CST1" s="81"/>
      <c r="CSU1" s="81"/>
      <c r="CSV1" s="81"/>
      <c r="CSW1" s="81"/>
      <c r="CSX1" s="81"/>
      <c r="CSY1" s="81"/>
      <c r="CSZ1" s="81"/>
      <c r="CTA1" s="81"/>
      <c r="CTB1" s="81"/>
      <c r="CTC1" s="81"/>
      <c r="CTD1" s="81"/>
      <c r="CTE1" s="81"/>
      <c r="CTF1" s="81"/>
      <c r="CTG1" s="81"/>
      <c r="CTH1" s="81"/>
      <c r="CTI1" s="81"/>
      <c r="CTJ1" s="81"/>
      <c r="CTK1" s="81"/>
      <c r="CTL1" s="81"/>
      <c r="CTM1" s="81"/>
      <c r="CTN1" s="81"/>
      <c r="CTO1" s="81"/>
      <c r="CTP1" s="81"/>
      <c r="CTQ1" s="81"/>
      <c r="CTR1" s="81"/>
      <c r="CTS1" s="81"/>
      <c r="CTT1" s="81"/>
      <c r="CTU1" s="81"/>
      <c r="CTV1" s="81"/>
      <c r="CTW1" s="81"/>
      <c r="CTX1" s="81"/>
      <c r="CTY1" s="81"/>
      <c r="CTZ1" s="81"/>
      <c r="CUA1" s="81"/>
      <c r="CUB1" s="81"/>
      <c r="CUC1" s="81"/>
      <c r="CUD1" s="81"/>
      <c r="CUE1" s="81"/>
      <c r="CUF1" s="81"/>
      <c r="CUG1" s="81"/>
      <c r="CUH1" s="81"/>
      <c r="CUI1" s="81"/>
      <c r="CUJ1" s="81"/>
      <c r="CUK1" s="81"/>
      <c r="CUL1" s="81"/>
      <c r="CUM1" s="81"/>
      <c r="CUN1" s="81"/>
      <c r="CUO1" s="81"/>
      <c r="CUP1" s="81"/>
      <c r="CUQ1" s="81"/>
      <c r="CUR1" s="81"/>
      <c r="CUS1" s="81"/>
      <c r="CUT1" s="81"/>
      <c r="CUU1" s="81"/>
      <c r="CUV1" s="81"/>
      <c r="CUW1" s="81"/>
      <c r="CUX1" s="81"/>
      <c r="CUY1" s="81"/>
      <c r="CUZ1" s="81"/>
      <c r="CVA1" s="81"/>
      <c r="CVB1" s="81"/>
      <c r="CVC1" s="81"/>
      <c r="CVD1" s="81"/>
      <c r="CVE1" s="81"/>
      <c r="CVF1" s="81"/>
      <c r="CVG1" s="81"/>
      <c r="CVH1" s="81"/>
      <c r="CVI1" s="81"/>
      <c r="CVJ1" s="81"/>
      <c r="CVK1" s="81"/>
      <c r="CVL1" s="81"/>
      <c r="CVM1" s="81"/>
      <c r="CVN1" s="81"/>
      <c r="CVO1" s="81"/>
      <c r="CVP1" s="81"/>
      <c r="CVQ1" s="81"/>
      <c r="CVR1" s="81"/>
      <c r="CVS1" s="81"/>
      <c r="CVT1" s="81"/>
      <c r="CVU1" s="81"/>
      <c r="CVV1" s="81"/>
      <c r="CVW1" s="81"/>
      <c r="CVX1" s="81"/>
      <c r="CVY1" s="81"/>
      <c r="CVZ1" s="81"/>
      <c r="CWA1" s="81"/>
      <c r="CWB1" s="81"/>
      <c r="CWC1" s="81"/>
      <c r="CWD1" s="81"/>
      <c r="CWE1" s="81"/>
      <c r="CWF1" s="81"/>
      <c r="CWG1" s="81"/>
      <c r="CWH1" s="81"/>
      <c r="CWI1" s="81"/>
      <c r="CWJ1" s="81"/>
      <c r="CWK1" s="81"/>
      <c r="CWL1" s="81"/>
      <c r="CWM1" s="81"/>
      <c r="CWN1" s="81"/>
      <c r="CWO1" s="81"/>
      <c r="CWP1" s="81"/>
      <c r="CWQ1" s="81"/>
      <c r="CWR1" s="81"/>
      <c r="CWS1" s="81"/>
      <c r="CWT1" s="81"/>
      <c r="CWU1" s="81"/>
      <c r="CWV1" s="81"/>
      <c r="CWW1" s="81"/>
      <c r="CWX1" s="81"/>
      <c r="CWY1" s="81"/>
      <c r="CWZ1" s="81"/>
      <c r="CXA1" s="81"/>
      <c r="CXB1" s="81"/>
      <c r="CXC1" s="81"/>
      <c r="CXD1" s="81"/>
      <c r="CXE1" s="81"/>
      <c r="CXF1" s="81"/>
      <c r="CXG1" s="81"/>
      <c r="CXH1" s="81"/>
      <c r="CXI1" s="81"/>
      <c r="CXJ1" s="81"/>
      <c r="CXK1" s="81"/>
      <c r="CXL1" s="81"/>
      <c r="CXM1" s="81"/>
      <c r="CXN1" s="81"/>
      <c r="CXO1" s="81"/>
      <c r="CXP1" s="81"/>
      <c r="CXQ1" s="81"/>
      <c r="CXR1" s="81"/>
      <c r="CXS1" s="81"/>
      <c r="CXT1" s="81"/>
      <c r="CXU1" s="81"/>
      <c r="CXV1" s="81"/>
      <c r="CXW1" s="81"/>
      <c r="CXX1" s="81"/>
      <c r="CXY1" s="81"/>
      <c r="CXZ1" s="81"/>
      <c r="CYA1" s="81"/>
      <c r="CYB1" s="81"/>
      <c r="CYC1" s="81"/>
      <c r="CYD1" s="81"/>
      <c r="CYE1" s="81"/>
      <c r="CYF1" s="81"/>
      <c r="CYG1" s="81"/>
      <c r="CYH1" s="81"/>
      <c r="CYI1" s="81"/>
      <c r="CYJ1" s="81"/>
      <c r="CYK1" s="81"/>
      <c r="CYL1" s="81"/>
      <c r="CYM1" s="81"/>
      <c r="CYN1" s="81"/>
      <c r="CYO1" s="81"/>
      <c r="CYP1" s="81"/>
      <c r="CYQ1" s="81"/>
      <c r="CYR1" s="81"/>
      <c r="CYS1" s="81"/>
      <c r="CYT1" s="81"/>
      <c r="CYU1" s="81"/>
      <c r="CYV1" s="81"/>
      <c r="CYW1" s="81"/>
      <c r="CYX1" s="81"/>
      <c r="CYY1" s="81"/>
      <c r="CYZ1" s="81"/>
      <c r="CZA1" s="81"/>
      <c r="CZB1" s="81"/>
      <c r="CZC1" s="81"/>
      <c r="CZD1" s="81"/>
      <c r="CZE1" s="81"/>
      <c r="CZF1" s="81"/>
      <c r="CZG1" s="81"/>
      <c r="CZH1" s="81"/>
      <c r="CZI1" s="81"/>
      <c r="CZJ1" s="81"/>
      <c r="CZK1" s="81"/>
      <c r="CZL1" s="81"/>
      <c r="CZM1" s="81"/>
      <c r="CZN1" s="81"/>
      <c r="CZO1" s="81"/>
      <c r="CZP1" s="81"/>
      <c r="CZQ1" s="81"/>
      <c r="CZR1" s="81"/>
      <c r="CZS1" s="81"/>
      <c r="CZT1" s="81"/>
      <c r="CZU1" s="81"/>
      <c r="CZV1" s="81"/>
      <c r="CZW1" s="81"/>
      <c r="CZX1" s="81"/>
      <c r="CZY1" s="81"/>
      <c r="CZZ1" s="81"/>
      <c r="DAA1" s="81"/>
      <c r="DAB1" s="81"/>
      <c r="DAC1" s="81"/>
      <c r="DAD1" s="81"/>
      <c r="DAE1" s="81"/>
      <c r="DAF1" s="81"/>
      <c r="DAG1" s="81"/>
      <c r="DAH1" s="81"/>
      <c r="DAI1" s="81"/>
      <c r="DAJ1" s="81"/>
      <c r="DAK1" s="81"/>
      <c r="DAL1" s="81"/>
      <c r="DAM1" s="81"/>
      <c r="DAN1" s="81"/>
      <c r="DAO1" s="81"/>
      <c r="DAP1" s="81"/>
      <c r="DAQ1" s="81"/>
      <c r="DAR1" s="81"/>
      <c r="DAS1" s="81"/>
      <c r="DAT1" s="81"/>
      <c r="DAU1" s="81"/>
      <c r="DAV1" s="81"/>
      <c r="DAW1" s="81"/>
      <c r="DAX1" s="81"/>
      <c r="DAY1" s="81"/>
      <c r="DAZ1" s="81"/>
      <c r="DBA1" s="81"/>
      <c r="DBB1" s="81"/>
      <c r="DBC1" s="81"/>
      <c r="DBD1" s="81"/>
      <c r="DBE1" s="81"/>
      <c r="DBF1" s="81"/>
      <c r="DBG1" s="81"/>
      <c r="DBH1" s="81"/>
      <c r="DBI1" s="81"/>
      <c r="DBJ1" s="81"/>
      <c r="DBK1" s="81"/>
      <c r="DBL1" s="81"/>
      <c r="DBM1" s="81"/>
      <c r="DBN1" s="81"/>
      <c r="DBO1" s="81"/>
      <c r="DBP1" s="81"/>
      <c r="DBQ1" s="81"/>
      <c r="DBR1" s="81"/>
      <c r="DBS1" s="81"/>
      <c r="DBT1" s="81"/>
      <c r="DBU1" s="81"/>
      <c r="DBV1" s="81"/>
      <c r="DBW1" s="81"/>
      <c r="DBX1" s="81"/>
      <c r="DBY1" s="81"/>
      <c r="DBZ1" s="81"/>
      <c r="DCA1" s="81"/>
      <c r="DCB1" s="81"/>
      <c r="DCC1" s="81"/>
      <c r="DCD1" s="81"/>
      <c r="DCE1" s="81"/>
      <c r="DCF1" s="81"/>
      <c r="DCG1" s="81"/>
      <c r="DCH1" s="81"/>
      <c r="DCI1" s="81"/>
      <c r="DCJ1" s="81"/>
      <c r="DCK1" s="81"/>
      <c r="DCL1" s="81"/>
      <c r="DCM1" s="81"/>
      <c r="DCN1" s="81"/>
      <c r="DCO1" s="81"/>
      <c r="DCP1" s="81"/>
      <c r="DCQ1" s="81"/>
      <c r="DCR1" s="81"/>
      <c r="DCS1" s="81"/>
      <c r="DCT1" s="81"/>
      <c r="DCU1" s="81"/>
      <c r="DCV1" s="81"/>
      <c r="DCW1" s="81"/>
      <c r="DCX1" s="81"/>
      <c r="DCY1" s="81"/>
      <c r="DCZ1" s="81"/>
      <c r="DDA1" s="81"/>
      <c r="DDB1" s="81"/>
      <c r="DDC1" s="81"/>
      <c r="DDD1" s="81"/>
      <c r="DDE1" s="81"/>
      <c r="DDF1" s="81"/>
      <c r="DDG1" s="81"/>
      <c r="DDH1" s="81"/>
      <c r="DDI1" s="81"/>
      <c r="DDJ1" s="81"/>
      <c r="DDK1" s="81"/>
      <c r="DDL1" s="81"/>
      <c r="DDM1" s="81"/>
      <c r="DDN1" s="81"/>
      <c r="DDO1" s="81"/>
      <c r="DDP1" s="81"/>
      <c r="DDQ1" s="81"/>
      <c r="DDR1" s="81"/>
      <c r="DDS1" s="81"/>
      <c r="DDT1" s="81"/>
      <c r="DDU1" s="81"/>
      <c r="DDV1" s="81"/>
      <c r="DDW1" s="81"/>
      <c r="DDX1" s="81"/>
      <c r="DDY1" s="81"/>
      <c r="DDZ1" s="81"/>
      <c r="DEA1" s="81"/>
      <c r="DEB1" s="81"/>
      <c r="DEC1" s="81"/>
      <c r="DED1" s="81"/>
      <c r="DEE1" s="81"/>
      <c r="DEF1" s="81"/>
      <c r="DEG1" s="81"/>
      <c r="DEH1" s="81"/>
      <c r="DEI1" s="81"/>
      <c r="DEJ1" s="81"/>
      <c r="DEK1" s="81"/>
      <c r="DEL1" s="81"/>
      <c r="DEM1" s="81"/>
      <c r="DEN1" s="81"/>
      <c r="DEO1" s="81"/>
      <c r="DEP1" s="81"/>
      <c r="DEQ1" s="81"/>
      <c r="DER1" s="81"/>
      <c r="DES1" s="81"/>
      <c r="DET1" s="81"/>
      <c r="DEU1" s="81"/>
      <c r="DEV1" s="81"/>
      <c r="DEW1" s="81"/>
      <c r="DEX1" s="81"/>
      <c r="DEY1" s="81"/>
      <c r="DEZ1" s="81"/>
      <c r="DFA1" s="81"/>
      <c r="DFB1" s="81"/>
      <c r="DFC1" s="81"/>
      <c r="DFD1" s="81"/>
      <c r="DFE1" s="81"/>
      <c r="DFF1" s="81"/>
      <c r="DFG1" s="81"/>
      <c r="DFH1" s="81"/>
      <c r="DFI1" s="81"/>
      <c r="DFJ1" s="81"/>
      <c r="DFK1" s="81"/>
      <c r="DFL1" s="81"/>
      <c r="DFM1" s="81"/>
      <c r="DFN1" s="81"/>
      <c r="DFO1" s="81"/>
      <c r="DFP1" s="81"/>
      <c r="DFQ1" s="81"/>
      <c r="DFR1" s="81"/>
      <c r="DFS1" s="81"/>
      <c r="DFT1" s="81"/>
      <c r="DFU1" s="81"/>
      <c r="DFV1" s="81"/>
      <c r="DFW1" s="81"/>
      <c r="DFX1" s="81"/>
      <c r="DFY1" s="81"/>
      <c r="DFZ1" s="81"/>
      <c r="DGA1" s="81"/>
      <c r="DGB1" s="81"/>
      <c r="DGC1" s="81"/>
      <c r="DGD1" s="81"/>
      <c r="DGE1" s="81"/>
      <c r="DGF1" s="81"/>
      <c r="DGG1" s="81"/>
      <c r="DGH1" s="81"/>
      <c r="DGI1" s="81"/>
      <c r="DGJ1" s="81"/>
      <c r="DGK1" s="81"/>
      <c r="DGL1" s="81"/>
      <c r="DGM1" s="81"/>
      <c r="DGN1" s="81"/>
      <c r="DGO1" s="81"/>
      <c r="DGP1" s="81"/>
      <c r="DGQ1" s="81"/>
      <c r="DGR1" s="81"/>
      <c r="DGS1" s="81"/>
      <c r="DGT1" s="81"/>
      <c r="DGU1" s="81"/>
      <c r="DGV1" s="81"/>
      <c r="DGW1" s="81"/>
      <c r="DGX1" s="81"/>
      <c r="DGY1" s="81"/>
      <c r="DGZ1" s="81"/>
      <c r="DHA1" s="81"/>
      <c r="DHB1" s="81"/>
      <c r="DHC1" s="81"/>
      <c r="DHD1" s="81"/>
      <c r="DHE1" s="81"/>
      <c r="DHF1" s="81"/>
      <c r="DHG1" s="81"/>
      <c r="DHH1" s="81"/>
      <c r="DHI1" s="81"/>
      <c r="DHJ1" s="81"/>
      <c r="DHK1" s="81"/>
      <c r="DHL1" s="81"/>
      <c r="DHM1" s="81"/>
      <c r="DHN1" s="81"/>
      <c r="DHO1" s="81"/>
      <c r="DHP1" s="81"/>
      <c r="DHQ1" s="81"/>
      <c r="DHR1" s="81"/>
      <c r="DHS1" s="81"/>
      <c r="DHT1" s="81"/>
      <c r="DHU1" s="81"/>
      <c r="DHV1" s="81"/>
      <c r="DHW1" s="81"/>
      <c r="DHX1" s="81"/>
      <c r="DHY1" s="81"/>
      <c r="DHZ1" s="81"/>
      <c r="DIA1" s="81"/>
      <c r="DIB1" s="81"/>
      <c r="DIC1" s="81"/>
      <c r="DID1" s="81"/>
      <c r="DIE1" s="81"/>
      <c r="DIF1" s="81"/>
      <c r="DIG1" s="81"/>
      <c r="DIH1" s="81"/>
      <c r="DII1" s="81"/>
      <c r="DIJ1" s="81"/>
      <c r="DIK1" s="81"/>
      <c r="DIL1" s="81"/>
      <c r="DIM1" s="81"/>
      <c r="DIN1" s="81"/>
      <c r="DIO1" s="81"/>
      <c r="DIP1" s="81"/>
      <c r="DIQ1" s="81"/>
      <c r="DIR1" s="81"/>
      <c r="DIS1" s="81"/>
      <c r="DIT1" s="81"/>
      <c r="DIU1" s="81"/>
      <c r="DIV1" s="81"/>
      <c r="DIW1" s="81"/>
      <c r="DIX1" s="81"/>
      <c r="DIY1" s="81"/>
      <c r="DIZ1" s="81"/>
      <c r="DJA1" s="81"/>
      <c r="DJB1" s="81"/>
      <c r="DJC1" s="81"/>
      <c r="DJD1" s="81"/>
      <c r="DJE1" s="81"/>
      <c r="DJF1" s="81"/>
      <c r="DJG1" s="81"/>
      <c r="DJH1" s="81"/>
      <c r="DJI1" s="81"/>
      <c r="DJJ1" s="81"/>
      <c r="DJK1" s="81"/>
      <c r="DJL1" s="81"/>
      <c r="DJM1" s="81"/>
      <c r="DJN1" s="81"/>
      <c r="DJO1" s="81"/>
      <c r="DJP1" s="81"/>
      <c r="DJQ1" s="81"/>
      <c r="DJR1" s="81"/>
      <c r="DJS1" s="81"/>
      <c r="DJT1" s="81"/>
      <c r="DJU1" s="81"/>
      <c r="DJV1" s="81"/>
      <c r="DJW1" s="81"/>
      <c r="DJX1" s="81"/>
      <c r="DJY1" s="81"/>
      <c r="DJZ1" s="81"/>
      <c r="DKA1" s="81"/>
      <c r="DKB1" s="81"/>
      <c r="DKC1" s="81"/>
      <c r="DKD1" s="81"/>
      <c r="DKE1" s="81"/>
      <c r="DKF1" s="81"/>
      <c r="DKG1" s="81"/>
      <c r="DKH1" s="81"/>
      <c r="DKI1" s="81"/>
      <c r="DKJ1" s="81"/>
      <c r="DKK1" s="81"/>
      <c r="DKL1" s="81"/>
      <c r="DKM1" s="81"/>
      <c r="DKN1" s="81"/>
      <c r="DKO1" s="81"/>
      <c r="DKP1" s="81"/>
      <c r="DKQ1" s="81"/>
      <c r="DKR1" s="81"/>
      <c r="DKS1" s="81"/>
      <c r="DKT1" s="81"/>
      <c r="DKU1" s="81"/>
      <c r="DKV1" s="81"/>
      <c r="DKW1" s="81"/>
      <c r="DKX1" s="81"/>
      <c r="DKY1" s="81"/>
      <c r="DKZ1" s="81"/>
      <c r="DLA1" s="81"/>
      <c r="DLB1" s="81"/>
      <c r="DLC1" s="81"/>
      <c r="DLD1" s="81"/>
      <c r="DLE1" s="81"/>
      <c r="DLF1" s="81"/>
      <c r="DLG1" s="81"/>
      <c r="DLH1" s="81"/>
      <c r="DLI1" s="81"/>
      <c r="DLJ1" s="81"/>
      <c r="DLK1" s="81"/>
      <c r="DLL1" s="81"/>
      <c r="DLM1" s="81"/>
      <c r="DLN1" s="81"/>
      <c r="DLO1" s="81"/>
      <c r="DLP1" s="81"/>
      <c r="DLQ1" s="81"/>
      <c r="DLR1" s="81"/>
      <c r="DLS1" s="81"/>
      <c r="DLT1" s="81"/>
      <c r="DLU1" s="81"/>
      <c r="DLV1" s="81"/>
      <c r="DLW1" s="81"/>
      <c r="DLX1" s="81"/>
      <c r="DLY1" s="81"/>
      <c r="DLZ1" s="81"/>
      <c r="DMA1" s="81"/>
      <c r="DMB1" s="81"/>
      <c r="DMC1" s="81"/>
      <c r="DMD1" s="81"/>
      <c r="DME1" s="81"/>
      <c r="DMF1" s="81"/>
      <c r="DMG1" s="81"/>
      <c r="DMH1" s="81"/>
      <c r="DMI1" s="81"/>
      <c r="DMJ1" s="81"/>
      <c r="DMK1" s="81"/>
      <c r="DML1" s="81"/>
      <c r="DMM1" s="81"/>
      <c r="DMN1" s="81"/>
      <c r="DMO1" s="81"/>
      <c r="DMP1" s="81"/>
      <c r="DMQ1" s="81"/>
      <c r="DMR1" s="81"/>
      <c r="DMS1" s="81"/>
      <c r="DMT1" s="81"/>
      <c r="DMU1" s="81"/>
      <c r="DMV1" s="81"/>
      <c r="DMW1" s="81"/>
      <c r="DMX1" s="81"/>
      <c r="DMY1" s="81"/>
      <c r="DMZ1" s="81"/>
      <c r="DNA1" s="81"/>
      <c r="DNB1" s="81"/>
      <c r="DNC1" s="81"/>
      <c r="DND1" s="81"/>
      <c r="DNE1" s="81"/>
      <c r="DNF1" s="81"/>
      <c r="DNG1" s="81"/>
      <c r="DNH1" s="81"/>
      <c r="DNI1" s="81"/>
      <c r="DNJ1" s="81"/>
      <c r="DNK1" s="81"/>
      <c r="DNL1" s="81"/>
      <c r="DNM1" s="81"/>
      <c r="DNN1" s="81"/>
      <c r="DNO1" s="81"/>
      <c r="DNP1" s="81"/>
      <c r="DNQ1" s="81"/>
      <c r="DNR1" s="81"/>
      <c r="DNS1" s="81"/>
      <c r="DNT1" s="81"/>
      <c r="DNU1" s="81"/>
      <c r="DNV1" s="81"/>
      <c r="DNW1" s="81"/>
      <c r="DNX1" s="81"/>
      <c r="DNY1" s="81"/>
      <c r="DNZ1" s="81"/>
      <c r="DOA1" s="81"/>
      <c r="DOB1" s="81"/>
      <c r="DOC1" s="81"/>
      <c r="DOD1" s="81"/>
      <c r="DOE1" s="81"/>
      <c r="DOF1" s="81"/>
      <c r="DOG1" s="81"/>
      <c r="DOH1" s="81"/>
      <c r="DOI1" s="81"/>
      <c r="DOJ1" s="81"/>
      <c r="DOK1" s="81"/>
      <c r="DOL1" s="81"/>
      <c r="DOM1" s="81"/>
      <c r="DON1" s="81"/>
      <c r="DOO1" s="81"/>
      <c r="DOP1" s="81"/>
      <c r="DOQ1" s="81"/>
      <c r="DOR1" s="81"/>
      <c r="DOS1" s="81"/>
      <c r="DOT1" s="81"/>
      <c r="DOU1" s="81"/>
      <c r="DOV1" s="81"/>
      <c r="DOW1" s="81"/>
      <c r="DOX1" s="81"/>
      <c r="DOY1" s="81"/>
      <c r="DOZ1" s="81"/>
      <c r="DPA1" s="81"/>
      <c r="DPB1" s="81"/>
      <c r="DPC1" s="81"/>
      <c r="DPD1" s="81"/>
      <c r="DPE1" s="81"/>
      <c r="DPF1" s="81"/>
      <c r="DPG1" s="81"/>
      <c r="DPH1" s="81"/>
      <c r="DPI1" s="81"/>
      <c r="DPJ1" s="81"/>
      <c r="DPK1" s="81"/>
      <c r="DPL1" s="81"/>
      <c r="DPM1" s="81"/>
      <c r="DPN1" s="81"/>
      <c r="DPO1" s="81"/>
      <c r="DPP1" s="81"/>
      <c r="DPQ1" s="81"/>
      <c r="DPR1" s="81"/>
      <c r="DPS1" s="81"/>
      <c r="DPT1" s="81"/>
      <c r="DPU1" s="81"/>
      <c r="DPV1" s="81"/>
      <c r="DPW1" s="81"/>
      <c r="DPX1" s="81"/>
      <c r="DPY1" s="81"/>
      <c r="DPZ1" s="81"/>
      <c r="DQA1" s="81"/>
      <c r="DQB1" s="81"/>
      <c r="DQC1" s="81"/>
      <c r="DQD1" s="81"/>
      <c r="DQE1" s="81"/>
      <c r="DQF1" s="81"/>
      <c r="DQG1" s="81"/>
      <c r="DQH1" s="81"/>
      <c r="DQI1" s="81"/>
      <c r="DQJ1" s="81"/>
      <c r="DQK1" s="81"/>
      <c r="DQL1" s="81"/>
      <c r="DQM1" s="81"/>
      <c r="DQN1" s="81"/>
      <c r="DQO1" s="81"/>
      <c r="DQP1" s="81"/>
      <c r="DQQ1" s="81"/>
      <c r="DQR1" s="81"/>
      <c r="DQS1" s="81"/>
      <c r="DQT1" s="81"/>
      <c r="DQU1" s="81"/>
      <c r="DQV1" s="81"/>
      <c r="DQW1" s="81"/>
      <c r="DQX1" s="81"/>
      <c r="DQY1" s="81"/>
      <c r="DQZ1" s="81"/>
      <c r="DRA1" s="81"/>
      <c r="DRB1" s="81"/>
      <c r="DRC1" s="81"/>
      <c r="DRD1" s="81"/>
      <c r="DRE1" s="81"/>
      <c r="DRF1" s="81"/>
      <c r="DRG1" s="81"/>
      <c r="DRH1" s="81"/>
      <c r="DRI1" s="81"/>
      <c r="DRJ1" s="81"/>
      <c r="DRK1" s="81"/>
      <c r="DRL1" s="81"/>
      <c r="DRM1" s="81"/>
      <c r="DRN1" s="81"/>
      <c r="DRO1" s="81"/>
      <c r="DRP1" s="81"/>
      <c r="DRQ1" s="81"/>
      <c r="DRR1" s="81"/>
      <c r="DRS1" s="81"/>
      <c r="DRT1" s="81"/>
      <c r="DRU1" s="81"/>
      <c r="DRV1" s="81"/>
      <c r="DRW1" s="81"/>
      <c r="DRX1" s="81"/>
      <c r="DRY1" s="81"/>
      <c r="DRZ1" s="81"/>
      <c r="DSA1" s="81"/>
      <c r="DSB1" s="81"/>
      <c r="DSC1" s="81"/>
      <c r="DSD1" s="81"/>
      <c r="DSE1" s="81"/>
      <c r="DSF1" s="81"/>
      <c r="DSG1" s="81"/>
      <c r="DSH1" s="81"/>
      <c r="DSI1" s="81"/>
      <c r="DSJ1" s="81"/>
      <c r="DSK1" s="81"/>
      <c r="DSL1" s="81"/>
      <c r="DSM1" s="81"/>
      <c r="DSN1" s="81"/>
      <c r="DSO1" s="81"/>
      <c r="DSP1" s="81"/>
      <c r="DSQ1" s="81"/>
      <c r="DSR1" s="81"/>
      <c r="DSS1" s="81"/>
      <c r="DST1" s="81"/>
      <c r="DSU1" s="81"/>
      <c r="DSV1" s="81"/>
      <c r="DSW1" s="81"/>
      <c r="DSX1" s="81"/>
      <c r="DSY1" s="81"/>
      <c r="DSZ1" s="81"/>
      <c r="DTA1" s="81"/>
      <c r="DTB1" s="81"/>
      <c r="DTC1" s="81"/>
      <c r="DTD1" s="81"/>
      <c r="DTE1" s="81"/>
      <c r="DTF1" s="81"/>
      <c r="DTG1" s="81"/>
      <c r="DTH1" s="81"/>
      <c r="DTI1" s="81"/>
      <c r="DTJ1" s="81"/>
      <c r="DTK1" s="81"/>
      <c r="DTL1" s="81"/>
      <c r="DTM1" s="81"/>
      <c r="DTN1" s="81"/>
      <c r="DTO1" s="81"/>
      <c r="DTP1" s="81"/>
      <c r="DTQ1" s="81"/>
      <c r="DTR1" s="81"/>
      <c r="DTS1" s="81"/>
      <c r="DTT1" s="81"/>
      <c r="DTU1" s="81"/>
      <c r="DTV1" s="81"/>
      <c r="DTW1" s="81"/>
      <c r="DTX1" s="81"/>
      <c r="DTY1" s="81"/>
      <c r="DTZ1" s="81"/>
      <c r="DUA1" s="81"/>
      <c r="DUB1" s="81"/>
      <c r="DUC1" s="81"/>
      <c r="DUD1" s="81"/>
      <c r="DUE1" s="81"/>
      <c r="DUF1" s="81"/>
      <c r="DUG1" s="81"/>
      <c r="DUH1" s="81"/>
      <c r="DUI1" s="81"/>
      <c r="DUJ1" s="81"/>
      <c r="DUK1" s="81"/>
      <c r="DUL1" s="81"/>
      <c r="DUM1" s="81"/>
      <c r="DUN1" s="81"/>
      <c r="DUO1" s="81"/>
      <c r="DUP1" s="81"/>
      <c r="DUQ1" s="81"/>
      <c r="DUR1" s="81"/>
      <c r="DUS1" s="81"/>
      <c r="DUT1" s="81"/>
      <c r="DUU1" s="81"/>
      <c r="DUV1" s="81"/>
      <c r="DUW1" s="81"/>
      <c r="DUX1" s="81"/>
      <c r="DUY1" s="81"/>
      <c r="DUZ1" s="81"/>
      <c r="DVA1" s="81"/>
      <c r="DVB1" s="81"/>
      <c r="DVC1" s="81"/>
      <c r="DVD1" s="81"/>
      <c r="DVE1" s="81"/>
      <c r="DVF1" s="81"/>
      <c r="DVG1" s="81"/>
      <c r="DVH1" s="81"/>
      <c r="DVI1" s="81"/>
      <c r="DVJ1" s="81"/>
      <c r="DVK1" s="81"/>
      <c r="DVL1" s="81"/>
      <c r="DVM1" s="81"/>
      <c r="DVN1" s="81"/>
      <c r="DVO1" s="81"/>
      <c r="DVP1" s="81"/>
      <c r="DVQ1" s="81"/>
      <c r="DVR1" s="81"/>
      <c r="DVS1" s="81"/>
      <c r="DVT1" s="81"/>
      <c r="DVU1" s="81"/>
      <c r="DVV1" s="81"/>
      <c r="DVW1" s="81"/>
      <c r="DVX1" s="81"/>
      <c r="DVY1" s="81"/>
      <c r="DVZ1" s="81"/>
      <c r="DWA1" s="81"/>
      <c r="DWB1" s="81"/>
      <c r="DWC1" s="81"/>
      <c r="DWD1" s="81"/>
      <c r="DWE1" s="81"/>
      <c r="DWF1" s="81"/>
      <c r="DWG1" s="81"/>
      <c r="DWH1" s="81"/>
      <c r="DWI1" s="81"/>
      <c r="DWJ1" s="81"/>
      <c r="DWK1" s="81"/>
      <c r="DWL1" s="81"/>
      <c r="DWM1" s="81"/>
      <c r="DWN1" s="81"/>
      <c r="DWO1" s="81"/>
      <c r="DWP1" s="81"/>
      <c r="DWQ1" s="81"/>
      <c r="DWR1" s="81"/>
      <c r="DWS1" s="81"/>
      <c r="DWT1" s="81"/>
      <c r="DWU1" s="81"/>
      <c r="DWV1" s="81"/>
      <c r="DWW1" s="81"/>
      <c r="DWX1" s="81"/>
      <c r="DWY1" s="81"/>
      <c r="DWZ1" s="81"/>
      <c r="DXA1" s="81"/>
      <c r="DXB1" s="81"/>
      <c r="DXC1" s="81"/>
      <c r="DXD1" s="81"/>
      <c r="DXE1" s="81"/>
      <c r="DXF1" s="81"/>
      <c r="DXG1" s="81"/>
      <c r="DXH1" s="81"/>
      <c r="DXI1" s="81"/>
      <c r="DXJ1" s="81"/>
      <c r="DXK1" s="81"/>
      <c r="DXL1" s="81"/>
      <c r="DXM1" s="81"/>
      <c r="DXN1" s="81"/>
      <c r="DXO1" s="81"/>
      <c r="DXP1" s="81"/>
      <c r="DXQ1" s="81"/>
      <c r="DXR1" s="81"/>
      <c r="DXS1" s="81"/>
      <c r="DXT1" s="81"/>
      <c r="DXU1" s="81"/>
      <c r="DXV1" s="81"/>
      <c r="DXW1" s="81"/>
      <c r="DXX1" s="81"/>
      <c r="DXY1" s="81"/>
      <c r="DXZ1" s="81"/>
      <c r="DYA1" s="81"/>
      <c r="DYB1" s="81"/>
      <c r="DYC1" s="81"/>
      <c r="DYD1" s="81"/>
      <c r="DYE1" s="81"/>
      <c r="DYF1" s="81"/>
      <c r="DYG1" s="81"/>
      <c r="DYH1" s="81"/>
      <c r="DYI1" s="81"/>
      <c r="DYJ1" s="81"/>
      <c r="DYK1" s="81"/>
      <c r="DYL1" s="81"/>
      <c r="DYM1" s="81"/>
      <c r="DYN1" s="81"/>
      <c r="DYO1" s="81"/>
      <c r="DYP1" s="81"/>
      <c r="DYQ1" s="81"/>
      <c r="DYR1" s="81"/>
      <c r="DYS1" s="81"/>
      <c r="DYT1" s="81"/>
      <c r="DYU1" s="81"/>
      <c r="DYV1" s="81"/>
      <c r="DYW1" s="81"/>
      <c r="DYX1" s="81"/>
      <c r="DYY1" s="81"/>
      <c r="DYZ1" s="81"/>
      <c r="DZA1" s="81"/>
      <c r="DZB1" s="81"/>
      <c r="DZC1" s="81"/>
      <c r="DZD1" s="81"/>
      <c r="DZE1" s="81"/>
      <c r="DZF1" s="81"/>
      <c r="DZG1" s="81"/>
      <c r="DZH1" s="81"/>
      <c r="DZI1" s="81"/>
      <c r="DZJ1" s="81"/>
      <c r="DZK1" s="81"/>
      <c r="DZL1" s="81"/>
      <c r="DZM1" s="81"/>
      <c r="DZN1" s="81"/>
      <c r="DZO1" s="81"/>
      <c r="DZP1" s="81"/>
      <c r="DZQ1" s="81"/>
      <c r="DZR1" s="81"/>
      <c r="DZS1" s="81"/>
      <c r="DZT1" s="81"/>
      <c r="DZU1" s="81"/>
      <c r="DZV1" s="81"/>
      <c r="DZW1" s="81"/>
      <c r="DZX1" s="81"/>
      <c r="DZY1" s="81"/>
      <c r="DZZ1" s="81"/>
      <c r="EAA1" s="81"/>
      <c r="EAB1" s="81"/>
      <c r="EAC1" s="81"/>
      <c r="EAD1" s="81"/>
      <c r="EAE1" s="81"/>
      <c r="EAF1" s="81"/>
      <c r="EAG1" s="81"/>
      <c r="EAH1" s="81"/>
      <c r="EAI1" s="81"/>
      <c r="EAJ1" s="81"/>
      <c r="EAK1" s="81"/>
      <c r="EAL1" s="81"/>
      <c r="EAM1" s="81"/>
      <c r="EAN1" s="81"/>
      <c r="EAO1" s="81"/>
      <c r="EAP1" s="81"/>
      <c r="EAQ1" s="81"/>
      <c r="EAR1" s="81"/>
      <c r="EAS1" s="81"/>
      <c r="EAT1" s="81"/>
      <c r="EAU1" s="81"/>
      <c r="EAV1" s="81"/>
      <c r="EAW1" s="81"/>
      <c r="EAX1" s="81"/>
      <c r="EAY1" s="81"/>
      <c r="EAZ1" s="81"/>
      <c r="EBA1" s="81"/>
      <c r="EBB1" s="81"/>
      <c r="EBC1" s="81"/>
      <c r="EBD1" s="81"/>
      <c r="EBE1" s="81"/>
      <c r="EBF1" s="81"/>
      <c r="EBG1" s="81"/>
      <c r="EBH1" s="81"/>
      <c r="EBI1" s="81"/>
      <c r="EBJ1" s="81"/>
      <c r="EBK1" s="81"/>
      <c r="EBL1" s="81"/>
      <c r="EBM1" s="81"/>
      <c r="EBN1" s="81"/>
      <c r="EBO1" s="81"/>
      <c r="EBP1" s="81"/>
      <c r="EBQ1" s="81"/>
      <c r="EBR1" s="81"/>
      <c r="EBS1" s="81"/>
      <c r="EBT1" s="81"/>
      <c r="EBU1" s="81"/>
      <c r="EBV1" s="81"/>
      <c r="EBW1" s="81"/>
      <c r="EBX1" s="81"/>
      <c r="EBY1" s="81"/>
      <c r="EBZ1" s="81"/>
      <c r="ECA1" s="81"/>
      <c r="ECB1" s="81"/>
      <c r="ECC1" s="81"/>
      <c r="ECD1" s="81"/>
      <c r="ECE1" s="81"/>
      <c r="ECF1" s="81"/>
      <c r="ECG1" s="81"/>
      <c r="ECH1" s="81"/>
      <c r="ECI1" s="81"/>
      <c r="ECJ1" s="81"/>
      <c r="ECK1" s="81"/>
      <c r="ECL1" s="81"/>
      <c r="ECM1" s="81"/>
      <c r="ECN1" s="81"/>
      <c r="ECO1" s="81"/>
      <c r="ECP1" s="81"/>
      <c r="ECQ1" s="81"/>
      <c r="ECR1" s="81"/>
      <c r="ECS1" s="81"/>
      <c r="ECT1" s="81"/>
      <c r="ECU1" s="81"/>
      <c r="ECV1" s="81"/>
      <c r="ECW1" s="81"/>
      <c r="ECX1" s="81"/>
      <c r="ECY1" s="81"/>
      <c r="ECZ1" s="81"/>
      <c r="EDA1" s="81"/>
      <c r="EDB1" s="81"/>
      <c r="EDC1" s="81"/>
      <c r="EDD1" s="81"/>
      <c r="EDE1" s="81"/>
      <c r="EDF1" s="81"/>
      <c r="EDG1" s="81"/>
      <c r="EDH1" s="81"/>
      <c r="EDI1" s="81"/>
      <c r="EDJ1" s="81"/>
      <c r="EDK1" s="81"/>
      <c r="EDL1" s="81"/>
      <c r="EDM1" s="81"/>
      <c r="EDN1" s="81"/>
      <c r="EDO1" s="81"/>
      <c r="EDP1" s="81"/>
      <c r="EDQ1" s="81"/>
      <c r="EDR1" s="81"/>
      <c r="EDS1" s="81"/>
      <c r="EDT1" s="81"/>
      <c r="EDU1" s="81"/>
      <c r="EDV1" s="81"/>
      <c r="EDW1" s="81"/>
      <c r="EDX1" s="81"/>
      <c r="EDY1" s="81"/>
      <c r="EDZ1" s="81"/>
      <c r="EEA1" s="81"/>
      <c r="EEB1" s="81"/>
      <c r="EEC1" s="81"/>
      <c r="EED1" s="81"/>
      <c r="EEE1" s="81"/>
      <c r="EEF1" s="81"/>
      <c r="EEG1" s="81"/>
      <c r="EEH1" s="81"/>
      <c r="EEI1" s="81"/>
      <c r="EEJ1" s="81"/>
      <c r="EEK1" s="81"/>
      <c r="EEL1" s="81"/>
      <c r="EEM1" s="81"/>
      <c r="EEN1" s="81"/>
      <c r="EEO1" s="81"/>
      <c r="EEP1" s="81"/>
      <c r="EEQ1" s="81"/>
      <c r="EER1" s="81"/>
      <c r="EES1" s="81"/>
      <c r="EET1" s="81"/>
      <c r="EEU1" s="81"/>
      <c r="EEV1" s="81"/>
      <c r="EEW1" s="81"/>
      <c r="EEX1" s="81"/>
      <c r="EEY1" s="81"/>
      <c r="EEZ1" s="81"/>
      <c r="EFA1" s="81"/>
      <c r="EFB1" s="81"/>
      <c r="EFC1" s="81"/>
      <c r="EFD1" s="81"/>
      <c r="EFE1" s="81"/>
      <c r="EFF1" s="81"/>
      <c r="EFG1" s="81"/>
      <c r="EFH1" s="81"/>
      <c r="EFI1" s="81"/>
      <c r="EFJ1" s="81"/>
      <c r="EFK1" s="81"/>
      <c r="EFL1" s="81"/>
      <c r="EFM1" s="81"/>
      <c r="EFN1" s="81"/>
      <c r="EFO1" s="81"/>
      <c r="EFP1" s="81"/>
      <c r="EFQ1" s="81"/>
      <c r="EFR1" s="81"/>
      <c r="EFS1" s="81"/>
      <c r="EFT1" s="81"/>
      <c r="EFU1" s="81"/>
      <c r="EFV1" s="81"/>
      <c r="EFW1" s="81"/>
      <c r="EFX1" s="81"/>
      <c r="EFY1" s="81"/>
      <c r="EFZ1" s="81"/>
      <c r="EGA1" s="81"/>
      <c r="EGB1" s="81"/>
      <c r="EGC1" s="81"/>
      <c r="EGD1" s="81"/>
      <c r="EGE1" s="81"/>
      <c r="EGF1" s="81"/>
      <c r="EGG1" s="81"/>
      <c r="EGH1" s="81"/>
      <c r="EGI1" s="81"/>
      <c r="EGJ1" s="81"/>
      <c r="EGK1" s="81"/>
      <c r="EGL1" s="81"/>
      <c r="EGM1" s="81"/>
      <c r="EGN1" s="81"/>
      <c r="EGO1" s="81"/>
      <c r="EGP1" s="81"/>
      <c r="EGQ1" s="81"/>
      <c r="EGR1" s="81"/>
      <c r="EGS1" s="81"/>
      <c r="EGT1" s="81"/>
      <c r="EGU1" s="81"/>
      <c r="EGV1" s="81"/>
      <c r="EGW1" s="81"/>
      <c r="EGX1" s="81"/>
      <c r="EGY1" s="81"/>
      <c r="EGZ1" s="81"/>
      <c r="EHA1" s="81"/>
      <c r="EHB1" s="81"/>
      <c r="EHC1" s="81"/>
      <c r="EHD1" s="81"/>
      <c r="EHE1" s="81"/>
      <c r="EHF1" s="81"/>
      <c r="EHG1" s="81"/>
      <c r="EHH1" s="81"/>
      <c r="EHI1" s="81"/>
      <c r="EHJ1" s="81"/>
      <c r="EHK1" s="81"/>
      <c r="EHL1" s="81"/>
      <c r="EHM1" s="81"/>
      <c r="EHN1" s="81"/>
      <c r="EHO1" s="81"/>
      <c r="EHP1" s="81"/>
      <c r="EHQ1" s="81"/>
      <c r="EHR1" s="81"/>
      <c r="EHS1" s="81"/>
      <c r="EHT1" s="81"/>
      <c r="EHU1" s="81"/>
      <c r="EHV1" s="81"/>
      <c r="EHW1" s="81"/>
      <c r="EHX1" s="81"/>
      <c r="EHY1" s="81"/>
      <c r="EHZ1" s="81"/>
      <c r="EIA1" s="81"/>
      <c r="EIB1" s="81"/>
      <c r="EIC1" s="81"/>
      <c r="EID1" s="81"/>
      <c r="EIE1" s="81"/>
      <c r="EIF1" s="81"/>
      <c r="EIG1" s="81"/>
      <c r="EIH1" s="81"/>
      <c r="EII1" s="81"/>
      <c r="EIJ1" s="81"/>
      <c r="EIK1" s="81"/>
      <c r="EIL1" s="81"/>
      <c r="EIM1" s="81"/>
      <c r="EIN1" s="81"/>
      <c r="EIO1" s="81"/>
      <c r="EIP1" s="81"/>
      <c r="EIQ1" s="81"/>
      <c r="EIR1" s="81"/>
      <c r="EIS1" s="81"/>
      <c r="EIT1" s="81"/>
      <c r="EIU1" s="81"/>
      <c r="EIV1" s="81"/>
      <c r="EIW1" s="81"/>
      <c r="EIX1" s="81"/>
      <c r="EIY1" s="81"/>
      <c r="EIZ1" s="81"/>
      <c r="EJA1" s="81"/>
      <c r="EJB1" s="81"/>
      <c r="EJC1" s="81"/>
      <c r="EJD1" s="81"/>
      <c r="EJE1" s="81"/>
      <c r="EJF1" s="81"/>
      <c r="EJG1" s="81"/>
      <c r="EJH1" s="81"/>
      <c r="EJI1" s="81"/>
      <c r="EJJ1" s="81"/>
      <c r="EJK1" s="81"/>
      <c r="EJL1" s="81"/>
      <c r="EJM1" s="81"/>
      <c r="EJN1" s="81"/>
      <c r="EJO1" s="81"/>
      <c r="EJP1" s="81"/>
      <c r="EJQ1" s="81"/>
      <c r="EJR1" s="81"/>
      <c r="EJS1" s="81"/>
      <c r="EJT1" s="81"/>
      <c r="EJU1" s="81"/>
      <c r="EJV1" s="81"/>
      <c r="EJW1" s="81"/>
      <c r="EJX1" s="81"/>
      <c r="EJY1" s="81"/>
      <c r="EJZ1" s="81"/>
      <c r="EKA1" s="81"/>
      <c r="EKB1" s="81"/>
      <c r="EKC1" s="81"/>
      <c r="EKD1" s="81"/>
      <c r="EKE1" s="81"/>
      <c r="EKF1" s="81"/>
      <c r="EKG1" s="81"/>
      <c r="EKH1" s="81"/>
      <c r="EKI1" s="81"/>
      <c r="EKJ1" s="81"/>
      <c r="EKK1" s="81"/>
      <c r="EKL1" s="81"/>
      <c r="EKM1" s="81"/>
      <c r="EKN1" s="81"/>
      <c r="EKO1" s="81"/>
      <c r="EKP1" s="81"/>
      <c r="EKQ1" s="81"/>
      <c r="EKR1" s="81"/>
      <c r="EKS1" s="81"/>
      <c r="EKT1" s="81"/>
      <c r="EKU1" s="81"/>
      <c r="EKV1" s="81"/>
      <c r="EKW1" s="81"/>
      <c r="EKX1" s="81"/>
      <c r="EKY1" s="81"/>
      <c r="EKZ1" s="81"/>
      <c r="ELA1" s="81"/>
      <c r="ELB1" s="81"/>
      <c r="ELC1" s="81"/>
      <c r="ELD1" s="81"/>
      <c r="ELE1" s="81"/>
      <c r="ELF1" s="81"/>
      <c r="ELG1" s="81"/>
      <c r="ELH1" s="81"/>
      <c r="ELI1" s="81"/>
      <c r="ELJ1" s="81"/>
      <c r="ELK1" s="81"/>
      <c r="ELL1" s="81"/>
      <c r="ELM1" s="81"/>
      <c r="ELN1" s="81"/>
      <c r="ELO1" s="81"/>
      <c r="ELP1" s="81"/>
      <c r="ELQ1" s="81"/>
      <c r="ELR1" s="81"/>
      <c r="ELS1" s="81"/>
      <c r="ELT1" s="81"/>
      <c r="ELU1" s="81"/>
      <c r="ELV1" s="81"/>
      <c r="ELW1" s="81"/>
      <c r="ELX1" s="81"/>
      <c r="ELY1" s="81"/>
      <c r="ELZ1" s="81"/>
      <c r="EMA1" s="81"/>
      <c r="EMB1" s="81"/>
      <c r="EMC1" s="81"/>
      <c r="EMD1" s="81"/>
      <c r="EME1" s="81"/>
      <c r="EMF1" s="81"/>
      <c r="EMG1" s="81"/>
      <c r="EMH1" s="81"/>
      <c r="EMI1" s="81"/>
      <c r="EMJ1" s="81"/>
      <c r="EMK1" s="81"/>
      <c r="EML1" s="81"/>
      <c r="EMM1" s="81"/>
      <c r="EMN1" s="81"/>
      <c r="EMO1" s="81"/>
      <c r="EMP1" s="81"/>
      <c r="EMQ1" s="81"/>
      <c r="EMR1" s="81"/>
      <c r="EMS1" s="81"/>
      <c r="EMT1" s="81"/>
      <c r="EMU1" s="81"/>
      <c r="EMV1" s="81"/>
      <c r="EMW1" s="81"/>
      <c r="EMX1" s="81"/>
      <c r="EMY1" s="81"/>
      <c r="EMZ1" s="81"/>
      <c r="ENA1" s="81"/>
      <c r="ENB1" s="81"/>
      <c r="ENC1" s="81"/>
      <c r="END1" s="81"/>
      <c r="ENE1" s="81"/>
      <c r="ENF1" s="81"/>
      <c r="ENG1" s="81"/>
      <c r="ENH1" s="81"/>
      <c r="ENI1" s="81"/>
      <c r="ENJ1" s="81"/>
      <c r="ENK1" s="81"/>
      <c r="ENL1" s="81"/>
      <c r="ENM1" s="81"/>
      <c r="ENN1" s="81"/>
      <c r="ENO1" s="81"/>
      <c r="ENP1" s="81"/>
      <c r="ENQ1" s="81"/>
      <c r="ENR1" s="81"/>
      <c r="ENS1" s="81"/>
      <c r="ENT1" s="81"/>
      <c r="ENU1" s="81"/>
      <c r="ENV1" s="81"/>
      <c r="ENW1" s="81"/>
      <c r="ENX1" s="81"/>
      <c r="ENY1" s="81"/>
      <c r="ENZ1" s="81"/>
      <c r="EOA1" s="81"/>
      <c r="EOB1" s="81"/>
      <c r="EOC1" s="81"/>
      <c r="EOD1" s="81"/>
      <c r="EOE1" s="81"/>
      <c r="EOF1" s="81"/>
      <c r="EOG1" s="81"/>
      <c r="EOH1" s="81"/>
      <c r="EOI1" s="81"/>
      <c r="EOJ1" s="81"/>
      <c r="EOK1" s="81"/>
      <c r="EOL1" s="81"/>
      <c r="EOM1" s="81"/>
      <c r="EON1" s="81"/>
      <c r="EOO1" s="81"/>
      <c r="EOP1" s="81"/>
      <c r="EOQ1" s="81"/>
      <c r="EOR1" s="81"/>
      <c r="EOS1" s="81"/>
      <c r="EOT1" s="81"/>
      <c r="EOU1" s="81"/>
      <c r="EOV1" s="81"/>
      <c r="EOW1" s="81"/>
      <c r="EOX1" s="81"/>
      <c r="EOY1" s="81"/>
      <c r="EOZ1" s="81"/>
      <c r="EPA1" s="81"/>
      <c r="EPB1" s="81"/>
      <c r="EPC1" s="81"/>
      <c r="EPD1" s="81"/>
      <c r="EPE1" s="81"/>
      <c r="EPF1" s="81"/>
      <c r="EPG1" s="81"/>
      <c r="EPH1" s="81"/>
      <c r="EPI1" s="81"/>
      <c r="EPJ1" s="81"/>
      <c r="EPK1" s="81"/>
      <c r="EPL1" s="81"/>
      <c r="EPM1" s="81"/>
      <c r="EPN1" s="81"/>
      <c r="EPO1" s="81"/>
      <c r="EPP1" s="81"/>
      <c r="EPQ1" s="81"/>
      <c r="EPR1" s="81"/>
      <c r="EPS1" s="81"/>
      <c r="EPT1" s="81"/>
      <c r="EPU1" s="81"/>
      <c r="EPV1" s="81"/>
      <c r="EPW1" s="81"/>
      <c r="EPX1" s="81"/>
      <c r="EPY1" s="81"/>
      <c r="EPZ1" s="81"/>
      <c r="EQA1" s="81"/>
      <c r="EQB1" s="81"/>
      <c r="EQC1" s="81"/>
      <c r="EQD1" s="81"/>
      <c r="EQE1" s="81"/>
      <c r="EQF1" s="81"/>
      <c r="EQG1" s="81"/>
      <c r="EQH1" s="81"/>
      <c r="EQI1" s="81"/>
      <c r="EQJ1" s="81"/>
      <c r="EQK1" s="81"/>
      <c r="EQL1" s="81"/>
      <c r="EQM1" s="81"/>
      <c r="EQN1" s="81"/>
      <c r="EQO1" s="81"/>
      <c r="EQP1" s="81"/>
      <c r="EQQ1" s="81"/>
      <c r="EQR1" s="81"/>
      <c r="EQS1" s="81"/>
      <c r="EQT1" s="81"/>
      <c r="EQU1" s="81"/>
      <c r="EQV1" s="81"/>
      <c r="EQW1" s="81"/>
      <c r="EQX1" s="81"/>
      <c r="EQY1" s="81"/>
      <c r="EQZ1" s="81"/>
      <c r="ERA1" s="81"/>
      <c r="ERB1" s="81"/>
      <c r="ERC1" s="81"/>
      <c r="ERD1" s="81"/>
      <c r="ERE1" s="81"/>
      <c r="ERF1" s="81"/>
      <c r="ERG1" s="81"/>
      <c r="ERH1" s="81"/>
      <c r="ERI1" s="81"/>
      <c r="ERJ1" s="81"/>
      <c r="ERK1" s="81"/>
      <c r="ERL1" s="81"/>
      <c r="ERM1" s="81"/>
      <c r="ERN1" s="81"/>
      <c r="ERO1" s="81"/>
      <c r="ERP1" s="81"/>
      <c r="ERQ1" s="81"/>
      <c r="ERR1" s="81"/>
      <c r="ERS1" s="81"/>
      <c r="ERT1" s="81"/>
      <c r="ERU1" s="81"/>
      <c r="ERV1" s="81"/>
      <c r="ERW1" s="81"/>
      <c r="ERX1" s="81"/>
      <c r="ERY1" s="81"/>
      <c r="ERZ1" s="81"/>
      <c r="ESA1" s="81"/>
      <c r="ESB1" s="81"/>
      <c r="ESC1" s="81"/>
      <c r="ESD1" s="81"/>
      <c r="ESE1" s="81"/>
      <c r="ESF1" s="81"/>
      <c r="ESG1" s="81"/>
      <c r="ESH1" s="81"/>
      <c r="ESI1" s="81"/>
      <c r="ESJ1" s="81"/>
      <c r="ESK1" s="81"/>
      <c r="ESL1" s="81"/>
      <c r="ESM1" s="81"/>
      <c r="ESN1" s="81"/>
      <c r="ESO1" s="81"/>
      <c r="ESP1" s="81"/>
      <c r="ESQ1" s="81"/>
      <c r="ESR1" s="81"/>
      <c r="ESS1" s="81"/>
      <c r="EST1" s="81"/>
      <c r="ESU1" s="81"/>
      <c r="ESV1" s="81"/>
      <c r="ESW1" s="81"/>
      <c r="ESX1" s="81"/>
      <c r="ESY1" s="81"/>
      <c r="ESZ1" s="81"/>
      <c r="ETA1" s="81"/>
      <c r="ETB1" s="81"/>
      <c r="ETC1" s="81"/>
      <c r="ETD1" s="81"/>
      <c r="ETE1" s="81"/>
      <c r="ETF1" s="81"/>
      <c r="ETG1" s="81"/>
      <c r="ETH1" s="81"/>
      <c r="ETI1" s="81"/>
      <c r="ETJ1" s="81"/>
      <c r="ETK1" s="81"/>
      <c r="ETL1" s="81"/>
      <c r="ETM1" s="81"/>
      <c r="ETN1" s="81"/>
      <c r="ETO1" s="81"/>
      <c r="ETP1" s="81"/>
      <c r="ETQ1" s="81"/>
      <c r="ETR1" s="81"/>
      <c r="ETS1" s="81"/>
      <c r="ETT1" s="81"/>
      <c r="ETU1" s="81"/>
      <c r="ETV1" s="81"/>
      <c r="ETW1" s="81"/>
      <c r="ETX1" s="81"/>
      <c r="ETY1" s="81"/>
      <c r="ETZ1" s="81"/>
      <c r="EUA1" s="81"/>
      <c r="EUB1" s="81"/>
      <c r="EUC1" s="81"/>
      <c r="EUD1" s="81"/>
      <c r="EUE1" s="81"/>
      <c r="EUF1" s="81"/>
      <c r="EUG1" s="81"/>
      <c r="EUH1" s="81"/>
      <c r="EUI1" s="81"/>
      <c r="EUJ1" s="81"/>
      <c r="EUK1" s="81"/>
      <c r="EUL1" s="81"/>
      <c r="EUM1" s="81"/>
      <c r="EUN1" s="81"/>
      <c r="EUO1" s="81"/>
      <c r="EUP1" s="81"/>
      <c r="EUQ1" s="81"/>
      <c r="EUR1" s="81"/>
      <c r="EUS1" s="81"/>
      <c r="EUT1" s="81"/>
      <c r="EUU1" s="81"/>
      <c r="EUV1" s="81"/>
      <c r="EUW1" s="81"/>
      <c r="EUX1" s="81"/>
      <c r="EUY1" s="81"/>
      <c r="EUZ1" s="81"/>
      <c r="EVA1" s="81"/>
      <c r="EVB1" s="81"/>
      <c r="EVC1" s="81"/>
      <c r="EVD1" s="81"/>
      <c r="EVE1" s="81"/>
      <c r="EVF1" s="81"/>
      <c r="EVG1" s="81"/>
      <c r="EVH1" s="81"/>
      <c r="EVI1" s="81"/>
      <c r="EVJ1" s="81"/>
      <c r="EVK1" s="81"/>
      <c r="EVL1" s="81"/>
      <c r="EVM1" s="81"/>
      <c r="EVN1" s="81"/>
      <c r="EVO1" s="81"/>
      <c r="EVP1" s="81"/>
      <c r="EVQ1" s="81"/>
      <c r="EVR1" s="81"/>
      <c r="EVS1" s="81"/>
      <c r="EVT1" s="81"/>
      <c r="EVU1" s="81"/>
      <c r="EVV1" s="81"/>
      <c r="EVW1" s="81"/>
      <c r="EVX1" s="81"/>
      <c r="EVY1" s="81"/>
      <c r="EVZ1" s="81"/>
      <c r="EWA1" s="81"/>
      <c r="EWB1" s="81"/>
      <c r="EWC1" s="81"/>
      <c r="EWD1" s="81"/>
      <c r="EWE1" s="81"/>
      <c r="EWF1" s="81"/>
      <c r="EWG1" s="81"/>
      <c r="EWH1" s="81"/>
      <c r="EWI1" s="81"/>
      <c r="EWJ1" s="81"/>
      <c r="EWK1" s="81"/>
      <c r="EWL1" s="81"/>
      <c r="EWM1" s="81"/>
      <c r="EWN1" s="81"/>
      <c r="EWO1" s="81"/>
      <c r="EWP1" s="81"/>
      <c r="EWQ1" s="81"/>
      <c r="EWR1" s="81"/>
      <c r="EWS1" s="81"/>
      <c r="EWT1" s="81"/>
      <c r="EWU1" s="81"/>
      <c r="EWV1" s="81"/>
      <c r="EWW1" s="81"/>
      <c r="EWX1" s="81"/>
      <c r="EWY1" s="81"/>
      <c r="EWZ1" s="81"/>
      <c r="EXA1" s="81"/>
      <c r="EXB1" s="81"/>
      <c r="EXC1" s="81"/>
      <c r="EXD1" s="81"/>
      <c r="EXE1" s="81"/>
      <c r="EXF1" s="81"/>
      <c r="EXG1" s="81"/>
      <c r="EXH1" s="81"/>
      <c r="EXI1" s="81"/>
      <c r="EXJ1" s="81"/>
      <c r="EXK1" s="81"/>
      <c r="EXL1" s="81"/>
      <c r="EXM1" s="81"/>
      <c r="EXN1" s="81"/>
      <c r="EXO1" s="81"/>
      <c r="EXP1" s="81"/>
      <c r="EXQ1" s="81"/>
      <c r="EXR1" s="81"/>
      <c r="EXS1" s="81"/>
      <c r="EXT1" s="81"/>
      <c r="EXU1" s="81"/>
      <c r="EXV1" s="81"/>
      <c r="EXW1" s="81"/>
      <c r="EXX1" s="81"/>
      <c r="EXY1" s="81"/>
      <c r="EXZ1" s="81"/>
      <c r="EYA1" s="81"/>
      <c r="EYB1" s="81"/>
      <c r="EYC1" s="81"/>
      <c r="EYD1" s="81"/>
      <c r="EYE1" s="81"/>
      <c r="EYF1" s="81"/>
      <c r="EYG1" s="81"/>
      <c r="EYH1" s="81"/>
      <c r="EYI1" s="81"/>
      <c r="EYJ1" s="81"/>
      <c r="EYK1" s="81"/>
      <c r="EYL1" s="81"/>
      <c r="EYM1" s="81"/>
      <c r="EYN1" s="81"/>
      <c r="EYO1" s="81"/>
      <c r="EYP1" s="81"/>
      <c r="EYQ1" s="81"/>
      <c r="EYR1" s="81"/>
      <c r="EYS1" s="81"/>
      <c r="EYT1" s="81"/>
      <c r="EYU1" s="81"/>
      <c r="EYV1" s="81"/>
      <c r="EYW1" s="81"/>
      <c r="EYX1" s="81"/>
      <c r="EYY1" s="81"/>
      <c r="EYZ1" s="81"/>
      <c r="EZA1" s="81"/>
      <c r="EZB1" s="81"/>
      <c r="EZC1" s="81"/>
      <c r="EZD1" s="81"/>
      <c r="EZE1" s="81"/>
      <c r="EZF1" s="81"/>
      <c r="EZG1" s="81"/>
      <c r="EZH1" s="81"/>
      <c r="EZI1" s="81"/>
      <c r="EZJ1" s="81"/>
      <c r="EZK1" s="81"/>
      <c r="EZL1" s="81"/>
      <c r="EZM1" s="81"/>
      <c r="EZN1" s="81"/>
      <c r="EZO1" s="81"/>
      <c r="EZP1" s="81"/>
      <c r="EZQ1" s="81"/>
      <c r="EZR1" s="81"/>
      <c r="EZS1" s="81"/>
      <c r="EZT1" s="81"/>
      <c r="EZU1" s="81"/>
      <c r="EZV1" s="81"/>
      <c r="EZW1" s="81"/>
      <c r="EZX1" s="81"/>
      <c r="EZY1" s="81"/>
      <c r="EZZ1" s="81"/>
      <c r="FAA1" s="81"/>
      <c r="FAB1" s="81"/>
      <c r="FAC1" s="81"/>
      <c r="FAD1" s="81"/>
      <c r="FAE1" s="81"/>
      <c r="FAF1" s="81"/>
      <c r="FAG1" s="81"/>
      <c r="FAH1" s="81"/>
      <c r="FAI1" s="81"/>
      <c r="FAJ1" s="81"/>
      <c r="FAK1" s="81"/>
      <c r="FAL1" s="81"/>
      <c r="FAM1" s="81"/>
      <c r="FAN1" s="81"/>
      <c r="FAO1" s="81"/>
      <c r="FAP1" s="81"/>
      <c r="FAQ1" s="81"/>
      <c r="FAR1" s="81"/>
      <c r="FAS1" s="81"/>
      <c r="FAT1" s="81"/>
      <c r="FAU1" s="81"/>
      <c r="FAV1" s="81"/>
      <c r="FAW1" s="81"/>
      <c r="FAX1" s="81"/>
      <c r="FAY1" s="81"/>
      <c r="FAZ1" s="81"/>
      <c r="FBA1" s="81"/>
      <c r="FBB1" s="81"/>
      <c r="FBC1" s="81"/>
      <c r="FBD1" s="81"/>
      <c r="FBE1" s="81"/>
      <c r="FBF1" s="81"/>
      <c r="FBG1" s="81"/>
      <c r="FBH1" s="81"/>
      <c r="FBI1" s="81"/>
      <c r="FBJ1" s="81"/>
      <c r="FBK1" s="81"/>
      <c r="FBL1" s="81"/>
      <c r="FBM1" s="81"/>
      <c r="FBN1" s="81"/>
      <c r="FBO1" s="81"/>
      <c r="FBP1" s="81"/>
      <c r="FBQ1" s="81"/>
      <c r="FBR1" s="81"/>
      <c r="FBS1" s="81"/>
      <c r="FBT1" s="81"/>
      <c r="FBU1" s="81"/>
      <c r="FBV1" s="81"/>
      <c r="FBW1" s="81"/>
      <c r="FBX1" s="81"/>
      <c r="FBY1" s="81"/>
      <c r="FBZ1" s="81"/>
      <c r="FCA1" s="81"/>
      <c r="FCB1" s="81"/>
      <c r="FCC1" s="81"/>
      <c r="FCD1" s="81"/>
      <c r="FCE1" s="81"/>
      <c r="FCF1" s="81"/>
      <c r="FCG1" s="81"/>
      <c r="FCH1" s="81"/>
      <c r="FCI1" s="81"/>
      <c r="FCJ1" s="81"/>
      <c r="FCK1" s="81"/>
      <c r="FCL1" s="81"/>
      <c r="FCM1" s="81"/>
      <c r="FCN1" s="81"/>
      <c r="FCO1" s="81"/>
      <c r="FCP1" s="81"/>
      <c r="FCQ1" s="81"/>
      <c r="FCR1" s="81"/>
      <c r="FCS1" s="81"/>
      <c r="FCT1" s="81"/>
      <c r="FCU1" s="81"/>
      <c r="FCV1" s="81"/>
      <c r="FCW1" s="81"/>
      <c r="FCX1" s="81"/>
      <c r="FCY1" s="81"/>
      <c r="FCZ1" s="81"/>
      <c r="FDA1" s="81"/>
      <c r="FDB1" s="81"/>
      <c r="FDC1" s="81"/>
      <c r="FDD1" s="81"/>
      <c r="FDE1" s="81"/>
      <c r="FDF1" s="81"/>
      <c r="FDG1" s="81"/>
      <c r="FDH1" s="81"/>
      <c r="FDI1" s="81"/>
      <c r="FDJ1" s="81"/>
      <c r="FDK1" s="81"/>
      <c r="FDL1" s="81"/>
      <c r="FDM1" s="81"/>
      <c r="FDN1" s="81"/>
      <c r="FDO1" s="81"/>
      <c r="FDP1" s="81"/>
      <c r="FDQ1" s="81"/>
      <c r="FDR1" s="81"/>
      <c r="FDS1" s="81"/>
      <c r="FDT1" s="81"/>
      <c r="FDU1" s="81"/>
      <c r="FDV1" s="81"/>
      <c r="FDW1" s="81"/>
      <c r="FDX1" s="81"/>
      <c r="FDY1" s="81"/>
      <c r="FDZ1" s="81"/>
      <c r="FEA1" s="81"/>
      <c r="FEB1" s="81"/>
      <c r="FEC1" s="81"/>
      <c r="FED1" s="81"/>
      <c r="FEE1" s="81"/>
      <c r="FEF1" s="81"/>
      <c r="FEG1" s="81"/>
      <c r="FEH1" s="81"/>
      <c r="FEI1" s="81"/>
      <c r="FEJ1" s="81"/>
      <c r="FEK1" s="81"/>
      <c r="FEL1" s="81"/>
      <c r="FEM1" s="81"/>
      <c r="FEN1" s="81"/>
      <c r="FEO1" s="81"/>
      <c r="FEP1" s="81"/>
      <c r="FEQ1" s="81"/>
      <c r="FER1" s="81"/>
      <c r="FES1" s="81"/>
      <c r="FET1" s="81"/>
      <c r="FEU1" s="81"/>
      <c r="FEV1" s="81"/>
      <c r="FEW1" s="81"/>
      <c r="FEX1" s="81"/>
      <c r="FEY1" s="81"/>
      <c r="FEZ1" s="81"/>
      <c r="FFA1" s="81"/>
      <c r="FFB1" s="81"/>
      <c r="FFC1" s="81"/>
      <c r="FFD1" s="81"/>
      <c r="FFE1" s="81"/>
      <c r="FFF1" s="81"/>
      <c r="FFG1" s="81"/>
      <c r="FFH1" s="81"/>
      <c r="FFI1" s="81"/>
      <c r="FFJ1" s="81"/>
      <c r="FFK1" s="81"/>
      <c r="FFL1" s="81"/>
      <c r="FFM1" s="81"/>
      <c r="FFN1" s="81"/>
      <c r="FFO1" s="81"/>
      <c r="FFP1" s="81"/>
      <c r="FFQ1" s="81"/>
      <c r="FFR1" s="81"/>
      <c r="FFS1" s="81"/>
      <c r="FFT1" s="81"/>
      <c r="FFU1" s="81"/>
      <c r="FFV1" s="81"/>
      <c r="FFW1" s="81"/>
      <c r="FFX1" s="81"/>
      <c r="FFY1" s="81"/>
      <c r="FFZ1" s="81"/>
      <c r="FGA1" s="81"/>
      <c r="FGB1" s="81"/>
      <c r="FGC1" s="81"/>
      <c r="FGD1" s="81"/>
      <c r="FGE1" s="81"/>
      <c r="FGF1" s="81"/>
      <c r="FGG1" s="81"/>
      <c r="FGH1" s="81"/>
      <c r="FGI1" s="81"/>
      <c r="FGJ1" s="81"/>
      <c r="FGK1" s="81"/>
      <c r="FGL1" s="81"/>
      <c r="FGM1" s="81"/>
      <c r="FGN1" s="81"/>
      <c r="FGO1" s="81"/>
      <c r="FGP1" s="81"/>
      <c r="FGQ1" s="81"/>
      <c r="FGR1" s="81"/>
      <c r="FGS1" s="81"/>
      <c r="FGT1" s="81"/>
      <c r="FGU1" s="81"/>
      <c r="FGV1" s="81"/>
      <c r="FGW1" s="81"/>
      <c r="FGX1" s="81"/>
      <c r="FGY1" s="81"/>
      <c r="FGZ1" s="81"/>
      <c r="FHA1" s="81"/>
      <c r="FHB1" s="81"/>
      <c r="FHC1" s="81"/>
      <c r="FHD1" s="81"/>
      <c r="FHE1" s="81"/>
      <c r="FHF1" s="81"/>
      <c r="FHG1" s="81"/>
      <c r="FHH1" s="81"/>
      <c r="FHI1" s="81"/>
      <c r="FHJ1" s="81"/>
      <c r="FHK1" s="81"/>
      <c r="FHL1" s="81"/>
      <c r="FHM1" s="81"/>
      <c r="FHN1" s="81"/>
      <c r="FHO1" s="81"/>
      <c r="FHP1" s="81"/>
      <c r="FHQ1" s="81"/>
      <c r="FHR1" s="81"/>
      <c r="FHS1" s="81"/>
      <c r="FHT1" s="81"/>
      <c r="FHU1" s="81"/>
      <c r="FHV1" s="81"/>
      <c r="FHW1" s="81"/>
      <c r="FHX1" s="81"/>
      <c r="FHY1" s="81"/>
      <c r="FHZ1" s="81"/>
      <c r="FIA1" s="81"/>
      <c r="FIB1" s="81"/>
      <c r="FIC1" s="81"/>
      <c r="FID1" s="81"/>
      <c r="FIE1" s="81"/>
      <c r="FIF1" s="81"/>
      <c r="FIG1" s="81"/>
      <c r="FIH1" s="81"/>
      <c r="FII1" s="81"/>
      <c r="FIJ1" s="81"/>
      <c r="FIK1" s="81"/>
      <c r="FIL1" s="81"/>
      <c r="FIM1" s="81"/>
      <c r="FIN1" s="81"/>
      <c r="FIO1" s="81"/>
      <c r="FIP1" s="81"/>
      <c r="FIQ1" s="81"/>
      <c r="FIR1" s="81"/>
      <c r="FIS1" s="81"/>
      <c r="FIT1" s="81"/>
      <c r="FIU1" s="81"/>
      <c r="FIV1" s="81"/>
      <c r="FIW1" s="81"/>
      <c r="FIX1" s="81"/>
      <c r="FIY1" s="81"/>
      <c r="FIZ1" s="81"/>
      <c r="FJA1" s="81"/>
      <c r="FJB1" s="81"/>
      <c r="FJC1" s="81"/>
      <c r="FJD1" s="81"/>
      <c r="FJE1" s="81"/>
      <c r="FJF1" s="81"/>
      <c r="FJG1" s="81"/>
      <c r="FJH1" s="81"/>
      <c r="FJI1" s="81"/>
      <c r="FJJ1" s="81"/>
      <c r="FJK1" s="81"/>
      <c r="FJL1" s="81"/>
      <c r="FJM1" s="81"/>
      <c r="FJN1" s="81"/>
      <c r="FJO1" s="81"/>
      <c r="FJP1" s="81"/>
      <c r="FJQ1" s="81"/>
      <c r="FJR1" s="81"/>
      <c r="FJS1" s="81"/>
      <c r="FJT1" s="81"/>
      <c r="FJU1" s="81"/>
      <c r="FJV1" s="81"/>
      <c r="FJW1" s="81"/>
      <c r="FJX1" s="81"/>
      <c r="FJY1" s="81"/>
      <c r="FJZ1" s="81"/>
      <c r="FKA1" s="81"/>
      <c r="FKB1" s="81"/>
      <c r="FKC1" s="81"/>
      <c r="FKD1" s="81"/>
      <c r="FKE1" s="81"/>
      <c r="FKF1" s="81"/>
      <c r="FKG1" s="81"/>
      <c r="FKH1" s="81"/>
      <c r="FKI1" s="81"/>
      <c r="FKJ1" s="81"/>
      <c r="FKK1" s="81"/>
      <c r="FKL1" s="81"/>
      <c r="FKM1" s="81"/>
      <c r="FKN1" s="81"/>
      <c r="FKO1" s="81"/>
      <c r="FKP1" s="81"/>
      <c r="FKQ1" s="81"/>
      <c r="FKR1" s="81"/>
      <c r="FKS1" s="81"/>
      <c r="FKT1" s="81"/>
      <c r="FKU1" s="81"/>
      <c r="FKV1" s="81"/>
      <c r="FKW1" s="81"/>
      <c r="FKX1" s="81"/>
      <c r="FKY1" s="81"/>
      <c r="FKZ1" s="81"/>
      <c r="FLA1" s="81"/>
      <c r="FLB1" s="81"/>
      <c r="FLC1" s="81"/>
      <c r="FLD1" s="81"/>
      <c r="FLE1" s="81"/>
      <c r="FLF1" s="81"/>
      <c r="FLG1" s="81"/>
      <c r="FLH1" s="81"/>
      <c r="FLI1" s="81"/>
      <c r="FLJ1" s="81"/>
      <c r="FLK1" s="81"/>
      <c r="FLL1" s="81"/>
      <c r="FLM1" s="81"/>
      <c r="FLN1" s="81"/>
      <c r="FLO1" s="81"/>
      <c r="FLP1" s="81"/>
      <c r="FLQ1" s="81"/>
      <c r="FLR1" s="81"/>
      <c r="FLS1" s="81"/>
      <c r="FLT1" s="81"/>
      <c r="FLU1" s="81"/>
      <c r="FLV1" s="81"/>
      <c r="FLW1" s="81"/>
      <c r="FLX1" s="81"/>
      <c r="FLY1" s="81"/>
      <c r="FLZ1" s="81"/>
      <c r="FMA1" s="81"/>
      <c r="FMB1" s="81"/>
      <c r="FMC1" s="81"/>
      <c r="FMD1" s="81"/>
      <c r="FME1" s="81"/>
      <c r="FMF1" s="81"/>
      <c r="FMG1" s="81"/>
      <c r="FMH1" s="81"/>
      <c r="FMI1" s="81"/>
      <c r="FMJ1" s="81"/>
      <c r="FMK1" s="81"/>
      <c r="FML1" s="81"/>
      <c r="FMM1" s="81"/>
      <c r="FMN1" s="81"/>
      <c r="FMO1" s="81"/>
      <c r="FMP1" s="81"/>
      <c r="FMQ1" s="81"/>
      <c r="FMR1" s="81"/>
      <c r="FMS1" s="81"/>
      <c r="FMT1" s="81"/>
      <c r="FMU1" s="81"/>
      <c r="FMV1" s="81"/>
      <c r="FMW1" s="81"/>
      <c r="FMX1" s="81"/>
      <c r="FMY1" s="81"/>
      <c r="FMZ1" s="81"/>
      <c r="FNA1" s="81"/>
      <c r="FNB1" s="81"/>
      <c r="FNC1" s="81"/>
      <c r="FND1" s="81"/>
      <c r="FNE1" s="81"/>
      <c r="FNF1" s="81"/>
      <c r="FNG1" s="81"/>
      <c r="FNH1" s="81"/>
      <c r="FNI1" s="81"/>
      <c r="FNJ1" s="81"/>
      <c r="FNK1" s="81"/>
      <c r="FNL1" s="81"/>
      <c r="FNM1" s="81"/>
      <c r="FNN1" s="81"/>
      <c r="FNO1" s="81"/>
      <c r="FNP1" s="81"/>
      <c r="FNQ1" s="81"/>
      <c r="FNR1" s="81"/>
      <c r="FNS1" s="81"/>
      <c r="FNT1" s="81"/>
      <c r="FNU1" s="81"/>
      <c r="FNV1" s="81"/>
      <c r="FNW1" s="81"/>
      <c r="FNX1" s="81"/>
      <c r="FNY1" s="81"/>
      <c r="FNZ1" s="81"/>
      <c r="FOA1" s="81"/>
      <c r="FOB1" s="81"/>
      <c r="FOC1" s="81"/>
      <c r="FOD1" s="81"/>
      <c r="FOE1" s="81"/>
      <c r="FOF1" s="81"/>
      <c r="FOG1" s="81"/>
      <c r="FOH1" s="81"/>
      <c r="FOI1" s="81"/>
      <c r="FOJ1" s="81"/>
      <c r="FOK1" s="81"/>
      <c r="FOL1" s="81"/>
      <c r="FOM1" s="81"/>
      <c r="FON1" s="81"/>
      <c r="FOO1" s="81"/>
      <c r="FOP1" s="81"/>
      <c r="FOQ1" s="81"/>
      <c r="FOR1" s="81"/>
      <c r="FOS1" s="81"/>
      <c r="FOT1" s="81"/>
      <c r="FOU1" s="81"/>
      <c r="FOV1" s="81"/>
      <c r="FOW1" s="81"/>
      <c r="FOX1" s="81"/>
      <c r="FOY1" s="81"/>
      <c r="FOZ1" s="81"/>
      <c r="FPA1" s="81"/>
      <c r="FPB1" s="81"/>
      <c r="FPC1" s="81"/>
      <c r="FPD1" s="81"/>
      <c r="FPE1" s="81"/>
      <c r="FPF1" s="81"/>
      <c r="FPG1" s="81"/>
      <c r="FPH1" s="81"/>
      <c r="FPI1" s="81"/>
      <c r="FPJ1" s="81"/>
      <c r="FPK1" s="81"/>
      <c r="FPL1" s="81"/>
      <c r="FPM1" s="81"/>
      <c r="FPN1" s="81"/>
      <c r="FPO1" s="81"/>
      <c r="FPP1" s="81"/>
      <c r="FPQ1" s="81"/>
      <c r="FPR1" s="81"/>
      <c r="FPS1" s="81"/>
      <c r="FPT1" s="81"/>
      <c r="FPU1" s="81"/>
      <c r="FPV1" s="81"/>
      <c r="FPW1" s="81"/>
      <c r="FPX1" s="81"/>
      <c r="FPY1" s="81"/>
      <c r="FPZ1" s="81"/>
      <c r="FQA1" s="81"/>
      <c r="FQB1" s="81"/>
      <c r="FQC1" s="81"/>
      <c r="FQD1" s="81"/>
      <c r="FQE1" s="81"/>
      <c r="FQF1" s="81"/>
      <c r="FQG1" s="81"/>
      <c r="FQH1" s="81"/>
      <c r="FQI1" s="81"/>
      <c r="FQJ1" s="81"/>
      <c r="FQK1" s="81"/>
      <c r="FQL1" s="81"/>
      <c r="FQM1" s="81"/>
      <c r="FQN1" s="81"/>
      <c r="FQO1" s="81"/>
      <c r="FQP1" s="81"/>
      <c r="FQQ1" s="81"/>
      <c r="FQR1" s="81"/>
      <c r="FQS1" s="81"/>
      <c r="FQT1" s="81"/>
      <c r="FQU1" s="81"/>
      <c r="FQV1" s="81"/>
      <c r="FQW1" s="81"/>
      <c r="FQX1" s="81"/>
      <c r="FQY1" s="81"/>
      <c r="FQZ1" s="81"/>
      <c r="FRA1" s="81"/>
      <c r="FRB1" s="81"/>
      <c r="FRC1" s="81"/>
      <c r="FRD1" s="81"/>
      <c r="FRE1" s="81"/>
      <c r="FRF1" s="81"/>
      <c r="FRG1" s="81"/>
      <c r="FRH1" s="81"/>
      <c r="FRI1" s="81"/>
      <c r="FRJ1" s="81"/>
      <c r="FRK1" s="81"/>
      <c r="FRL1" s="81"/>
      <c r="FRM1" s="81"/>
      <c r="FRN1" s="81"/>
      <c r="FRO1" s="81"/>
      <c r="FRP1" s="81"/>
      <c r="FRQ1" s="81"/>
      <c r="FRR1" s="81"/>
      <c r="FRS1" s="81"/>
      <c r="FRT1" s="81"/>
      <c r="FRU1" s="81"/>
      <c r="FRV1" s="81"/>
      <c r="FRW1" s="81"/>
      <c r="FRX1" s="81"/>
      <c r="FRY1" s="81"/>
      <c r="FRZ1" s="81"/>
      <c r="FSA1" s="81"/>
      <c r="FSB1" s="81"/>
      <c r="FSC1" s="81"/>
      <c r="FSD1" s="81"/>
      <c r="FSE1" s="81"/>
      <c r="FSF1" s="81"/>
      <c r="FSG1" s="81"/>
      <c r="FSH1" s="81"/>
      <c r="FSI1" s="81"/>
      <c r="FSJ1" s="81"/>
      <c r="FSK1" s="81"/>
      <c r="FSL1" s="81"/>
      <c r="FSM1" s="81"/>
      <c r="FSN1" s="81"/>
      <c r="FSO1" s="81"/>
      <c r="FSP1" s="81"/>
      <c r="FSQ1" s="81"/>
      <c r="FSR1" s="81"/>
      <c r="FSS1" s="81"/>
      <c r="FST1" s="81"/>
      <c r="FSU1" s="81"/>
      <c r="FSV1" s="81"/>
      <c r="FSW1" s="81"/>
      <c r="FSX1" s="81"/>
      <c r="FSY1" s="81"/>
      <c r="FSZ1" s="81"/>
      <c r="FTA1" s="81"/>
      <c r="FTB1" s="81"/>
      <c r="FTC1" s="81"/>
      <c r="FTD1" s="81"/>
      <c r="FTE1" s="81"/>
      <c r="FTF1" s="81"/>
      <c r="FTG1" s="81"/>
      <c r="FTH1" s="81"/>
      <c r="FTI1" s="81"/>
      <c r="FTJ1" s="81"/>
      <c r="FTK1" s="81"/>
      <c r="FTL1" s="81"/>
      <c r="FTM1" s="81"/>
      <c r="FTN1" s="81"/>
      <c r="FTO1" s="81"/>
      <c r="FTP1" s="81"/>
      <c r="FTQ1" s="81"/>
      <c r="FTR1" s="81"/>
      <c r="FTS1" s="81"/>
      <c r="FTT1" s="81"/>
      <c r="FTU1" s="81"/>
      <c r="FTV1" s="81"/>
      <c r="FTW1" s="81"/>
      <c r="FTX1" s="81"/>
      <c r="FTY1" s="81"/>
      <c r="FTZ1" s="81"/>
      <c r="FUA1" s="81"/>
      <c r="FUB1" s="81"/>
      <c r="FUC1" s="81"/>
      <c r="FUD1" s="81"/>
      <c r="FUE1" s="81"/>
      <c r="FUF1" s="81"/>
      <c r="FUG1" s="81"/>
      <c r="FUH1" s="81"/>
      <c r="FUI1" s="81"/>
      <c r="FUJ1" s="81"/>
      <c r="FUK1" s="81"/>
      <c r="FUL1" s="81"/>
      <c r="FUM1" s="81"/>
      <c r="FUN1" s="81"/>
      <c r="FUO1" s="81"/>
      <c r="FUP1" s="81"/>
      <c r="FUQ1" s="81"/>
      <c r="FUR1" s="81"/>
      <c r="FUS1" s="81"/>
      <c r="FUT1" s="81"/>
      <c r="FUU1" s="81"/>
      <c r="FUV1" s="81"/>
      <c r="FUW1" s="81"/>
      <c r="FUX1" s="81"/>
      <c r="FUY1" s="81"/>
      <c r="FUZ1" s="81"/>
      <c r="FVA1" s="81"/>
      <c r="FVB1" s="81"/>
      <c r="FVC1" s="81"/>
      <c r="FVD1" s="81"/>
      <c r="FVE1" s="81"/>
      <c r="FVF1" s="81"/>
      <c r="FVG1" s="81"/>
      <c r="FVH1" s="81"/>
      <c r="FVI1" s="81"/>
      <c r="FVJ1" s="81"/>
      <c r="FVK1" s="81"/>
      <c r="FVL1" s="81"/>
      <c r="FVM1" s="81"/>
      <c r="FVN1" s="81"/>
      <c r="FVO1" s="81"/>
      <c r="FVP1" s="81"/>
      <c r="FVQ1" s="81"/>
      <c r="FVR1" s="81"/>
      <c r="FVS1" s="81"/>
      <c r="FVT1" s="81"/>
      <c r="FVU1" s="81"/>
      <c r="FVV1" s="81"/>
      <c r="FVW1" s="81"/>
      <c r="FVX1" s="81"/>
      <c r="FVY1" s="81"/>
      <c r="FVZ1" s="81"/>
      <c r="FWA1" s="81"/>
      <c r="FWB1" s="81"/>
      <c r="FWC1" s="81"/>
      <c r="FWD1" s="81"/>
      <c r="FWE1" s="81"/>
      <c r="FWF1" s="81"/>
      <c r="FWG1" s="81"/>
      <c r="FWH1" s="81"/>
      <c r="FWI1" s="81"/>
      <c r="FWJ1" s="81"/>
      <c r="FWK1" s="81"/>
      <c r="FWL1" s="81"/>
      <c r="FWM1" s="81"/>
      <c r="FWN1" s="81"/>
      <c r="FWO1" s="81"/>
      <c r="FWP1" s="81"/>
      <c r="FWQ1" s="81"/>
      <c r="FWR1" s="81"/>
      <c r="FWS1" s="81"/>
      <c r="FWT1" s="81"/>
      <c r="FWU1" s="81"/>
      <c r="FWV1" s="81"/>
      <c r="FWW1" s="81"/>
      <c r="FWX1" s="81"/>
      <c r="FWY1" s="81"/>
      <c r="FWZ1" s="81"/>
      <c r="FXA1" s="81"/>
      <c r="FXB1" s="81"/>
      <c r="FXC1" s="81"/>
      <c r="FXD1" s="81"/>
      <c r="FXE1" s="81"/>
      <c r="FXF1" s="81"/>
      <c r="FXG1" s="81"/>
      <c r="FXH1" s="81"/>
      <c r="FXI1" s="81"/>
      <c r="FXJ1" s="81"/>
      <c r="FXK1" s="81"/>
      <c r="FXL1" s="81"/>
      <c r="FXM1" s="81"/>
      <c r="FXN1" s="81"/>
      <c r="FXO1" s="81"/>
      <c r="FXP1" s="81"/>
      <c r="FXQ1" s="81"/>
      <c r="FXR1" s="81"/>
      <c r="FXS1" s="81"/>
      <c r="FXT1" s="81"/>
      <c r="FXU1" s="81"/>
      <c r="FXV1" s="81"/>
      <c r="FXW1" s="81"/>
      <c r="FXX1" s="81"/>
      <c r="FXY1" s="81"/>
      <c r="FXZ1" s="81"/>
      <c r="FYA1" s="81"/>
      <c r="FYB1" s="81"/>
      <c r="FYC1" s="81"/>
      <c r="FYD1" s="81"/>
      <c r="FYE1" s="81"/>
      <c r="FYF1" s="81"/>
      <c r="FYG1" s="81"/>
      <c r="FYH1" s="81"/>
      <c r="FYI1" s="81"/>
      <c r="FYJ1" s="81"/>
      <c r="FYK1" s="81"/>
      <c r="FYL1" s="81"/>
      <c r="FYM1" s="81"/>
      <c r="FYN1" s="81"/>
      <c r="FYO1" s="81"/>
      <c r="FYP1" s="81"/>
      <c r="FYQ1" s="81"/>
      <c r="FYR1" s="81"/>
      <c r="FYS1" s="81"/>
      <c r="FYT1" s="81"/>
      <c r="FYU1" s="81"/>
      <c r="FYV1" s="81"/>
      <c r="FYW1" s="81"/>
      <c r="FYX1" s="81"/>
      <c r="FYY1" s="81"/>
      <c r="FYZ1" s="81"/>
      <c r="FZA1" s="81"/>
      <c r="FZB1" s="81"/>
      <c r="FZC1" s="81"/>
      <c r="FZD1" s="81"/>
      <c r="FZE1" s="81"/>
      <c r="FZF1" s="81"/>
      <c r="FZG1" s="81"/>
      <c r="FZH1" s="81"/>
      <c r="FZI1" s="81"/>
      <c r="FZJ1" s="81"/>
      <c r="FZK1" s="81"/>
      <c r="FZL1" s="81"/>
      <c r="FZM1" s="81"/>
      <c r="FZN1" s="81"/>
      <c r="FZO1" s="81"/>
      <c r="FZP1" s="81"/>
      <c r="FZQ1" s="81"/>
      <c r="FZR1" s="81"/>
      <c r="FZS1" s="81"/>
      <c r="FZT1" s="81"/>
      <c r="FZU1" s="81"/>
      <c r="FZV1" s="81"/>
      <c r="FZW1" s="81"/>
      <c r="FZX1" s="81"/>
      <c r="FZY1" s="81"/>
      <c r="FZZ1" s="81"/>
      <c r="GAA1" s="81"/>
      <c r="GAB1" s="81"/>
      <c r="GAC1" s="81"/>
      <c r="GAD1" s="81"/>
      <c r="GAE1" s="81"/>
      <c r="GAF1" s="81"/>
      <c r="GAG1" s="81"/>
      <c r="GAH1" s="81"/>
      <c r="GAI1" s="81"/>
      <c r="GAJ1" s="81"/>
      <c r="GAK1" s="81"/>
      <c r="GAL1" s="81"/>
      <c r="GAM1" s="81"/>
      <c r="GAN1" s="81"/>
      <c r="GAO1" s="81"/>
      <c r="GAP1" s="81"/>
      <c r="GAQ1" s="81"/>
      <c r="GAR1" s="81"/>
      <c r="GAS1" s="81"/>
      <c r="GAT1" s="81"/>
      <c r="GAU1" s="81"/>
      <c r="GAV1" s="81"/>
      <c r="GAW1" s="81"/>
      <c r="GAX1" s="81"/>
      <c r="GAY1" s="81"/>
      <c r="GAZ1" s="81"/>
      <c r="GBA1" s="81"/>
      <c r="GBB1" s="81"/>
      <c r="GBC1" s="81"/>
      <c r="GBD1" s="81"/>
      <c r="GBE1" s="81"/>
      <c r="GBF1" s="81"/>
      <c r="GBG1" s="81"/>
      <c r="GBH1" s="81"/>
      <c r="GBI1" s="81"/>
      <c r="GBJ1" s="81"/>
      <c r="GBK1" s="81"/>
      <c r="GBL1" s="81"/>
      <c r="GBM1" s="81"/>
      <c r="GBN1" s="81"/>
      <c r="GBO1" s="81"/>
      <c r="GBP1" s="81"/>
      <c r="GBQ1" s="81"/>
      <c r="GBR1" s="81"/>
      <c r="GBS1" s="81"/>
      <c r="GBT1" s="81"/>
      <c r="GBU1" s="81"/>
      <c r="GBV1" s="81"/>
      <c r="GBW1" s="81"/>
      <c r="GBX1" s="81"/>
      <c r="GBY1" s="81"/>
      <c r="GBZ1" s="81"/>
      <c r="GCA1" s="81"/>
      <c r="GCB1" s="81"/>
      <c r="GCC1" s="81"/>
      <c r="GCD1" s="81"/>
      <c r="GCE1" s="81"/>
      <c r="GCF1" s="81"/>
      <c r="GCG1" s="81"/>
      <c r="GCH1" s="81"/>
      <c r="GCI1" s="81"/>
      <c r="GCJ1" s="81"/>
      <c r="GCK1" s="81"/>
      <c r="GCL1" s="81"/>
      <c r="GCM1" s="81"/>
      <c r="GCN1" s="81"/>
      <c r="GCO1" s="81"/>
      <c r="GCP1" s="81"/>
      <c r="GCQ1" s="81"/>
      <c r="GCR1" s="81"/>
      <c r="GCS1" s="81"/>
      <c r="GCT1" s="81"/>
      <c r="GCU1" s="81"/>
      <c r="GCV1" s="81"/>
      <c r="GCW1" s="81"/>
      <c r="GCX1" s="81"/>
      <c r="GCY1" s="81"/>
      <c r="GCZ1" s="81"/>
      <c r="GDA1" s="81"/>
      <c r="GDB1" s="81"/>
      <c r="GDC1" s="81"/>
      <c r="GDD1" s="81"/>
      <c r="GDE1" s="81"/>
      <c r="GDF1" s="81"/>
      <c r="GDG1" s="81"/>
      <c r="GDH1" s="81"/>
      <c r="GDI1" s="81"/>
      <c r="GDJ1" s="81"/>
      <c r="GDK1" s="81"/>
      <c r="GDL1" s="81"/>
      <c r="GDM1" s="81"/>
      <c r="GDN1" s="81"/>
      <c r="GDO1" s="81"/>
      <c r="GDP1" s="81"/>
      <c r="GDQ1" s="81"/>
      <c r="GDR1" s="81"/>
      <c r="GDS1" s="81"/>
      <c r="GDT1" s="81"/>
      <c r="GDU1" s="81"/>
      <c r="GDV1" s="81"/>
      <c r="GDW1" s="81"/>
      <c r="GDX1" s="81"/>
      <c r="GDY1" s="81"/>
      <c r="GDZ1" s="81"/>
      <c r="GEA1" s="81"/>
      <c r="GEB1" s="81"/>
      <c r="GEC1" s="81"/>
      <c r="GED1" s="81"/>
      <c r="GEE1" s="81"/>
      <c r="GEF1" s="81"/>
      <c r="GEG1" s="81"/>
      <c r="GEH1" s="81"/>
      <c r="GEI1" s="81"/>
      <c r="GEJ1" s="81"/>
      <c r="GEK1" s="81"/>
      <c r="GEL1" s="81"/>
      <c r="GEM1" s="81"/>
      <c r="GEN1" s="81"/>
      <c r="GEO1" s="81"/>
      <c r="GEP1" s="81"/>
      <c r="GEQ1" s="81"/>
      <c r="GER1" s="81"/>
      <c r="GES1" s="81"/>
      <c r="GET1" s="81"/>
      <c r="GEU1" s="81"/>
      <c r="GEV1" s="81"/>
      <c r="GEW1" s="81"/>
      <c r="GEX1" s="81"/>
      <c r="GEY1" s="81"/>
      <c r="GEZ1" s="81"/>
      <c r="GFA1" s="81"/>
      <c r="GFB1" s="81"/>
      <c r="GFC1" s="81"/>
      <c r="GFD1" s="81"/>
      <c r="GFE1" s="81"/>
      <c r="GFF1" s="81"/>
      <c r="GFG1" s="81"/>
      <c r="GFH1" s="81"/>
      <c r="GFI1" s="81"/>
      <c r="GFJ1" s="81"/>
      <c r="GFK1" s="81"/>
      <c r="GFL1" s="81"/>
      <c r="GFM1" s="81"/>
      <c r="GFN1" s="81"/>
      <c r="GFO1" s="81"/>
      <c r="GFP1" s="81"/>
      <c r="GFQ1" s="81"/>
      <c r="GFR1" s="81"/>
      <c r="GFS1" s="81"/>
      <c r="GFT1" s="81"/>
      <c r="GFU1" s="81"/>
      <c r="GFV1" s="81"/>
      <c r="GFW1" s="81"/>
      <c r="GFX1" s="81"/>
      <c r="GFY1" s="81"/>
      <c r="GFZ1" s="81"/>
      <c r="GGA1" s="81"/>
      <c r="GGB1" s="81"/>
      <c r="GGC1" s="81"/>
      <c r="GGD1" s="81"/>
      <c r="GGE1" s="81"/>
      <c r="GGF1" s="81"/>
      <c r="GGG1" s="81"/>
      <c r="GGH1" s="81"/>
      <c r="GGI1" s="81"/>
      <c r="GGJ1" s="81"/>
      <c r="GGK1" s="81"/>
      <c r="GGL1" s="81"/>
      <c r="GGM1" s="81"/>
      <c r="GGN1" s="81"/>
      <c r="GGO1" s="81"/>
      <c r="GGP1" s="81"/>
      <c r="GGQ1" s="81"/>
      <c r="GGR1" s="81"/>
      <c r="GGS1" s="81"/>
      <c r="GGT1" s="81"/>
      <c r="GGU1" s="81"/>
      <c r="GGV1" s="81"/>
      <c r="GGW1" s="81"/>
      <c r="GGX1" s="81"/>
      <c r="GGY1" s="81"/>
      <c r="GGZ1" s="81"/>
      <c r="GHA1" s="81"/>
      <c r="GHB1" s="81"/>
      <c r="GHC1" s="81"/>
      <c r="GHD1" s="81"/>
      <c r="GHE1" s="81"/>
      <c r="GHF1" s="81"/>
      <c r="GHG1" s="81"/>
      <c r="GHH1" s="81"/>
      <c r="GHI1" s="81"/>
      <c r="GHJ1" s="81"/>
      <c r="GHK1" s="81"/>
      <c r="GHL1" s="81"/>
      <c r="GHM1" s="81"/>
      <c r="GHN1" s="81"/>
      <c r="GHO1" s="81"/>
      <c r="GHP1" s="81"/>
      <c r="GHQ1" s="81"/>
      <c r="GHR1" s="81"/>
      <c r="GHS1" s="81"/>
      <c r="GHT1" s="81"/>
      <c r="GHU1" s="81"/>
      <c r="GHV1" s="81"/>
      <c r="GHW1" s="81"/>
      <c r="GHX1" s="81"/>
      <c r="GHY1" s="81"/>
      <c r="GHZ1" s="81"/>
      <c r="GIA1" s="81"/>
      <c r="GIB1" s="81"/>
      <c r="GIC1" s="81"/>
      <c r="GID1" s="81"/>
      <c r="GIE1" s="81"/>
      <c r="GIF1" s="81"/>
      <c r="GIG1" s="81"/>
      <c r="GIH1" s="81"/>
      <c r="GII1" s="81"/>
      <c r="GIJ1" s="81"/>
      <c r="GIK1" s="81"/>
      <c r="GIL1" s="81"/>
      <c r="GIM1" s="81"/>
      <c r="GIN1" s="81"/>
      <c r="GIO1" s="81"/>
      <c r="GIP1" s="81"/>
      <c r="GIQ1" s="81"/>
      <c r="GIR1" s="81"/>
      <c r="GIS1" s="81"/>
      <c r="GIT1" s="81"/>
      <c r="GIU1" s="81"/>
      <c r="GIV1" s="81"/>
      <c r="GIW1" s="81"/>
      <c r="GIX1" s="81"/>
      <c r="GIY1" s="81"/>
      <c r="GIZ1" s="81"/>
      <c r="GJA1" s="81"/>
      <c r="GJB1" s="81"/>
      <c r="GJC1" s="81"/>
      <c r="GJD1" s="81"/>
      <c r="GJE1" s="81"/>
      <c r="GJF1" s="81"/>
      <c r="GJG1" s="81"/>
      <c r="GJH1" s="81"/>
      <c r="GJI1" s="81"/>
      <c r="GJJ1" s="81"/>
      <c r="GJK1" s="81"/>
      <c r="GJL1" s="81"/>
      <c r="GJM1" s="81"/>
      <c r="GJN1" s="81"/>
      <c r="GJO1" s="81"/>
      <c r="GJP1" s="81"/>
      <c r="GJQ1" s="81"/>
      <c r="GJR1" s="81"/>
      <c r="GJS1" s="81"/>
      <c r="GJT1" s="81"/>
      <c r="GJU1" s="81"/>
      <c r="GJV1" s="81"/>
      <c r="GJW1" s="81"/>
      <c r="GJX1" s="81"/>
      <c r="GJY1" s="81"/>
      <c r="GJZ1" s="81"/>
      <c r="GKA1" s="81"/>
      <c r="GKB1" s="81"/>
      <c r="GKC1" s="81"/>
      <c r="GKD1" s="81"/>
      <c r="GKE1" s="81"/>
      <c r="GKF1" s="81"/>
      <c r="GKG1" s="81"/>
      <c r="GKH1" s="81"/>
      <c r="GKI1" s="81"/>
      <c r="GKJ1" s="81"/>
      <c r="GKK1" s="81"/>
      <c r="GKL1" s="81"/>
      <c r="GKM1" s="81"/>
      <c r="GKN1" s="81"/>
      <c r="GKO1" s="81"/>
      <c r="GKP1" s="81"/>
      <c r="GKQ1" s="81"/>
      <c r="GKR1" s="81"/>
      <c r="GKS1" s="81"/>
      <c r="GKT1" s="81"/>
      <c r="GKU1" s="81"/>
      <c r="GKV1" s="81"/>
      <c r="GKW1" s="81"/>
      <c r="GKX1" s="81"/>
      <c r="GKY1" s="81"/>
      <c r="GKZ1" s="81"/>
      <c r="GLA1" s="81"/>
      <c r="GLB1" s="81"/>
      <c r="GLC1" s="81"/>
      <c r="GLD1" s="81"/>
      <c r="GLE1" s="81"/>
      <c r="GLF1" s="81"/>
      <c r="GLG1" s="81"/>
      <c r="GLH1" s="81"/>
      <c r="GLI1" s="81"/>
      <c r="GLJ1" s="81"/>
      <c r="GLK1" s="81"/>
      <c r="GLL1" s="81"/>
      <c r="GLM1" s="81"/>
      <c r="GLN1" s="81"/>
      <c r="GLO1" s="81"/>
      <c r="GLP1" s="81"/>
      <c r="GLQ1" s="81"/>
      <c r="GLR1" s="81"/>
      <c r="GLS1" s="81"/>
      <c r="GLT1" s="81"/>
      <c r="GLU1" s="81"/>
      <c r="GLV1" s="81"/>
      <c r="GLW1" s="81"/>
      <c r="GLX1" s="81"/>
      <c r="GLY1" s="81"/>
      <c r="GLZ1" s="81"/>
      <c r="GMA1" s="81"/>
      <c r="GMB1" s="81"/>
      <c r="GMC1" s="81"/>
      <c r="GMD1" s="81"/>
      <c r="GME1" s="81"/>
      <c r="GMF1" s="81"/>
      <c r="GMG1" s="81"/>
      <c r="GMH1" s="81"/>
      <c r="GMI1" s="81"/>
      <c r="GMJ1" s="81"/>
      <c r="GMK1" s="81"/>
      <c r="GML1" s="81"/>
      <c r="GMM1" s="81"/>
      <c r="GMN1" s="81"/>
      <c r="GMO1" s="81"/>
      <c r="GMP1" s="81"/>
      <c r="GMQ1" s="81"/>
      <c r="GMR1" s="81"/>
      <c r="GMS1" s="81"/>
      <c r="GMT1" s="81"/>
      <c r="GMU1" s="81"/>
      <c r="GMV1" s="81"/>
      <c r="GMW1" s="81"/>
      <c r="GMX1" s="81"/>
      <c r="GMY1" s="81"/>
      <c r="GMZ1" s="81"/>
      <c r="GNA1" s="81"/>
      <c r="GNB1" s="81"/>
      <c r="GNC1" s="81"/>
      <c r="GND1" s="81"/>
      <c r="GNE1" s="81"/>
      <c r="GNF1" s="81"/>
      <c r="GNG1" s="81"/>
      <c r="GNH1" s="81"/>
      <c r="GNI1" s="81"/>
      <c r="GNJ1" s="81"/>
      <c r="GNK1" s="81"/>
      <c r="GNL1" s="81"/>
      <c r="GNM1" s="81"/>
      <c r="GNN1" s="81"/>
      <c r="GNO1" s="81"/>
      <c r="GNP1" s="81"/>
      <c r="GNQ1" s="81"/>
      <c r="GNR1" s="81"/>
      <c r="GNS1" s="81"/>
      <c r="GNT1" s="81"/>
      <c r="GNU1" s="81"/>
      <c r="GNV1" s="81"/>
      <c r="GNW1" s="81"/>
      <c r="GNX1" s="81"/>
      <c r="GNY1" s="81"/>
      <c r="GNZ1" s="81"/>
      <c r="GOA1" s="81"/>
      <c r="GOB1" s="81"/>
      <c r="GOC1" s="81"/>
      <c r="GOD1" s="81"/>
      <c r="GOE1" s="81"/>
      <c r="GOF1" s="81"/>
      <c r="GOG1" s="81"/>
      <c r="GOH1" s="81"/>
      <c r="GOI1" s="81"/>
      <c r="GOJ1" s="81"/>
      <c r="GOK1" s="81"/>
      <c r="GOL1" s="81"/>
      <c r="GOM1" s="81"/>
      <c r="GON1" s="81"/>
      <c r="GOO1" s="81"/>
      <c r="GOP1" s="81"/>
      <c r="GOQ1" s="81"/>
      <c r="GOR1" s="81"/>
      <c r="GOS1" s="81"/>
      <c r="GOT1" s="81"/>
      <c r="GOU1" s="81"/>
      <c r="GOV1" s="81"/>
      <c r="GOW1" s="81"/>
      <c r="GOX1" s="81"/>
      <c r="GOY1" s="81"/>
      <c r="GOZ1" s="81"/>
      <c r="GPA1" s="81"/>
      <c r="GPB1" s="81"/>
      <c r="GPC1" s="81"/>
      <c r="GPD1" s="81"/>
      <c r="GPE1" s="81"/>
      <c r="GPF1" s="81"/>
      <c r="GPG1" s="81"/>
      <c r="GPH1" s="81"/>
      <c r="GPI1" s="81"/>
      <c r="GPJ1" s="81"/>
      <c r="GPK1" s="81"/>
      <c r="GPL1" s="81"/>
      <c r="GPM1" s="81"/>
      <c r="GPN1" s="81"/>
      <c r="GPO1" s="81"/>
      <c r="GPP1" s="81"/>
      <c r="GPQ1" s="81"/>
      <c r="GPR1" s="81"/>
      <c r="GPS1" s="81"/>
      <c r="GPT1" s="81"/>
      <c r="GPU1" s="81"/>
      <c r="GPV1" s="81"/>
      <c r="GPW1" s="81"/>
      <c r="GPX1" s="81"/>
      <c r="GPY1" s="81"/>
      <c r="GPZ1" s="81"/>
      <c r="GQA1" s="81"/>
      <c r="GQB1" s="81"/>
      <c r="GQC1" s="81"/>
      <c r="GQD1" s="81"/>
      <c r="GQE1" s="81"/>
      <c r="GQF1" s="81"/>
      <c r="GQG1" s="81"/>
      <c r="GQH1" s="81"/>
      <c r="GQI1" s="81"/>
      <c r="GQJ1" s="81"/>
      <c r="GQK1" s="81"/>
      <c r="GQL1" s="81"/>
      <c r="GQM1" s="81"/>
      <c r="GQN1" s="81"/>
      <c r="GQO1" s="81"/>
      <c r="GQP1" s="81"/>
      <c r="GQQ1" s="81"/>
      <c r="GQR1" s="81"/>
      <c r="GQS1" s="81"/>
      <c r="GQT1" s="81"/>
      <c r="GQU1" s="81"/>
      <c r="GQV1" s="81"/>
      <c r="GQW1" s="81"/>
      <c r="GQX1" s="81"/>
      <c r="GQY1" s="81"/>
      <c r="GQZ1" s="81"/>
      <c r="GRA1" s="81"/>
      <c r="GRB1" s="81"/>
      <c r="GRC1" s="81"/>
      <c r="GRD1" s="81"/>
      <c r="GRE1" s="81"/>
      <c r="GRF1" s="81"/>
      <c r="GRG1" s="81"/>
      <c r="GRH1" s="81"/>
      <c r="GRI1" s="81"/>
      <c r="GRJ1" s="81"/>
      <c r="GRK1" s="81"/>
      <c r="GRL1" s="81"/>
      <c r="GRM1" s="81"/>
      <c r="GRN1" s="81"/>
      <c r="GRO1" s="81"/>
      <c r="GRP1" s="81"/>
      <c r="GRQ1" s="81"/>
      <c r="GRR1" s="81"/>
      <c r="GRS1" s="81"/>
      <c r="GRT1" s="81"/>
      <c r="GRU1" s="81"/>
      <c r="GRV1" s="81"/>
      <c r="GRW1" s="81"/>
      <c r="GRX1" s="81"/>
      <c r="GRY1" s="81"/>
      <c r="GRZ1" s="81"/>
      <c r="GSA1" s="81"/>
      <c r="GSB1" s="81"/>
      <c r="GSC1" s="81"/>
      <c r="GSD1" s="81"/>
      <c r="GSE1" s="81"/>
      <c r="GSF1" s="81"/>
      <c r="GSG1" s="81"/>
      <c r="GSH1" s="81"/>
      <c r="GSI1" s="81"/>
      <c r="GSJ1" s="81"/>
      <c r="GSK1" s="81"/>
      <c r="GSL1" s="81"/>
      <c r="GSM1" s="81"/>
      <c r="GSN1" s="81"/>
      <c r="GSO1" s="81"/>
      <c r="GSP1" s="81"/>
      <c r="GSQ1" s="81"/>
      <c r="GSR1" s="81"/>
      <c r="GSS1" s="81"/>
      <c r="GST1" s="81"/>
      <c r="GSU1" s="81"/>
      <c r="GSV1" s="81"/>
      <c r="GSW1" s="81"/>
      <c r="GSX1" s="81"/>
      <c r="GSY1" s="81"/>
      <c r="GSZ1" s="81"/>
      <c r="GTA1" s="81"/>
      <c r="GTB1" s="81"/>
      <c r="GTC1" s="81"/>
      <c r="GTD1" s="81"/>
      <c r="GTE1" s="81"/>
      <c r="GTF1" s="81"/>
      <c r="GTG1" s="81"/>
      <c r="GTH1" s="81"/>
      <c r="GTI1" s="81"/>
      <c r="GTJ1" s="81"/>
      <c r="GTK1" s="81"/>
      <c r="GTL1" s="81"/>
      <c r="GTM1" s="81"/>
      <c r="GTN1" s="81"/>
      <c r="GTO1" s="81"/>
      <c r="GTP1" s="81"/>
      <c r="GTQ1" s="81"/>
      <c r="GTR1" s="81"/>
      <c r="GTS1" s="81"/>
      <c r="GTT1" s="81"/>
      <c r="GTU1" s="81"/>
      <c r="GTV1" s="81"/>
      <c r="GTW1" s="81"/>
      <c r="GTX1" s="81"/>
      <c r="GTY1" s="81"/>
      <c r="GTZ1" s="81"/>
      <c r="GUA1" s="81"/>
      <c r="GUB1" s="81"/>
      <c r="GUC1" s="81"/>
      <c r="GUD1" s="81"/>
      <c r="GUE1" s="81"/>
      <c r="GUF1" s="81"/>
      <c r="GUG1" s="81"/>
      <c r="GUH1" s="81"/>
      <c r="GUI1" s="81"/>
      <c r="GUJ1" s="81"/>
      <c r="GUK1" s="81"/>
      <c r="GUL1" s="81"/>
      <c r="GUM1" s="81"/>
      <c r="GUN1" s="81"/>
      <c r="GUO1" s="81"/>
      <c r="GUP1" s="81"/>
      <c r="GUQ1" s="81"/>
      <c r="GUR1" s="81"/>
      <c r="GUS1" s="81"/>
      <c r="GUT1" s="81"/>
      <c r="GUU1" s="81"/>
      <c r="GUV1" s="81"/>
      <c r="GUW1" s="81"/>
      <c r="GUX1" s="81"/>
      <c r="GUY1" s="81"/>
      <c r="GUZ1" s="81"/>
      <c r="GVA1" s="81"/>
      <c r="GVB1" s="81"/>
      <c r="GVC1" s="81"/>
      <c r="GVD1" s="81"/>
      <c r="GVE1" s="81"/>
      <c r="GVF1" s="81"/>
      <c r="GVG1" s="81"/>
      <c r="GVH1" s="81"/>
      <c r="GVI1" s="81"/>
      <c r="GVJ1" s="81"/>
      <c r="GVK1" s="81"/>
      <c r="GVL1" s="81"/>
      <c r="GVM1" s="81"/>
      <c r="GVN1" s="81"/>
      <c r="GVO1" s="81"/>
      <c r="GVP1" s="81"/>
      <c r="GVQ1" s="81"/>
      <c r="GVR1" s="81"/>
      <c r="GVS1" s="81"/>
      <c r="GVT1" s="81"/>
      <c r="GVU1" s="81"/>
      <c r="GVV1" s="81"/>
      <c r="GVW1" s="81"/>
      <c r="GVX1" s="81"/>
      <c r="GVY1" s="81"/>
      <c r="GVZ1" s="81"/>
      <c r="GWA1" s="81"/>
      <c r="GWB1" s="81"/>
      <c r="GWC1" s="81"/>
      <c r="GWD1" s="81"/>
      <c r="GWE1" s="81"/>
      <c r="GWF1" s="81"/>
      <c r="GWG1" s="81"/>
      <c r="GWH1" s="81"/>
      <c r="GWI1" s="81"/>
      <c r="GWJ1" s="81"/>
      <c r="GWK1" s="81"/>
      <c r="GWL1" s="81"/>
      <c r="GWM1" s="81"/>
      <c r="GWN1" s="81"/>
      <c r="GWO1" s="81"/>
      <c r="GWP1" s="81"/>
      <c r="GWQ1" s="81"/>
      <c r="GWR1" s="81"/>
      <c r="GWS1" s="81"/>
      <c r="GWT1" s="81"/>
      <c r="GWU1" s="81"/>
      <c r="GWV1" s="81"/>
      <c r="GWW1" s="81"/>
      <c r="GWX1" s="81"/>
      <c r="GWY1" s="81"/>
      <c r="GWZ1" s="81"/>
      <c r="GXA1" s="81"/>
      <c r="GXB1" s="81"/>
      <c r="GXC1" s="81"/>
      <c r="GXD1" s="81"/>
      <c r="GXE1" s="81"/>
      <c r="GXF1" s="81"/>
      <c r="GXG1" s="81"/>
      <c r="GXH1" s="81"/>
      <c r="GXI1" s="81"/>
      <c r="GXJ1" s="81"/>
      <c r="GXK1" s="81"/>
      <c r="GXL1" s="81"/>
      <c r="GXM1" s="81"/>
      <c r="GXN1" s="81"/>
      <c r="GXO1" s="81"/>
      <c r="GXP1" s="81"/>
      <c r="GXQ1" s="81"/>
      <c r="GXR1" s="81"/>
      <c r="GXS1" s="81"/>
      <c r="GXT1" s="81"/>
      <c r="GXU1" s="81"/>
      <c r="GXV1" s="81"/>
      <c r="GXW1" s="81"/>
      <c r="GXX1" s="81"/>
      <c r="GXY1" s="81"/>
      <c r="GXZ1" s="81"/>
      <c r="GYA1" s="81"/>
      <c r="GYB1" s="81"/>
      <c r="GYC1" s="81"/>
      <c r="GYD1" s="81"/>
      <c r="GYE1" s="81"/>
      <c r="GYF1" s="81"/>
      <c r="GYG1" s="81"/>
      <c r="GYH1" s="81"/>
      <c r="GYI1" s="81"/>
      <c r="GYJ1" s="81"/>
      <c r="GYK1" s="81"/>
      <c r="GYL1" s="81"/>
      <c r="GYM1" s="81"/>
      <c r="GYN1" s="81"/>
      <c r="GYO1" s="81"/>
      <c r="GYP1" s="81"/>
      <c r="GYQ1" s="81"/>
      <c r="GYR1" s="81"/>
      <c r="GYS1" s="81"/>
      <c r="GYT1" s="81"/>
      <c r="GYU1" s="81"/>
      <c r="GYV1" s="81"/>
      <c r="GYW1" s="81"/>
      <c r="GYX1" s="81"/>
      <c r="GYY1" s="81"/>
      <c r="GYZ1" s="81"/>
      <c r="GZA1" s="81"/>
      <c r="GZB1" s="81"/>
      <c r="GZC1" s="81"/>
      <c r="GZD1" s="81"/>
      <c r="GZE1" s="81"/>
      <c r="GZF1" s="81"/>
      <c r="GZG1" s="81"/>
      <c r="GZH1" s="81"/>
      <c r="GZI1" s="81"/>
      <c r="GZJ1" s="81"/>
      <c r="GZK1" s="81"/>
      <c r="GZL1" s="81"/>
      <c r="GZM1" s="81"/>
      <c r="GZN1" s="81"/>
      <c r="GZO1" s="81"/>
      <c r="GZP1" s="81"/>
      <c r="GZQ1" s="81"/>
      <c r="GZR1" s="81"/>
      <c r="GZS1" s="81"/>
      <c r="GZT1" s="81"/>
      <c r="GZU1" s="81"/>
      <c r="GZV1" s="81"/>
      <c r="GZW1" s="81"/>
      <c r="GZX1" s="81"/>
      <c r="GZY1" s="81"/>
      <c r="GZZ1" s="81"/>
      <c r="HAA1" s="81"/>
      <c r="HAB1" s="81"/>
      <c r="HAC1" s="81"/>
      <c r="HAD1" s="81"/>
      <c r="HAE1" s="81"/>
      <c r="HAF1" s="81"/>
      <c r="HAG1" s="81"/>
      <c r="HAH1" s="81"/>
      <c r="HAI1" s="81"/>
      <c r="HAJ1" s="81"/>
      <c r="HAK1" s="81"/>
      <c r="HAL1" s="81"/>
      <c r="HAM1" s="81"/>
      <c r="HAN1" s="81"/>
      <c r="HAO1" s="81"/>
      <c r="HAP1" s="81"/>
      <c r="HAQ1" s="81"/>
      <c r="HAR1" s="81"/>
      <c r="HAS1" s="81"/>
      <c r="HAT1" s="81"/>
      <c r="HAU1" s="81"/>
      <c r="HAV1" s="81"/>
      <c r="HAW1" s="81"/>
      <c r="HAX1" s="81"/>
      <c r="HAY1" s="81"/>
      <c r="HAZ1" s="81"/>
      <c r="HBA1" s="81"/>
      <c r="HBB1" s="81"/>
      <c r="HBC1" s="81"/>
      <c r="HBD1" s="81"/>
      <c r="HBE1" s="81"/>
      <c r="HBF1" s="81"/>
      <c r="HBG1" s="81"/>
      <c r="HBH1" s="81"/>
      <c r="HBI1" s="81"/>
      <c r="HBJ1" s="81"/>
      <c r="HBK1" s="81"/>
      <c r="HBL1" s="81"/>
      <c r="HBM1" s="81"/>
      <c r="HBN1" s="81"/>
      <c r="HBO1" s="81"/>
      <c r="HBP1" s="81"/>
      <c r="HBQ1" s="81"/>
      <c r="HBR1" s="81"/>
      <c r="HBS1" s="81"/>
      <c r="HBT1" s="81"/>
      <c r="HBU1" s="81"/>
      <c r="HBV1" s="81"/>
      <c r="HBW1" s="81"/>
      <c r="HBX1" s="81"/>
      <c r="HBY1" s="81"/>
      <c r="HBZ1" s="81"/>
      <c r="HCA1" s="81"/>
      <c r="HCB1" s="81"/>
      <c r="HCC1" s="81"/>
      <c r="HCD1" s="81"/>
      <c r="HCE1" s="81"/>
      <c r="HCF1" s="81"/>
      <c r="HCG1" s="81"/>
      <c r="HCH1" s="81"/>
      <c r="HCI1" s="81"/>
      <c r="HCJ1" s="81"/>
      <c r="HCK1" s="81"/>
      <c r="HCL1" s="81"/>
      <c r="HCM1" s="81"/>
      <c r="HCN1" s="81"/>
      <c r="HCO1" s="81"/>
      <c r="HCP1" s="81"/>
      <c r="HCQ1" s="81"/>
      <c r="HCR1" s="81"/>
      <c r="HCS1" s="81"/>
      <c r="HCT1" s="81"/>
      <c r="HCU1" s="81"/>
      <c r="HCV1" s="81"/>
      <c r="HCW1" s="81"/>
      <c r="HCX1" s="81"/>
      <c r="HCY1" s="81"/>
      <c r="HCZ1" s="81"/>
      <c r="HDA1" s="81"/>
      <c r="HDB1" s="81"/>
      <c r="HDC1" s="81"/>
      <c r="HDD1" s="81"/>
      <c r="HDE1" s="81"/>
      <c r="HDF1" s="81"/>
      <c r="HDG1" s="81"/>
      <c r="HDH1" s="81"/>
      <c r="HDI1" s="81"/>
      <c r="HDJ1" s="81"/>
      <c r="HDK1" s="81"/>
      <c r="HDL1" s="81"/>
      <c r="HDM1" s="81"/>
      <c r="HDN1" s="81"/>
      <c r="HDO1" s="81"/>
      <c r="HDP1" s="81"/>
      <c r="HDQ1" s="81"/>
      <c r="HDR1" s="81"/>
      <c r="HDS1" s="81"/>
      <c r="HDT1" s="81"/>
      <c r="HDU1" s="81"/>
      <c r="HDV1" s="81"/>
      <c r="HDW1" s="81"/>
      <c r="HDX1" s="81"/>
      <c r="HDY1" s="81"/>
      <c r="HDZ1" s="81"/>
      <c r="HEA1" s="81"/>
      <c r="HEB1" s="81"/>
      <c r="HEC1" s="81"/>
      <c r="HED1" s="81"/>
      <c r="HEE1" s="81"/>
      <c r="HEF1" s="81"/>
      <c r="HEG1" s="81"/>
      <c r="HEH1" s="81"/>
      <c r="HEI1" s="81"/>
      <c r="HEJ1" s="81"/>
      <c r="HEK1" s="81"/>
      <c r="HEL1" s="81"/>
      <c r="HEM1" s="81"/>
      <c r="HEN1" s="81"/>
      <c r="HEO1" s="81"/>
      <c r="HEP1" s="81"/>
      <c r="HEQ1" s="81"/>
      <c r="HER1" s="81"/>
      <c r="HES1" s="81"/>
      <c r="HET1" s="81"/>
      <c r="HEU1" s="81"/>
      <c r="HEV1" s="81"/>
      <c r="HEW1" s="81"/>
      <c r="HEX1" s="81"/>
      <c r="HEY1" s="81"/>
      <c r="HEZ1" s="81"/>
      <c r="HFA1" s="81"/>
      <c r="HFB1" s="81"/>
      <c r="HFC1" s="81"/>
      <c r="HFD1" s="81"/>
      <c r="HFE1" s="81"/>
      <c r="HFF1" s="81"/>
      <c r="HFG1" s="81"/>
      <c r="HFH1" s="81"/>
      <c r="HFI1" s="81"/>
      <c r="HFJ1" s="81"/>
      <c r="HFK1" s="81"/>
      <c r="HFL1" s="81"/>
      <c r="HFM1" s="81"/>
      <c r="HFN1" s="81"/>
      <c r="HFO1" s="81"/>
      <c r="HFP1" s="81"/>
      <c r="HFQ1" s="81"/>
      <c r="HFR1" s="81"/>
      <c r="HFS1" s="81"/>
      <c r="HFT1" s="81"/>
      <c r="HFU1" s="81"/>
      <c r="HFV1" s="81"/>
      <c r="HFW1" s="81"/>
      <c r="HFX1" s="81"/>
      <c r="HFY1" s="81"/>
      <c r="HFZ1" s="81"/>
      <c r="HGA1" s="81"/>
      <c r="HGB1" s="81"/>
      <c r="HGC1" s="81"/>
      <c r="HGD1" s="81"/>
      <c r="HGE1" s="81"/>
      <c r="HGF1" s="81"/>
      <c r="HGG1" s="81"/>
      <c r="HGH1" s="81"/>
      <c r="HGI1" s="81"/>
      <c r="HGJ1" s="81"/>
      <c r="HGK1" s="81"/>
      <c r="HGL1" s="81"/>
      <c r="HGM1" s="81"/>
      <c r="HGN1" s="81"/>
      <c r="HGO1" s="81"/>
      <c r="HGP1" s="81"/>
      <c r="HGQ1" s="81"/>
      <c r="HGR1" s="81"/>
      <c r="HGS1" s="81"/>
      <c r="HGT1" s="81"/>
      <c r="HGU1" s="81"/>
      <c r="HGV1" s="81"/>
      <c r="HGW1" s="81"/>
      <c r="HGX1" s="81"/>
      <c r="HGY1" s="81"/>
      <c r="HGZ1" s="81"/>
      <c r="HHA1" s="81"/>
      <c r="HHB1" s="81"/>
      <c r="HHC1" s="81"/>
      <c r="HHD1" s="81"/>
      <c r="HHE1" s="81"/>
      <c r="HHF1" s="81"/>
      <c r="HHG1" s="81"/>
      <c r="HHH1" s="81"/>
      <c r="HHI1" s="81"/>
      <c r="HHJ1" s="81"/>
      <c r="HHK1" s="81"/>
      <c r="HHL1" s="81"/>
      <c r="HHM1" s="81"/>
      <c r="HHN1" s="81"/>
      <c r="HHO1" s="81"/>
      <c r="HHP1" s="81"/>
      <c r="HHQ1" s="81"/>
      <c r="HHR1" s="81"/>
      <c r="HHS1" s="81"/>
      <c r="HHT1" s="81"/>
      <c r="HHU1" s="81"/>
      <c r="HHV1" s="81"/>
      <c r="HHW1" s="81"/>
      <c r="HHX1" s="81"/>
      <c r="HHY1" s="81"/>
      <c r="HHZ1" s="81"/>
      <c r="HIA1" s="81"/>
      <c r="HIB1" s="81"/>
      <c r="HIC1" s="81"/>
      <c r="HID1" s="81"/>
      <c r="HIE1" s="81"/>
      <c r="HIF1" s="81"/>
      <c r="HIG1" s="81"/>
      <c r="HIH1" s="81"/>
      <c r="HII1" s="81"/>
      <c r="HIJ1" s="81"/>
      <c r="HIK1" s="81"/>
      <c r="HIL1" s="81"/>
      <c r="HIM1" s="81"/>
      <c r="HIN1" s="81"/>
      <c r="HIO1" s="81"/>
      <c r="HIP1" s="81"/>
      <c r="HIQ1" s="81"/>
      <c r="HIR1" s="81"/>
      <c r="HIS1" s="81"/>
      <c r="HIT1" s="81"/>
      <c r="HIU1" s="81"/>
      <c r="HIV1" s="81"/>
      <c r="HIW1" s="81"/>
      <c r="HIX1" s="81"/>
      <c r="HIY1" s="81"/>
      <c r="HIZ1" s="81"/>
      <c r="HJA1" s="81"/>
      <c r="HJB1" s="81"/>
      <c r="HJC1" s="81"/>
      <c r="HJD1" s="81"/>
      <c r="HJE1" s="81"/>
      <c r="HJF1" s="81"/>
      <c r="HJG1" s="81"/>
      <c r="HJH1" s="81"/>
      <c r="HJI1" s="81"/>
      <c r="HJJ1" s="81"/>
      <c r="HJK1" s="81"/>
      <c r="HJL1" s="81"/>
      <c r="HJM1" s="81"/>
      <c r="HJN1" s="81"/>
      <c r="HJO1" s="81"/>
      <c r="HJP1" s="81"/>
      <c r="HJQ1" s="81"/>
      <c r="HJR1" s="81"/>
      <c r="HJS1" s="81"/>
      <c r="HJT1" s="81"/>
      <c r="HJU1" s="81"/>
      <c r="HJV1" s="81"/>
      <c r="HJW1" s="81"/>
      <c r="HJX1" s="81"/>
      <c r="HJY1" s="81"/>
      <c r="HJZ1" s="81"/>
      <c r="HKA1" s="81"/>
      <c r="HKB1" s="81"/>
      <c r="HKC1" s="81"/>
      <c r="HKD1" s="81"/>
      <c r="HKE1" s="81"/>
      <c r="HKF1" s="81"/>
      <c r="HKG1" s="81"/>
      <c r="HKH1" s="81"/>
      <c r="HKI1" s="81"/>
      <c r="HKJ1" s="81"/>
      <c r="HKK1" s="81"/>
      <c r="HKL1" s="81"/>
      <c r="HKM1" s="81"/>
      <c r="HKN1" s="81"/>
      <c r="HKO1" s="81"/>
      <c r="HKP1" s="81"/>
      <c r="HKQ1" s="81"/>
      <c r="HKR1" s="81"/>
      <c r="HKS1" s="81"/>
      <c r="HKT1" s="81"/>
      <c r="HKU1" s="81"/>
      <c r="HKV1" s="81"/>
      <c r="HKW1" s="81"/>
      <c r="HKX1" s="81"/>
      <c r="HKY1" s="81"/>
      <c r="HKZ1" s="81"/>
      <c r="HLA1" s="81"/>
      <c r="HLB1" s="81"/>
      <c r="HLC1" s="81"/>
      <c r="HLD1" s="81"/>
      <c r="HLE1" s="81"/>
      <c r="HLF1" s="81"/>
      <c r="HLG1" s="81"/>
      <c r="HLH1" s="81"/>
      <c r="HLI1" s="81"/>
      <c r="HLJ1" s="81"/>
      <c r="HLK1" s="81"/>
      <c r="HLL1" s="81"/>
      <c r="HLM1" s="81"/>
      <c r="HLN1" s="81"/>
      <c r="HLO1" s="81"/>
      <c r="HLP1" s="81"/>
      <c r="HLQ1" s="81"/>
      <c r="HLR1" s="81"/>
      <c r="HLS1" s="81"/>
      <c r="HLT1" s="81"/>
      <c r="HLU1" s="81"/>
      <c r="HLV1" s="81"/>
      <c r="HLW1" s="81"/>
      <c r="HLX1" s="81"/>
      <c r="HLY1" s="81"/>
      <c r="HLZ1" s="81"/>
      <c r="HMA1" s="81"/>
      <c r="HMB1" s="81"/>
      <c r="HMC1" s="81"/>
      <c r="HMD1" s="81"/>
      <c r="HME1" s="81"/>
      <c r="HMF1" s="81"/>
      <c r="HMG1" s="81"/>
      <c r="HMH1" s="81"/>
      <c r="HMI1" s="81"/>
      <c r="HMJ1" s="81"/>
      <c r="HMK1" s="81"/>
      <c r="HML1" s="81"/>
      <c r="HMM1" s="81"/>
      <c r="HMN1" s="81"/>
      <c r="HMO1" s="81"/>
      <c r="HMP1" s="81"/>
      <c r="HMQ1" s="81"/>
      <c r="HMR1" s="81"/>
      <c r="HMS1" s="81"/>
      <c r="HMT1" s="81"/>
      <c r="HMU1" s="81"/>
      <c r="HMV1" s="81"/>
      <c r="HMW1" s="81"/>
      <c r="HMX1" s="81"/>
      <c r="HMY1" s="81"/>
      <c r="HMZ1" s="81"/>
      <c r="HNA1" s="81"/>
      <c r="HNB1" s="81"/>
      <c r="HNC1" s="81"/>
      <c r="HND1" s="81"/>
      <c r="HNE1" s="81"/>
      <c r="HNF1" s="81"/>
      <c r="HNG1" s="81"/>
      <c r="HNH1" s="81"/>
      <c r="HNI1" s="81"/>
      <c r="HNJ1" s="81"/>
      <c r="HNK1" s="81"/>
      <c r="HNL1" s="81"/>
      <c r="HNM1" s="81"/>
      <c r="HNN1" s="81"/>
      <c r="HNO1" s="81"/>
      <c r="HNP1" s="81"/>
      <c r="HNQ1" s="81"/>
      <c r="HNR1" s="81"/>
      <c r="HNS1" s="81"/>
      <c r="HNT1" s="81"/>
      <c r="HNU1" s="81"/>
      <c r="HNV1" s="81"/>
      <c r="HNW1" s="81"/>
      <c r="HNX1" s="81"/>
      <c r="HNY1" s="81"/>
      <c r="HNZ1" s="81"/>
      <c r="HOA1" s="81"/>
      <c r="HOB1" s="81"/>
      <c r="HOC1" s="81"/>
      <c r="HOD1" s="81"/>
      <c r="HOE1" s="81"/>
      <c r="HOF1" s="81"/>
      <c r="HOG1" s="81"/>
      <c r="HOH1" s="81"/>
      <c r="HOI1" s="81"/>
      <c r="HOJ1" s="81"/>
      <c r="HOK1" s="81"/>
      <c r="HOL1" s="81"/>
      <c r="HOM1" s="81"/>
      <c r="HON1" s="81"/>
      <c r="HOO1" s="81"/>
      <c r="HOP1" s="81"/>
      <c r="HOQ1" s="81"/>
      <c r="HOR1" s="81"/>
      <c r="HOS1" s="81"/>
      <c r="HOT1" s="81"/>
      <c r="HOU1" s="81"/>
      <c r="HOV1" s="81"/>
      <c r="HOW1" s="81"/>
      <c r="HOX1" s="81"/>
      <c r="HOY1" s="81"/>
      <c r="HOZ1" s="81"/>
      <c r="HPA1" s="81"/>
      <c r="HPB1" s="81"/>
      <c r="HPC1" s="81"/>
      <c r="HPD1" s="81"/>
      <c r="HPE1" s="81"/>
      <c r="HPF1" s="81"/>
      <c r="HPG1" s="81"/>
      <c r="HPH1" s="81"/>
      <c r="HPI1" s="81"/>
      <c r="HPJ1" s="81"/>
      <c r="HPK1" s="81"/>
      <c r="HPL1" s="81"/>
      <c r="HPM1" s="81"/>
      <c r="HPN1" s="81"/>
      <c r="HPO1" s="81"/>
      <c r="HPP1" s="81"/>
      <c r="HPQ1" s="81"/>
      <c r="HPR1" s="81"/>
      <c r="HPS1" s="81"/>
      <c r="HPT1" s="81"/>
      <c r="HPU1" s="81"/>
      <c r="HPV1" s="81"/>
      <c r="HPW1" s="81"/>
      <c r="HPX1" s="81"/>
      <c r="HPY1" s="81"/>
      <c r="HPZ1" s="81"/>
      <c r="HQA1" s="81"/>
      <c r="HQB1" s="81"/>
      <c r="HQC1" s="81"/>
      <c r="HQD1" s="81"/>
      <c r="HQE1" s="81"/>
      <c r="HQF1" s="81"/>
      <c r="HQG1" s="81"/>
      <c r="HQH1" s="81"/>
      <c r="HQI1" s="81"/>
      <c r="HQJ1" s="81"/>
      <c r="HQK1" s="81"/>
      <c r="HQL1" s="81"/>
      <c r="HQM1" s="81"/>
      <c r="HQN1" s="81"/>
      <c r="HQO1" s="81"/>
      <c r="HQP1" s="81"/>
      <c r="HQQ1" s="81"/>
      <c r="HQR1" s="81"/>
      <c r="HQS1" s="81"/>
      <c r="HQT1" s="81"/>
      <c r="HQU1" s="81"/>
      <c r="HQV1" s="81"/>
      <c r="HQW1" s="81"/>
      <c r="HQX1" s="81"/>
      <c r="HQY1" s="81"/>
      <c r="HQZ1" s="81"/>
      <c r="HRA1" s="81"/>
      <c r="HRB1" s="81"/>
      <c r="HRC1" s="81"/>
      <c r="HRD1" s="81"/>
      <c r="HRE1" s="81"/>
      <c r="HRF1" s="81"/>
      <c r="HRG1" s="81"/>
      <c r="HRH1" s="81"/>
      <c r="HRI1" s="81"/>
      <c r="HRJ1" s="81"/>
      <c r="HRK1" s="81"/>
      <c r="HRL1" s="81"/>
      <c r="HRM1" s="81"/>
      <c r="HRN1" s="81"/>
      <c r="HRO1" s="81"/>
      <c r="HRP1" s="81"/>
      <c r="HRQ1" s="81"/>
      <c r="HRR1" s="81"/>
      <c r="HRS1" s="81"/>
      <c r="HRT1" s="81"/>
      <c r="HRU1" s="81"/>
      <c r="HRV1" s="81"/>
      <c r="HRW1" s="81"/>
      <c r="HRX1" s="81"/>
      <c r="HRY1" s="81"/>
      <c r="HRZ1" s="81"/>
      <c r="HSA1" s="81"/>
      <c r="HSB1" s="81"/>
      <c r="HSC1" s="81"/>
      <c r="HSD1" s="81"/>
      <c r="HSE1" s="81"/>
      <c r="HSF1" s="81"/>
      <c r="HSG1" s="81"/>
      <c r="HSH1" s="81"/>
      <c r="HSI1" s="81"/>
      <c r="HSJ1" s="81"/>
      <c r="HSK1" s="81"/>
      <c r="HSL1" s="81"/>
      <c r="HSM1" s="81"/>
      <c r="HSN1" s="81"/>
      <c r="HSO1" s="81"/>
      <c r="HSP1" s="81"/>
      <c r="HSQ1" s="81"/>
      <c r="HSR1" s="81"/>
      <c r="HSS1" s="81"/>
      <c r="HST1" s="81"/>
      <c r="HSU1" s="81"/>
      <c r="HSV1" s="81"/>
      <c r="HSW1" s="81"/>
      <c r="HSX1" s="81"/>
      <c r="HSY1" s="81"/>
      <c r="HSZ1" s="81"/>
      <c r="HTA1" s="81"/>
      <c r="HTB1" s="81"/>
      <c r="HTC1" s="81"/>
      <c r="HTD1" s="81"/>
      <c r="HTE1" s="81"/>
      <c r="HTF1" s="81"/>
      <c r="HTG1" s="81"/>
      <c r="HTH1" s="81"/>
      <c r="HTI1" s="81"/>
      <c r="HTJ1" s="81"/>
      <c r="HTK1" s="81"/>
      <c r="HTL1" s="81"/>
      <c r="HTM1" s="81"/>
      <c r="HTN1" s="81"/>
      <c r="HTO1" s="81"/>
      <c r="HTP1" s="81"/>
      <c r="HTQ1" s="81"/>
      <c r="HTR1" s="81"/>
      <c r="HTS1" s="81"/>
      <c r="HTT1" s="81"/>
      <c r="HTU1" s="81"/>
      <c r="HTV1" s="81"/>
      <c r="HTW1" s="81"/>
      <c r="HTX1" s="81"/>
      <c r="HTY1" s="81"/>
      <c r="HTZ1" s="81"/>
      <c r="HUA1" s="81"/>
      <c r="HUB1" s="81"/>
      <c r="HUC1" s="81"/>
      <c r="HUD1" s="81"/>
      <c r="HUE1" s="81"/>
      <c r="HUF1" s="81"/>
      <c r="HUG1" s="81"/>
      <c r="HUH1" s="81"/>
      <c r="HUI1" s="81"/>
      <c r="HUJ1" s="81"/>
      <c r="HUK1" s="81"/>
      <c r="HUL1" s="81"/>
      <c r="HUM1" s="81"/>
      <c r="HUN1" s="81"/>
      <c r="HUO1" s="81"/>
      <c r="HUP1" s="81"/>
      <c r="HUQ1" s="81"/>
      <c r="HUR1" s="81"/>
      <c r="HUS1" s="81"/>
      <c r="HUT1" s="81"/>
      <c r="HUU1" s="81"/>
      <c r="HUV1" s="81"/>
      <c r="HUW1" s="81"/>
      <c r="HUX1" s="81"/>
      <c r="HUY1" s="81"/>
      <c r="HUZ1" s="81"/>
      <c r="HVA1" s="81"/>
      <c r="HVB1" s="81"/>
      <c r="HVC1" s="81"/>
      <c r="HVD1" s="81"/>
      <c r="HVE1" s="81"/>
      <c r="HVF1" s="81"/>
      <c r="HVG1" s="81"/>
      <c r="HVH1" s="81"/>
      <c r="HVI1" s="81"/>
      <c r="HVJ1" s="81"/>
      <c r="HVK1" s="81"/>
      <c r="HVL1" s="81"/>
      <c r="HVM1" s="81"/>
      <c r="HVN1" s="81"/>
      <c r="HVO1" s="81"/>
      <c r="HVP1" s="81"/>
      <c r="HVQ1" s="81"/>
      <c r="HVR1" s="81"/>
      <c r="HVS1" s="81"/>
      <c r="HVT1" s="81"/>
      <c r="HVU1" s="81"/>
      <c r="HVV1" s="81"/>
      <c r="HVW1" s="81"/>
      <c r="HVX1" s="81"/>
      <c r="HVY1" s="81"/>
      <c r="HVZ1" s="81"/>
      <c r="HWA1" s="81"/>
      <c r="HWB1" s="81"/>
      <c r="HWC1" s="81"/>
      <c r="HWD1" s="81"/>
      <c r="HWE1" s="81"/>
      <c r="HWF1" s="81"/>
      <c r="HWG1" s="81"/>
      <c r="HWH1" s="81"/>
      <c r="HWI1" s="81"/>
      <c r="HWJ1" s="81"/>
      <c r="HWK1" s="81"/>
      <c r="HWL1" s="81"/>
      <c r="HWM1" s="81"/>
      <c r="HWN1" s="81"/>
      <c r="HWO1" s="81"/>
      <c r="HWP1" s="81"/>
      <c r="HWQ1" s="81"/>
      <c r="HWR1" s="81"/>
      <c r="HWS1" s="81"/>
      <c r="HWT1" s="81"/>
      <c r="HWU1" s="81"/>
      <c r="HWV1" s="81"/>
      <c r="HWW1" s="81"/>
      <c r="HWX1" s="81"/>
      <c r="HWY1" s="81"/>
      <c r="HWZ1" s="81"/>
      <c r="HXA1" s="81"/>
      <c r="HXB1" s="81"/>
      <c r="HXC1" s="81"/>
      <c r="HXD1" s="81"/>
      <c r="HXE1" s="81"/>
      <c r="HXF1" s="81"/>
      <c r="HXG1" s="81"/>
      <c r="HXH1" s="81"/>
      <c r="HXI1" s="81"/>
      <c r="HXJ1" s="81"/>
      <c r="HXK1" s="81"/>
      <c r="HXL1" s="81"/>
      <c r="HXM1" s="81"/>
      <c r="HXN1" s="81"/>
      <c r="HXO1" s="81"/>
      <c r="HXP1" s="81"/>
      <c r="HXQ1" s="81"/>
      <c r="HXR1" s="81"/>
      <c r="HXS1" s="81"/>
      <c r="HXT1" s="81"/>
      <c r="HXU1" s="81"/>
      <c r="HXV1" s="81"/>
      <c r="HXW1" s="81"/>
      <c r="HXX1" s="81"/>
      <c r="HXY1" s="81"/>
      <c r="HXZ1" s="81"/>
      <c r="HYA1" s="81"/>
      <c r="HYB1" s="81"/>
      <c r="HYC1" s="81"/>
      <c r="HYD1" s="81"/>
      <c r="HYE1" s="81"/>
      <c r="HYF1" s="81"/>
      <c r="HYG1" s="81"/>
      <c r="HYH1" s="81"/>
      <c r="HYI1" s="81"/>
      <c r="HYJ1" s="81"/>
      <c r="HYK1" s="81"/>
      <c r="HYL1" s="81"/>
      <c r="HYM1" s="81"/>
      <c r="HYN1" s="81"/>
      <c r="HYO1" s="81"/>
      <c r="HYP1" s="81"/>
      <c r="HYQ1" s="81"/>
      <c r="HYR1" s="81"/>
      <c r="HYS1" s="81"/>
      <c r="HYT1" s="81"/>
      <c r="HYU1" s="81"/>
      <c r="HYV1" s="81"/>
      <c r="HYW1" s="81"/>
      <c r="HYX1" s="81"/>
      <c r="HYY1" s="81"/>
      <c r="HYZ1" s="81"/>
      <c r="HZA1" s="81"/>
      <c r="HZB1" s="81"/>
      <c r="HZC1" s="81"/>
      <c r="HZD1" s="81"/>
      <c r="HZE1" s="81"/>
      <c r="HZF1" s="81"/>
      <c r="HZG1" s="81"/>
      <c r="HZH1" s="81"/>
      <c r="HZI1" s="81"/>
      <c r="HZJ1" s="81"/>
      <c r="HZK1" s="81"/>
      <c r="HZL1" s="81"/>
      <c r="HZM1" s="81"/>
      <c r="HZN1" s="81"/>
      <c r="HZO1" s="81"/>
      <c r="HZP1" s="81"/>
      <c r="HZQ1" s="81"/>
      <c r="HZR1" s="81"/>
      <c r="HZS1" s="81"/>
      <c r="HZT1" s="81"/>
      <c r="HZU1" s="81"/>
      <c r="HZV1" s="81"/>
      <c r="HZW1" s="81"/>
      <c r="HZX1" s="81"/>
      <c r="HZY1" s="81"/>
      <c r="HZZ1" s="81"/>
      <c r="IAA1" s="81"/>
      <c r="IAB1" s="81"/>
      <c r="IAC1" s="81"/>
      <c r="IAD1" s="81"/>
      <c r="IAE1" s="81"/>
      <c r="IAF1" s="81"/>
      <c r="IAG1" s="81"/>
      <c r="IAH1" s="81"/>
      <c r="IAI1" s="81"/>
      <c r="IAJ1" s="81"/>
      <c r="IAK1" s="81"/>
      <c r="IAL1" s="81"/>
      <c r="IAM1" s="81"/>
      <c r="IAN1" s="81"/>
      <c r="IAO1" s="81"/>
      <c r="IAP1" s="81"/>
      <c r="IAQ1" s="81"/>
      <c r="IAR1" s="81"/>
      <c r="IAS1" s="81"/>
      <c r="IAT1" s="81"/>
      <c r="IAU1" s="81"/>
      <c r="IAV1" s="81"/>
      <c r="IAW1" s="81"/>
      <c r="IAX1" s="81"/>
      <c r="IAY1" s="81"/>
      <c r="IAZ1" s="81"/>
      <c r="IBA1" s="81"/>
      <c r="IBB1" s="81"/>
      <c r="IBC1" s="81"/>
      <c r="IBD1" s="81"/>
      <c r="IBE1" s="81"/>
      <c r="IBF1" s="81"/>
      <c r="IBG1" s="81"/>
      <c r="IBH1" s="81"/>
      <c r="IBI1" s="81"/>
      <c r="IBJ1" s="81"/>
      <c r="IBK1" s="81"/>
      <c r="IBL1" s="81"/>
      <c r="IBM1" s="81"/>
      <c r="IBN1" s="81"/>
      <c r="IBO1" s="81"/>
      <c r="IBP1" s="81"/>
      <c r="IBQ1" s="81"/>
      <c r="IBR1" s="81"/>
      <c r="IBS1" s="81"/>
      <c r="IBT1" s="81"/>
      <c r="IBU1" s="81"/>
      <c r="IBV1" s="81"/>
      <c r="IBW1" s="81"/>
      <c r="IBX1" s="81"/>
      <c r="IBY1" s="81"/>
      <c r="IBZ1" s="81"/>
      <c r="ICA1" s="81"/>
      <c r="ICB1" s="81"/>
      <c r="ICC1" s="81"/>
      <c r="ICD1" s="81"/>
      <c r="ICE1" s="81"/>
      <c r="ICF1" s="81"/>
      <c r="ICG1" s="81"/>
      <c r="ICH1" s="81"/>
      <c r="ICI1" s="81"/>
      <c r="ICJ1" s="81"/>
      <c r="ICK1" s="81"/>
      <c r="ICL1" s="81"/>
      <c r="ICM1" s="81"/>
      <c r="ICN1" s="81"/>
      <c r="ICO1" s="81"/>
      <c r="ICP1" s="81"/>
      <c r="ICQ1" s="81"/>
      <c r="ICR1" s="81"/>
      <c r="ICS1" s="81"/>
      <c r="ICT1" s="81"/>
      <c r="ICU1" s="81"/>
      <c r="ICV1" s="81"/>
      <c r="ICW1" s="81"/>
      <c r="ICX1" s="81"/>
      <c r="ICY1" s="81"/>
      <c r="ICZ1" s="81"/>
      <c r="IDA1" s="81"/>
      <c r="IDB1" s="81"/>
      <c r="IDC1" s="81"/>
      <c r="IDD1" s="81"/>
      <c r="IDE1" s="81"/>
      <c r="IDF1" s="81"/>
      <c r="IDG1" s="81"/>
      <c r="IDH1" s="81"/>
      <c r="IDI1" s="81"/>
      <c r="IDJ1" s="81"/>
      <c r="IDK1" s="81"/>
      <c r="IDL1" s="81"/>
      <c r="IDM1" s="81"/>
      <c r="IDN1" s="81"/>
      <c r="IDO1" s="81"/>
      <c r="IDP1" s="81"/>
      <c r="IDQ1" s="81"/>
      <c r="IDR1" s="81"/>
      <c r="IDS1" s="81"/>
      <c r="IDT1" s="81"/>
      <c r="IDU1" s="81"/>
      <c r="IDV1" s="81"/>
      <c r="IDW1" s="81"/>
      <c r="IDX1" s="81"/>
      <c r="IDY1" s="81"/>
      <c r="IDZ1" s="81"/>
      <c r="IEA1" s="81"/>
      <c r="IEB1" s="81"/>
      <c r="IEC1" s="81"/>
      <c r="IED1" s="81"/>
      <c r="IEE1" s="81"/>
      <c r="IEF1" s="81"/>
      <c r="IEG1" s="81"/>
      <c r="IEH1" s="81"/>
      <c r="IEI1" s="81"/>
      <c r="IEJ1" s="81"/>
      <c r="IEK1" s="81"/>
      <c r="IEL1" s="81"/>
      <c r="IEM1" s="81"/>
      <c r="IEN1" s="81"/>
      <c r="IEO1" s="81"/>
      <c r="IEP1" s="81"/>
      <c r="IEQ1" s="81"/>
      <c r="IER1" s="81"/>
      <c r="IES1" s="81"/>
      <c r="IET1" s="81"/>
      <c r="IEU1" s="81"/>
      <c r="IEV1" s="81"/>
      <c r="IEW1" s="81"/>
      <c r="IEX1" s="81"/>
      <c r="IEY1" s="81"/>
      <c r="IEZ1" s="81"/>
      <c r="IFA1" s="81"/>
      <c r="IFB1" s="81"/>
      <c r="IFC1" s="81"/>
      <c r="IFD1" s="81"/>
      <c r="IFE1" s="81"/>
      <c r="IFF1" s="81"/>
      <c r="IFG1" s="81"/>
      <c r="IFH1" s="81"/>
      <c r="IFI1" s="81"/>
      <c r="IFJ1" s="81"/>
      <c r="IFK1" s="81"/>
      <c r="IFL1" s="81"/>
      <c r="IFM1" s="81"/>
      <c r="IFN1" s="81"/>
      <c r="IFO1" s="81"/>
      <c r="IFP1" s="81"/>
      <c r="IFQ1" s="81"/>
      <c r="IFR1" s="81"/>
      <c r="IFS1" s="81"/>
      <c r="IFT1" s="81"/>
      <c r="IFU1" s="81"/>
      <c r="IFV1" s="81"/>
      <c r="IFW1" s="81"/>
      <c r="IFX1" s="81"/>
      <c r="IFY1" s="81"/>
      <c r="IFZ1" s="81"/>
      <c r="IGA1" s="81"/>
      <c r="IGB1" s="81"/>
      <c r="IGC1" s="81"/>
      <c r="IGD1" s="81"/>
      <c r="IGE1" s="81"/>
      <c r="IGF1" s="81"/>
      <c r="IGG1" s="81"/>
      <c r="IGH1" s="81"/>
      <c r="IGI1" s="81"/>
      <c r="IGJ1" s="81"/>
      <c r="IGK1" s="81"/>
      <c r="IGL1" s="81"/>
      <c r="IGM1" s="81"/>
      <c r="IGN1" s="81"/>
      <c r="IGO1" s="81"/>
      <c r="IGP1" s="81"/>
      <c r="IGQ1" s="81"/>
      <c r="IGR1" s="81"/>
      <c r="IGS1" s="81"/>
      <c r="IGT1" s="81"/>
      <c r="IGU1" s="81"/>
      <c r="IGV1" s="81"/>
      <c r="IGW1" s="81"/>
      <c r="IGX1" s="81"/>
      <c r="IGY1" s="81"/>
      <c r="IGZ1" s="81"/>
      <c r="IHA1" s="81"/>
      <c r="IHB1" s="81"/>
      <c r="IHC1" s="81"/>
      <c r="IHD1" s="81"/>
      <c r="IHE1" s="81"/>
      <c r="IHF1" s="81"/>
      <c r="IHG1" s="81"/>
      <c r="IHH1" s="81"/>
      <c r="IHI1" s="81"/>
      <c r="IHJ1" s="81"/>
      <c r="IHK1" s="81"/>
      <c r="IHL1" s="81"/>
      <c r="IHM1" s="81"/>
      <c r="IHN1" s="81"/>
      <c r="IHO1" s="81"/>
      <c r="IHP1" s="81"/>
      <c r="IHQ1" s="81"/>
      <c r="IHR1" s="81"/>
      <c r="IHS1" s="81"/>
      <c r="IHT1" s="81"/>
      <c r="IHU1" s="81"/>
      <c r="IHV1" s="81"/>
      <c r="IHW1" s="81"/>
      <c r="IHX1" s="81"/>
      <c r="IHY1" s="81"/>
      <c r="IHZ1" s="81"/>
      <c r="IIA1" s="81"/>
      <c r="IIB1" s="81"/>
      <c r="IIC1" s="81"/>
      <c r="IID1" s="81"/>
      <c r="IIE1" s="81"/>
      <c r="IIF1" s="81"/>
      <c r="IIG1" s="81"/>
      <c r="IIH1" s="81"/>
      <c r="III1" s="81"/>
      <c r="IIJ1" s="81"/>
      <c r="IIK1" s="81"/>
      <c r="IIL1" s="81"/>
      <c r="IIM1" s="81"/>
      <c r="IIN1" s="81"/>
      <c r="IIO1" s="81"/>
      <c r="IIP1" s="81"/>
      <c r="IIQ1" s="81"/>
      <c r="IIR1" s="81"/>
      <c r="IIS1" s="81"/>
      <c r="IIT1" s="81"/>
      <c r="IIU1" s="81"/>
      <c r="IIV1" s="81"/>
      <c r="IIW1" s="81"/>
      <c r="IIX1" s="81"/>
      <c r="IIY1" s="81"/>
      <c r="IIZ1" s="81"/>
      <c r="IJA1" s="81"/>
      <c r="IJB1" s="81"/>
      <c r="IJC1" s="81"/>
      <c r="IJD1" s="81"/>
      <c r="IJE1" s="81"/>
      <c r="IJF1" s="81"/>
      <c r="IJG1" s="81"/>
      <c r="IJH1" s="81"/>
      <c r="IJI1" s="81"/>
      <c r="IJJ1" s="81"/>
      <c r="IJK1" s="81"/>
      <c r="IJL1" s="81"/>
      <c r="IJM1" s="81"/>
      <c r="IJN1" s="81"/>
      <c r="IJO1" s="81"/>
      <c r="IJP1" s="81"/>
      <c r="IJQ1" s="81"/>
      <c r="IJR1" s="81"/>
      <c r="IJS1" s="81"/>
      <c r="IJT1" s="81"/>
      <c r="IJU1" s="81"/>
      <c r="IJV1" s="81"/>
      <c r="IJW1" s="81"/>
      <c r="IJX1" s="81"/>
      <c r="IJY1" s="81"/>
      <c r="IJZ1" s="81"/>
      <c r="IKA1" s="81"/>
      <c r="IKB1" s="81"/>
      <c r="IKC1" s="81"/>
      <c r="IKD1" s="81"/>
      <c r="IKE1" s="81"/>
      <c r="IKF1" s="81"/>
      <c r="IKG1" s="81"/>
      <c r="IKH1" s="81"/>
      <c r="IKI1" s="81"/>
      <c r="IKJ1" s="81"/>
      <c r="IKK1" s="81"/>
      <c r="IKL1" s="81"/>
      <c r="IKM1" s="81"/>
      <c r="IKN1" s="81"/>
      <c r="IKO1" s="81"/>
      <c r="IKP1" s="81"/>
      <c r="IKQ1" s="81"/>
      <c r="IKR1" s="81"/>
      <c r="IKS1" s="81"/>
      <c r="IKT1" s="81"/>
      <c r="IKU1" s="81"/>
      <c r="IKV1" s="81"/>
      <c r="IKW1" s="81"/>
      <c r="IKX1" s="81"/>
      <c r="IKY1" s="81"/>
      <c r="IKZ1" s="81"/>
      <c r="ILA1" s="81"/>
      <c r="ILB1" s="81"/>
      <c r="ILC1" s="81"/>
      <c r="ILD1" s="81"/>
      <c r="ILE1" s="81"/>
      <c r="ILF1" s="81"/>
      <c r="ILG1" s="81"/>
      <c r="ILH1" s="81"/>
      <c r="ILI1" s="81"/>
      <c r="ILJ1" s="81"/>
      <c r="ILK1" s="81"/>
      <c r="ILL1" s="81"/>
      <c r="ILM1" s="81"/>
      <c r="ILN1" s="81"/>
      <c r="ILO1" s="81"/>
      <c r="ILP1" s="81"/>
      <c r="ILQ1" s="81"/>
      <c r="ILR1" s="81"/>
      <c r="ILS1" s="81"/>
      <c r="ILT1" s="81"/>
      <c r="ILU1" s="81"/>
      <c r="ILV1" s="81"/>
      <c r="ILW1" s="81"/>
      <c r="ILX1" s="81"/>
      <c r="ILY1" s="81"/>
      <c r="ILZ1" s="81"/>
      <c r="IMA1" s="81"/>
      <c r="IMB1" s="81"/>
      <c r="IMC1" s="81"/>
      <c r="IMD1" s="81"/>
      <c r="IME1" s="81"/>
      <c r="IMF1" s="81"/>
      <c r="IMG1" s="81"/>
      <c r="IMH1" s="81"/>
      <c r="IMI1" s="81"/>
      <c r="IMJ1" s="81"/>
      <c r="IMK1" s="81"/>
      <c r="IML1" s="81"/>
      <c r="IMM1" s="81"/>
      <c r="IMN1" s="81"/>
      <c r="IMO1" s="81"/>
      <c r="IMP1" s="81"/>
      <c r="IMQ1" s="81"/>
      <c r="IMR1" s="81"/>
      <c r="IMS1" s="81"/>
      <c r="IMT1" s="81"/>
      <c r="IMU1" s="81"/>
      <c r="IMV1" s="81"/>
      <c r="IMW1" s="81"/>
      <c r="IMX1" s="81"/>
      <c r="IMY1" s="81"/>
      <c r="IMZ1" s="81"/>
      <c r="INA1" s="81"/>
      <c r="INB1" s="81"/>
      <c r="INC1" s="81"/>
      <c r="IND1" s="81"/>
      <c r="INE1" s="81"/>
      <c r="INF1" s="81"/>
      <c r="ING1" s="81"/>
      <c r="INH1" s="81"/>
      <c r="INI1" s="81"/>
      <c r="INJ1" s="81"/>
      <c r="INK1" s="81"/>
      <c r="INL1" s="81"/>
      <c r="INM1" s="81"/>
      <c r="INN1" s="81"/>
      <c r="INO1" s="81"/>
      <c r="INP1" s="81"/>
      <c r="INQ1" s="81"/>
      <c r="INR1" s="81"/>
      <c r="INS1" s="81"/>
      <c r="INT1" s="81"/>
      <c r="INU1" s="81"/>
      <c r="INV1" s="81"/>
      <c r="INW1" s="81"/>
      <c r="INX1" s="81"/>
      <c r="INY1" s="81"/>
      <c r="INZ1" s="81"/>
      <c r="IOA1" s="81"/>
      <c r="IOB1" s="81"/>
      <c r="IOC1" s="81"/>
      <c r="IOD1" s="81"/>
      <c r="IOE1" s="81"/>
      <c r="IOF1" s="81"/>
      <c r="IOG1" s="81"/>
      <c r="IOH1" s="81"/>
      <c r="IOI1" s="81"/>
      <c r="IOJ1" s="81"/>
      <c r="IOK1" s="81"/>
      <c r="IOL1" s="81"/>
      <c r="IOM1" s="81"/>
      <c r="ION1" s="81"/>
      <c r="IOO1" s="81"/>
      <c r="IOP1" s="81"/>
      <c r="IOQ1" s="81"/>
      <c r="IOR1" s="81"/>
      <c r="IOS1" s="81"/>
      <c r="IOT1" s="81"/>
      <c r="IOU1" s="81"/>
      <c r="IOV1" s="81"/>
      <c r="IOW1" s="81"/>
      <c r="IOX1" s="81"/>
      <c r="IOY1" s="81"/>
      <c r="IOZ1" s="81"/>
      <c r="IPA1" s="81"/>
      <c r="IPB1" s="81"/>
      <c r="IPC1" s="81"/>
      <c r="IPD1" s="81"/>
      <c r="IPE1" s="81"/>
      <c r="IPF1" s="81"/>
      <c r="IPG1" s="81"/>
      <c r="IPH1" s="81"/>
      <c r="IPI1" s="81"/>
      <c r="IPJ1" s="81"/>
      <c r="IPK1" s="81"/>
      <c r="IPL1" s="81"/>
      <c r="IPM1" s="81"/>
      <c r="IPN1" s="81"/>
      <c r="IPO1" s="81"/>
      <c r="IPP1" s="81"/>
      <c r="IPQ1" s="81"/>
      <c r="IPR1" s="81"/>
      <c r="IPS1" s="81"/>
      <c r="IPT1" s="81"/>
      <c r="IPU1" s="81"/>
      <c r="IPV1" s="81"/>
      <c r="IPW1" s="81"/>
      <c r="IPX1" s="81"/>
      <c r="IPY1" s="81"/>
      <c r="IPZ1" s="81"/>
      <c r="IQA1" s="81"/>
      <c r="IQB1" s="81"/>
      <c r="IQC1" s="81"/>
      <c r="IQD1" s="81"/>
      <c r="IQE1" s="81"/>
      <c r="IQF1" s="81"/>
      <c r="IQG1" s="81"/>
      <c r="IQH1" s="81"/>
      <c r="IQI1" s="81"/>
      <c r="IQJ1" s="81"/>
      <c r="IQK1" s="81"/>
      <c r="IQL1" s="81"/>
      <c r="IQM1" s="81"/>
      <c r="IQN1" s="81"/>
      <c r="IQO1" s="81"/>
      <c r="IQP1" s="81"/>
      <c r="IQQ1" s="81"/>
      <c r="IQR1" s="81"/>
      <c r="IQS1" s="81"/>
      <c r="IQT1" s="81"/>
      <c r="IQU1" s="81"/>
      <c r="IQV1" s="81"/>
      <c r="IQW1" s="81"/>
      <c r="IQX1" s="81"/>
      <c r="IQY1" s="81"/>
      <c r="IQZ1" s="81"/>
      <c r="IRA1" s="81"/>
      <c r="IRB1" s="81"/>
      <c r="IRC1" s="81"/>
      <c r="IRD1" s="81"/>
      <c r="IRE1" s="81"/>
      <c r="IRF1" s="81"/>
      <c r="IRG1" s="81"/>
      <c r="IRH1" s="81"/>
      <c r="IRI1" s="81"/>
      <c r="IRJ1" s="81"/>
      <c r="IRK1" s="81"/>
      <c r="IRL1" s="81"/>
      <c r="IRM1" s="81"/>
      <c r="IRN1" s="81"/>
      <c r="IRO1" s="81"/>
      <c r="IRP1" s="81"/>
      <c r="IRQ1" s="81"/>
      <c r="IRR1" s="81"/>
      <c r="IRS1" s="81"/>
      <c r="IRT1" s="81"/>
      <c r="IRU1" s="81"/>
      <c r="IRV1" s="81"/>
      <c r="IRW1" s="81"/>
      <c r="IRX1" s="81"/>
      <c r="IRY1" s="81"/>
      <c r="IRZ1" s="81"/>
      <c r="ISA1" s="81"/>
      <c r="ISB1" s="81"/>
      <c r="ISC1" s="81"/>
      <c r="ISD1" s="81"/>
      <c r="ISE1" s="81"/>
      <c r="ISF1" s="81"/>
      <c r="ISG1" s="81"/>
      <c r="ISH1" s="81"/>
      <c r="ISI1" s="81"/>
      <c r="ISJ1" s="81"/>
      <c r="ISK1" s="81"/>
      <c r="ISL1" s="81"/>
      <c r="ISM1" s="81"/>
      <c r="ISN1" s="81"/>
      <c r="ISO1" s="81"/>
      <c r="ISP1" s="81"/>
      <c r="ISQ1" s="81"/>
      <c r="ISR1" s="81"/>
      <c r="ISS1" s="81"/>
      <c r="IST1" s="81"/>
      <c r="ISU1" s="81"/>
      <c r="ISV1" s="81"/>
      <c r="ISW1" s="81"/>
      <c r="ISX1" s="81"/>
      <c r="ISY1" s="81"/>
      <c r="ISZ1" s="81"/>
      <c r="ITA1" s="81"/>
      <c r="ITB1" s="81"/>
      <c r="ITC1" s="81"/>
      <c r="ITD1" s="81"/>
      <c r="ITE1" s="81"/>
      <c r="ITF1" s="81"/>
      <c r="ITG1" s="81"/>
      <c r="ITH1" s="81"/>
      <c r="ITI1" s="81"/>
      <c r="ITJ1" s="81"/>
      <c r="ITK1" s="81"/>
      <c r="ITL1" s="81"/>
      <c r="ITM1" s="81"/>
      <c r="ITN1" s="81"/>
      <c r="ITO1" s="81"/>
      <c r="ITP1" s="81"/>
      <c r="ITQ1" s="81"/>
      <c r="ITR1" s="81"/>
      <c r="ITS1" s="81"/>
      <c r="ITT1" s="81"/>
      <c r="ITU1" s="81"/>
      <c r="ITV1" s="81"/>
      <c r="ITW1" s="81"/>
      <c r="ITX1" s="81"/>
      <c r="ITY1" s="81"/>
      <c r="ITZ1" s="81"/>
      <c r="IUA1" s="81"/>
      <c r="IUB1" s="81"/>
      <c r="IUC1" s="81"/>
      <c r="IUD1" s="81"/>
      <c r="IUE1" s="81"/>
      <c r="IUF1" s="81"/>
      <c r="IUG1" s="81"/>
      <c r="IUH1" s="81"/>
      <c r="IUI1" s="81"/>
      <c r="IUJ1" s="81"/>
      <c r="IUK1" s="81"/>
      <c r="IUL1" s="81"/>
      <c r="IUM1" s="81"/>
      <c r="IUN1" s="81"/>
      <c r="IUO1" s="81"/>
      <c r="IUP1" s="81"/>
      <c r="IUQ1" s="81"/>
      <c r="IUR1" s="81"/>
      <c r="IUS1" s="81"/>
      <c r="IUT1" s="81"/>
      <c r="IUU1" s="81"/>
      <c r="IUV1" s="81"/>
      <c r="IUW1" s="81"/>
      <c r="IUX1" s="81"/>
      <c r="IUY1" s="81"/>
      <c r="IUZ1" s="81"/>
      <c r="IVA1" s="81"/>
      <c r="IVB1" s="81"/>
      <c r="IVC1" s="81"/>
      <c r="IVD1" s="81"/>
      <c r="IVE1" s="81"/>
      <c r="IVF1" s="81"/>
      <c r="IVG1" s="81"/>
      <c r="IVH1" s="81"/>
      <c r="IVI1" s="81"/>
      <c r="IVJ1" s="81"/>
      <c r="IVK1" s="81"/>
      <c r="IVL1" s="81"/>
      <c r="IVM1" s="81"/>
      <c r="IVN1" s="81"/>
      <c r="IVO1" s="81"/>
      <c r="IVP1" s="81"/>
      <c r="IVQ1" s="81"/>
      <c r="IVR1" s="81"/>
      <c r="IVS1" s="81"/>
      <c r="IVT1" s="81"/>
      <c r="IVU1" s="81"/>
      <c r="IVV1" s="81"/>
      <c r="IVW1" s="81"/>
      <c r="IVX1" s="81"/>
      <c r="IVY1" s="81"/>
      <c r="IVZ1" s="81"/>
      <c r="IWA1" s="81"/>
      <c r="IWB1" s="81"/>
      <c r="IWC1" s="81"/>
      <c r="IWD1" s="81"/>
      <c r="IWE1" s="81"/>
      <c r="IWF1" s="81"/>
      <c r="IWG1" s="81"/>
      <c r="IWH1" s="81"/>
      <c r="IWI1" s="81"/>
      <c r="IWJ1" s="81"/>
      <c r="IWK1" s="81"/>
      <c r="IWL1" s="81"/>
      <c r="IWM1" s="81"/>
      <c r="IWN1" s="81"/>
      <c r="IWO1" s="81"/>
      <c r="IWP1" s="81"/>
      <c r="IWQ1" s="81"/>
      <c r="IWR1" s="81"/>
      <c r="IWS1" s="81"/>
      <c r="IWT1" s="81"/>
      <c r="IWU1" s="81"/>
      <c r="IWV1" s="81"/>
      <c r="IWW1" s="81"/>
      <c r="IWX1" s="81"/>
      <c r="IWY1" s="81"/>
      <c r="IWZ1" s="81"/>
      <c r="IXA1" s="81"/>
      <c r="IXB1" s="81"/>
      <c r="IXC1" s="81"/>
      <c r="IXD1" s="81"/>
      <c r="IXE1" s="81"/>
      <c r="IXF1" s="81"/>
      <c r="IXG1" s="81"/>
      <c r="IXH1" s="81"/>
      <c r="IXI1" s="81"/>
      <c r="IXJ1" s="81"/>
      <c r="IXK1" s="81"/>
      <c r="IXL1" s="81"/>
      <c r="IXM1" s="81"/>
      <c r="IXN1" s="81"/>
      <c r="IXO1" s="81"/>
      <c r="IXP1" s="81"/>
      <c r="IXQ1" s="81"/>
      <c r="IXR1" s="81"/>
      <c r="IXS1" s="81"/>
      <c r="IXT1" s="81"/>
      <c r="IXU1" s="81"/>
      <c r="IXV1" s="81"/>
      <c r="IXW1" s="81"/>
      <c r="IXX1" s="81"/>
      <c r="IXY1" s="81"/>
      <c r="IXZ1" s="81"/>
      <c r="IYA1" s="81"/>
      <c r="IYB1" s="81"/>
      <c r="IYC1" s="81"/>
      <c r="IYD1" s="81"/>
      <c r="IYE1" s="81"/>
      <c r="IYF1" s="81"/>
      <c r="IYG1" s="81"/>
      <c r="IYH1" s="81"/>
      <c r="IYI1" s="81"/>
      <c r="IYJ1" s="81"/>
      <c r="IYK1" s="81"/>
      <c r="IYL1" s="81"/>
      <c r="IYM1" s="81"/>
      <c r="IYN1" s="81"/>
      <c r="IYO1" s="81"/>
      <c r="IYP1" s="81"/>
      <c r="IYQ1" s="81"/>
      <c r="IYR1" s="81"/>
      <c r="IYS1" s="81"/>
      <c r="IYT1" s="81"/>
      <c r="IYU1" s="81"/>
      <c r="IYV1" s="81"/>
      <c r="IYW1" s="81"/>
      <c r="IYX1" s="81"/>
      <c r="IYY1" s="81"/>
      <c r="IYZ1" s="81"/>
      <c r="IZA1" s="81"/>
      <c r="IZB1" s="81"/>
      <c r="IZC1" s="81"/>
      <c r="IZD1" s="81"/>
      <c r="IZE1" s="81"/>
      <c r="IZF1" s="81"/>
      <c r="IZG1" s="81"/>
      <c r="IZH1" s="81"/>
      <c r="IZI1" s="81"/>
      <c r="IZJ1" s="81"/>
      <c r="IZK1" s="81"/>
      <c r="IZL1" s="81"/>
      <c r="IZM1" s="81"/>
      <c r="IZN1" s="81"/>
      <c r="IZO1" s="81"/>
      <c r="IZP1" s="81"/>
      <c r="IZQ1" s="81"/>
      <c r="IZR1" s="81"/>
      <c r="IZS1" s="81"/>
      <c r="IZT1" s="81"/>
      <c r="IZU1" s="81"/>
      <c r="IZV1" s="81"/>
      <c r="IZW1" s="81"/>
      <c r="IZX1" s="81"/>
      <c r="IZY1" s="81"/>
      <c r="IZZ1" s="81"/>
      <c r="JAA1" s="81"/>
      <c r="JAB1" s="81"/>
      <c r="JAC1" s="81"/>
      <c r="JAD1" s="81"/>
      <c r="JAE1" s="81"/>
      <c r="JAF1" s="81"/>
      <c r="JAG1" s="81"/>
      <c r="JAH1" s="81"/>
      <c r="JAI1" s="81"/>
      <c r="JAJ1" s="81"/>
      <c r="JAK1" s="81"/>
      <c r="JAL1" s="81"/>
      <c r="JAM1" s="81"/>
      <c r="JAN1" s="81"/>
      <c r="JAO1" s="81"/>
      <c r="JAP1" s="81"/>
      <c r="JAQ1" s="81"/>
      <c r="JAR1" s="81"/>
      <c r="JAS1" s="81"/>
      <c r="JAT1" s="81"/>
      <c r="JAU1" s="81"/>
      <c r="JAV1" s="81"/>
      <c r="JAW1" s="81"/>
      <c r="JAX1" s="81"/>
      <c r="JAY1" s="81"/>
      <c r="JAZ1" s="81"/>
      <c r="JBA1" s="81"/>
      <c r="JBB1" s="81"/>
      <c r="JBC1" s="81"/>
      <c r="JBD1" s="81"/>
      <c r="JBE1" s="81"/>
      <c r="JBF1" s="81"/>
      <c r="JBG1" s="81"/>
      <c r="JBH1" s="81"/>
      <c r="JBI1" s="81"/>
      <c r="JBJ1" s="81"/>
      <c r="JBK1" s="81"/>
      <c r="JBL1" s="81"/>
      <c r="JBM1" s="81"/>
      <c r="JBN1" s="81"/>
      <c r="JBO1" s="81"/>
      <c r="JBP1" s="81"/>
      <c r="JBQ1" s="81"/>
      <c r="JBR1" s="81"/>
      <c r="JBS1" s="81"/>
      <c r="JBT1" s="81"/>
      <c r="JBU1" s="81"/>
      <c r="JBV1" s="81"/>
      <c r="JBW1" s="81"/>
      <c r="JBX1" s="81"/>
      <c r="JBY1" s="81"/>
      <c r="JBZ1" s="81"/>
      <c r="JCA1" s="81"/>
      <c r="JCB1" s="81"/>
      <c r="JCC1" s="81"/>
      <c r="JCD1" s="81"/>
      <c r="JCE1" s="81"/>
      <c r="JCF1" s="81"/>
      <c r="JCG1" s="81"/>
      <c r="JCH1" s="81"/>
      <c r="JCI1" s="81"/>
      <c r="JCJ1" s="81"/>
      <c r="JCK1" s="81"/>
      <c r="JCL1" s="81"/>
      <c r="JCM1" s="81"/>
      <c r="JCN1" s="81"/>
      <c r="JCO1" s="81"/>
      <c r="JCP1" s="81"/>
      <c r="JCQ1" s="81"/>
      <c r="JCR1" s="81"/>
      <c r="JCS1" s="81"/>
      <c r="JCT1" s="81"/>
      <c r="JCU1" s="81"/>
      <c r="JCV1" s="81"/>
      <c r="JCW1" s="81"/>
      <c r="JCX1" s="81"/>
      <c r="JCY1" s="81"/>
      <c r="JCZ1" s="81"/>
      <c r="JDA1" s="81"/>
      <c r="JDB1" s="81"/>
      <c r="JDC1" s="81"/>
      <c r="JDD1" s="81"/>
      <c r="JDE1" s="81"/>
      <c r="JDF1" s="81"/>
      <c r="JDG1" s="81"/>
      <c r="JDH1" s="81"/>
      <c r="JDI1" s="81"/>
      <c r="JDJ1" s="81"/>
      <c r="JDK1" s="81"/>
      <c r="JDL1" s="81"/>
      <c r="JDM1" s="81"/>
      <c r="JDN1" s="81"/>
      <c r="JDO1" s="81"/>
      <c r="JDP1" s="81"/>
      <c r="JDQ1" s="81"/>
      <c r="JDR1" s="81"/>
      <c r="JDS1" s="81"/>
      <c r="JDT1" s="81"/>
      <c r="JDU1" s="81"/>
      <c r="JDV1" s="81"/>
      <c r="JDW1" s="81"/>
      <c r="JDX1" s="81"/>
      <c r="JDY1" s="81"/>
      <c r="JDZ1" s="81"/>
      <c r="JEA1" s="81"/>
      <c r="JEB1" s="81"/>
      <c r="JEC1" s="81"/>
      <c r="JED1" s="81"/>
      <c r="JEE1" s="81"/>
      <c r="JEF1" s="81"/>
      <c r="JEG1" s="81"/>
      <c r="JEH1" s="81"/>
      <c r="JEI1" s="81"/>
      <c r="JEJ1" s="81"/>
      <c r="JEK1" s="81"/>
      <c r="JEL1" s="81"/>
      <c r="JEM1" s="81"/>
      <c r="JEN1" s="81"/>
      <c r="JEO1" s="81"/>
      <c r="JEP1" s="81"/>
      <c r="JEQ1" s="81"/>
      <c r="JER1" s="81"/>
      <c r="JES1" s="81"/>
      <c r="JET1" s="81"/>
      <c r="JEU1" s="81"/>
      <c r="JEV1" s="81"/>
      <c r="JEW1" s="81"/>
      <c r="JEX1" s="81"/>
      <c r="JEY1" s="81"/>
      <c r="JEZ1" s="81"/>
      <c r="JFA1" s="81"/>
      <c r="JFB1" s="81"/>
      <c r="JFC1" s="81"/>
      <c r="JFD1" s="81"/>
      <c r="JFE1" s="81"/>
      <c r="JFF1" s="81"/>
      <c r="JFG1" s="81"/>
      <c r="JFH1" s="81"/>
      <c r="JFI1" s="81"/>
      <c r="JFJ1" s="81"/>
      <c r="JFK1" s="81"/>
      <c r="JFL1" s="81"/>
      <c r="JFM1" s="81"/>
      <c r="JFN1" s="81"/>
      <c r="JFO1" s="81"/>
      <c r="JFP1" s="81"/>
      <c r="JFQ1" s="81"/>
      <c r="JFR1" s="81"/>
      <c r="JFS1" s="81"/>
      <c r="JFT1" s="81"/>
      <c r="JFU1" s="81"/>
      <c r="JFV1" s="81"/>
      <c r="JFW1" s="81"/>
      <c r="JFX1" s="81"/>
      <c r="JFY1" s="81"/>
      <c r="JFZ1" s="81"/>
      <c r="JGA1" s="81"/>
      <c r="JGB1" s="81"/>
      <c r="JGC1" s="81"/>
      <c r="JGD1" s="81"/>
      <c r="JGE1" s="81"/>
      <c r="JGF1" s="81"/>
      <c r="JGG1" s="81"/>
      <c r="JGH1" s="81"/>
      <c r="JGI1" s="81"/>
      <c r="JGJ1" s="81"/>
      <c r="JGK1" s="81"/>
      <c r="JGL1" s="81"/>
      <c r="JGM1" s="81"/>
      <c r="JGN1" s="81"/>
      <c r="JGO1" s="81"/>
      <c r="JGP1" s="81"/>
      <c r="JGQ1" s="81"/>
      <c r="JGR1" s="81"/>
      <c r="JGS1" s="81"/>
      <c r="JGT1" s="81"/>
      <c r="JGU1" s="81"/>
      <c r="JGV1" s="81"/>
      <c r="JGW1" s="81"/>
      <c r="JGX1" s="81"/>
      <c r="JGY1" s="81"/>
      <c r="JGZ1" s="81"/>
      <c r="JHA1" s="81"/>
      <c r="JHB1" s="81"/>
      <c r="JHC1" s="81"/>
      <c r="JHD1" s="81"/>
      <c r="JHE1" s="81"/>
      <c r="JHF1" s="81"/>
      <c r="JHG1" s="81"/>
      <c r="JHH1" s="81"/>
      <c r="JHI1" s="81"/>
      <c r="JHJ1" s="81"/>
      <c r="JHK1" s="81"/>
      <c r="JHL1" s="81"/>
      <c r="JHM1" s="81"/>
      <c r="JHN1" s="81"/>
      <c r="JHO1" s="81"/>
      <c r="JHP1" s="81"/>
      <c r="JHQ1" s="81"/>
      <c r="JHR1" s="81"/>
      <c r="JHS1" s="81"/>
      <c r="JHT1" s="81"/>
      <c r="JHU1" s="81"/>
      <c r="JHV1" s="81"/>
      <c r="JHW1" s="81"/>
      <c r="JHX1" s="81"/>
      <c r="JHY1" s="81"/>
      <c r="JHZ1" s="81"/>
      <c r="JIA1" s="81"/>
      <c r="JIB1" s="81"/>
      <c r="JIC1" s="81"/>
      <c r="JID1" s="81"/>
      <c r="JIE1" s="81"/>
      <c r="JIF1" s="81"/>
      <c r="JIG1" s="81"/>
      <c r="JIH1" s="81"/>
      <c r="JII1" s="81"/>
      <c r="JIJ1" s="81"/>
      <c r="JIK1" s="81"/>
      <c r="JIL1" s="81"/>
      <c r="JIM1" s="81"/>
      <c r="JIN1" s="81"/>
      <c r="JIO1" s="81"/>
      <c r="JIP1" s="81"/>
      <c r="JIQ1" s="81"/>
      <c r="JIR1" s="81"/>
      <c r="JIS1" s="81"/>
      <c r="JIT1" s="81"/>
      <c r="JIU1" s="81"/>
      <c r="JIV1" s="81"/>
      <c r="JIW1" s="81"/>
      <c r="JIX1" s="81"/>
      <c r="JIY1" s="81"/>
      <c r="JIZ1" s="81"/>
      <c r="JJA1" s="81"/>
      <c r="JJB1" s="81"/>
      <c r="JJC1" s="81"/>
      <c r="JJD1" s="81"/>
      <c r="JJE1" s="81"/>
      <c r="JJF1" s="81"/>
      <c r="JJG1" s="81"/>
      <c r="JJH1" s="81"/>
      <c r="JJI1" s="81"/>
      <c r="JJJ1" s="81"/>
      <c r="JJK1" s="81"/>
      <c r="JJL1" s="81"/>
      <c r="JJM1" s="81"/>
      <c r="JJN1" s="81"/>
      <c r="JJO1" s="81"/>
      <c r="JJP1" s="81"/>
      <c r="JJQ1" s="81"/>
      <c r="JJR1" s="81"/>
      <c r="JJS1" s="81"/>
      <c r="JJT1" s="81"/>
      <c r="JJU1" s="81"/>
      <c r="JJV1" s="81"/>
      <c r="JJW1" s="81"/>
      <c r="JJX1" s="81"/>
      <c r="JJY1" s="81"/>
      <c r="JJZ1" s="81"/>
      <c r="JKA1" s="81"/>
      <c r="JKB1" s="81"/>
      <c r="JKC1" s="81"/>
      <c r="JKD1" s="81"/>
      <c r="JKE1" s="81"/>
      <c r="JKF1" s="81"/>
      <c r="JKG1" s="81"/>
      <c r="JKH1" s="81"/>
      <c r="JKI1" s="81"/>
      <c r="JKJ1" s="81"/>
      <c r="JKK1" s="81"/>
      <c r="JKL1" s="81"/>
      <c r="JKM1" s="81"/>
      <c r="JKN1" s="81"/>
      <c r="JKO1" s="81"/>
      <c r="JKP1" s="81"/>
      <c r="JKQ1" s="81"/>
      <c r="JKR1" s="81"/>
      <c r="JKS1" s="81"/>
      <c r="JKT1" s="81"/>
      <c r="JKU1" s="81"/>
      <c r="JKV1" s="81"/>
      <c r="JKW1" s="81"/>
      <c r="JKX1" s="81"/>
      <c r="JKY1" s="81"/>
      <c r="JKZ1" s="81"/>
      <c r="JLA1" s="81"/>
      <c r="JLB1" s="81"/>
      <c r="JLC1" s="81"/>
      <c r="JLD1" s="81"/>
      <c r="JLE1" s="81"/>
      <c r="JLF1" s="81"/>
      <c r="JLG1" s="81"/>
      <c r="JLH1" s="81"/>
      <c r="JLI1" s="81"/>
      <c r="JLJ1" s="81"/>
      <c r="JLK1" s="81"/>
      <c r="JLL1" s="81"/>
      <c r="JLM1" s="81"/>
      <c r="JLN1" s="81"/>
      <c r="JLO1" s="81"/>
      <c r="JLP1" s="81"/>
      <c r="JLQ1" s="81"/>
      <c r="JLR1" s="81"/>
      <c r="JLS1" s="81"/>
      <c r="JLT1" s="81"/>
      <c r="JLU1" s="81"/>
      <c r="JLV1" s="81"/>
      <c r="JLW1" s="81"/>
      <c r="JLX1" s="81"/>
      <c r="JLY1" s="81"/>
      <c r="JLZ1" s="81"/>
      <c r="JMA1" s="81"/>
      <c r="JMB1" s="81"/>
      <c r="JMC1" s="81"/>
      <c r="JMD1" s="81"/>
      <c r="JME1" s="81"/>
      <c r="JMF1" s="81"/>
      <c r="JMG1" s="81"/>
      <c r="JMH1" s="81"/>
      <c r="JMI1" s="81"/>
      <c r="JMJ1" s="81"/>
      <c r="JMK1" s="81"/>
      <c r="JML1" s="81"/>
      <c r="JMM1" s="81"/>
      <c r="JMN1" s="81"/>
      <c r="JMO1" s="81"/>
      <c r="JMP1" s="81"/>
      <c r="JMQ1" s="81"/>
      <c r="JMR1" s="81"/>
      <c r="JMS1" s="81"/>
      <c r="JMT1" s="81"/>
      <c r="JMU1" s="81"/>
      <c r="JMV1" s="81"/>
      <c r="JMW1" s="81"/>
      <c r="JMX1" s="81"/>
      <c r="JMY1" s="81"/>
      <c r="JMZ1" s="81"/>
      <c r="JNA1" s="81"/>
      <c r="JNB1" s="81"/>
      <c r="JNC1" s="81"/>
      <c r="JND1" s="81"/>
      <c r="JNE1" s="81"/>
      <c r="JNF1" s="81"/>
      <c r="JNG1" s="81"/>
      <c r="JNH1" s="81"/>
      <c r="JNI1" s="81"/>
      <c r="JNJ1" s="81"/>
      <c r="JNK1" s="81"/>
      <c r="JNL1" s="81"/>
      <c r="JNM1" s="81"/>
      <c r="JNN1" s="81"/>
      <c r="JNO1" s="81"/>
      <c r="JNP1" s="81"/>
      <c r="JNQ1" s="81"/>
      <c r="JNR1" s="81"/>
      <c r="JNS1" s="81"/>
      <c r="JNT1" s="81"/>
      <c r="JNU1" s="81"/>
      <c r="JNV1" s="81"/>
      <c r="JNW1" s="81"/>
      <c r="JNX1" s="81"/>
      <c r="JNY1" s="81"/>
      <c r="JNZ1" s="81"/>
      <c r="JOA1" s="81"/>
      <c r="JOB1" s="81"/>
      <c r="JOC1" s="81"/>
      <c r="JOD1" s="81"/>
      <c r="JOE1" s="81"/>
      <c r="JOF1" s="81"/>
      <c r="JOG1" s="81"/>
      <c r="JOH1" s="81"/>
      <c r="JOI1" s="81"/>
      <c r="JOJ1" s="81"/>
      <c r="JOK1" s="81"/>
      <c r="JOL1" s="81"/>
      <c r="JOM1" s="81"/>
      <c r="JON1" s="81"/>
      <c r="JOO1" s="81"/>
      <c r="JOP1" s="81"/>
      <c r="JOQ1" s="81"/>
      <c r="JOR1" s="81"/>
      <c r="JOS1" s="81"/>
      <c r="JOT1" s="81"/>
      <c r="JOU1" s="81"/>
      <c r="JOV1" s="81"/>
      <c r="JOW1" s="81"/>
      <c r="JOX1" s="81"/>
      <c r="JOY1" s="81"/>
      <c r="JOZ1" s="81"/>
      <c r="JPA1" s="81"/>
      <c r="JPB1" s="81"/>
      <c r="JPC1" s="81"/>
      <c r="JPD1" s="81"/>
      <c r="JPE1" s="81"/>
      <c r="JPF1" s="81"/>
      <c r="JPG1" s="81"/>
      <c r="JPH1" s="81"/>
      <c r="JPI1" s="81"/>
      <c r="JPJ1" s="81"/>
      <c r="JPK1" s="81"/>
      <c r="JPL1" s="81"/>
      <c r="JPM1" s="81"/>
      <c r="JPN1" s="81"/>
      <c r="JPO1" s="81"/>
      <c r="JPP1" s="81"/>
      <c r="JPQ1" s="81"/>
      <c r="JPR1" s="81"/>
      <c r="JPS1" s="81"/>
      <c r="JPT1" s="81"/>
      <c r="JPU1" s="81"/>
      <c r="JPV1" s="81"/>
      <c r="JPW1" s="81"/>
      <c r="JPX1" s="81"/>
      <c r="JPY1" s="81"/>
      <c r="JPZ1" s="81"/>
      <c r="JQA1" s="81"/>
      <c r="JQB1" s="81"/>
      <c r="JQC1" s="81"/>
      <c r="JQD1" s="81"/>
      <c r="JQE1" s="81"/>
      <c r="JQF1" s="81"/>
      <c r="JQG1" s="81"/>
      <c r="JQH1" s="81"/>
      <c r="JQI1" s="81"/>
      <c r="JQJ1" s="81"/>
      <c r="JQK1" s="81"/>
      <c r="JQL1" s="81"/>
      <c r="JQM1" s="81"/>
      <c r="JQN1" s="81"/>
      <c r="JQO1" s="81"/>
      <c r="JQP1" s="81"/>
      <c r="JQQ1" s="81"/>
      <c r="JQR1" s="81"/>
      <c r="JQS1" s="81"/>
      <c r="JQT1" s="81"/>
      <c r="JQU1" s="81"/>
      <c r="JQV1" s="81"/>
      <c r="JQW1" s="81"/>
      <c r="JQX1" s="81"/>
      <c r="JQY1" s="81"/>
      <c r="JQZ1" s="81"/>
      <c r="JRA1" s="81"/>
      <c r="JRB1" s="81"/>
      <c r="JRC1" s="81"/>
      <c r="JRD1" s="81"/>
      <c r="JRE1" s="81"/>
      <c r="JRF1" s="81"/>
      <c r="JRG1" s="81"/>
      <c r="JRH1" s="81"/>
      <c r="JRI1" s="81"/>
      <c r="JRJ1" s="81"/>
      <c r="JRK1" s="81"/>
      <c r="JRL1" s="81"/>
      <c r="JRM1" s="81"/>
      <c r="JRN1" s="81"/>
      <c r="JRO1" s="81"/>
      <c r="JRP1" s="81"/>
      <c r="JRQ1" s="81"/>
      <c r="JRR1" s="81"/>
      <c r="JRS1" s="81"/>
      <c r="JRT1" s="81"/>
      <c r="JRU1" s="81"/>
      <c r="JRV1" s="81"/>
      <c r="JRW1" s="81"/>
      <c r="JRX1" s="81"/>
      <c r="JRY1" s="81"/>
      <c r="JRZ1" s="81"/>
      <c r="JSA1" s="81"/>
      <c r="JSB1" s="81"/>
      <c r="JSC1" s="81"/>
      <c r="JSD1" s="81"/>
      <c r="JSE1" s="81"/>
      <c r="JSF1" s="81"/>
      <c r="JSG1" s="81"/>
      <c r="JSH1" s="81"/>
      <c r="JSI1" s="81"/>
      <c r="JSJ1" s="81"/>
      <c r="JSK1" s="81"/>
      <c r="JSL1" s="81"/>
      <c r="JSM1" s="81"/>
      <c r="JSN1" s="81"/>
      <c r="JSO1" s="81"/>
      <c r="JSP1" s="81"/>
      <c r="JSQ1" s="81"/>
      <c r="JSR1" s="81"/>
      <c r="JSS1" s="81"/>
      <c r="JST1" s="81"/>
      <c r="JSU1" s="81"/>
      <c r="JSV1" s="81"/>
      <c r="JSW1" s="81"/>
      <c r="JSX1" s="81"/>
      <c r="JSY1" s="81"/>
      <c r="JSZ1" s="81"/>
      <c r="JTA1" s="81"/>
      <c r="JTB1" s="81"/>
      <c r="JTC1" s="81"/>
      <c r="JTD1" s="81"/>
      <c r="JTE1" s="81"/>
      <c r="JTF1" s="81"/>
      <c r="JTG1" s="81"/>
      <c r="JTH1" s="81"/>
      <c r="JTI1" s="81"/>
      <c r="JTJ1" s="81"/>
      <c r="JTK1" s="81"/>
      <c r="JTL1" s="81"/>
      <c r="JTM1" s="81"/>
      <c r="JTN1" s="81"/>
      <c r="JTO1" s="81"/>
      <c r="JTP1" s="81"/>
      <c r="JTQ1" s="81"/>
      <c r="JTR1" s="81"/>
      <c r="JTS1" s="81"/>
      <c r="JTT1" s="81"/>
      <c r="JTU1" s="81"/>
      <c r="JTV1" s="81"/>
      <c r="JTW1" s="81"/>
      <c r="JTX1" s="81"/>
      <c r="JTY1" s="81"/>
      <c r="JTZ1" s="81"/>
      <c r="JUA1" s="81"/>
      <c r="JUB1" s="81"/>
      <c r="JUC1" s="81"/>
      <c r="JUD1" s="81"/>
      <c r="JUE1" s="81"/>
      <c r="JUF1" s="81"/>
      <c r="JUG1" s="81"/>
      <c r="JUH1" s="81"/>
      <c r="JUI1" s="81"/>
      <c r="JUJ1" s="81"/>
      <c r="JUK1" s="81"/>
      <c r="JUL1" s="81"/>
      <c r="JUM1" s="81"/>
      <c r="JUN1" s="81"/>
      <c r="JUO1" s="81"/>
      <c r="JUP1" s="81"/>
      <c r="JUQ1" s="81"/>
      <c r="JUR1" s="81"/>
      <c r="JUS1" s="81"/>
      <c r="JUT1" s="81"/>
      <c r="JUU1" s="81"/>
      <c r="JUV1" s="81"/>
      <c r="JUW1" s="81"/>
      <c r="JUX1" s="81"/>
      <c r="JUY1" s="81"/>
      <c r="JUZ1" s="81"/>
      <c r="JVA1" s="81"/>
      <c r="JVB1" s="81"/>
      <c r="JVC1" s="81"/>
      <c r="JVD1" s="81"/>
      <c r="JVE1" s="81"/>
      <c r="JVF1" s="81"/>
      <c r="JVG1" s="81"/>
      <c r="JVH1" s="81"/>
      <c r="JVI1" s="81"/>
      <c r="JVJ1" s="81"/>
      <c r="JVK1" s="81"/>
      <c r="JVL1" s="81"/>
      <c r="JVM1" s="81"/>
      <c r="JVN1" s="81"/>
      <c r="JVO1" s="81"/>
      <c r="JVP1" s="81"/>
      <c r="JVQ1" s="81"/>
      <c r="JVR1" s="81"/>
      <c r="JVS1" s="81"/>
      <c r="JVT1" s="81"/>
      <c r="JVU1" s="81"/>
      <c r="JVV1" s="81"/>
      <c r="JVW1" s="81"/>
      <c r="JVX1" s="81"/>
      <c r="JVY1" s="81"/>
      <c r="JVZ1" s="81"/>
      <c r="JWA1" s="81"/>
      <c r="JWB1" s="81"/>
      <c r="JWC1" s="81"/>
      <c r="JWD1" s="81"/>
      <c r="JWE1" s="81"/>
      <c r="JWF1" s="81"/>
      <c r="JWG1" s="81"/>
      <c r="JWH1" s="81"/>
      <c r="JWI1" s="81"/>
      <c r="JWJ1" s="81"/>
      <c r="JWK1" s="81"/>
      <c r="JWL1" s="81"/>
      <c r="JWM1" s="81"/>
      <c r="JWN1" s="81"/>
      <c r="JWO1" s="81"/>
      <c r="JWP1" s="81"/>
      <c r="JWQ1" s="81"/>
      <c r="JWR1" s="81"/>
      <c r="JWS1" s="81"/>
      <c r="JWT1" s="81"/>
      <c r="JWU1" s="81"/>
      <c r="JWV1" s="81"/>
      <c r="JWW1" s="81"/>
      <c r="JWX1" s="81"/>
      <c r="JWY1" s="81"/>
      <c r="JWZ1" s="81"/>
      <c r="JXA1" s="81"/>
      <c r="JXB1" s="81"/>
      <c r="JXC1" s="81"/>
      <c r="JXD1" s="81"/>
      <c r="JXE1" s="81"/>
      <c r="JXF1" s="81"/>
      <c r="JXG1" s="81"/>
      <c r="JXH1" s="81"/>
      <c r="JXI1" s="81"/>
      <c r="JXJ1" s="81"/>
      <c r="JXK1" s="81"/>
      <c r="JXL1" s="81"/>
      <c r="JXM1" s="81"/>
      <c r="JXN1" s="81"/>
      <c r="JXO1" s="81"/>
      <c r="JXP1" s="81"/>
      <c r="JXQ1" s="81"/>
      <c r="JXR1" s="81"/>
      <c r="JXS1" s="81"/>
      <c r="JXT1" s="81"/>
      <c r="JXU1" s="81"/>
      <c r="JXV1" s="81"/>
      <c r="JXW1" s="81"/>
      <c r="JXX1" s="81"/>
      <c r="JXY1" s="81"/>
      <c r="JXZ1" s="81"/>
      <c r="JYA1" s="81"/>
      <c r="JYB1" s="81"/>
      <c r="JYC1" s="81"/>
      <c r="JYD1" s="81"/>
      <c r="JYE1" s="81"/>
      <c r="JYF1" s="81"/>
      <c r="JYG1" s="81"/>
      <c r="JYH1" s="81"/>
      <c r="JYI1" s="81"/>
      <c r="JYJ1" s="81"/>
      <c r="JYK1" s="81"/>
      <c r="JYL1" s="81"/>
      <c r="JYM1" s="81"/>
      <c r="JYN1" s="81"/>
      <c r="JYO1" s="81"/>
      <c r="JYP1" s="81"/>
      <c r="JYQ1" s="81"/>
      <c r="JYR1" s="81"/>
      <c r="JYS1" s="81"/>
      <c r="JYT1" s="81"/>
      <c r="JYU1" s="81"/>
      <c r="JYV1" s="81"/>
      <c r="JYW1" s="81"/>
      <c r="JYX1" s="81"/>
      <c r="JYY1" s="81"/>
      <c r="JYZ1" s="81"/>
      <c r="JZA1" s="81"/>
      <c r="JZB1" s="81"/>
      <c r="JZC1" s="81"/>
      <c r="JZD1" s="81"/>
      <c r="JZE1" s="81"/>
      <c r="JZF1" s="81"/>
      <c r="JZG1" s="81"/>
      <c r="JZH1" s="81"/>
      <c r="JZI1" s="81"/>
      <c r="JZJ1" s="81"/>
      <c r="JZK1" s="81"/>
      <c r="JZL1" s="81"/>
      <c r="JZM1" s="81"/>
      <c r="JZN1" s="81"/>
      <c r="JZO1" s="81"/>
      <c r="JZP1" s="81"/>
      <c r="JZQ1" s="81"/>
      <c r="JZR1" s="81"/>
      <c r="JZS1" s="81"/>
      <c r="JZT1" s="81"/>
      <c r="JZU1" s="81"/>
      <c r="JZV1" s="81"/>
      <c r="JZW1" s="81"/>
      <c r="JZX1" s="81"/>
      <c r="JZY1" s="81"/>
      <c r="JZZ1" s="81"/>
      <c r="KAA1" s="81"/>
      <c r="KAB1" s="81"/>
      <c r="KAC1" s="81"/>
      <c r="KAD1" s="81"/>
      <c r="KAE1" s="81"/>
      <c r="KAF1" s="81"/>
      <c r="KAG1" s="81"/>
      <c r="KAH1" s="81"/>
      <c r="KAI1" s="81"/>
      <c r="KAJ1" s="81"/>
      <c r="KAK1" s="81"/>
      <c r="KAL1" s="81"/>
      <c r="KAM1" s="81"/>
      <c r="KAN1" s="81"/>
      <c r="KAO1" s="81"/>
      <c r="KAP1" s="81"/>
      <c r="KAQ1" s="81"/>
      <c r="KAR1" s="81"/>
      <c r="KAS1" s="81"/>
      <c r="KAT1" s="81"/>
      <c r="KAU1" s="81"/>
      <c r="KAV1" s="81"/>
      <c r="KAW1" s="81"/>
      <c r="KAX1" s="81"/>
      <c r="KAY1" s="81"/>
      <c r="KAZ1" s="81"/>
      <c r="KBA1" s="81"/>
      <c r="KBB1" s="81"/>
      <c r="KBC1" s="81"/>
      <c r="KBD1" s="81"/>
      <c r="KBE1" s="81"/>
      <c r="KBF1" s="81"/>
      <c r="KBG1" s="81"/>
      <c r="KBH1" s="81"/>
      <c r="KBI1" s="81"/>
      <c r="KBJ1" s="81"/>
      <c r="KBK1" s="81"/>
      <c r="KBL1" s="81"/>
      <c r="KBM1" s="81"/>
      <c r="KBN1" s="81"/>
      <c r="KBO1" s="81"/>
      <c r="KBP1" s="81"/>
      <c r="KBQ1" s="81"/>
      <c r="KBR1" s="81"/>
      <c r="KBS1" s="81"/>
      <c r="KBT1" s="81"/>
      <c r="KBU1" s="81"/>
      <c r="KBV1" s="81"/>
      <c r="KBW1" s="81"/>
      <c r="KBX1" s="81"/>
      <c r="KBY1" s="81"/>
      <c r="KBZ1" s="81"/>
      <c r="KCA1" s="81"/>
      <c r="KCB1" s="81"/>
      <c r="KCC1" s="81"/>
      <c r="KCD1" s="81"/>
      <c r="KCE1" s="81"/>
      <c r="KCF1" s="81"/>
      <c r="KCG1" s="81"/>
      <c r="KCH1" s="81"/>
      <c r="KCI1" s="81"/>
      <c r="KCJ1" s="81"/>
      <c r="KCK1" s="81"/>
      <c r="KCL1" s="81"/>
      <c r="KCM1" s="81"/>
      <c r="KCN1" s="81"/>
      <c r="KCO1" s="81"/>
      <c r="KCP1" s="81"/>
      <c r="KCQ1" s="81"/>
      <c r="KCR1" s="81"/>
      <c r="KCS1" s="81"/>
      <c r="KCT1" s="81"/>
      <c r="KCU1" s="81"/>
      <c r="KCV1" s="81"/>
      <c r="KCW1" s="81"/>
      <c r="KCX1" s="81"/>
      <c r="KCY1" s="81"/>
      <c r="KCZ1" s="81"/>
      <c r="KDA1" s="81"/>
      <c r="KDB1" s="81"/>
      <c r="KDC1" s="81"/>
      <c r="KDD1" s="81"/>
      <c r="KDE1" s="81"/>
      <c r="KDF1" s="81"/>
      <c r="KDG1" s="81"/>
      <c r="KDH1" s="81"/>
      <c r="KDI1" s="81"/>
      <c r="KDJ1" s="81"/>
      <c r="KDK1" s="81"/>
      <c r="KDL1" s="81"/>
      <c r="KDM1" s="81"/>
      <c r="KDN1" s="81"/>
      <c r="KDO1" s="81"/>
      <c r="KDP1" s="81"/>
      <c r="KDQ1" s="81"/>
      <c r="KDR1" s="81"/>
      <c r="KDS1" s="81"/>
      <c r="KDT1" s="81"/>
      <c r="KDU1" s="81"/>
      <c r="KDV1" s="81"/>
      <c r="KDW1" s="81"/>
      <c r="KDX1" s="81"/>
      <c r="KDY1" s="81"/>
      <c r="KDZ1" s="81"/>
      <c r="KEA1" s="81"/>
      <c r="KEB1" s="81"/>
      <c r="KEC1" s="81"/>
      <c r="KED1" s="81"/>
      <c r="KEE1" s="81"/>
      <c r="KEF1" s="81"/>
      <c r="KEG1" s="81"/>
      <c r="KEH1" s="81"/>
      <c r="KEI1" s="81"/>
      <c r="KEJ1" s="81"/>
      <c r="KEK1" s="81"/>
      <c r="KEL1" s="81"/>
      <c r="KEM1" s="81"/>
      <c r="KEN1" s="81"/>
      <c r="KEO1" s="81"/>
      <c r="KEP1" s="81"/>
      <c r="KEQ1" s="81"/>
      <c r="KER1" s="81"/>
      <c r="KES1" s="81"/>
      <c r="KET1" s="81"/>
      <c r="KEU1" s="81"/>
      <c r="KEV1" s="81"/>
      <c r="KEW1" s="81"/>
      <c r="KEX1" s="81"/>
      <c r="KEY1" s="81"/>
      <c r="KEZ1" s="81"/>
      <c r="KFA1" s="81"/>
      <c r="KFB1" s="81"/>
      <c r="KFC1" s="81"/>
      <c r="KFD1" s="81"/>
      <c r="KFE1" s="81"/>
      <c r="KFF1" s="81"/>
      <c r="KFG1" s="81"/>
      <c r="KFH1" s="81"/>
      <c r="KFI1" s="81"/>
      <c r="KFJ1" s="81"/>
      <c r="KFK1" s="81"/>
      <c r="KFL1" s="81"/>
      <c r="KFM1" s="81"/>
      <c r="KFN1" s="81"/>
      <c r="KFO1" s="81"/>
      <c r="KFP1" s="81"/>
      <c r="KFQ1" s="81"/>
      <c r="KFR1" s="81"/>
      <c r="KFS1" s="81"/>
      <c r="KFT1" s="81"/>
      <c r="KFU1" s="81"/>
      <c r="KFV1" s="81"/>
      <c r="KFW1" s="81"/>
      <c r="KFX1" s="81"/>
      <c r="KFY1" s="81"/>
      <c r="KFZ1" s="81"/>
      <c r="KGA1" s="81"/>
      <c r="KGB1" s="81"/>
      <c r="KGC1" s="81"/>
      <c r="KGD1" s="81"/>
      <c r="KGE1" s="81"/>
      <c r="KGF1" s="81"/>
      <c r="KGG1" s="81"/>
      <c r="KGH1" s="81"/>
      <c r="KGI1" s="81"/>
      <c r="KGJ1" s="81"/>
      <c r="KGK1" s="81"/>
      <c r="KGL1" s="81"/>
      <c r="KGM1" s="81"/>
      <c r="KGN1" s="81"/>
      <c r="KGO1" s="81"/>
      <c r="KGP1" s="81"/>
      <c r="KGQ1" s="81"/>
      <c r="KGR1" s="81"/>
      <c r="KGS1" s="81"/>
      <c r="KGT1" s="81"/>
      <c r="KGU1" s="81"/>
      <c r="KGV1" s="81"/>
      <c r="KGW1" s="81"/>
      <c r="KGX1" s="81"/>
      <c r="KGY1" s="81"/>
      <c r="KGZ1" s="81"/>
      <c r="KHA1" s="81"/>
      <c r="KHB1" s="81"/>
      <c r="KHC1" s="81"/>
      <c r="KHD1" s="81"/>
      <c r="KHE1" s="81"/>
      <c r="KHF1" s="81"/>
      <c r="KHG1" s="81"/>
      <c r="KHH1" s="81"/>
      <c r="KHI1" s="81"/>
      <c r="KHJ1" s="81"/>
      <c r="KHK1" s="81"/>
      <c r="KHL1" s="81"/>
      <c r="KHM1" s="81"/>
      <c r="KHN1" s="81"/>
      <c r="KHO1" s="81"/>
      <c r="KHP1" s="81"/>
      <c r="KHQ1" s="81"/>
      <c r="KHR1" s="81"/>
      <c r="KHS1" s="81"/>
      <c r="KHT1" s="81"/>
      <c r="KHU1" s="81"/>
      <c r="KHV1" s="81"/>
      <c r="KHW1" s="81"/>
      <c r="KHX1" s="81"/>
      <c r="KHY1" s="81"/>
      <c r="KHZ1" s="81"/>
      <c r="KIA1" s="81"/>
      <c r="KIB1" s="81"/>
      <c r="KIC1" s="81"/>
      <c r="KID1" s="81"/>
      <c r="KIE1" s="81"/>
      <c r="KIF1" s="81"/>
      <c r="KIG1" s="81"/>
      <c r="KIH1" s="81"/>
      <c r="KII1" s="81"/>
      <c r="KIJ1" s="81"/>
      <c r="KIK1" s="81"/>
      <c r="KIL1" s="81"/>
      <c r="KIM1" s="81"/>
      <c r="KIN1" s="81"/>
      <c r="KIO1" s="81"/>
      <c r="KIP1" s="81"/>
      <c r="KIQ1" s="81"/>
      <c r="KIR1" s="81"/>
      <c r="KIS1" s="81"/>
      <c r="KIT1" s="81"/>
      <c r="KIU1" s="81"/>
      <c r="KIV1" s="81"/>
      <c r="KIW1" s="81"/>
      <c r="KIX1" s="81"/>
      <c r="KIY1" s="81"/>
      <c r="KIZ1" s="81"/>
      <c r="KJA1" s="81"/>
      <c r="KJB1" s="81"/>
      <c r="KJC1" s="81"/>
      <c r="KJD1" s="81"/>
      <c r="KJE1" s="81"/>
      <c r="KJF1" s="81"/>
      <c r="KJG1" s="81"/>
      <c r="KJH1" s="81"/>
      <c r="KJI1" s="81"/>
      <c r="KJJ1" s="81"/>
      <c r="KJK1" s="81"/>
      <c r="KJL1" s="81"/>
      <c r="KJM1" s="81"/>
      <c r="KJN1" s="81"/>
      <c r="KJO1" s="81"/>
      <c r="KJP1" s="81"/>
      <c r="KJQ1" s="81"/>
      <c r="KJR1" s="81"/>
      <c r="KJS1" s="81"/>
      <c r="KJT1" s="81"/>
      <c r="KJU1" s="81"/>
      <c r="KJV1" s="81"/>
      <c r="KJW1" s="81"/>
      <c r="KJX1" s="81"/>
      <c r="KJY1" s="81"/>
      <c r="KJZ1" s="81"/>
      <c r="KKA1" s="81"/>
      <c r="KKB1" s="81"/>
      <c r="KKC1" s="81"/>
      <c r="KKD1" s="81"/>
      <c r="KKE1" s="81"/>
      <c r="KKF1" s="81"/>
      <c r="KKG1" s="81"/>
      <c r="KKH1" s="81"/>
      <c r="KKI1" s="81"/>
      <c r="KKJ1" s="81"/>
      <c r="KKK1" s="81"/>
      <c r="KKL1" s="81"/>
      <c r="KKM1" s="81"/>
      <c r="KKN1" s="81"/>
      <c r="KKO1" s="81"/>
      <c r="KKP1" s="81"/>
      <c r="KKQ1" s="81"/>
      <c r="KKR1" s="81"/>
      <c r="KKS1" s="81"/>
      <c r="KKT1" s="81"/>
      <c r="KKU1" s="81"/>
      <c r="KKV1" s="81"/>
      <c r="KKW1" s="81"/>
      <c r="KKX1" s="81"/>
      <c r="KKY1" s="81"/>
      <c r="KKZ1" s="81"/>
      <c r="KLA1" s="81"/>
      <c r="KLB1" s="81"/>
      <c r="KLC1" s="81"/>
      <c r="KLD1" s="81"/>
      <c r="KLE1" s="81"/>
      <c r="KLF1" s="81"/>
      <c r="KLG1" s="81"/>
      <c r="KLH1" s="81"/>
      <c r="KLI1" s="81"/>
      <c r="KLJ1" s="81"/>
      <c r="KLK1" s="81"/>
      <c r="KLL1" s="81"/>
      <c r="KLM1" s="81"/>
      <c r="KLN1" s="81"/>
      <c r="KLO1" s="81"/>
      <c r="KLP1" s="81"/>
      <c r="KLQ1" s="81"/>
      <c r="KLR1" s="81"/>
      <c r="KLS1" s="81"/>
      <c r="KLT1" s="81"/>
      <c r="KLU1" s="81"/>
      <c r="KLV1" s="81"/>
      <c r="KLW1" s="81"/>
      <c r="KLX1" s="81"/>
      <c r="KLY1" s="81"/>
      <c r="KLZ1" s="81"/>
      <c r="KMA1" s="81"/>
      <c r="KMB1" s="81"/>
      <c r="KMC1" s="81"/>
      <c r="KMD1" s="81"/>
      <c r="KME1" s="81"/>
      <c r="KMF1" s="81"/>
      <c r="KMG1" s="81"/>
      <c r="KMH1" s="81"/>
      <c r="KMI1" s="81"/>
      <c r="KMJ1" s="81"/>
      <c r="KMK1" s="81"/>
      <c r="KML1" s="81"/>
      <c r="KMM1" s="81"/>
      <c r="KMN1" s="81"/>
      <c r="KMO1" s="81"/>
      <c r="KMP1" s="81"/>
      <c r="KMQ1" s="81"/>
      <c r="KMR1" s="81"/>
      <c r="KMS1" s="81"/>
      <c r="KMT1" s="81"/>
      <c r="KMU1" s="81"/>
      <c r="KMV1" s="81"/>
      <c r="KMW1" s="81"/>
      <c r="KMX1" s="81"/>
      <c r="KMY1" s="81"/>
      <c r="KMZ1" s="81"/>
      <c r="KNA1" s="81"/>
      <c r="KNB1" s="81"/>
      <c r="KNC1" s="81"/>
      <c r="KND1" s="81"/>
      <c r="KNE1" s="81"/>
      <c r="KNF1" s="81"/>
      <c r="KNG1" s="81"/>
      <c r="KNH1" s="81"/>
      <c r="KNI1" s="81"/>
      <c r="KNJ1" s="81"/>
      <c r="KNK1" s="81"/>
      <c r="KNL1" s="81"/>
      <c r="KNM1" s="81"/>
      <c r="KNN1" s="81"/>
      <c r="KNO1" s="81"/>
      <c r="KNP1" s="81"/>
      <c r="KNQ1" s="81"/>
      <c r="KNR1" s="81"/>
      <c r="KNS1" s="81"/>
      <c r="KNT1" s="81"/>
      <c r="KNU1" s="81"/>
      <c r="KNV1" s="81"/>
      <c r="KNW1" s="81"/>
      <c r="KNX1" s="81"/>
      <c r="KNY1" s="81"/>
      <c r="KNZ1" s="81"/>
      <c r="KOA1" s="81"/>
      <c r="KOB1" s="81"/>
      <c r="KOC1" s="81"/>
      <c r="KOD1" s="81"/>
      <c r="KOE1" s="81"/>
      <c r="KOF1" s="81"/>
      <c r="KOG1" s="81"/>
      <c r="KOH1" s="81"/>
      <c r="KOI1" s="81"/>
      <c r="KOJ1" s="81"/>
      <c r="KOK1" s="81"/>
      <c r="KOL1" s="81"/>
      <c r="KOM1" s="81"/>
      <c r="KON1" s="81"/>
      <c r="KOO1" s="81"/>
      <c r="KOP1" s="81"/>
      <c r="KOQ1" s="81"/>
      <c r="KOR1" s="81"/>
      <c r="KOS1" s="81"/>
      <c r="KOT1" s="81"/>
      <c r="KOU1" s="81"/>
      <c r="KOV1" s="81"/>
      <c r="KOW1" s="81"/>
      <c r="KOX1" s="81"/>
      <c r="KOY1" s="81"/>
      <c r="KOZ1" s="81"/>
      <c r="KPA1" s="81"/>
      <c r="KPB1" s="81"/>
      <c r="KPC1" s="81"/>
      <c r="KPD1" s="81"/>
      <c r="KPE1" s="81"/>
      <c r="KPF1" s="81"/>
      <c r="KPG1" s="81"/>
      <c r="KPH1" s="81"/>
      <c r="KPI1" s="81"/>
      <c r="KPJ1" s="81"/>
      <c r="KPK1" s="81"/>
      <c r="KPL1" s="81"/>
      <c r="KPM1" s="81"/>
      <c r="KPN1" s="81"/>
      <c r="KPO1" s="81"/>
      <c r="KPP1" s="81"/>
      <c r="KPQ1" s="81"/>
      <c r="KPR1" s="81"/>
      <c r="KPS1" s="81"/>
      <c r="KPT1" s="81"/>
      <c r="KPU1" s="81"/>
      <c r="KPV1" s="81"/>
      <c r="KPW1" s="81"/>
      <c r="KPX1" s="81"/>
      <c r="KPY1" s="81"/>
      <c r="KPZ1" s="81"/>
      <c r="KQA1" s="81"/>
      <c r="KQB1" s="81"/>
      <c r="KQC1" s="81"/>
      <c r="KQD1" s="81"/>
      <c r="KQE1" s="81"/>
      <c r="KQF1" s="81"/>
      <c r="KQG1" s="81"/>
      <c r="KQH1" s="81"/>
      <c r="KQI1" s="81"/>
      <c r="KQJ1" s="81"/>
      <c r="KQK1" s="81"/>
      <c r="KQL1" s="81"/>
      <c r="KQM1" s="81"/>
      <c r="KQN1" s="81"/>
      <c r="KQO1" s="81"/>
      <c r="KQP1" s="81"/>
      <c r="KQQ1" s="81"/>
      <c r="KQR1" s="81"/>
      <c r="KQS1" s="81"/>
      <c r="KQT1" s="81"/>
      <c r="KQU1" s="81"/>
      <c r="KQV1" s="81"/>
      <c r="KQW1" s="81"/>
      <c r="KQX1" s="81"/>
      <c r="KQY1" s="81"/>
      <c r="KQZ1" s="81"/>
      <c r="KRA1" s="81"/>
      <c r="KRB1" s="81"/>
      <c r="KRC1" s="81"/>
      <c r="KRD1" s="81"/>
      <c r="KRE1" s="81"/>
      <c r="KRF1" s="81"/>
      <c r="KRG1" s="81"/>
      <c r="KRH1" s="81"/>
      <c r="KRI1" s="81"/>
      <c r="KRJ1" s="81"/>
      <c r="KRK1" s="81"/>
      <c r="KRL1" s="81"/>
      <c r="KRM1" s="81"/>
      <c r="KRN1" s="81"/>
      <c r="KRO1" s="81"/>
      <c r="KRP1" s="81"/>
      <c r="KRQ1" s="81"/>
      <c r="KRR1" s="81"/>
      <c r="KRS1" s="81"/>
      <c r="KRT1" s="81"/>
      <c r="KRU1" s="81"/>
      <c r="KRV1" s="81"/>
      <c r="KRW1" s="81"/>
      <c r="KRX1" s="81"/>
      <c r="KRY1" s="81"/>
      <c r="KRZ1" s="81"/>
      <c r="KSA1" s="81"/>
      <c r="KSB1" s="81"/>
      <c r="KSC1" s="81"/>
      <c r="KSD1" s="81"/>
      <c r="KSE1" s="81"/>
      <c r="KSF1" s="81"/>
      <c r="KSG1" s="81"/>
      <c r="KSH1" s="81"/>
      <c r="KSI1" s="81"/>
      <c r="KSJ1" s="81"/>
      <c r="KSK1" s="81"/>
      <c r="KSL1" s="81"/>
      <c r="KSM1" s="81"/>
      <c r="KSN1" s="81"/>
      <c r="KSO1" s="81"/>
      <c r="KSP1" s="81"/>
      <c r="KSQ1" s="81"/>
      <c r="KSR1" s="81"/>
      <c r="KSS1" s="81"/>
      <c r="KST1" s="81"/>
      <c r="KSU1" s="81"/>
      <c r="KSV1" s="81"/>
      <c r="KSW1" s="81"/>
      <c r="KSX1" s="81"/>
      <c r="KSY1" s="81"/>
      <c r="KSZ1" s="81"/>
      <c r="KTA1" s="81"/>
      <c r="KTB1" s="81"/>
      <c r="KTC1" s="81"/>
      <c r="KTD1" s="81"/>
      <c r="KTE1" s="81"/>
      <c r="KTF1" s="81"/>
      <c r="KTG1" s="81"/>
      <c r="KTH1" s="81"/>
      <c r="KTI1" s="81"/>
      <c r="KTJ1" s="81"/>
      <c r="KTK1" s="81"/>
      <c r="KTL1" s="81"/>
      <c r="KTM1" s="81"/>
      <c r="KTN1" s="81"/>
      <c r="KTO1" s="81"/>
      <c r="KTP1" s="81"/>
      <c r="KTQ1" s="81"/>
      <c r="KTR1" s="81"/>
      <c r="KTS1" s="81"/>
      <c r="KTT1" s="81"/>
      <c r="KTU1" s="81"/>
      <c r="KTV1" s="81"/>
      <c r="KTW1" s="81"/>
      <c r="KTX1" s="81"/>
      <c r="KTY1" s="81"/>
      <c r="KTZ1" s="81"/>
      <c r="KUA1" s="81"/>
      <c r="KUB1" s="81"/>
      <c r="KUC1" s="81"/>
      <c r="KUD1" s="81"/>
      <c r="KUE1" s="81"/>
      <c r="KUF1" s="81"/>
      <c r="KUG1" s="81"/>
      <c r="KUH1" s="81"/>
      <c r="KUI1" s="81"/>
      <c r="KUJ1" s="81"/>
      <c r="KUK1" s="81"/>
      <c r="KUL1" s="81"/>
      <c r="KUM1" s="81"/>
      <c r="KUN1" s="81"/>
      <c r="KUO1" s="81"/>
      <c r="KUP1" s="81"/>
      <c r="KUQ1" s="81"/>
      <c r="KUR1" s="81"/>
      <c r="KUS1" s="81"/>
      <c r="KUT1" s="81"/>
      <c r="KUU1" s="81"/>
      <c r="KUV1" s="81"/>
      <c r="KUW1" s="81"/>
      <c r="KUX1" s="81"/>
      <c r="KUY1" s="81"/>
      <c r="KUZ1" s="81"/>
      <c r="KVA1" s="81"/>
      <c r="KVB1" s="81"/>
      <c r="KVC1" s="81"/>
      <c r="KVD1" s="81"/>
      <c r="KVE1" s="81"/>
      <c r="KVF1" s="81"/>
      <c r="KVG1" s="81"/>
      <c r="KVH1" s="81"/>
      <c r="KVI1" s="81"/>
      <c r="KVJ1" s="81"/>
      <c r="KVK1" s="81"/>
      <c r="KVL1" s="81"/>
      <c r="KVM1" s="81"/>
      <c r="KVN1" s="81"/>
      <c r="KVO1" s="81"/>
      <c r="KVP1" s="81"/>
      <c r="KVQ1" s="81"/>
      <c r="KVR1" s="81"/>
      <c r="KVS1" s="81"/>
      <c r="KVT1" s="81"/>
      <c r="KVU1" s="81"/>
      <c r="KVV1" s="81"/>
      <c r="KVW1" s="81"/>
      <c r="KVX1" s="81"/>
      <c r="KVY1" s="81"/>
      <c r="KVZ1" s="81"/>
      <c r="KWA1" s="81"/>
      <c r="KWB1" s="81"/>
      <c r="KWC1" s="81"/>
      <c r="KWD1" s="81"/>
      <c r="KWE1" s="81"/>
      <c r="KWF1" s="81"/>
      <c r="KWG1" s="81"/>
      <c r="KWH1" s="81"/>
      <c r="KWI1" s="81"/>
      <c r="KWJ1" s="81"/>
      <c r="KWK1" s="81"/>
      <c r="KWL1" s="81"/>
      <c r="KWM1" s="81"/>
      <c r="KWN1" s="81"/>
      <c r="KWO1" s="81"/>
      <c r="KWP1" s="81"/>
      <c r="KWQ1" s="81"/>
      <c r="KWR1" s="81"/>
      <c r="KWS1" s="81"/>
      <c r="KWT1" s="81"/>
      <c r="KWU1" s="81"/>
      <c r="KWV1" s="81"/>
      <c r="KWW1" s="81"/>
      <c r="KWX1" s="81"/>
      <c r="KWY1" s="81"/>
      <c r="KWZ1" s="81"/>
      <c r="KXA1" s="81"/>
      <c r="KXB1" s="81"/>
      <c r="KXC1" s="81"/>
      <c r="KXD1" s="81"/>
      <c r="KXE1" s="81"/>
      <c r="KXF1" s="81"/>
      <c r="KXG1" s="81"/>
      <c r="KXH1" s="81"/>
      <c r="KXI1" s="81"/>
      <c r="KXJ1" s="81"/>
      <c r="KXK1" s="81"/>
      <c r="KXL1" s="81"/>
      <c r="KXM1" s="81"/>
      <c r="KXN1" s="81"/>
      <c r="KXO1" s="81"/>
      <c r="KXP1" s="81"/>
      <c r="KXQ1" s="81"/>
      <c r="KXR1" s="81"/>
      <c r="KXS1" s="81"/>
      <c r="KXT1" s="81"/>
      <c r="KXU1" s="81"/>
      <c r="KXV1" s="81"/>
      <c r="KXW1" s="81"/>
      <c r="KXX1" s="81"/>
      <c r="KXY1" s="81"/>
      <c r="KXZ1" s="81"/>
      <c r="KYA1" s="81"/>
      <c r="KYB1" s="81"/>
      <c r="KYC1" s="81"/>
      <c r="KYD1" s="81"/>
      <c r="KYE1" s="81"/>
      <c r="KYF1" s="81"/>
      <c r="KYG1" s="81"/>
      <c r="KYH1" s="81"/>
      <c r="KYI1" s="81"/>
      <c r="KYJ1" s="81"/>
      <c r="KYK1" s="81"/>
      <c r="KYL1" s="81"/>
      <c r="KYM1" s="81"/>
      <c r="KYN1" s="81"/>
      <c r="KYO1" s="81"/>
      <c r="KYP1" s="81"/>
      <c r="KYQ1" s="81"/>
      <c r="KYR1" s="81"/>
      <c r="KYS1" s="81"/>
      <c r="KYT1" s="81"/>
      <c r="KYU1" s="81"/>
      <c r="KYV1" s="81"/>
      <c r="KYW1" s="81"/>
      <c r="KYX1" s="81"/>
      <c r="KYY1" s="81"/>
      <c r="KYZ1" s="81"/>
      <c r="KZA1" s="81"/>
      <c r="KZB1" s="81"/>
      <c r="KZC1" s="81"/>
      <c r="KZD1" s="81"/>
      <c r="KZE1" s="81"/>
      <c r="KZF1" s="81"/>
      <c r="KZG1" s="81"/>
      <c r="KZH1" s="81"/>
      <c r="KZI1" s="81"/>
      <c r="KZJ1" s="81"/>
      <c r="KZK1" s="81"/>
      <c r="KZL1" s="81"/>
      <c r="KZM1" s="81"/>
      <c r="KZN1" s="81"/>
      <c r="KZO1" s="81"/>
      <c r="KZP1" s="81"/>
      <c r="KZQ1" s="81"/>
      <c r="KZR1" s="81"/>
      <c r="KZS1" s="81"/>
      <c r="KZT1" s="81"/>
      <c r="KZU1" s="81"/>
      <c r="KZV1" s="81"/>
      <c r="KZW1" s="81"/>
      <c r="KZX1" s="81"/>
      <c r="KZY1" s="81"/>
      <c r="KZZ1" s="81"/>
      <c r="LAA1" s="81"/>
      <c r="LAB1" s="81"/>
      <c r="LAC1" s="81"/>
      <c r="LAD1" s="81"/>
      <c r="LAE1" s="81"/>
      <c r="LAF1" s="81"/>
      <c r="LAG1" s="81"/>
      <c r="LAH1" s="81"/>
      <c r="LAI1" s="81"/>
      <c r="LAJ1" s="81"/>
      <c r="LAK1" s="81"/>
      <c r="LAL1" s="81"/>
      <c r="LAM1" s="81"/>
      <c r="LAN1" s="81"/>
      <c r="LAO1" s="81"/>
      <c r="LAP1" s="81"/>
      <c r="LAQ1" s="81"/>
      <c r="LAR1" s="81"/>
      <c r="LAS1" s="81"/>
      <c r="LAT1" s="81"/>
      <c r="LAU1" s="81"/>
      <c r="LAV1" s="81"/>
      <c r="LAW1" s="81"/>
      <c r="LAX1" s="81"/>
      <c r="LAY1" s="81"/>
      <c r="LAZ1" s="81"/>
      <c r="LBA1" s="81"/>
      <c r="LBB1" s="81"/>
      <c r="LBC1" s="81"/>
      <c r="LBD1" s="81"/>
      <c r="LBE1" s="81"/>
      <c r="LBF1" s="81"/>
      <c r="LBG1" s="81"/>
      <c r="LBH1" s="81"/>
      <c r="LBI1" s="81"/>
      <c r="LBJ1" s="81"/>
      <c r="LBK1" s="81"/>
      <c r="LBL1" s="81"/>
      <c r="LBM1" s="81"/>
      <c r="LBN1" s="81"/>
      <c r="LBO1" s="81"/>
      <c r="LBP1" s="81"/>
      <c r="LBQ1" s="81"/>
      <c r="LBR1" s="81"/>
      <c r="LBS1" s="81"/>
      <c r="LBT1" s="81"/>
      <c r="LBU1" s="81"/>
      <c r="LBV1" s="81"/>
      <c r="LBW1" s="81"/>
      <c r="LBX1" s="81"/>
      <c r="LBY1" s="81"/>
      <c r="LBZ1" s="81"/>
      <c r="LCA1" s="81"/>
      <c r="LCB1" s="81"/>
      <c r="LCC1" s="81"/>
      <c r="LCD1" s="81"/>
      <c r="LCE1" s="81"/>
      <c r="LCF1" s="81"/>
      <c r="LCG1" s="81"/>
      <c r="LCH1" s="81"/>
      <c r="LCI1" s="81"/>
      <c r="LCJ1" s="81"/>
      <c r="LCK1" s="81"/>
      <c r="LCL1" s="81"/>
      <c r="LCM1" s="81"/>
      <c r="LCN1" s="81"/>
      <c r="LCO1" s="81"/>
      <c r="LCP1" s="81"/>
      <c r="LCQ1" s="81"/>
      <c r="LCR1" s="81"/>
      <c r="LCS1" s="81"/>
      <c r="LCT1" s="81"/>
      <c r="LCU1" s="81"/>
      <c r="LCV1" s="81"/>
      <c r="LCW1" s="81"/>
      <c r="LCX1" s="81"/>
      <c r="LCY1" s="81"/>
      <c r="LCZ1" s="81"/>
      <c r="LDA1" s="81"/>
      <c r="LDB1" s="81"/>
      <c r="LDC1" s="81"/>
      <c r="LDD1" s="81"/>
      <c r="LDE1" s="81"/>
      <c r="LDF1" s="81"/>
      <c r="LDG1" s="81"/>
      <c r="LDH1" s="81"/>
      <c r="LDI1" s="81"/>
      <c r="LDJ1" s="81"/>
      <c r="LDK1" s="81"/>
      <c r="LDL1" s="81"/>
      <c r="LDM1" s="81"/>
      <c r="LDN1" s="81"/>
      <c r="LDO1" s="81"/>
      <c r="LDP1" s="81"/>
      <c r="LDQ1" s="81"/>
      <c r="LDR1" s="81"/>
      <c r="LDS1" s="81"/>
      <c r="LDT1" s="81"/>
      <c r="LDU1" s="81"/>
      <c r="LDV1" s="81"/>
      <c r="LDW1" s="81"/>
      <c r="LDX1" s="81"/>
      <c r="LDY1" s="81"/>
      <c r="LDZ1" s="81"/>
      <c r="LEA1" s="81"/>
      <c r="LEB1" s="81"/>
      <c r="LEC1" s="81"/>
      <c r="LED1" s="81"/>
      <c r="LEE1" s="81"/>
      <c r="LEF1" s="81"/>
      <c r="LEG1" s="81"/>
      <c r="LEH1" s="81"/>
      <c r="LEI1" s="81"/>
      <c r="LEJ1" s="81"/>
      <c r="LEK1" s="81"/>
      <c r="LEL1" s="81"/>
      <c r="LEM1" s="81"/>
      <c r="LEN1" s="81"/>
      <c r="LEO1" s="81"/>
      <c r="LEP1" s="81"/>
      <c r="LEQ1" s="81"/>
      <c r="LER1" s="81"/>
      <c r="LES1" s="81"/>
      <c r="LET1" s="81"/>
      <c r="LEU1" s="81"/>
      <c r="LEV1" s="81"/>
      <c r="LEW1" s="81"/>
      <c r="LEX1" s="81"/>
      <c r="LEY1" s="81"/>
      <c r="LEZ1" s="81"/>
      <c r="LFA1" s="81"/>
      <c r="LFB1" s="81"/>
      <c r="LFC1" s="81"/>
      <c r="LFD1" s="81"/>
      <c r="LFE1" s="81"/>
      <c r="LFF1" s="81"/>
      <c r="LFG1" s="81"/>
      <c r="LFH1" s="81"/>
      <c r="LFI1" s="81"/>
      <c r="LFJ1" s="81"/>
      <c r="LFK1" s="81"/>
      <c r="LFL1" s="81"/>
      <c r="LFM1" s="81"/>
      <c r="LFN1" s="81"/>
      <c r="LFO1" s="81"/>
      <c r="LFP1" s="81"/>
      <c r="LFQ1" s="81"/>
      <c r="LFR1" s="81"/>
      <c r="LFS1" s="81"/>
      <c r="LFT1" s="81"/>
      <c r="LFU1" s="81"/>
      <c r="LFV1" s="81"/>
      <c r="LFW1" s="81"/>
      <c r="LFX1" s="81"/>
      <c r="LFY1" s="81"/>
      <c r="LFZ1" s="81"/>
      <c r="LGA1" s="81"/>
      <c r="LGB1" s="81"/>
      <c r="LGC1" s="81"/>
      <c r="LGD1" s="81"/>
      <c r="LGE1" s="81"/>
      <c r="LGF1" s="81"/>
      <c r="LGG1" s="81"/>
      <c r="LGH1" s="81"/>
      <c r="LGI1" s="81"/>
      <c r="LGJ1" s="81"/>
      <c r="LGK1" s="81"/>
      <c r="LGL1" s="81"/>
      <c r="LGM1" s="81"/>
      <c r="LGN1" s="81"/>
      <c r="LGO1" s="81"/>
      <c r="LGP1" s="81"/>
      <c r="LGQ1" s="81"/>
      <c r="LGR1" s="81"/>
      <c r="LGS1" s="81"/>
      <c r="LGT1" s="81"/>
      <c r="LGU1" s="81"/>
      <c r="LGV1" s="81"/>
      <c r="LGW1" s="81"/>
      <c r="LGX1" s="81"/>
      <c r="LGY1" s="81"/>
      <c r="LGZ1" s="81"/>
      <c r="LHA1" s="81"/>
      <c r="LHB1" s="81"/>
      <c r="LHC1" s="81"/>
      <c r="LHD1" s="81"/>
      <c r="LHE1" s="81"/>
      <c r="LHF1" s="81"/>
      <c r="LHG1" s="81"/>
      <c r="LHH1" s="81"/>
      <c r="LHI1" s="81"/>
      <c r="LHJ1" s="81"/>
      <c r="LHK1" s="81"/>
      <c r="LHL1" s="81"/>
      <c r="LHM1" s="81"/>
      <c r="LHN1" s="81"/>
      <c r="LHO1" s="81"/>
      <c r="LHP1" s="81"/>
      <c r="LHQ1" s="81"/>
      <c r="LHR1" s="81"/>
      <c r="LHS1" s="81"/>
      <c r="LHT1" s="81"/>
      <c r="LHU1" s="81"/>
      <c r="LHV1" s="81"/>
      <c r="LHW1" s="81"/>
      <c r="LHX1" s="81"/>
      <c r="LHY1" s="81"/>
      <c r="LHZ1" s="81"/>
      <c r="LIA1" s="81"/>
      <c r="LIB1" s="81"/>
      <c r="LIC1" s="81"/>
      <c r="LID1" s="81"/>
      <c r="LIE1" s="81"/>
      <c r="LIF1" s="81"/>
      <c r="LIG1" s="81"/>
      <c r="LIH1" s="81"/>
      <c r="LII1" s="81"/>
      <c r="LIJ1" s="81"/>
      <c r="LIK1" s="81"/>
      <c r="LIL1" s="81"/>
      <c r="LIM1" s="81"/>
      <c r="LIN1" s="81"/>
      <c r="LIO1" s="81"/>
      <c r="LIP1" s="81"/>
      <c r="LIQ1" s="81"/>
      <c r="LIR1" s="81"/>
      <c r="LIS1" s="81"/>
      <c r="LIT1" s="81"/>
      <c r="LIU1" s="81"/>
      <c r="LIV1" s="81"/>
      <c r="LIW1" s="81"/>
      <c r="LIX1" s="81"/>
      <c r="LIY1" s="81"/>
      <c r="LIZ1" s="81"/>
      <c r="LJA1" s="81"/>
      <c r="LJB1" s="81"/>
      <c r="LJC1" s="81"/>
      <c r="LJD1" s="81"/>
      <c r="LJE1" s="81"/>
      <c r="LJF1" s="81"/>
      <c r="LJG1" s="81"/>
      <c r="LJH1" s="81"/>
      <c r="LJI1" s="81"/>
      <c r="LJJ1" s="81"/>
      <c r="LJK1" s="81"/>
      <c r="LJL1" s="81"/>
      <c r="LJM1" s="81"/>
      <c r="LJN1" s="81"/>
      <c r="LJO1" s="81"/>
      <c r="LJP1" s="81"/>
      <c r="LJQ1" s="81"/>
      <c r="LJR1" s="81"/>
      <c r="LJS1" s="81"/>
      <c r="LJT1" s="81"/>
      <c r="LJU1" s="81"/>
      <c r="LJV1" s="81"/>
      <c r="LJW1" s="81"/>
      <c r="LJX1" s="81"/>
      <c r="LJY1" s="81"/>
      <c r="LJZ1" s="81"/>
      <c r="LKA1" s="81"/>
      <c r="LKB1" s="81"/>
      <c r="LKC1" s="81"/>
      <c r="LKD1" s="81"/>
      <c r="LKE1" s="81"/>
      <c r="LKF1" s="81"/>
      <c r="LKG1" s="81"/>
      <c r="LKH1" s="81"/>
      <c r="LKI1" s="81"/>
      <c r="LKJ1" s="81"/>
      <c r="LKK1" s="81"/>
      <c r="LKL1" s="81"/>
      <c r="LKM1" s="81"/>
      <c r="LKN1" s="81"/>
      <c r="LKO1" s="81"/>
      <c r="LKP1" s="81"/>
      <c r="LKQ1" s="81"/>
      <c r="LKR1" s="81"/>
      <c r="LKS1" s="81"/>
      <c r="LKT1" s="81"/>
      <c r="LKU1" s="81"/>
      <c r="LKV1" s="81"/>
      <c r="LKW1" s="81"/>
      <c r="LKX1" s="81"/>
      <c r="LKY1" s="81"/>
      <c r="LKZ1" s="81"/>
      <c r="LLA1" s="81"/>
      <c r="LLB1" s="81"/>
      <c r="LLC1" s="81"/>
      <c r="LLD1" s="81"/>
      <c r="LLE1" s="81"/>
      <c r="LLF1" s="81"/>
      <c r="LLG1" s="81"/>
      <c r="LLH1" s="81"/>
      <c r="LLI1" s="81"/>
      <c r="LLJ1" s="81"/>
      <c r="LLK1" s="81"/>
      <c r="LLL1" s="81"/>
      <c r="LLM1" s="81"/>
      <c r="LLN1" s="81"/>
      <c r="LLO1" s="81"/>
      <c r="LLP1" s="81"/>
      <c r="LLQ1" s="81"/>
      <c r="LLR1" s="81"/>
      <c r="LLS1" s="81"/>
      <c r="LLT1" s="81"/>
      <c r="LLU1" s="81"/>
      <c r="LLV1" s="81"/>
      <c r="LLW1" s="81"/>
      <c r="LLX1" s="81"/>
      <c r="LLY1" s="81"/>
      <c r="LLZ1" s="81"/>
      <c r="LMA1" s="81"/>
      <c r="LMB1" s="81"/>
      <c r="LMC1" s="81"/>
      <c r="LMD1" s="81"/>
      <c r="LME1" s="81"/>
      <c r="LMF1" s="81"/>
      <c r="LMG1" s="81"/>
      <c r="LMH1" s="81"/>
      <c r="LMI1" s="81"/>
      <c r="LMJ1" s="81"/>
      <c r="LMK1" s="81"/>
      <c r="LML1" s="81"/>
      <c r="LMM1" s="81"/>
      <c r="LMN1" s="81"/>
      <c r="LMO1" s="81"/>
      <c r="LMP1" s="81"/>
      <c r="LMQ1" s="81"/>
      <c r="LMR1" s="81"/>
      <c r="LMS1" s="81"/>
      <c r="LMT1" s="81"/>
      <c r="LMU1" s="81"/>
      <c r="LMV1" s="81"/>
      <c r="LMW1" s="81"/>
      <c r="LMX1" s="81"/>
      <c r="LMY1" s="81"/>
      <c r="LMZ1" s="81"/>
      <c r="LNA1" s="81"/>
      <c r="LNB1" s="81"/>
      <c r="LNC1" s="81"/>
      <c r="LND1" s="81"/>
      <c r="LNE1" s="81"/>
      <c r="LNF1" s="81"/>
      <c r="LNG1" s="81"/>
      <c r="LNH1" s="81"/>
      <c r="LNI1" s="81"/>
      <c r="LNJ1" s="81"/>
      <c r="LNK1" s="81"/>
      <c r="LNL1" s="81"/>
      <c r="LNM1" s="81"/>
      <c r="LNN1" s="81"/>
      <c r="LNO1" s="81"/>
      <c r="LNP1" s="81"/>
      <c r="LNQ1" s="81"/>
      <c r="LNR1" s="81"/>
      <c r="LNS1" s="81"/>
      <c r="LNT1" s="81"/>
      <c r="LNU1" s="81"/>
      <c r="LNV1" s="81"/>
      <c r="LNW1" s="81"/>
      <c r="LNX1" s="81"/>
      <c r="LNY1" s="81"/>
      <c r="LNZ1" s="81"/>
      <c r="LOA1" s="81"/>
      <c r="LOB1" s="81"/>
      <c r="LOC1" s="81"/>
      <c r="LOD1" s="81"/>
      <c r="LOE1" s="81"/>
      <c r="LOF1" s="81"/>
      <c r="LOG1" s="81"/>
      <c r="LOH1" s="81"/>
      <c r="LOI1" s="81"/>
      <c r="LOJ1" s="81"/>
      <c r="LOK1" s="81"/>
      <c r="LOL1" s="81"/>
      <c r="LOM1" s="81"/>
      <c r="LON1" s="81"/>
      <c r="LOO1" s="81"/>
      <c r="LOP1" s="81"/>
      <c r="LOQ1" s="81"/>
      <c r="LOR1" s="81"/>
      <c r="LOS1" s="81"/>
      <c r="LOT1" s="81"/>
      <c r="LOU1" s="81"/>
      <c r="LOV1" s="81"/>
      <c r="LOW1" s="81"/>
      <c r="LOX1" s="81"/>
      <c r="LOY1" s="81"/>
      <c r="LOZ1" s="81"/>
      <c r="LPA1" s="81"/>
      <c r="LPB1" s="81"/>
      <c r="LPC1" s="81"/>
      <c r="LPD1" s="81"/>
      <c r="LPE1" s="81"/>
      <c r="LPF1" s="81"/>
      <c r="LPG1" s="81"/>
      <c r="LPH1" s="81"/>
      <c r="LPI1" s="81"/>
      <c r="LPJ1" s="81"/>
      <c r="LPK1" s="81"/>
      <c r="LPL1" s="81"/>
      <c r="LPM1" s="81"/>
      <c r="LPN1" s="81"/>
      <c r="LPO1" s="81"/>
      <c r="LPP1" s="81"/>
      <c r="LPQ1" s="81"/>
      <c r="LPR1" s="81"/>
      <c r="LPS1" s="81"/>
      <c r="LPT1" s="81"/>
      <c r="LPU1" s="81"/>
      <c r="LPV1" s="81"/>
      <c r="LPW1" s="81"/>
      <c r="LPX1" s="81"/>
      <c r="LPY1" s="81"/>
      <c r="LPZ1" s="81"/>
      <c r="LQA1" s="81"/>
      <c r="LQB1" s="81"/>
      <c r="LQC1" s="81"/>
      <c r="LQD1" s="81"/>
      <c r="LQE1" s="81"/>
      <c r="LQF1" s="81"/>
      <c r="LQG1" s="81"/>
      <c r="LQH1" s="81"/>
      <c r="LQI1" s="81"/>
      <c r="LQJ1" s="81"/>
      <c r="LQK1" s="81"/>
      <c r="LQL1" s="81"/>
      <c r="LQM1" s="81"/>
      <c r="LQN1" s="81"/>
      <c r="LQO1" s="81"/>
      <c r="LQP1" s="81"/>
      <c r="LQQ1" s="81"/>
      <c r="LQR1" s="81"/>
      <c r="LQS1" s="81"/>
      <c r="LQT1" s="81"/>
      <c r="LQU1" s="81"/>
      <c r="LQV1" s="81"/>
      <c r="LQW1" s="81"/>
      <c r="LQX1" s="81"/>
      <c r="LQY1" s="81"/>
      <c r="LQZ1" s="81"/>
      <c r="LRA1" s="81"/>
      <c r="LRB1" s="81"/>
      <c r="LRC1" s="81"/>
      <c r="LRD1" s="81"/>
      <c r="LRE1" s="81"/>
      <c r="LRF1" s="81"/>
      <c r="LRG1" s="81"/>
      <c r="LRH1" s="81"/>
      <c r="LRI1" s="81"/>
      <c r="LRJ1" s="81"/>
      <c r="LRK1" s="81"/>
      <c r="LRL1" s="81"/>
      <c r="LRM1" s="81"/>
      <c r="LRN1" s="81"/>
      <c r="LRO1" s="81"/>
      <c r="LRP1" s="81"/>
      <c r="LRQ1" s="81"/>
      <c r="LRR1" s="81"/>
      <c r="LRS1" s="81"/>
      <c r="LRT1" s="81"/>
      <c r="LRU1" s="81"/>
      <c r="LRV1" s="81"/>
      <c r="LRW1" s="81"/>
      <c r="LRX1" s="81"/>
      <c r="LRY1" s="81"/>
      <c r="LRZ1" s="81"/>
      <c r="LSA1" s="81"/>
      <c r="LSB1" s="81"/>
      <c r="LSC1" s="81"/>
      <c r="LSD1" s="81"/>
      <c r="LSE1" s="81"/>
      <c r="LSF1" s="81"/>
      <c r="LSG1" s="81"/>
      <c r="LSH1" s="81"/>
      <c r="LSI1" s="81"/>
      <c r="LSJ1" s="81"/>
      <c r="LSK1" s="81"/>
      <c r="LSL1" s="81"/>
      <c r="LSM1" s="81"/>
      <c r="LSN1" s="81"/>
      <c r="LSO1" s="81"/>
      <c r="LSP1" s="81"/>
      <c r="LSQ1" s="81"/>
      <c r="LSR1" s="81"/>
      <c r="LSS1" s="81"/>
      <c r="LST1" s="81"/>
      <c r="LSU1" s="81"/>
      <c r="LSV1" s="81"/>
      <c r="LSW1" s="81"/>
      <c r="LSX1" s="81"/>
      <c r="LSY1" s="81"/>
      <c r="LSZ1" s="81"/>
      <c r="LTA1" s="81"/>
      <c r="LTB1" s="81"/>
      <c r="LTC1" s="81"/>
      <c r="LTD1" s="81"/>
      <c r="LTE1" s="81"/>
      <c r="LTF1" s="81"/>
      <c r="LTG1" s="81"/>
      <c r="LTH1" s="81"/>
      <c r="LTI1" s="81"/>
      <c r="LTJ1" s="81"/>
      <c r="LTK1" s="81"/>
      <c r="LTL1" s="81"/>
      <c r="LTM1" s="81"/>
      <c r="LTN1" s="81"/>
      <c r="LTO1" s="81"/>
      <c r="LTP1" s="81"/>
      <c r="LTQ1" s="81"/>
      <c r="LTR1" s="81"/>
      <c r="LTS1" s="81"/>
      <c r="LTT1" s="81"/>
      <c r="LTU1" s="81"/>
      <c r="LTV1" s="81"/>
      <c r="LTW1" s="81"/>
      <c r="LTX1" s="81"/>
      <c r="LTY1" s="81"/>
      <c r="LTZ1" s="81"/>
      <c r="LUA1" s="81"/>
      <c r="LUB1" s="81"/>
      <c r="LUC1" s="81"/>
      <c r="LUD1" s="81"/>
      <c r="LUE1" s="81"/>
      <c r="LUF1" s="81"/>
      <c r="LUG1" s="81"/>
      <c r="LUH1" s="81"/>
      <c r="LUI1" s="81"/>
      <c r="LUJ1" s="81"/>
      <c r="LUK1" s="81"/>
      <c r="LUL1" s="81"/>
      <c r="LUM1" s="81"/>
      <c r="LUN1" s="81"/>
      <c r="LUO1" s="81"/>
      <c r="LUP1" s="81"/>
      <c r="LUQ1" s="81"/>
      <c r="LUR1" s="81"/>
      <c r="LUS1" s="81"/>
      <c r="LUT1" s="81"/>
      <c r="LUU1" s="81"/>
      <c r="LUV1" s="81"/>
      <c r="LUW1" s="81"/>
      <c r="LUX1" s="81"/>
      <c r="LUY1" s="81"/>
      <c r="LUZ1" s="81"/>
      <c r="LVA1" s="81"/>
      <c r="LVB1" s="81"/>
      <c r="LVC1" s="81"/>
      <c r="LVD1" s="81"/>
      <c r="LVE1" s="81"/>
      <c r="LVF1" s="81"/>
      <c r="LVG1" s="81"/>
      <c r="LVH1" s="81"/>
      <c r="LVI1" s="81"/>
      <c r="LVJ1" s="81"/>
      <c r="LVK1" s="81"/>
      <c r="LVL1" s="81"/>
      <c r="LVM1" s="81"/>
      <c r="LVN1" s="81"/>
      <c r="LVO1" s="81"/>
      <c r="LVP1" s="81"/>
      <c r="LVQ1" s="81"/>
      <c r="LVR1" s="81"/>
      <c r="LVS1" s="81"/>
      <c r="LVT1" s="81"/>
      <c r="LVU1" s="81"/>
      <c r="LVV1" s="81"/>
      <c r="LVW1" s="81"/>
      <c r="LVX1" s="81"/>
      <c r="LVY1" s="81"/>
      <c r="LVZ1" s="81"/>
      <c r="LWA1" s="81"/>
      <c r="LWB1" s="81"/>
      <c r="LWC1" s="81"/>
      <c r="LWD1" s="81"/>
      <c r="LWE1" s="81"/>
      <c r="LWF1" s="81"/>
      <c r="LWG1" s="81"/>
      <c r="LWH1" s="81"/>
      <c r="LWI1" s="81"/>
      <c r="LWJ1" s="81"/>
      <c r="LWK1" s="81"/>
      <c r="LWL1" s="81"/>
      <c r="LWM1" s="81"/>
      <c r="LWN1" s="81"/>
      <c r="LWO1" s="81"/>
      <c r="LWP1" s="81"/>
      <c r="LWQ1" s="81"/>
      <c r="LWR1" s="81"/>
      <c r="LWS1" s="81"/>
      <c r="LWT1" s="81"/>
      <c r="LWU1" s="81"/>
      <c r="LWV1" s="81"/>
      <c r="LWW1" s="81"/>
      <c r="LWX1" s="81"/>
      <c r="LWY1" s="81"/>
      <c r="LWZ1" s="81"/>
      <c r="LXA1" s="81"/>
      <c r="LXB1" s="81"/>
      <c r="LXC1" s="81"/>
      <c r="LXD1" s="81"/>
      <c r="LXE1" s="81"/>
      <c r="LXF1" s="81"/>
      <c r="LXG1" s="81"/>
      <c r="LXH1" s="81"/>
      <c r="LXI1" s="81"/>
      <c r="LXJ1" s="81"/>
      <c r="LXK1" s="81"/>
      <c r="LXL1" s="81"/>
      <c r="LXM1" s="81"/>
      <c r="LXN1" s="81"/>
      <c r="LXO1" s="81"/>
      <c r="LXP1" s="81"/>
      <c r="LXQ1" s="81"/>
      <c r="LXR1" s="81"/>
      <c r="LXS1" s="81"/>
      <c r="LXT1" s="81"/>
      <c r="LXU1" s="81"/>
      <c r="LXV1" s="81"/>
      <c r="LXW1" s="81"/>
      <c r="LXX1" s="81"/>
      <c r="LXY1" s="81"/>
      <c r="LXZ1" s="81"/>
      <c r="LYA1" s="81"/>
      <c r="LYB1" s="81"/>
      <c r="LYC1" s="81"/>
      <c r="LYD1" s="81"/>
      <c r="LYE1" s="81"/>
      <c r="LYF1" s="81"/>
      <c r="LYG1" s="81"/>
      <c r="LYH1" s="81"/>
      <c r="LYI1" s="81"/>
      <c r="LYJ1" s="81"/>
      <c r="LYK1" s="81"/>
      <c r="LYL1" s="81"/>
      <c r="LYM1" s="81"/>
      <c r="LYN1" s="81"/>
      <c r="LYO1" s="81"/>
      <c r="LYP1" s="81"/>
      <c r="LYQ1" s="81"/>
      <c r="LYR1" s="81"/>
      <c r="LYS1" s="81"/>
      <c r="LYT1" s="81"/>
      <c r="LYU1" s="81"/>
      <c r="LYV1" s="81"/>
      <c r="LYW1" s="81"/>
      <c r="LYX1" s="81"/>
      <c r="LYY1" s="81"/>
      <c r="LYZ1" s="81"/>
      <c r="LZA1" s="81"/>
      <c r="LZB1" s="81"/>
      <c r="LZC1" s="81"/>
      <c r="LZD1" s="81"/>
      <c r="LZE1" s="81"/>
      <c r="LZF1" s="81"/>
      <c r="LZG1" s="81"/>
      <c r="LZH1" s="81"/>
      <c r="LZI1" s="81"/>
      <c r="LZJ1" s="81"/>
      <c r="LZK1" s="81"/>
      <c r="LZL1" s="81"/>
      <c r="LZM1" s="81"/>
      <c r="LZN1" s="81"/>
      <c r="LZO1" s="81"/>
      <c r="LZP1" s="81"/>
      <c r="LZQ1" s="81"/>
      <c r="LZR1" s="81"/>
      <c r="LZS1" s="81"/>
      <c r="LZT1" s="81"/>
      <c r="LZU1" s="81"/>
      <c r="LZV1" s="81"/>
      <c r="LZW1" s="81"/>
      <c r="LZX1" s="81"/>
      <c r="LZY1" s="81"/>
      <c r="LZZ1" s="81"/>
      <c r="MAA1" s="81"/>
      <c r="MAB1" s="81"/>
      <c r="MAC1" s="81"/>
      <c r="MAD1" s="81"/>
      <c r="MAE1" s="81"/>
      <c r="MAF1" s="81"/>
      <c r="MAG1" s="81"/>
      <c r="MAH1" s="81"/>
      <c r="MAI1" s="81"/>
      <c r="MAJ1" s="81"/>
      <c r="MAK1" s="81"/>
      <c r="MAL1" s="81"/>
      <c r="MAM1" s="81"/>
      <c r="MAN1" s="81"/>
      <c r="MAO1" s="81"/>
      <c r="MAP1" s="81"/>
      <c r="MAQ1" s="81"/>
      <c r="MAR1" s="81"/>
      <c r="MAS1" s="81"/>
      <c r="MAT1" s="81"/>
      <c r="MAU1" s="81"/>
      <c r="MAV1" s="81"/>
      <c r="MAW1" s="81"/>
      <c r="MAX1" s="81"/>
      <c r="MAY1" s="81"/>
      <c r="MAZ1" s="81"/>
      <c r="MBA1" s="81"/>
      <c r="MBB1" s="81"/>
      <c r="MBC1" s="81"/>
      <c r="MBD1" s="81"/>
      <c r="MBE1" s="81"/>
      <c r="MBF1" s="81"/>
      <c r="MBG1" s="81"/>
      <c r="MBH1" s="81"/>
      <c r="MBI1" s="81"/>
      <c r="MBJ1" s="81"/>
      <c r="MBK1" s="81"/>
      <c r="MBL1" s="81"/>
      <c r="MBM1" s="81"/>
      <c r="MBN1" s="81"/>
      <c r="MBO1" s="81"/>
      <c r="MBP1" s="81"/>
      <c r="MBQ1" s="81"/>
      <c r="MBR1" s="81"/>
      <c r="MBS1" s="81"/>
      <c r="MBT1" s="81"/>
      <c r="MBU1" s="81"/>
      <c r="MBV1" s="81"/>
      <c r="MBW1" s="81"/>
      <c r="MBX1" s="81"/>
      <c r="MBY1" s="81"/>
      <c r="MBZ1" s="81"/>
      <c r="MCA1" s="81"/>
      <c r="MCB1" s="81"/>
      <c r="MCC1" s="81"/>
      <c r="MCD1" s="81"/>
      <c r="MCE1" s="81"/>
      <c r="MCF1" s="81"/>
      <c r="MCG1" s="81"/>
      <c r="MCH1" s="81"/>
      <c r="MCI1" s="81"/>
      <c r="MCJ1" s="81"/>
      <c r="MCK1" s="81"/>
      <c r="MCL1" s="81"/>
      <c r="MCM1" s="81"/>
      <c r="MCN1" s="81"/>
      <c r="MCO1" s="81"/>
      <c r="MCP1" s="81"/>
      <c r="MCQ1" s="81"/>
      <c r="MCR1" s="81"/>
      <c r="MCS1" s="81"/>
      <c r="MCT1" s="81"/>
      <c r="MCU1" s="81"/>
      <c r="MCV1" s="81"/>
      <c r="MCW1" s="81"/>
      <c r="MCX1" s="81"/>
      <c r="MCY1" s="81"/>
      <c r="MCZ1" s="81"/>
      <c r="MDA1" s="81"/>
      <c r="MDB1" s="81"/>
      <c r="MDC1" s="81"/>
      <c r="MDD1" s="81"/>
      <c r="MDE1" s="81"/>
      <c r="MDF1" s="81"/>
      <c r="MDG1" s="81"/>
      <c r="MDH1" s="81"/>
      <c r="MDI1" s="81"/>
      <c r="MDJ1" s="81"/>
      <c r="MDK1" s="81"/>
      <c r="MDL1" s="81"/>
      <c r="MDM1" s="81"/>
      <c r="MDN1" s="81"/>
      <c r="MDO1" s="81"/>
      <c r="MDP1" s="81"/>
      <c r="MDQ1" s="81"/>
      <c r="MDR1" s="81"/>
      <c r="MDS1" s="81"/>
      <c r="MDT1" s="81"/>
      <c r="MDU1" s="81"/>
      <c r="MDV1" s="81"/>
      <c r="MDW1" s="81"/>
      <c r="MDX1" s="81"/>
      <c r="MDY1" s="81"/>
      <c r="MDZ1" s="81"/>
      <c r="MEA1" s="81"/>
      <c r="MEB1" s="81"/>
      <c r="MEC1" s="81"/>
      <c r="MED1" s="81"/>
      <c r="MEE1" s="81"/>
      <c r="MEF1" s="81"/>
      <c r="MEG1" s="81"/>
      <c r="MEH1" s="81"/>
      <c r="MEI1" s="81"/>
      <c r="MEJ1" s="81"/>
      <c r="MEK1" s="81"/>
      <c r="MEL1" s="81"/>
      <c r="MEM1" s="81"/>
      <c r="MEN1" s="81"/>
      <c r="MEO1" s="81"/>
      <c r="MEP1" s="81"/>
      <c r="MEQ1" s="81"/>
      <c r="MER1" s="81"/>
      <c r="MES1" s="81"/>
      <c r="MET1" s="81"/>
      <c r="MEU1" s="81"/>
      <c r="MEV1" s="81"/>
      <c r="MEW1" s="81"/>
      <c r="MEX1" s="81"/>
      <c r="MEY1" s="81"/>
      <c r="MEZ1" s="81"/>
      <c r="MFA1" s="81"/>
      <c r="MFB1" s="81"/>
      <c r="MFC1" s="81"/>
      <c r="MFD1" s="81"/>
      <c r="MFE1" s="81"/>
      <c r="MFF1" s="81"/>
      <c r="MFG1" s="81"/>
      <c r="MFH1" s="81"/>
      <c r="MFI1" s="81"/>
      <c r="MFJ1" s="81"/>
      <c r="MFK1" s="81"/>
      <c r="MFL1" s="81"/>
      <c r="MFM1" s="81"/>
      <c r="MFN1" s="81"/>
      <c r="MFO1" s="81"/>
      <c r="MFP1" s="81"/>
      <c r="MFQ1" s="81"/>
      <c r="MFR1" s="81"/>
      <c r="MFS1" s="81"/>
      <c r="MFT1" s="81"/>
      <c r="MFU1" s="81"/>
      <c r="MFV1" s="81"/>
      <c r="MFW1" s="81"/>
      <c r="MFX1" s="81"/>
      <c r="MFY1" s="81"/>
      <c r="MFZ1" s="81"/>
      <c r="MGA1" s="81"/>
      <c r="MGB1" s="81"/>
      <c r="MGC1" s="81"/>
      <c r="MGD1" s="81"/>
      <c r="MGE1" s="81"/>
      <c r="MGF1" s="81"/>
      <c r="MGG1" s="81"/>
      <c r="MGH1" s="81"/>
      <c r="MGI1" s="81"/>
      <c r="MGJ1" s="81"/>
      <c r="MGK1" s="81"/>
      <c r="MGL1" s="81"/>
      <c r="MGM1" s="81"/>
      <c r="MGN1" s="81"/>
      <c r="MGO1" s="81"/>
      <c r="MGP1" s="81"/>
      <c r="MGQ1" s="81"/>
      <c r="MGR1" s="81"/>
      <c r="MGS1" s="81"/>
      <c r="MGT1" s="81"/>
      <c r="MGU1" s="81"/>
      <c r="MGV1" s="81"/>
      <c r="MGW1" s="81"/>
      <c r="MGX1" s="81"/>
      <c r="MGY1" s="81"/>
      <c r="MGZ1" s="81"/>
      <c r="MHA1" s="81"/>
      <c r="MHB1" s="81"/>
      <c r="MHC1" s="81"/>
      <c r="MHD1" s="81"/>
      <c r="MHE1" s="81"/>
      <c r="MHF1" s="81"/>
      <c r="MHG1" s="81"/>
      <c r="MHH1" s="81"/>
      <c r="MHI1" s="81"/>
      <c r="MHJ1" s="81"/>
      <c r="MHK1" s="81"/>
      <c r="MHL1" s="81"/>
      <c r="MHM1" s="81"/>
      <c r="MHN1" s="81"/>
      <c r="MHO1" s="81"/>
      <c r="MHP1" s="81"/>
      <c r="MHQ1" s="81"/>
      <c r="MHR1" s="81"/>
      <c r="MHS1" s="81"/>
      <c r="MHT1" s="81"/>
      <c r="MHU1" s="81"/>
      <c r="MHV1" s="81"/>
      <c r="MHW1" s="81"/>
      <c r="MHX1" s="81"/>
      <c r="MHY1" s="81"/>
      <c r="MHZ1" s="81"/>
      <c r="MIA1" s="81"/>
      <c r="MIB1" s="81"/>
      <c r="MIC1" s="81"/>
      <c r="MID1" s="81"/>
      <c r="MIE1" s="81"/>
      <c r="MIF1" s="81"/>
      <c r="MIG1" s="81"/>
      <c r="MIH1" s="81"/>
      <c r="MII1" s="81"/>
      <c r="MIJ1" s="81"/>
      <c r="MIK1" s="81"/>
      <c r="MIL1" s="81"/>
      <c r="MIM1" s="81"/>
      <c r="MIN1" s="81"/>
      <c r="MIO1" s="81"/>
      <c r="MIP1" s="81"/>
      <c r="MIQ1" s="81"/>
      <c r="MIR1" s="81"/>
      <c r="MIS1" s="81"/>
      <c r="MIT1" s="81"/>
      <c r="MIU1" s="81"/>
      <c r="MIV1" s="81"/>
      <c r="MIW1" s="81"/>
      <c r="MIX1" s="81"/>
      <c r="MIY1" s="81"/>
      <c r="MIZ1" s="81"/>
      <c r="MJA1" s="81"/>
      <c r="MJB1" s="81"/>
      <c r="MJC1" s="81"/>
      <c r="MJD1" s="81"/>
      <c r="MJE1" s="81"/>
      <c r="MJF1" s="81"/>
      <c r="MJG1" s="81"/>
      <c r="MJH1" s="81"/>
      <c r="MJI1" s="81"/>
      <c r="MJJ1" s="81"/>
      <c r="MJK1" s="81"/>
      <c r="MJL1" s="81"/>
      <c r="MJM1" s="81"/>
      <c r="MJN1" s="81"/>
      <c r="MJO1" s="81"/>
      <c r="MJP1" s="81"/>
      <c r="MJQ1" s="81"/>
      <c r="MJR1" s="81"/>
      <c r="MJS1" s="81"/>
      <c r="MJT1" s="81"/>
      <c r="MJU1" s="81"/>
      <c r="MJV1" s="81"/>
      <c r="MJW1" s="81"/>
      <c r="MJX1" s="81"/>
      <c r="MJY1" s="81"/>
      <c r="MJZ1" s="81"/>
      <c r="MKA1" s="81"/>
      <c r="MKB1" s="81"/>
      <c r="MKC1" s="81"/>
      <c r="MKD1" s="81"/>
      <c r="MKE1" s="81"/>
      <c r="MKF1" s="81"/>
      <c r="MKG1" s="81"/>
      <c r="MKH1" s="81"/>
      <c r="MKI1" s="81"/>
      <c r="MKJ1" s="81"/>
      <c r="MKK1" s="81"/>
      <c r="MKL1" s="81"/>
      <c r="MKM1" s="81"/>
      <c r="MKN1" s="81"/>
      <c r="MKO1" s="81"/>
      <c r="MKP1" s="81"/>
      <c r="MKQ1" s="81"/>
      <c r="MKR1" s="81"/>
      <c r="MKS1" s="81"/>
      <c r="MKT1" s="81"/>
      <c r="MKU1" s="81"/>
      <c r="MKV1" s="81"/>
      <c r="MKW1" s="81"/>
      <c r="MKX1" s="81"/>
      <c r="MKY1" s="81"/>
      <c r="MKZ1" s="81"/>
      <c r="MLA1" s="81"/>
      <c r="MLB1" s="81"/>
      <c r="MLC1" s="81"/>
      <c r="MLD1" s="81"/>
      <c r="MLE1" s="81"/>
      <c r="MLF1" s="81"/>
      <c r="MLG1" s="81"/>
      <c r="MLH1" s="81"/>
      <c r="MLI1" s="81"/>
      <c r="MLJ1" s="81"/>
      <c r="MLK1" s="81"/>
      <c r="MLL1" s="81"/>
      <c r="MLM1" s="81"/>
      <c r="MLN1" s="81"/>
      <c r="MLO1" s="81"/>
      <c r="MLP1" s="81"/>
      <c r="MLQ1" s="81"/>
      <c r="MLR1" s="81"/>
      <c r="MLS1" s="81"/>
      <c r="MLT1" s="81"/>
      <c r="MLU1" s="81"/>
      <c r="MLV1" s="81"/>
      <c r="MLW1" s="81"/>
      <c r="MLX1" s="81"/>
      <c r="MLY1" s="81"/>
      <c r="MLZ1" s="81"/>
      <c r="MMA1" s="81"/>
      <c r="MMB1" s="81"/>
      <c r="MMC1" s="81"/>
      <c r="MMD1" s="81"/>
      <c r="MME1" s="81"/>
      <c r="MMF1" s="81"/>
      <c r="MMG1" s="81"/>
      <c r="MMH1" s="81"/>
      <c r="MMI1" s="81"/>
      <c r="MMJ1" s="81"/>
      <c r="MMK1" s="81"/>
      <c r="MML1" s="81"/>
      <c r="MMM1" s="81"/>
      <c r="MMN1" s="81"/>
      <c r="MMO1" s="81"/>
      <c r="MMP1" s="81"/>
      <c r="MMQ1" s="81"/>
      <c r="MMR1" s="81"/>
      <c r="MMS1" s="81"/>
      <c r="MMT1" s="81"/>
      <c r="MMU1" s="81"/>
      <c r="MMV1" s="81"/>
      <c r="MMW1" s="81"/>
      <c r="MMX1" s="81"/>
      <c r="MMY1" s="81"/>
      <c r="MMZ1" s="81"/>
      <c r="MNA1" s="81"/>
      <c r="MNB1" s="81"/>
      <c r="MNC1" s="81"/>
      <c r="MND1" s="81"/>
      <c r="MNE1" s="81"/>
      <c r="MNF1" s="81"/>
      <c r="MNG1" s="81"/>
      <c r="MNH1" s="81"/>
      <c r="MNI1" s="81"/>
      <c r="MNJ1" s="81"/>
      <c r="MNK1" s="81"/>
      <c r="MNL1" s="81"/>
      <c r="MNM1" s="81"/>
      <c r="MNN1" s="81"/>
      <c r="MNO1" s="81"/>
      <c r="MNP1" s="81"/>
      <c r="MNQ1" s="81"/>
      <c r="MNR1" s="81"/>
      <c r="MNS1" s="81"/>
      <c r="MNT1" s="81"/>
      <c r="MNU1" s="81"/>
      <c r="MNV1" s="81"/>
      <c r="MNW1" s="81"/>
      <c r="MNX1" s="81"/>
      <c r="MNY1" s="81"/>
      <c r="MNZ1" s="81"/>
      <c r="MOA1" s="81"/>
      <c r="MOB1" s="81"/>
      <c r="MOC1" s="81"/>
      <c r="MOD1" s="81"/>
      <c r="MOE1" s="81"/>
      <c r="MOF1" s="81"/>
      <c r="MOG1" s="81"/>
      <c r="MOH1" s="81"/>
      <c r="MOI1" s="81"/>
      <c r="MOJ1" s="81"/>
      <c r="MOK1" s="81"/>
      <c r="MOL1" s="81"/>
      <c r="MOM1" s="81"/>
      <c r="MON1" s="81"/>
      <c r="MOO1" s="81"/>
      <c r="MOP1" s="81"/>
      <c r="MOQ1" s="81"/>
      <c r="MOR1" s="81"/>
      <c r="MOS1" s="81"/>
      <c r="MOT1" s="81"/>
      <c r="MOU1" s="81"/>
      <c r="MOV1" s="81"/>
      <c r="MOW1" s="81"/>
      <c r="MOX1" s="81"/>
      <c r="MOY1" s="81"/>
      <c r="MOZ1" s="81"/>
      <c r="MPA1" s="81"/>
      <c r="MPB1" s="81"/>
      <c r="MPC1" s="81"/>
      <c r="MPD1" s="81"/>
      <c r="MPE1" s="81"/>
      <c r="MPF1" s="81"/>
      <c r="MPG1" s="81"/>
      <c r="MPH1" s="81"/>
      <c r="MPI1" s="81"/>
      <c r="MPJ1" s="81"/>
      <c r="MPK1" s="81"/>
      <c r="MPL1" s="81"/>
      <c r="MPM1" s="81"/>
      <c r="MPN1" s="81"/>
      <c r="MPO1" s="81"/>
      <c r="MPP1" s="81"/>
      <c r="MPQ1" s="81"/>
      <c r="MPR1" s="81"/>
      <c r="MPS1" s="81"/>
      <c r="MPT1" s="81"/>
      <c r="MPU1" s="81"/>
      <c r="MPV1" s="81"/>
      <c r="MPW1" s="81"/>
      <c r="MPX1" s="81"/>
      <c r="MPY1" s="81"/>
      <c r="MPZ1" s="81"/>
      <c r="MQA1" s="81"/>
      <c r="MQB1" s="81"/>
      <c r="MQC1" s="81"/>
      <c r="MQD1" s="81"/>
      <c r="MQE1" s="81"/>
      <c r="MQF1" s="81"/>
      <c r="MQG1" s="81"/>
      <c r="MQH1" s="81"/>
      <c r="MQI1" s="81"/>
      <c r="MQJ1" s="81"/>
      <c r="MQK1" s="81"/>
      <c r="MQL1" s="81"/>
      <c r="MQM1" s="81"/>
      <c r="MQN1" s="81"/>
      <c r="MQO1" s="81"/>
      <c r="MQP1" s="81"/>
      <c r="MQQ1" s="81"/>
      <c r="MQR1" s="81"/>
      <c r="MQS1" s="81"/>
      <c r="MQT1" s="81"/>
      <c r="MQU1" s="81"/>
      <c r="MQV1" s="81"/>
      <c r="MQW1" s="81"/>
      <c r="MQX1" s="81"/>
      <c r="MQY1" s="81"/>
      <c r="MQZ1" s="81"/>
      <c r="MRA1" s="81"/>
      <c r="MRB1" s="81"/>
      <c r="MRC1" s="81"/>
      <c r="MRD1" s="81"/>
      <c r="MRE1" s="81"/>
      <c r="MRF1" s="81"/>
      <c r="MRG1" s="81"/>
      <c r="MRH1" s="81"/>
      <c r="MRI1" s="81"/>
      <c r="MRJ1" s="81"/>
      <c r="MRK1" s="81"/>
      <c r="MRL1" s="81"/>
      <c r="MRM1" s="81"/>
      <c r="MRN1" s="81"/>
      <c r="MRO1" s="81"/>
      <c r="MRP1" s="81"/>
      <c r="MRQ1" s="81"/>
      <c r="MRR1" s="81"/>
      <c r="MRS1" s="81"/>
      <c r="MRT1" s="81"/>
      <c r="MRU1" s="81"/>
      <c r="MRV1" s="81"/>
      <c r="MRW1" s="81"/>
      <c r="MRX1" s="81"/>
      <c r="MRY1" s="81"/>
      <c r="MRZ1" s="81"/>
      <c r="MSA1" s="81"/>
      <c r="MSB1" s="81"/>
      <c r="MSC1" s="81"/>
      <c r="MSD1" s="81"/>
      <c r="MSE1" s="81"/>
      <c r="MSF1" s="81"/>
      <c r="MSG1" s="81"/>
      <c r="MSH1" s="81"/>
      <c r="MSI1" s="81"/>
      <c r="MSJ1" s="81"/>
      <c r="MSK1" s="81"/>
      <c r="MSL1" s="81"/>
      <c r="MSM1" s="81"/>
      <c r="MSN1" s="81"/>
      <c r="MSO1" s="81"/>
      <c r="MSP1" s="81"/>
      <c r="MSQ1" s="81"/>
      <c r="MSR1" s="81"/>
      <c r="MSS1" s="81"/>
      <c r="MST1" s="81"/>
      <c r="MSU1" s="81"/>
      <c r="MSV1" s="81"/>
      <c r="MSW1" s="81"/>
      <c r="MSX1" s="81"/>
      <c r="MSY1" s="81"/>
      <c r="MSZ1" s="81"/>
      <c r="MTA1" s="81"/>
      <c r="MTB1" s="81"/>
      <c r="MTC1" s="81"/>
      <c r="MTD1" s="81"/>
      <c r="MTE1" s="81"/>
      <c r="MTF1" s="81"/>
      <c r="MTG1" s="81"/>
      <c r="MTH1" s="81"/>
      <c r="MTI1" s="81"/>
      <c r="MTJ1" s="81"/>
      <c r="MTK1" s="81"/>
      <c r="MTL1" s="81"/>
      <c r="MTM1" s="81"/>
      <c r="MTN1" s="81"/>
      <c r="MTO1" s="81"/>
      <c r="MTP1" s="81"/>
      <c r="MTQ1" s="81"/>
      <c r="MTR1" s="81"/>
      <c r="MTS1" s="81"/>
      <c r="MTT1" s="81"/>
      <c r="MTU1" s="81"/>
      <c r="MTV1" s="81"/>
      <c r="MTW1" s="81"/>
      <c r="MTX1" s="81"/>
      <c r="MTY1" s="81"/>
      <c r="MTZ1" s="81"/>
      <c r="MUA1" s="81"/>
      <c r="MUB1" s="81"/>
      <c r="MUC1" s="81"/>
      <c r="MUD1" s="81"/>
      <c r="MUE1" s="81"/>
      <c r="MUF1" s="81"/>
      <c r="MUG1" s="81"/>
      <c r="MUH1" s="81"/>
      <c r="MUI1" s="81"/>
      <c r="MUJ1" s="81"/>
      <c r="MUK1" s="81"/>
      <c r="MUL1" s="81"/>
      <c r="MUM1" s="81"/>
      <c r="MUN1" s="81"/>
      <c r="MUO1" s="81"/>
      <c r="MUP1" s="81"/>
      <c r="MUQ1" s="81"/>
      <c r="MUR1" s="81"/>
      <c r="MUS1" s="81"/>
      <c r="MUT1" s="81"/>
      <c r="MUU1" s="81"/>
      <c r="MUV1" s="81"/>
      <c r="MUW1" s="81"/>
      <c r="MUX1" s="81"/>
      <c r="MUY1" s="81"/>
      <c r="MUZ1" s="81"/>
      <c r="MVA1" s="81"/>
      <c r="MVB1" s="81"/>
      <c r="MVC1" s="81"/>
      <c r="MVD1" s="81"/>
      <c r="MVE1" s="81"/>
      <c r="MVF1" s="81"/>
      <c r="MVG1" s="81"/>
      <c r="MVH1" s="81"/>
      <c r="MVI1" s="81"/>
      <c r="MVJ1" s="81"/>
      <c r="MVK1" s="81"/>
      <c r="MVL1" s="81"/>
      <c r="MVM1" s="81"/>
      <c r="MVN1" s="81"/>
      <c r="MVO1" s="81"/>
      <c r="MVP1" s="81"/>
      <c r="MVQ1" s="81"/>
      <c r="MVR1" s="81"/>
      <c r="MVS1" s="81"/>
      <c r="MVT1" s="81"/>
      <c r="MVU1" s="81"/>
      <c r="MVV1" s="81"/>
      <c r="MVW1" s="81"/>
      <c r="MVX1" s="81"/>
      <c r="MVY1" s="81"/>
      <c r="MVZ1" s="81"/>
      <c r="MWA1" s="81"/>
      <c r="MWB1" s="81"/>
      <c r="MWC1" s="81"/>
      <c r="MWD1" s="81"/>
      <c r="MWE1" s="81"/>
      <c r="MWF1" s="81"/>
      <c r="MWG1" s="81"/>
      <c r="MWH1" s="81"/>
      <c r="MWI1" s="81"/>
      <c r="MWJ1" s="81"/>
      <c r="MWK1" s="81"/>
      <c r="MWL1" s="81"/>
      <c r="MWM1" s="81"/>
      <c r="MWN1" s="81"/>
      <c r="MWO1" s="81"/>
      <c r="MWP1" s="81"/>
      <c r="MWQ1" s="81"/>
      <c r="MWR1" s="81"/>
      <c r="MWS1" s="81"/>
      <c r="MWT1" s="81"/>
      <c r="MWU1" s="81"/>
      <c r="MWV1" s="81"/>
      <c r="MWW1" s="81"/>
      <c r="MWX1" s="81"/>
      <c r="MWY1" s="81"/>
      <c r="MWZ1" s="81"/>
      <c r="MXA1" s="81"/>
      <c r="MXB1" s="81"/>
      <c r="MXC1" s="81"/>
      <c r="MXD1" s="81"/>
      <c r="MXE1" s="81"/>
      <c r="MXF1" s="81"/>
      <c r="MXG1" s="81"/>
      <c r="MXH1" s="81"/>
      <c r="MXI1" s="81"/>
      <c r="MXJ1" s="81"/>
      <c r="MXK1" s="81"/>
      <c r="MXL1" s="81"/>
      <c r="MXM1" s="81"/>
      <c r="MXN1" s="81"/>
      <c r="MXO1" s="81"/>
      <c r="MXP1" s="81"/>
      <c r="MXQ1" s="81"/>
      <c r="MXR1" s="81"/>
      <c r="MXS1" s="81"/>
      <c r="MXT1" s="81"/>
      <c r="MXU1" s="81"/>
      <c r="MXV1" s="81"/>
      <c r="MXW1" s="81"/>
      <c r="MXX1" s="81"/>
      <c r="MXY1" s="81"/>
      <c r="MXZ1" s="81"/>
      <c r="MYA1" s="81"/>
      <c r="MYB1" s="81"/>
      <c r="MYC1" s="81"/>
      <c r="MYD1" s="81"/>
      <c r="MYE1" s="81"/>
      <c r="MYF1" s="81"/>
      <c r="MYG1" s="81"/>
      <c r="MYH1" s="81"/>
      <c r="MYI1" s="81"/>
      <c r="MYJ1" s="81"/>
      <c r="MYK1" s="81"/>
      <c r="MYL1" s="81"/>
      <c r="MYM1" s="81"/>
      <c r="MYN1" s="81"/>
      <c r="MYO1" s="81"/>
      <c r="MYP1" s="81"/>
      <c r="MYQ1" s="81"/>
      <c r="MYR1" s="81"/>
      <c r="MYS1" s="81"/>
      <c r="MYT1" s="81"/>
      <c r="MYU1" s="81"/>
      <c r="MYV1" s="81"/>
      <c r="MYW1" s="81"/>
      <c r="MYX1" s="81"/>
      <c r="MYY1" s="81"/>
      <c r="MYZ1" s="81"/>
      <c r="MZA1" s="81"/>
      <c r="MZB1" s="81"/>
      <c r="MZC1" s="81"/>
      <c r="MZD1" s="81"/>
      <c r="MZE1" s="81"/>
      <c r="MZF1" s="81"/>
      <c r="MZG1" s="81"/>
      <c r="MZH1" s="81"/>
      <c r="MZI1" s="81"/>
      <c r="MZJ1" s="81"/>
      <c r="MZK1" s="81"/>
      <c r="MZL1" s="81"/>
      <c r="MZM1" s="81"/>
      <c r="MZN1" s="81"/>
      <c r="MZO1" s="81"/>
      <c r="MZP1" s="81"/>
      <c r="MZQ1" s="81"/>
      <c r="MZR1" s="81"/>
      <c r="MZS1" s="81"/>
      <c r="MZT1" s="81"/>
      <c r="MZU1" s="81"/>
      <c r="MZV1" s="81"/>
      <c r="MZW1" s="81"/>
      <c r="MZX1" s="81"/>
      <c r="MZY1" s="81"/>
      <c r="MZZ1" s="81"/>
      <c r="NAA1" s="81"/>
      <c r="NAB1" s="81"/>
      <c r="NAC1" s="81"/>
      <c r="NAD1" s="81"/>
      <c r="NAE1" s="81"/>
      <c r="NAF1" s="81"/>
      <c r="NAG1" s="81"/>
      <c r="NAH1" s="81"/>
      <c r="NAI1" s="81"/>
      <c r="NAJ1" s="81"/>
      <c r="NAK1" s="81"/>
      <c r="NAL1" s="81"/>
      <c r="NAM1" s="81"/>
      <c r="NAN1" s="81"/>
      <c r="NAO1" s="81"/>
      <c r="NAP1" s="81"/>
      <c r="NAQ1" s="81"/>
      <c r="NAR1" s="81"/>
      <c r="NAS1" s="81"/>
      <c r="NAT1" s="81"/>
      <c r="NAU1" s="81"/>
      <c r="NAV1" s="81"/>
      <c r="NAW1" s="81"/>
      <c r="NAX1" s="81"/>
      <c r="NAY1" s="81"/>
      <c r="NAZ1" s="81"/>
      <c r="NBA1" s="81"/>
      <c r="NBB1" s="81"/>
      <c r="NBC1" s="81"/>
      <c r="NBD1" s="81"/>
      <c r="NBE1" s="81"/>
      <c r="NBF1" s="81"/>
      <c r="NBG1" s="81"/>
      <c r="NBH1" s="81"/>
      <c r="NBI1" s="81"/>
      <c r="NBJ1" s="81"/>
      <c r="NBK1" s="81"/>
      <c r="NBL1" s="81"/>
      <c r="NBM1" s="81"/>
      <c r="NBN1" s="81"/>
      <c r="NBO1" s="81"/>
      <c r="NBP1" s="81"/>
      <c r="NBQ1" s="81"/>
      <c r="NBR1" s="81"/>
      <c r="NBS1" s="81"/>
      <c r="NBT1" s="81"/>
      <c r="NBU1" s="81"/>
      <c r="NBV1" s="81"/>
      <c r="NBW1" s="81"/>
      <c r="NBX1" s="81"/>
      <c r="NBY1" s="81"/>
      <c r="NBZ1" s="81"/>
      <c r="NCA1" s="81"/>
      <c r="NCB1" s="81"/>
      <c r="NCC1" s="81"/>
      <c r="NCD1" s="81"/>
      <c r="NCE1" s="81"/>
      <c r="NCF1" s="81"/>
      <c r="NCG1" s="81"/>
      <c r="NCH1" s="81"/>
      <c r="NCI1" s="81"/>
      <c r="NCJ1" s="81"/>
      <c r="NCK1" s="81"/>
      <c r="NCL1" s="81"/>
      <c r="NCM1" s="81"/>
      <c r="NCN1" s="81"/>
      <c r="NCO1" s="81"/>
      <c r="NCP1" s="81"/>
      <c r="NCQ1" s="81"/>
      <c r="NCR1" s="81"/>
      <c r="NCS1" s="81"/>
      <c r="NCT1" s="81"/>
      <c r="NCU1" s="81"/>
      <c r="NCV1" s="81"/>
      <c r="NCW1" s="81"/>
      <c r="NCX1" s="81"/>
      <c r="NCY1" s="81"/>
      <c r="NCZ1" s="81"/>
      <c r="NDA1" s="81"/>
      <c r="NDB1" s="81"/>
      <c r="NDC1" s="81"/>
      <c r="NDD1" s="81"/>
      <c r="NDE1" s="81"/>
      <c r="NDF1" s="81"/>
      <c r="NDG1" s="81"/>
      <c r="NDH1" s="81"/>
      <c r="NDI1" s="81"/>
      <c r="NDJ1" s="81"/>
      <c r="NDK1" s="81"/>
      <c r="NDL1" s="81"/>
      <c r="NDM1" s="81"/>
      <c r="NDN1" s="81"/>
      <c r="NDO1" s="81"/>
      <c r="NDP1" s="81"/>
      <c r="NDQ1" s="81"/>
      <c r="NDR1" s="81"/>
      <c r="NDS1" s="81"/>
      <c r="NDT1" s="81"/>
      <c r="NDU1" s="81"/>
      <c r="NDV1" s="81"/>
      <c r="NDW1" s="81"/>
      <c r="NDX1" s="81"/>
      <c r="NDY1" s="81"/>
      <c r="NDZ1" s="81"/>
      <c r="NEA1" s="81"/>
      <c r="NEB1" s="81"/>
      <c r="NEC1" s="81"/>
      <c r="NED1" s="81"/>
      <c r="NEE1" s="81"/>
      <c r="NEF1" s="81"/>
      <c r="NEG1" s="81"/>
      <c r="NEH1" s="81"/>
      <c r="NEI1" s="81"/>
      <c r="NEJ1" s="81"/>
      <c r="NEK1" s="81"/>
      <c r="NEL1" s="81"/>
      <c r="NEM1" s="81"/>
      <c r="NEN1" s="81"/>
      <c r="NEO1" s="81"/>
      <c r="NEP1" s="81"/>
      <c r="NEQ1" s="81"/>
      <c r="NER1" s="81"/>
      <c r="NES1" s="81"/>
      <c r="NET1" s="81"/>
      <c r="NEU1" s="81"/>
      <c r="NEV1" s="81"/>
      <c r="NEW1" s="81"/>
      <c r="NEX1" s="81"/>
      <c r="NEY1" s="81"/>
      <c r="NEZ1" s="81"/>
      <c r="NFA1" s="81"/>
      <c r="NFB1" s="81"/>
      <c r="NFC1" s="81"/>
      <c r="NFD1" s="81"/>
      <c r="NFE1" s="81"/>
      <c r="NFF1" s="81"/>
      <c r="NFG1" s="81"/>
      <c r="NFH1" s="81"/>
      <c r="NFI1" s="81"/>
      <c r="NFJ1" s="81"/>
      <c r="NFK1" s="81"/>
      <c r="NFL1" s="81"/>
      <c r="NFM1" s="81"/>
      <c r="NFN1" s="81"/>
      <c r="NFO1" s="81"/>
      <c r="NFP1" s="81"/>
      <c r="NFQ1" s="81"/>
      <c r="NFR1" s="81"/>
      <c r="NFS1" s="81"/>
      <c r="NFT1" s="81"/>
      <c r="NFU1" s="81"/>
      <c r="NFV1" s="81"/>
      <c r="NFW1" s="81"/>
      <c r="NFX1" s="81"/>
      <c r="NFY1" s="81"/>
      <c r="NFZ1" s="81"/>
      <c r="NGA1" s="81"/>
      <c r="NGB1" s="81"/>
      <c r="NGC1" s="81"/>
      <c r="NGD1" s="81"/>
      <c r="NGE1" s="81"/>
      <c r="NGF1" s="81"/>
      <c r="NGG1" s="81"/>
      <c r="NGH1" s="81"/>
      <c r="NGI1" s="81"/>
      <c r="NGJ1" s="81"/>
      <c r="NGK1" s="81"/>
      <c r="NGL1" s="81"/>
      <c r="NGM1" s="81"/>
      <c r="NGN1" s="81"/>
      <c r="NGO1" s="81"/>
      <c r="NGP1" s="81"/>
      <c r="NGQ1" s="81"/>
      <c r="NGR1" s="81"/>
      <c r="NGS1" s="81"/>
      <c r="NGT1" s="81"/>
      <c r="NGU1" s="81"/>
      <c r="NGV1" s="81"/>
      <c r="NGW1" s="81"/>
      <c r="NGX1" s="81"/>
      <c r="NGY1" s="81"/>
      <c r="NGZ1" s="81"/>
      <c r="NHA1" s="81"/>
      <c r="NHB1" s="81"/>
      <c r="NHC1" s="81"/>
      <c r="NHD1" s="81"/>
      <c r="NHE1" s="81"/>
      <c r="NHF1" s="81"/>
      <c r="NHG1" s="81"/>
      <c r="NHH1" s="81"/>
      <c r="NHI1" s="81"/>
      <c r="NHJ1" s="81"/>
      <c r="NHK1" s="81"/>
      <c r="NHL1" s="81"/>
      <c r="NHM1" s="81"/>
      <c r="NHN1" s="81"/>
      <c r="NHO1" s="81"/>
      <c r="NHP1" s="81"/>
      <c r="NHQ1" s="81"/>
      <c r="NHR1" s="81"/>
      <c r="NHS1" s="81"/>
      <c r="NHT1" s="81"/>
      <c r="NHU1" s="81"/>
      <c r="NHV1" s="81"/>
      <c r="NHW1" s="81"/>
      <c r="NHX1" s="81"/>
      <c r="NHY1" s="81"/>
      <c r="NHZ1" s="81"/>
      <c r="NIA1" s="81"/>
      <c r="NIB1" s="81"/>
      <c r="NIC1" s="81"/>
      <c r="NID1" s="81"/>
      <c r="NIE1" s="81"/>
      <c r="NIF1" s="81"/>
      <c r="NIG1" s="81"/>
      <c r="NIH1" s="81"/>
      <c r="NII1" s="81"/>
      <c r="NIJ1" s="81"/>
      <c r="NIK1" s="81"/>
      <c r="NIL1" s="81"/>
      <c r="NIM1" s="81"/>
      <c r="NIN1" s="81"/>
      <c r="NIO1" s="81"/>
      <c r="NIP1" s="81"/>
      <c r="NIQ1" s="81"/>
      <c r="NIR1" s="81"/>
      <c r="NIS1" s="81"/>
      <c r="NIT1" s="81"/>
      <c r="NIU1" s="81"/>
      <c r="NIV1" s="81"/>
      <c r="NIW1" s="81"/>
      <c r="NIX1" s="81"/>
      <c r="NIY1" s="81"/>
      <c r="NIZ1" s="81"/>
      <c r="NJA1" s="81"/>
      <c r="NJB1" s="81"/>
      <c r="NJC1" s="81"/>
      <c r="NJD1" s="81"/>
      <c r="NJE1" s="81"/>
      <c r="NJF1" s="81"/>
      <c r="NJG1" s="81"/>
      <c r="NJH1" s="81"/>
      <c r="NJI1" s="81"/>
      <c r="NJJ1" s="81"/>
      <c r="NJK1" s="81"/>
      <c r="NJL1" s="81"/>
      <c r="NJM1" s="81"/>
      <c r="NJN1" s="81"/>
      <c r="NJO1" s="81"/>
      <c r="NJP1" s="81"/>
      <c r="NJQ1" s="81"/>
      <c r="NJR1" s="81"/>
      <c r="NJS1" s="81"/>
      <c r="NJT1" s="81"/>
      <c r="NJU1" s="81"/>
      <c r="NJV1" s="81"/>
      <c r="NJW1" s="81"/>
      <c r="NJX1" s="81"/>
      <c r="NJY1" s="81"/>
      <c r="NJZ1" s="81"/>
      <c r="NKA1" s="81"/>
      <c r="NKB1" s="81"/>
      <c r="NKC1" s="81"/>
      <c r="NKD1" s="81"/>
      <c r="NKE1" s="81"/>
      <c r="NKF1" s="81"/>
      <c r="NKG1" s="81"/>
      <c r="NKH1" s="81"/>
      <c r="NKI1" s="81"/>
      <c r="NKJ1" s="81"/>
      <c r="NKK1" s="81"/>
      <c r="NKL1" s="81"/>
      <c r="NKM1" s="81"/>
      <c r="NKN1" s="81"/>
      <c r="NKO1" s="81"/>
      <c r="NKP1" s="81"/>
      <c r="NKQ1" s="81"/>
      <c r="NKR1" s="81"/>
      <c r="NKS1" s="81"/>
      <c r="NKT1" s="81"/>
      <c r="NKU1" s="81"/>
      <c r="NKV1" s="81"/>
      <c r="NKW1" s="81"/>
      <c r="NKX1" s="81"/>
      <c r="NKY1" s="81"/>
      <c r="NKZ1" s="81"/>
      <c r="NLA1" s="81"/>
      <c r="NLB1" s="81"/>
      <c r="NLC1" s="81"/>
      <c r="NLD1" s="81"/>
      <c r="NLE1" s="81"/>
      <c r="NLF1" s="81"/>
      <c r="NLG1" s="81"/>
      <c r="NLH1" s="81"/>
      <c r="NLI1" s="81"/>
      <c r="NLJ1" s="81"/>
      <c r="NLK1" s="81"/>
      <c r="NLL1" s="81"/>
      <c r="NLM1" s="81"/>
      <c r="NLN1" s="81"/>
      <c r="NLO1" s="81"/>
      <c r="NLP1" s="81"/>
      <c r="NLQ1" s="81"/>
      <c r="NLR1" s="81"/>
      <c r="NLS1" s="81"/>
      <c r="NLT1" s="81"/>
      <c r="NLU1" s="81"/>
      <c r="NLV1" s="81"/>
      <c r="NLW1" s="81"/>
      <c r="NLX1" s="81"/>
      <c r="NLY1" s="81"/>
      <c r="NLZ1" s="81"/>
      <c r="NMA1" s="81"/>
      <c r="NMB1" s="81"/>
      <c r="NMC1" s="81"/>
      <c r="NMD1" s="81"/>
      <c r="NME1" s="81"/>
      <c r="NMF1" s="81"/>
      <c r="NMG1" s="81"/>
      <c r="NMH1" s="81"/>
      <c r="NMI1" s="81"/>
      <c r="NMJ1" s="81"/>
      <c r="NMK1" s="81"/>
      <c r="NML1" s="81"/>
      <c r="NMM1" s="81"/>
      <c r="NMN1" s="81"/>
      <c r="NMO1" s="81"/>
      <c r="NMP1" s="81"/>
      <c r="NMQ1" s="81"/>
      <c r="NMR1" s="81"/>
      <c r="NMS1" s="81"/>
      <c r="NMT1" s="81"/>
      <c r="NMU1" s="81"/>
      <c r="NMV1" s="81"/>
      <c r="NMW1" s="81"/>
      <c r="NMX1" s="81"/>
      <c r="NMY1" s="81"/>
      <c r="NMZ1" s="81"/>
      <c r="NNA1" s="81"/>
      <c r="NNB1" s="81"/>
      <c r="NNC1" s="81"/>
      <c r="NND1" s="81"/>
      <c r="NNE1" s="81"/>
      <c r="NNF1" s="81"/>
      <c r="NNG1" s="81"/>
      <c r="NNH1" s="81"/>
      <c r="NNI1" s="81"/>
      <c r="NNJ1" s="81"/>
      <c r="NNK1" s="81"/>
      <c r="NNL1" s="81"/>
      <c r="NNM1" s="81"/>
      <c r="NNN1" s="81"/>
      <c r="NNO1" s="81"/>
      <c r="NNP1" s="81"/>
      <c r="NNQ1" s="81"/>
      <c r="NNR1" s="81"/>
      <c r="NNS1" s="81"/>
      <c r="NNT1" s="81"/>
      <c r="NNU1" s="81"/>
      <c r="NNV1" s="81"/>
      <c r="NNW1" s="81"/>
      <c r="NNX1" s="81"/>
      <c r="NNY1" s="81"/>
      <c r="NNZ1" s="81"/>
      <c r="NOA1" s="81"/>
      <c r="NOB1" s="81"/>
      <c r="NOC1" s="81"/>
      <c r="NOD1" s="81"/>
      <c r="NOE1" s="81"/>
      <c r="NOF1" s="81"/>
      <c r="NOG1" s="81"/>
      <c r="NOH1" s="81"/>
      <c r="NOI1" s="81"/>
      <c r="NOJ1" s="81"/>
      <c r="NOK1" s="81"/>
      <c r="NOL1" s="81"/>
      <c r="NOM1" s="81"/>
      <c r="NON1" s="81"/>
      <c r="NOO1" s="81"/>
      <c r="NOP1" s="81"/>
      <c r="NOQ1" s="81"/>
      <c r="NOR1" s="81"/>
      <c r="NOS1" s="81"/>
      <c r="NOT1" s="81"/>
      <c r="NOU1" s="81"/>
      <c r="NOV1" s="81"/>
      <c r="NOW1" s="81"/>
      <c r="NOX1" s="81"/>
      <c r="NOY1" s="81"/>
      <c r="NOZ1" s="81"/>
      <c r="NPA1" s="81"/>
      <c r="NPB1" s="81"/>
      <c r="NPC1" s="81"/>
      <c r="NPD1" s="81"/>
      <c r="NPE1" s="81"/>
      <c r="NPF1" s="81"/>
      <c r="NPG1" s="81"/>
      <c r="NPH1" s="81"/>
      <c r="NPI1" s="81"/>
      <c r="NPJ1" s="81"/>
      <c r="NPK1" s="81"/>
      <c r="NPL1" s="81"/>
      <c r="NPM1" s="81"/>
      <c r="NPN1" s="81"/>
      <c r="NPO1" s="81"/>
      <c r="NPP1" s="81"/>
      <c r="NPQ1" s="81"/>
      <c r="NPR1" s="81"/>
      <c r="NPS1" s="81"/>
      <c r="NPT1" s="81"/>
      <c r="NPU1" s="81"/>
      <c r="NPV1" s="81"/>
      <c r="NPW1" s="81"/>
      <c r="NPX1" s="81"/>
      <c r="NPY1" s="81"/>
      <c r="NPZ1" s="81"/>
      <c r="NQA1" s="81"/>
      <c r="NQB1" s="81"/>
      <c r="NQC1" s="81"/>
      <c r="NQD1" s="81"/>
      <c r="NQE1" s="81"/>
      <c r="NQF1" s="81"/>
      <c r="NQG1" s="81"/>
      <c r="NQH1" s="81"/>
      <c r="NQI1" s="81"/>
      <c r="NQJ1" s="81"/>
      <c r="NQK1" s="81"/>
      <c r="NQL1" s="81"/>
      <c r="NQM1" s="81"/>
      <c r="NQN1" s="81"/>
      <c r="NQO1" s="81"/>
      <c r="NQP1" s="81"/>
      <c r="NQQ1" s="81"/>
      <c r="NQR1" s="81"/>
      <c r="NQS1" s="81"/>
      <c r="NQT1" s="81"/>
      <c r="NQU1" s="81"/>
      <c r="NQV1" s="81"/>
      <c r="NQW1" s="81"/>
      <c r="NQX1" s="81"/>
      <c r="NQY1" s="81"/>
      <c r="NQZ1" s="81"/>
      <c r="NRA1" s="81"/>
      <c r="NRB1" s="81"/>
      <c r="NRC1" s="81"/>
      <c r="NRD1" s="81"/>
      <c r="NRE1" s="81"/>
      <c r="NRF1" s="81"/>
      <c r="NRG1" s="81"/>
      <c r="NRH1" s="81"/>
      <c r="NRI1" s="81"/>
      <c r="NRJ1" s="81"/>
      <c r="NRK1" s="81"/>
      <c r="NRL1" s="81"/>
      <c r="NRM1" s="81"/>
      <c r="NRN1" s="81"/>
      <c r="NRO1" s="81"/>
      <c r="NRP1" s="81"/>
      <c r="NRQ1" s="81"/>
      <c r="NRR1" s="81"/>
      <c r="NRS1" s="81"/>
      <c r="NRT1" s="81"/>
      <c r="NRU1" s="81"/>
      <c r="NRV1" s="81"/>
      <c r="NRW1" s="81"/>
      <c r="NRX1" s="81"/>
      <c r="NRY1" s="81"/>
      <c r="NRZ1" s="81"/>
      <c r="NSA1" s="81"/>
      <c r="NSB1" s="81"/>
      <c r="NSC1" s="81"/>
      <c r="NSD1" s="81"/>
      <c r="NSE1" s="81"/>
      <c r="NSF1" s="81"/>
      <c r="NSG1" s="81"/>
      <c r="NSH1" s="81"/>
      <c r="NSI1" s="81"/>
      <c r="NSJ1" s="81"/>
      <c r="NSK1" s="81"/>
      <c r="NSL1" s="81"/>
      <c r="NSM1" s="81"/>
      <c r="NSN1" s="81"/>
      <c r="NSO1" s="81"/>
      <c r="NSP1" s="81"/>
      <c r="NSQ1" s="81"/>
      <c r="NSR1" s="81"/>
      <c r="NSS1" s="81"/>
      <c r="NST1" s="81"/>
      <c r="NSU1" s="81"/>
      <c r="NSV1" s="81"/>
      <c r="NSW1" s="81"/>
      <c r="NSX1" s="81"/>
      <c r="NSY1" s="81"/>
      <c r="NSZ1" s="81"/>
      <c r="NTA1" s="81"/>
      <c r="NTB1" s="81"/>
      <c r="NTC1" s="81"/>
      <c r="NTD1" s="81"/>
      <c r="NTE1" s="81"/>
      <c r="NTF1" s="81"/>
      <c r="NTG1" s="81"/>
      <c r="NTH1" s="81"/>
      <c r="NTI1" s="81"/>
      <c r="NTJ1" s="81"/>
      <c r="NTK1" s="81"/>
      <c r="NTL1" s="81"/>
      <c r="NTM1" s="81"/>
      <c r="NTN1" s="81"/>
      <c r="NTO1" s="81"/>
      <c r="NTP1" s="81"/>
      <c r="NTQ1" s="81"/>
      <c r="NTR1" s="81"/>
      <c r="NTS1" s="81"/>
      <c r="NTT1" s="81"/>
      <c r="NTU1" s="81"/>
      <c r="NTV1" s="81"/>
      <c r="NTW1" s="81"/>
      <c r="NTX1" s="81"/>
      <c r="NTY1" s="81"/>
      <c r="NTZ1" s="81"/>
      <c r="NUA1" s="81"/>
      <c r="NUB1" s="81"/>
      <c r="NUC1" s="81"/>
      <c r="NUD1" s="81"/>
      <c r="NUE1" s="81"/>
      <c r="NUF1" s="81"/>
      <c r="NUG1" s="81"/>
      <c r="NUH1" s="81"/>
      <c r="NUI1" s="81"/>
      <c r="NUJ1" s="81"/>
      <c r="NUK1" s="81"/>
      <c r="NUL1" s="81"/>
      <c r="NUM1" s="81"/>
      <c r="NUN1" s="81"/>
      <c r="NUO1" s="81"/>
      <c r="NUP1" s="81"/>
      <c r="NUQ1" s="81"/>
      <c r="NUR1" s="81"/>
      <c r="NUS1" s="81"/>
      <c r="NUT1" s="81"/>
      <c r="NUU1" s="81"/>
      <c r="NUV1" s="81"/>
      <c r="NUW1" s="81"/>
      <c r="NUX1" s="81"/>
      <c r="NUY1" s="81"/>
      <c r="NUZ1" s="81"/>
      <c r="NVA1" s="81"/>
      <c r="NVB1" s="81"/>
      <c r="NVC1" s="81"/>
      <c r="NVD1" s="81"/>
      <c r="NVE1" s="81"/>
      <c r="NVF1" s="81"/>
      <c r="NVG1" s="81"/>
      <c r="NVH1" s="81"/>
      <c r="NVI1" s="81"/>
      <c r="NVJ1" s="81"/>
      <c r="NVK1" s="81"/>
      <c r="NVL1" s="81"/>
      <c r="NVM1" s="81"/>
      <c r="NVN1" s="81"/>
      <c r="NVO1" s="81"/>
      <c r="NVP1" s="81"/>
      <c r="NVQ1" s="81"/>
      <c r="NVR1" s="81"/>
      <c r="NVS1" s="81"/>
      <c r="NVT1" s="81"/>
      <c r="NVU1" s="81"/>
      <c r="NVV1" s="81"/>
      <c r="NVW1" s="81"/>
      <c r="NVX1" s="81"/>
      <c r="NVY1" s="81"/>
      <c r="NVZ1" s="81"/>
      <c r="NWA1" s="81"/>
      <c r="NWB1" s="81"/>
      <c r="NWC1" s="81"/>
      <c r="NWD1" s="81"/>
      <c r="NWE1" s="81"/>
      <c r="NWF1" s="81"/>
      <c r="NWG1" s="81"/>
      <c r="NWH1" s="81"/>
      <c r="NWI1" s="81"/>
      <c r="NWJ1" s="81"/>
      <c r="NWK1" s="81"/>
      <c r="NWL1" s="81"/>
      <c r="NWM1" s="81"/>
      <c r="NWN1" s="81"/>
      <c r="NWO1" s="81"/>
      <c r="NWP1" s="81"/>
      <c r="NWQ1" s="81"/>
      <c r="NWR1" s="81"/>
      <c r="NWS1" s="81"/>
      <c r="NWT1" s="81"/>
      <c r="NWU1" s="81"/>
      <c r="NWV1" s="81"/>
      <c r="NWW1" s="81"/>
      <c r="NWX1" s="81"/>
      <c r="NWY1" s="81"/>
      <c r="NWZ1" s="81"/>
      <c r="NXA1" s="81"/>
      <c r="NXB1" s="81"/>
      <c r="NXC1" s="81"/>
      <c r="NXD1" s="81"/>
      <c r="NXE1" s="81"/>
      <c r="NXF1" s="81"/>
      <c r="NXG1" s="81"/>
      <c r="NXH1" s="81"/>
      <c r="NXI1" s="81"/>
      <c r="NXJ1" s="81"/>
      <c r="NXK1" s="81"/>
      <c r="NXL1" s="81"/>
      <c r="NXM1" s="81"/>
      <c r="NXN1" s="81"/>
      <c r="NXO1" s="81"/>
      <c r="NXP1" s="81"/>
      <c r="NXQ1" s="81"/>
      <c r="NXR1" s="81"/>
      <c r="NXS1" s="81"/>
      <c r="NXT1" s="81"/>
      <c r="NXU1" s="81"/>
      <c r="NXV1" s="81"/>
      <c r="NXW1" s="81"/>
      <c r="NXX1" s="81"/>
      <c r="NXY1" s="81"/>
      <c r="NXZ1" s="81"/>
      <c r="NYA1" s="81"/>
      <c r="NYB1" s="81"/>
      <c r="NYC1" s="81"/>
      <c r="NYD1" s="81"/>
      <c r="NYE1" s="81"/>
      <c r="NYF1" s="81"/>
      <c r="NYG1" s="81"/>
      <c r="NYH1" s="81"/>
      <c r="NYI1" s="81"/>
      <c r="NYJ1" s="81"/>
      <c r="NYK1" s="81"/>
      <c r="NYL1" s="81"/>
      <c r="NYM1" s="81"/>
      <c r="NYN1" s="81"/>
      <c r="NYO1" s="81"/>
      <c r="NYP1" s="81"/>
      <c r="NYQ1" s="81"/>
      <c r="NYR1" s="81"/>
      <c r="NYS1" s="81"/>
      <c r="NYT1" s="81"/>
      <c r="NYU1" s="81"/>
      <c r="NYV1" s="81"/>
      <c r="NYW1" s="81"/>
      <c r="NYX1" s="81"/>
      <c r="NYY1" s="81"/>
      <c r="NYZ1" s="81"/>
      <c r="NZA1" s="81"/>
      <c r="NZB1" s="81"/>
      <c r="NZC1" s="81"/>
      <c r="NZD1" s="81"/>
      <c r="NZE1" s="81"/>
      <c r="NZF1" s="81"/>
      <c r="NZG1" s="81"/>
      <c r="NZH1" s="81"/>
      <c r="NZI1" s="81"/>
      <c r="NZJ1" s="81"/>
      <c r="NZK1" s="81"/>
      <c r="NZL1" s="81"/>
      <c r="NZM1" s="81"/>
      <c r="NZN1" s="81"/>
      <c r="NZO1" s="81"/>
      <c r="NZP1" s="81"/>
      <c r="NZQ1" s="81"/>
      <c r="NZR1" s="81"/>
      <c r="NZS1" s="81"/>
      <c r="NZT1" s="81"/>
      <c r="NZU1" s="81"/>
      <c r="NZV1" s="81"/>
      <c r="NZW1" s="81"/>
      <c r="NZX1" s="81"/>
      <c r="NZY1" s="81"/>
      <c r="NZZ1" s="81"/>
      <c r="OAA1" s="81"/>
      <c r="OAB1" s="81"/>
      <c r="OAC1" s="81"/>
      <c r="OAD1" s="81"/>
      <c r="OAE1" s="81"/>
      <c r="OAF1" s="81"/>
      <c r="OAG1" s="81"/>
      <c r="OAH1" s="81"/>
      <c r="OAI1" s="81"/>
      <c r="OAJ1" s="81"/>
      <c r="OAK1" s="81"/>
      <c r="OAL1" s="81"/>
      <c r="OAM1" s="81"/>
      <c r="OAN1" s="81"/>
      <c r="OAO1" s="81"/>
      <c r="OAP1" s="81"/>
      <c r="OAQ1" s="81"/>
      <c r="OAR1" s="81"/>
      <c r="OAS1" s="81"/>
      <c r="OAT1" s="81"/>
      <c r="OAU1" s="81"/>
      <c r="OAV1" s="81"/>
      <c r="OAW1" s="81"/>
      <c r="OAX1" s="81"/>
      <c r="OAY1" s="81"/>
      <c r="OAZ1" s="81"/>
      <c r="OBA1" s="81"/>
      <c r="OBB1" s="81"/>
      <c r="OBC1" s="81"/>
      <c r="OBD1" s="81"/>
      <c r="OBE1" s="81"/>
      <c r="OBF1" s="81"/>
      <c r="OBG1" s="81"/>
      <c r="OBH1" s="81"/>
      <c r="OBI1" s="81"/>
      <c r="OBJ1" s="81"/>
      <c r="OBK1" s="81"/>
      <c r="OBL1" s="81"/>
      <c r="OBM1" s="81"/>
      <c r="OBN1" s="81"/>
      <c r="OBO1" s="81"/>
      <c r="OBP1" s="81"/>
      <c r="OBQ1" s="81"/>
      <c r="OBR1" s="81"/>
      <c r="OBS1" s="81"/>
      <c r="OBT1" s="81"/>
      <c r="OBU1" s="81"/>
      <c r="OBV1" s="81"/>
      <c r="OBW1" s="81"/>
      <c r="OBX1" s="81"/>
      <c r="OBY1" s="81"/>
      <c r="OBZ1" s="81"/>
      <c r="OCA1" s="81"/>
      <c r="OCB1" s="81"/>
      <c r="OCC1" s="81"/>
      <c r="OCD1" s="81"/>
      <c r="OCE1" s="81"/>
      <c r="OCF1" s="81"/>
      <c r="OCG1" s="81"/>
      <c r="OCH1" s="81"/>
      <c r="OCI1" s="81"/>
      <c r="OCJ1" s="81"/>
      <c r="OCK1" s="81"/>
      <c r="OCL1" s="81"/>
      <c r="OCM1" s="81"/>
      <c r="OCN1" s="81"/>
      <c r="OCO1" s="81"/>
      <c r="OCP1" s="81"/>
      <c r="OCQ1" s="81"/>
      <c r="OCR1" s="81"/>
      <c r="OCS1" s="81"/>
      <c r="OCT1" s="81"/>
      <c r="OCU1" s="81"/>
      <c r="OCV1" s="81"/>
      <c r="OCW1" s="81"/>
      <c r="OCX1" s="81"/>
      <c r="OCY1" s="81"/>
      <c r="OCZ1" s="81"/>
      <c r="ODA1" s="81"/>
      <c r="ODB1" s="81"/>
      <c r="ODC1" s="81"/>
      <c r="ODD1" s="81"/>
      <c r="ODE1" s="81"/>
      <c r="ODF1" s="81"/>
      <c r="ODG1" s="81"/>
      <c r="ODH1" s="81"/>
      <c r="ODI1" s="81"/>
      <c r="ODJ1" s="81"/>
      <c r="ODK1" s="81"/>
      <c r="ODL1" s="81"/>
      <c r="ODM1" s="81"/>
      <c r="ODN1" s="81"/>
      <c r="ODO1" s="81"/>
      <c r="ODP1" s="81"/>
      <c r="ODQ1" s="81"/>
      <c r="ODR1" s="81"/>
      <c r="ODS1" s="81"/>
      <c r="ODT1" s="81"/>
      <c r="ODU1" s="81"/>
      <c r="ODV1" s="81"/>
      <c r="ODW1" s="81"/>
      <c r="ODX1" s="81"/>
      <c r="ODY1" s="81"/>
      <c r="ODZ1" s="81"/>
      <c r="OEA1" s="81"/>
      <c r="OEB1" s="81"/>
      <c r="OEC1" s="81"/>
      <c r="OED1" s="81"/>
      <c r="OEE1" s="81"/>
      <c r="OEF1" s="81"/>
      <c r="OEG1" s="81"/>
      <c r="OEH1" s="81"/>
      <c r="OEI1" s="81"/>
      <c r="OEJ1" s="81"/>
      <c r="OEK1" s="81"/>
      <c r="OEL1" s="81"/>
      <c r="OEM1" s="81"/>
      <c r="OEN1" s="81"/>
      <c r="OEO1" s="81"/>
      <c r="OEP1" s="81"/>
      <c r="OEQ1" s="81"/>
      <c r="OER1" s="81"/>
      <c r="OES1" s="81"/>
      <c r="OET1" s="81"/>
      <c r="OEU1" s="81"/>
      <c r="OEV1" s="81"/>
      <c r="OEW1" s="81"/>
      <c r="OEX1" s="81"/>
      <c r="OEY1" s="81"/>
      <c r="OEZ1" s="81"/>
      <c r="OFA1" s="81"/>
      <c r="OFB1" s="81"/>
      <c r="OFC1" s="81"/>
      <c r="OFD1" s="81"/>
      <c r="OFE1" s="81"/>
      <c r="OFF1" s="81"/>
      <c r="OFG1" s="81"/>
      <c r="OFH1" s="81"/>
      <c r="OFI1" s="81"/>
      <c r="OFJ1" s="81"/>
      <c r="OFK1" s="81"/>
      <c r="OFL1" s="81"/>
      <c r="OFM1" s="81"/>
      <c r="OFN1" s="81"/>
      <c r="OFO1" s="81"/>
      <c r="OFP1" s="81"/>
      <c r="OFQ1" s="81"/>
      <c r="OFR1" s="81"/>
      <c r="OFS1" s="81"/>
      <c r="OFT1" s="81"/>
      <c r="OFU1" s="81"/>
      <c r="OFV1" s="81"/>
      <c r="OFW1" s="81"/>
      <c r="OFX1" s="81"/>
      <c r="OFY1" s="81"/>
      <c r="OFZ1" s="81"/>
      <c r="OGA1" s="81"/>
      <c r="OGB1" s="81"/>
      <c r="OGC1" s="81"/>
      <c r="OGD1" s="81"/>
      <c r="OGE1" s="81"/>
      <c r="OGF1" s="81"/>
      <c r="OGG1" s="81"/>
      <c r="OGH1" s="81"/>
      <c r="OGI1" s="81"/>
      <c r="OGJ1" s="81"/>
      <c r="OGK1" s="81"/>
      <c r="OGL1" s="81"/>
      <c r="OGM1" s="81"/>
      <c r="OGN1" s="81"/>
      <c r="OGO1" s="81"/>
      <c r="OGP1" s="81"/>
      <c r="OGQ1" s="81"/>
      <c r="OGR1" s="81"/>
      <c r="OGS1" s="81"/>
      <c r="OGT1" s="81"/>
      <c r="OGU1" s="81"/>
      <c r="OGV1" s="81"/>
      <c r="OGW1" s="81"/>
      <c r="OGX1" s="81"/>
      <c r="OGY1" s="81"/>
      <c r="OGZ1" s="81"/>
      <c r="OHA1" s="81"/>
      <c r="OHB1" s="81"/>
      <c r="OHC1" s="81"/>
      <c r="OHD1" s="81"/>
      <c r="OHE1" s="81"/>
      <c r="OHF1" s="81"/>
      <c r="OHG1" s="81"/>
      <c r="OHH1" s="81"/>
      <c r="OHI1" s="81"/>
      <c r="OHJ1" s="81"/>
      <c r="OHK1" s="81"/>
      <c r="OHL1" s="81"/>
      <c r="OHM1" s="81"/>
      <c r="OHN1" s="81"/>
      <c r="OHO1" s="81"/>
      <c r="OHP1" s="81"/>
      <c r="OHQ1" s="81"/>
      <c r="OHR1" s="81"/>
      <c r="OHS1" s="81"/>
      <c r="OHT1" s="81"/>
      <c r="OHU1" s="81"/>
      <c r="OHV1" s="81"/>
      <c r="OHW1" s="81"/>
      <c r="OHX1" s="81"/>
      <c r="OHY1" s="81"/>
      <c r="OHZ1" s="81"/>
      <c r="OIA1" s="81"/>
      <c r="OIB1" s="81"/>
      <c r="OIC1" s="81"/>
      <c r="OID1" s="81"/>
      <c r="OIE1" s="81"/>
      <c r="OIF1" s="81"/>
      <c r="OIG1" s="81"/>
      <c r="OIH1" s="81"/>
      <c r="OII1" s="81"/>
      <c r="OIJ1" s="81"/>
      <c r="OIK1" s="81"/>
      <c r="OIL1" s="81"/>
      <c r="OIM1" s="81"/>
      <c r="OIN1" s="81"/>
      <c r="OIO1" s="81"/>
      <c r="OIP1" s="81"/>
      <c r="OIQ1" s="81"/>
      <c r="OIR1" s="81"/>
      <c r="OIS1" s="81"/>
      <c r="OIT1" s="81"/>
      <c r="OIU1" s="81"/>
      <c r="OIV1" s="81"/>
      <c r="OIW1" s="81"/>
      <c r="OIX1" s="81"/>
      <c r="OIY1" s="81"/>
      <c r="OIZ1" s="81"/>
      <c r="OJA1" s="81"/>
      <c r="OJB1" s="81"/>
      <c r="OJC1" s="81"/>
      <c r="OJD1" s="81"/>
      <c r="OJE1" s="81"/>
      <c r="OJF1" s="81"/>
      <c r="OJG1" s="81"/>
      <c r="OJH1" s="81"/>
      <c r="OJI1" s="81"/>
      <c r="OJJ1" s="81"/>
      <c r="OJK1" s="81"/>
      <c r="OJL1" s="81"/>
      <c r="OJM1" s="81"/>
      <c r="OJN1" s="81"/>
      <c r="OJO1" s="81"/>
      <c r="OJP1" s="81"/>
      <c r="OJQ1" s="81"/>
      <c r="OJR1" s="81"/>
      <c r="OJS1" s="81"/>
      <c r="OJT1" s="81"/>
      <c r="OJU1" s="81"/>
      <c r="OJV1" s="81"/>
      <c r="OJW1" s="81"/>
      <c r="OJX1" s="81"/>
      <c r="OJY1" s="81"/>
      <c r="OJZ1" s="81"/>
      <c r="OKA1" s="81"/>
      <c r="OKB1" s="81"/>
      <c r="OKC1" s="81"/>
      <c r="OKD1" s="81"/>
      <c r="OKE1" s="81"/>
      <c r="OKF1" s="81"/>
      <c r="OKG1" s="81"/>
      <c r="OKH1" s="81"/>
      <c r="OKI1" s="81"/>
      <c r="OKJ1" s="81"/>
      <c r="OKK1" s="81"/>
      <c r="OKL1" s="81"/>
      <c r="OKM1" s="81"/>
      <c r="OKN1" s="81"/>
      <c r="OKO1" s="81"/>
      <c r="OKP1" s="81"/>
      <c r="OKQ1" s="81"/>
      <c r="OKR1" s="81"/>
      <c r="OKS1" s="81"/>
      <c r="OKT1" s="81"/>
      <c r="OKU1" s="81"/>
      <c r="OKV1" s="81"/>
      <c r="OKW1" s="81"/>
      <c r="OKX1" s="81"/>
      <c r="OKY1" s="81"/>
      <c r="OKZ1" s="81"/>
      <c r="OLA1" s="81"/>
      <c r="OLB1" s="81"/>
      <c r="OLC1" s="81"/>
      <c r="OLD1" s="81"/>
      <c r="OLE1" s="81"/>
      <c r="OLF1" s="81"/>
      <c r="OLG1" s="81"/>
      <c r="OLH1" s="81"/>
      <c r="OLI1" s="81"/>
      <c r="OLJ1" s="81"/>
      <c r="OLK1" s="81"/>
      <c r="OLL1" s="81"/>
      <c r="OLM1" s="81"/>
      <c r="OLN1" s="81"/>
      <c r="OLO1" s="81"/>
      <c r="OLP1" s="81"/>
      <c r="OLQ1" s="81"/>
      <c r="OLR1" s="81"/>
      <c r="OLS1" s="81"/>
      <c r="OLT1" s="81"/>
      <c r="OLU1" s="81"/>
      <c r="OLV1" s="81"/>
      <c r="OLW1" s="81"/>
      <c r="OLX1" s="81"/>
      <c r="OLY1" s="81"/>
      <c r="OLZ1" s="81"/>
      <c r="OMA1" s="81"/>
      <c r="OMB1" s="81"/>
      <c r="OMC1" s="81"/>
      <c r="OMD1" s="81"/>
      <c r="OME1" s="81"/>
      <c r="OMF1" s="81"/>
      <c r="OMG1" s="81"/>
      <c r="OMH1" s="81"/>
      <c r="OMI1" s="81"/>
      <c r="OMJ1" s="81"/>
      <c r="OMK1" s="81"/>
      <c r="OML1" s="81"/>
      <c r="OMM1" s="81"/>
      <c r="OMN1" s="81"/>
      <c r="OMO1" s="81"/>
      <c r="OMP1" s="81"/>
      <c r="OMQ1" s="81"/>
      <c r="OMR1" s="81"/>
      <c r="OMS1" s="81"/>
      <c r="OMT1" s="81"/>
      <c r="OMU1" s="81"/>
      <c r="OMV1" s="81"/>
      <c r="OMW1" s="81"/>
      <c r="OMX1" s="81"/>
      <c r="OMY1" s="81"/>
      <c r="OMZ1" s="81"/>
      <c r="ONA1" s="81"/>
      <c r="ONB1" s="81"/>
      <c r="ONC1" s="81"/>
      <c r="OND1" s="81"/>
      <c r="ONE1" s="81"/>
      <c r="ONF1" s="81"/>
      <c r="ONG1" s="81"/>
      <c r="ONH1" s="81"/>
      <c r="ONI1" s="81"/>
      <c r="ONJ1" s="81"/>
      <c r="ONK1" s="81"/>
      <c r="ONL1" s="81"/>
      <c r="ONM1" s="81"/>
      <c r="ONN1" s="81"/>
      <c r="ONO1" s="81"/>
      <c r="ONP1" s="81"/>
      <c r="ONQ1" s="81"/>
      <c r="ONR1" s="81"/>
      <c r="ONS1" s="81"/>
      <c r="ONT1" s="81"/>
      <c r="ONU1" s="81"/>
      <c r="ONV1" s="81"/>
      <c r="ONW1" s="81"/>
      <c r="ONX1" s="81"/>
      <c r="ONY1" s="81"/>
      <c r="ONZ1" s="81"/>
      <c r="OOA1" s="81"/>
      <c r="OOB1" s="81"/>
      <c r="OOC1" s="81"/>
      <c r="OOD1" s="81"/>
      <c r="OOE1" s="81"/>
      <c r="OOF1" s="81"/>
      <c r="OOG1" s="81"/>
      <c r="OOH1" s="81"/>
      <c r="OOI1" s="81"/>
      <c r="OOJ1" s="81"/>
      <c r="OOK1" s="81"/>
      <c r="OOL1" s="81"/>
      <c r="OOM1" s="81"/>
      <c r="OON1" s="81"/>
      <c r="OOO1" s="81"/>
      <c r="OOP1" s="81"/>
      <c r="OOQ1" s="81"/>
      <c r="OOR1" s="81"/>
      <c r="OOS1" s="81"/>
      <c r="OOT1" s="81"/>
      <c r="OOU1" s="81"/>
      <c r="OOV1" s="81"/>
      <c r="OOW1" s="81"/>
      <c r="OOX1" s="81"/>
      <c r="OOY1" s="81"/>
      <c r="OOZ1" s="81"/>
      <c r="OPA1" s="81"/>
      <c r="OPB1" s="81"/>
      <c r="OPC1" s="81"/>
      <c r="OPD1" s="81"/>
      <c r="OPE1" s="81"/>
      <c r="OPF1" s="81"/>
      <c r="OPG1" s="81"/>
      <c r="OPH1" s="81"/>
      <c r="OPI1" s="81"/>
      <c r="OPJ1" s="81"/>
      <c r="OPK1" s="81"/>
      <c r="OPL1" s="81"/>
      <c r="OPM1" s="81"/>
      <c r="OPN1" s="81"/>
      <c r="OPO1" s="81"/>
      <c r="OPP1" s="81"/>
      <c r="OPQ1" s="81"/>
      <c r="OPR1" s="81"/>
      <c r="OPS1" s="81"/>
      <c r="OPT1" s="81"/>
      <c r="OPU1" s="81"/>
      <c r="OPV1" s="81"/>
      <c r="OPW1" s="81"/>
      <c r="OPX1" s="81"/>
      <c r="OPY1" s="81"/>
      <c r="OPZ1" s="81"/>
      <c r="OQA1" s="81"/>
      <c r="OQB1" s="81"/>
      <c r="OQC1" s="81"/>
      <c r="OQD1" s="81"/>
      <c r="OQE1" s="81"/>
      <c r="OQF1" s="81"/>
      <c r="OQG1" s="81"/>
      <c r="OQH1" s="81"/>
      <c r="OQI1" s="81"/>
      <c r="OQJ1" s="81"/>
      <c r="OQK1" s="81"/>
      <c r="OQL1" s="81"/>
      <c r="OQM1" s="81"/>
      <c r="OQN1" s="81"/>
      <c r="OQO1" s="81"/>
      <c r="OQP1" s="81"/>
      <c r="OQQ1" s="81"/>
      <c r="OQR1" s="81"/>
      <c r="OQS1" s="81"/>
      <c r="OQT1" s="81"/>
      <c r="OQU1" s="81"/>
      <c r="OQV1" s="81"/>
      <c r="OQW1" s="81"/>
      <c r="OQX1" s="81"/>
      <c r="OQY1" s="81"/>
      <c r="OQZ1" s="81"/>
      <c r="ORA1" s="81"/>
      <c r="ORB1" s="81"/>
      <c r="ORC1" s="81"/>
      <c r="ORD1" s="81"/>
      <c r="ORE1" s="81"/>
      <c r="ORF1" s="81"/>
      <c r="ORG1" s="81"/>
      <c r="ORH1" s="81"/>
      <c r="ORI1" s="81"/>
      <c r="ORJ1" s="81"/>
      <c r="ORK1" s="81"/>
      <c r="ORL1" s="81"/>
      <c r="ORM1" s="81"/>
      <c r="ORN1" s="81"/>
      <c r="ORO1" s="81"/>
      <c r="ORP1" s="81"/>
      <c r="ORQ1" s="81"/>
      <c r="ORR1" s="81"/>
      <c r="ORS1" s="81"/>
      <c r="ORT1" s="81"/>
      <c r="ORU1" s="81"/>
      <c r="ORV1" s="81"/>
      <c r="ORW1" s="81"/>
      <c r="ORX1" s="81"/>
      <c r="ORY1" s="81"/>
      <c r="ORZ1" s="81"/>
      <c r="OSA1" s="81"/>
      <c r="OSB1" s="81"/>
      <c r="OSC1" s="81"/>
      <c r="OSD1" s="81"/>
      <c r="OSE1" s="81"/>
      <c r="OSF1" s="81"/>
      <c r="OSG1" s="81"/>
      <c r="OSH1" s="81"/>
      <c r="OSI1" s="81"/>
      <c r="OSJ1" s="81"/>
      <c r="OSK1" s="81"/>
      <c r="OSL1" s="81"/>
      <c r="OSM1" s="81"/>
      <c r="OSN1" s="81"/>
      <c r="OSO1" s="81"/>
      <c r="OSP1" s="81"/>
      <c r="OSQ1" s="81"/>
      <c r="OSR1" s="81"/>
      <c r="OSS1" s="81"/>
      <c r="OST1" s="81"/>
      <c r="OSU1" s="81"/>
      <c r="OSV1" s="81"/>
      <c r="OSW1" s="81"/>
      <c r="OSX1" s="81"/>
      <c r="OSY1" s="81"/>
      <c r="OSZ1" s="81"/>
      <c r="OTA1" s="81"/>
      <c r="OTB1" s="81"/>
      <c r="OTC1" s="81"/>
      <c r="OTD1" s="81"/>
      <c r="OTE1" s="81"/>
      <c r="OTF1" s="81"/>
      <c r="OTG1" s="81"/>
      <c r="OTH1" s="81"/>
      <c r="OTI1" s="81"/>
      <c r="OTJ1" s="81"/>
      <c r="OTK1" s="81"/>
      <c r="OTL1" s="81"/>
      <c r="OTM1" s="81"/>
      <c r="OTN1" s="81"/>
      <c r="OTO1" s="81"/>
      <c r="OTP1" s="81"/>
      <c r="OTQ1" s="81"/>
      <c r="OTR1" s="81"/>
      <c r="OTS1" s="81"/>
      <c r="OTT1" s="81"/>
      <c r="OTU1" s="81"/>
      <c r="OTV1" s="81"/>
      <c r="OTW1" s="81"/>
      <c r="OTX1" s="81"/>
      <c r="OTY1" s="81"/>
      <c r="OTZ1" s="81"/>
      <c r="OUA1" s="81"/>
      <c r="OUB1" s="81"/>
      <c r="OUC1" s="81"/>
      <c r="OUD1" s="81"/>
      <c r="OUE1" s="81"/>
      <c r="OUF1" s="81"/>
      <c r="OUG1" s="81"/>
      <c r="OUH1" s="81"/>
      <c r="OUI1" s="81"/>
      <c r="OUJ1" s="81"/>
      <c r="OUK1" s="81"/>
      <c r="OUL1" s="81"/>
      <c r="OUM1" s="81"/>
      <c r="OUN1" s="81"/>
      <c r="OUO1" s="81"/>
      <c r="OUP1" s="81"/>
      <c r="OUQ1" s="81"/>
      <c r="OUR1" s="81"/>
      <c r="OUS1" s="81"/>
      <c r="OUT1" s="81"/>
      <c r="OUU1" s="81"/>
      <c r="OUV1" s="81"/>
      <c r="OUW1" s="81"/>
      <c r="OUX1" s="81"/>
      <c r="OUY1" s="81"/>
      <c r="OUZ1" s="81"/>
      <c r="OVA1" s="81"/>
      <c r="OVB1" s="81"/>
      <c r="OVC1" s="81"/>
      <c r="OVD1" s="81"/>
      <c r="OVE1" s="81"/>
      <c r="OVF1" s="81"/>
      <c r="OVG1" s="81"/>
      <c r="OVH1" s="81"/>
      <c r="OVI1" s="81"/>
      <c r="OVJ1" s="81"/>
      <c r="OVK1" s="81"/>
      <c r="OVL1" s="81"/>
      <c r="OVM1" s="81"/>
      <c r="OVN1" s="81"/>
      <c r="OVO1" s="81"/>
      <c r="OVP1" s="81"/>
      <c r="OVQ1" s="81"/>
      <c r="OVR1" s="81"/>
      <c r="OVS1" s="81"/>
      <c r="OVT1" s="81"/>
      <c r="OVU1" s="81"/>
      <c r="OVV1" s="81"/>
      <c r="OVW1" s="81"/>
      <c r="OVX1" s="81"/>
      <c r="OVY1" s="81"/>
      <c r="OVZ1" s="81"/>
      <c r="OWA1" s="81"/>
      <c r="OWB1" s="81"/>
      <c r="OWC1" s="81"/>
      <c r="OWD1" s="81"/>
      <c r="OWE1" s="81"/>
      <c r="OWF1" s="81"/>
      <c r="OWG1" s="81"/>
      <c r="OWH1" s="81"/>
      <c r="OWI1" s="81"/>
      <c r="OWJ1" s="81"/>
      <c r="OWK1" s="81"/>
      <c r="OWL1" s="81"/>
      <c r="OWM1" s="81"/>
      <c r="OWN1" s="81"/>
      <c r="OWO1" s="81"/>
      <c r="OWP1" s="81"/>
      <c r="OWQ1" s="81"/>
      <c r="OWR1" s="81"/>
      <c r="OWS1" s="81"/>
      <c r="OWT1" s="81"/>
      <c r="OWU1" s="81"/>
      <c r="OWV1" s="81"/>
      <c r="OWW1" s="81"/>
      <c r="OWX1" s="81"/>
      <c r="OWY1" s="81"/>
      <c r="OWZ1" s="81"/>
      <c r="OXA1" s="81"/>
      <c r="OXB1" s="81"/>
      <c r="OXC1" s="81"/>
      <c r="OXD1" s="81"/>
      <c r="OXE1" s="81"/>
      <c r="OXF1" s="81"/>
      <c r="OXG1" s="81"/>
      <c r="OXH1" s="81"/>
      <c r="OXI1" s="81"/>
      <c r="OXJ1" s="81"/>
      <c r="OXK1" s="81"/>
      <c r="OXL1" s="81"/>
      <c r="OXM1" s="81"/>
      <c r="OXN1" s="81"/>
      <c r="OXO1" s="81"/>
      <c r="OXP1" s="81"/>
      <c r="OXQ1" s="81"/>
      <c r="OXR1" s="81"/>
      <c r="OXS1" s="81"/>
      <c r="OXT1" s="81"/>
      <c r="OXU1" s="81"/>
      <c r="OXV1" s="81"/>
      <c r="OXW1" s="81"/>
      <c r="OXX1" s="81"/>
      <c r="OXY1" s="81"/>
      <c r="OXZ1" s="81"/>
      <c r="OYA1" s="81"/>
      <c r="OYB1" s="81"/>
      <c r="OYC1" s="81"/>
      <c r="OYD1" s="81"/>
      <c r="OYE1" s="81"/>
      <c r="OYF1" s="81"/>
      <c r="OYG1" s="81"/>
      <c r="OYH1" s="81"/>
      <c r="OYI1" s="81"/>
      <c r="OYJ1" s="81"/>
      <c r="OYK1" s="81"/>
      <c r="OYL1" s="81"/>
      <c r="OYM1" s="81"/>
      <c r="OYN1" s="81"/>
      <c r="OYO1" s="81"/>
      <c r="OYP1" s="81"/>
      <c r="OYQ1" s="81"/>
      <c r="OYR1" s="81"/>
      <c r="OYS1" s="81"/>
      <c r="OYT1" s="81"/>
      <c r="OYU1" s="81"/>
      <c r="OYV1" s="81"/>
      <c r="OYW1" s="81"/>
      <c r="OYX1" s="81"/>
      <c r="OYY1" s="81"/>
      <c r="OYZ1" s="81"/>
      <c r="OZA1" s="81"/>
      <c r="OZB1" s="81"/>
      <c r="OZC1" s="81"/>
      <c r="OZD1" s="81"/>
      <c r="OZE1" s="81"/>
      <c r="OZF1" s="81"/>
      <c r="OZG1" s="81"/>
      <c r="OZH1" s="81"/>
      <c r="OZI1" s="81"/>
      <c r="OZJ1" s="81"/>
      <c r="OZK1" s="81"/>
      <c r="OZL1" s="81"/>
      <c r="OZM1" s="81"/>
      <c r="OZN1" s="81"/>
      <c r="OZO1" s="81"/>
      <c r="OZP1" s="81"/>
      <c r="OZQ1" s="81"/>
      <c r="OZR1" s="81"/>
      <c r="OZS1" s="81"/>
      <c r="OZT1" s="81"/>
      <c r="OZU1" s="81"/>
      <c r="OZV1" s="81"/>
      <c r="OZW1" s="81"/>
      <c r="OZX1" s="81"/>
      <c r="OZY1" s="81"/>
      <c r="OZZ1" s="81"/>
      <c r="PAA1" s="81"/>
      <c r="PAB1" s="81"/>
      <c r="PAC1" s="81"/>
      <c r="PAD1" s="81"/>
      <c r="PAE1" s="81"/>
      <c r="PAF1" s="81"/>
      <c r="PAG1" s="81"/>
      <c r="PAH1" s="81"/>
      <c r="PAI1" s="81"/>
      <c r="PAJ1" s="81"/>
      <c r="PAK1" s="81"/>
      <c r="PAL1" s="81"/>
      <c r="PAM1" s="81"/>
      <c r="PAN1" s="81"/>
      <c r="PAO1" s="81"/>
      <c r="PAP1" s="81"/>
      <c r="PAQ1" s="81"/>
      <c r="PAR1" s="81"/>
      <c r="PAS1" s="81"/>
      <c r="PAT1" s="81"/>
      <c r="PAU1" s="81"/>
      <c r="PAV1" s="81"/>
      <c r="PAW1" s="81"/>
      <c r="PAX1" s="81"/>
      <c r="PAY1" s="81"/>
      <c r="PAZ1" s="81"/>
      <c r="PBA1" s="81"/>
      <c r="PBB1" s="81"/>
      <c r="PBC1" s="81"/>
      <c r="PBD1" s="81"/>
      <c r="PBE1" s="81"/>
      <c r="PBF1" s="81"/>
      <c r="PBG1" s="81"/>
      <c r="PBH1" s="81"/>
      <c r="PBI1" s="81"/>
      <c r="PBJ1" s="81"/>
      <c r="PBK1" s="81"/>
      <c r="PBL1" s="81"/>
      <c r="PBM1" s="81"/>
      <c r="PBN1" s="81"/>
      <c r="PBO1" s="81"/>
      <c r="PBP1" s="81"/>
      <c r="PBQ1" s="81"/>
      <c r="PBR1" s="81"/>
      <c r="PBS1" s="81"/>
      <c r="PBT1" s="81"/>
      <c r="PBU1" s="81"/>
      <c r="PBV1" s="81"/>
      <c r="PBW1" s="81"/>
      <c r="PBX1" s="81"/>
      <c r="PBY1" s="81"/>
      <c r="PBZ1" s="81"/>
      <c r="PCA1" s="81"/>
      <c r="PCB1" s="81"/>
      <c r="PCC1" s="81"/>
      <c r="PCD1" s="81"/>
      <c r="PCE1" s="81"/>
      <c r="PCF1" s="81"/>
      <c r="PCG1" s="81"/>
      <c r="PCH1" s="81"/>
      <c r="PCI1" s="81"/>
      <c r="PCJ1" s="81"/>
      <c r="PCK1" s="81"/>
      <c r="PCL1" s="81"/>
      <c r="PCM1" s="81"/>
      <c r="PCN1" s="81"/>
      <c r="PCO1" s="81"/>
      <c r="PCP1" s="81"/>
      <c r="PCQ1" s="81"/>
      <c r="PCR1" s="81"/>
      <c r="PCS1" s="81"/>
      <c r="PCT1" s="81"/>
      <c r="PCU1" s="81"/>
      <c r="PCV1" s="81"/>
      <c r="PCW1" s="81"/>
      <c r="PCX1" s="81"/>
      <c r="PCY1" s="81"/>
      <c r="PCZ1" s="81"/>
      <c r="PDA1" s="81"/>
      <c r="PDB1" s="81"/>
      <c r="PDC1" s="81"/>
      <c r="PDD1" s="81"/>
      <c r="PDE1" s="81"/>
      <c r="PDF1" s="81"/>
      <c r="PDG1" s="81"/>
      <c r="PDH1" s="81"/>
      <c r="PDI1" s="81"/>
      <c r="PDJ1" s="81"/>
      <c r="PDK1" s="81"/>
      <c r="PDL1" s="81"/>
      <c r="PDM1" s="81"/>
      <c r="PDN1" s="81"/>
      <c r="PDO1" s="81"/>
      <c r="PDP1" s="81"/>
      <c r="PDQ1" s="81"/>
      <c r="PDR1" s="81"/>
      <c r="PDS1" s="81"/>
      <c r="PDT1" s="81"/>
      <c r="PDU1" s="81"/>
      <c r="PDV1" s="81"/>
      <c r="PDW1" s="81"/>
      <c r="PDX1" s="81"/>
      <c r="PDY1" s="81"/>
      <c r="PDZ1" s="81"/>
      <c r="PEA1" s="81"/>
      <c r="PEB1" s="81"/>
      <c r="PEC1" s="81"/>
      <c r="PED1" s="81"/>
      <c r="PEE1" s="81"/>
      <c r="PEF1" s="81"/>
      <c r="PEG1" s="81"/>
      <c r="PEH1" s="81"/>
      <c r="PEI1" s="81"/>
      <c r="PEJ1" s="81"/>
      <c r="PEK1" s="81"/>
      <c r="PEL1" s="81"/>
      <c r="PEM1" s="81"/>
      <c r="PEN1" s="81"/>
      <c r="PEO1" s="81"/>
      <c r="PEP1" s="81"/>
      <c r="PEQ1" s="81"/>
      <c r="PER1" s="81"/>
      <c r="PES1" s="81"/>
      <c r="PET1" s="81"/>
      <c r="PEU1" s="81"/>
      <c r="PEV1" s="81"/>
      <c r="PEW1" s="81"/>
      <c r="PEX1" s="81"/>
      <c r="PEY1" s="81"/>
      <c r="PEZ1" s="81"/>
      <c r="PFA1" s="81"/>
      <c r="PFB1" s="81"/>
      <c r="PFC1" s="81"/>
      <c r="PFD1" s="81"/>
      <c r="PFE1" s="81"/>
      <c r="PFF1" s="81"/>
      <c r="PFG1" s="81"/>
      <c r="PFH1" s="81"/>
      <c r="PFI1" s="81"/>
      <c r="PFJ1" s="81"/>
      <c r="PFK1" s="81"/>
      <c r="PFL1" s="81"/>
      <c r="PFM1" s="81"/>
      <c r="PFN1" s="81"/>
      <c r="PFO1" s="81"/>
      <c r="PFP1" s="81"/>
      <c r="PFQ1" s="81"/>
      <c r="PFR1" s="81"/>
      <c r="PFS1" s="81"/>
      <c r="PFT1" s="81"/>
      <c r="PFU1" s="81"/>
      <c r="PFV1" s="81"/>
      <c r="PFW1" s="81"/>
      <c r="PFX1" s="81"/>
      <c r="PFY1" s="81"/>
      <c r="PFZ1" s="81"/>
      <c r="PGA1" s="81"/>
      <c r="PGB1" s="81"/>
      <c r="PGC1" s="81"/>
      <c r="PGD1" s="81"/>
      <c r="PGE1" s="81"/>
      <c r="PGF1" s="81"/>
      <c r="PGG1" s="81"/>
      <c r="PGH1" s="81"/>
      <c r="PGI1" s="81"/>
      <c r="PGJ1" s="81"/>
      <c r="PGK1" s="81"/>
      <c r="PGL1" s="81"/>
      <c r="PGM1" s="81"/>
      <c r="PGN1" s="81"/>
      <c r="PGO1" s="81"/>
      <c r="PGP1" s="81"/>
      <c r="PGQ1" s="81"/>
      <c r="PGR1" s="81"/>
      <c r="PGS1" s="81"/>
      <c r="PGT1" s="81"/>
      <c r="PGU1" s="81"/>
      <c r="PGV1" s="81"/>
      <c r="PGW1" s="81"/>
      <c r="PGX1" s="81"/>
      <c r="PGY1" s="81"/>
      <c r="PGZ1" s="81"/>
      <c r="PHA1" s="81"/>
      <c r="PHB1" s="81"/>
      <c r="PHC1" s="81"/>
      <c r="PHD1" s="81"/>
      <c r="PHE1" s="81"/>
      <c r="PHF1" s="81"/>
      <c r="PHG1" s="81"/>
      <c r="PHH1" s="81"/>
      <c r="PHI1" s="81"/>
      <c r="PHJ1" s="81"/>
      <c r="PHK1" s="81"/>
      <c r="PHL1" s="81"/>
      <c r="PHM1" s="81"/>
      <c r="PHN1" s="81"/>
      <c r="PHO1" s="81"/>
      <c r="PHP1" s="81"/>
      <c r="PHQ1" s="81"/>
      <c r="PHR1" s="81"/>
      <c r="PHS1" s="81"/>
      <c r="PHT1" s="81"/>
      <c r="PHU1" s="81"/>
      <c r="PHV1" s="81"/>
      <c r="PHW1" s="81"/>
      <c r="PHX1" s="81"/>
      <c r="PHY1" s="81"/>
      <c r="PHZ1" s="81"/>
      <c r="PIA1" s="81"/>
      <c r="PIB1" s="81"/>
      <c r="PIC1" s="81"/>
      <c r="PID1" s="81"/>
      <c r="PIE1" s="81"/>
      <c r="PIF1" s="81"/>
      <c r="PIG1" s="81"/>
      <c r="PIH1" s="81"/>
      <c r="PII1" s="81"/>
      <c r="PIJ1" s="81"/>
      <c r="PIK1" s="81"/>
      <c r="PIL1" s="81"/>
      <c r="PIM1" s="81"/>
      <c r="PIN1" s="81"/>
      <c r="PIO1" s="81"/>
      <c r="PIP1" s="81"/>
      <c r="PIQ1" s="81"/>
      <c r="PIR1" s="81"/>
      <c r="PIS1" s="81"/>
      <c r="PIT1" s="81"/>
      <c r="PIU1" s="81"/>
      <c r="PIV1" s="81"/>
      <c r="PIW1" s="81"/>
      <c r="PIX1" s="81"/>
      <c r="PIY1" s="81"/>
      <c r="PIZ1" s="81"/>
      <c r="PJA1" s="81"/>
      <c r="PJB1" s="81"/>
      <c r="PJC1" s="81"/>
      <c r="PJD1" s="81"/>
      <c r="PJE1" s="81"/>
      <c r="PJF1" s="81"/>
      <c r="PJG1" s="81"/>
      <c r="PJH1" s="81"/>
      <c r="PJI1" s="81"/>
      <c r="PJJ1" s="81"/>
      <c r="PJK1" s="81"/>
      <c r="PJL1" s="81"/>
      <c r="PJM1" s="81"/>
      <c r="PJN1" s="81"/>
      <c r="PJO1" s="81"/>
      <c r="PJP1" s="81"/>
      <c r="PJQ1" s="81"/>
      <c r="PJR1" s="81"/>
      <c r="PJS1" s="81"/>
      <c r="PJT1" s="81"/>
      <c r="PJU1" s="81"/>
      <c r="PJV1" s="81"/>
      <c r="PJW1" s="81"/>
      <c r="PJX1" s="81"/>
      <c r="PJY1" s="81"/>
      <c r="PJZ1" s="81"/>
      <c r="PKA1" s="81"/>
      <c r="PKB1" s="81"/>
      <c r="PKC1" s="81"/>
      <c r="PKD1" s="81"/>
      <c r="PKE1" s="81"/>
      <c r="PKF1" s="81"/>
      <c r="PKG1" s="81"/>
      <c r="PKH1" s="81"/>
      <c r="PKI1" s="81"/>
      <c r="PKJ1" s="81"/>
      <c r="PKK1" s="81"/>
      <c r="PKL1" s="81"/>
      <c r="PKM1" s="81"/>
      <c r="PKN1" s="81"/>
      <c r="PKO1" s="81"/>
      <c r="PKP1" s="81"/>
      <c r="PKQ1" s="81"/>
      <c r="PKR1" s="81"/>
      <c r="PKS1" s="81"/>
      <c r="PKT1" s="81"/>
      <c r="PKU1" s="81"/>
      <c r="PKV1" s="81"/>
      <c r="PKW1" s="81"/>
      <c r="PKX1" s="81"/>
      <c r="PKY1" s="81"/>
      <c r="PKZ1" s="81"/>
      <c r="PLA1" s="81"/>
      <c r="PLB1" s="81"/>
      <c r="PLC1" s="81"/>
      <c r="PLD1" s="81"/>
      <c r="PLE1" s="81"/>
      <c r="PLF1" s="81"/>
      <c r="PLG1" s="81"/>
      <c r="PLH1" s="81"/>
      <c r="PLI1" s="81"/>
      <c r="PLJ1" s="81"/>
      <c r="PLK1" s="81"/>
      <c r="PLL1" s="81"/>
      <c r="PLM1" s="81"/>
      <c r="PLN1" s="81"/>
      <c r="PLO1" s="81"/>
      <c r="PLP1" s="81"/>
      <c r="PLQ1" s="81"/>
      <c r="PLR1" s="81"/>
      <c r="PLS1" s="81"/>
      <c r="PLT1" s="81"/>
      <c r="PLU1" s="81"/>
      <c r="PLV1" s="81"/>
      <c r="PLW1" s="81"/>
      <c r="PLX1" s="81"/>
      <c r="PLY1" s="81"/>
      <c r="PLZ1" s="81"/>
      <c r="PMA1" s="81"/>
      <c r="PMB1" s="81"/>
      <c r="PMC1" s="81"/>
      <c r="PMD1" s="81"/>
      <c r="PME1" s="81"/>
      <c r="PMF1" s="81"/>
      <c r="PMG1" s="81"/>
      <c r="PMH1" s="81"/>
      <c r="PMI1" s="81"/>
      <c r="PMJ1" s="81"/>
      <c r="PMK1" s="81"/>
      <c r="PML1" s="81"/>
      <c r="PMM1" s="81"/>
      <c r="PMN1" s="81"/>
      <c r="PMO1" s="81"/>
      <c r="PMP1" s="81"/>
      <c r="PMQ1" s="81"/>
      <c r="PMR1" s="81"/>
      <c r="PMS1" s="81"/>
      <c r="PMT1" s="81"/>
      <c r="PMU1" s="81"/>
      <c r="PMV1" s="81"/>
      <c r="PMW1" s="81"/>
      <c r="PMX1" s="81"/>
      <c r="PMY1" s="81"/>
      <c r="PMZ1" s="81"/>
      <c r="PNA1" s="81"/>
      <c r="PNB1" s="81"/>
      <c r="PNC1" s="81"/>
      <c r="PND1" s="81"/>
      <c r="PNE1" s="81"/>
      <c r="PNF1" s="81"/>
      <c r="PNG1" s="81"/>
      <c r="PNH1" s="81"/>
      <c r="PNI1" s="81"/>
      <c r="PNJ1" s="81"/>
      <c r="PNK1" s="81"/>
      <c r="PNL1" s="81"/>
      <c r="PNM1" s="81"/>
      <c r="PNN1" s="81"/>
      <c r="PNO1" s="81"/>
      <c r="PNP1" s="81"/>
      <c r="PNQ1" s="81"/>
      <c r="PNR1" s="81"/>
      <c r="PNS1" s="81"/>
      <c r="PNT1" s="81"/>
      <c r="PNU1" s="81"/>
      <c r="PNV1" s="81"/>
      <c r="PNW1" s="81"/>
      <c r="PNX1" s="81"/>
      <c r="PNY1" s="81"/>
      <c r="PNZ1" s="81"/>
      <c r="POA1" s="81"/>
      <c r="POB1" s="81"/>
      <c r="POC1" s="81"/>
      <c r="POD1" s="81"/>
      <c r="POE1" s="81"/>
      <c r="POF1" s="81"/>
      <c r="POG1" s="81"/>
      <c r="POH1" s="81"/>
      <c r="POI1" s="81"/>
      <c r="POJ1" s="81"/>
      <c r="POK1" s="81"/>
      <c r="POL1" s="81"/>
      <c r="POM1" s="81"/>
      <c r="PON1" s="81"/>
      <c r="POO1" s="81"/>
      <c r="POP1" s="81"/>
      <c r="POQ1" s="81"/>
      <c r="POR1" s="81"/>
      <c r="POS1" s="81"/>
      <c r="POT1" s="81"/>
      <c r="POU1" s="81"/>
      <c r="POV1" s="81"/>
      <c r="POW1" s="81"/>
      <c r="POX1" s="81"/>
      <c r="POY1" s="81"/>
      <c r="POZ1" s="81"/>
      <c r="PPA1" s="81"/>
      <c r="PPB1" s="81"/>
      <c r="PPC1" s="81"/>
      <c r="PPD1" s="81"/>
      <c r="PPE1" s="81"/>
      <c r="PPF1" s="81"/>
      <c r="PPG1" s="81"/>
      <c r="PPH1" s="81"/>
      <c r="PPI1" s="81"/>
      <c r="PPJ1" s="81"/>
      <c r="PPK1" s="81"/>
      <c r="PPL1" s="81"/>
      <c r="PPM1" s="81"/>
      <c r="PPN1" s="81"/>
      <c r="PPO1" s="81"/>
      <c r="PPP1" s="81"/>
      <c r="PPQ1" s="81"/>
      <c r="PPR1" s="81"/>
      <c r="PPS1" s="81"/>
      <c r="PPT1" s="81"/>
      <c r="PPU1" s="81"/>
      <c r="PPV1" s="81"/>
      <c r="PPW1" s="81"/>
      <c r="PPX1" s="81"/>
      <c r="PPY1" s="81"/>
      <c r="PPZ1" s="81"/>
      <c r="PQA1" s="81"/>
      <c r="PQB1" s="81"/>
      <c r="PQC1" s="81"/>
      <c r="PQD1" s="81"/>
      <c r="PQE1" s="81"/>
      <c r="PQF1" s="81"/>
      <c r="PQG1" s="81"/>
      <c r="PQH1" s="81"/>
      <c r="PQI1" s="81"/>
      <c r="PQJ1" s="81"/>
      <c r="PQK1" s="81"/>
      <c r="PQL1" s="81"/>
      <c r="PQM1" s="81"/>
      <c r="PQN1" s="81"/>
      <c r="PQO1" s="81"/>
      <c r="PQP1" s="81"/>
      <c r="PQQ1" s="81"/>
      <c r="PQR1" s="81"/>
      <c r="PQS1" s="81"/>
      <c r="PQT1" s="81"/>
      <c r="PQU1" s="81"/>
      <c r="PQV1" s="81"/>
      <c r="PQW1" s="81"/>
      <c r="PQX1" s="81"/>
      <c r="PQY1" s="81"/>
      <c r="PQZ1" s="81"/>
      <c r="PRA1" s="81"/>
      <c r="PRB1" s="81"/>
      <c r="PRC1" s="81"/>
      <c r="PRD1" s="81"/>
      <c r="PRE1" s="81"/>
      <c r="PRF1" s="81"/>
      <c r="PRG1" s="81"/>
      <c r="PRH1" s="81"/>
      <c r="PRI1" s="81"/>
      <c r="PRJ1" s="81"/>
      <c r="PRK1" s="81"/>
      <c r="PRL1" s="81"/>
      <c r="PRM1" s="81"/>
      <c r="PRN1" s="81"/>
      <c r="PRO1" s="81"/>
      <c r="PRP1" s="81"/>
      <c r="PRQ1" s="81"/>
      <c r="PRR1" s="81"/>
      <c r="PRS1" s="81"/>
      <c r="PRT1" s="81"/>
      <c r="PRU1" s="81"/>
      <c r="PRV1" s="81"/>
      <c r="PRW1" s="81"/>
      <c r="PRX1" s="81"/>
      <c r="PRY1" s="81"/>
      <c r="PRZ1" s="81"/>
      <c r="PSA1" s="81"/>
      <c r="PSB1" s="81"/>
      <c r="PSC1" s="81"/>
      <c r="PSD1" s="81"/>
      <c r="PSE1" s="81"/>
      <c r="PSF1" s="81"/>
      <c r="PSG1" s="81"/>
      <c r="PSH1" s="81"/>
      <c r="PSI1" s="81"/>
      <c r="PSJ1" s="81"/>
      <c r="PSK1" s="81"/>
      <c r="PSL1" s="81"/>
      <c r="PSM1" s="81"/>
      <c r="PSN1" s="81"/>
      <c r="PSO1" s="81"/>
      <c r="PSP1" s="81"/>
      <c r="PSQ1" s="81"/>
      <c r="PSR1" s="81"/>
      <c r="PSS1" s="81"/>
      <c r="PST1" s="81"/>
      <c r="PSU1" s="81"/>
      <c r="PSV1" s="81"/>
      <c r="PSW1" s="81"/>
      <c r="PSX1" s="81"/>
      <c r="PSY1" s="81"/>
      <c r="PSZ1" s="81"/>
      <c r="PTA1" s="81"/>
      <c r="PTB1" s="81"/>
      <c r="PTC1" s="81"/>
      <c r="PTD1" s="81"/>
      <c r="PTE1" s="81"/>
      <c r="PTF1" s="81"/>
      <c r="PTG1" s="81"/>
      <c r="PTH1" s="81"/>
      <c r="PTI1" s="81"/>
      <c r="PTJ1" s="81"/>
      <c r="PTK1" s="81"/>
      <c r="PTL1" s="81"/>
      <c r="PTM1" s="81"/>
      <c r="PTN1" s="81"/>
      <c r="PTO1" s="81"/>
      <c r="PTP1" s="81"/>
      <c r="PTQ1" s="81"/>
      <c r="PTR1" s="81"/>
      <c r="PTS1" s="81"/>
      <c r="PTT1" s="81"/>
      <c r="PTU1" s="81"/>
      <c r="PTV1" s="81"/>
      <c r="PTW1" s="81"/>
      <c r="PTX1" s="81"/>
      <c r="PTY1" s="81"/>
      <c r="PTZ1" s="81"/>
      <c r="PUA1" s="81"/>
      <c r="PUB1" s="81"/>
      <c r="PUC1" s="81"/>
      <c r="PUD1" s="81"/>
      <c r="PUE1" s="81"/>
      <c r="PUF1" s="81"/>
      <c r="PUG1" s="81"/>
      <c r="PUH1" s="81"/>
      <c r="PUI1" s="81"/>
      <c r="PUJ1" s="81"/>
      <c r="PUK1" s="81"/>
      <c r="PUL1" s="81"/>
      <c r="PUM1" s="81"/>
      <c r="PUN1" s="81"/>
      <c r="PUO1" s="81"/>
      <c r="PUP1" s="81"/>
      <c r="PUQ1" s="81"/>
      <c r="PUR1" s="81"/>
      <c r="PUS1" s="81"/>
      <c r="PUT1" s="81"/>
      <c r="PUU1" s="81"/>
      <c r="PUV1" s="81"/>
      <c r="PUW1" s="81"/>
      <c r="PUX1" s="81"/>
      <c r="PUY1" s="81"/>
      <c r="PUZ1" s="81"/>
      <c r="PVA1" s="81"/>
      <c r="PVB1" s="81"/>
      <c r="PVC1" s="81"/>
      <c r="PVD1" s="81"/>
      <c r="PVE1" s="81"/>
      <c r="PVF1" s="81"/>
      <c r="PVG1" s="81"/>
      <c r="PVH1" s="81"/>
      <c r="PVI1" s="81"/>
      <c r="PVJ1" s="81"/>
      <c r="PVK1" s="81"/>
      <c r="PVL1" s="81"/>
      <c r="PVM1" s="81"/>
      <c r="PVN1" s="81"/>
      <c r="PVO1" s="81"/>
      <c r="PVP1" s="81"/>
      <c r="PVQ1" s="81"/>
      <c r="PVR1" s="81"/>
      <c r="PVS1" s="81"/>
      <c r="PVT1" s="81"/>
      <c r="PVU1" s="81"/>
      <c r="PVV1" s="81"/>
      <c r="PVW1" s="81"/>
      <c r="PVX1" s="81"/>
      <c r="PVY1" s="81"/>
      <c r="PVZ1" s="81"/>
      <c r="PWA1" s="81"/>
      <c r="PWB1" s="81"/>
      <c r="PWC1" s="81"/>
      <c r="PWD1" s="81"/>
      <c r="PWE1" s="81"/>
      <c r="PWF1" s="81"/>
      <c r="PWG1" s="81"/>
      <c r="PWH1" s="81"/>
      <c r="PWI1" s="81"/>
      <c r="PWJ1" s="81"/>
      <c r="PWK1" s="81"/>
      <c r="PWL1" s="81"/>
      <c r="PWM1" s="81"/>
      <c r="PWN1" s="81"/>
      <c r="PWO1" s="81"/>
      <c r="PWP1" s="81"/>
      <c r="PWQ1" s="81"/>
      <c r="PWR1" s="81"/>
      <c r="PWS1" s="81"/>
      <c r="PWT1" s="81"/>
      <c r="PWU1" s="81"/>
      <c r="PWV1" s="81"/>
      <c r="PWW1" s="81"/>
      <c r="PWX1" s="81"/>
      <c r="PWY1" s="81"/>
      <c r="PWZ1" s="81"/>
      <c r="PXA1" s="81"/>
      <c r="PXB1" s="81"/>
      <c r="PXC1" s="81"/>
      <c r="PXD1" s="81"/>
      <c r="PXE1" s="81"/>
      <c r="PXF1" s="81"/>
      <c r="PXG1" s="81"/>
      <c r="PXH1" s="81"/>
      <c r="PXI1" s="81"/>
      <c r="PXJ1" s="81"/>
      <c r="PXK1" s="81"/>
      <c r="PXL1" s="81"/>
      <c r="PXM1" s="81"/>
      <c r="PXN1" s="81"/>
      <c r="PXO1" s="81"/>
      <c r="PXP1" s="81"/>
      <c r="PXQ1" s="81"/>
      <c r="PXR1" s="81"/>
      <c r="PXS1" s="81"/>
      <c r="PXT1" s="81"/>
      <c r="PXU1" s="81"/>
      <c r="PXV1" s="81"/>
      <c r="PXW1" s="81"/>
      <c r="PXX1" s="81"/>
      <c r="PXY1" s="81"/>
      <c r="PXZ1" s="81"/>
      <c r="PYA1" s="81"/>
      <c r="PYB1" s="81"/>
      <c r="PYC1" s="81"/>
      <c r="PYD1" s="81"/>
      <c r="PYE1" s="81"/>
      <c r="PYF1" s="81"/>
      <c r="PYG1" s="81"/>
      <c r="PYH1" s="81"/>
      <c r="PYI1" s="81"/>
      <c r="PYJ1" s="81"/>
      <c r="PYK1" s="81"/>
      <c r="PYL1" s="81"/>
      <c r="PYM1" s="81"/>
      <c r="PYN1" s="81"/>
      <c r="PYO1" s="81"/>
      <c r="PYP1" s="81"/>
      <c r="PYQ1" s="81"/>
      <c r="PYR1" s="81"/>
      <c r="PYS1" s="81"/>
      <c r="PYT1" s="81"/>
      <c r="PYU1" s="81"/>
      <c r="PYV1" s="81"/>
      <c r="PYW1" s="81"/>
      <c r="PYX1" s="81"/>
      <c r="PYY1" s="81"/>
      <c r="PYZ1" s="81"/>
      <c r="PZA1" s="81"/>
      <c r="PZB1" s="81"/>
      <c r="PZC1" s="81"/>
      <c r="PZD1" s="81"/>
      <c r="PZE1" s="81"/>
      <c r="PZF1" s="81"/>
      <c r="PZG1" s="81"/>
      <c r="PZH1" s="81"/>
      <c r="PZI1" s="81"/>
      <c r="PZJ1" s="81"/>
      <c r="PZK1" s="81"/>
      <c r="PZL1" s="81"/>
      <c r="PZM1" s="81"/>
      <c r="PZN1" s="81"/>
      <c r="PZO1" s="81"/>
      <c r="PZP1" s="81"/>
      <c r="PZQ1" s="81"/>
      <c r="PZR1" s="81"/>
      <c r="PZS1" s="81"/>
      <c r="PZT1" s="81"/>
      <c r="PZU1" s="81"/>
      <c r="PZV1" s="81"/>
      <c r="PZW1" s="81"/>
      <c r="PZX1" s="81"/>
      <c r="PZY1" s="81"/>
      <c r="PZZ1" s="81"/>
      <c r="QAA1" s="81"/>
      <c r="QAB1" s="81"/>
      <c r="QAC1" s="81"/>
      <c r="QAD1" s="81"/>
      <c r="QAE1" s="81"/>
      <c r="QAF1" s="81"/>
      <c r="QAG1" s="81"/>
      <c r="QAH1" s="81"/>
      <c r="QAI1" s="81"/>
      <c r="QAJ1" s="81"/>
      <c r="QAK1" s="81"/>
      <c r="QAL1" s="81"/>
      <c r="QAM1" s="81"/>
      <c r="QAN1" s="81"/>
      <c r="QAO1" s="81"/>
      <c r="QAP1" s="81"/>
      <c r="QAQ1" s="81"/>
      <c r="QAR1" s="81"/>
      <c r="QAS1" s="81"/>
      <c r="QAT1" s="81"/>
      <c r="QAU1" s="81"/>
      <c r="QAV1" s="81"/>
      <c r="QAW1" s="81"/>
      <c r="QAX1" s="81"/>
      <c r="QAY1" s="81"/>
      <c r="QAZ1" s="81"/>
      <c r="QBA1" s="81"/>
      <c r="QBB1" s="81"/>
      <c r="QBC1" s="81"/>
      <c r="QBD1" s="81"/>
      <c r="QBE1" s="81"/>
      <c r="QBF1" s="81"/>
      <c r="QBG1" s="81"/>
      <c r="QBH1" s="81"/>
      <c r="QBI1" s="81"/>
      <c r="QBJ1" s="81"/>
      <c r="QBK1" s="81"/>
      <c r="QBL1" s="81"/>
      <c r="QBM1" s="81"/>
      <c r="QBN1" s="81"/>
      <c r="QBO1" s="81"/>
      <c r="QBP1" s="81"/>
      <c r="QBQ1" s="81"/>
      <c r="QBR1" s="81"/>
      <c r="QBS1" s="81"/>
      <c r="QBT1" s="81"/>
      <c r="QBU1" s="81"/>
      <c r="QBV1" s="81"/>
      <c r="QBW1" s="81"/>
      <c r="QBX1" s="81"/>
      <c r="QBY1" s="81"/>
      <c r="QBZ1" s="81"/>
      <c r="QCA1" s="81"/>
      <c r="QCB1" s="81"/>
      <c r="QCC1" s="81"/>
      <c r="QCD1" s="81"/>
      <c r="QCE1" s="81"/>
      <c r="QCF1" s="81"/>
      <c r="QCG1" s="81"/>
      <c r="QCH1" s="81"/>
      <c r="QCI1" s="81"/>
      <c r="QCJ1" s="81"/>
      <c r="QCK1" s="81"/>
      <c r="QCL1" s="81"/>
      <c r="QCM1" s="81"/>
      <c r="QCN1" s="81"/>
      <c r="QCO1" s="81"/>
      <c r="QCP1" s="81"/>
      <c r="QCQ1" s="81"/>
      <c r="QCR1" s="81"/>
      <c r="QCS1" s="81"/>
      <c r="QCT1" s="81"/>
      <c r="QCU1" s="81"/>
      <c r="QCV1" s="81"/>
      <c r="QCW1" s="81"/>
      <c r="QCX1" s="81"/>
      <c r="QCY1" s="81"/>
      <c r="QCZ1" s="81"/>
      <c r="QDA1" s="81"/>
      <c r="QDB1" s="81"/>
      <c r="QDC1" s="81"/>
      <c r="QDD1" s="81"/>
      <c r="QDE1" s="81"/>
      <c r="QDF1" s="81"/>
      <c r="QDG1" s="81"/>
      <c r="QDH1" s="81"/>
      <c r="QDI1" s="81"/>
      <c r="QDJ1" s="81"/>
      <c r="QDK1" s="81"/>
      <c r="QDL1" s="81"/>
      <c r="QDM1" s="81"/>
      <c r="QDN1" s="81"/>
      <c r="QDO1" s="81"/>
      <c r="QDP1" s="81"/>
      <c r="QDQ1" s="81"/>
      <c r="QDR1" s="81"/>
      <c r="QDS1" s="81"/>
      <c r="QDT1" s="81"/>
      <c r="QDU1" s="81"/>
      <c r="QDV1" s="81"/>
      <c r="QDW1" s="81"/>
      <c r="QDX1" s="81"/>
      <c r="QDY1" s="81"/>
      <c r="QDZ1" s="81"/>
      <c r="QEA1" s="81"/>
      <c r="QEB1" s="81"/>
      <c r="QEC1" s="81"/>
      <c r="QED1" s="81"/>
      <c r="QEE1" s="81"/>
      <c r="QEF1" s="81"/>
      <c r="QEG1" s="81"/>
      <c r="QEH1" s="81"/>
      <c r="QEI1" s="81"/>
      <c r="QEJ1" s="81"/>
      <c r="QEK1" s="81"/>
      <c r="QEL1" s="81"/>
      <c r="QEM1" s="81"/>
      <c r="QEN1" s="81"/>
      <c r="QEO1" s="81"/>
      <c r="QEP1" s="81"/>
      <c r="QEQ1" s="81"/>
      <c r="QER1" s="81"/>
      <c r="QES1" s="81"/>
      <c r="QET1" s="81"/>
      <c r="QEU1" s="81"/>
      <c r="QEV1" s="81"/>
      <c r="QEW1" s="81"/>
      <c r="QEX1" s="81"/>
      <c r="QEY1" s="81"/>
      <c r="QEZ1" s="81"/>
      <c r="QFA1" s="81"/>
      <c r="QFB1" s="81"/>
      <c r="QFC1" s="81"/>
      <c r="QFD1" s="81"/>
      <c r="QFE1" s="81"/>
      <c r="QFF1" s="81"/>
      <c r="QFG1" s="81"/>
      <c r="QFH1" s="81"/>
      <c r="QFI1" s="81"/>
      <c r="QFJ1" s="81"/>
      <c r="QFK1" s="81"/>
      <c r="QFL1" s="81"/>
      <c r="QFM1" s="81"/>
      <c r="QFN1" s="81"/>
      <c r="QFO1" s="81"/>
      <c r="QFP1" s="81"/>
      <c r="QFQ1" s="81"/>
      <c r="QFR1" s="81"/>
      <c r="QFS1" s="81"/>
      <c r="QFT1" s="81"/>
      <c r="QFU1" s="81"/>
      <c r="QFV1" s="81"/>
      <c r="QFW1" s="81"/>
      <c r="QFX1" s="81"/>
      <c r="QFY1" s="81"/>
      <c r="QFZ1" s="81"/>
      <c r="QGA1" s="81"/>
      <c r="QGB1" s="81"/>
      <c r="QGC1" s="81"/>
      <c r="QGD1" s="81"/>
      <c r="QGE1" s="81"/>
      <c r="QGF1" s="81"/>
      <c r="QGG1" s="81"/>
      <c r="QGH1" s="81"/>
      <c r="QGI1" s="81"/>
      <c r="QGJ1" s="81"/>
      <c r="QGK1" s="81"/>
      <c r="QGL1" s="81"/>
      <c r="QGM1" s="81"/>
      <c r="QGN1" s="81"/>
      <c r="QGO1" s="81"/>
      <c r="QGP1" s="81"/>
      <c r="QGQ1" s="81"/>
      <c r="QGR1" s="81"/>
      <c r="QGS1" s="81"/>
      <c r="QGT1" s="81"/>
      <c r="QGU1" s="81"/>
      <c r="QGV1" s="81"/>
      <c r="QGW1" s="81"/>
      <c r="QGX1" s="81"/>
      <c r="QGY1" s="81"/>
      <c r="QGZ1" s="81"/>
      <c r="QHA1" s="81"/>
      <c r="QHB1" s="81"/>
      <c r="QHC1" s="81"/>
      <c r="QHD1" s="81"/>
      <c r="QHE1" s="81"/>
      <c r="QHF1" s="81"/>
      <c r="QHG1" s="81"/>
      <c r="QHH1" s="81"/>
      <c r="QHI1" s="81"/>
      <c r="QHJ1" s="81"/>
      <c r="QHK1" s="81"/>
      <c r="QHL1" s="81"/>
      <c r="QHM1" s="81"/>
      <c r="QHN1" s="81"/>
      <c r="QHO1" s="81"/>
      <c r="QHP1" s="81"/>
      <c r="QHQ1" s="81"/>
      <c r="QHR1" s="81"/>
      <c r="QHS1" s="81"/>
      <c r="QHT1" s="81"/>
      <c r="QHU1" s="81"/>
      <c r="QHV1" s="81"/>
      <c r="QHW1" s="81"/>
      <c r="QHX1" s="81"/>
      <c r="QHY1" s="81"/>
      <c r="QHZ1" s="81"/>
      <c r="QIA1" s="81"/>
      <c r="QIB1" s="81"/>
      <c r="QIC1" s="81"/>
      <c r="QID1" s="81"/>
      <c r="QIE1" s="81"/>
      <c r="QIF1" s="81"/>
      <c r="QIG1" s="81"/>
      <c r="QIH1" s="81"/>
      <c r="QII1" s="81"/>
      <c r="QIJ1" s="81"/>
      <c r="QIK1" s="81"/>
      <c r="QIL1" s="81"/>
      <c r="QIM1" s="81"/>
      <c r="QIN1" s="81"/>
      <c r="QIO1" s="81"/>
      <c r="QIP1" s="81"/>
      <c r="QIQ1" s="81"/>
      <c r="QIR1" s="81"/>
      <c r="QIS1" s="81"/>
      <c r="QIT1" s="81"/>
      <c r="QIU1" s="81"/>
      <c r="QIV1" s="81"/>
      <c r="QIW1" s="81"/>
      <c r="QIX1" s="81"/>
      <c r="QIY1" s="81"/>
      <c r="QIZ1" s="81"/>
      <c r="QJA1" s="81"/>
      <c r="QJB1" s="81"/>
      <c r="QJC1" s="81"/>
      <c r="QJD1" s="81"/>
      <c r="QJE1" s="81"/>
      <c r="QJF1" s="81"/>
      <c r="QJG1" s="81"/>
      <c r="QJH1" s="81"/>
      <c r="QJI1" s="81"/>
      <c r="QJJ1" s="81"/>
      <c r="QJK1" s="81"/>
      <c r="QJL1" s="81"/>
      <c r="QJM1" s="81"/>
      <c r="QJN1" s="81"/>
      <c r="QJO1" s="81"/>
      <c r="QJP1" s="81"/>
      <c r="QJQ1" s="81"/>
      <c r="QJR1" s="81"/>
      <c r="QJS1" s="81"/>
      <c r="QJT1" s="81"/>
      <c r="QJU1" s="81"/>
      <c r="QJV1" s="81"/>
      <c r="QJW1" s="81"/>
      <c r="QJX1" s="81"/>
      <c r="QJY1" s="81"/>
      <c r="QJZ1" s="81"/>
      <c r="QKA1" s="81"/>
      <c r="QKB1" s="81"/>
      <c r="QKC1" s="81"/>
      <c r="QKD1" s="81"/>
      <c r="QKE1" s="81"/>
      <c r="QKF1" s="81"/>
      <c r="QKG1" s="81"/>
      <c r="QKH1" s="81"/>
      <c r="QKI1" s="81"/>
      <c r="QKJ1" s="81"/>
      <c r="QKK1" s="81"/>
      <c r="QKL1" s="81"/>
      <c r="QKM1" s="81"/>
      <c r="QKN1" s="81"/>
      <c r="QKO1" s="81"/>
      <c r="QKP1" s="81"/>
      <c r="QKQ1" s="81"/>
      <c r="QKR1" s="81"/>
      <c r="QKS1" s="81"/>
      <c r="QKT1" s="81"/>
      <c r="QKU1" s="81"/>
      <c r="QKV1" s="81"/>
      <c r="QKW1" s="81"/>
      <c r="QKX1" s="81"/>
      <c r="QKY1" s="81"/>
      <c r="QKZ1" s="81"/>
      <c r="QLA1" s="81"/>
      <c r="QLB1" s="81"/>
      <c r="QLC1" s="81"/>
      <c r="QLD1" s="81"/>
      <c r="QLE1" s="81"/>
      <c r="QLF1" s="81"/>
      <c r="QLG1" s="81"/>
      <c r="QLH1" s="81"/>
      <c r="QLI1" s="81"/>
      <c r="QLJ1" s="81"/>
      <c r="QLK1" s="81"/>
      <c r="QLL1" s="81"/>
      <c r="QLM1" s="81"/>
      <c r="QLN1" s="81"/>
      <c r="QLO1" s="81"/>
      <c r="QLP1" s="81"/>
      <c r="QLQ1" s="81"/>
      <c r="QLR1" s="81"/>
      <c r="QLS1" s="81"/>
      <c r="QLT1" s="81"/>
      <c r="QLU1" s="81"/>
      <c r="QLV1" s="81"/>
      <c r="QLW1" s="81"/>
      <c r="QLX1" s="81"/>
      <c r="QLY1" s="81"/>
      <c r="QLZ1" s="81"/>
      <c r="QMA1" s="81"/>
      <c r="QMB1" s="81"/>
      <c r="QMC1" s="81"/>
      <c r="QMD1" s="81"/>
      <c r="QME1" s="81"/>
      <c r="QMF1" s="81"/>
      <c r="QMG1" s="81"/>
      <c r="QMH1" s="81"/>
      <c r="QMI1" s="81"/>
      <c r="QMJ1" s="81"/>
      <c r="QMK1" s="81"/>
      <c r="QML1" s="81"/>
      <c r="QMM1" s="81"/>
      <c r="QMN1" s="81"/>
      <c r="QMO1" s="81"/>
      <c r="QMP1" s="81"/>
      <c r="QMQ1" s="81"/>
      <c r="QMR1" s="81"/>
      <c r="QMS1" s="81"/>
      <c r="QMT1" s="81"/>
      <c r="QMU1" s="81"/>
      <c r="QMV1" s="81"/>
      <c r="QMW1" s="81"/>
      <c r="QMX1" s="81"/>
      <c r="QMY1" s="81"/>
      <c r="QMZ1" s="81"/>
      <c r="QNA1" s="81"/>
      <c r="QNB1" s="81"/>
      <c r="QNC1" s="81"/>
      <c r="QND1" s="81"/>
      <c r="QNE1" s="81"/>
      <c r="QNF1" s="81"/>
      <c r="QNG1" s="81"/>
      <c r="QNH1" s="81"/>
      <c r="QNI1" s="81"/>
      <c r="QNJ1" s="81"/>
      <c r="QNK1" s="81"/>
      <c r="QNL1" s="81"/>
      <c r="QNM1" s="81"/>
      <c r="QNN1" s="81"/>
      <c r="QNO1" s="81"/>
      <c r="QNP1" s="81"/>
      <c r="QNQ1" s="81"/>
      <c r="QNR1" s="81"/>
      <c r="QNS1" s="81"/>
      <c r="QNT1" s="81"/>
      <c r="QNU1" s="81"/>
      <c r="QNV1" s="81"/>
      <c r="QNW1" s="81"/>
      <c r="QNX1" s="81"/>
      <c r="QNY1" s="81"/>
      <c r="QNZ1" s="81"/>
      <c r="QOA1" s="81"/>
      <c r="QOB1" s="81"/>
      <c r="QOC1" s="81"/>
      <c r="QOD1" s="81"/>
      <c r="QOE1" s="81"/>
      <c r="QOF1" s="81"/>
      <c r="QOG1" s="81"/>
      <c r="QOH1" s="81"/>
      <c r="QOI1" s="81"/>
      <c r="QOJ1" s="81"/>
      <c r="QOK1" s="81"/>
      <c r="QOL1" s="81"/>
      <c r="QOM1" s="81"/>
      <c r="QON1" s="81"/>
      <c r="QOO1" s="81"/>
      <c r="QOP1" s="81"/>
      <c r="QOQ1" s="81"/>
      <c r="QOR1" s="81"/>
      <c r="QOS1" s="81"/>
      <c r="QOT1" s="81"/>
      <c r="QOU1" s="81"/>
      <c r="QOV1" s="81"/>
      <c r="QOW1" s="81"/>
      <c r="QOX1" s="81"/>
      <c r="QOY1" s="81"/>
      <c r="QOZ1" s="81"/>
      <c r="QPA1" s="81"/>
      <c r="QPB1" s="81"/>
      <c r="QPC1" s="81"/>
      <c r="QPD1" s="81"/>
      <c r="QPE1" s="81"/>
      <c r="QPF1" s="81"/>
      <c r="QPG1" s="81"/>
      <c r="QPH1" s="81"/>
      <c r="QPI1" s="81"/>
      <c r="QPJ1" s="81"/>
      <c r="QPK1" s="81"/>
      <c r="QPL1" s="81"/>
      <c r="QPM1" s="81"/>
      <c r="QPN1" s="81"/>
      <c r="QPO1" s="81"/>
      <c r="QPP1" s="81"/>
      <c r="QPQ1" s="81"/>
      <c r="QPR1" s="81"/>
      <c r="QPS1" s="81"/>
      <c r="QPT1" s="81"/>
      <c r="QPU1" s="81"/>
      <c r="QPV1" s="81"/>
      <c r="QPW1" s="81"/>
      <c r="QPX1" s="81"/>
      <c r="QPY1" s="81"/>
      <c r="QPZ1" s="81"/>
      <c r="QQA1" s="81"/>
      <c r="QQB1" s="81"/>
      <c r="QQC1" s="81"/>
      <c r="QQD1" s="81"/>
      <c r="QQE1" s="81"/>
      <c r="QQF1" s="81"/>
      <c r="QQG1" s="81"/>
      <c r="QQH1" s="81"/>
      <c r="QQI1" s="81"/>
      <c r="QQJ1" s="81"/>
      <c r="QQK1" s="81"/>
      <c r="QQL1" s="81"/>
      <c r="QQM1" s="81"/>
      <c r="QQN1" s="81"/>
      <c r="QQO1" s="81"/>
      <c r="QQP1" s="81"/>
      <c r="QQQ1" s="81"/>
      <c r="QQR1" s="81"/>
      <c r="QQS1" s="81"/>
      <c r="QQT1" s="81"/>
      <c r="QQU1" s="81"/>
      <c r="QQV1" s="81"/>
      <c r="QQW1" s="81"/>
      <c r="QQX1" s="81"/>
      <c r="QQY1" s="81"/>
      <c r="QQZ1" s="81"/>
      <c r="QRA1" s="81"/>
      <c r="QRB1" s="81"/>
      <c r="QRC1" s="81"/>
      <c r="QRD1" s="81"/>
      <c r="QRE1" s="81"/>
      <c r="QRF1" s="81"/>
      <c r="QRG1" s="81"/>
      <c r="QRH1" s="81"/>
      <c r="QRI1" s="81"/>
      <c r="QRJ1" s="81"/>
      <c r="QRK1" s="81"/>
      <c r="QRL1" s="81"/>
      <c r="QRM1" s="81"/>
      <c r="QRN1" s="81"/>
      <c r="QRO1" s="81"/>
      <c r="QRP1" s="81"/>
      <c r="QRQ1" s="81"/>
      <c r="QRR1" s="81"/>
      <c r="QRS1" s="81"/>
      <c r="QRT1" s="81"/>
      <c r="QRU1" s="81"/>
      <c r="QRV1" s="81"/>
      <c r="QRW1" s="81"/>
      <c r="QRX1" s="81"/>
      <c r="QRY1" s="81"/>
      <c r="QRZ1" s="81"/>
      <c r="QSA1" s="81"/>
      <c r="QSB1" s="81"/>
      <c r="QSC1" s="81"/>
      <c r="QSD1" s="81"/>
      <c r="QSE1" s="81"/>
      <c r="QSF1" s="81"/>
      <c r="QSG1" s="81"/>
      <c r="QSH1" s="81"/>
      <c r="QSI1" s="81"/>
      <c r="QSJ1" s="81"/>
      <c r="QSK1" s="81"/>
      <c r="QSL1" s="81"/>
      <c r="QSM1" s="81"/>
      <c r="QSN1" s="81"/>
      <c r="QSO1" s="81"/>
      <c r="QSP1" s="81"/>
      <c r="QSQ1" s="81"/>
      <c r="QSR1" s="81"/>
      <c r="QSS1" s="81"/>
      <c r="QST1" s="81"/>
      <c r="QSU1" s="81"/>
      <c r="QSV1" s="81"/>
      <c r="QSW1" s="81"/>
      <c r="QSX1" s="81"/>
      <c r="QSY1" s="81"/>
      <c r="QSZ1" s="81"/>
      <c r="QTA1" s="81"/>
      <c r="QTB1" s="81"/>
      <c r="QTC1" s="81"/>
      <c r="QTD1" s="81"/>
      <c r="QTE1" s="81"/>
      <c r="QTF1" s="81"/>
      <c r="QTG1" s="81"/>
      <c r="QTH1" s="81"/>
      <c r="QTI1" s="81"/>
      <c r="QTJ1" s="81"/>
      <c r="QTK1" s="81"/>
      <c r="QTL1" s="81"/>
      <c r="QTM1" s="81"/>
      <c r="QTN1" s="81"/>
      <c r="QTO1" s="81"/>
      <c r="QTP1" s="81"/>
      <c r="QTQ1" s="81"/>
      <c r="QTR1" s="81"/>
      <c r="QTS1" s="81"/>
      <c r="QTT1" s="81"/>
      <c r="QTU1" s="81"/>
      <c r="QTV1" s="81"/>
      <c r="QTW1" s="81"/>
      <c r="QTX1" s="81"/>
      <c r="QTY1" s="81"/>
      <c r="QTZ1" s="81"/>
      <c r="QUA1" s="81"/>
      <c r="QUB1" s="81"/>
      <c r="QUC1" s="81"/>
      <c r="QUD1" s="81"/>
      <c r="QUE1" s="81"/>
      <c r="QUF1" s="81"/>
      <c r="QUG1" s="81"/>
      <c r="QUH1" s="81"/>
      <c r="QUI1" s="81"/>
      <c r="QUJ1" s="81"/>
      <c r="QUK1" s="81"/>
      <c r="QUL1" s="81"/>
      <c r="QUM1" s="81"/>
      <c r="QUN1" s="81"/>
      <c r="QUO1" s="81"/>
      <c r="QUP1" s="81"/>
      <c r="QUQ1" s="81"/>
      <c r="QUR1" s="81"/>
      <c r="QUS1" s="81"/>
      <c r="QUT1" s="81"/>
      <c r="QUU1" s="81"/>
      <c r="QUV1" s="81"/>
      <c r="QUW1" s="81"/>
      <c r="QUX1" s="81"/>
      <c r="QUY1" s="81"/>
      <c r="QUZ1" s="81"/>
      <c r="QVA1" s="81"/>
      <c r="QVB1" s="81"/>
      <c r="QVC1" s="81"/>
      <c r="QVD1" s="81"/>
      <c r="QVE1" s="81"/>
      <c r="QVF1" s="81"/>
      <c r="QVG1" s="81"/>
      <c r="QVH1" s="81"/>
      <c r="QVI1" s="81"/>
      <c r="QVJ1" s="81"/>
      <c r="QVK1" s="81"/>
      <c r="QVL1" s="81"/>
      <c r="QVM1" s="81"/>
      <c r="QVN1" s="81"/>
      <c r="QVO1" s="81"/>
      <c r="QVP1" s="81"/>
      <c r="QVQ1" s="81"/>
      <c r="QVR1" s="81"/>
      <c r="QVS1" s="81"/>
      <c r="QVT1" s="81"/>
      <c r="QVU1" s="81"/>
      <c r="QVV1" s="81"/>
      <c r="QVW1" s="81"/>
      <c r="QVX1" s="81"/>
      <c r="QVY1" s="81"/>
      <c r="QVZ1" s="81"/>
      <c r="QWA1" s="81"/>
      <c r="QWB1" s="81"/>
      <c r="QWC1" s="81"/>
      <c r="QWD1" s="81"/>
      <c r="QWE1" s="81"/>
      <c r="QWF1" s="81"/>
      <c r="QWG1" s="81"/>
      <c r="QWH1" s="81"/>
      <c r="QWI1" s="81"/>
      <c r="QWJ1" s="81"/>
      <c r="QWK1" s="81"/>
      <c r="QWL1" s="81"/>
      <c r="QWM1" s="81"/>
      <c r="QWN1" s="81"/>
      <c r="QWO1" s="81"/>
      <c r="QWP1" s="81"/>
      <c r="QWQ1" s="81"/>
      <c r="QWR1" s="81"/>
      <c r="QWS1" s="81"/>
      <c r="QWT1" s="81"/>
      <c r="QWU1" s="81"/>
      <c r="QWV1" s="81"/>
      <c r="QWW1" s="81"/>
      <c r="QWX1" s="81"/>
      <c r="QWY1" s="81"/>
      <c r="QWZ1" s="81"/>
      <c r="QXA1" s="81"/>
      <c r="QXB1" s="81"/>
      <c r="QXC1" s="81"/>
      <c r="QXD1" s="81"/>
      <c r="QXE1" s="81"/>
      <c r="QXF1" s="81"/>
      <c r="QXG1" s="81"/>
      <c r="QXH1" s="81"/>
      <c r="QXI1" s="81"/>
      <c r="QXJ1" s="81"/>
      <c r="QXK1" s="81"/>
      <c r="QXL1" s="81"/>
      <c r="QXM1" s="81"/>
      <c r="QXN1" s="81"/>
      <c r="QXO1" s="81"/>
      <c r="QXP1" s="81"/>
      <c r="QXQ1" s="81"/>
      <c r="QXR1" s="81"/>
      <c r="QXS1" s="81"/>
      <c r="QXT1" s="81"/>
      <c r="QXU1" s="81"/>
      <c r="QXV1" s="81"/>
      <c r="QXW1" s="81"/>
      <c r="QXX1" s="81"/>
      <c r="QXY1" s="81"/>
      <c r="QXZ1" s="81"/>
      <c r="QYA1" s="81"/>
      <c r="QYB1" s="81"/>
      <c r="QYC1" s="81"/>
      <c r="QYD1" s="81"/>
      <c r="QYE1" s="81"/>
      <c r="QYF1" s="81"/>
      <c r="QYG1" s="81"/>
      <c r="QYH1" s="81"/>
      <c r="QYI1" s="81"/>
      <c r="QYJ1" s="81"/>
      <c r="QYK1" s="81"/>
      <c r="QYL1" s="81"/>
      <c r="QYM1" s="81"/>
      <c r="QYN1" s="81"/>
      <c r="QYO1" s="81"/>
      <c r="QYP1" s="81"/>
      <c r="QYQ1" s="81"/>
      <c r="QYR1" s="81"/>
      <c r="QYS1" s="81"/>
      <c r="QYT1" s="81"/>
      <c r="QYU1" s="81"/>
      <c r="QYV1" s="81"/>
      <c r="QYW1" s="81"/>
      <c r="QYX1" s="81"/>
      <c r="QYY1" s="81"/>
      <c r="QYZ1" s="81"/>
      <c r="QZA1" s="81"/>
      <c r="QZB1" s="81"/>
      <c r="QZC1" s="81"/>
      <c r="QZD1" s="81"/>
      <c r="QZE1" s="81"/>
      <c r="QZF1" s="81"/>
      <c r="QZG1" s="81"/>
      <c r="QZH1" s="81"/>
      <c r="QZI1" s="81"/>
      <c r="QZJ1" s="81"/>
      <c r="QZK1" s="81"/>
      <c r="QZL1" s="81"/>
      <c r="QZM1" s="81"/>
      <c r="QZN1" s="81"/>
      <c r="QZO1" s="81"/>
      <c r="QZP1" s="81"/>
      <c r="QZQ1" s="81"/>
      <c r="QZR1" s="81"/>
      <c r="QZS1" s="81"/>
      <c r="QZT1" s="81"/>
      <c r="QZU1" s="81"/>
      <c r="QZV1" s="81"/>
      <c r="QZW1" s="81"/>
      <c r="QZX1" s="81"/>
      <c r="QZY1" s="81"/>
      <c r="QZZ1" s="81"/>
      <c r="RAA1" s="81"/>
      <c r="RAB1" s="81"/>
      <c r="RAC1" s="81"/>
      <c r="RAD1" s="81"/>
      <c r="RAE1" s="81"/>
      <c r="RAF1" s="81"/>
      <c r="RAG1" s="81"/>
      <c r="RAH1" s="81"/>
      <c r="RAI1" s="81"/>
      <c r="RAJ1" s="81"/>
      <c r="RAK1" s="81"/>
      <c r="RAL1" s="81"/>
      <c r="RAM1" s="81"/>
      <c r="RAN1" s="81"/>
      <c r="RAO1" s="81"/>
      <c r="RAP1" s="81"/>
      <c r="RAQ1" s="81"/>
      <c r="RAR1" s="81"/>
      <c r="RAS1" s="81"/>
      <c r="RAT1" s="81"/>
      <c r="RAU1" s="81"/>
      <c r="RAV1" s="81"/>
      <c r="RAW1" s="81"/>
      <c r="RAX1" s="81"/>
      <c r="RAY1" s="81"/>
      <c r="RAZ1" s="81"/>
      <c r="RBA1" s="81"/>
      <c r="RBB1" s="81"/>
      <c r="RBC1" s="81"/>
      <c r="RBD1" s="81"/>
      <c r="RBE1" s="81"/>
      <c r="RBF1" s="81"/>
      <c r="RBG1" s="81"/>
      <c r="RBH1" s="81"/>
      <c r="RBI1" s="81"/>
      <c r="RBJ1" s="81"/>
      <c r="RBK1" s="81"/>
      <c r="RBL1" s="81"/>
      <c r="RBM1" s="81"/>
      <c r="RBN1" s="81"/>
      <c r="RBO1" s="81"/>
      <c r="RBP1" s="81"/>
      <c r="RBQ1" s="81"/>
      <c r="RBR1" s="81"/>
      <c r="RBS1" s="81"/>
      <c r="RBT1" s="81"/>
      <c r="RBU1" s="81"/>
      <c r="RBV1" s="81"/>
      <c r="RBW1" s="81"/>
      <c r="RBX1" s="81"/>
      <c r="RBY1" s="81"/>
      <c r="RBZ1" s="81"/>
      <c r="RCA1" s="81"/>
      <c r="RCB1" s="81"/>
      <c r="RCC1" s="81"/>
      <c r="RCD1" s="81"/>
      <c r="RCE1" s="81"/>
      <c r="RCF1" s="81"/>
      <c r="RCG1" s="81"/>
      <c r="RCH1" s="81"/>
      <c r="RCI1" s="81"/>
      <c r="RCJ1" s="81"/>
      <c r="RCK1" s="81"/>
      <c r="RCL1" s="81"/>
      <c r="RCM1" s="81"/>
      <c r="RCN1" s="81"/>
      <c r="RCO1" s="81"/>
      <c r="RCP1" s="81"/>
      <c r="RCQ1" s="81"/>
      <c r="RCR1" s="81"/>
      <c r="RCS1" s="81"/>
      <c r="RCT1" s="81"/>
      <c r="RCU1" s="81"/>
      <c r="RCV1" s="81"/>
      <c r="RCW1" s="81"/>
      <c r="RCX1" s="81"/>
      <c r="RCY1" s="81"/>
      <c r="RCZ1" s="81"/>
      <c r="RDA1" s="81"/>
      <c r="RDB1" s="81"/>
      <c r="RDC1" s="81"/>
      <c r="RDD1" s="81"/>
      <c r="RDE1" s="81"/>
      <c r="RDF1" s="81"/>
      <c r="RDG1" s="81"/>
      <c r="RDH1" s="81"/>
      <c r="RDI1" s="81"/>
      <c r="RDJ1" s="81"/>
      <c r="RDK1" s="81"/>
      <c r="RDL1" s="81"/>
      <c r="RDM1" s="81"/>
      <c r="RDN1" s="81"/>
      <c r="RDO1" s="81"/>
      <c r="RDP1" s="81"/>
      <c r="RDQ1" s="81"/>
      <c r="RDR1" s="81"/>
      <c r="RDS1" s="81"/>
      <c r="RDT1" s="81"/>
      <c r="RDU1" s="81"/>
      <c r="RDV1" s="81"/>
      <c r="RDW1" s="81"/>
      <c r="RDX1" s="81"/>
      <c r="RDY1" s="81"/>
      <c r="RDZ1" s="81"/>
      <c r="REA1" s="81"/>
      <c r="REB1" s="81"/>
      <c r="REC1" s="81"/>
      <c r="RED1" s="81"/>
      <c r="REE1" s="81"/>
      <c r="REF1" s="81"/>
      <c r="REG1" s="81"/>
      <c r="REH1" s="81"/>
      <c r="REI1" s="81"/>
      <c r="REJ1" s="81"/>
      <c r="REK1" s="81"/>
      <c r="REL1" s="81"/>
      <c r="REM1" s="81"/>
      <c r="REN1" s="81"/>
      <c r="REO1" s="81"/>
      <c r="REP1" s="81"/>
      <c r="REQ1" s="81"/>
      <c r="RER1" s="81"/>
      <c r="RES1" s="81"/>
      <c r="RET1" s="81"/>
      <c r="REU1" s="81"/>
      <c r="REV1" s="81"/>
      <c r="REW1" s="81"/>
      <c r="REX1" s="81"/>
      <c r="REY1" s="81"/>
      <c r="REZ1" s="81"/>
      <c r="RFA1" s="81"/>
      <c r="RFB1" s="81"/>
      <c r="RFC1" s="81"/>
      <c r="RFD1" s="81"/>
      <c r="RFE1" s="81"/>
      <c r="RFF1" s="81"/>
      <c r="RFG1" s="81"/>
      <c r="RFH1" s="81"/>
      <c r="RFI1" s="81"/>
      <c r="RFJ1" s="81"/>
      <c r="RFK1" s="81"/>
      <c r="RFL1" s="81"/>
      <c r="RFM1" s="81"/>
      <c r="RFN1" s="81"/>
      <c r="RFO1" s="81"/>
      <c r="RFP1" s="81"/>
      <c r="RFQ1" s="81"/>
      <c r="RFR1" s="81"/>
      <c r="RFS1" s="81"/>
      <c r="RFT1" s="81"/>
      <c r="RFU1" s="81"/>
      <c r="RFV1" s="81"/>
      <c r="RFW1" s="81"/>
      <c r="RFX1" s="81"/>
      <c r="RFY1" s="81"/>
      <c r="RFZ1" s="81"/>
      <c r="RGA1" s="81"/>
      <c r="RGB1" s="81"/>
      <c r="RGC1" s="81"/>
      <c r="RGD1" s="81"/>
      <c r="RGE1" s="81"/>
      <c r="RGF1" s="81"/>
      <c r="RGG1" s="81"/>
      <c r="RGH1" s="81"/>
      <c r="RGI1" s="81"/>
      <c r="RGJ1" s="81"/>
      <c r="RGK1" s="81"/>
      <c r="RGL1" s="81"/>
      <c r="RGM1" s="81"/>
      <c r="RGN1" s="81"/>
      <c r="RGO1" s="81"/>
      <c r="RGP1" s="81"/>
      <c r="RGQ1" s="81"/>
      <c r="RGR1" s="81"/>
      <c r="RGS1" s="81"/>
      <c r="RGT1" s="81"/>
      <c r="RGU1" s="81"/>
      <c r="RGV1" s="81"/>
      <c r="RGW1" s="81"/>
      <c r="RGX1" s="81"/>
      <c r="RGY1" s="81"/>
      <c r="RGZ1" s="81"/>
      <c r="RHA1" s="81"/>
      <c r="RHB1" s="81"/>
      <c r="RHC1" s="81"/>
      <c r="RHD1" s="81"/>
      <c r="RHE1" s="81"/>
      <c r="RHF1" s="81"/>
      <c r="RHG1" s="81"/>
      <c r="RHH1" s="81"/>
      <c r="RHI1" s="81"/>
      <c r="RHJ1" s="81"/>
      <c r="RHK1" s="81"/>
      <c r="RHL1" s="81"/>
      <c r="RHM1" s="81"/>
      <c r="RHN1" s="81"/>
      <c r="RHO1" s="81"/>
      <c r="RHP1" s="81"/>
      <c r="RHQ1" s="81"/>
      <c r="RHR1" s="81"/>
      <c r="RHS1" s="81"/>
      <c r="RHT1" s="81"/>
      <c r="RHU1" s="81"/>
      <c r="RHV1" s="81"/>
      <c r="RHW1" s="81"/>
      <c r="RHX1" s="81"/>
      <c r="RHY1" s="81"/>
      <c r="RHZ1" s="81"/>
      <c r="RIA1" s="81"/>
      <c r="RIB1" s="81"/>
      <c r="RIC1" s="81"/>
      <c r="RID1" s="81"/>
      <c r="RIE1" s="81"/>
      <c r="RIF1" s="81"/>
      <c r="RIG1" s="81"/>
      <c r="RIH1" s="81"/>
      <c r="RII1" s="81"/>
      <c r="RIJ1" s="81"/>
      <c r="RIK1" s="81"/>
      <c r="RIL1" s="81"/>
      <c r="RIM1" s="81"/>
      <c r="RIN1" s="81"/>
      <c r="RIO1" s="81"/>
      <c r="RIP1" s="81"/>
      <c r="RIQ1" s="81"/>
      <c r="RIR1" s="81"/>
      <c r="RIS1" s="81"/>
      <c r="RIT1" s="81"/>
      <c r="RIU1" s="81"/>
      <c r="RIV1" s="81"/>
      <c r="RIW1" s="81"/>
      <c r="RIX1" s="81"/>
      <c r="RIY1" s="81"/>
      <c r="RIZ1" s="81"/>
      <c r="RJA1" s="81"/>
      <c r="RJB1" s="81"/>
      <c r="RJC1" s="81"/>
      <c r="RJD1" s="81"/>
      <c r="RJE1" s="81"/>
      <c r="RJF1" s="81"/>
      <c r="RJG1" s="81"/>
      <c r="RJH1" s="81"/>
      <c r="RJI1" s="81"/>
      <c r="RJJ1" s="81"/>
      <c r="RJK1" s="81"/>
      <c r="RJL1" s="81"/>
      <c r="RJM1" s="81"/>
      <c r="RJN1" s="81"/>
      <c r="RJO1" s="81"/>
      <c r="RJP1" s="81"/>
      <c r="RJQ1" s="81"/>
      <c r="RJR1" s="81"/>
      <c r="RJS1" s="81"/>
      <c r="RJT1" s="81"/>
      <c r="RJU1" s="81"/>
      <c r="RJV1" s="81"/>
      <c r="RJW1" s="81"/>
      <c r="RJX1" s="81"/>
      <c r="RJY1" s="81"/>
      <c r="RJZ1" s="81"/>
      <c r="RKA1" s="81"/>
      <c r="RKB1" s="81"/>
      <c r="RKC1" s="81"/>
      <c r="RKD1" s="81"/>
      <c r="RKE1" s="81"/>
      <c r="RKF1" s="81"/>
      <c r="RKG1" s="81"/>
      <c r="RKH1" s="81"/>
      <c r="RKI1" s="81"/>
      <c r="RKJ1" s="81"/>
      <c r="RKK1" s="81"/>
      <c r="RKL1" s="81"/>
      <c r="RKM1" s="81"/>
      <c r="RKN1" s="81"/>
      <c r="RKO1" s="81"/>
      <c r="RKP1" s="81"/>
      <c r="RKQ1" s="81"/>
      <c r="RKR1" s="81"/>
      <c r="RKS1" s="81"/>
      <c r="RKT1" s="81"/>
      <c r="RKU1" s="81"/>
      <c r="RKV1" s="81"/>
      <c r="RKW1" s="81"/>
      <c r="RKX1" s="81"/>
      <c r="RKY1" s="81"/>
      <c r="RKZ1" s="81"/>
      <c r="RLA1" s="81"/>
      <c r="RLB1" s="81"/>
      <c r="RLC1" s="81"/>
      <c r="RLD1" s="81"/>
      <c r="RLE1" s="81"/>
      <c r="RLF1" s="81"/>
      <c r="RLG1" s="81"/>
      <c r="RLH1" s="81"/>
      <c r="RLI1" s="81"/>
      <c r="RLJ1" s="81"/>
      <c r="RLK1" s="81"/>
      <c r="RLL1" s="81"/>
      <c r="RLM1" s="81"/>
      <c r="RLN1" s="81"/>
      <c r="RLO1" s="81"/>
      <c r="RLP1" s="81"/>
      <c r="RLQ1" s="81"/>
      <c r="RLR1" s="81"/>
      <c r="RLS1" s="81"/>
      <c r="RLT1" s="81"/>
      <c r="RLU1" s="81"/>
      <c r="RLV1" s="81"/>
      <c r="RLW1" s="81"/>
      <c r="RLX1" s="81"/>
      <c r="RLY1" s="81"/>
      <c r="RLZ1" s="81"/>
      <c r="RMA1" s="81"/>
      <c r="RMB1" s="81"/>
      <c r="RMC1" s="81"/>
      <c r="RMD1" s="81"/>
      <c r="RME1" s="81"/>
      <c r="RMF1" s="81"/>
      <c r="RMG1" s="81"/>
      <c r="RMH1" s="81"/>
      <c r="RMI1" s="81"/>
      <c r="RMJ1" s="81"/>
      <c r="RMK1" s="81"/>
      <c r="RML1" s="81"/>
      <c r="RMM1" s="81"/>
      <c r="RMN1" s="81"/>
      <c r="RMO1" s="81"/>
      <c r="RMP1" s="81"/>
      <c r="RMQ1" s="81"/>
      <c r="RMR1" s="81"/>
      <c r="RMS1" s="81"/>
      <c r="RMT1" s="81"/>
      <c r="RMU1" s="81"/>
      <c r="RMV1" s="81"/>
      <c r="RMW1" s="81"/>
      <c r="RMX1" s="81"/>
      <c r="RMY1" s="81"/>
      <c r="RMZ1" s="81"/>
      <c r="RNA1" s="81"/>
      <c r="RNB1" s="81"/>
      <c r="RNC1" s="81"/>
      <c r="RND1" s="81"/>
      <c r="RNE1" s="81"/>
      <c r="RNF1" s="81"/>
      <c r="RNG1" s="81"/>
      <c r="RNH1" s="81"/>
      <c r="RNI1" s="81"/>
      <c r="RNJ1" s="81"/>
      <c r="RNK1" s="81"/>
      <c r="RNL1" s="81"/>
      <c r="RNM1" s="81"/>
      <c r="RNN1" s="81"/>
      <c r="RNO1" s="81"/>
      <c r="RNP1" s="81"/>
      <c r="RNQ1" s="81"/>
      <c r="RNR1" s="81"/>
      <c r="RNS1" s="81"/>
      <c r="RNT1" s="81"/>
      <c r="RNU1" s="81"/>
      <c r="RNV1" s="81"/>
      <c r="RNW1" s="81"/>
      <c r="RNX1" s="81"/>
      <c r="RNY1" s="81"/>
      <c r="RNZ1" s="81"/>
      <c r="ROA1" s="81"/>
      <c r="ROB1" s="81"/>
      <c r="ROC1" s="81"/>
      <c r="ROD1" s="81"/>
      <c r="ROE1" s="81"/>
      <c r="ROF1" s="81"/>
      <c r="ROG1" s="81"/>
      <c r="ROH1" s="81"/>
      <c r="ROI1" s="81"/>
      <c r="ROJ1" s="81"/>
      <c r="ROK1" s="81"/>
      <c r="ROL1" s="81"/>
      <c r="ROM1" s="81"/>
      <c r="RON1" s="81"/>
      <c r="ROO1" s="81"/>
      <c r="ROP1" s="81"/>
      <c r="ROQ1" s="81"/>
      <c r="ROR1" s="81"/>
      <c r="ROS1" s="81"/>
      <c r="ROT1" s="81"/>
      <c r="ROU1" s="81"/>
      <c r="ROV1" s="81"/>
      <c r="ROW1" s="81"/>
      <c r="ROX1" s="81"/>
      <c r="ROY1" s="81"/>
      <c r="ROZ1" s="81"/>
      <c r="RPA1" s="81"/>
      <c r="RPB1" s="81"/>
      <c r="RPC1" s="81"/>
      <c r="RPD1" s="81"/>
      <c r="RPE1" s="81"/>
      <c r="RPF1" s="81"/>
      <c r="RPG1" s="81"/>
      <c r="RPH1" s="81"/>
      <c r="RPI1" s="81"/>
      <c r="RPJ1" s="81"/>
      <c r="RPK1" s="81"/>
      <c r="RPL1" s="81"/>
      <c r="RPM1" s="81"/>
      <c r="RPN1" s="81"/>
      <c r="RPO1" s="81"/>
      <c r="RPP1" s="81"/>
      <c r="RPQ1" s="81"/>
      <c r="RPR1" s="81"/>
      <c r="RPS1" s="81"/>
      <c r="RPT1" s="81"/>
      <c r="RPU1" s="81"/>
      <c r="RPV1" s="81"/>
      <c r="RPW1" s="81"/>
      <c r="RPX1" s="81"/>
      <c r="RPY1" s="81"/>
      <c r="RPZ1" s="81"/>
      <c r="RQA1" s="81"/>
      <c r="RQB1" s="81"/>
      <c r="RQC1" s="81"/>
      <c r="RQD1" s="81"/>
      <c r="RQE1" s="81"/>
      <c r="RQF1" s="81"/>
      <c r="RQG1" s="81"/>
      <c r="RQH1" s="81"/>
      <c r="RQI1" s="81"/>
      <c r="RQJ1" s="81"/>
      <c r="RQK1" s="81"/>
      <c r="RQL1" s="81"/>
      <c r="RQM1" s="81"/>
      <c r="RQN1" s="81"/>
      <c r="RQO1" s="81"/>
      <c r="RQP1" s="81"/>
      <c r="RQQ1" s="81"/>
      <c r="RQR1" s="81"/>
      <c r="RQS1" s="81"/>
      <c r="RQT1" s="81"/>
      <c r="RQU1" s="81"/>
      <c r="RQV1" s="81"/>
      <c r="RQW1" s="81"/>
      <c r="RQX1" s="81"/>
      <c r="RQY1" s="81"/>
      <c r="RQZ1" s="81"/>
      <c r="RRA1" s="81"/>
      <c r="RRB1" s="81"/>
      <c r="RRC1" s="81"/>
      <c r="RRD1" s="81"/>
      <c r="RRE1" s="81"/>
      <c r="RRF1" s="81"/>
      <c r="RRG1" s="81"/>
      <c r="RRH1" s="81"/>
      <c r="RRI1" s="81"/>
      <c r="RRJ1" s="81"/>
      <c r="RRK1" s="81"/>
      <c r="RRL1" s="81"/>
      <c r="RRM1" s="81"/>
      <c r="RRN1" s="81"/>
      <c r="RRO1" s="81"/>
      <c r="RRP1" s="81"/>
      <c r="RRQ1" s="81"/>
      <c r="RRR1" s="81"/>
      <c r="RRS1" s="81"/>
      <c r="RRT1" s="81"/>
      <c r="RRU1" s="81"/>
      <c r="RRV1" s="81"/>
      <c r="RRW1" s="81"/>
      <c r="RRX1" s="81"/>
      <c r="RRY1" s="81"/>
      <c r="RRZ1" s="81"/>
      <c r="RSA1" s="81"/>
      <c r="RSB1" s="81"/>
      <c r="RSC1" s="81"/>
      <c r="RSD1" s="81"/>
      <c r="RSE1" s="81"/>
      <c r="RSF1" s="81"/>
      <c r="RSG1" s="81"/>
      <c r="RSH1" s="81"/>
      <c r="RSI1" s="81"/>
      <c r="RSJ1" s="81"/>
      <c r="RSK1" s="81"/>
      <c r="RSL1" s="81"/>
      <c r="RSM1" s="81"/>
      <c r="RSN1" s="81"/>
      <c r="RSO1" s="81"/>
      <c r="RSP1" s="81"/>
      <c r="RSQ1" s="81"/>
      <c r="RSR1" s="81"/>
      <c r="RSS1" s="81"/>
      <c r="RST1" s="81"/>
      <c r="RSU1" s="81"/>
      <c r="RSV1" s="81"/>
      <c r="RSW1" s="81"/>
      <c r="RSX1" s="81"/>
      <c r="RSY1" s="81"/>
      <c r="RSZ1" s="81"/>
      <c r="RTA1" s="81"/>
      <c r="RTB1" s="81"/>
      <c r="RTC1" s="81"/>
      <c r="RTD1" s="81"/>
      <c r="RTE1" s="81"/>
      <c r="RTF1" s="81"/>
      <c r="RTG1" s="81"/>
      <c r="RTH1" s="81"/>
      <c r="RTI1" s="81"/>
      <c r="RTJ1" s="81"/>
      <c r="RTK1" s="81"/>
      <c r="RTL1" s="81"/>
      <c r="RTM1" s="81"/>
      <c r="RTN1" s="81"/>
      <c r="RTO1" s="81"/>
      <c r="RTP1" s="81"/>
      <c r="RTQ1" s="81"/>
      <c r="RTR1" s="81"/>
      <c r="RTS1" s="81"/>
      <c r="RTT1" s="81"/>
      <c r="RTU1" s="81"/>
      <c r="RTV1" s="81"/>
      <c r="RTW1" s="81"/>
      <c r="RTX1" s="81"/>
      <c r="RTY1" s="81"/>
      <c r="RTZ1" s="81"/>
      <c r="RUA1" s="81"/>
      <c r="RUB1" s="81"/>
      <c r="RUC1" s="81"/>
      <c r="RUD1" s="81"/>
      <c r="RUE1" s="81"/>
      <c r="RUF1" s="81"/>
      <c r="RUG1" s="81"/>
      <c r="RUH1" s="81"/>
      <c r="RUI1" s="81"/>
      <c r="RUJ1" s="81"/>
      <c r="RUK1" s="81"/>
      <c r="RUL1" s="81"/>
      <c r="RUM1" s="81"/>
      <c r="RUN1" s="81"/>
      <c r="RUO1" s="81"/>
      <c r="RUP1" s="81"/>
      <c r="RUQ1" s="81"/>
      <c r="RUR1" s="81"/>
      <c r="RUS1" s="81"/>
      <c r="RUT1" s="81"/>
      <c r="RUU1" s="81"/>
      <c r="RUV1" s="81"/>
      <c r="RUW1" s="81"/>
      <c r="RUX1" s="81"/>
      <c r="RUY1" s="81"/>
      <c r="RUZ1" s="81"/>
      <c r="RVA1" s="81"/>
      <c r="RVB1" s="81"/>
      <c r="RVC1" s="81"/>
      <c r="RVD1" s="81"/>
      <c r="RVE1" s="81"/>
      <c r="RVF1" s="81"/>
      <c r="RVG1" s="81"/>
      <c r="RVH1" s="81"/>
      <c r="RVI1" s="81"/>
      <c r="RVJ1" s="81"/>
      <c r="RVK1" s="81"/>
      <c r="RVL1" s="81"/>
      <c r="RVM1" s="81"/>
      <c r="RVN1" s="81"/>
      <c r="RVO1" s="81"/>
      <c r="RVP1" s="81"/>
      <c r="RVQ1" s="81"/>
      <c r="RVR1" s="81"/>
      <c r="RVS1" s="81"/>
      <c r="RVT1" s="81"/>
      <c r="RVU1" s="81"/>
      <c r="RVV1" s="81"/>
      <c r="RVW1" s="81"/>
      <c r="RVX1" s="81"/>
      <c r="RVY1" s="81"/>
      <c r="RVZ1" s="81"/>
      <c r="RWA1" s="81"/>
      <c r="RWB1" s="81"/>
      <c r="RWC1" s="81"/>
      <c r="RWD1" s="81"/>
      <c r="RWE1" s="81"/>
      <c r="RWF1" s="81"/>
      <c r="RWG1" s="81"/>
      <c r="RWH1" s="81"/>
      <c r="RWI1" s="81"/>
      <c r="RWJ1" s="81"/>
      <c r="RWK1" s="81"/>
      <c r="RWL1" s="81"/>
      <c r="RWM1" s="81"/>
      <c r="RWN1" s="81"/>
      <c r="RWO1" s="81"/>
      <c r="RWP1" s="81"/>
      <c r="RWQ1" s="81"/>
      <c r="RWR1" s="81"/>
      <c r="RWS1" s="81"/>
      <c r="RWT1" s="81"/>
      <c r="RWU1" s="81"/>
      <c r="RWV1" s="81"/>
      <c r="RWW1" s="81"/>
      <c r="RWX1" s="81"/>
      <c r="RWY1" s="81"/>
      <c r="RWZ1" s="81"/>
      <c r="RXA1" s="81"/>
      <c r="RXB1" s="81"/>
      <c r="RXC1" s="81"/>
      <c r="RXD1" s="81"/>
      <c r="RXE1" s="81"/>
      <c r="RXF1" s="81"/>
      <c r="RXG1" s="81"/>
      <c r="RXH1" s="81"/>
      <c r="RXI1" s="81"/>
      <c r="RXJ1" s="81"/>
      <c r="RXK1" s="81"/>
      <c r="RXL1" s="81"/>
      <c r="RXM1" s="81"/>
      <c r="RXN1" s="81"/>
      <c r="RXO1" s="81"/>
      <c r="RXP1" s="81"/>
      <c r="RXQ1" s="81"/>
      <c r="RXR1" s="81"/>
      <c r="RXS1" s="81"/>
      <c r="RXT1" s="81"/>
      <c r="RXU1" s="81"/>
      <c r="RXV1" s="81"/>
      <c r="RXW1" s="81"/>
      <c r="RXX1" s="81"/>
      <c r="RXY1" s="81"/>
      <c r="RXZ1" s="81"/>
      <c r="RYA1" s="81"/>
      <c r="RYB1" s="81"/>
      <c r="RYC1" s="81"/>
      <c r="RYD1" s="81"/>
      <c r="RYE1" s="81"/>
      <c r="RYF1" s="81"/>
      <c r="RYG1" s="81"/>
      <c r="RYH1" s="81"/>
      <c r="RYI1" s="81"/>
      <c r="RYJ1" s="81"/>
      <c r="RYK1" s="81"/>
      <c r="RYL1" s="81"/>
      <c r="RYM1" s="81"/>
      <c r="RYN1" s="81"/>
      <c r="RYO1" s="81"/>
      <c r="RYP1" s="81"/>
      <c r="RYQ1" s="81"/>
      <c r="RYR1" s="81"/>
      <c r="RYS1" s="81"/>
      <c r="RYT1" s="81"/>
      <c r="RYU1" s="81"/>
      <c r="RYV1" s="81"/>
      <c r="RYW1" s="81"/>
      <c r="RYX1" s="81"/>
      <c r="RYY1" s="81"/>
      <c r="RYZ1" s="81"/>
      <c r="RZA1" s="81"/>
      <c r="RZB1" s="81"/>
      <c r="RZC1" s="81"/>
      <c r="RZD1" s="81"/>
      <c r="RZE1" s="81"/>
      <c r="RZF1" s="81"/>
      <c r="RZG1" s="81"/>
      <c r="RZH1" s="81"/>
      <c r="RZI1" s="81"/>
      <c r="RZJ1" s="81"/>
      <c r="RZK1" s="81"/>
      <c r="RZL1" s="81"/>
      <c r="RZM1" s="81"/>
      <c r="RZN1" s="81"/>
      <c r="RZO1" s="81"/>
      <c r="RZP1" s="81"/>
      <c r="RZQ1" s="81"/>
      <c r="RZR1" s="81"/>
      <c r="RZS1" s="81"/>
      <c r="RZT1" s="81"/>
      <c r="RZU1" s="81"/>
      <c r="RZV1" s="81"/>
      <c r="RZW1" s="81"/>
      <c r="RZX1" s="81"/>
      <c r="RZY1" s="81"/>
      <c r="RZZ1" s="81"/>
      <c r="SAA1" s="81"/>
      <c r="SAB1" s="81"/>
      <c r="SAC1" s="81"/>
      <c r="SAD1" s="81"/>
      <c r="SAE1" s="81"/>
      <c r="SAF1" s="81"/>
      <c r="SAG1" s="81"/>
      <c r="SAH1" s="81"/>
      <c r="SAI1" s="81"/>
      <c r="SAJ1" s="81"/>
      <c r="SAK1" s="81"/>
      <c r="SAL1" s="81"/>
      <c r="SAM1" s="81"/>
      <c r="SAN1" s="81"/>
      <c r="SAO1" s="81"/>
      <c r="SAP1" s="81"/>
      <c r="SAQ1" s="81"/>
      <c r="SAR1" s="81"/>
      <c r="SAS1" s="81"/>
      <c r="SAT1" s="81"/>
      <c r="SAU1" s="81"/>
      <c r="SAV1" s="81"/>
      <c r="SAW1" s="81"/>
      <c r="SAX1" s="81"/>
      <c r="SAY1" s="81"/>
      <c r="SAZ1" s="81"/>
      <c r="SBA1" s="81"/>
      <c r="SBB1" s="81"/>
      <c r="SBC1" s="81"/>
      <c r="SBD1" s="81"/>
      <c r="SBE1" s="81"/>
      <c r="SBF1" s="81"/>
      <c r="SBG1" s="81"/>
      <c r="SBH1" s="81"/>
      <c r="SBI1" s="81"/>
      <c r="SBJ1" s="81"/>
      <c r="SBK1" s="81"/>
      <c r="SBL1" s="81"/>
      <c r="SBM1" s="81"/>
      <c r="SBN1" s="81"/>
      <c r="SBO1" s="81"/>
      <c r="SBP1" s="81"/>
      <c r="SBQ1" s="81"/>
      <c r="SBR1" s="81"/>
      <c r="SBS1" s="81"/>
      <c r="SBT1" s="81"/>
      <c r="SBU1" s="81"/>
      <c r="SBV1" s="81"/>
      <c r="SBW1" s="81"/>
      <c r="SBX1" s="81"/>
      <c r="SBY1" s="81"/>
      <c r="SBZ1" s="81"/>
      <c r="SCA1" s="81"/>
      <c r="SCB1" s="81"/>
      <c r="SCC1" s="81"/>
      <c r="SCD1" s="81"/>
      <c r="SCE1" s="81"/>
      <c r="SCF1" s="81"/>
      <c r="SCG1" s="81"/>
      <c r="SCH1" s="81"/>
      <c r="SCI1" s="81"/>
      <c r="SCJ1" s="81"/>
      <c r="SCK1" s="81"/>
      <c r="SCL1" s="81"/>
      <c r="SCM1" s="81"/>
      <c r="SCN1" s="81"/>
      <c r="SCO1" s="81"/>
      <c r="SCP1" s="81"/>
      <c r="SCQ1" s="81"/>
      <c r="SCR1" s="81"/>
      <c r="SCS1" s="81"/>
      <c r="SCT1" s="81"/>
      <c r="SCU1" s="81"/>
      <c r="SCV1" s="81"/>
      <c r="SCW1" s="81"/>
      <c r="SCX1" s="81"/>
      <c r="SCY1" s="81"/>
      <c r="SCZ1" s="81"/>
      <c r="SDA1" s="81"/>
      <c r="SDB1" s="81"/>
      <c r="SDC1" s="81"/>
      <c r="SDD1" s="81"/>
      <c r="SDE1" s="81"/>
      <c r="SDF1" s="81"/>
      <c r="SDG1" s="81"/>
      <c r="SDH1" s="81"/>
      <c r="SDI1" s="81"/>
      <c r="SDJ1" s="81"/>
      <c r="SDK1" s="81"/>
      <c r="SDL1" s="81"/>
      <c r="SDM1" s="81"/>
      <c r="SDN1" s="81"/>
      <c r="SDO1" s="81"/>
      <c r="SDP1" s="81"/>
      <c r="SDQ1" s="81"/>
      <c r="SDR1" s="81"/>
      <c r="SDS1" s="81"/>
      <c r="SDT1" s="81"/>
      <c r="SDU1" s="81"/>
      <c r="SDV1" s="81"/>
      <c r="SDW1" s="81"/>
      <c r="SDX1" s="81"/>
      <c r="SDY1" s="81"/>
      <c r="SDZ1" s="81"/>
      <c r="SEA1" s="81"/>
      <c r="SEB1" s="81"/>
      <c r="SEC1" s="81"/>
      <c r="SED1" s="81"/>
      <c r="SEE1" s="81"/>
      <c r="SEF1" s="81"/>
      <c r="SEG1" s="81"/>
      <c r="SEH1" s="81"/>
      <c r="SEI1" s="81"/>
      <c r="SEJ1" s="81"/>
      <c r="SEK1" s="81"/>
      <c r="SEL1" s="81"/>
      <c r="SEM1" s="81"/>
      <c r="SEN1" s="81"/>
      <c r="SEO1" s="81"/>
      <c r="SEP1" s="81"/>
      <c r="SEQ1" s="81"/>
      <c r="SER1" s="81"/>
      <c r="SES1" s="81"/>
      <c r="SET1" s="81"/>
      <c r="SEU1" s="81"/>
      <c r="SEV1" s="81"/>
      <c r="SEW1" s="81"/>
      <c r="SEX1" s="81"/>
      <c r="SEY1" s="81"/>
      <c r="SEZ1" s="81"/>
      <c r="SFA1" s="81"/>
      <c r="SFB1" s="81"/>
      <c r="SFC1" s="81"/>
      <c r="SFD1" s="81"/>
      <c r="SFE1" s="81"/>
      <c r="SFF1" s="81"/>
      <c r="SFG1" s="81"/>
      <c r="SFH1" s="81"/>
      <c r="SFI1" s="81"/>
      <c r="SFJ1" s="81"/>
      <c r="SFK1" s="81"/>
      <c r="SFL1" s="81"/>
      <c r="SFM1" s="81"/>
      <c r="SFN1" s="81"/>
      <c r="SFO1" s="81"/>
      <c r="SFP1" s="81"/>
      <c r="SFQ1" s="81"/>
      <c r="SFR1" s="81"/>
      <c r="SFS1" s="81"/>
      <c r="SFT1" s="81"/>
      <c r="SFU1" s="81"/>
      <c r="SFV1" s="81"/>
      <c r="SFW1" s="81"/>
      <c r="SFX1" s="81"/>
      <c r="SFY1" s="81"/>
      <c r="SFZ1" s="81"/>
      <c r="SGA1" s="81"/>
      <c r="SGB1" s="81"/>
      <c r="SGC1" s="81"/>
      <c r="SGD1" s="81"/>
      <c r="SGE1" s="81"/>
      <c r="SGF1" s="81"/>
      <c r="SGG1" s="81"/>
      <c r="SGH1" s="81"/>
      <c r="SGI1" s="81"/>
      <c r="SGJ1" s="81"/>
      <c r="SGK1" s="81"/>
      <c r="SGL1" s="81"/>
      <c r="SGM1" s="81"/>
      <c r="SGN1" s="81"/>
      <c r="SGO1" s="81"/>
      <c r="SGP1" s="81"/>
      <c r="SGQ1" s="81"/>
      <c r="SGR1" s="81"/>
      <c r="SGS1" s="81"/>
      <c r="SGT1" s="81"/>
      <c r="SGU1" s="81"/>
      <c r="SGV1" s="81"/>
      <c r="SGW1" s="81"/>
      <c r="SGX1" s="81"/>
      <c r="SGY1" s="81"/>
      <c r="SGZ1" s="81"/>
      <c r="SHA1" s="81"/>
      <c r="SHB1" s="81"/>
      <c r="SHC1" s="81"/>
      <c r="SHD1" s="81"/>
      <c r="SHE1" s="81"/>
      <c r="SHF1" s="81"/>
      <c r="SHG1" s="81"/>
      <c r="SHH1" s="81"/>
      <c r="SHI1" s="81"/>
      <c r="SHJ1" s="81"/>
      <c r="SHK1" s="81"/>
      <c r="SHL1" s="81"/>
      <c r="SHM1" s="81"/>
      <c r="SHN1" s="81"/>
      <c r="SHO1" s="81"/>
      <c r="SHP1" s="81"/>
      <c r="SHQ1" s="81"/>
      <c r="SHR1" s="81"/>
      <c r="SHS1" s="81"/>
      <c r="SHT1" s="81"/>
      <c r="SHU1" s="81"/>
      <c r="SHV1" s="81"/>
      <c r="SHW1" s="81"/>
      <c r="SHX1" s="81"/>
      <c r="SHY1" s="81"/>
      <c r="SHZ1" s="81"/>
      <c r="SIA1" s="81"/>
      <c r="SIB1" s="81"/>
      <c r="SIC1" s="81"/>
      <c r="SID1" s="81"/>
      <c r="SIE1" s="81"/>
      <c r="SIF1" s="81"/>
      <c r="SIG1" s="81"/>
      <c r="SIH1" s="81"/>
      <c r="SII1" s="81"/>
      <c r="SIJ1" s="81"/>
      <c r="SIK1" s="81"/>
      <c r="SIL1" s="81"/>
      <c r="SIM1" s="81"/>
      <c r="SIN1" s="81"/>
      <c r="SIO1" s="81"/>
      <c r="SIP1" s="81"/>
      <c r="SIQ1" s="81"/>
      <c r="SIR1" s="81"/>
      <c r="SIS1" s="81"/>
      <c r="SIT1" s="81"/>
      <c r="SIU1" s="81"/>
      <c r="SIV1" s="81"/>
      <c r="SIW1" s="81"/>
      <c r="SIX1" s="81"/>
      <c r="SIY1" s="81"/>
      <c r="SIZ1" s="81"/>
      <c r="SJA1" s="81"/>
      <c r="SJB1" s="81"/>
      <c r="SJC1" s="81"/>
      <c r="SJD1" s="81"/>
      <c r="SJE1" s="81"/>
      <c r="SJF1" s="81"/>
      <c r="SJG1" s="81"/>
      <c r="SJH1" s="81"/>
      <c r="SJI1" s="81"/>
      <c r="SJJ1" s="81"/>
      <c r="SJK1" s="81"/>
      <c r="SJL1" s="81"/>
      <c r="SJM1" s="81"/>
      <c r="SJN1" s="81"/>
      <c r="SJO1" s="81"/>
      <c r="SJP1" s="81"/>
      <c r="SJQ1" s="81"/>
      <c r="SJR1" s="81"/>
      <c r="SJS1" s="81"/>
      <c r="SJT1" s="81"/>
      <c r="SJU1" s="81"/>
      <c r="SJV1" s="81"/>
      <c r="SJW1" s="81"/>
      <c r="SJX1" s="81"/>
      <c r="SJY1" s="81"/>
      <c r="SJZ1" s="81"/>
      <c r="SKA1" s="81"/>
      <c r="SKB1" s="81"/>
      <c r="SKC1" s="81"/>
      <c r="SKD1" s="81"/>
      <c r="SKE1" s="81"/>
      <c r="SKF1" s="81"/>
      <c r="SKG1" s="81"/>
      <c r="SKH1" s="81"/>
      <c r="SKI1" s="81"/>
      <c r="SKJ1" s="81"/>
      <c r="SKK1" s="81"/>
      <c r="SKL1" s="81"/>
      <c r="SKM1" s="81"/>
      <c r="SKN1" s="81"/>
      <c r="SKO1" s="81"/>
      <c r="SKP1" s="81"/>
      <c r="SKQ1" s="81"/>
      <c r="SKR1" s="81"/>
      <c r="SKS1" s="81"/>
      <c r="SKT1" s="81"/>
      <c r="SKU1" s="81"/>
      <c r="SKV1" s="81"/>
      <c r="SKW1" s="81"/>
      <c r="SKX1" s="81"/>
      <c r="SKY1" s="81"/>
      <c r="SKZ1" s="81"/>
      <c r="SLA1" s="81"/>
      <c r="SLB1" s="81"/>
      <c r="SLC1" s="81"/>
      <c r="SLD1" s="81"/>
      <c r="SLE1" s="81"/>
      <c r="SLF1" s="81"/>
      <c r="SLG1" s="81"/>
      <c r="SLH1" s="81"/>
      <c r="SLI1" s="81"/>
      <c r="SLJ1" s="81"/>
      <c r="SLK1" s="81"/>
      <c r="SLL1" s="81"/>
      <c r="SLM1" s="81"/>
      <c r="SLN1" s="81"/>
      <c r="SLO1" s="81"/>
      <c r="SLP1" s="81"/>
      <c r="SLQ1" s="81"/>
      <c r="SLR1" s="81"/>
      <c r="SLS1" s="81"/>
      <c r="SLT1" s="81"/>
      <c r="SLU1" s="81"/>
      <c r="SLV1" s="81"/>
      <c r="SLW1" s="81"/>
      <c r="SLX1" s="81"/>
      <c r="SLY1" s="81"/>
      <c r="SLZ1" s="81"/>
      <c r="SMA1" s="81"/>
      <c r="SMB1" s="81"/>
      <c r="SMC1" s="81"/>
      <c r="SMD1" s="81"/>
      <c r="SME1" s="81"/>
      <c r="SMF1" s="81"/>
      <c r="SMG1" s="81"/>
      <c r="SMH1" s="81"/>
      <c r="SMI1" s="81"/>
      <c r="SMJ1" s="81"/>
      <c r="SMK1" s="81"/>
      <c r="SML1" s="81"/>
      <c r="SMM1" s="81"/>
      <c r="SMN1" s="81"/>
      <c r="SMO1" s="81"/>
      <c r="SMP1" s="81"/>
      <c r="SMQ1" s="81"/>
      <c r="SMR1" s="81"/>
      <c r="SMS1" s="81"/>
      <c r="SMT1" s="81"/>
      <c r="SMU1" s="81"/>
      <c r="SMV1" s="81"/>
      <c r="SMW1" s="81"/>
      <c r="SMX1" s="81"/>
      <c r="SMY1" s="81"/>
      <c r="SMZ1" s="81"/>
      <c r="SNA1" s="81"/>
      <c r="SNB1" s="81"/>
      <c r="SNC1" s="81"/>
      <c r="SND1" s="81"/>
      <c r="SNE1" s="81"/>
      <c r="SNF1" s="81"/>
      <c r="SNG1" s="81"/>
      <c r="SNH1" s="81"/>
      <c r="SNI1" s="81"/>
      <c r="SNJ1" s="81"/>
      <c r="SNK1" s="81"/>
      <c r="SNL1" s="81"/>
      <c r="SNM1" s="81"/>
      <c r="SNN1" s="81"/>
      <c r="SNO1" s="81"/>
      <c r="SNP1" s="81"/>
      <c r="SNQ1" s="81"/>
      <c r="SNR1" s="81"/>
      <c r="SNS1" s="81"/>
      <c r="SNT1" s="81"/>
      <c r="SNU1" s="81"/>
      <c r="SNV1" s="81"/>
      <c r="SNW1" s="81"/>
      <c r="SNX1" s="81"/>
      <c r="SNY1" s="81"/>
      <c r="SNZ1" s="81"/>
      <c r="SOA1" s="81"/>
      <c r="SOB1" s="81"/>
      <c r="SOC1" s="81"/>
      <c r="SOD1" s="81"/>
      <c r="SOE1" s="81"/>
      <c r="SOF1" s="81"/>
      <c r="SOG1" s="81"/>
      <c r="SOH1" s="81"/>
      <c r="SOI1" s="81"/>
      <c r="SOJ1" s="81"/>
      <c r="SOK1" s="81"/>
      <c r="SOL1" s="81"/>
      <c r="SOM1" s="81"/>
      <c r="SON1" s="81"/>
      <c r="SOO1" s="81"/>
      <c r="SOP1" s="81"/>
      <c r="SOQ1" s="81"/>
      <c r="SOR1" s="81"/>
      <c r="SOS1" s="81"/>
      <c r="SOT1" s="81"/>
      <c r="SOU1" s="81"/>
      <c r="SOV1" s="81"/>
      <c r="SOW1" s="81"/>
      <c r="SOX1" s="81"/>
      <c r="SOY1" s="81"/>
      <c r="SOZ1" s="81"/>
      <c r="SPA1" s="81"/>
      <c r="SPB1" s="81"/>
      <c r="SPC1" s="81"/>
      <c r="SPD1" s="81"/>
      <c r="SPE1" s="81"/>
      <c r="SPF1" s="81"/>
      <c r="SPG1" s="81"/>
      <c r="SPH1" s="81"/>
      <c r="SPI1" s="81"/>
      <c r="SPJ1" s="81"/>
      <c r="SPK1" s="81"/>
      <c r="SPL1" s="81"/>
      <c r="SPM1" s="81"/>
      <c r="SPN1" s="81"/>
      <c r="SPO1" s="81"/>
      <c r="SPP1" s="81"/>
      <c r="SPQ1" s="81"/>
      <c r="SPR1" s="81"/>
      <c r="SPS1" s="81"/>
      <c r="SPT1" s="81"/>
      <c r="SPU1" s="81"/>
      <c r="SPV1" s="81"/>
      <c r="SPW1" s="81"/>
      <c r="SPX1" s="81"/>
      <c r="SPY1" s="81"/>
      <c r="SPZ1" s="81"/>
      <c r="SQA1" s="81"/>
      <c r="SQB1" s="81"/>
      <c r="SQC1" s="81"/>
      <c r="SQD1" s="81"/>
      <c r="SQE1" s="81"/>
      <c r="SQF1" s="81"/>
      <c r="SQG1" s="81"/>
      <c r="SQH1" s="81"/>
      <c r="SQI1" s="81"/>
      <c r="SQJ1" s="81"/>
      <c r="SQK1" s="81"/>
      <c r="SQL1" s="81"/>
      <c r="SQM1" s="81"/>
      <c r="SQN1" s="81"/>
      <c r="SQO1" s="81"/>
      <c r="SQP1" s="81"/>
      <c r="SQQ1" s="81"/>
      <c r="SQR1" s="81"/>
      <c r="SQS1" s="81"/>
      <c r="SQT1" s="81"/>
      <c r="SQU1" s="81"/>
      <c r="SQV1" s="81"/>
      <c r="SQW1" s="81"/>
      <c r="SQX1" s="81"/>
      <c r="SQY1" s="81"/>
      <c r="SQZ1" s="81"/>
      <c r="SRA1" s="81"/>
      <c r="SRB1" s="81"/>
      <c r="SRC1" s="81"/>
      <c r="SRD1" s="81"/>
      <c r="SRE1" s="81"/>
      <c r="SRF1" s="81"/>
      <c r="SRG1" s="81"/>
      <c r="SRH1" s="81"/>
      <c r="SRI1" s="81"/>
      <c r="SRJ1" s="81"/>
      <c r="SRK1" s="81"/>
      <c r="SRL1" s="81"/>
      <c r="SRM1" s="81"/>
      <c r="SRN1" s="81"/>
      <c r="SRO1" s="81"/>
      <c r="SRP1" s="81"/>
      <c r="SRQ1" s="81"/>
      <c r="SRR1" s="81"/>
      <c r="SRS1" s="81"/>
      <c r="SRT1" s="81"/>
      <c r="SRU1" s="81"/>
      <c r="SRV1" s="81"/>
      <c r="SRW1" s="81"/>
      <c r="SRX1" s="81"/>
      <c r="SRY1" s="81"/>
      <c r="SRZ1" s="81"/>
      <c r="SSA1" s="81"/>
      <c r="SSB1" s="81"/>
      <c r="SSC1" s="81"/>
      <c r="SSD1" s="81"/>
      <c r="SSE1" s="81"/>
      <c r="SSF1" s="81"/>
      <c r="SSG1" s="81"/>
      <c r="SSH1" s="81"/>
      <c r="SSI1" s="81"/>
      <c r="SSJ1" s="81"/>
      <c r="SSK1" s="81"/>
      <c r="SSL1" s="81"/>
      <c r="SSM1" s="81"/>
      <c r="SSN1" s="81"/>
      <c r="SSO1" s="81"/>
      <c r="SSP1" s="81"/>
      <c r="SSQ1" s="81"/>
      <c r="SSR1" s="81"/>
      <c r="SSS1" s="81"/>
      <c r="SST1" s="81"/>
      <c r="SSU1" s="81"/>
      <c r="SSV1" s="81"/>
      <c r="SSW1" s="81"/>
      <c r="SSX1" s="81"/>
      <c r="SSY1" s="81"/>
      <c r="SSZ1" s="81"/>
      <c r="STA1" s="81"/>
      <c r="STB1" s="81"/>
      <c r="STC1" s="81"/>
      <c r="STD1" s="81"/>
      <c r="STE1" s="81"/>
      <c r="STF1" s="81"/>
      <c r="STG1" s="81"/>
      <c r="STH1" s="81"/>
      <c r="STI1" s="81"/>
      <c r="STJ1" s="81"/>
      <c r="STK1" s="81"/>
      <c r="STL1" s="81"/>
      <c r="STM1" s="81"/>
      <c r="STN1" s="81"/>
      <c r="STO1" s="81"/>
      <c r="STP1" s="81"/>
      <c r="STQ1" s="81"/>
      <c r="STR1" s="81"/>
      <c r="STS1" s="81"/>
      <c r="STT1" s="81"/>
      <c r="STU1" s="81"/>
      <c r="STV1" s="81"/>
      <c r="STW1" s="81"/>
      <c r="STX1" s="81"/>
      <c r="STY1" s="81"/>
      <c r="STZ1" s="81"/>
      <c r="SUA1" s="81"/>
      <c r="SUB1" s="81"/>
      <c r="SUC1" s="81"/>
      <c r="SUD1" s="81"/>
      <c r="SUE1" s="81"/>
      <c r="SUF1" s="81"/>
      <c r="SUG1" s="81"/>
      <c r="SUH1" s="81"/>
      <c r="SUI1" s="81"/>
      <c r="SUJ1" s="81"/>
      <c r="SUK1" s="81"/>
      <c r="SUL1" s="81"/>
      <c r="SUM1" s="81"/>
      <c r="SUN1" s="81"/>
      <c r="SUO1" s="81"/>
      <c r="SUP1" s="81"/>
      <c r="SUQ1" s="81"/>
      <c r="SUR1" s="81"/>
      <c r="SUS1" s="81"/>
      <c r="SUT1" s="81"/>
      <c r="SUU1" s="81"/>
      <c r="SUV1" s="81"/>
      <c r="SUW1" s="81"/>
      <c r="SUX1" s="81"/>
      <c r="SUY1" s="81"/>
      <c r="SUZ1" s="81"/>
      <c r="SVA1" s="81"/>
      <c r="SVB1" s="81"/>
      <c r="SVC1" s="81"/>
      <c r="SVD1" s="81"/>
      <c r="SVE1" s="81"/>
      <c r="SVF1" s="81"/>
      <c r="SVG1" s="81"/>
      <c r="SVH1" s="81"/>
      <c r="SVI1" s="81"/>
      <c r="SVJ1" s="81"/>
      <c r="SVK1" s="81"/>
      <c r="SVL1" s="81"/>
      <c r="SVM1" s="81"/>
      <c r="SVN1" s="81"/>
      <c r="SVO1" s="81"/>
      <c r="SVP1" s="81"/>
      <c r="SVQ1" s="81"/>
      <c r="SVR1" s="81"/>
      <c r="SVS1" s="81"/>
      <c r="SVT1" s="81"/>
      <c r="SVU1" s="81"/>
      <c r="SVV1" s="81"/>
      <c r="SVW1" s="81"/>
      <c r="SVX1" s="81"/>
      <c r="SVY1" s="81"/>
      <c r="SVZ1" s="81"/>
      <c r="SWA1" s="81"/>
      <c r="SWB1" s="81"/>
      <c r="SWC1" s="81"/>
      <c r="SWD1" s="81"/>
      <c r="SWE1" s="81"/>
      <c r="SWF1" s="81"/>
      <c r="SWG1" s="81"/>
      <c r="SWH1" s="81"/>
      <c r="SWI1" s="81"/>
      <c r="SWJ1" s="81"/>
      <c r="SWK1" s="81"/>
      <c r="SWL1" s="81"/>
      <c r="SWM1" s="81"/>
      <c r="SWN1" s="81"/>
      <c r="SWO1" s="81"/>
      <c r="SWP1" s="81"/>
      <c r="SWQ1" s="81"/>
      <c r="SWR1" s="81"/>
      <c r="SWS1" s="81"/>
      <c r="SWT1" s="81"/>
      <c r="SWU1" s="81"/>
      <c r="SWV1" s="81"/>
      <c r="SWW1" s="81"/>
      <c r="SWX1" s="81"/>
      <c r="SWY1" s="81"/>
      <c r="SWZ1" s="81"/>
      <c r="SXA1" s="81"/>
      <c r="SXB1" s="81"/>
      <c r="SXC1" s="81"/>
      <c r="SXD1" s="81"/>
      <c r="SXE1" s="81"/>
      <c r="SXF1" s="81"/>
      <c r="SXG1" s="81"/>
      <c r="SXH1" s="81"/>
      <c r="SXI1" s="81"/>
      <c r="SXJ1" s="81"/>
      <c r="SXK1" s="81"/>
      <c r="SXL1" s="81"/>
      <c r="SXM1" s="81"/>
      <c r="SXN1" s="81"/>
      <c r="SXO1" s="81"/>
      <c r="SXP1" s="81"/>
      <c r="SXQ1" s="81"/>
      <c r="SXR1" s="81"/>
      <c r="SXS1" s="81"/>
      <c r="SXT1" s="81"/>
      <c r="SXU1" s="81"/>
      <c r="SXV1" s="81"/>
      <c r="SXW1" s="81"/>
      <c r="SXX1" s="81"/>
      <c r="SXY1" s="81"/>
      <c r="SXZ1" s="81"/>
      <c r="SYA1" s="81"/>
      <c r="SYB1" s="81"/>
      <c r="SYC1" s="81"/>
      <c r="SYD1" s="81"/>
      <c r="SYE1" s="81"/>
      <c r="SYF1" s="81"/>
      <c r="SYG1" s="81"/>
      <c r="SYH1" s="81"/>
      <c r="SYI1" s="81"/>
      <c r="SYJ1" s="81"/>
      <c r="SYK1" s="81"/>
      <c r="SYL1" s="81"/>
      <c r="SYM1" s="81"/>
      <c r="SYN1" s="81"/>
      <c r="SYO1" s="81"/>
      <c r="SYP1" s="81"/>
      <c r="SYQ1" s="81"/>
      <c r="SYR1" s="81"/>
      <c r="SYS1" s="81"/>
      <c r="SYT1" s="81"/>
      <c r="SYU1" s="81"/>
      <c r="SYV1" s="81"/>
      <c r="SYW1" s="81"/>
      <c r="SYX1" s="81"/>
      <c r="SYY1" s="81"/>
      <c r="SYZ1" s="81"/>
      <c r="SZA1" s="81"/>
      <c r="SZB1" s="81"/>
      <c r="SZC1" s="81"/>
      <c r="SZD1" s="81"/>
      <c r="SZE1" s="81"/>
      <c r="SZF1" s="81"/>
      <c r="SZG1" s="81"/>
      <c r="SZH1" s="81"/>
      <c r="SZI1" s="81"/>
      <c r="SZJ1" s="81"/>
      <c r="SZK1" s="81"/>
      <c r="SZL1" s="81"/>
      <c r="SZM1" s="81"/>
      <c r="SZN1" s="81"/>
      <c r="SZO1" s="81"/>
      <c r="SZP1" s="81"/>
      <c r="SZQ1" s="81"/>
      <c r="SZR1" s="81"/>
      <c r="SZS1" s="81"/>
      <c r="SZT1" s="81"/>
      <c r="SZU1" s="81"/>
      <c r="SZV1" s="81"/>
      <c r="SZW1" s="81"/>
      <c r="SZX1" s="81"/>
      <c r="SZY1" s="81"/>
      <c r="SZZ1" s="81"/>
      <c r="TAA1" s="81"/>
      <c r="TAB1" s="81"/>
      <c r="TAC1" s="81"/>
      <c r="TAD1" s="81"/>
      <c r="TAE1" s="81"/>
      <c r="TAF1" s="81"/>
      <c r="TAG1" s="81"/>
      <c r="TAH1" s="81"/>
      <c r="TAI1" s="81"/>
      <c r="TAJ1" s="81"/>
      <c r="TAK1" s="81"/>
      <c r="TAL1" s="81"/>
      <c r="TAM1" s="81"/>
      <c r="TAN1" s="81"/>
      <c r="TAO1" s="81"/>
      <c r="TAP1" s="81"/>
      <c r="TAQ1" s="81"/>
      <c r="TAR1" s="81"/>
      <c r="TAS1" s="81"/>
      <c r="TAT1" s="81"/>
      <c r="TAU1" s="81"/>
      <c r="TAV1" s="81"/>
      <c r="TAW1" s="81"/>
      <c r="TAX1" s="81"/>
      <c r="TAY1" s="81"/>
      <c r="TAZ1" s="81"/>
      <c r="TBA1" s="81"/>
      <c r="TBB1" s="81"/>
      <c r="TBC1" s="81"/>
      <c r="TBD1" s="81"/>
      <c r="TBE1" s="81"/>
      <c r="TBF1" s="81"/>
      <c r="TBG1" s="81"/>
      <c r="TBH1" s="81"/>
      <c r="TBI1" s="81"/>
      <c r="TBJ1" s="81"/>
      <c r="TBK1" s="81"/>
      <c r="TBL1" s="81"/>
      <c r="TBM1" s="81"/>
      <c r="TBN1" s="81"/>
      <c r="TBO1" s="81"/>
      <c r="TBP1" s="81"/>
      <c r="TBQ1" s="81"/>
      <c r="TBR1" s="81"/>
      <c r="TBS1" s="81"/>
      <c r="TBT1" s="81"/>
      <c r="TBU1" s="81"/>
      <c r="TBV1" s="81"/>
      <c r="TBW1" s="81"/>
      <c r="TBX1" s="81"/>
      <c r="TBY1" s="81"/>
      <c r="TBZ1" s="81"/>
      <c r="TCA1" s="81"/>
      <c r="TCB1" s="81"/>
      <c r="TCC1" s="81"/>
      <c r="TCD1" s="81"/>
      <c r="TCE1" s="81"/>
      <c r="TCF1" s="81"/>
      <c r="TCG1" s="81"/>
      <c r="TCH1" s="81"/>
      <c r="TCI1" s="81"/>
      <c r="TCJ1" s="81"/>
      <c r="TCK1" s="81"/>
      <c r="TCL1" s="81"/>
      <c r="TCM1" s="81"/>
      <c r="TCN1" s="81"/>
      <c r="TCO1" s="81"/>
      <c r="TCP1" s="81"/>
      <c r="TCQ1" s="81"/>
      <c r="TCR1" s="81"/>
      <c r="TCS1" s="81"/>
      <c r="TCT1" s="81"/>
      <c r="TCU1" s="81"/>
      <c r="TCV1" s="81"/>
      <c r="TCW1" s="81"/>
      <c r="TCX1" s="81"/>
      <c r="TCY1" s="81"/>
      <c r="TCZ1" s="81"/>
      <c r="TDA1" s="81"/>
      <c r="TDB1" s="81"/>
      <c r="TDC1" s="81"/>
      <c r="TDD1" s="81"/>
      <c r="TDE1" s="81"/>
      <c r="TDF1" s="81"/>
      <c r="TDG1" s="81"/>
      <c r="TDH1" s="81"/>
      <c r="TDI1" s="81"/>
      <c r="TDJ1" s="81"/>
      <c r="TDK1" s="81"/>
      <c r="TDL1" s="81"/>
      <c r="TDM1" s="81"/>
      <c r="TDN1" s="81"/>
      <c r="TDO1" s="81"/>
      <c r="TDP1" s="81"/>
      <c r="TDQ1" s="81"/>
      <c r="TDR1" s="81"/>
      <c r="TDS1" s="81"/>
      <c r="TDT1" s="81"/>
      <c r="TDU1" s="81"/>
      <c r="TDV1" s="81"/>
      <c r="TDW1" s="81"/>
      <c r="TDX1" s="81"/>
      <c r="TDY1" s="81"/>
      <c r="TDZ1" s="81"/>
      <c r="TEA1" s="81"/>
      <c r="TEB1" s="81"/>
      <c r="TEC1" s="81"/>
      <c r="TED1" s="81"/>
      <c r="TEE1" s="81"/>
      <c r="TEF1" s="81"/>
      <c r="TEG1" s="81"/>
      <c r="TEH1" s="81"/>
      <c r="TEI1" s="81"/>
      <c r="TEJ1" s="81"/>
      <c r="TEK1" s="81"/>
      <c r="TEL1" s="81"/>
      <c r="TEM1" s="81"/>
      <c r="TEN1" s="81"/>
      <c r="TEO1" s="81"/>
      <c r="TEP1" s="81"/>
      <c r="TEQ1" s="81"/>
      <c r="TER1" s="81"/>
      <c r="TES1" s="81"/>
      <c r="TET1" s="81"/>
      <c r="TEU1" s="81"/>
      <c r="TEV1" s="81"/>
      <c r="TEW1" s="81"/>
      <c r="TEX1" s="81"/>
      <c r="TEY1" s="81"/>
      <c r="TEZ1" s="81"/>
      <c r="TFA1" s="81"/>
      <c r="TFB1" s="81"/>
      <c r="TFC1" s="81"/>
      <c r="TFD1" s="81"/>
      <c r="TFE1" s="81"/>
      <c r="TFF1" s="81"/>
      <c r="TFG1" s="81"/>
      <c r="TFH1" s="81"/>
      <c r="TFI1" s="81"/>
      <c r="TFJ1" s="81"/>
      <c r="TFK1" s="81"/>
      <c r="TFL1" s="81"/>
      <c r="TFM1" s="81"/>
      <c r="TFN1" s="81"/>
      <c r="TFO1" s="81"/>
      <c r="TFP1" s="81"/>
      <c r="TFQ1" s="81"/>
      <c r="TFR1" s="81"/>
      <c r="TFS1" s="81"/>
      <c r="TFT1" s="81"/>
      <c r="TFU1" s="81"/>
      <c r="TFV1" s="81"/>
      <c r="TFW1" s="81"/>
      <c r="TFX1" s="81"/>
      <c r="TFY1" s="81"/>
      <c r="TFZ1" s="81"/>
      <c r="TGA1" s="81"/>
      <c r="TGB1" s="81"/>
      <c r="TGC1" s="81"/>
      <c r="TGD1" s="81"/>
      <c r="TGE1" s="81"/>
      <c r="TGF1" s="81"/>
      <c r="TGG1" s="81"/>
      <c r="TGH1" s="81"/>
      <c r="TGI1" s="81"/>
      <c r="TGJ1" s="81"/>
      <c r="TGK1" s="81"/>
      <c r="TGL1" s="81"/>
      <c r="TGM1" s="81"/>
      <c r="TGN1" s="81"/>
      <c r="TGO1" s="81"/>
      <c r="TGP1" s="81"/>
      <c r="TGQ1" s="81"/>
      <c r="TGR1" s="81"/>
      <c r="TGS1" s="81"/>
      <c r="TGT1" s="81"/>
      <c r="TGU1" s="81"/>
      <c r="TGV1" s="81"/>
      <c r="TGW1" s="81"/>
      <c r="TGX1" s="81"/>
      <c r="TGY1" s="81"/>
      <c r="TGZ1" s="81"/>
      <c r="THA1" s="81"/>
      <c r="THB1" s="81"/>
      <c r="THC1" s="81"/>
      <c r="THD1" s="81"/>
      <c r="THE1" s="81"/>
      <c r="THF1" s="81"/>
      <c r="THG1" s="81"/>
      <c r="THH1" s="81"/>
      <c r="THI1" s="81"/>
      <c r="THJ1" s="81"/>
      <c r="THK1" s="81"/>
      <c r="THL1" s="81"/>
      <c r="THM1" s="81"/>
      <c r="THN1" s="81"/>
      <c r="THO1" s="81"/>
      <c r="THP1" s="81"/>
      <c r="THQ1" s="81"/>
      <c r="THR1" s="81"/>
      <c r="THS1" s="81"/>
      <c r="THT1" s="81"/>
      <c r="THU1" s="81"/>
      <c r="THV1" s="81"/>
      <c r="THW1" s="81"/>
      <c r="THX1" s="81"/>
      <c r="THY1" s="81"/>
      <c r="THZ1" s="81"/>
      <c r="TIA1" s="81"/>
      <c r="TIB1" s="81"/>
      <c r="TIC1" s="81"/>
      <c r="TID1" s="81"/>
      <c r="TIE1" s="81"/>
      <c r="TIF1" s="81"/>
      <c r="TIG1" s="81"/>
      <c r="TIH1" s="81"/>
      <c r="TII1" s="81"/>
      <c r="TIJ1" s="81"/>
      <c r="TIK1" s="81"/>
      <c r="TIL1" s="81"/>
      <c r="TIM1" s="81"/>
      <c r="TIN1" s="81"/>
      <c r="TIO1" s="81"/>
      <c r="TIP1" s="81"/>
      <c r="TIQ1" s="81"/>
      <c r="TIR1" s="81"/>
      <c r="TIS1" s="81"/>
      <c r="TIT1" s="81"/>
      <c r="TIU1" s="81"/>
      <c r="TIV1" s="81"/>
      <c r="TIW1" s="81"/>
      <c r="TIX1" s="81"/>
      <c r="TIY1" s="81"/>
      <c r="TIZ1" s="81"/>
      <c r="TJA1" s="81"/>
      <c r="TJB1" s="81"/>
      <c r="TJC1" s="81"/>
      <c r="TJD1" s="81"/>
      <c r="TJE1" s="81"/>
      <c r="TJF1" s="81"/>
      <c r="TJG1" s="81"/>
      <c r="TJH1" s="81"/>
      <c r="TJI1" s="81"/>
      <c r="TJJ1" s="81"/>
      <c r="TJK1" s="81"/>
      <c r="TJL1" s="81"/>
      <c r="TJM1" s="81"/>
      <c r="TJN1" s="81"/>
      <c r="TJO1" s="81"/>
      <c r="TJP1" s="81"/>
      <c r="TJQ1" s="81"/>
      <c r="TJR1" s="81"/>
      <c r="TJS1" s="81"/>
      <c r="TJT1" s="81"/>
      <c r="TJU1" s="81"/>
      <c r="TJV1" s="81"/>
      <c r="TJW1" s="81"/>
      <c r="TJX1" s="81"/>
      <c r="TJY1" s="81"/>
      <c r="TJZ1" s="81"/>
      <c r="TKA1" s="81"/>
      <c r="TKB1" s="81"/>
      <c r="TKC1" s="81"/>
      <c r="TKD1" s="81"/>
      <c r="TKE1" s="81"/>
      <c r="TKF1" s="81"/>
      <c r="TKG1" s="81"/>
      <c r="TKH1" s="81"/>
      <c r="TKI1" s="81"/>
      <c r="TKJ1" s="81"/>
      <c r="TKK1" s="81"/>
      <c r="TKL1" s="81"/>
      <c r="TKM1" s="81"/>
      <c r="TKN1" s="81"/>
      <c r="TKO1" s="81"/>
      <c r="TKP1" s="81"/>
      <c r="TKQ1" s="81"/>
      <c r="TKR1" s="81"/>
      <c r="TKS1" s="81"/>
      <c r="TKT1" s="81"/>
      <c r="TKU1" s="81"/>
      <c r="TKV1" s="81"/>
      <c r="TKW1" s="81"/>
      <c r="TKX1" s="81"/>
      <c r="TKY1" s="81"/>
      <c r="TKZ1" s="81"/>
      <c r="TLA1" s="81"/>
      <c r="TLB1" s="81"/>
      <c r="TLC1" s="81"/>
      <c r="TLD1" s="81"/>
      <c r="TLE1" s="81"/>
      <c r="TLF1" s="81"/>
      <c r="TLG1" s="81"/>
      <c r="TLH1" s="81"/>
      <c r="TLI1" s="81"/>
      <c r="TLJ1" s="81"/>
      <c r="TLK1" s="81"/>
      <c r="TLL1" s="81"/>
      <c r="TLM1" s="81"/>
      <c r="TLN1" s="81"/>
      <c r="TLO1" s="81"/>
      <c r="TLP1" s="81"/>
      <c r="TLQ1" s="81"/>
      <c r="TLR1" s="81"/>
      <c r="TLS1" s="81"/>
      <c r="TLT1" s="81"/>
      <c r="TLU1" s="81"/>
      <c r="TLV1" s="81"/>
      <c r="TLW1" s="81"/>
      <c r="TLX1" s="81"/>
      <c r="TLY1" s="81"/>
      <c r="TLZ1" s="81"/>
      <c r="TMA1" s="81"/>
      <c r="TMB1" s="81"/>
      <c r="TMC1" s="81"/>
      <c r="TMD1" s="81"/>
      <c r="TME1" s="81"/>
      <c r="TMF1" s="81"/>
      <c r="TMG1" s="81"/>
      <c r="TMH1" s="81"/>
      <c r="TMI1" s="81"/>
      <c r="TMJ1" s="81"/>
      <c r="TMK1" s="81"/>
      <c r="TML1" s="81"/>
      <c r="TMM1" s="81"/>
      <c r="TMN1" s="81"/>
      <c r="TMO1" s="81"/>
      <c r="TMP1" s="81"/>
      <c r="TMQ1" s="81"/>
      <c r="TMR1" s="81"/>
      <c r="TMS1" s="81"/>
      <c r="TMT1" s="81"/>
      <c r="TMU1" s="81"/>
      <c r="TMV1" s="81"/>
      <c r="TMW1" s="81"/>
      <c r="TMX1" s="81"/>
      <c r="TMY1" s="81"/>
      <c r="TMZ1" s="81"/>
      <c r="TNA1" s="81"/>
      <c r="TNB1" s="81"/>
      <c r="TNC1" s="81"/>
      <c r="TND1" s="81"/>
      <c r="TNE1" s="81"/>
      <c r="TNF1" s="81"/>
      <c r="TNG1" s="81"/>
      <c r="TNH1" s="81"/>
      <c r="TNI1" s="81"/>
      <c r="TNJ1" s="81"/>
      <c r="TNK1" s="81"/>
      <c r="TNL1" s="81"/>
      <c r="TNM1" s="81"/>
      <c r="TNN1" s="81"/>
      <c r="TNO1" s="81"/>
      <c r="TNP1" s="81"/>
      <c r="TNQ1" s="81"/>
      <c r="TNR1" s="81"/>
      <c r="TNS1" s="81"/>
      <c r="TNT1" s="81"/>
      <c r="TNU1" s="81"/>
      <c r="TNV1" s="81"/>
      <c r="TNW1" s="81"/>
      <c r="TNX1" s="81"/>
      <c r="TNY1" s="81"/>
      <c r="TNZ1" s="81"/>
      <c r="TOA1" s="81"/>
      <c r="TOB1" s="81"/>
      <c r="TOC1" s="81"/>
      <c r="TOD1" s="81"/>
      <c r="TOE1" s="81"/>
      <c r="TOF1" s="81"/>
      <c r="TOG1" s="81"/>
      <c r="TOH1" s="81"/>
      <c r="TOI1" s="81"/>
      <c r="TOJ1" s="81"/>
      <c r="TOK1" s="81"/>
      <c r="TOL1" s="81"/>
      <c r="TOM1" s="81"/>
      <c r="TON1" s="81"/>
      <c r="TOO1" s="81"/>
      <c r="TOP1" s="81"/>
      <c r="TOQ1" s="81"/>
      <c r="TOR1" s="81"/>
      <c r="TOS1" s="81"/>
      <c r="TOT1" s="81"/>
      <c r="TOU1" s="81"/>
      <c r="TOV1" s="81"/>
      <c r="TOW1" s="81"/>
      <c r="TOX1" s="81"/>
      <c r="TOY1" s="81"/>
      <c r="TOZ1" s="81"/>
      <c r="TPA1" s="81"/>
      <c r="TPB1" s="81"/>
      <c r="TPC1" s="81"/>
      <c r="TPD1" s="81"/>
      <c r="TPE1" s="81"/>
      <c r="TPF1" s="81"/>
      <c r="TPG1" s="81"/>
      <c r="TPH1" s="81"/>
      <c r="TPI1" s="81"/>
      <c r="TPJ1" s="81"/>
      <c r="TPK1" s="81"/>
      <c r="TPL1" s="81"/>
      <c r="TPM1" s="81"/>
      <c r="TPN1" s="81"/>
      <c r="TPO1" s="81"/>
      <c r="TPP1" s="81"/>
      <c r="TPQ1" s="81"/>
      <c r="TPR1" s="81"/>
      <c r="TPS1" s="81"/>
      <c r="TPT1" s="81"/>
      <c r="TPU1" s="81"/>
      <c r="TPV1" s="81"/>
      <c r="TPW1" s="81"/>
      <c r="TPX1" s="81"/>
      <c r="TPY1" s="81"/>
      <c r="TPZ1" s="81"/>
      <c r="TQA1" s="81"/>
      <c r="TQB1" s="81"/>
      <c r="TQC1" s="81"/>
      <c r="TQD1" s="81"/>
      <c r="TQE1" s="81"/>
      <c r="TQF1" s="81"/>
      <c r="TQG1" s="81"/>
      <c r="TQH1" s="81"/>
      <c r="TQI1" s="81"/>
      <c r="TQJ1" s="81"/>
      <c r="TQK1" s="81"/>
      <c r="TQL1" s="81"/>
      <c r="TQM1" s="81"/>
      <c r="TQN1" s="81"/>
      <c r="TQO1" s="81"/>
      <c r="TQP1" s="81"/>
      <c r="TQQ1" s="81"/>
      <c r="TQR1" s="81"/>
      <c r="TQS1" s="81"/>
      <c r="TQT1" s="81"/>
      <c r="TQU1" s="81"/>
      <c r="TQV1" s="81"/>
      <c r="TQW1" s="81"/>
      <c r="TQX1" s="81"/>
      <c r="TQY1" s="81"/>
      <c r="TQZ1" s="81"/>
      <c r="TRA1" s="81"/>
      <c r="TRB1" s="81"/>
      <c r="TRC1" s="81"/>
      <c r="TRD1" s="81"/>
      <c r="TRE1" s="81"/>
      <c r="TRF1" s="81"/>
      <c r="TRG1" s="81"/>
      <c r="TRH1" s="81"/>
      <c r="TRI1" s="81"/>
      <c r="TRJ1" s="81"/>
      <c r="TRK1" s="81"/>
      <c r="TRL1" s="81"/>
      <c r="TRM1" s="81"/>
      <c r="TRN1" s="81"/>
      <c r="TRO1" s="81"/>
      <c r="TRP1" s="81"/>
      <c r="TRQ1" s="81"/>
      <c r="TRR1" s="81"/>
      <c r="TRS1" s="81"/>
      <c r="TRT1" s="81"/>
      <c r="TRU1" s="81"/>
      <c r="TRV1" s="81"/>
      <c r="TRW1" s="81"/>
      <c r="TRX1" s="81"/>
      <c r="TRY1" s="81"/>
      <c r="TRZ1" s="81"/>
      <c r="TSA1" s="81"/>
      <c r="TSB1" s="81"/>
      <c r="TSC1" s="81"/>
      <c r="TSD1" s="81"/>
      <c r="TSE1" s="81"/>
      <c r="TSF1" s="81"/>
      <c r="TSG1" s="81"/>
      <c r="TSH1" s="81"/>
      <c r="TSI1" s="81"/>
      <c r="TSJ1" s="81"/>
      <c r="TSK1" s="81"/>
      <c r="TSL1" s="81"/>
      <c r="TSM1" s="81"/>
      <c r="TSN1" s="81"/>
      <c r="TSO1" s="81"/>
      <c r="TSP1" s="81"/>
      <c r="TSQ1" s="81"/>
      <c r="TSR1" s="81"/>
      <c r="TSS1" s="81"/>
      <c r="TST1" s="81"/>
      <c r="TSU1" s="81"/>
      <c r="TSV1" s="81"/>
      <c r="TSW1" s="81"/>
      <c r="TSX1" s="81"/>
      <c r="TSY1" s="81"/>
      <c r="TSZ1" s="81"/>
      <c r="TTA1" s="81"/>
      <c r="TTB1" s="81"/>
      <c r="TTC1" s="81"/>
      <c r="TTD1" s="81"/>
      <c r="TTE1" s="81"/>
      <c r="TTF1" s="81"/>
      <c r="TTG1" s="81"/>
      <c r="TTH1" s="81"/>
      <c r="TTI1" s="81"/>
      <c r="TTJ1" s="81"/>
      <c r="TTK1" s="81"/>
      <c r="TTL1" s="81"/>
      <c r="TTM1" s="81"/>
      <c r="TTN1" s="81"/>
      <c r="TTO1" s="81"/>
      <c r="TTP1" s="81"/>
      <c r="TTQ1" s="81"/>
      <c r="TTR1" s="81"/>
      <c r="TTS1" s="81"/>
      <c r="TTT1" s="81"/>
      <c r="TTU1" s="81"/>
      <c r="TTV1" s="81"/>
      <c r="TTW1" s="81"/>
      <c r="TTX1" s="81"/>
      <c r="TTY1" s="81"/>
      <c r="TTZ1" s="81"/>
      <c r="TUA1" s="81"/>
      <c r="TUB1" s="81"/>
      <c r="TUC1" s="81"/>
      <c r="TUD1" s="81"/>
      <c r="TUE1" s="81"/>
      <c r="TUF1" s="81"/>
      <c r="TUG1" s="81"/>
      <c r="TUH1" s="81"/>
      <c r="TUI1" s="81"/>
      <c r="TUJ1" s="81"/>
      <c r="TUK1" s="81"/>
      <c r="TUL1" s="81"/>
      <c r="TUM1" s="81"/>
      <c r="TUN1" s="81"/>
      <c r="TUO1" s="81"/>
      <c r="TUP1" s="81"/>
      <c r="TUQ1" s="81"/>
      <c r="TUR1" s="81"/>
      <c r="TUS1" s="81"/>
      <c r="TUT1" s="81"/>
      <c r="TUU1" s="81"/>
      <c r="TUV1" s="81"/>
      <c r="TUW1" s="81"/>
      <c r="TUX1" s="81"/>
      <c r="TUY1" s="81"/>
      <c r="TUZ1" s="81"/>
      <c r="TVA1" s="81"/>
      <c r="TVB1" s="81"/>
      <c r="TVC1" s="81"/>
      <c r="TVD1" s="81"/>
      <c r="TVE1" s="81"/>
      <c r="TVF1" s="81"/>
      <c r="TVG1" s="81"/>
      <c r="TVH1" s="81"/>
      <c r="TVI1" s="81"/>
      <c r="TVJ1" s="81"/>
      <c r="TVK1" s="81"/>
      <c r="TVL1" s="81"/>
      <c r="TVM1" s="81"/>
      <c r="TVN1" s="81"/>
      <c r="TVO1" s="81"/>
      <c r="TVP1" s="81"/>
      <c r="TVQ1" s="81"/>
      <c r="TVR1" s="81"/>
      <c r="TVS1" s="81"/>
      <c r="TVT1" s="81"/>
      <c r="TVU1" s="81"/>
      <c r="TVV1" s="81"/>
      <c r="TVW1" s="81"/>
      <c r="TVX1" s="81"/>
      <c r="TVY1" s="81"/>
      <c r="TVZ1" s="81"/>
      <c r="TWA1" s="81"/>
      <c r="TWB1" s="81"/>
      <c r="TWC1" s="81"/>
      <c r="TWD1" s="81"/>
      <c r="TWE1" s="81"/>
      <c r="TWF1" s="81"/>
      <c r="TWG1" s="81"/>
      <c r="TWH1" s="81"/>
      <c r="TWI1" s="81"/>
      <c r="TWJ1" s="81"/>
      <c r="TWK1" s="81"/>
      <c r="TWL1" s="81"/>
      <c r="TWM1" s="81"/>
      <c r="TWN1" s="81"/>
      <c r="TWO1" s="81"/>
      <c r="TWP1" s="81"/>
      <c r="TWQ1" s="81"/>
      <c r="TWR1" s="81"/>
      <c r="TWS1" s="81"/>
      <c r="TWT1" s="81"/>
      <c r="TWU1" s="81"/>
      <c r="TWV1" s="81"/>
      <c r="TWW1" s="81"/>
      <c r="TWX1" s="81"/>
      <c r="TWY1" s="81"/>
      <c r="TWZ1" s="81"/>
      <c r="TXA1" s="81"/>
      <c r="TXB1" s="81"/>
      <c r="TXC1" s="81"/>
      <c r="TXD1" s="81"/>
      <c r="TXE1" s="81"/>
      <c r="TXF1" s="81"/>
      <c r="TXG1" s="81"/>
      <c r="TXH1" s="81"/>
      <c r="TXI1" s="81"/>
      <c r="TXJ1" s="81"/>
      <c r="TXK1" s="81"/>
      <c r="TXL1" s="81"/>
      <c r="TXM1" s="81"/>
      <c r="TXN1" s="81"/>
      <c r="TXO1" s="81"/>
      <c r="TXP1" s="81"/>
      <c r="TXQ1" s="81"/>
      <c r="TXR1" s="81"/>
      <c r="TXS1" s="81"/>
      <c r="TXT1" s="81"/>
      <c r="TXU1" s="81"/>
      <c r="TXV1" s="81"/>
      <c r="TXW1" s="81"/>
      <c r="TXX1" s="81"/>
      <c r="TXY1" s="81"/>
      <c r="TXZ1" s="81"/>
      <c r="TYA1" s="81"/>
      <c r="TYB1" s="81"/>
      <c r="TYC1" s="81"/>
      <c r="TYD1" s="81"/>
      <c r="TYE1" s="81"/>
      <c r="TYF1" s="81"/>
      <c r="TYG1" s="81"/>
      <c r="TYH1" s="81"/>
      <c r="TYI1" s="81"/>
      <c r="TYJ1" s="81"/>
      <c r="TYK1" s="81"/>
      <c r="TYL1" s="81"/>
      <c r="TYM1" s="81"/>
      <c r="TYN1" s="81"/>
      <c r="TYO1" s="81"/>
      <c r="TYP1" s="81"/>
      <c r="TYQ1" s="81"/>
      <c r="TYR1" s="81"/>
      <c r="TYS1" s="81"/>
      <c r="TYT1" s="81"/>
      <c r="TYU1" s="81"/>
      <c r="TYV1" s="81"/>
      <c r="TYW1" s="81"/>
      <c r="TYX1" s="81"/>
      <c r="TYY1" s="81"/>
      <c r="TYZ1" s="81"/>
      <c r="TZA1" s="81"/>
      <c r="TZB1" s="81"/>
      <c r="TZC1" s="81"/>
      <c r="TZD1" s="81"/>
      <c r="TZE1" s="81"/>
      <c r="TZF1" s="81"/>
      <c r="TZG1" s="81"/>
      <c r="TZH1" s="81"/>
      <c r="TZI1" s="81"/>
      <c r="TZJ1" s="81"/>
      <c r="TZK1" s="81"/>
      <c r="TZL1" s="81"/>
      <c r="TZM1" s="81"/>
      <c r="TZN1" s="81"/>
      <c r="TZO1" s="81"/>
      <c r="TZP1" s="81"/>
      <c r="TZQ1" s="81"/>
      <c r="TZR1" s="81"/>
      <c r="TZS1" s="81"/>
      <c r="TZT1" s="81"/>
      <c r="TZU1" s="81"/>
      <c r="TZV1" s="81"/>
      <c r="TZW1" s="81"/>
      <c r="TZX1" s="81"/>
      <c r="TZY1" s="81"/>
      <c r="TZZ1" s="81"/>
      <c r="UAA1" s="81"/>
      <c r="UAB1" s="81"/>
      <c r="UAC1" s="81"/>
      <c r="UAD1" s="81"/>
      <c r="UAE1" s="81"/>
      <c r="UAF1" s="81"/>
      <c r="UAG1" s="81"/>
      <c r="UAH1" s="81"/>
      <c r="UAI1" s="81"/>
      <c r="UAJ1" s="81"/>
      <c r="UAK1" s="81"/>
      <c r="UAL1" s="81"/>
      <c r="UAM1" s="81"/>
      <c r="UAN1" s="81"/>
      <c r="UAO1" s="81"/>
      <c r="UAP1" s="81"/>
      <c r="UAQ1" s="81"/>
      <c r="UAR1" s="81"/>
      <c r="UAS1" s="81"/>
      <c r="UAT1" s="81"/>
      <c r="UAU1" s="81"/>
      <c r="UAV1" s="81"/>
      <c r="UAW1" s="81"/>
      <c r="UAX1" s="81"/>
      <c r="UAY1" s="81"/>
      <c r="UAZ1" s="81"/>
      <c r="UBA1" s="81"/>
      <c r="UBB1" s="81"/>
      <c r="UBC1" s="81"/>
      <c r="UBD1" s="81"/>
      <c r="UBE1" s="81"/>
      <c r="UBF1" s="81"/>
      <c r="UBG1" s="81"/>
      <c r="UBH1" s="81"/>
      <c r="UBI1" s="81"/>
      <c r="UBJ1" s="81"/>
      <c r="UBK1" s="81"/>
      <c r="UBL1" s="81"/>
      <c r="UBM1" s="81"/>
      <c r="UBN1" s="81"/>
      <c r="UBO1" s="81"/>
      <c r="UBP1" s="81"/>
      <c r="UBQ1" s="81"/>
      <c r="UBR1" s="81"/>
      <c r="UBS1" s="81"/>
      <c r="UBT1" s="81"/>
      <c r="UBU1" s="81"/>
      <c r="UBV1" s="81"/>
      <c r="UBW1" s="81"/>
      <c r="UBX1" s="81"/>
      <c r="UBY1" s="81"/>
      <c r="UBZ1" s="81"/>
      <c r="UCA1" s="81"/>
      <c r="UCB1" s="81"/>
      <c r="UCC1" s="81"/>
      <c r="UCD1" s="81"/>
      <c r="UCE1" s="81"/>
      <c r="UCF1" s="81"/>
      <c r="UCG1" s="81"/>
      <c r="UCH1" s="81"/>
      <c r="UCI1" s="81"/>
      <c r="UCJ1" s="81"/>
      <c r="UCK1" s="81"/>
      <c r="UCL1" s="81"/>
      <c r="UCM1" s="81"/>
      <c r="UCN1" s="81"/>
      <c r="UCO1" s="81"/>
      <c r="UCP1" s="81"/>
      <c r="UCQ1" s="81"/>
      <c r="UCR1" s="81"/>
      <c r="UCS1" s="81"/>
      <c r="UCT1" s="81"/>
      <c r="UCU1" s="81"/>
      <c r="UCV1" s="81"/>
      <c r="UCW1" s="81"/>
      <c r="UCX1" s="81"/>
      <c r="UCY1" s="81"/>
      <c r="UCZ1" s="81"/>
      <c r="UDA1" s="81"/>
      <c r="UDB1" s="81"/>
      <c r="UDC1" s="81"/>
      <c r="UDD1" s="81"/>
      <c r="UDE1" s="81"/>
      <c r="UDF1" s="81"/>
      <c r="UDG1" s="81"/>
      <c r="UDH1" s="81"/>
      <c r="UDI1" s="81"/>
      <c r="UDJ1" s="81"/>
      <c r="UDK1" s="81"/>
      <c r="UDL1" s="81"/>
      <c r="UDM1" s="81"/>
      <c r="UDN1" s="81"/>
      <c r="UDO1" s="81"/>
      <c r="UDP1" s="81"/>
      <c r="UDQ1" s="81"/>
      <c r="UDR1" s="81"/>
      <c r="UDS1" s="81"/>
      <c r="UDT1" s="81"/>
      <c r="UDU1" s="81"/>
      <c r="UDV1" s="81"/>
      <c r="UDW1" s="81"/>
      <c r="UDX1" s="81"/>
      <c r="UDY1" s="81"/>
      <c r="UDZ1" s="81"/>
      <c r="UEA1" s="81"/>
      <c r="UEB1" s="81"/>
      <c r="UEC1" s="81"/>
      <c r="UED1" s="81"/>
      <c r="UEE1" s="81"/>
      <c r="UEF1" s="81"/>
      <c r="UEG1" s="81"/>
      <c r="UEH1" s="81"/>
      <c r="UEI1" s="81"/>
      <c r="UEJ1" s="81"/>
      <c r="UEK1" s="81"/>
      <c r="UEL1" s="81"/>
      <c r="UEM1" s="81"/>
      <c r="UEN1" s="81"/>
      <c r="UEO1" s="81"/>
      <c r="UEP1" s="81"/>
      <c r="UEQ1" s="81"/>
      <c r="UER1" s="81"/>
      <c r="UES1" s="81"/>
      <c r="UET1" s="81"/>
      <c r="UEU1" s="81"/>
      <c r="UEV1" s="81"/>
      <c r="UEW1" s="81"/>
      <c r="UEX1" s="81"/>
      <c r="UEY1" s="81"/>
      <c r="UEZ1" s="81"/>
      <c r="UFA1" s="81"/>
      <c r="UFB1" s="81"/>
      <c r="UFC1" s="81"/>
      <c r="UFD1" s="81"/>
      <c r="UFE1" s="81"/>
      <c r="UFF1" s="81"/>
      <c r="UFG1" s="81"/>
      <c r="UFH1" s="81"/>
      <c r="UFI1" s="81"/>
      <c r="UFJ1" s="81"/>
      <c r="UFK1" s="81"/>
      <c r="UFL1" s="81"/>
      <c r="UFM1" s="81"/>
      <c r="UFN1" s="81"/>
      <c r="UFO1" s="81"/>
      <c r="UFP1" s="81"/>
      <c r="UFQ1" s="81"/>
      <c r="UFR1" s="81"/>
      <c r="UFS1" s="81"/>
      <c r="UFT1" s="81"/>
      <c r="UFU1" s="81"/>
      <c r="UFV1" s="81"/>
      <c r="UFW1" s="81"/>
      <c r="UFX1" s="81"/>
      <c r="UFY1" s="81"/>
      <c r="UFZ1" s="81"/>
      <c r="UGA1" s="81"/>
      <c r="UGB1" s="81"/>
      <c r="UGC1" s="81"/>
      <c r="UGD1" s="81"/>
      <c r="UGE1" s="81"/>
      <c r="UGF1" s="81"/>
      <c r="UGG1" s="81"/>
      <c r="UGH1" s="81"/>
      <c r="UGI1" s="81"/>
      <c r="UGJ1" s="81"/>
      <c r="UGK1" s="81"/>
      <c r="UGL1" s="81"/>
      <c r="UGM1" s="81"/>
      <c r="UGN1" s="81"/>
      <c r="UGO1" s="81"/>
      <c r="UGP1" s="81"/>
      <c r="UGQ1" s="81"/>
      <c r="UGR1" s="81"/>
      <c r="UGS1" s="81"/>
      <c r="UGT1" s="81"/>
      <c r="UGU1" s="81"/>
      <c r="UGV1" s="81"/>
      <c r="UGW1" s="81"/>
      <c r="UGX1" s="81"/>
      <c r="UGY1" s="81"/>
      <c r="UGZ1" s="81"/>
      <c r="UHA1" s="81"/>
      <c r="UHB1" s="81"/>
      <c r="UHC1" s="81"/>
      <c r="UHD1" s="81"/>
      <c r="UHE1" s="81"/>
      <c r="UHF1" s="81"/>
      <c r="UHG1" s="81"/>
      <c r="UHH1" s="81"/>
      <c r="UHI1" s="81"/>
      <c r="UHJ1" s="81"/>
      <c r="UHK1" s="81"/>
      <c r="UHL1" s="81"/>
      <c r="UHM1" s="81"/>
      <c r="UHN1" s="81"/>
      <c r="UHO1" s="81"/>
      <c r="UHP1" s="81"/>
      <c r="UHQ1" s="81"/>
      <c r="UHR1" s="81"/>
      <c r="UHS1" s="81"/>
      <c r="UHT1" s="81"/>
      <c r="UHU1" s="81"/>
      <c r="UHV1" s="81"/>
      <c r="UHW1" s="81"/>
      <c r="UHX1" s="81"/>
      <c r="UHY1" s="81"/>
      <c r="UHZ1" s="81"/>
      <c r="UIA1" s="81"/>
      <c r="UIB1" s="81"/>
      <c r="UIC1" s="81"/>
      <c r="UID1" s="81"/>
      <c r="UIE1" s="81"/>
      <c r="UIF1" s="81"/>
      <c r="UIG1" s="81"/>
      <c r="UIH1" s="81"/>
      <c r="UII1" s="81"/>
      <c r="UIJ1" s="81"/>
      <c r="UIK1" s="81"/>
      <c r="UIL1" s="81"/>
      <c r="UIM1" s="81"/>
      <c r="UIN1" s="81"/>
      <c r="UIO1" s="81"/>
      <c r="UIP1" s="81"/>
      <c r="UIQ1" s="81"/>
      <c r="UIR1" s="81"/>
      <c r="UIS1" s="81"/>
      <c r="UIT1" s="81"/>
      <c r="UIU1" s="81"/>
      <c r="UIV1" s="81"/>
      <c r="UIW1" s="81"/>
      <c r="UIX1" s="81"/>
      <c r="UIY1" s="81"/>
      <c r="UIZ1" s="81"/>
      <c r="UJA1" s="81"/>
      <c r="UJB1" s="81"/>
      <c r="UJC1" s="81"/>
      <c r="UJD1" s="81"/>
      <c r="UJE1" s="81"/>
      <c r="UJF1" s="81"/>
      <c r="UJG1" s="81"/>
      <c r="UJH1" s="81"/>
      <c r="UJI1" s="81"/>
      <c r="UJJ1" s="81"/>
      <c r="UJK1" s="81"/>
      <c r="UJL1" s="81"/>
      <c r="UJM1" s="81"/>
      <c r="UJN1" s="81"/>
      <c r="UJO1" s="81"/>
      <c r="UJP1" s="81"/>
      <c r="UJQ1" s="81"/>
      <c r="UJR1" s="81"/>
      <c r="UJS1" s="81"/>
      <c r="UJT1" s="81"/>
      <c r="UJU1" s="81"/>
      <c r="UJV1" s="81"/>
      <c r="UJW1" s="81"/>
      <c r="UJX1" s="81"/>
      <c r="UJY1" s="81"/>
      <c r="UJZ1" s="81"/>
      <c r="UKA1" s="81"/>
      <c r="UKB1" s="81"/>
      <c r="UKC1" s="81"/>
      <c r="UKD1" s="81"/>
      <c r="UKE1" s="81"/>
      <c r="UKF1" s="81"/>
      <c r="UKG1" s="81"/>
      <c r="UKH1" s="81"/>
      <c r="UKI1" s="81"/>
      <c r="UKJ1" s="81"/>
      <c r="UKK1" s="81"/>
      <c r="UKL1" s="81"/>
      <c r="UKM1" s="81"/>
      <c r="UKN1" s="81"/>
      <c r="UKO1" s="81"/>
      <c r="UKP1" s="81"/>
      <c r="UKQ1" s="81"/>
      <c r="UKR1" s="81"/>
      <c r="UKS1" s="81"/>
      <c r="UKT1" s="81"/>
      <c r="UKU1" s="81"/>
      <c r="UKV1" s="81"/>
      <c r="UKW1" s="81"/>
      <c r="UKX1" s="81"/>
      <c r="UKY1" s="81"/>
      <c r="UKZ1" s="81"/>
      <c r="ULA1" s="81"/>
      <c r="ULB1" s="81"/>
      <c r="ULC1" s="81"/>
      <c r="ULD1" s="81"/>
      <c r="ULE1" s="81"/>
      <c r="ULF1" s="81"/>
      <c r="ULG1" s="81"/>
      <c r="ULH1" s="81"/>
      <c r="ULI1" s="81"/>
      <c r="ULJ1" s="81"/>
      <c r="ULK1" s="81"/>
      <c r="ULL1" s="81"/>
      <c r="ULM1" s="81"/>
      <c r="ULN1" s="81"/>
      <c r="ULO1" s="81"/>
      <c r="ULP1" s="81"/>
      <c r="ULQ1" s="81"/>
      <c r="ULR1" s="81"/>
      <c r="ULS1" s="81"/>
      <c r="ULT1" s="81"/>
      <c r="ULU1" s="81"/>
      <c r="ULV1" s="81"/>
      <c r="ULW1" s="81"/>
      <c r="ULX1" s="81"/>
      <c r="ULY1" s="81"/>
      <c r="ULZ1" s="81"/>
      <c r="UMA1" s="81"/>
      <c r="UMB1" s="81"/>
      <c r="UMC1" s="81"/>
      <c r="UMD1" s="81"/>
      <c r="UME1" s="81"/>
      <c r="UMF1" s="81"/>
      <c r="UMG1" s="81"/>
      <c r="UMH1" s="81"/>
      <c r="UMI1" s="81"/>
      <c r="UMJ1" s="81"/>
      <c r="UMK1" s="81"/>
      <c r="UML1" s="81"/>
      <c r="UMM1" s="81"/>
      <c r="UMN1" s="81"/>
      <c r="UMO1" s="81"/>
      <c r="UMP1" s="81"/>
      <c r="UMQ1" s="81"/>
      <c r="UMR1" s="81"/>
      <c r="UMS1" s="81"/>
      <c r="UMT1" s="81"/>
      <c r="UMU1" s="81"/>
      <c r="UMV1" s="81"/>
      <c r="UMW1" s="81"/>
      <c r="UMX1" s="81"/>
      <c r="UMY1" s="81"/>
      <c r="UMZ1" s="81"/>
      <c r="UNA1" s="81"/>
      <c r="UNB1" s="81"/>
      <c r="UNC1" s="81"/>
      <c r="UND1" s="81"/>
      <c r="UNE1" s="81"/>
      <c r="UNF1" s="81"/>
      <c r="UNG1" s="81"/>
      <c r="UNH1" s="81"/>
      <c r="UNI1" s="81"/>
      <c r="UNJ1" s="81"/>
      <c r="UNK1" s="81"/>
      <c r="UNL1" s="81"/>
      <c r="UNM1" s="81"/>
      <c r="UNN1" s="81"/>
      <c r="UNO1" s="81"/>
      <c r="UNP1" s="81"/>
      <c r="UNQ1" s="81"/>
      <c r="UNR1" s="81"/>
      <c r="UNS1" s="81"/>
      <c r="UNT1" s="81"/>
      <c r="UNU1" s="81"/>
      <c r="UNV1" s="81"/>
      <c r="UNW1" s="81"/>
      <c r="UNX1" s="81"/>
      <c r="UNY1" s="81"/>
      <c r="UNZ1" s="81"/>
      <c r="UOA1" s="81"/>
      <c r="UOB1" s="81"/>
      <c r="UOC1" s="81"/>
      <c r="UOD1" s="81"/>
      <c r="UOE1" s="81"/>
      <c r="UOF1" s="81"/>
      <c r="UOG1" s="81"/>
      <c r="UOH1" s="81"/>
      <c r="UOI1" s="81"/>
      <c r="UOJ1" s="81"/>
      <c r="UOK1" s="81"/>
      <c r="UOL1" s="81"/>
      <c r="UOM1" s="81"/>
      <c r="UON1" s="81"/>
      <c r="UOO1" s="81"/>
      <c r="UOP1" s="81"/>
      <c r="UOQ1" s="81"/>
      <c r="UOR1" s="81"/>
      <c r="UOS1" s="81"/>
      <c r="UOT1" s="81"/>
      <c r="UOU1" s="81"/>
      <c r="UOV1" s="81"/>
      <c r="UOW1" s="81"/>
      <c r="UOX1" s="81"/>
      <c r="UOY1" s="81"/>
      <c r="UOZ1" s="81"/>
      <c r="UPA1" s="81"/>
      <c r="UPB1" s="81"/>
      <c r="UPC1" s="81"/>
      <c r="UPD1" s="81"/>
      <c r="UPE1" s="81"/>
      <c r="UPF1" s="81"/>
      <c r="UPG1" s="81"/>
      <c r="UPH1" s="81"/>
      <c r="UPI1" s="81"/>
      <c r="UPJ1" s="81"/>
      <c r="UPK1" s="81"/>
      <c r="UPL1" s="81"/>
      <c r="UPM1" s="81"/>
      <c r="UPN1" s="81"/>
      <c r="UPO1" s="81"/>
      <c r="UPP1" s="81"/>
      <c r="UPQ1" s="81"/>
      <c r="UPR1" s="81"/>
      <c r="UPS1" s="81"/>
      <c r="UPT1" s="81"/>
      <c r="UPU1" s="81"/>
      <c r="UPV1" s="81"/>
      <c r="UPW1" s="81"/>
      <c r="UPX1" s="81"/>
      <c r="UPY1" s="81"/>
      <c r="UPZ1" s="81"/>
      <c r="UQA1" s="81"/>
      <c r="UQB1" s="81"/>
      <c r="UQC1" s="81"/>
      <c r="UQD1" s="81"/>
      <c r="UQE1" s="81"/>
      <c r="UQF1" s="81"/>
      <c r="UQG1" s="81"/>
      <c r="UQH1" s="81"/>
      <c r="UQI1" s="81"/>
      <c r="UQJ1" s="81"/>
      <c r="UQK1" s="81"/>
      <c r="UQL1" s="81"/>
      <c r="UQM1" s="81"/>
      <c r="UQN1" s="81"/>
      <c r="UQO1" s="81"/>
      <c r="UQP1" s="81"/>
      <c r="UQQ1" s="81"/>
      <c r="UQR1" s="81"/>
      <c r="UQS1" s="81"/>
      <c r="UQT1" s="81"/>
      <c r="UQU1" s="81"/>
      <c r="UQV1" s="81"/>
      <c r="UQW1" s="81"/>
      <c r="UQX1" s="81"/>
      <c r="UQY1" s="81"/>
      <c r="UQZ1" s="81"/>
      <c r="URA1" s="81"/>
      <c r="URB1" s="81"/>
      <c r="URC1" s="81"/>
      <c r="URD1" s="81"/>
      <c r="URE1" s="81"/>
      <c r="URF1" s="81"/>
      <c r="URG1" s="81"/>
      <c r="URH1" s="81"/>
      <c r="URI1" s="81"/>
      <c r="URJ1" s="81"/>
      <c r="URK1" s="81"/>
      <c r="URL1" s="81"/>
      <c r="URM1" s="81"/>
      <c r="URN1" s="81"/>
      <c r="URO1" s="81"/>
      <c r="URP1" s="81"/>
      <c r="URQ1" s="81"/>
      <c r="URR1" s="81"/>
      <c r="URS1" s="81"/>
      <c r="URT1" s="81"/>
      <c r="URU1" s="81"/>
      <c r="URV1" s="81"/>
      <c r="URW1" s="81"/>
      <c r="URX1" s="81"/>
      <c r="URY1" s="81"/>
      <c r="URZ1" s="81"/>
      <c r="USA1" s="81"/>
      <c r="USB1" s="81"/>
      <c r="USC1" s="81"/>
      <c r="USD1" s="81"/>
      <c r="USE1" s="81"/>
      <c r="USF1" s="81"/>
      <c r="USG1" s="81"/>
      <c r="USH1" s="81"/>
      <c r="USI1" s="81"/>
      <c r="USJ1" s="81"/>
      <c r="USK1" s="81"/>
      <c r="USL1" s="81"/>
      <c r="USM1" s="81"/>
      <c r="USN1" s="81"/>
      <c r="USO1" s="81"/>
      <c r="USP1" s="81"/>
      <c r="USQ1" s="81"/>
      <c r="USR1" s="81"/>
      <c r="USS1" s="81"/>
      <c r="UST1" s="81"/>
      <c r="USU1" s="81"/>
      <c r="USV1" s="81"/>
      <c r="USW1" s="81"/>
      <c r="USX1" s="81"/>
      <c r="USY1" s="81"/>
      <c r="USZ1" s="81"/>
      <c r="UTA1" s="81"/>
      <c r="UTB1" s="81"/>
      <c r="UTC1" s="81"/>
      <c r="UTD1" s="81"/>
      <c r="UTE1" s="81"/>
      <c r="UTF1" s="81"/>
      <c r="UTG1" s="81"/>
      <c r="UTH1" s="81"/>
      <c r="UTI1" s="81"/>
      <c r="UTJ1" s="81"/>
      <c r="UTK1" s="81"/>
      <c r="UTL1" s="81"/>
      <c r="UTM1" s="81"/>
      <c r="UTN1" s="81"/>
      <c r="UTO1" s="81"/>
      <c r="UTP1" s="81"/>
      <c r="UTQ1" s="81"/>
      <c r="UTR1" s="81"/>
      <c r="UTS1" s="81"/>
      <c r="UTT1" s="81"/>
      <c r="UTU1" s="81"/>
      <c r="UTV1" s="81"/>
      <c r="UTW1" s="81"/>
      <c r="UTX1" s="81"/>
      <c r="UTY1" s="81"/>
      <c r="UTZ1" s="81"/>
      <c r="UUA1" s="81"/>
      <c r="UUB1" s="81"/>
      <c r="UUC1" s="81"/>
      <c r="UUD1" s="81"/>
      <c r="UUE1" s="81"/>
      <c r="UUF1" s="81"/>
      <c r="UUG1" s="81"/>
      <c r="UUH1" s="81"/>
      <c r="UUI1" s="81"/>
      <c r="UUJ1" s="81"/>
      <c r="UUK1" s="81"/>
      <c r="UUL1" s="81"/>
      <c r="UUM1" s="81"/>
      <c r="UUN1" s="81"/>
      <c r="UUO1" s="81"/>
      <c r="UUP1" s="81"/>
      <c r="UUQ1" s="81"/>
      <c r="UUR1" s="81"/>
      <c r="UUS1" s="81"/>
      <c r="UUT1" s="81"/>
      <c r="UUU1" s="81"/>
      <c r="UUV1" s="81"/>
      <c r="UUW1" s="81"/>
      <c r="UUX1" s="81"/>
      <c r="UUY1" s="81"/>
      <c r="UUZ1" s="81"/>
      <c r="UVA1" s="81"/>
      <c r="UVB1" s="81"/>
      <c r="UVC1" s="81"/>
      <c r="UVD1" s="81"/>
      <c r="UVE1" s="81"/>
      <c r="UVF1" s="81"/>
      <c r="UVG1" s="81"/>
      <c r="UVH1" s="81"/>
      <c r="UVI1" s="81"/>
      <c r="UVJ1" s="81"/>
      <c r="UVK1" s="81"/>
      <c r="UVL1" s="81"/>
      <c r="UVM1" s="81"/>
      <c r="UVN1" s="81"/>
      <c r="UVO1" s="81"/>
      <c r="UVP1" s="81"/>
      <c r="UVQ1" s="81"/>
      <c r="UVR1" s="81"/>
      <c r="UVS1" s="81"/>
      <c r="UVT1" s="81"/>
      <c r="UVU1" s="81"/>
      <c r="UVV1" s="81"/>
      <c r="UVW1" s="81"/>
      <c r="UVX1" s="81"/>
      <c r="UVY1" s="81"/>
      <c r="UVZ1" s="81"/>
      <c r="UWA1" s="81"/>
      <c r="UWB1" s="81"/>
      <c r="UWC1" s="81"/>
      <c r="UWD1" s="81"/>
      <c r="UWE1" s="81"/>
      <c r="UWF1" s="81"/>
      <c r="UWG1" s="81"/>
      <c r="UWH1" s="81"/>
      <c r="UWI1" s="81"/>
      <c r="UWJ1" s="81"/>
      <c r="UWK1" s="81"/>
      <c r="UWL1" s="81"/>
      <c r="UWM1" s="81"/>
      <c r="UWN1" s="81"/>
      <c r="UWO1" s="81"/>
      <c r="UWP1" s="81"/>
      <c r="UWQ1" s="81"/>
      <c r="UWR1" s="81"/>
      <c r="UWS1" s="81"/>
      <c r="UWT1" s="81"/>
      <c r="UWU1" s="81"/>
      <c r="UWV1" s="81"/>
      <c r="UWW1" s="81"/>
      <c r="UWX1" s="81"/>
      <c r="UWY1" s="81"/>
      <c r="UWZ1" s="81"/>
      <c r="UXA1" s="81"/>
      <c r="UXB1" s="81"/>
      <c r="UXC1" s="81"/>
      <c r="UXD1" s="81"/>
      <c r="UXE1" s="81"/>
      <c r="UXF1" s="81"/>
      <c r="UXG1" s="81"/>
      <c r="UXH1" s="81"/>
      <c r="UXI1" s="81"/>
      <c r="UXJ1" s="81"/>
      <c r="UXK1" s="81"/>
      <c r="UXL1" s="81"/>
      <c r="UXM1" s="81"/>
      <c r="UXN1" s="81"/>
      <c r="UXO1" s="81"/>
      <c r="UXP1" s="81"/>
      <c r="UXQ1" s="81"/>
      <c r="UXR1" s="81"/>
      <c r="UXS1" s="81"/>
      <c r="UXT1" s="81"/>
      <c r="UXU1" s="81"/>
      <c r="UXV1" s="81"/>
      <c r="UXW1" s="81"/>
      <c r="UXX1" s="81"/>
      <c r="UXY1" s="81"/>
      <c r="UXZ1" s="81"/>
      <c r="UYA1" s="81"/>
      <c r="UYB1" s="81"/>
      <c r="UYC1" s="81"/>
      <c r="UYD1" s="81"/>
      <c r="UYE1" s="81"/>
      <c r="UYF1" s="81"/>
      <c r="UYG1" s="81"/>
      <c r="UYH1" s="81"/>
      <c r="UYI1" s="81"/>
      <c r="UYJ1" s="81"/>
      <c r="UYK1" s="81"/>
      <c r="UYL1" s="81"/>
      <c r="UYM1" s="81"/>
      <c r="UYN1" s="81"/>
      <c r="UYO1" s="81"/>
      <c r="UYP1" s="81"/>
      <c r="UYQ1" s="81"/>
      <c r="UYR1" s="81"/>
      <c r="UYS1" s="81"/>
      <c r="UYT1" s="81"/>
      <c r="UYU1" s="81"/>
      <c r="UYV1" s="81"/>
      <c r="UYW1" s="81"/>
      <c r="UYX1" s="81"/>
      <c r="UYY1" s="81"/>
      <c r="UYZ1" s="81"/>
      <c r="UZA1" s="81"/>
      <c r="UZB1" s="81"/>
      <c r="UZC1" s="81"/>
      <c r="UZD1" s="81"/>
      <c r="UZE1" s="81"/>
      <c r="UZF1" s="81"/>
      <c r="UZG1" s="81"/>
      <c r="UZH1" s="81"/>
      <c r="UZI1" s="81"/>
      <c r="UZJ1" s="81"/>
      <c r="UZK1" s="81"/>
      <c r="UZL1" s="81"/>
      <c r="UZM1" s="81"/>
      <c r="UZN1" s="81"/>
      <c r="UZO1" s="81"/>
      <c r="UZP1" s="81"/>
      <c r="UZQ1" s="81"/>
      <c r="UZR1" s="81"/>
      <c r="UZS1" s="81"/>
      <c r="UZT1" s="81"/>
      <c r="UZU1" s="81"/>
      <c r="UZV1" s="81"/>
      <c r="UZW1" s="81"/>
      <c r="UZX1" s="81"/>
      <c r="UZY1" s="81"/>
      <c r="UZZ1" s="81"/>
      <c r="VAA1" s="81"/>
      <c r="VAB1" s="81"/>
      <c r="VAC1" s="81"/>
      <c r="VAD1" s="81"/>
      <c r="VAE1" s="81"/>
      <c r="VAF1" s="81"/>
      <c r="VAG1" s="81"/>
      <c r="VAH1" s="81"/>
      <c r="VAI1" s="81"/>
      <c r="VAJ1" s="81"/>
      <c r="VAK1" s="81"/>
      <c r="VAL1" s="81"/>
      <c r="VAM1" s="81"/>
      <c r="VAN1" s="81"/>
      <c r="VAO1" s="81"/>
      <c r="VAP1" s="81"/>
      <c r="VAQ1" s="81"/>
      <c r="VAR1" s="81"/>
      <c r="VAS1" s="81"/>
      <c r="VAT1" s="81"/>
      <c r="VAU1" s="81"/>
      <c r="VAV1" s="81"/>
      <c r="VAW1" s="81"/>
      <c r="VAX1" s="81"/>
      <c r="VAY1" s="81"/>
      <c r="VAZ1" s="81"/>
      <c r="VBA1" s="81"/>
      <c r="VBB1" s="81"/>
      <c r="VBC1" s="81"/>
      <c r="VBD1" s="81"/>
      <c r="VBE1" s="81"/>
      <c r="VBF1" s="81"/>
      <c r="VBG1" s="81"/>
      <c r="VBH1" s="81"/>
      <c r="VBI1" s="81"/>
      <c r="VBJ1" s="81"/>
      <c r="VBK1" s="81"/>
      <c r="VBL1" s="81"/>
      <c r="VBM1" s="81"/>
      <c r="VBN1" s="81"/>
      <c r="VBO1" s="81"/>
      <c r="VBP1" s="81"/>
      <c r="VBQ1" s="81"/>
      <c r="VBR1" s="81"/>
      <c r="VBS1" s="81"/>
      <c r="VBT1" s="81"/>
      <c r="VBU1" s="81"/>
      <c r="VBV1" s="81"/>
      <c r="VBW1" s="81"/>
      <c r="VBX1" s="81"/>
      <c r="VBY1" s="81"/>
      <c r="VBZ1" s="81"/>
      <c r="VCA1" s="81"/>
      <c r="VCB1" s="81"/>
      <c r="VCC1" s="81"/>
      <c r="VCD1" s="81"/>
      <c r="VCE1" s="81"/>
      <c r="VCF1" s="81"/>
      <c r="VCG1" s="81"/>
      <c r="VCH1" s="81"/>
      <c r="VCI1" s="81"/>
      <c r="VCJ1" s="81"/>
      <c r="VCK1" s="81"/>
      <c r="VCL1" s="81"/>
      <c r="VCM1" s="81"/>
      <c r="VCN1" s="81"/>
      <c r="VCO1" s="81"/>
      <c r="VCP1" s="81"/>
      <c r="VCQ1" s="81"/>
      <c r="VCR1" s="81"/>
      <c r="VCS1" s="81"/>
      <c r="VCT1" s="81"/>
      <c r="VCU1" s="81"/>
      <c r="VCV1" s="81"/>
      <c r="VCW1" s="81"/>
      <c r="VCX1" s="81"/>
      <c r="VCY1" s="81"/>
      <c r="VCZ1" s="81"/>
      <c r="VDA1" s="81"/>
      <c r="VDB1" s="81"/>
      <c r="VDC1" s="81"/>
      <c r="VDD1" s="81"/>
      <c r="VDE1" s="81"/>
      <c r="VDF1" s="81"/>
      <c r="VDG1" s="81"/>
      <c r="VDH1" s="81"/>
      <c r="VDI1" s="81"/>
      <c r="VDJ1" s="81"/>
      <c r="VDK1" s="81"/>
      <c r="VDL1" s="81"/>
      <c r="VDM1" s="81"/>
      <c r="VDN1" s="81"/>
      <c r="VDO1" s="81"/>
      <c r="VDP1" s="81"/>
      <c r="VDQ1" s="81"/>
      <c r="VDR1" s="81"/>
      <c r="VDS1" s="81"/>
      <c r="VDT1" s="81"/>
      <c r="VDU1" s="81"/>
      <c r="VDV1" s="81"/>
      <c r="VDW1" s="81"/>
      <c r="VDX1" s="81"/>
      <c r="VDY1" s="81"/>
      <c r="VDZ1" s="81"/>
      <c r="VEA1" s="81"/>
      <c r="VEB1" s="81"/>
      <c r="VEC1" s="81"/>
      <c r="VED1" s="81"/>
      <c r="VEE1" s="81"/>
      <c r="VEF1" s="81"/>
      <c r="VEG1" s="81"/>
      <c r="VEH1" s="81"/>
      <c r="VEI1" s="81"/>
      <c r="VEJ1" s="81"/>
      <c r="VEK1" s="81"/>
      <c r="VEL1" s="81"/>
      <c r="VEM1" s="81"/>
      <c r="VEN1" s="81"/>
      <c r="VEO1" s="81"/>
      <c r="VEP1" s="81"/>
      <c r="VEQ1" s="81"/>
      <c r="VER1" s="81"/>
      <c r="VES1" s="81"/>
      <c r="VET1" s="81"/>
      <c r="VEU1" s="81"/>
      <c r="VEV1" s="81"/>
      <c r="VEW1" s="81"/>
      <c r="VEX1" s="81"/>
      <c r="VEY1" s="81"/>
      <c r="VEZ1" s="81"/>
      <c r="VFA1" s="81"/>
      <c r="VFB1" s="81"/>
      <c r="VFC1" s="81"/>
      <c r="VFD1" s="81"/>
      <c r="VFE1" s="81"/>
      <c r="VFF1" s="81"/>
      <c r="VFG1" s="81"/>
      <c r="VFH1" s="81"/>
      <c r="VFI1" s="81"/>
      <c r="VFJ1" s="81"/>
      <c r="VFK1" s="81"/>
      <c r="VFL1" s="81"/>
      <c r="VFM1" s="81"/>
      <c r="VFN1" s="81"/>
      <c r="VFO1" s="81"/>
      <c r="VFP1" s="81"/>
      <c r="VFQ1" s="81"/>
      <c r="VFR1" s="81"/>
      <c r="VFS1" s="81"/>
      <c r="VFT1" s="81"/>
      <c r="VFU1" s="81"/>
      <c r="VFV1" s="81"/>
      <c r="VFW1" s="81"/>
      <c r="VFX1" s="81"/>
      <c r="VFY1" s="81"/>
      <c r="VFZ1" s="81"/>
      <c r="VGA1" s="81"/>
      <c r="VGB1" s="81"/>
      <c r="VGC1" s="81"/>
      <c r="VGD1" s="81"/>
      <c r="VGE1" s="81"/>
      <c r="VGF1" s="81"/>
      <c r="VGG1" s="81"/>
      <c r="VGH1" s="81"/>
      <c r="VGI1" s="81"/>
      <c r="VGJ1" s="81"/>
      <c r="VGK1" s="81"/>
      <c r="VGL1" s="81"/>
      <c r="VGM1" s="81"/>
      <c r="VGN1" s="81"/>
      <c r="VGO1" s="81"/>
      <c r="VGP1" s="81"/>
      <c r="VGQ1" s="81"/>
      <c r="VGR1" s="81"/>
      <c r="VGS1" s="81"/>
      <c r="VGT1" s="81"/>
      <c r="VGU1" s="81"/>
      <c r="VGV1" s="81"/>
      <c r="VGW1" s="81"/>
      <c r="VGX1" s="81"/>
      <c r="VGY1" s="81"/>
      <c r="VGZ1" s="81"/>
      <c r="VHA1" s="81"/>
      <c r="VHB1" s="81"/>
      <c r="VHC1" s="81"/>
      <c r="VHD1" s="81"/>
      <c r="VHE1" s="81"/>
      <c r="VHF1" s="81"/>
      <c r="VHG1" s="81"/>
      <c r="VHH1" s="81"/>
      <c r="VHI1" s="81"/>
      <c r="VHJ1" s="81"/>
      <c r="VHK1" s="81"/>
      <c r="VHL1" s="81"/>
      <c r="VHM1" s="81"/>
      <c r="VHN1" s="81"/>
      <c r="VHO1" s="81"/>
      <c r="VHP1" s="81"/>
      <c r="VHQ1" s="81"/>
      <c r="VHR1" s="81"/>
      <c r="VHS1" s="81"/>
      <c r="VHT1" s="81"/>
      <c r="VHU1" s="81"/>
      <c r="VHV1" s="81"/>
      <c r="VHW1" s="81"/>
      <c r="VHX1" s="81"/>
      <c r="VHY1" s="81"/>
      <c r="VHZ1" s="81"/>
      <c r="VIA1" s="81"/>
      <c r="VIB1" s="81"/>
      <c r="VIC1" s="81"/>
      <c r="VID1" s="81"/>
      <c r="VIE1" s="81"/>
      <c r="VIF1" s="81"/>
      <c r="VIG1" s="81"/>
      <c r="VIH1" s="81"/>
      <c r="VII1" s="81"/>
      <c r="VIJ1" s="81"/>
      <c r="VIK1" s="81"/>
      <c r="VIL1" s="81"/>
      <c r="VIM1" s="81"/>
      <c r="VIN1" s="81"/>
      <c r="VIO1" s="81"/>
      <c r="VIP1" s="81"/>
      <c r="VIQ1" s="81"/>
      <c r="VIR1" s="81"/>
      <c r="VIS1" s="81"/>
      <c r="VIT1" s="81"/>
      <c r="VIU1" s="81"/>
      <c r="VIV1" s="81"/>
      <c r="VIW1" s="81"/>
      <c r="VIX1" s="81"/>
      <c r="VIY1" s="81"/>
      <c r="VIZ1" s="81"/>
      <c r="VJA1" s="81"/>
      <c r="VJB1" s="81"/>
      <c r="VJC1" s="81"/>
      <c r="VJD1" s="81"/>
      <c r="VJE1" s="81"/>
      <c r="VJF1" s="81"/>
      <c r="VJG1" s="81"/>
      <c r="VJH1" s="81"/>
      <c r="VJI1" s="81"/>
      <c r="VJJ1" s="81"/>
      <c r="VJK1" s="81"/>
      <c r="VJL1" s="81"/>
      <c r="VJM1" s="81"/>
      <c r="VJN1" s="81"/>
      <c r="VJO1" s="81"/>
      <c r="VJP1" s="81"/>
      <c r="VJQ1" s="81"/>
      <c r="VJR1" s="81"/>
      <c r="VJS1" s="81"/>
      <c r="VJT1" s="81"/>
      <c r="VJU1" s="81"/>
      <c r="VJV1" s="81"/>
      <c r="VJW1" s="81"/>
      <c r="VJX1" s="81"/>
      <c r="VJY1" s="81"/>
      <c r="VJZ1" s="81"/>
      <c r="VKA1" s="81"/>
      <c r="VKB1" s="81"/>
      <c r="VKC1" s="81"/>
      <c r="VKD1" s="81"/>
      <c r="VKE1" s="81"/>
      <c r="VKF1" s="81"/>
      <c r="VKG1" s="81"/>
      <c r="VKH1" s="81"/>
      <c r="VKI1" s="81"/>
      <c r="VKJ1" s="81"/>
      <c r="VKK1" s="81"/>
      <c r="VKL1" s="81"/>
      <c r="VKM1" s="81"/>
      <c r="VKN1" s="81"/>
      <c r="VKO1" s="81"/>
      <c r="VKP1" s="81"/>
      <c r="VKQ1" s="81"/>
      <c r="VKR1" s="81"/>
      <c r="VKS1" s="81"/>
      <c r="VKT1" s="81"/>
      <c r="VKU1" s="81"/>
      <c r="VKV1" s="81"/>
      <c r="VKW1" s="81"/>
      <c r="VKX1" s="81"/>
      <c r="VKY1" s="81"/>
      <c r="VKZ1" s="81"/>
      <c r="VLA1" s="81"/>
      <c r="VLB1" s="81"/>
      <c r="VLC1" s="81"/>
      <c r="VLD1" s="81"/>
      <c r="VLE1" s="81"/>
      <c r="VLF1" s="81"/>
      <c r="VLG1" s="81"/>
      <c r="VLH1" s="81"/>
      <c r="VLI1" s="81"/>
      <c r="VLJ1" s="81"/>
      <c r="VLK1" s="81"/>
      <c r="VLL1" s="81"/>
      <c r="VLM1" s="81"/>
      <c r="VLN1" s="81"/>
      <c r="VLO1" s="81"/>
      <c r="VLP1" s="81"/>
      <c r="VLQ1" s="81"/>
      <c r="VLR1" s="81"/>
      <c r="VLS1" s="81"/>
      <c r="VLT1" s="81"/>
      <c r="VLU1" s="81"/>
      <c r="VLV1" s="81"/>
      <c r="VLW1" s="81"/>
      <c r="VLX1" s="81"/>
      <c r="VLY1" s="81"/>
      <c r="VLZ1" s="81"/>
      <c r="VMA1" s="81"/>
      <c r="VMB1" s="81"/>
      <c r="VMC1" s="81"/>
      <c r="VMD1" s="81"/>
      <c r="VME1" s="81"/>
      <c r="VMF1" s="81"/>
      <c r="VMG1" s="81"/>
      <c r="VMH1" s="81"/>
      <c r="VMI1" s="81"/>
      <c r="VMJ1" s="81"/>
      <c r="VMK1" s="81"/>
      <c r="VML1" s="81"/>
      <c r="VMM1" s="81"/>
      <c r="VMN1" s="81"/>
      <c r="VMO1" s="81"/>
      <c r="VMP1" s="81"/>
      <c r="VMQ1" s="81"/>
      <c r="VMR1" s="81"/>
      <c r="VMS1" s="81"/>
      <c r="VMT1" s="81"/>
      <c r="VMU1" s="81"/>
      <c r="VMV1" s="81"/>
      <c r="VMW1" s="81"/>
      <c r="VMX1" s="81"/>
      <c r="VMY1" s="81"/>
      <c r="VMZ1" s="81"/>
      <c r="VNA1" s="81"/>
      <c r="VNB1" s="81"/>
      <c r="VNC1" s="81"/>
      <c r="VND1" s="81"/>
      <c r="VNE1" s="81"/>
      <c r="VNF1" s="81"/>
      <c r="VNG1" s="81"/>
      <c r="VNH1" s="81"/>
      <c r="VNI1" s="81"/>
      <c r="VNJ1" s="81"/>
      <c r="VNK1" s="81"/>
      <c r="VNL1" s="81"/>
      <c r="VNM1" s="81"/>
      <c r="VNN1" s="81"/>
      <c r="VNO1" s="81"/>
      <c r="VNP1" s="81"/>
      <c r="VNQ1" s="81"/>
      <c r="VNR1" s="81"/>
      <c r="VNS1" s="81"/>
      <c r="VNT1" s="81"/>
      <c r="VNU1" s="81"/>
      <c r="VNV1" s="81"/>
      <c r="VNW1" s="81"/>
      <c r="VNX1" s="81"/>
      <c r="VNY1" s="81"/>
      <c r="VNZ1" s="81"/>
      <c r="VOA1" s="81"/>
      <c r="VOB1" s="81"/>
      <c r="VOC1" s="81"/>
      <c r="VOD1" s="81"/>
      <c r="VOE1" s="81"/>
      <c r="VOF1" s="81"/>
      <c r="VOG1" s="81"/>
      <c r="VOH1" s="81"/>
      <c r="VOI1" s="81"/>
      <c r="VOJ1" s="81"/>
      <c r="VOK1" s="81"/>
      <c r="VOL1" s="81"/>
      <c r="VOM1" s="81"/>
      <c r="VON1" s="81"/>
      <c r="VOO1" s="81"/>
      <c r="VOP1" s="81"/>
      <c r="VOQ1" s="81"/>
      <c r="VOR1" s="81"/>
      <c r="VOS1" s="81"/>
      <c r="VOT1" s="81"/>
      <c r="VOU1" s="81"/>
      <c r="VOV1" s="81"/>
      <c r="VOW1" s="81"/>
      <c r="VOX1" s="81"/>
      <c r="VOY1" s="81"/>
      <c r="VOZ1" s="81"/>
      <c r="VPA1" s="81"/>
      <c r="VPB1" s="81"/>
      <c r="VPC1" s="81"/>
      <c r="VPD1" s="81"/>
      <c r="VPE1" s="81"/>
      <c r="VPF1" s="81"/>
      <c r="VPG1" s="81"/>
      <c r="VPH1" s="81"/>
      <c r="VPI1" s="81"/>
      <c r="VPJ1" s="81"/>
      <c r="VPK1" s="81"/>
      <c r="VPL1" s="81"/>
      <c r="VPM1" s="81"/>
      <c r="VPN1" s="81"/>
      <c r="VPO1" s="81"/>
      <c r="VPP1" s="81"/>
      <c r="VPQ1" s="81"/>
      <c r="VPR1" s="81"/>
      <c r="VPS1" s="81"/>
      <c r="VPT1" s="81"/>
      <c r="VPU1" s="81"/>
      <c r="VPV1" s="81"/>
      <c r="VPW1" s="81"/>
      <c r="VPX1" s="81"/>
      <c r="VPY1" s="81"/>
      <c r="VPZ1" s="81"/>
      <c r="VQA1" s="81"/>
      <c r="VQB1" s="81"/>
      <c r="VQC1" s="81"/>
      <c r="VQD1" s="81"/>
      <c r="VQE1" s="81"/>
      <c r="VQF1" s="81"/>
      <c r="VQG1" s="81"/>
      <c r="VQH1" s="81"/>
      <c r="VQI1" s="81"/>
      <c r="VQJ1" s="81"/>
      <c r="VQK1" s="81"/>
      <c r="VQL1" s="81"/>
      <c r="VQM1" s="81"/>
      <c r="VQN1" s="81"/>
      <c r="VQO1" s="81"/>
      <c r="VQP1" s="81"/>
      <c r="VQQ1" s="81"/>
      <c r="VQR1" s="81"/>
      <c r="VQS1" s="81"/>
      <c r="VQT1" s="81"/>
      <c r="VQU1" s="81"/>
      <c r="VQV1" s="81"/>
      <c r="VQW1" s="81"/>
      <c r="VQX1" s="81"/>
      <c r="VQY1" s="81"/>
      <c r="VQZ1" s="81"/>
      <c r="VRA1" s="81"/>
      <c r="VRB1" s="81"/>
      <c r="VRC1" s="81"/>
      <c r="VRD1" s="81"/>
      <c r="VRE1" s="81"/>
      <c r="VRF1" s="81"/>
      <c r="VRG1" s="81"/>
      <c r="VRH1" s="81"/>
      <c r="VRI1" s="81"/>
      <c r="VRJ1" s="81"/>
      <c r="VRK1" s="81"/>
      <c r="VRL1" s="81"/>
      <c r="VRM1" s="81"/>
      <c r="VRN1" s="81"/>
      <c r="VRO1" s="81"/>
      <c r="VRP1" s="81"/>
      <c r="VRQ1" s="81"/>
      <c r="VRR1" s="81"/>
      <c r="VRS1" s="81"/>
      <c r="VRT1" s="81"/>
      <c r="VRU1" s="81"/>
      <c r="VRV1" s="81"/>
      <c r="VRW1" s="81"/>
      <c r="VRX1" s="81"/>
      <c r="VRY1" s="81"/>
      <c r="VRZ1" s="81"/>
      <c r="VSA1" s="81"/>
      <c r="VSB1" s="81"/>
      <c r="VSC1" s="81"/>
      <c r="VSD1" s="81"/>
      <c r="VSE1" s="81"/>
      <c r="VSF1" s="81"/>
      <c r="VSG1" s="81"/>
      <c r="VSH1" s="81"/>
      <c r="VSI1" s="81"/>
      <c r="VSJ1" s="81"/>
      <c r="VSK1" s="81"/>
      <c r="VSL1" s="81"/>
      <c r="VSM1" s="81"/>
      <c r="VSN1" s="81"/>
      <c r="VSO1" s="81"/>
      <c r="VSP1" s="81"/>
      <c r="VSQ1" s="81"/>
      <c r="VSR1" s="81"/>
      <c r="VSS1" s="81"/>
      <c r="VST1" s="81"/>
      <c r="VSU1" s="81"/>
      <c r="VSV1" s="81"/>
      <c r="VSW1" s="81"/>
      <c r="VSX1" s="81"/>
      <c r="VSY1" s="81"/>
      <c r="VSZ1" s="81"/>
      <c r="VTA1" s="81"/>
      <c r="VTB1" s="81"/>
      <c r="VTC1" s="81"/>
      <c r="VTD1" s="81"/>
      <c r="VTE1" s="81"/>
      <c r="VTF1" s="81"/>
      <c r="VTG1" s="81"/>
      <c r="VTH1" s="81"/>
      <c r="VTI1" s="81"/>
      <c r="VTJ1" s="81"/>
      <c r="VTK1" s="81"/>
      <c r="VTL1" s="81"/>
      <c r="VTM1" s="81"/>
      <c r="VTN1" s="81"/>
      <c r="VTO1" s="81"/>
      <c r="VTP1" s="81"/>
      <c r="VTQ1" s="81"/>
      <c r="VTR1" s="81"/>
      <c r="VTS1" s="81"/>
      <c r="VTT1" s="81"/>
      <c r="VTU1" s="81"/>
      <c r="VTV1" s="81"/>
      <c r="VTW1" s="81"/>
      <c r="VTX1" s="81"/>
      <c r="VTY1" s="81"/>
      <c r="VTZ1" s="81"/>
      <c r="VUA1" s="81"/>
      <c r="VUB1" s="81"/>
      <c r="VUC1" s="81"/>
      <c r="VUD1" s="81"/>
      <c r="VUE1" s="81"/>
      <c r="VUF1" s="81"/>
      <c r="VUG1" s="81"/>
      <c r="VUH1" s="81"/>
      <c r="VUI1" s="81"/>
      <c r="VUJ1" s="81"/>
      <c r="VUK1" s="81"/>
      <c r="VUL1" s="81"/>
      <c r="VUM1" s="81"/>
      <c r="VUN1" s="81"/>
      <c r="VUO1" s="81"/>
      <c r="VUP1" s="81"/>
      <c r="VUQ1" s="81"/>
      <c r="VUR1" s="81"/>
      <c r="VUS1" s="81"/>
      <c r="VUT1" s="81"/>
      <c r="VUU1" s="81"/>
      <c r="VUV1" s="81"/>
      <c r="VUW1" s="81"/>
      <c r="VUX1" s="81"/>
      <c r="VUY1" s="81"/>
      <c r="VUZ1" s="81"/>
      <c r="VVA1" s="81"/>
      <c r="VVB1" s="81"/>
      <c r="VVC1" s="81"/>
      <c r="VVD1" s="81"/>
      <c r="VVE1" s="81"/>
      <c r="VVF1" s="81"/>
      <c r="VVG1" s="81"/>
      <c r="VVH1" s="81"/>
      <c r="VVI1" s="81"/>
      <c r="VVJ1" s="81"/>
      <c r="VVK1" s="81"/>
      <c r="VVL1" s="81"/>
      <c r="VVM1" s="81"/>
      <c r="VVN1" s="81"/>
      <c r="VVO1" s="81"/>
      <c r="VVP1" s="81"/>
      <c r="VVQ1" s="81"/>
      <c r="VVR1" s="81"/>
      <c r="VVS1" s="81"/>
      <c r="VVT1" s="81"/>
      <c r="VVU1" s="81"/>
      <c r="VVV1" s="81"/>
      <c r="VVW1" s="81"/>
      <c r="VVX1" s="81"/>
      <c r="VVY1" s="81"/>
      <c r="VVZ1" s="81"/>
      <c r="VWA1" s="81"/>
      <c r="VWB1" s="81"/>
      <c r="VWC1" s="81"/>
      <c r="VWD1" s="81"/>
      <c r="VWE1" s="81"/>
      <c r="VWF1" s="81"/>
      <c r="VWG1" s="81"/>
      <c r="VWH1" s="81"/>
      <c r="VWI1" s="81"/>
      <c r="VWJ1" s="81"/>
      <c r="VWK1" s="81"/>
      <c r="VWL1" s="81"/>
      <c r="VWM1" s="81"/>
      <c r="VWN1" s="81"/>
      <c r="VWO1" s="81"/>
      <c r="VWP1" s="81"/>
      <c r="VWQ1" s="81"/>
      <c r="VWR1" s="81"/>
      <c r="VWS1" s="81"/>
      <c r="VWT1" s="81"/>
      <c r="VWU1" s="81"/>
      <c r="VWV1" s="81"/>
      <c r="VWW1" s="81"/>
      <c r="VWX1" s="81"/>
      <c r="VWY1" s="81"/>
      <c r="VWZ1" s="81"/>
      <c r="VXA1" s="81"/>
      <c r="VXB1" s="81"/>
      <c r="VXC1" s="81"/>
      <c r="VXD1" s="81"/>
      <c r="VXE1" s="81"/>
      <c r="VXF1" s="81"/>
      <c r="VXG1" s="81"/>
      <c r="VXH1" s="81"/>
      <c r="VXI1" s="81"/>
      <c r="VXJ1" s="81"/>
      <c r="VXK1" s="81"/>
      <c r="VXL1" s="81"/>
      <c r="VXM1" s="81"/>
      <c r="VXN1" s="81"/>
      <c r="VXO1" s="81"/>
      <c r="VXP1" s="81"/>
      <c r="VXQ1" s="81"/>
      <c r="VXR1" s="81"/>
      <c r="VXS1" s="81"/>
      <c r="VXT1" s="81"/>
      <c r="VXU1" s="81"/>
      <c r="VXV1" s="81"/>
      <c r="VXW1" s="81"/>
      <c r="VXX1" s="81"/>
      <c r="VXY1" s="81"/>
      <c r="VXZ1" s="81"/>
      <c r="VYA1" s="81"/>
      <c r="VYB1" s="81"/>
      <c r="VYC1" s="81"/>
      <c r="VYD1" s="81"/>
      <c r="VYE1" s="81"/>
      <c r="VYF1" s="81"/>
      <c r="VYG1" s="81"/>
      <c r="VYH1" s="81"/>
      <c r="VYI1" s="81"/>
      <c r="VYJ1" s="81"/>
      <c r="VYK1" s="81"/>
      <c r="VYL1" s="81"/>
      <c r="VYM1" s="81"/>
      <c r="VYN1" s="81"/>
      <c r="VYO1" s="81"/>
      <c r="VYP1" s="81"/>
      <c r="VYQ1" s="81"/>
      <c r="VYR1" s="81"/>
      <c r="VYS1" s="81"/>
      <c r="VYT1" s="81"/>
      <c r="VYU1" s="81"/>
      <c r="VYV1" s="81"/>
      <c r="VYW1" s="81"/>
      <c r="VYX1" s="81"/>
      <c r="VYY1" s="81"/>
      <c r="VYZ1" s="81"/>
      <c r="VZA1" s="81"/>
      <c r="VZB1" s="81"/>
      <c r="VZC1" s="81"/>
      <c r="VZD1" s="81"/>
      <c r="VZE1" s="81"/>
      <c r="VZF1" s="81"/>
      <c r="VZG1" s="81"/>
      <c r="VZH1" s="81"/>
      <c r="VZI1" s="81"/>
      <c r="VZJ1" s="81"/>
      <c r="VZK1" s="81"/>
      <c r="VZL1" s="81"/>
      <c r="VZM1" s="81"/>
      <c r="VZN1" s="81"/>
      <c r="VZO1" s="81"/>
      <c r="VZP1" s="81"/>
      <c r="VZQ1" s="81"/>
      <c r="VZR1" s="81"/>
      <c r="VZS1" s="81"/>
      <c r="VZT1" s="81"/>
      <c r="VZU1" s="81"/>
      <c r="VZV1" s="81"/>
      <c r="VZW1" s="81"/>
      <c r="VZX1" s="81"/>
      <c r="VZY1" s="81"/>
      <c r="VZZ1" s="81"/>
      <c r="WAA1" s="81"/>
      <c r="WAB1" s="81"/>
      <c r="WAC1" s="81"/>
      <c r="WAD1" s="81"/>
      <c r="WAE1" s="81"/>
      <c r="WAF1" s="81"/>
      <c r="WAG1" s="81"/>
      <c r="WAH1" s="81"/>
      <c r="WAI1" s="81"/>
      <c r="WAJ1" s="81"/>
      <c r="WAK1" s="81"/>
      <c r="WAL1" s="81"/>
      <c r="WAM1" s="81"/>
      <c r="WAN1" s="81"/>
      <c r="WAO1" s="81"/>
      <c r="WAP1" s="81"/>
      <c r="WAQ1" s="81"/>
      <c r="WAR1" s="81"/>
      <c r="WAS1" s="81"/>
      <c r="WAT1" s="81"/>
      <c r="WAU1" s="81"/>
      <c r="WAV1" s="81"/>
      <c r="WAW1" s="81"/>
      <c r="WAX1" s="81"/>
      <c r="WAY1" s="81"/>
      <c r="WAZ1" s="81"/>
      <c r="WBA1" s="81"/>
      <c r="WBB1" s="81"/>
      <c r="WBC1" s="81"/>
      <c r="WBD1" s="81"/>
      <c r="WBE1" s="81"/>
      <c r="WBF1" s="81"/>
      <c r="WBG1" s="81"/>
      <c r="WBH1" s="81"/>
      <c r="WBI1" s="81"/>
      <c r="WBJ1" s="81"/>
      <c r="WBK1" s="81"/>
      <c r="WBL1" s="81"/>
      <c r="WBM1" s="81"/>
      <c r="WBN1" s="81"/>
      <c r="WBO1" s="81"/>
      <c r="WBP1" s="81"/>
      <c r="WBQ1" s="81"/>
      <c r="WBR1" s="81"/>
      <c r="WBS1" s="81"/>
      <c r="WBT1" s="81"/>
      <c r="WBU1" s="81"/>
      <c r="WBV1" s="81"/>
      <c r="WBW1" s="81"/>
      <c r="WBX1" s="81"/>
      <c r="WBY1" s="81"/>
      <c r="WBZ1" s="81"/>
      <c r="WCA1" s="81"/>
      <c r="WCB1" s="81"/>
      <c r="WCC1" s="81"/>
      <c r="WCD1" s="81"/>
      <c r="WCE1" s="81"/>
      <c r="WCF1" s="81"/>
      <c r="WCG1" s="81"/>
      <c r="WCH1" s="81"/>
      <c r="WCI1" s="81"/>
      <c r="WCJ1" s="81"/>
      <c r="WCK1" s="81"/>
      <c r="WCL1" s="81"/>
      <c r="WCM1" s="81"/>
      <c r="WCN1" s="81"/>
      <c r="WCO1" s="81"/>
      <c r="WCP1" s="81"/>
      <c r="WCQ1" s="81"/>
      <c r="WCR1" s="81"/>
      <c r="WCS1" s="81"/>
      <c r="WCT1" s="81"/>
      <c r="WCU1" s="81"/>
      <c r="WCV1" s="81"/>
      <c r="WCW1" s="81"/>
      <c r="WCX1" s="81"/>
      <c r="WCY1" s="81"/>
      <c r="WCZ1" s="81"/>
      <c r="WDA1" s="81"/>
      <c r="WDB1" s="81"/>
      <c r="WDC1" s="81"/>
      <c r="WDD1" s="81"/>
      <c r="WDE1" s="81"/>
      <c r="WDF1" s="81"/>
      <c r="WDG1" s="81"/>
      <c r="WDH1" s="81"/>
      <c r="WDI1" s="81"/>
      <c r="WDJ1" s="81"/>
      <c r="WDK1" s="81"/>
      <c r="WDL1" s="81"/>
      <c r="WDM1" s="81"/>
      <c r="WDN1" s="81"/>
      <c r="WDO1" s="81"/>
      <c r="WDP1" s="81"/>
      <c r="WDQ1" s="81"/>
      <c r="WDR1" s="81"/>
      <c r="WDS1" s="81"/>
      <c r="WDT1" s="81"/>
      <c r="WDU1" s="81"/>
      <c r="WDV1" s="81"/>
      <c r="WDW1" s="81"/>
      <c r="WDX1" s="81"/>
      <c r="WDY1" s="81"/>
      <c r="WDZ1" s="81"/>
      <c r="WEA1" s="81"/>
      <c r="WEB1" s="81"/>
      <c r="WEC1" s="81"/>
      <c r="WED1" s="81"/>
      <c r="WEE1" s="81"/>
      <c r="WEF1" s="81"/>
      <c r="WEG1" s="81"/>
      <c r="WEH1" s="81"/>
      <c r="WEI1" s="81"/>
      <c r="WEJ1" s="81"/>
      <c r="WEK1" s="81"/>
      <c r="WEL1" s="81"/>
      <c r="WEM1" s="81"/>
      <c r="WEN1" s="81"/>
      <c r="WEO1" s="81"/>
      <c r="WEP1" s="81"/>
      <c r="WEQ1" s="81"/>
      <c r="WER1" s="81"/>
      <c r="WES1" s="81"/>
      <c r="WET1" s="81"/>
      <c r="WEU1" s="81"/>
      <c r="WEV1" s="81"/>
      <c r="WEW1" s="81"/>
      <c r="WEX1" s="81"/>
      <c r="WEY1" s="81"/>
      <c r="WEZ1" s="81"/>
      <c r="WFA1" s="81"/>
      <c r="WFB1" s="81"/>
      <c r="WFC1" s="81"/>
      <c r="WFD1" s="81"/>
      <c r="WFE1" s="81"/>
      <c r="WFF1" s="81"/>
      <c r="WFG1" s="81"/>
      <c r="WFH1" s="81"/>
      <c r="WFI1" s="81"/>
      <c r="WFJ1" s="81"/>
      <c r="WFK1" s="81"/>
      <c r="WFL1" s="81"/>
      <c r="WFM1" s="81"/>
      <c r="WFN1" s="81"/>
      <c r="WFO1" s="81"/>
      <c r="WFP1" s="81"/>
      <c r="WFQ1" s="81"/>
      <c r="WFR1" s="81"/>
      <c r="WFS1" s="81"/>
      <c r="WFT1" s="81"/>
      <c r="WFU1" s="81"/>
      <c r="WFV1" s="81"/>
      <c r="WFW1" s="81"/>
      <c r="WFX1" s="81"/>
      <c r="WFY1" s="81"/>
      <c r="WFZ1" s="81"/>
      <c r="WGA1" s="81"/>
      <c r="WGB1" s="81"/>
      <c r="WGC1" s="81"/>
      <c r="WGD1" s="81"/>
      <c r="WGE1" s="81"/>
      <c r="WGF1" s="81"/>
      <c r="WGG1" s="81"/>
      <c r="WGH1" s="81"/>
      <c r="WGI1" s="81"/>
      <c r="WGJ1" s="81"/>
      <c r="WGK1" s="81"/>
      <c r="WGL1" s="81"/>
      <c r="WGM1" s="81"/>
      <c r="WGN1" s="81"/>
      <c r="WGO1" s="81"/>
      <c r="WGP1" s="81"/>
      <c r="WGQ1" s="81"/>
      <c r="WGR1" s="81"/>
      <c r="WGS1" s="81"/>
      <c r="WGT1" s="81"/>
      <c r="WGU1" s="81"/>
      <c r="WGV1" s="81"/>
      <c r="WGW1" s="81"/>
      <c r="WGX1" s="81"/>
      <c r="WGY1" s="81"/>
      <c r="WGZ1" s="81"/>
      <c r="WHA1" s="81"/>
      <c r="WHB1" s="81"/>
      <c r="WHC1" s="81"/>
      <c r="WHD1" s="81"/>
      <c r="WHE1" s="81"/>
      <c r="WHF1" s="81"/>
      <c r="WHG1" s="81"/>
      <c r="WHH1" s="81"/>
      <c r="WHI1" s="81"/>
      <c r="WHJ1" s="81"/>
      <c r="WHK1" s="81"/>
      <c r="WHL1" s="81"/>
      <c r="WHM1" s="81"/>
      <c r="WHN1" s="81"/>
      <c r="WHO1" s="81"/>
      <c r="WHP1" s="81"/>
      <c r="WHQ1" s="81"/>
      <c r="WHR1" s="81"/>
      <c r="WHS1" s="81"/>
      <c r="WHT1" s="81"/>
      <c r="WHU1" s="81"/>
      <c r="WHV1" s="81"/>
      <c r="WHW1" s="81"/>
      <c r="WHX1" s="81"/>
      <c r="WHY1" s="81"/>
      <c r="WHZ1" s="81"/>
      <c r="WIA1" s="81"/>
      <c r="WIB1" s="81"/>
      <c r="WIC1" s="81"/>
      <c r="WID1" s="81"/>
      <c r="WIE1" s="81"/>
      <c r="WIF1" s="81"/>
      <c r="WIG1" s="81"/>
      <c r="WIH1" s="81"/>
      <c r="WII1" s="81"/>
      <c r="WIJ1" s="81"/>
      <c r="WIK1" s="81"/>
      <c r="WIL1" s="81"/>
      <c r="WIM1" s="81"/>
      <c r="WIN1" s="81"/>
      <c r="WIO1" s="81"/>
      <c r="WIP1" s="81"/>
      <c r="WIQ1" s="81"/>
      <c r="WIR1" s="81"/>
      <c r="WIS1" s="81"/>
      <c r="WIT1" s="81"/>
      <c r="WIU1" s="81"/>
      <c r="WIV1" s="81"/>
      <c r="WIW1" s="81"/>
      <c r="WIX1" s="81"/>
      <c r="WIY1" s="81"/>
      <c r="WIZ1" s="81"/>
      <c r="WJA1" s="81"/>
      <c r="WJB1" s="81"/>
      <c r="WJC1" s="81"/>
      <c r="WJD1" s="81"/>
      <c r="WJE1" s="81"/>
      <c r="WJF1" s="81"/>
      <c r="WJG1" s="81"/>
      <c r="WJH1" s="81"/>
      <c r="WJI1" s="81"/>
      <c r="WJJ1" s="81"/>
      <c r="WJK1" s="81"/>
      <c r="WJL1" s="81"/>
      <c r="WJM1" s="81"/>
      <c r="WJN1" s="81"/>
      <c r="WJO1" s="81"/>
      <c r="WJP1" s="81"/>
      <c r="WJQ1" s="81"/>
      <c r="WJR1" s="81"/>
      <c r="WJS1" s="81"/>
      <c r="WJT1" s="81"/>
      <c r="WJU1" s="81"/>
      <c r="WJV1" s="81"/>
      <c r="WJW1" s="81"/>
      <c r="WJX1" s="81"/>
      <c r="WJY1" s="81"/>
      <c r="WJZ1" s="81"/>
      <c r="WKA1" s="81"/>
      <c r="WKB1" s="81"/>
      <c r="WKC1" s="81"/>
      <c r="WKD1" s="81"/>
      <c r="WKE1" s="81"/>
      <c r="WKF1" s="81"/>
      <c r="WKG1" s="81"/>
      <c r="WKH1" s="81"/>
      <c r="WKI1" s="81"/>
      <c r="WKJ1" s="81"/>
      <c r="WKK1" s="81"/>
      <c r="WKL1" s="81"/>
      <c r="WKM1" s="81"/>
      <c r="WKN1" s="81"/>
      <c r="WKO1" s="81"/>
      <c r="WKP1" s="81"/>
      <c r="WKQ1" s="81"/>
      <c r="WKR1" s="81"/>
      <c r="WKS1" s="81"/>
      <c r="WKT1" s="81"/>
      <c r="WKU1" s="81"/>
      <c r="WKV1" s="81"/>
      <c r="WKW1" s="81"/>
      <c r="WKX1" s="81"/>
      <c r="WKY1" s="81"/>
      <c r="WKZ1" s="81"/>
      <c r="WLA1" s="81"/>
      <c r="WLB1" s="81"/>
      <c r="WLC1" s="81"/>
      <c r="WLD1" s="81"/>
      <c r="WLE1" s="81"/>
      <c r="WLF1" s="81"/>
      <c r="WLG1" s="81"/>
      <c r="WLH1" s="81"/>
      <c r="WLI1" s="81"/>
      <c r="WLJ1" s="81"/>
      <c r="WLK1" s="81"/>
      <c r="WLL1" s="81"/>
      <c r="WLM1" s="81"/>
      <c r="WLN1" s="81"/>
      <c r="WLO1" s="81"/>
      <c r="WLP1" s="81"/>
      <c r="WLQ1" s="81"/>
      <c r="WLR1" s="81"/>
      <c r="WLS1" s="81"/>
      <c r="WLT1" s="81"/>
      <c r="WLU1" s="81"/>
      <c r="WLV1" s="81"/>
      <c r="WLW1" s="81"/>
      <c r="WLX1" s="81"/>
      <c r="WLY1" s="81"/>
      <c r="WLZ1" s="81"/>
      <c r="WMA1" s="81"/>
      <c r="WMB1" s="81"/>
      <c r="WMC1" s="81"/>
      <c r="WMD1" s="81"/>
      <c r="WME1" s="81"/>
      <c r="WMF1" s="81"/>
      <c r="WMG1" s="81"/>
      <c r="WMH1" s="81"/>
      <c r="WMI1" s="81"/>
      <c r="WMJ1" s="81"/>
      <c r="WMK1" s="81"/>
      <c r="WML1" s="81"/>
      <c r="WMM1" s="81"/>
      <c r="WMN1" s="81"/>
      <c r="WMO1" s="81"/>
      <c r="WMP1" s="81"/>
      <c r="WMQ1" s="81"/>
      <c r="WMR1" s="81"/>
      <c r="WMS1" s="81"/>
      <c r="WMT1" s="81"/>
      <c r="WMU1" s="81"/>
      <c r="WMV1" s="81"/>
      <c r="WMW1" s="81"/>
      <c r="WMX1" s="81"/>
      <c r="WMY1" s="81"/>
      <c r="WMZ1" s="81"/>
      <c r="WNA1" s="81"/>
      <c r="WNB1" s="81"/>
      <c r="WNC1" s="81"/>
      <c r="WND1" s="81"/>
      <c r="WNE1" s="81"/>
      <c r="WNF1" s="81"/>
      <c r="WNG1" s="81"/>
      <c r="WNH1" s="81"/>
      <c r="WNI1" s="81"/>
      <c r="WNJ1" s="81"/>
      <c r="WNK1" s="81"/>
      <c r="WNL1" s="81"/>
      <c r="WNM1" s="81"/>
      <c r="WNN1" s="81"/>
      <c r="WNO1" s="81"/>
      <c r="WNP1" s="81"/>
      <c r="WNQ1" s="81"/>
      <c r="WNR1" s="81"/>
      <c r="WNS1" s="81"/>
      <c r="WNT1" s="81"/>
      <c r="WNU1" s="81"/>
      <c r="WNV1" s="81"/>
      <c r="WNW1" s="81"/>
      <c r="WNX1" s="81"/>
      <c r="WNY1" s="81"/>
      <c r="WNZ1" s="81"/>
      <c r="WOA1" s="81"/>
      <c r="WOB1" s="81"/>
      <c r="WOC1" s="81"/>
      <c r="WOD1" s="81"/>
      <c r="WOE1" s="81"/>
      <c r="WOF1" s="81"/>
      <c r="WOG1" s="81"/>
      <c r="WOH1" s="81"/>
      <c r="WOI1" s="81"/>
      <c r="WOJ1" s="81"/>
      <c r="WOK1" s="81"/>
      <c r="WOL1" s="81"/>
      <c r="WOM1" s="81"/>
      <c r="WON1" s="81"/>
      <c r="WOO1" s="81"/>
      <c r="WOP1" s="81"/>
      <c r="WOQ1" s="81"/>
      <c r="WOR1" s="81"/>
      <c r="WOS1" s="81"/>
      <c r="WOT1" s="81"/>
      <c r="WOU1" s="81"/>
      <c r="WOV1" s="81"/>
      <c r="WOW1" s="81"/>
      <c r="WOX1" s="81"/>
      <c r="WOY1" s="81"/>
      <c r="WOZ1" s="81"/>
      <c r="WPA1" s="81"/>
      <c r="WPB1" s="81"/>
      <c r="WPC1" s="81"/>
      <c r="WPD1" s="81"/>
      <c r="WPE1" s="81"/>
      <c r="WPF1" s="81"/>
      <c r="WPG1" s="81"/>
      <c r="WPH1" s="81"/>
      <c r="WPI1" s="81"/>
      <c r="WPJ1" s="81"/>
      <c r="WPK1" s="81"/>
      <c r="WPL1" s="81"/>
      <c r="WPM1" s="81"/>
      <c r="WPN1" s="81"/>
      <c r="WPO1" s="81"/>
      <c r="WPP1" s="81"/>
      <c r="WPQ1" s="81"/>
      <c r="WPR1" s="81"/>
      <c r="WPS1" s="81"/>
      <c r="WPT1" s="81"/>
      <c r="WPU1" s="81"/>
      <c r="WPV1" s="81"/>
      <c r="WPW1" s="81"/>
      <c r="WPX1" s="81"/>
      <c r="WPY1" s="81"/>
      <c r="WPZ1" s="81"/>
      <c r="WQA1" s="81"/>
      <c r="WQB1" s="81"/>
      <c r="WQC1" s="81"/>
      <c r="WQD1" s="81"/>
      <c r="WQE1" s="81"/>
      <c r="WQF1" s="81"/>
      <c r="WQG1" s="81"/>
      <c r="WQH1" s="81"/>
      <c r="WQI1" s="81"/>
      <c r="WQJ1" s="81"/>
      <c r="WQK1" s="81"/>
      <c r="WQL1" s="81"/>
      <c r="WQM1" s="81"/>
      <c r="WQN1" s="81"/>
      <c r="WQO1" s="81"/>
      <c r="WQP1" s="81"/>
      <c r="WQQ1" s="81"/>
      <c r="WQR1" s="81"/>
      <c r="WQS1" s="81"/>
      <c r="WQT1" s="81"/>
      <c r="WQU1" s="81"/>
      <c r="WQV1" s="81"/>
      <c r="WQW1" s="81"/>
      <c r="WQX1" s="81"/>
      <c r="WQY1" s="81"/>
      <c r="WQZ1" s="81"/>
      <c r="WRA1" s="81"/>
      <c r="WRB1" s="81"/>
      <c r="WRC1" s="81"/>
      <c r="WRD1" s="81"/>
      <c r="WRE1" s="81"/>
      <c r="WRF1" s="81"/>
      <c r="WRG1" s="81"/>
      <c r="WRH1" s="81"/>
      <c r="WRI1" s="81"/>
      <c r="WRJ1" s="81"/>
      <c r="WRK1" s="81"/>
      <c r="WRL1" s="81"/>
      <c r="WRM1" s="81"/>
      <c r="WRN1" s="81"/>
      <c r="WRO1" s="81"/>
      <c r="WRP1" s="81"/>
      <c r="WRQ1" s="81"/>
      <c r="WRR1" s="81"/>
      <c r="WRS1" s="81"/>
      <c r="WRT1" s="81"/>
      <c r="WRU1" s="81"/>
      <c r="WRV1" s="81"/>
      <c r="WRW1" s="81"/>
      <c r="WRX1" s="81"/>
      <c r="WRY1" s="81"/>
      <c r="WRZ1" s="81"/>
      <c r="WSA1" s="81"/>
      <c r="WSB1" s="81"/>
      <c r="WSC1" s="81"/>
      <c r="WSD1" s="81"/>
      <c r="WSE1" s="81"/>
      <c r="WSF1" s="81"/>
      <c r="WSG1" s="81"/>
      <c r="WSH1" s="81"/>
      <c r="WSI1" s="81"/>
      <c r="WSJ1" s="81"/>
      <c r="WSK1" s="81"/>
      <c r="WSL1" s="81"/>
      <c r="WSM1" s="81"/>
      <c r="WSN1" s="81"/>
      <c r="WSO1" s="81"/>
      <c r="WSP1" s="81"/>
      <c r="WSQ1" s="81"/>
      <c r="WSR1" s="81"/>
      <c r="WSS1" s="81"/>
      <c r="WST1" s="81"/>
      <c r="WSU1" s="81"/>
      <c r="WSV1" s="81"/>
      <c r="WSW1" s="81"/>
      <c r="WSX1" s="81"/>
      <c r="WSY1" s="81"/>
      <c r="WSZ1" s="81"/>
      <c r="WTA1" s="81"/>
      <c r="WTB1" s="81"/>
      <c r="WTC1" s="81"/>
      <c r="WTD1" s="81"/>
      <c r="WTE1" s="81"/>
      <c r="WTF1" s="81"/>
      <c r="WTG1" s="81"/>
      <c r="WTH1" s="81"/>
      <c r="WTI1" s="81"/>
      <c r="WTJ1" s="81"/>
      <c r="WTK1" s="81"/>
      <c r="WTL1" s="81"/>
      <c r="WTM1" s="81"/>
      <c r="WTN1" s="81"/>
      <c r="WTO1" s="81"/>
      <c r="WTP1" s="81"/>
      <c r="WTQ1" s="81"/>
      <c r="WTR1" s="81"/>
      <c r="WTS1" s="81"/>
      <c r="WTT1" s="81"/>
      <c r="WTU1" s="81"/>
      <c r="WTV1" s="81"/>
      <c r="WTW1" s="81"/>
      <c r="WTX1" s="81"/>
      <c r="WTY1" s="81"/>
      <c r="WTZ1" s="81"/>
      <c r="WUA1" s="81"/>
      <c r="WUB1" s="81"/>
      <c r="WUC1" s="81"/>
      <c r="WUD1" s="81"/>
      <c r="WUE1" s="81"/>
      <c r="WUF1" s="81"/>
      <c r="WUG1" s="81"/>
      <c r="WUH1" s="81"/>
      <c r="WUI1" s="81"/>
      <c r="WUJ1" s="81"/>
      <c r="WUK1" s="81"/>
      <c r="WUL1" s="81"/>
      <c r="WUM1" s="81"/>
      <c r="WUN1" s="81"/>
      <c r="WUO1" s="81"/>
      <c r="WUP1" s="81"/>
      <c r="WUQ1" s="81"/>
      <c r="WUR1" s="81"/>
      <c r="WUS1" s="81"/>
      <c r="WUT1" s="81"/>
      <c r="WUU1" s="81"/>
      <c r="WUV1" s="81"/>
      <c r="WUW1" s="81"/>
      <c r="WUX1" s="81"/>
      <c r="WUY1" s="81"/>
      <c r="WUZ1" s="81"/>
      <c r="WVA1" s="81"/>
      <c r="WVB1" s="81"/>
      <c r="WVC1" s="81"/>
      <c r="WVD1" s="81"/>
      <c r="WVE1" s="81"/>
      <c r="WVF1" s="81"/>
      <c r="WVG1" s="81"/>
      <c r="WVH1" s="81"/>
      <c r="WVI1" s="81"/>
      <c r="WVJ1" s="81"/>
      <c r="WVK1" s="81"/>
      <c r="WVL1" s="81"/>
      <c r="WVM1" s="81"/>
      <c r="WVN1" s="81"/>
      <c r="WVO1" s="81"/>
      <c r="WVP1" s="81"/>
      <c r="WVQ1" s="81"/>
      <c r="WVR1" s="81"/>
      <c r="WVS1" s="81"/>
      <c r="WVT1" s="81"/>
      <c r="WVU1" s="81"/>
      <c r="WVV1" s="81"/>
      <c r="WVW1" s="81"/>
      <c r="WVX1" s="81"/>
      <c r="WVY1" s="81"/>
      <c r="WVZ1" s="81"/>
      <c r="WWA1" s="81"/>
      <c r="WWB1" s="81"/>
      <c r="WWC1" s="81"/>
      <c r="WWD1" s="81"/>
      <c r="WWE1" s="81"/>
      <c r="WWF1" s="81"/>
      <c r="WWG1" s="81"/>
      <c r="WWH1" s="81"/>
      <c r="WWI1" s="81"/>
      <c r="WWJ1" s="81"/>
      <c r="WWK1" s="81"/>
      <c r="WWL1" s="81"/>
      <c r="WWM1" s="81"/>
      <c r="WWN1" s="81"/>
      <c r="WWO1" s="81"/>
      <c r="WWP1" s="81"/>
      <c r="WWQ1" s="81"/>
      <c r="WWR1" s="81"/>
      <c r="WWS1" s="81"/>
      <c r="WWT1" s="81"/>
      <c r="WWU1" s="81"/>
      <c r="WWV1" s="81"/>
      <c r="WWW1" s="81"/>
      <c r="WWX1" s="81"/>
      <c r="WWY1" s="81"/>
      <c r="WWZ1" s="81"/>
      <c r="WXA1" s="81"/>
      <c r="WXB1" s="81"/>
      <c r="WXC1" s="81"/>
      <c r="WXD1" s="81"/>
      <c r="WXE1" s="81"/>
      <c r="WXF1" s="81"/>
      <c r="WXG1" s="81"/>
      <c r="WXH1" s="81"/>
      <c r="WXI1" s="81"/>
      <c r="WXJ1" s="81"/>
      <c r="WXK1" s="81"/>
      <c r="WXL1" s="81"/>
      <c r="WXM1" s="81"/>
      <c r="WXN1" s="81"/>
      <c r="WXO1" s="81"/>
      <c r="WXP1" s="81"/>
      <c r="WXQ1" s="81"/>
      <c r="WXR1" s="81"/>
      <c r="WXS1" s="81"/>
      <c r="WXT1" s="81"/>
      <c r="WXU1" s="81"/>
      <c r="WXV1" s="81"/>
      <c r="WXW1" s="81"/>
      <c r="WXX1" s="81"/>
      <c r="WXY1" s="81"/>
      <c r="WXZ1" s="81"/>
      <c r="WYA1" s="81"/>
      <c r="WYB1" s="81"/>
      <c r="WYC1" s="81"/>
      <c r="WYD1" s="81"/>
      <c r="WYE1" s="81"/>
      <c r="WYF1" s="81"/>
      <c r="WYG1" s="81"/>
      <c r="WYH1" s="81"/>
      <c r="WYI1" s="81"/>
      <c r="WYJ1" s="81"/>
      <c r="WYK1" s="81"/>
      <c r="WYL1" s="81"/>
      <c r="WYM1" s="81"/>
      <c r="WYN1" s="81"/>
      <c r="WYO1" s="81"/>
      <c r="WYP1" s="81"/>
      <c r="WYQ1" s="81"/>
      <c r="WYR1" s="81"/>
      <c r="WYS1" s="81"/>
      <c r="WYT1" s="81"/>
      <c r="WYU1" s="81"/>
      <c r="WYV1" s="81"/>
      <c r="WYW1" s="81"/>
      <c r="WYX1" s="81"/>
      <c r="WYY1" s="81"/>
      <c r="WYZ1" s="81"/>
      <c r="WZA1" s="81"/>
      <c r="WZB1" s="81"/>
      <c r="WZC1" s="81"/>
      <c r="WZD1" s="81"/>
      <c r="WZE1" s="81"/>
      <c r="WZF1" s="81"/>
      <c r="WZG1" s="81"/>
      <c r="WZH1" s="81"/>
      <c r="WZI1" s="81"/>
      <c r="WZJ1" s="81"/>
      <c r="WZK1" s="81"/>
      <c r="WZL1" s="81"/>
      <c r="WZM1" s="81"/>
      <c r="WZN1" s="81"/>
      <c r="WZO1" s="81"/>
      <c r="WZP1" s="81"/>
      <c r="WZQ1" s="81"/>
      <c r="WZR1" s="81"/>
      <c r="WZS1" s="81"/>
      <c r="WZT1" s="81"/>
      <c r="WZU1" s="81"/>
      <c r="WZV1" s="81"/>
      <c r="WZW1" s="81"/>
      <c r="WZX1" s="81"/>
      <c r="WZY1" s="81"/>
      <c r="WZZ1" s="81"/>
      <c r="XAA1" s="81"/>
      <c r="XAB1" s="81"/>
      <c r="XAC1" s="81"/>
      <c r="XAD1" s="81"/>
      <c r="XAE1" s="81"/>
      <c r="XAF1" s="81"/>
      <c r="XAG1" s="81"/>
      <c r="XAH1" s="81"/>
      <c r="XAI1" s="81"/>
      <c r="XAJ1" s="81"/>
      <c r="XAK1" s="81"/>
      <c r="XAL1" s="81"/>
      <c r="XAM1" s="81"/>
      <c r="XAN1" s="81"/>
      <c r="XAO1" s="81"/>
      <c r="XAP1" s="81"/>
      <c r="XAQ1" s="81"/>
      <c r="XAR1" s="81"/>
      <c r="XAS1" s="81"/>
      <c r="XAT1" s="81"/>
      <c r="XAU1" s="81"/>
      <c r="XAV1" s="81"/>
      <c r="XAW1" s="81"/>
      <c r="XAX1" s="81"/>
      <c r="XAY1" s="81"/>
      <c r="XAZ1" s="81"/>
      <c r="XBA1" s="81"/>
      <c r="XBB1" s="81"/>
      <c r="XBC1" s="81"/>
      <c r="XBD1" s="81"/>
      <c r="XBE1" s="81"/>
      <c r="XBF1" s="81"/>
      <c r="XBG1" s="81"/>
      <c r="XBH1" s="81"/>
      <c r="XBI1" s="81"/>
      <c r="XBJ1" s="81"/>
      <c r="XBK1" s="81"/>
      <c r="XBL1" s="81"/>
      <c r="XBM1" s="81"/>
      <c r="XBN1" s="81"/>
      <c r="XBO1" s="81"/>
      <c r="XBP1" s="81"/>
      <c r="XBQ1" s="81"/>
      <c r="XBR1" s="81"/>
      <c r="XBS1" s="81"/>
      <c r="XBT1" s="81"/>
      <c r="XBU1" s="81"/>
      <c r="XBV1" s="81"/>
      <c r="XBW1" s="81"/>
      <c r="XBX1" s="81"/>
      <c r="XBY1" s="81"/>
      <c r="XBZ1" s="81"/>
      <c r="XCA1" s="81"/>
      <c r="XCB1" s="81"/>
      <c r="XCC1" s="81"/>
      <c r="XCD1" s="81"/>
      <c r="XCE1" s="81"/>
      <c r="XCF1" s="81"/>
      <c r="XCG1" s="81"/>
      <c r="XCH1" s="81"/>
      <c r="XCI1" s="81"/>
      <c r="XCJ1" s="81"/>
      <c r="XCK1" s="81"/>
      <c r="XCL1" s="81"/>
      <c r="XCM1" s="81"/>
      <c r="XCN1" s="81"/>
      <c r="XCO1" s="81"/>
      <c r="XCP1" s="81"/>
      <c r="XCQ1" s="81"/>
      <c r="XCR1" s="81"/>
      <c r="XCS1" s="81"/>
      <c r="XCT1" s="81"/>
      <c r="XCU1" s="81"/>
      <c r="XCV1" s="81"/>
      <c r="XCW1" s="81"/>
      <c r="XCX1" s="81"/>
      <c r="XCY1" s="81"/>
      <c r="XCZ1" s="81"/>
      <c r="XDA1" s="81"/>
      <c r="XDB1" s="81"/>
      <c r="XDC1" s="81"/>
      <c r="XDD1" s="81"/>
      <c r="XDE1" s="81"/>
      <c r="XDF1" s="81"/>
      <c r="XDG1" s="81"/>
      <c r="XDH1" s="81"/>
      <c r="XDI1" s="81"/>
      <c r="XDJ1" s="81"/>
      <c r="XDK1" s="81"/>
      <c r="XDL1" s="81"/>
      <c r="XDM1" s="81"/>
      <c r="XDN1" s="81"/>
      <c r="XDO1" s="81"/>
      <c r="XDP1" s="81"/>
      <c r="XDQ1" s="81"/>
      <c r="XDR1" s="81"/>
      <c r="XDS1" s="81"/>
      <c r="XDT1" s="81"/>
      <c r="XDU1" s="81"/>
      <c r="XDV1" s="81"/>
      <c r="XDW1" s="81"/>
      <c r="XDX1" s="81"/>
      <c r="XDY1" s="81"/>
      <c r="XDZ1" s="81"/>
      <c r="XEA1" s="81"/>
      <c r="XEB1" s="81"/>
      <c r="XEC1" s="81"/>
      <c r="XED1" s="81"/>
      <c r="XEE1" s="81"/>
      <c r="XEF1" s="81"/>
      <c r="XEG1" s="81"/>
      <c r="XEH1" s="81"/>
      <c r="XEI1" s="81"/>
      <c r="XEJ1" s="81"/>
      <c r="XEK1" s="81"/>
      <c r="XEL1" s="81"/>
      <c r="XEM1" s="81"/>
      <c r="XEN1" s="81"/>
      <c r="XEO1" s="81"/>
      <c r="XEP1" s="81"/>
      <c r="XEQ1" s="81"/>
      <c r="XER1" s="81"/>
      <c r="XES1" s="81"/>
      <c r="XET1" s="81"/>
      <c r="XEU1" s="81"/>
      <c r="XEV1" s="81"/>
      <c r="XEW1" s="81"/>
      <c r="XEX1" s="81"/>
      <c r="XEY1" s="81"/>
      <c r="XEZ1" s="81"/>
      <c r="XFA1" s="81"/>
      <c r="XFB1" s="81"/>
      <c r="XFC1" s="81"/>
      <c r="XFD1" s="81"/>
    </row>
    <row r="2" ht="12.75" customHeight="1" spans="1:57" s="81" customFormat="1" x14ac:dyDescent="0.25">
      <c r="A2" s="83"/>
      <c r="B2" s="83"/>
      <c r="C2" s="83"/>
      <c r="D2" s="83"/>
      <c r="E2" s="83"/>
      <c r="F2" s="83"/>
      <c r="G2" s="84" t="s">
        <v>1439</v>
      </c>
      <c r="H2" s="85" t="s">
        <v>1440</v>
      </c>
      <c r="I2" s="86" t="s">
        <v>1441</v>
      </c>
      <c r="J2" s="86" t="s">
        <v>1441</v>
      </c>
      <c r="K2" s="86" t="s">
        <v>1441</v>
      </c>
      <c r="L2" s="86" t="s">
        <v>1441</v>
      </c>
      <c r="M2" s="86" t="s">
        <v>1441</v>
      </c>
      <c r="N2" s="86" t="s">
        <v>1441</v>
      </c>
      <c r="O2" s="86" t="s">
        <v>1441</v>
      </c>
      <c r="P2" s="86" t="s">
        <v>1441</v>
      </c>
      <c r="Q2" s="86" t="s">
        <v>1441</v>
      </c>
      <c r="R2" s="86" t="s">
        <v>1441</v>
      </c>
      <c r="S2" s="86" t="s">
        <v>1441</v>
      </c>
      <c r="T2" s="86" t="s">
        <v>1441</v>
      </c>
      <c r="U2" s="86" t="s">
        <v>1441</v>
      </c>
      <c r="V2" s="86" t="s">
        <v>1441</v>
      </c>
      <c r="W2" s="85" t="s">
        <v>1442</v>
      </c>
      <c r="X2" s="87" t="s">
        <v>1443</v>
      </c>
      <c r="Y2" s="87" t="s">
        <v>1443</v>
      </c>
      <c r="Z2" s="87" t="s">
        <v>1443</v>
      </c>
      <c r="AA2" s="87" t="s">
        <v>1443</v>
      </c>
      <c r="AB2" s="87" t="s">
        <v>1443</v>
      </c>
      <c r="AC2" s="87" t="s">
        <v>1443</v>
      </c>
      <c r="AD2" s="87" t="s">
        <v>1443</v>
      </c>
      <c r="AE2" s="87" t="s">
        <v>1443</v>
      </c>
      <c r="AF2" s="87" t="s">
        <v>1443</v>
      </c>
      <c r="AG2" s="85" t="s">
        <v>1444</v>
      </c>
      <c r="AH2" s="87" t="s">
        <v>1445</v>
      </c>
      <c r="AI2" s="87" t="s">
        <v>1445</v>
      </c>
      <c r="AJ2" s="87" t="s">
        <v>1445</v>
      </c>
      <c r="AK2" s="87" t="s">
        <v>1445</v>
      </c>
      <c r="AL2" s="87" t="s">
        <v>1445</v>
      </c>
      <c r="AM2" s="87" t="s">
        <v>1445</v>
      </c>
      <c r="AN2" s="87" t="s">
        <v>1445</v>
      </c>
      <c r="AO2" s="87" t="s">
        <v>1445</v>
      </c>
      <c r="AP2" s="87" t="s">
        <v>1445</v>
      </c>
      <c r="AQ2" s="87" t="s">
        <v>1445</v>
      </c>
      <c r="AR2" s="87" t="s">
        <v>1445</v>
      </c>
      <c r="AS2" s="87" t="s">
        <v>1445</v>
      </c>
      <c r="AT2" s="87" t="s">
        <v>1445</v>
      </c>
      <c r="AU2" s="85" t="s">
        <v>1446</v>
      </c>
      <c r="AV2" s="88" t="s">
        <v>1447</v>
      </c>
      <c r="AW2" s="88" t="s">
        <v>1447</v>
      </c>
      <c r="AX2" s="88" t="s">
        <v>1447</v>
      </c>
      <c r="AY2" s="88" t="s">
        <v>1447</v>
      </c>
      <c r="AZ2" s="88" t="s">
        <v>1447</v>
      </c>
      <c r="BA2" s="88" t="s">
        <v>1447</v>
      </c>
      <c r="BB2" s="88" t="s">
        <v>1447</v>
      </c>
      <c r="BC2" s="88" t="s">
        <v>1447</v>
      </c>
      <c r="BD2" s="88" t="s">
        <v>1447</v>
      </c>
      <c r="BE2" s="85" t="s">
        <v>1448</v>
      </c>
    </row>
    <row r="3" ht="26" customHeight="1" hidden="1" spans="1:57" s="81" customFormat="1" x14ac:dyDescent="0.25">
      <c r="A3" s="83"/>
      <c r="B3" s="83"/>
      <c r="C3" s="83"/>
      <c r="D3" s="83"/>
      <c r="E3" s="83"/>
      <c r="F3" s="83"/>
      <c r="G3" s="84" t="s">
        <v>1449</v>
      </c>
      <c r="H3" s="85"/>
      <c r="I3" s="86" t="s">
        <v>1450</v>
      </c>
      <c r="J3" s="86" t="s">
        <v>1451</v>
      </c>
      <c r="K3" s="86" t="s">
        <v>1452</v>
      </c>
      <c r="L3" s="86" t="s">
        <v>1453</v>
      </c>
      <c r="M3" s="86" t="s">
        <v>1454</v>
      </c>
      <c r="N3" s="86" t="s">
        <v>1455</v>
      </c>
      <c r="O3" s="86" t="s">
        <v>1456</v>
      </c>
      <c r="P3" s="86" t="s">
        <v>1457</v>
      </c>
      <c r="Q3" s="86" t="s">
        <v>1458</v>
      </c>
      <c r="R3" s="86"/>
      <c r="S3" s="86" t="s">
        <v>1459</v>
      </c>
      <c r="T3" s="86" t="s">
        <v>1460</v>
      </c>
      <c r="U3" s="86" t="s">
        <v>1461</v>
      </c>
      <c r="V3" s="86" t="s">
        <v>1462</v>
      </c>
      <c r="W3" s="85"/>
      <c r="X3" s="87" t="s">
        <v>1463</v>
      </c>
      <c r="Y3" s="87" t="s">
        <v>1464</v>
      </c>
      <c r="Z3" s="87" t="s">
        <v>1465</v>
      </c>
      <c r="AA3" s="87" t="s">
        <v>1466</v>
      </c>
      <c r="AB3" s="87" t="s">
        <v>1467</v>
      </c>
      <c r="AC3" s="87" t="s">
        <v>1468</v>
      </c>
      <c r="AD3" s="87" t="s">
        <v>269</v>
      </c>
      <c r="AE3" s="87" t="s">
        <v>185</v>
      </c>
      <c r="AF3" s="87" t="s">
        <v>1469</v>
      </c>
      <c r="AG3" s="85"/>
      <c r="AH3" s="87" t="s">
        <v>1470</v>
      </c>
      <c r="AI3" s="87" t="s">
        <v>1471</v>
      </c>
      <c r="AJ3" s="87" t="s">
        <v>1472</v>
      </c>
      <c r="AK3" s="87" t="s">
        <v>1473</v>
      </c>
      <c r="AL3" s="87" t="s">
        <v>1474</v>
      </c>
      <c r="AM3" s="87" t="s">
        <v>1475</v>
      </c>
      <c r="AN3" s="87" t="s">
        <v>1476</v>
      </c>
      <c r="AO3" s="87" t="s">
        <v>1477</v>
      </c>
      <c r="AP3" s="87" t="s">
        <v>1478</v>
      </c>
      <c r="AQ3" s="87" t="s">
        <v>1479</v>
      </c>
      <c r="AR3" s="87" t="s">
        <v>1480</v>
      </c>
      <c r="AS3" s="87" t="s">
        <v>1481</v>
      </c>
      <c r="AT3" s="87" t="s">
        <v>1482</v>
      </c>
      <c r="AU3" s="85"/>
      <c r="AV3" s="88" t="s">
        <v>1483</v>
      </c>
      <c r="AW3" s="88" t="s">
        <v>1484</v>
      </c>
      <c r="AX3" s="88" t="s">
        <v>1485</v>
      </c>
      <c r="AY3" s="88" t="s">
        <v>1486</v>
      </c>
      <c r="AZ3" s="88" t="s">
        <v>1487</v>
      </c>
      <c r="BA3" s="88" t="s">
        <v>1488</v>
      </c>
      <c r="BB3" s="88" t="s">
        <v>1489</v>
      </c>
      <c r="BC3" s="88" t="s">
        <v>1490</v>
      </c>
      <c r="BD3" s="88" t="s">
        <v>1491</v>
      </c>
      <c r="BE3" s="85"/>
    </row>
    <row r="4" ht="60" customHeight="1" spans="1:57" s="81" customFormat="1" x14ac:dyDescent="0.25">
      <c r="A4" s="89"/>
      <c r="B4" s="90" t="s">
        <v>1492</v>
      </c>
      <c r="C4" s="90" t="s">
        <v>1493</v>
      </c>
      <c r="D4" s="90" t="s">
        <v>37</v>
      </c>
      <c r="E4" s="90" t="s">
        <v>1494</v>
      </c>
      <c r="F4" s="90" t="s">
        <v>1495</v>
      </c>
      <c r="G4" s="84" t="s">
        <v>1496</v>
      </c>
      <c r="H4" s="85"/>
      <c r="I4" s="86" t="s">
        <v>1497</v>
      </c>
      <c r="J4" s="86" t="s">
        <v>1498</v>
      </c>
      <c r="K4" s="86" t="s">
        <v>1499</v>
      </c>
      <c r="L4" s="86" t="s">
        <v>1500</v>
      </c>
      <c r="M4" s="86" t="s">
        <v>1501</v>
      </c>
      <c r="N4" s="86" t="s">
        <v>1502</v>
      </c>
      <c r="O4" s="86" t="s">
        <v>1503</v>
      </c>
      <c r="P4" s="86" t="s">
        <v>1504</v>
      </c>
      <c r="Q4" s="86" t="s">
        <v>1505</v>
      </c>
      <c r="R4" s="86" t="s">
        <v>1506</v>
      </c>
      <c r="S4" s="86" t="s">
        <v>1507</v>
      </c>
      <c r="T4" s="86" t="s">
        <v>1508</v>
      </c>
      <c r="U4" s="86" t="s">
        <v>1509</v>
      </c>
      <c r="V4" s="86" t="s">
        <v>1510</v>
      </c>
      <c r="W4" s="85"/>
      <c r="X4" s="87" t="s">
        <v>1511</v>
      </c>
      <c r="Y4" s="87" t="s">
        <v>1512</v>
      </c>
      <c r="Z4" s="87" t="s">
        <v>1513</v>
      </c>
      <c r="AA4" s="87" t="s">
        <v>1514</v>
      </c>
      <c r="AB4" s="87" t="s">
        <v>1515</v>
      </c>
      <c r="AC4" s="87" t="s">
        <v>1516</v>
      </c>
      <c r="AD4" s="87" t="s">
        <v>269</v>
      </c>
      <c r="AE4" s="87" t="s">
        <v>1517</v>
      </c>
      <c r="AF4" s="87" t="s">
        <v>1518</v>
      </c>
      <c r="AG4" s="85"/>
      <c r="AH4" s="87" t="s">
        <v>1519</v>
      </c>
      <c r="AI4" s="87" t="s">
        <v>1520</v>
      </c>
      <c r="AJ4" s="87" t="s">
        <v>1521</v>
      </c>
      <c r="AK4" s="87" t="s">
        <v>1522</v>
      </c>
      <c r="AL4" s="87" t="s">
        <v>1523</v>
      </c>
      <c r="AM4" s="87" t="s">
        <v>1524</v>
      </c>
      <c r="AN4" s="87" t="s">
        <v>1525</v>
      </c>
      <c r="AO4" s="87" t="s">
        <v>1526</v>
      </c>
      <c r="AP4" s="87" t="s">
        <v>1527</v>
      </c>
      <c r="AQ4" s="87" t="s">
        <v>1528</v>
      </c>
      <c r="AR4" s="87" t="s">
        <v>1529</v>
      </c>
      <c r="AS4" s="87" t="s">
        <v>1530</v>
      </c>
      <c r="AT4" s="87" t="s">
        <v>1531</v>
      </c>
      <c r="AU4" s="85"/>
      <c r="AV4" s="88" t="s">
        <v>1532</v>
      </c>
      <c r="AW4" s="88" t="s">
        <v>1533</v>
      </c>
      <c r="AX4" s="88" t="s">
        <v>1534</v>
      </c>
      <c r="AY4" s="88" t="s">
        <v>1535</v>
      </c>
      <c r="AZ4" s="88" t="s">
        <v>1536</v>
      </c>
      <c r="BA4" s="88" t="s">
        <v>1537</v>
      </c>
      <c r="BB4" s="88" t="s">
        <v>1538</v>
      </c>
      <c r="BC4" s="88" t="s">
        <v>1539</v>
      </c>
      <c r="BD4" s="88" t="s">
        <v>1540</v>
      </c>
      <c r="BE4" s="85"/>
    </row>
    <row r="5" ht="11" customHeight="1" spans="1:57" s="81" customFormat="1" x14ac:dyDescent="0.25">
      <c r="A5" s="91" t="s">
        <v>1541</v>
      </c>
      <c r="B5" s="92"/>
      <c r="C5" s="92"/>
      <c r="D5" s="93">
        <f>IF(ETPT_TJ_DDG!$D$5="","",ETPT_TJ_DDG!$D$5)</f>
      </c>
      <c r="E5" s="92" t="s">
        <v>1542</v>
      </c>
      <c r="F5" s="92" t="s">
        <v>1543</v>
      </c>
      <c r="G5" s="94"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95">
        <f>_xlfn.AGGREGATE(9,6,G5)</f>
        <v>0</v>
      </c>
      <c r="I5" s="9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97"/>
      <c r="K5" s="97"/>
      <c r="L5" s="97"/>
      <c r="M5" s="97"/>
      <c r="N5" s="97"/>
      <c r="O5" s="97"/>
      <c r="P5" s="96" t="e">
        <f>SUM(SUMIFS(
INDEX( 'ETPT Format DDG'!$A:$ZZ,,MATCH("3.2. PROTECTION DES MAJEURS",'ETPT Format DDG'!2:2,0)),
INDEX( 'ETPT Format DDG'!$A:$ZZ,,MATCH("Fonction recodée",'ETPT Format DDG'!2:2,0)),"Fonctionnaire A-B-CBUR",
INDEX( 'ETPT Format DDG'!$A:$ZZ,,MATCH("TJCPH",'ETPT Format DDG'!2:2,0)),"OUI"))</f>
        <v>#N/A</v>
      </c>
      <c r="Q5" s="9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9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9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96" t="e">
        <f>SUM(SUMIFS(
INDEX( 'ETPT Format DDG'!$A:$ZZ,,MATCH("4.0. CONTENTIEUX GÉNÉRAL &lt;10.000€",'ETPT Format DDG'!2:2,0)),
INDEX( 'ETPT Format DDG'!$A:$ZZ,,MATCH("Fonction recodée",'ETPT Format DDG'!2:2,0)),"Fonctionnaire A-B-CBUR",
INDEX( 'ETPT Format DDG'!$A:$ZZ,,MATCH("TJCPH",'ETPT Format DDG'!2:2,0)),"OUI"))</f>
        <v>#N/A</v>
      </c>
      <c r="U5" s="96" t="e">
        <f>SUM(SUMIFS(
INDEX( 'ETPT Format DDG'!$A:$ZZ,,MATCH("1. TOTAL CONTENTIEUX SOCIAL",'ETPT Format DDG'!2:2,0)),
INDEX( 'ETPT Format DDG'!$A:$ZZ,,MATCH("Fonction recodée",'ETPT Format DDG'!2:2,0)),"Fonctionnaire A-B-CBUR",
INDEX( 'ETPT Format DDG'!$A:$ZZ,,MATCH("TJCPH",'ETPT Format DDG'!2:2,0)),"OUI"))</f>
        <v>#N/A</v>
      </c>
      <c r="V5" s="9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98">
        <f>_xlfn.AGGREGATE(9,6,I5:V5)</f>
        <v>0</v>
      </c>
      <c r="X5" s="99" t="e">
        <f t="array" ref="X5">SUM(SUMIFS(
INDEX( 'ETPT Format DDG'!$A:$ZZ,,MATCH("3.2. PROTECTION DES MAJEURS",'ETPT Format DDG'!2:2,0)),
INDEX( 'ETPT Format DDG'!$A:$ZZ,,MATCH("Fonction recodée",'ETPT Format DDG'!2:2,0)),{"Magistrat SIEGE S";"Magistrat SIEGE NS"},
INDEX( 'ETPT Format DDG'!$A:$ZZ,,MATCH("TJCPH",'ETPT Format DDG'!2:2,0)),"OUI"))</f>
        <v>#N/A</v>
      </c>
      <c r="Y5" s="100" t="e">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101"/>
      <c r="AA5" s="101"/>
      <c r="AB5" s="101"/>
      <c r="AC5" s="101"/>
      <c r="AD5" s="101"/>
      <c r="AE5" s="100" t="e">
        <f t="array" ref="AE5">SUM(SUMIFS(
INDEX( 'ETPT Format DDG'!$A:$ZZ,,MATCH("6.1. ACTIVITÉ CIVILE",'ETPT Format DDG'!2:2,0)),
INDEX( 'ETPT Format DDG'!$A:$ZZ,,MATCH("Fonction recodée",'ETPT Format DDG'!2:2,0)),{"Magistrat SIEGE S";"Magistrat SIEGE NS"}))</f>
        <v>#N/A</v>
      </c>
      <c r="AF5" s="100" t="e">
        <f t="array" ref="AF5">SUM(SUMIFS(
INDEX( 'ETPT Format DDG'!$A:$ZZ,,MATCH("5. TOTAL JLD CIVIL",'ETPT Format DDG'!2:2,0)),
INDEX( 'ETPT Format DDG'!$A:$ZZ,,MATCH("Fonction recodée",'ETPT Format DDG'!2:2,0)),{"Magistrat SIEGE S";"Magistrat SIEGE NS"}))</f>
        <v>#N/A</v>
      </c>
      <c r="AG5" s="98">
        <f>_xlfn.AGGREGATE(9,6,X5:AF5)</f>
        <v>0</v>
      </c>
      <c r="AH5" s="101"/>
      <c r="AI5" s="101"/>
      <c r="AJ5" s="101"/>
      <c r="AK5" s="101"/>
      <c r="AL5" s="101"/>
      <c r="AM5" s="101"/>
      <c r="AN5" s="99" t="e">
        <f t="array" ref="AN5">SUM(SUMIFS(
INDEX( 'ETPT Format DDG'!$A:$ZZ,,MATCH("1.1. DÉPARTAGE PRUD'HOMAL",'ETPT Format DDG'!2:2,0)),
INDEX( 'ETPT Format DDG'!$A:$ZZ,,MATCH("Fonction recodée",'ETPT Format DDG'!2:2,0)),{"Magistrat SIEGE S";"Magistrat SIEGE NS"},
INDEX( 'ETPT Format DDG'!$A:$ZZ,,MATCH("TJCPH",'ETPT Format DDG'!2:2,0)),"OUI"))</f>
        <v>#N/A</v>
      </c>
      <c r="AO5" s="100" t="e">
        <f t="array" ref="AO5">SUM(SUMIFS(
INDEX( 'ETPT Format DDG'!$A:$ZZ,,MATCH("4.0. CONTENTIEUX GÉNÉRAL &lt;10.000€",'ETPT Format DDG'!2:2,0)),
INDEX( 'ETPT Format DDG'!$A:$ZZ,,MATCH("Fonction recodée",'ETPT Format DDG'!2:2,0)),{"Magistrat SIEGE S";"Magistrat SIEGE NS"},
INDEX( 'ETPT Format DDG'!$A:$ZZ,,MATCH("TJCPH",'ETPT Format DDG'!2:2,0)),"OUI"))</f>
        <v>#N/A</v>
      </c>
      <c r="AP5" s="100" t="e">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100" t="e">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99" t="e">
        <f t="array" ref="AR5">SUM(SUMIFS(
INDEX( 'ETPT Format DDG'!$A:$ZZ,,MATCH("2. TOTAL CONTENTIEUX JAF",'ETPT Format DDG'!2:2,0)),
INDEX( 'ETPT Format DDG'!$A:$ZZ,,MATCH("Fonction recodée",'ETPT Format DDG'!2:2,0)),{"Magistrat SIEGE S";"Magistrat SIEGE NS"}))</f>
        <v>#N/A</v>
      </c>
      <c r="AS5" s="99"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99"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98">
        <f>_xlfn.AGGREGATE(9,6,AH5:AT5)</f>
        <v>0</v>
      </c>
      <c r="AV5" s="102"/>
      <c r="AW5" s="102"/>
      <c r="AX5" s="103"/>
      <c r="AY5" s="103"/>
      <c r="AZ5" s="103"/>
      <c r="BA5" s="103"/>
      <c r="BB5" s="103"/>
      <c r="BC5" s="103"/>
      <c r="BD5" s="102"/>
      <c r="BE5" s="98">
        <f>SUM(AV5:BD5)</f>
        <v>0</v>
      </c>
    </row>
    <row r="6" ht="12" customHeight="1" spans="1:57" s="81" customFormat="1" x14ac:dyDescent="0.25">
      <c r="A6" s="91" t="s">
        <v>1541</v>
      </c>
      <c r="B6" s="92"/>
      <c r="C6" s="92"/>
      <c r="D6" s="104">
        <f t="shared" ref="D6:D15" si="0">$D$5</f>
      </c>
      <c r="E6" s="92" t="s">
        <v>1544</v>
      </c>
      <c r="F6" s="92" t="s">
        <v>1545</v>
      </c>
      <c r="G6" s="94"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95">
        <f t="shared" ref="H6:H14" si="1">_xlfn.AGGREGATE(9,6,G6)</f>
        <v>0</v>
      </c>
      <c r="I6" s="97"/>
      <c r="J6" s="96" t="e">
        <f>SUM(SUMIFS(
INDEX( 'ETPT Format DDG'!$A:$ZZ,,MATCH("11.9. FONCTIONNAIRES AFFECTÉS À L'EXÉCUTION DES PEINES",'ETPT Format DDG'!2:2,0)),
INDEX( 'ETPT Format DDG'!$A:$ZZ,,MATCH("Fonction recodée",'ETPT Format DDG'!2:2,0)),"Fonctionnaire A-B-CBUR"))</f>
        <v>#N/A</v>
      </c>
      <c r="K6" s="9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96" t="e">
        <f>SUM(SUMIFS(
INDEX( 'ETPT Format DDG'!$A:$ZZ,,MATCH("7.52. COUR CRIMINELLE",'ETPT Format DDG'!2:2,0)),
INDEX( 'ETPT Format DDG'!$A:$ZZ,,MATCH("Fonction recodée",'ETPT Format DDG'!2:2,0)),"Fonctionnaire A-B-CBUR"))</f>
        <v>#N/A</v>
      </c>
      <c r="M6" s="96" t="e">
        <f>SUM(SUMIFS(
INDEX( 'ETPT Format DDG'!$A:$ZZ,,MATCH("7.121. COLLÉGIALES JIRS ÉCO-FI",'ETPT Format DDG'!2:2,0)),
INDEX( 'ETPT Format DDG'!$A:$ZZ,,MATCH("Fonction recodée",'ETPT Format DDG'!2:2,0)),"Fonctionnaire A-B-CBUR",
INDEX( 'ETPT Format DDG'!$A:$ZZ,,MATCH("Jirs",'ETPT Format DDG'!2:2,0)),"x"))</f>
        <v>#N/A</v>
      </c>
      <c r="N6" s="96" t="e">
        <f>SUM(SUMIFS(
INDEX( 'ETPT Format DDG'!$A:$ZZ,,MATCH("7.12. COLLÉGIALES JIRS CRIM-ORG",'ETPT Format DDG'!2:2,0)),
INDEX( 'ETPT Format DDG'!$A:$ZZ,,MATCH("Fonction recodée",'ETPT Format DDG'!2:2,0)),"Fonctionnaire A-B-CBUR"))</f>
        <v>#N/A</v>
      </c>
      <c r="O6" s="9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97"/>
      <c r="Q6" s="97"/>
      <c r="R6" s="105"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106"/>
      <c r="T6" s="106"/>
      <c r="U6" s="107" t="s">
        <v>1546</v>
      </c>
      <c r="V6" s="108"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98">
        <f>_xlfn.AGGREGATE(9,6,I6:V6)</f>
        <v>0</v>
      </c>
      <c r="X6" s="101"/>
      <c r="Y6" s="101"/>
      <c r="Z6" s="100" t="e">
        <f t="array" ref="Z6">SUM(SUMIFS(
INDEX( 'ETPT Format DDG'!$A:$ZZ,,MATCH("8.1. SERVICE GÉNÉRAL",'ETPT Format DDG'!2:2,0)),
INDEX( 'ETPT Format DDG'!$A:$ZZ,,MATCH("Fonction recodée",'ETPT Format DDG'!2:2,0)),{"Magistrat SIEGE S";"Magistrat SIEGE NS"}))</f>
        <v>#N/A</v>
      </c>
      <c r="AA6" s="100" t="e">
        <f t="array" ref="AA6">SUM(SUMIFS(
INDEX( 'ETPT Format DDG'!$A:$ZZ,,MATCH("8.2. JIRS ÉCO-FI",'ETPT Format DDG'!2:2,0)),
INDEX( 'ETPT Format DDG'!$A:$ZZ,,MATCH("Fonction recodée",'ETPT Format DDG'!2:2,0)),{"Magistrat SIEGE S";"Magistrat SIEGE NS"}))</f>
        <v>#N/A</v>
      </c>
      <c r="AB6" s="100" t="e">
        <f t="array" ref="AB6">SUM(SUMIFS(
INDEX( 'ETPT Format DDG'!$A:$ZZ,,MATCH("8.3. JIRS CRIM-ORG",'ETPT Format DDG'!2:2,0)),
INDEX( 'ETPT Format DDG'!$A:$ZZ,,MATCH("Fonction recodée",'ETPT Format DDG'!2:2,0)),{"Magistrat SIEGE S";"Magistrat SIEGE NS"}))</f>
        <v>#N/A</v>
      </c>
      <c r="AC6" s="100" t="e">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100" t="e">
        <f t="array" ref="AD6">SUM(SUMIFS(
INDEX( 'ETPT Format DDG'!$A:$ZZ,,MATCH("9. TOTAL JAP",'ETPT Format DDG'!2:2,0)),
INDEX( 'ETPT Format DDG'!$A:$ZZ,,MATCH("Fonction recodée",'ETPT Format DDG'!2:2,0)),{"Magistrat SIEGE S";"Magistrat SIEGE NS"}))</f>
        <v>#N/A</v>
      </c>
      <c r="AE6" s="100" t="e">
        <f t="array" ref="AE6">SUM(SUMIFS(
INDEX( 'ETPT Format DDG'!$A:$ZZ,,MATCH("6.2. ACTIVITÉ PÉNALE",'ETPT Format DDG'!2:2,0)),
INDEX( 'ETPT Format DDG'!$A:$ZZ,,MATCH("Fonction recodée",'ETPT Format DDG'!2:2,0)),{"Magistrat SIEGE S";"Magistrat SIEGE NS"}))</f>
        <v>#N/A</v>
      </c>
      <c r="AF6" s="100" t="e">
        <f t="array" ref="AF6">SUM(SUMIFS(
INDEX( 'ETPT Format DDG'!$A:$ZZ,,MATCH("10. TOTAL JLD PÉNAL",'ETPT Format DDG'!2:2,0)),
INDEX( 'ETPT Format DDG'!$A:$ZZ,,MATCH("Fonction recodée",'ETPT Format DDG'!2:2,0)),{"Magistrat SIEGE S";"Magistrat SIEGE NS"}))</f>
        <v>#N/A</v>
      </c>
      <c r="AG6" s="98">
        <f t="shared" ref="AG6:AG15" si="2">_xlfn.AGGREGATE(9,6,X6:AF6)</f>
        <v>0</v>
      </c>
      <c r="AH6" s="100" t="e">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100" t="e">
        <f t="array" ref="AI6">SUM(SUMIFS(
INDEX( 'ETPT Format DDG'!$A:$ZZ,,MATCH("7.52. COUR CRIMINELLE",'ETPT Format DDG'!2:2,0)),
INDEX( 'ETPT Format DDG'!$A:$ZZ,,MATCH("Fonction recodée",'ETPT Format DDG'!2:2,0)),{"Magistrat SIEGE S";"Magistrat SIEGE NS"}))</f>
        <v>#N/A</v>
      </c>
      <c r="AJ6" s="100" t="e">
        <f t="array" ref="AJ6">SUM(SUMIFS(
INDEX( 'ETPT Format DDG'!$A:$ZZ,,MATCH("7.121. COLLÉGIALES JIRS ÉCO-FI",'ETPT Format DDG'!2:2,0)),
INDEX( 'ETPT Format DDG'!$A:$ZZ,,MATCH("Fonction recodée",'ETPT Format DDG'!2:2,0)),{"Magistrat SIEGE S";"Magistrat SIEGE NS"},
INDEX( 'ETPT Format DDG'!$A:$ZZ,,MATCH("Jirs",'ETPT Format DDG'!2:2,0)),"x"))</f>
        <v>#N/A</v>
      </c>
      <c r="AK6" s="100" t="e">
        <f t="array" ref="AK6">SUM(SUMIFS(
INDEX( 'ETPT Format DDG'!$A:$ZZ,,MATCH("7.12. COLLÉGIALES JIRS CRIM-ORG",'ETPT Format DDG'!2:2,0)),
INDEX( 'ETPT Format DDG'!$A:$ZZ,,MATCH("Fonction recodée",'ETPT Format DDG'!2:2,0)),{"Magistrat SIEGE S";"Magistrat SIEGE NS"}))</f>
        <v>#N/A</v>
      </c>
      <c r="AL6" s="100" t="e">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99" t="e">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101"/>
      <c r="AO6" s="101"/>
      <c r="AP6" s="101"/>
      <c r="AQ6" s="101"/>
      <c r="AR6" s="101"/>
      <c r="AS6" s="99"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109"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98">
        <f t="shared" ref="AU6:AU15" si="3">_xlfn.AGGREGATE(9,6,AH6:AT6)</f>
        <v>0</v>
      </c>
      <c r="AV6" s="102"/>
      <c r="AW6" s="102"/>
      <c r="AX6" s="102"/>
      <c r="AY6" s="102"/>
      <c r="AZ6" s="102"/>
      <c r="BA6" s="102"/>
      <c r="BB6" s="102"/>
      <c r="BC6" s="103"/>
      <c r="BD6" s="102"/>
      <c r="BE6" s="98">
        <f>SUM(AV6:BD6)</f>
        <v>0</v>
      </c>
    </row>
    <row r="7" ht="14.25" customHeight="1" spans="1:57" s="81" customFormat="1" x14ac:dyDescent="0.25">
      <c r="A7" s="91" t="s">
        <v>1541</v>
      </c>
      <c r="B7" s="92"/>
      <c r="C7" s="92"/>
      <c r="D7" s="104">
        <f t="shared" si="0"/>
      </c>
      <c r="E7" s="92" t="s">
        <v>1547</v>
      </c>
      <c r="F7" s="92" t="s">
        <v>1548</v>
      </c>
      <c r="G7" s="110"/>
      <c r="H7" s="95">
        <f t="shared" si="1"/>
        <v>0</v>
      </c>
      <c r="I7" s="111"/>
      <c r="J7" s="111"/>
      <c r="K7" s="111"/>
      <c r="L7" s="111"/>
      <c r="M7" s="111"/>
      <c r="N7" s="111"/>
      <c r="O7" s="111"/>
      <c r="P7" s="111"/>
      <c r="Q7" s="112" t="s">
        <v>1549</v>
      </c>
      <c r="R7" s="112" t="s">
        <v>1550</v>
      </c>
      <c r="S7" s="111"/>
      <c r="T7" s="111"/>
      <c r="U7" s="111"/>
      <c r="V7" s="111"/>
      <c r="W7" s="98">
        <f t="shared" ref="W7:W15" si="4">_xlfn.AGGREGATE(9,6,I7:V7)</f>
        <v>0</v>
      </c>
      <c r="X7" s="111"/>
      <c r="Y7" s="100" t="e">
        <f t="array" ref="Y7">SUM(SUMIFS(
INDEX( 'ETPT Format DDG'!$A:$ZZ,,MATCH("11.5. CSM",'ETPT Format DDG'!2:2,0)),
INDEX( 'ETPT Format DDG'!$A:$ZZ,,MATCH("Fonction",'ETPT Format DDG'!2:2,0)),{"JCP";"VPCP";"1VPCP"},
INDEX( 'ETPT Format DDG'!$A:$ZZ,,MATCH("TJCPH",'ETPT Format DDG'!2:2,0)),"OUI"))</f>
        <v>#N/A</v>
      </c>
      <c r="Z7" s="100" t="e">
        <f t="array" ref="Z7">SUM(SUMIFS(
INDEX( 'ETPT Format DDG'!$A:$ZZ,,MATCH("11.5. CSM",'ETPT Format DDG'!2:2,0)),
INDEX( 'ETPT Format DDG'!$A:$ZZ,,MATCH("Fonction",'ETPT Format DDG'!2:2,0)),{"JI";"VPI";"1VPI"},
INDEX( 'ETPT Format DDG'!$A:$ZZ,,MATCH("TJCPH",'ETPT Format DDG'!2:2,0)),"OUI"))</f>
        <v>#N/A</v>
      </c>
      <c r="AA7" s="111"/>
      <c r="AB7" s="111"/>
      <c r="AC7" s="111"/>
      <c r="AD7" s="100" t="e">
        <f t="array" ref="AD7">SUM(SUMIFS(
INDEX( 'ETPT Format DDG'!$A:$ZZ,,MATCH("11.5. CSM",'ETPT Format DDG'!2:2,0)),
INDEX( 'ETPT Format DDG'!$A:$ZZ,,MATCH("Fonction",'ETPT Format DDG'!2:2,0)),{"JAP";"VPAP";"1VPAP"},
INDEX( 'ETPT Format DDG'!$A:$ZZ,,MATCH("TJCPH",'ETPT Format DDG'!2:2,0)),"OUI"))</f>
        <v>#N/A</v>
      </c>
      <c r="AE7" s="100" t="e">
        <f t="array" ref="AE7">SUM(SUMIFS(
INDEX( 'ETPT Format DDG'!$A:$ZZ,,MATCH("11.5. CSM",'ETPT Format DDG'!2:2,0)),
INDEX( 'ETPT Format DDG'!$A:$ZZ,,MATCH("Fonction",'ETPT Format DDG'!2:2,0)),{"JE";"VPE";"1VPE"},
INDEX( 'ETPT Format DDG'!$A:$ZZ,,MATCH("TJCPH",'ETPT Format DDG'!2:2,0)),"OUI"))</f>
        <v>#N/A</v>
      </c>
      <c r="AF7" s="100" t="e">
        <f t="array" ref="AF7">SUM(SUMIFS(
INDEX( 'ETPT Format DDG'!$A:$ZZ,,MATCH("11.5. CSM",'ETPT Format DDG'!2:2,0)),
INDEX( 'ETPT Format DDG'!$A:$ZZ,,MATCH("Fonction",'ETPT Format DDG'!2:2,0)),{"VPLD";"1VPLD"},
INDEX( 'ETPT Format DDG'!$A:$ZZ,,MATCH("TJCPH",'ETPT Format DDG'!2:2,0)),"OUI"))</f>
        <v>#N/A</v>
      </c>
      <c r="AG7" s="98">
        <f t="shared" si="2"/>
        <v>0</v>
      </c>
      <c r="AH7" s="111"/>
      <c r="AI7" s="111"/>
      <c r="AJ7" s="111"/>
      <c r="AK7" s="111"/>
      <c r="AL7" s="111"/>
      <c r="AM7" s="111"/>
      <c r="AN7" s="111"/>
      <c r="AO7" s="111"/>
      <c r="AP7" s="111"/>
      <c r="AQ7" s="111"/>
      <c r="AR7" s="112"/>
      <c r="AS7" s="111"/>
      <c r="AT7" s="100" t="e">
        <f>SUM(SUMIFS(
INDEX( 'ETPT Format DDG'!$A:$ZZ,,MATCH("11.5. CSM",'ETPT Format DDG'!2:2,0)),
INDEX( 'ETPT Format DDG'!$A:$ZZ,,MATCH("Fonction recodée",'ETPT Format DDG'!2:2,0)),"Magistrat SIEGE NS",
INDEX( 'ETPT Format DDG'!$A:$ZZ,,MATCH("TJCPH",'ETPT Format DDG'!2:2,0)),"OUI"))</f>
        <v>#N/A</v>
      </c>
      <c r="AU7" s="98">
        <f t="shared" si="3"/>
        <v>0</v>
      </c>
      <c r="AV7" s="102"/>
      <c r="AW7" s="102"/>
      <c r="AX7" s="102"/>
      <c r="AY7" s="102"/>
      <c r="AZ7" s="102"/>
      <c r="BA7" s="102"/>
      <c r="BB7" s="102"/>
      <c r="BC7" s="102"/>
      <c r="BD7" s="102"/>
      <c r="BE7" s="98">
        <f t="shared" ref="BE7:BE15" si="5">SUM(AV7:BD7)</f>
        <v>0</v>
      </c>
    </row>
    <row r="8" ht="14.25" customHeight="1" spans="1:57" s="81" customFormat="1" x14ac:dyDescent="0.25">
      <c r="A8" s="91" t="s">
        <v>1541</v>
      </c>
      <c r="B8" s="92"/>
      <c r="C8" s="92"/>
      <c r="D8" s="104">
        <f t="shared" si="0"/>
      </c>
      <c r="E8" s="92" t="s">
        <v>1551</v>
      </c>
      <c r="F8" s="92" t="s">
        <v>1552</v>
      </c>
      <c r="G8" s="94" t="e">
        <f>SUM(SUMIFS(
INDEX( 'ETPT Format DDG'!$A:$ZZ,,MATCH("11.51. ACCUEIL DU JUSTICIABLE (DONT SAUJ)",'ETPT Format DDG'!2:2,0)),
INDEX( 'ETPT Format DDG'!$A:$ZZ,,MATCH("Fonction recodée",'ETPT Format DDG'!2:2,0)),"Fonctionnaire CTECH",
INDEX( 'ETPT Format DDG'!$A:$ZZ,,MATCH("TJCPH",'ETPT Format DDG'!2:2,0)),"OUI"))</f>
        <v>#N/A</v>
      </c>
      <c r="H8" s="95">
        <f t="shared" si="1"/>
        <v>0</v>
      </c>
      <c r="I8" s="111"/>
      <c r="J8" s="111"/>
      <c r="K8" s="111"/>
      <c r="L8" s="111"/>
      <c r="M8" s="111"/>
      <c r="N8" s="111"/>
      <c r="O8" s="111"/>
      <c r="P8" s="111"/>
      <c r="Q8" s="111"/>
      <c r="R8" s="111"/>
      <c r="S8" s="111"/>
      <c r="T8" s="111"/>
      <c r="U8" s="111"/>
      <c r="V8" s="100" t="e">
        <f>SUM(SUMIFS(
INDEX( 'ETPT Format DDG'!$A:$ZZ,,MATCH("11.51. ACCUEIL DU JUSTICIABLE (DONT SAUJ)",'ETPT Format DDG'!2:2,0)),
INDEX( 'ETPT Format DDG'!$A:$ZZ,,MATCH("Fonction recodée",'ETPT Format DDG'!2:2,0)),"Fonctionnaire A-B-CBUR",
INDEX( 'ETPT Format DDG'!$A:$ZZ,,MATCH("TJCPH",'ETPT Format DDG'!2:2,0)),"OUI"))</f>
        <v>#N/A</v>
      </c>
      <c r="W8" s="98">
        <f t="shared" si="4"/>
        <v>0</v>
      </c>
      <c r="X8" s="111"/>
      <c r="Y8" s="100" t="e">
        <f t="array" ref="Y8">SUM(SUMIFS(
INDEX( 'ETPT Format DDG'!$A:$ZZ,,MATCH("11.51. ACCUEIL DU JUSTICIABLE (DONT SAUJ)",'ETPT Format DDG'!2:2,0)),
INDEX( 'ETPT Format DDG'!$A:$ZZ,,MATCH("Fonction",'ETPT Format DDG'!2:2,0)),{"JCP";"VPCP";"1VPCP"},
INDEX( 'ETPT Format DDG'!$A:$ZZ,,MATCH("TJCPH",'ETPT Format DDG'!2:2,0)),"OUI"))</f>
        <v>#N/A</v>
      </c>
      <c r="Z8" s="100" t="e">
        <f t="array" ref="Z8">SUM(SUMIFS(
INDEX( 'ETPT Format DDG'!$A:$ZZ,,MATCH("11.51. ACCUEIL DU JUSTICIABLE (DONT SAUJ)",'ETPT Format DDG'!2:2,0)),
INDEX( 'ETPT Format DDG'!$A:$ZZ,,MATCH("Fonction",'ETPT Format DDG'!2:2,0)),{"JI";"VPI";"1VPI"},
INDEX( 'ETPT Format DDG'!$A:$ZZ,,MATCH("TJCPH",'ETPT Format DDG'!2:2,0)),"OUI"))</f>
        <v>#N/A</v>
      </c>
      <c r="AA8" s="111"/>
      <c r="AB8" s="111"/>
      <c r="AC8" s="111"/>
      <c r="AD8" s="100" t="e">
        <f t="array" ref="AD8">SUM(SUMIFS(
INDEX( 'ETPT Format DDG'!$A:$ZZ,,MATCH("11.51. ACCUEIL DU JUSTICIABLE (DONT SAUJ)",'ETPT Format DDG'!2:2,0)),
INDEX( 'ETPT Format DDG'!$A:$ZZ,,MATCH("Fonction",'ETPT Format DDG'!2:2,0)),{"JAP";"VPAP";"1VPAP"},
INDEX( 'ETPT Format DDG'!$A:$ZZ,,MATCH("TJCPH",'ETPT Format DDG'!2:2,0)),"OUI"))</f>
        <v>#N/A</v>
      </c>
      <c r="AE8" s="100" t="e">
        <f t="array" ref="AE8">SUM(SUMIFS(
INDEX( 'ETPT Format DDG'!$A:$ZZ,,MATCH("11.51. ACCUEIL DU JUSTICIABLE (DONT SAUJ)",'ETPT Format DDG'!2:2,0)),
INDEX( 'ETPT Format DDG'!$A:$ZZ,,MATCH("Fonction",'ETPT Format DDG'!2:2,0)),{"JE";"VPE";"1VPE"},
INDEX( 'ETPT Format DDG'!$A:$ZZ,,MATCH("TJCPH",'ETPT Format DDG'!2:2,0)),"OUI"))</f>
        <v>#N/A</v>
      </c>
      <c r="AF8" s="100" t="e">
        <f t="array" ref="AF8">SUM(SUMIFS(
INDEX( 'ETPT Format DDG'!$A:$ZZ,,MATCH("11.51. ACCUEIL DU JUSTICIABLE (DONT SAUJ)",'ETPT Format DDG'!2:2,0)),
INDEX( 'ETPT Format DDG'!$A:$ZZ,,MATCH("Fonction",'ETPT Format DDG'!2:2,0)),{"VPLD";"1VPLD"},
INDEX( 'ETPT Format DDG'!$A:$ZZ,,MATCH("TJCPH",'ETPT Format DDG'!2:2,0)),"OUI"))</f>
        <v>#N/A</v>
      </c>
      <c r="AG8" s="98">
        <f t="shared" si="2"/>
        <v>0</v>
      </c>
      <c r="AH8" s="111"/>
      <c r="AI8" s="111"/>
      <c r="AJ8" s="111"/>
      <c r="AK8" s="111"/>
      <c r="AL8" s="111"/>
      <c r="AM8" s="111"/>
      <c r="AN8" s="111"/>
      <c r="AO8" s="111"/>
      <c r="AP8" s="111"/>
      <c r="AQ8" s="111"/>
      <c r="AR8" s="111"/>
      <c r="AS8" s="111"/>
      <c r="AT8" s="100" t="e">
        <f>SUM(SUMIFS(
INDEX( 'ETPT Format DDG'!$A:$ZZ,,MATCH("11.51. ACCUEIL DU JUSTICIABLE (DONT SAUJ)",'ETPT Format DDG'!2:2,0)),
INDEX( 'ETPT Format DDG'!$A:$ZZ,,MATCH("Fonction recodée",'ETPT Format DDG'!2:2,0)),"Magistrat SIEGE NS",
INDEX( 'ETPT Format DDG'!$A:$ZZ,,MATCH("TJCPH",'ETPT Format DDG'!2:2,0)),"OUI"))</f>
        <v>#N/A</v>
      </c>
      <c r="AU8" s="98">
        <f t="shared" si="3"/>
        <v>0</v>
      </c>
      <c r="AV8" s="102"/>
      <c r="AW8" s="102"/>
      <c r="AX8" s="102"/>
      <c r="AY8" s="102"/>
      <c r="AZ8" s="102"/>
      <c r="BA8" s="102"/>
      <c r="BB8" s="102"/>
      <c r="BC8" s="102"/>
      <c r="BD8" s="102"/>
      <c r="BE8" s="98">
        <f t="shared" si="5"/>
        <v>0</v>
      </c>
    </row>
    <row r="9" ht="14.25" customHeight="1" spans="1:57" s="81" customFormat="1" x14ac:dyDescent="0.25">
      <c r="A9" s="91" t="s">
        <v>1541</v>
      </c>
      <c r="B9" s="92"/>
      <c r="C9" s="92"/>
      <c r="D9" s="104">
        <f t="shared" si="0"/>
      </c>
      <c r="E9" s="92" t="s">
        <v>1553</v>
      </c>
      <c r="F9" s="92" t="s">
        <v>1554</v>
      </c>
      <c r="G9" s="94"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95">
        <f t="shared" si="1"/>
        <v>0</v>
      </c>
      <c r="I9" s="111"/>
      <c r="J9" s="111"/>
      <c r="K9" s="111"/>
      <c r="L9" s="111"/>
      <c r="M9" s="111"/>
      <c r="N9" s="111"/>
      <c r="O9" s="111"/>
      <c r="P9" s="111"/>
      <c r="Q9" s="111"/>
      <c r="R9" s="111"/>
      <c r="S9" s="111"/>
      <c r="T9" s="111"/>
      <c r="U9" s="111"/>
      <c r="V9" s="100"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98">
        <f t="shared" si="4"/>
        <v>0</v>
      </c>
      <c r="X9" s="111"/>
      <c r="Y9" s="100" t="e">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100" t="e">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111"/>
      <c r="AB9" s="111"/>
      <c r="AC9" s="111"/>
      <c r="AD9" s="100" t="e">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100" t="e">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100" t="e">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98">
        <f t="shared" si="2"/>
        <v>0</v>
      </c>
      <c r="AH9" s="111"/>
      <c r="AI9" s="111"/>
      <c r="AJ9" s="111"/>
      <c r="AK9" s="111"/>
      <c r="AL9" s="111"/>
      <c r="AM9" s="111"/>
      <c r="AN9" s="111"/>
      <c r="AO9" s="111"/>
      <c r="AP9" s="111"/>
      <c r="AQ9" s="111"/>
      <c r="AR9" s="111"/>
      <c r="AS9" s="111"/>
      <c r="AT9" s="100"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98">
        <f t="shared" si="3"/>
        <v>0</v>
      </c>
      <c r="AV9" s="102"/>
      <c r="AW9" s="102"/>
      <c r="AX9" s="102"/>
      <c r="AY9" s="102"/>
      <c r="AZ9" s="102"/>
      <c r="BA9" s="102"/>
      <c r="BB9" s="102"/>
      <c r="BC9" s="102"/>
      <c r="BD9" s="102"/>
      <c r="BE9" s="98">
        <f t="shared" si="5"/>
        <v>0</v>
      </c>
    </row>
    <row r="10" ht="14.25" customHeight="1" spans="1:57" s="81" customFormat="1" x14ac:dyDescent="0.25">
      <c r="A10" s="91" t="s">
        <v>1541</v>
      </c>
      <c r="B10" s="92"/>
      <c r="C10" s="92"/>
      <c r="D10" s="104">
        <f t="shared" si="0"/>
      </c>
      <c r="E10" s="92" t="s">
        <v>1555</v>
      </c>
      <c r="F10" s="92" t="s">
        <v>1556</v>
      </c>
      <c r="G10" s="94" t="e">
        <f>SUM(SUMIFS(
INDEX( 'ETPT Format DDG'!$A:$ZZ,,MATCH("11.3. FORMATIONS DISPENSÉES",'ETPT Format DDG'!2:2,0)),
INDEX( 'ETPT Format DDG'!$A:$ZZ,,MATCH("Fonction recodée",'ETPT Format DDG'!2:2,0)),"Fonctionnaire CTECH",
INDEX( 'ETPT Format DDG'!$A:$ZZ,,MATCH("TJCPH",'ETPT Format DDG'!2:2,0)),"OUI"))</f>
        <v>#N/A</v>
      </c>
      <c r="H10" s="95">
        <f t="shared" si="1"/>
        <v>0</v>
      </c>
      <c r="I10" s="111"/>
      <c r="J10" s="111"/>
      <c r="K10" s="111"/>
      <c r="L10" s="111"/>
      <c r="M10" s="111"/>
      <c r="N10" s="111"/>
      <c r="O10" s="111"/>
      <c r="P10" s="111"/>
      <c r="Q10" s="111"/>
      <c r="R10" s="111"/>
      <c r="S10" s="111"/>
      <c r="T10" s="111"/>
      <c r="U10" s="111"/>
      <c r="V10" s="100" t="e">
        <f>SUM(SUMIFS(
INDEX( 'ETPT Format DDG'!$A:$ZZ,,MATCH("11.3. FORMATIONS DISPENSÉES",'ETPT Format DDG'!2:2,0)),
INDEX( 'ETPT Format DDG'!$A:$ZZ,,MATCH("Fonction recodée",'ETPT Format DDG'!2:2,0)),"Fonctionnaire A-B-CBUR",
INDEX( 'ETPT Format DDG'!$A:$ZZ,,MATCH("TJCPH",'ETPT Format DDG'!2:2,0)),"OUI"))</f>
        <v>#N/A</v>
      </c>
      <c r="W10" s="98">
        <f t="shared" si="4"/>
        <v>0</v>
      </c>
      <c r="X10" s="111"/>
      <c r="Y10" s="100" t="e">
        <f t="array" ref="Y10">SUM(SUMIFS(
INDEX( 'ETPT Format DDG'!$A:$ZZ,,MATCH("11.3. FORMATIONS DISPENSÉES",'ETPT Format DDG'!2:2,0)),
INDEX( 'ETPT Format DDG'!$A:$ZZ,,MATCH("Fonction",'ETPT Format DDG'!2:2,0)),{"JCP";"VPCP";"1VPCP"},
INDEX( 'ETPT Format DDG'!$A:$ZZ,,MATCH("TJCPH",'ETPT Format DDG'!2:2,0)),"OUI"))</f>
        <v>#N/A</v>
      </c>
      <c r="Z10" s="100" t="e">
        <f t="array" ref="Z10">SUM(SUMIFS(
INDEX( 'ETPT Format DDG'!$A:$ZZ,,MATCH("11.3. FORMATIONS DISPENSÉES",'ETPT Format DDG'!2:2,0)),
INDEX( 'ETPT Format DDG'!$A:$ZZ,,MATCH("Fonction",'ETPT Format DDG'!2:2,0)),{"JI";"VPI";"1VPI"},
INDEX( 'ETPT Format DDG'!$A:$ZZ,,MATCH("TJCPH",'ETPT Format DDG'!2:2,0)),"OUI"))</f>
        <v>#N/A</v>
      </c>
      <c r="AA10" s="111"/>
      <c r="AB10" s="111"/>
      <c r="AC10" s="111"/>
      <c r="AD10" s="100" t="e">
        <f t="array" ref="AD10">SUM(SUMIFS(
INDEX( 'ETPT Format DDG'!$A:$ZZ,,MATCH("11.3. FORMATIONS DISPENSÉES",'ETPT Format DDG'!2:2,0)),
INDEX( 'ETPT Format DDG'!$A:$ZZ,,MATCH("Fonction",'ETPT Format DDG'!2:2,0)),{"JAP";"VPAP";"1VPAP"},
INDEX( 'ETPT Format DDG'!$A:$ZZ,,MATCH("TJCPH",'ETPT Format DDG'!2:2,0)),"OUI"))</f>
        <v>#N/A</v>
      </c>
      <c r="AE10" s="100" t="e">
        <f t="array" ref="AE10">SUM(SUMIFS(
INDEX( 'ETPT Format DDG'!$A:$ZZ,,MATCH("11.3. FORMATIONS DISPENSÉES",'ETPT Format DDG'!2:2,0)),
INDEX( 'ETPT Format DDG'!$A:$ZZ,,MATCH("Fonction",'ETPT Format DDG'!2:2,0)),{"JE";"VPE";"1VPE"},
INDEX( 'ETPT Format DDG'!$A:$ZZ,,MATCH("TJCPH",'ETPT Format DDG'!2:2,0)),"OUI"))</f>
        <v>#N/A</v>
      </c>
      <c r="AF10" s="100" t="e">
        <f t="array" ref="AF10">SUM(SUMIFS(
INDEX( 'ETPT Format DDG'!$A:$ZZ,,MATCH("11.3. FORMATIONS DISPENSÉES",'ETPT Format DDG'!2:2,0)),
INDEX( 'ETPT Format DDG'!$A:$ZZ,,MATCH("Fonction",'ETPT Format DDG'!2:2,0)),{"VPLD";"1VPLD"},
INDEX( 'ETPT Format DDG'!$A:$ZZ,,MATCH("TJCPH",'ETPT Format DDG'!2:2,0)),"OUI"))</f>
        <v>#N/A</v>
      </c>
      <c r="AG10" s="98">
        <f t="shared" si="2"/>
        <v>0</v>
      </c>
      <c r="AH10" s="111"/>
      <c r="AI10" s="111"/>
      <c r="AJ10" s="111"/>
      <c r="AK10" s="111"/>
      <c r="AL10" s="111"/>
      <c r="AM10" s="111"/>
      <c r="AN10" s="111"/>
      <c r="AO10" s="111"/>
      <c r="AP10" s="111"/>
      <c r="AQ10" s="111"/>
      <c r="AR10" s="111"/>
      <c r="AS10" s="111"/>
      <c r="AT10" s="100" t="e">
        <f>SUM(SUMIFS(
INDEX( 'ETPT Format DDG'!$A:$ZZ,,MATCH("11.3. FORMATIONS DISPENSÉES",'ETPT Format DDG'!2:2,0)),
INDEX( 'ETPT Format DDG'!$A:$ZZ,,MATCH("Fonction recodée",'ETPT Format DDG'!2:2,0)),"Magistrat SIEGE NS",
INDEX( 'ETPT Format DDG'!$A:$ZZ,,MATCH("TJCPH",'ETPT Format DDG'!2:2,0)),"OUI"))</f>
        <v>#N/A</v>
      </c>
      <c r="AU10" s="98">
        <f>_xlfn.AGGREGATE(9,6,AH10:AT10)</f>
        <v>0</v>
      </c>
      <c r="AV10" s="102"/>
      <c r="AW10" s="102"/>
      <c r="AX10" s="102"/>
      <c r="AY10" s="102"/>
      <c r="AZ10" s="102"/>
      <c r="BA10" s="102"/>
      <c r="BB10" s="102"/>
      <c r="BC10" s="102"/>
      <c r="BD10" s="102"/>
      <c r="BE10" s="98">
        <f t="shared" si="5"/>
        <v>0</v>
      </c>
    </row>
    <row r="11" ht="14.25" customHeight="1" spans="1:57" s="81" customFormat="1" x14ac:dyDescent="0.25">
      <c r="A11" s="91" t="s">
        <v>1541</v>
      </c>
      <c r="B11" s="92"/>
      <c r="C11" s="92"/>
      <c r="D11" s="104">
        <f t="shared" si="0"/>
      </c>
      <c r="E11" s="92" t="s">
        <v>1557</v>
      </c>
      <c r="F11" s="92" t="s">
        <v>1558</v>
      </c>
      <c r="G11" s="94" t="e">
        <f>SUM(SUMIFS(
INDEX( 'ETPT Format DDG'!$A:$ZZ,,MATCH("11.4. ACCÈS AU DROIT ET À LA JUSTICE",'ETPT Format DDG'!2:2,0)),
INDEX( 'ETPT Format DDG'!$A:$ZZ,,MATCH("Fonction recodée",'ETPT Format DDG'!2:2,0)),"Fonctionnaire CTECH",
INDEX( 'ETPT Format DDG'!$A:$ZZ,,MATCH("TJCPH",'ETPT Format DDG'!2:2,0)),"OUI"))</f>
        <v>#N/A</v>
      </c>
      <c r="H11" s="95">
        <f t="shared" si="1"/>
        <v>0</v>
      </c>
      <c r="I11" s="111"/>
      <c r="J11" s="111"/>
      <c r="K11" s="111"/>
      <c r="L11" s="111"/>
      <c r="M11" s="111"/>
      <c r="N11" s="111"/>
      <c r="O11" s="111"/>
      <c r="P11" s="111"/>
      <c r="Q11" s="111"/>
      <c r="R11" s="111"/>
      <c r="S11" s="111"/>
      <c r="T11" s="111"/>
      <c r="U11" s="111"/>
      <c r="V11" s="100" t="e">
        <f>SUM(SUMIFS(
INDEX( 'ETPT Format DDG'!$A:$ZZ,,MATCH("11.4. ACCÈS AU DROIT ET À LA JUSTICE",'ETPT Format DDG'!2:2,0)),
INDEX( 'ETPT Format DDG'!$A:$ZZ,,MATCH("Fonction recodée",'ETPT Format DDG'!2:2,0)),"Fonctionnaire A-B-CBUR",
INDEX( 'ETPT Format DDG'!$A:$ZZ,,MATCH("TJCPH",'ETPT Format DDG'!2:2,0)),"OUI"))</f>
        <v>#N/A</v>
      </c>
      <c r="W11" s="98">
        <f t="shared" si="4"/>
        <v>0</v>
      </c>
      <c r="X11" s="111"/>
      <c r="Y11" s="100" t="e">
        <f t="array" ref="Y11">SUM(SUMIFS(
INDEX( 'ETPT Format DDG'!$A:$ZZ,,MATCH("11.4. ACCÈS AU DROIT ET À LA JUSTICE",'ETPT Format DDG'!2:2,0)),
INDEX( 'ETPT Format DDG'!$A:$ZZ,,MATCH("Fonction",'ETPT Format DDG'!2:2,0)),{"JCP";"VPCP";"1VPCP"},
INDEX( 'ETPT Format DDG'!$A:$ZZ,,MATCH("TJCPH",'ETPT Format DDG'!2:2,0)),"OUI"))</f>
        <v>#N/A</v>
      </c>
      <c r="Z11" s="100" t="e">
        <f t="array" ref="Z11">SUM(SUMIFS(
INDEX( 'ETPT Format DDG'!$A:$ZZ,,MATCH("11.4. ACCÈS AU DROIT ET À LA JUSTICE",'ETPT Format DDG'!2:2,0)),
INDEX( 'ETPT Format DDG'!$A:$ZZ,,MATCH("Fonction",'ETPT Format DDG'!2:2,0)),{"JI";"VPI";"1VPI"},
INDEX( 'ETPT Format DDG'!$A:$ZZ,,MATCH("TJCPH",'ETPT Format DDG'!2:2,0)),"OUI"))</f>
        <v>#N/A</v>
      </c>
      <c r="AA11" s="113"/>
      <c r="AB11" s="113"/>
      <c r="AC11" s="113"/>
      <c r="AD11" s="100" t="e">
        <f t="array" ref="AD11">SUM(SUMIFS(
INDEX( 'ETPT Format DDG'!$A:$ZZ,,MATCH("11.4. ACCÈS AU DROIT ET À LA JUSTICE",'ETPT Format DDG'!2:2,0)),
INDEX( 'ETPT Format DDG'!$A:$ZZ,,MATCH("Fonction",'ETPT Format DDG'!2:2,0)),{"JAP";"VPAP";"1VPAP"},
INDEX( 'ETPT Format DDG'!$A:$ZZ,,MATCH("TJCPH",'ETPT Format DDG'!2:2,0)),"OUI"))</f>
        <v>#N/A</v>
      </c>
      <c r="AE11" s="100" t="e">
        <f t="array" ref="AE11">SUM(SUMIFS(
INDEX( 'ETPT Format DDG'!$A:$ZZ,,MATCH("11.4. ACCÈS AU DROIT ET À LA JUSTICE",'ETPT Format DDG'!2:2,0)),
INDEX( 'ETPT Format DDG'!$A:$ZZ,,MATCH("Fonction",'ETPT Format DDG'!2:2,0)),{"JE";"VPE";"1VPE"},
INDEX( 'ETPT Format DDG'!$A:$ZZ,,MATCH("TJCPH",'ETPT Format DDG'!2:2,0)),"OUI"))</f>
        <v>#N/A</v>
      </c>
      <c r="AF11" s="100" t="e">
        <f t="array" ref="AF11">SUM(SUMIFS(
INDEX( 'ETPT Format DDG'!$A:$ZZ,,MATCH("11.4. ACCÈS AU DROIT ET À LA JUSTICE",'ETPT Format DDG'!2:2,0)),
INDEX( 'ETPT Format DDG'!$A:$ZZ,,MATCH("Fonction",'ETPT Format DDG'!2:2,0)),{"VPLD";"1VPLD"},
INDEX( 'ETPT Format DDG'!$A:$ZZ,,MATCH("TJCPH",'ETPT Format DDG'!2:2,0)),"OUI"))</f>
        <v>#N/A</v>
      </c>
      <c r="AG11" s="98">
        <f t="shared" si="2"/>
        <v>0</v>
      </c>
      <c r="AH11" s="111"/>
      <c r="AI11" s="111"/>
      <c r="AJ11" s="111"/>
      <c r="AK11" s="111"/>
      <c r="AL11" s="111"/>
      <c r="AM11" s="111"/>
      <c r="AN11" s="111"/>
      <c r="AO11" s="111"/>
      <c r="AP11" s="111"/>
      <c r="AQ11" s="111"/>
      <c r="AR11" s="111"/>
      <c r="AS11" s="111"/>
      <c r="AT11" s="100" t="e">
        <f>SUM(SUMIFS(
INDEX( 'ETPT Format DDG'!$A:$ZZ,,MATCH("11.4. ACCÈS AU DROIT ET À LA JUSTICE",'ETPT Format DDG'!2:2,0)),
INDEX( 'ETPT Format DDG'!$A:$ZZ,,MATCH("Fonction recodée",'ETPT Format DDG'!2:2,0)),"Magistrat SIEGE NS",
INDEX( 'ETPT Format DDG'!$A:$ZZ,,MATCH("TJCPH",'ETPT Format DDG'!2:2,0)),"OUI"))</f>
        <v>#N/A</v>
      </c>
      <c r="AU11" s="98">
        <f t="shared" si="3"/>
        <v>0</v>
      </c>
      <c r="AV11" s="102"/>
      <c r="AW11" s="102"/>
      <c r="AX11" s="102"/>
      <c r="AY11" s="102"/>
      <c r="AZ11" s="102"/>
      <c r="BA11" s="102"/>
      <c r="BB11" s="102"/>
      <c r="BC11" s="102"/>
      <c r="BD11" s="102"/>
      <c r="BE11" s="98">
        <f t="shared" si="5"/>
        <v>0</v>
      </c>
    </row>
    <row r="12" ht="14.25" customHeight="1" spans="1:57" s="81" customFormat="1" x14ac:dyDescent="0.25">
      <c r="A12" s="91" t="s">
        <v>1541</v>
      </c>
      <c r="B12" s="92"/>
      <c r="C12" s="92"/>
      <c r="D12" s="104">
        <f t="shared" si="0"/>
      </c>
      <c r="E12" s="92" t="s">
        <v>1559</v>
      </c>
      <c r="F12" s="92" t="s">
        <v>1560</v>
      </c>
      <c r="G12" s="94"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95">
        <f t="shared" si="1"/>
        <v>0</v>
      </c>
      <c r="I12" s="111"/>
      <c r="J12" s="111"/>
      <c r="K12" s="111"/>
      <c r="L12" s="111"/>
      <c r="M12" s="111"/>
      <c r="N12" s="111"/>
      <c r="O12" s="111"/>
      <c r="P12" s="111"/>
      <c r="Q12" s="111"/>
      <c r="R12" s="112"/>
      <c r="S12" s="111"/>
      <c r="T12" s="111"/>
      <c r="U12" s="111"/>
      <c r="V12" s="100"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98">
        <f t="shared" si="4"/>
        <v>0</v>
      </c>
      <c r="X12" s="111"/>
      <c r="Y12" s="100" t="e">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100" t="e">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111"/>
      <c r="AB12" s="111"/>
      <c r="AC12" s="111"/>
      <c r="AD12" s="100" t="e">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100" t="e">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100" t="e">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98">
        <f t="shared" si="2"/>
        <v>0</v>
      </c>
      <c r="AH12" s="111"/>
      <c r="AI12" s="111"/>
      <c r="AJ12" s="111"/>
      <c r="AK12" s="111"/>
      <c r="AL12" s="111"/>
      <c r="AM12" s="111"/>
      <c r="AN12" s="111"/>
      <c r="AO12" s="111"/>
      <c r="AP12" s="111"/>
      <c r="AQ12" s="111"/>
      <c r="AR12" s="111"/>
      <c r="AS12" s="111"/>
      <c r="AT12" s="100"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98">
        <f t="shared" si="3"/>
        <v>0</v>
      </c>
      <c r="AV12" s="102"/>
      <c r="AW12" s="102"/>
      <c r="AX12" s="102"/>
      <c r="AY12" s="102"/>
      <c r="AZ12" s="102"/>
      <c r="BA12" s="102"/>
      <c r="BB12" s="102"/>
      <c r="BC12" s="102"/>
      <c r="BD12" s="102"/>
      <c r="BE12" s="98">
        <f t="shared" si="5"/>
        <v>0</v>
      </c>
    </row>
    <row r="13" ht="14.25" customHeight="1" spans="1:57" s="81" customFormat="1" x14ac:dyDescent="0.25">
      <c r="A13" s="91" t="s">
        <v>1541</v>
      </c>
      <c r="B13" s="92"/>
      <c r="C13" s="92"/>
      <c r="D13" s="104">
        <f t="shared" si="0"/>
      </c>
      <c r="E13" s="92" t="s">
        <v>1561</v>
      </c>
      <c r="F13" s="92" t="s">
        <v>1562</v>
      </c>
      <c r="G13" s="94"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95">
        <f t="shared" si="1"/>
        <v>0</v>
      </c>
      <c r="I13" s="111"/>
      <c r="J13" s="111"/>
      <c r="K13" s="111"/>
      <c r="L13" s="111"/>
      <c r="M13" s="111"/>
      <c r="N13" s="111"/>
      <c r="O13" s="111"/>
      <c r="P13" s="111"/>
      <c r="Q13" s="111"/>
      <c r="R13" s="111"/>
      <c r="S13" s="111"/>
      <c r="T13" s="111"/>
      <c r="U13" s="111"/>
      <c r="V13" s="100"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98">
        <f t="shared" si="4"/>
        <v>0</v>
      </c>
      <c r="X13" s="111"/>
      <c r="Y13" s="100" t="e">
        <f t="array" ref="Y13">SUM(SUMIFS(
INDEX( 'ETPT Format DDG'!$A:$ZZ,,MATCH("12.5. MISE À DISPOSITION",'ETPT Format DDG'!2:2,0)),
INDEX( 'ETPT Format DDG'!$A:$ZZ,,MATCH("Fonction",'ETPT Format DDG'!2:2,0)),{"JCP";"VPCP";"1VPCP"},
INDEX( 'ETPT Format DDG'!$A:$ZZ,,MATCH("TJCPH",'ETPT Format DDG'!2:2,0)),"OUI"))</f>
        <v>#N/A</v>
      </c>
      <c r="Z13" s="100" t="e">
        <f t="array" ref="Z13">SUM(SUMIFS(
INDEX( 'ETPT Format DDG'!$A:$ZZ,,MATCH("12.5. MISE À DISPOSITION",'ETPT Format DDG'!2:2,0)),
INDEX( 'ETPT Format DDG'!$A:$ZZ,,MATCH("Fonction",'ETPT Format DDG'!2:2,0)),{"JI";"VPI";"1VPI"},
INDEX( 'ETPT Format DDG'!$A:$ZZ,,MATCH("TJCPH",'ETPT Format DDG'!2:2,0)),"OUI"))</f>
        <v>#N/A</v>
      </c>
      <c r="AA13" s="111"/>
      <c r="AB13" s="111"/>
      <c r="AC13" s="111"/>
      <c r="AD13" s="100" t="e">
        <f t="array" ref="AD13">SUM(SUMIFS(
INDEX( 'ETPT Format DDG'!$A:$ZZ,,MATCH("12.5. MISE À DISPOSITION",'ETPT Format DDG'!2:2,0)),
INDEX( 'ETPT Format DDG'!$A:$ZZ,,MATCH("Fonction",'ETPT Format DDG'!2:2,0)),{"JAP";"VPAP";"1VPAP"},
INDEX( 'ETPT Format DDG'!$A:$ZZ,,MATCH("TJCPH",'ETPT Format DDG'!2:2,0)),"OUI"))</f>
        <v>#N/A</v>
      </c>
      <c r="AE13" s="100" t="e">
        <f t="array" ref="AE13">SUM(SUMIFS(
INDEX( 'ETPT Format DDG'!$A:$ZZ,,MATCH("12.5. MISE À DISPOSITION",'ETPT Format DDG'!2:2,0)),
INDEX( 'ETPT Format DDG'!$A:$ZZ,,MATCH("Fonction",'ETPT Format DDG'!2:2,0)),{"JE";"VPE";"1VPE"},
INDEX( 'ETPT Format DDG'!$A:$ZZ,,MATCH("TJCPH",'ETPT Format DDG'!2:2,0)),"OUI"))</f>
        <v>#N/A</v>
      </c>
      <c r="AF13" s="100" t="e">
        <f t="array" ref="AF13">SUM(SUMIFS(
INDEX( 'ETPT Format DDG'!$A:$ZZ,,MATCH("12.5. MISE À DISPOSITION",'ETPT Format DDG'!2:2,0)),
INDEX( 'ETPT Format DDG'!$A:$ZZ,,MATCH("Fonction",'ETPT Format DDG'!2:2,0)),{"VPLD";"1VPLD"},
INDEX( 'ETPT Format DDG'!$A:$ZZ,,MATCH("TJCPH",'ETPT Format DDG'!2:2,0)),"OUI"))</f>
        <v>#N/A</v>
      </c>
      <c r="AG13" s="98">
        <f t="shared" si="2"/>
        <v>0</v>
      </c>
      <c r="AH13" s="111"/>
      <c r="AI13" s="111"/>
      <c r="AJ13" s="111"/>
      <c r="AK13" s="111"/>
      <c r="AL13" s="111"/>
      <c r="AM13" s="111"/>
      <c r="AN13" s="111"/>
      <c r="AO13" s="111"/>
      <c r="AP13" s="111"/>
      <c r="AQ13" s="111"/>
      <c r="AR13" s="111"/>
      <c r="AS13" s="100" t="e">
        <f>SUM(SUMIFS(
INDEX( 'ETPT Format DDG'!$A:$ZZ,,MATCH("13. TOTAL CONTENTIEUX LOCAUX SPÉCIFIQUES",'ETPT Format DDG'!2:2,0)),
INDEX( 'ETPT Format DDG'!$A:$ZZ,,MATCH("Fonction recodée",'ETPT Format DDG'!2:2,0)),"Magistrat SIEGE S",
INDEX( 'ETPT Format DDG'!$A:$ZZ,,MATCH("TJCPH",'ETPT Format DDG'!2:2,0)),"OUI"))</f>
        <v>#N/A</v>
      </c>
      <c r="AT13" s="100"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98">
        <f t="shared" si="3"/>
        <v>0</v>
      </c>
      <c r="AV13" s="102"/>
      <c r="AW13" s="102"/>
      <c r="AX13" s="102"/>
      <c r="AY13" s="102"/>
      <c r="AZ13" s="102"/>
      <c r="BA13" s="102"/>
      <c r="BB13" s="102"/>
      <c r="BC13" s="102"/>
      <c r="BD13" s="102"/>
      <c r="BE13" s="98">
        <f t="shared" si="5"/>
        <v>0</v>
      </c>
    </row>
    <row r="14" ht="14.25" customHeight="1" spans="1:57" s="81" customFormat="1" x14ac:dyDescent="0.25">
      <c r="A14" s="91" t="s">
        <v>1541</v>
      </c>
      <c r="B14" s="92"/>
      <c r="C14" s="92"/>
      <c r="D14" s="104">
        <f t="shared" si="0"/>
      </c>
      <c r="E14" s="92" t="s">
        <v>1563</v>
      </c>
      <c r="F14" s="92" t="s">
        <v>1564</v>
      </c>
      <c r="G14" s="94" t="e">
        <f>SUM(SUMIFS(
INDEX( 'ETPT A-JUST'!$A:$ZZ,,MATCH("Temps ventilés sur la période (absentéisme et action 99 déduits)",'ETPT A-JUST'!2:2,0)),
INDEX( 'ETPT A-JUST'!$A:$ZZ,,MATCH("Fonction recodée",'ETPT A-JUST'!2:2,0)),"Fonctionnaire CTECH placé ADD",
INDEX( 'ETPT A-JUST'!$A:$ZZ,,MATCH("TJCPH",'ETPT A-JUST'!2:2,0)),"OUI"))</f>
        <v>#N/A</v>
      </c>
      <c r="H14" s="95">
        <f t="shared" si="1"/>
        <v>0</v>
      </c>
      <c r="I14" s="9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96" t="e">
        <f>SUM(SUMIFS(
INDEX( 'ETPT A-JUST'!$A:$ZZ,,MATCH("11.9. FONCTIONNAIRES AFFECTÉS À L'EXÉCUTION DES PEINES",'ETPT A-JUST'!2:2,0)),
INDEX( 'ETPT A-JUST'!$A:$ZZ,,MATCH("Fonction recodée",'ETPT A-JUST'!2:2,0)),"Fonctionnaire A-B-CBUR placé ADD"))</f>
        <v>#N/A</v>
      </c>
      <c r="K14" s="9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96" t="e">
        <f>SUM(SUMIFS(
INDEX( 'ETPT A-JUST'!$A:$ZZ,,MATCH("7.52. COUR CRIMINELLE",'ETPT A-JUST'!2:2,0)),
INDEX( 'ETPT A-JUST'!$A:$ZZ,,MATCH("Fonction recodée",'ETPT A-JUST'!2:2,0)),"Fonctionnaire A-B-CBUR placé ADD"))</f>
        <v>#N/A</v>
      </c>
      <c r="M14" s="96" t="e">
        <f>SUM(SUMIFS(
INDEX( 'ETPT A-JUST'!$A:$ZZ,,MATCH("7.121. COLLÉGIALES JIRS ÉCO-FI",'ETPT A-JUST'!2:2,0)),
INDEX( 'ETPT A-JUST'!$A:$ZZ,,MATCH("Fonction recodée",'ETPT A-JUST'!2:2,0)),"Fonctionnaire A-B-CBUR placé ADD",
INDEX( 'ETPT A-JUST'!$A:$ZZ,,MATCH("Jirs",'ETPT A-JUST'!2:2,0)),"x"))</f>
        <v>#N/A</v>
      </c>
      <c r="N14" s="96" t="e">
        <f>SUM(SUMIFS(
INDEX( 'ETPT A-JUST'!$A:$ZZ,,MATCH("7.12. COLLÉGIALES JIRS CRIM-ORG",'ETPT A-JUST'!2:2,0)),
INDEX( 'ETPT A-JUST'!$A:$ZZ,,MATCH("Fonction recodée",'ETPT A-JUST'!2:2,0)),"Fonctionnaire A-B-CBUR placé ADD"))</f>
        <v>#N/A</v>
      </c>
      <c r="O14" s="9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96" t="e">
        <f>SUM(SUMIFS(
INDEX( 'ETPT A-JUST'!$A:$ZZ,,MATCH("3.2. PROTECTION DES MAJEURS",'ETPT A-JUST'!2:2,0)),
INDEX( 'ETPT A-JUST'!$A:$ZZ,,MATCH("Fonction recodée",'ETPT A-JUST'!2:2,0)),"Fonctionnaire A-B-CBUR placé ADD",
INDEX( 'ETPT A-JUST'!$A:$ZZ,,MATCH("TJCPH",'ETPT A-JUST'!2:2,0)),"OUI"))</f>
        <v>#N/A</v>
      </c>
      <c r="Q14" s="9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9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9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96" t="e">
        <f>SUM(SUMIFS(
INDEX( 'ETPT A-JUST'!$A:$ZZ,,MATCH("4.0. CONTENTIEUX GÉNÉRAL &lt;10.000€",'ETPT A-JUST'!2:2,0)),
INDEX( 'ETPT A-JUST'!$A:$ZZ,,MATCH("Fonction recodée",'ETPT A-JUST'!2:2,0)),"Fonctionnaire A-B-CBUR placé ADD",
INDEX( 'ETPT A-JUST'!$A:$ZZ,,MATCH("TJCPH",'ETPT A-JUST'!2:2,0)),"OUI"))</f>
        <v>#N/A</v>
      </c>
      <c r="U14" s="96" t="e">
        <f>SUM(SUMIFS(
INDEX( 'ETPT A-JUST'!$A:$ZZ,,MATCH("1. TOTAL CONTENTIEUX SOCIAL",'ETPT A-JUST'!2:2,0)),
INDEX( 'ETPT A-JUST'!$A:$ZZ,,MATCH("Fonction recodée",'ETPT A-JUST'!2:2,0)),"Fonctionnaire A-B-CBUR placé ADD",
INDEX( 'ETPT A-JUST'!$A:$ZZ,,MATCH("TJCPH",'ETPT A-JUST'!2:2,0)),"OUI"))</f>
        <v>#N/A</v>
      </c>
      <c r="V14" s="100"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98">
        <f t="shared" si="4"/>
        <v>0</v>
      </c>
      <c r="X14" s="100" t="e">
        <f>SUM(SUMIFS(
INDEX( 'ETPT A-JUST'!$A:$ZZ,,MATCH("3.2. PROTECTION DES MAJEURS",'ETPT A-JUST'!2:2,0)),
INDEX( 'ETPT A-JUST'!$A:$ZZ,,MATCH("Fonction recodée",'ETPT A-JUST'!2:2,0)),"Magistrat placé ADD",
INDEX( 'ETPT A-JUST'!$A:$ZZ,,MATCH("TJCPH",'ETPT A-JUST'!2:2,0)),"OUI"))</f>
        <v>#N/A</v>
      </c>
      <c r="Y14" s="100"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100" t="e">
        <f>SUM(SUMIFS(
INDEX( 'ETPT A-JUST'!$A:$ZZ,,MATCH("8.1. SERVICE GÉNÉRAL",'ETPT A-JUST'!2:2,0)),
INDEX( 'ETPT A-JUST'!$A:$ZZ,,MATCH("Fonction recodée",'ETPT A-JUST'!2:2,0)),"Magistrat placé ADD"))</f>
        <v>#N/A</v>
      </c>
      <c r="AA14" s="100" t="e">
        <f>SUM(SUMIFS(
INDEX( 'ETPT A-JUST'!$A:$ZZ,,MATCH("8.2. JIRS ÉCO-FI",'ETPT A-JUST'!2:2,0)),
INDEX( 'ETPT A-JUST'!$A:$ZZ,,MATCH("Fonction recodée",'ETPT A-JUST'!2:2,0)),"Magistrat placé ADD"))</f>
        <v>#N/A</v>
      </c>
      <c r="AB14" s="100" t="e">
        <f>SUM(SUMIFS(
INDEX( 'ETPT A-JUST'!$A:$ZZ,,MATCH("8.3. JIRS CRIM-ORG",'ETPT A-JUST'!2:2,0)),
INDEX( 'ETPT A-JUST'!$A:$ZZ,,MATCH("Fonction recodée",'ETPT A-JUST'!2:2,0)),"Magistrat placé ADD"))</f>
        <v>#N/A</v>
      </c>
      <c r="AC14" s="100"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100" t="e">
        <f>SUM(SUMIFS(
INDEX( 'ETPT A-JUST'!$A:$ZZ,,MATCH("9. TOTAL JAP",'ETPT A-JUST'!2:2,0)),
INDEX( 'ETPT A-JUST'!$A:$ZZ,,MATCH("Fonction recodée",'ETPT A-JUST'!2:2,0)),"Magistrat placé ADD"))</f>
        <v>#N/A</v>
      </c>
      <c r="AE14" s="100"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100"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98">
        <f t="shared" si="2"/>
        <v>0</v>
      </c>
      <c r="AH14" s="100"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100" t="e">
        <f>SUM(SUMIFS(
INDEX( 'ETPT A-JUST'!$A:$ZZ,,MATCH("7.52. COUR CRIMINELLE",'ETPT A-JUST'!2:2,0)),
INDEX( 'ETPT A-JUST'!$A:$ZZ,,MATCH("Fonction recodée",'ETPT A-JUST'!2:2,0)),"Magistrat placé ADD"))</f>
        <v>#N/A</v>
      </c>
      <c r="AJ14" s="100" t="e">
        <f>SUM(SUMIFS(
INDEX( 'ETPT A-JUST'!$A:$ZZ,,MATCH("7.121. COLLÉGIALES JIRS ÉCO-FI",'ETPT A-JUST'!2:2,0)),
INDEX( 'ETPT A-JUST'!$A:$ZZ,,MATCH("Fonction recodée",'ETPT A-JUST'!2:2,0)),"Magistrat placé ADD",
INDEX( 'ETPT A-JUST'!$A:$ZZ,,MATCH("Jirs",'ETPT A-JUST'!2:2,0)),"x"))</f>
        <v>#N/A</v>
      </c>
      <c r="AK14" s="100" t="e">
        <f>SUM(SUMIFS(
INDEX( 'ETPT A-JUST'!$A:$ZZ,,MATCH("7.12. COLLÉGIALES JIRS CRIM-ORG",'ETPT A-JUST'!2:2,0)),
INDEX( 'ETPT A-JUST'!$A:$ZZ,,MATCH("Fonction recodée",'ETPT A-JUST'!2:2,0)),"Magistrat placé ADD"))</f>
        <v>#N/A</v>
      </c>
      <c r="AL14" s="100"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100"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100" t="e">
        <f>SUM(SUMIFS(
INDEX( 'ETPT A-JUST'!$A:$ZZ,,MATCH("1.1. DÉPARTAGE PRUD'HOMAL",'ETPT A-JUST'!2:2,0)),
INDEX( 'ETPT A-JUST'!$A:$ZZ,,MATCH("Fonction recodée",'ETPT A-JUST'!2:2,0)),"Magistrat placé ADD",
INDEX( 'ETPT A-JUST'!$A:$ZZ,,MATCH("TJCPH",'ETPT A-JUST'!2:2,0)),"OUI"))</f>
        <v>#N/A</v>
      </c>
      <c r="AO14" s="100" t="e">
        <f>SUM(SUMIFS(
INDEX( 'ETPT A-JUST'!$A:$ZZ,,MATCH("4.0. CONTENTIEUX GÉNÉRAL &lt;10.000€",'ETPT A-JUST'!2:2,0)),
INDEX( 'ETPT A-JUST'!$A:$ZZ,,MATCH("Fonction recodée",'ETPT A-JUST'!2:2,0)),"Magistrat placé ADD",
INDEX( 'ETPT A-JUST'!$A:$ZZ,,MATCH("TJCPH",'ETPT A-JUST'!2:2,0)),"OUI"))</f>
        <v>#N/A</v>
      </c>
      <c r="AP14" s="100"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100"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100" t="e">
        <f>SUM(SUMIFS(
INDEX( 'ETPT A-JUST'!$A:$ZZ,,MATCH("2. TOTAL CONTENTIEUX JAF",'ETPT A-JUST'!2:2,0)),
INDEX( 'ETPT A-JUST'!$A:$ZZ,,MATCH("Fonction recodée",'ETPT A-JUST'!2:2,0)),"Magistrat placé ADD"))</f>
        <v>#N/A</v>
      </c>
      <c r="AS14" s="114"/>
      <c r="AT14" s="105"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98">
        <f t="shared" si="3"/>
        <v>0</v>
      </c>
      <c r="AV14" s="102"/>
      <c r="AW14" s="102"/>
      <c r="AX14" s="102"/>
      <c r="AY14" s="102"/>
      <c r="AZ14" s="102"/>
      <c r="BA14" s="102"/>
      <c r="BB14" s="102"/>
      <c r="BC14" s="102"/>
      <c r="BD14" s="102"/>
      <c r="BE14" s="98">
        <f t="shared" si="5"/>
        <v>0</v>
      </c>
    </row>
    <row r="15" ht="14.25" customHeight="1" spans="1:57" s="81" customFormat="1" x14ac:dyDescent="0.25">
      <c r="A15" s="91" t="s">
        <v>1541</v>
      </c>
      <c r="B15" s="92"/>
      <c r="C15" s="92"/>
      <c r="D15" s="104">
        <f t="shared" si="0"/>
      </c>
      <c r="E15" s="92" t="s">
        <v>1565</v>
      </c>
      <c r="F15" s="92" t="s">
        <v>1566</v>
      </c>
      <c r="G15" s="94" t="e">
        <f>SUM(SUMIFS(
INDEX( 'ETPT A-JUST'!$A:$ZZ,,MATCH("Temps ventilés sur la période (absentéisme et action 99 déduits)",'ETPT A-JUST'!2:2,0)),
INDEX( 'ETPT A-JUST'!$A:$ZZ,,MATCH("Fonction recodée",'ETPT A-JUST'!2:2,0)),"Fonctionnaire CTECH placé SUB",
INDEX( 'ETPT A-JUST'!$A:$ZZ,,MATCH("TJCPH",'ETPT A-JUST'!2:2,0)),"OUI"))</f>
        <v>#N/A</v>
      </c>
      <c r="H15" s="95">
        <f>_xlfn.AGGREGATE(9,6,G15)</f>
        <v>0</v>
      </c>
      <c r="I15" s="9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96" t="e">
        <f>SUM(SUMIFS(
INDEX( 'ETPT A-JUST'!$A:$ZZ,,MATCH("11.9. FONCTIONNAIRES AFFECTÉS À L'EXÉCUTION DES PEINES",'ETPT A-JUST'!2:2,0)),
INDEX( 'ETPT A-JUST'!$A:$ZZ,,MATCH("Fonction recodée",'ETPT A-JUST'!2:2,0)),"Fonctionnaire A-B-CBUR placé SUB"))</f>
        <v>#N/A</v>
      </c>
      <c r="K15" s="9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96" t="e">
        <f>SUM(SUMIFS(
INDEX( 'ETPT A-JUST'!$A:$ZZ,,MATCH("7.52. COUR CRIMINELLE",'ETPT A-JUST'!2:2,0)),
INDEX( 'ETPT A-JUST'!$A:$ZZ,,MATCH("Fonction recodée",'ETPT A-JUST'!2:2,0)),"Fonctionnaire A-B-CBUR placé SUB"))</f>
        <v>#N/A</v>
      </c>
      <c r="M15" s="96" t="e">
        <f>SUM(SUMIFS(
INDEX( 'ETPT A-JUST'!$A:$ZZ,,MATCH("7.121. COLLÉGIALES JIRS ÉCO-FI",'ETPT A-JUST'!2:2,0)),
INDEX( 'ETPT A-JUST'!$A:$ZZ,,MATCH("Fonction recodée",'ETPT A-JUST'!2:2,0)),"Fonctionnaire A-B-CBUR placé SUB",
INDEX( 'ETPT A-JUST'!$A:$ZZ,,MATCH("Jirs",'ETPT A-JUST'!2:2,0)),"x"))</f>
        <v>#N/A</v>
      </c>
      <c r="N15" s="96" t="e">
        <f>SUM(SUMIFS(
INDEX( 'ETPT A-JUST'!$A:$ZZ,,MATCH("7.12. COLLÉGIALES JIRS CRIM-ORG",'ETPT A-JUST'!2:2,0)),
INDEX( 'ETPT A-JUST'!$A:$ZZ,,MATCH("Fonction recodée",'ETPT A-JUST'!2:2,0)),"Fonctionnaire A-B-CBUR placé SUB"))</f>
        <v>#N/A</v>
      </c>
      <c r="O15" s="9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96" t="e">
        <f>SUM(SUMIFS(
INDEX( 'ETPT A-JUST'!$A:$ZZ,,MATCH("3.2. PROTECTION DES MAJEURS",'ETPT A-JUST'!2:2,0)),
INDEX( 'ETPT A-JUST'!$A:$ZZ,,MATCH("Fonction recodée",'ETPT A-JUST'!2:2,0)),"Fonctionnaire A-B-CBUR placé SUB",
INDEX( 'ETPT A-JUST'!$A:$ZZ,,MATCH("TJCPH",'ETPT A-JUST'!2:2,0)),"OUI"))</f>
        <v>#N/A</v>
      </c>
      <c r="Q15" s="9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9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9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96" t="e">
        <f>SUM(SUMIFS(
INDEX( 'ETPT A-JUST'!$A:$ZZ,,MATCH("4.0. CONTENTIEUX GÉNÉRAL &lt;10.000€",'ETPT A-JUST'!2:2,0)),
INDEX( 'ETPT A-JUST'!$A:$ZZ,,MATCH("Fonction recodée",'ETPT A-JUST'!2:2,0)),"Fonctionnaire A-B-CBUR placé SUB",
INDEX( 'ETPT A-JUST'!$A:$ZZ,,MATCH("TJCPH",'ETPT A-JUST'!2:2,0)),"OUI"))</f>
        <v>#N/A</v>
      </c>
      <c r="U15" s="96" t="e">
        <f>SUM(SUMIFS(
INDEX( 'ETPT A-JUST'!$A:$ZZ,,MATCH("1. TOTAL CONTENTIEUX SOCIAL",'ETPT A-JUST'!2:2,0)),
INDEX( 'ETPT A-JUST'!$A:$ZZ,,MATCH("Fonction recodée",'ETPT A-JUST'!2:2,0)),"Fonctionnaire A-B-CBUR placé SUB",
INDEX( 'ETPT A-JUST'!$A:$ZZ,,MATCH("TJCPH",'ETPT A-JUST'!2:2,0)),"OUI"))</f>
        <v>#N/A</v>
      </c>
      <c r="V15" s="100"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98">
        <f t="shared" si="4"/>
        <v>0</v>
      </c>
      <c r="X15" s="100" t="e">
        <f>SUM(SUMIFS(
INDEX( 'ETPT A-JUST'!$A:$ZZ,,MATCH("3.2. PROTECTION DES MAJEURS",'ETPT A-JUST'!2:2,0)),
INDEX( 'ETPT A-JUST'!$A:$ZZ,,MATCH("Fonction recodée",'ETPT A-JUST'!2:2,0)),"Magistrat placé SUB",
INDEX( 'ETPT A-JUST'!$A:$ZZ,,MATCH("TJCPH",'ETPT A-JUST'!2:2,0)),"OUI"))</f>
        <v>#N/A</v>
      </c>
      <c r="Y15" s="100"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100" t="e">
        <f>SUM(SUMIFS(
INDEX( 'ETPT A-JUST'!$A:$ZZ,,MATCH("8.1. SERVICE GÉNÉRAL",'ETPT A-JUST'!2:2,0)),
INDEX( 'ETPT A-JUST'!$A:$ZZ,,MATCH("Fonction recodée",'ETPT A-JUST'!2:2,0)),"Magistrat placé SUB"))</f>
        <v>#N/A</v>
      </c>
      <c r="AA15" s="100" t="e">
        <f>SUM(SUMIFS(
INDEX( 'ETPT A-JUST'!$A:$ZZ,,MATCH("8.2. JIRS ÉCO-FI",'ETPT A-JUST'!2:2,0)),
INDEX( 'ETPT A-JUST'!$A:$ZZ,,MATCH("Fonction recodée",'ETPT A-JUST'!2:2,0)),"Magistrat placé SUB"))</f>
        <v>#N/A</v>
      </c>
      <c r="AB15" s="100" t="e">
        <f>SUM(SUMIFS(
INDEX( 'ETPT A-JUST'!$A:$ZZ,,MATCH("8.3. JIRS CRIM-ORG",'ETPT A-JUST'!2:2,0)),
INDEX( 'ETPT A-JUST'!$A:$ZZ,,MATCH("Fonction recodée",'ETPT A-JUST'!2:2,0)),"Magistrat placé SUB"))</f>
        <v>#N/A</v>
      </c>
      <c r="AC15" s="100"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100" t="e">
        <f>SUM(SUMIFS(
INDEX( 'ETPT A-JUST'!$A:$ZZ,,MATCH("9. TOTAL JAP",'ETPT A-JUST'!2:2,0)),
INDEX( 'ETPT A-JUST'!$A:$ZZ,,MATCH("Fonction recodée",'ETPT A-JUST'!2:2,0)),"Magistrat placé SUB"))</f>
        <v>#N/A</v>
      </c>
      <c r="AE15" s="100"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100"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98">
        <f t="shared" si="2"/>
        <v>0</v>
      </c>
      <c r="AH15" s="100"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100" t="e">
        <f>SUM(SUMIFS(
INDEX( 'ETPT A-JUST'!$A:$ZZ,,MATCH("7.52. COUR CRIMINELLE",'ETPT A-JUST'!2:2,0)),
INDEX( 'ETPT A-JUST'!$A:$ZZ,,MATCH("Fonction recodée",'ETPT A-JUST'!2:2,0)),"Magistrat placé SUB"))</f>
        <v>#N/A</v>
      </c>
      <c r="AJ15" s="100" t="e">
        <f>SUM(SUMIFS(
INDEX( 'ETPT A-JUST'!$A:$ZZ,,MATCH("7.121. COLLÉGIALES JIRS ÉCO-FI",'ETPT A-JUST'!2:2,0)),
INDEX( 'ETPT A-JUST'!$A:$ZZ,,MATCH("Fonction recodée",'ETPT A-JUST'!2:2,0)),"Magistrat placé SUB",
INDEX( 'ETPT A-JUST'!$A:$ZZ,,MATCH("Jirs",'ETPT A-JUST'!2:2,0)),"x"))</f>
        <v>#N/A</v>
      </c>
      <c r="AK15" s="100" t="e">
        <f>SUM(SUMIFS(
INDEX( 'ETPT A-JUST'!$A:$ZZ,,MATCH("7.12. COLLÉGIALES JIRS CRIM-ORG",'ETPT A-JUST'!2:2,0)),
INDEX( 'ETPT A-JUST'!$A:$ZZ,,MATCH("Fonction recodée",'ETPT A-JUST'!2:2,0)),"Magistrat placé SUB"))</f>
        <v>#N/A</v>
      </c>
      <c r="AL15" s="100"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100"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100" t="e">
        <f>SUM(SUMIFS(
INDEX( 'ETPT A-JUST'!$A:$ZZ,,MATCH("1.1. DÉPARTAGE PRUD'HOMAL",'ETPT A-JUST'!2:2,0)),
INDEX( 'ETPT A-JUST'!$A:$ZZ,,MATCH("Fonction recodée",'ETPT A-JUST'!2:2,0)),"Magistrat placé SUB",
INDEX( 'ETPT A-JUST'!$A:$ZZ,,MATCH("TJCPH",'ETPT A-JUST'!2:2,0)),"OUI"))</f>
        <v>#N/A</v>
      </c>
      <c r="AO15" s="100" t="e">
        <f>SUM(SUMIFS(
INDEX( 'ETPT A-JUST'!$A:$ZZ,,MATCH("4.0. CONTENTIEUX GÉNÉRAL &lt;10.000€",'ETPT A-JUST'!2:2,0)),
INDEX( 'ETPT A-JUST'!$A:$ZZ,,MATCH("Fonction recodée",'ETPT A-JUST'!2:2,0)),"Magistrat placé SUB",
INDEX( 'ETPT A-JUST'!$A:$ZZ,,MATCH("TJCPH",'ETPT A-JUST'!2:2,0)),"OUI"))</f>
        <v>#N/A</v>
      </c>
      <c r="AP15" s="100"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100"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100" t="e">
        <f>SUM(SUMIFS(
INDEX( 'ETPT A-JUST'!$A:$ZZ,,MATCH("2. TOTAL CONTENTIEUX JAF",'ETPT A-JUST'!2:2,0)),
INDEX( 'ETPT A-JUST'!$A:$ZZ,,MATCH("Fonction recodée",'ETPT A-JUST'!2:2,0)),"Magistrat placé SUB"))</f>
        <v>#N/A</v>
      </c>
      <c r="AS15" s="114"/>
      <c r="AT15" s="100"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98">
        <f t="shared" si="3"/>
        <v>0</v>
      </c>
      <c r="AV15" s="102"/>
      <c r="AW15" s="102"/>
      <c r="AX15" s="102"/>
      <c r="AY15" s="102"/>
      <c r="AZ15" s="102"/>
      <c r="BA15" s="102"/>
      <c r="BB15" s="102"/>
      <c r="BC15" s="102"/>
      <c r="BD15" s="102"/>
      <c r="BE15" s="98">
        <f t="shared" si="5"/>
        <v>0</v>
      </c>
    </row>
    <row r="16" ht="14.25" customHeight="1" spans="1:57" s="81" customFormat="1" x14ac:dyDescent="0.25">
      <c r="A16" s="91"/>
      <c r="B16" s="115"/>
      <c r="C16" s="115"/>
      <c r="D16" s="115"/>
      <c r="E16" s="115"/>
      <c r="F16" s="116" t="s">
        <v>1567</v>
      </c>
      <c r="G16" s="117">
        <f>_xlfn.AGGREGATE(9,6,G5:G15)</f>
        <v>0</v>
      </c>
      <c r="H16" s="117">
        <f>_xlfn.AGGREGATE(9,6,H5:H15)</f>
        <v>0</v>
      </c>
      <c r="I16" s="117">
        <f t="shared" ref="I16:AU16" si="6">_xlfn.AGGREGATE(9,6,I5:I15)</f>
        <v>0</v>
      </c>
      <c r="J16" s="117">
        <f t="shared" si="6"/>
        <v>0</v>
      </c>
      <c r="K16" s="117">
        <f t="shared" si="6"/>
        <v>0</v>
      </c>
      <c r="L16" s="117">
        <f t="shared" si="6"/>
        <v>0</v>
      </c>
      <c r="M16" s="117">
        <f t="shared" si="6"/>
        <v>0</v>
      </c>
      <c r="N16" s="117">
        <f t="shared" si="6"/>
        <v>0</v>
      </c>
      <c r="O16" s="117">
        <f t="shared" si="6"/>
        <v>0</v>
      </c>
      <c r="P16" s="117">
        <f t="shared" si="6"/>
        <v>0</v>
      </c>
      <c r="Q16" s="117">
        <f t="shared" si="6"/>
        <v>0</v>
      </c>
      <c r="R16" s="117">
        <f t="shared" si="6"/>
        <v>0</v>
      </c>
      <c r="S16" s="117">
        <f t="shared" si="6"/>
        <v>0</v>
      </c>
      <c r="T16" s="117">
        <f t="shared" si="6"/>
        <v>0</v>
      </c>
      <c r="U16" s="117">
        <f t="shared" si="6"/>
        <v>0</v>
      </c>
      <c r="V16" s="117">
        <f t="shared" si="6"/>
        <v>0</v>
      </c>
      <c r="W16" s="117">
        <f t="shared" si="6"/>
        <v>0</v>
      </c>
      <c r="X16" s="117">
        <f t="shared" si="6"/>
        <v>0</v>
      </c>
      <c r="Y16" s="117">
        <f t="shared" si="6"/>
        <v>0</v>
      </c>
      <c r="Z16" s="117">
        <f t="shared" si="6"/>
        <v>0</v>
      </c>
      <c r="AA16" s="117">
        <f t="shared" si="6"/>
        <v>0</v>
      </c>
      <c r="AB16" s="117">
        <f t="shared" si="6"/>
        <v>0</v>
      </c>
      <c r="AC16" s="117">
        <f t="shared" si="6"/>
        <v>0</v>
      </c>
      <c r="AD16" s="117">
        <f t="shared" si="6"/>
        <v>0</v>
      </c>
      <c r="AE16" s="117">
        <f t="shared" si="6"/>
        <v>0</v>
      </c>
      <c r="AF16" s="117">
        <f t="shared" si="6"/>
        <v>0</v>
      </c>
      <c r="AG16" s="117">
        <f t="shared" si="6"/>
        <v>0</v>
      </c>
      <c r="AH16" s="117">
        <f t="shared" si="6"/>
        <v>0</v>
      </c>
      <c r="AI16" s="117">
        <f t="shared" si="6"/>
        <v>0</v>
      </c>
      <c r="AJ16" s="117">
        <f t="shared" si="6"/>
        <v>0</v>
      </c>
      <c r="AK16" s="117">
        <f t="shared" si="6"/>
        <v>0</v>
      </c>
      <c r="AL16" s="117">
        <f t="shared" si="6"/>
        <v>0</v>
      </c>
      <c r="AM16" s="117">
        <f t="shared" si="6"/>
        <v>0</v>
      </c>
      <c r="AN16" s="117">
        <f t="shared" si="6"/>
        <v>0</v>
      </c>
      <c r="AO16" s="117">
        <f t="shared" si="6"/>
        <v>0</v>
      </c>
      <c r="AP16" s="117">
        <f t="shared" si="6"/>
        <v>0</v>
      </c>
      <c r="AQ16" s="117">
        <f t="shared" si="6"/>
        <v>0</v>
      </c>
      <c r="AR16" s="117">
        <f t="shared" si="6"/>
        <v>0</v>
      </c>
      <c r="AS16" s="117">
        <f t="shared" si="6"/>
        <v>0</v>
      </c>
      <c r="AT16" s="117">
        <f t="shared" si="6"/>
        <v>0</v>
      </c>
      <c r="AU16" s="117">
        <f t="shared" si="6"/>
        <v>0</v>
      </c>
      <c r="AV16" s="117">
        <f t="shared" ref="AV16:BE16" si="7">SUM(AV5:AV15)</f>
        <v>0</v>
      </c>
      <c r="AW16" s="117">
        <f t="shared" si="7"/>
        <v>0</v>
      </c>
      <c r="AX16" s="117">
        <f t="shared" si="7"/>
        <v>0</v>
      </c>
      <c r="AY16" s="117">
        <f t="shared" si="7"/>
        <v>0</v>
      </c>
      <c r="AZ16" s="117">
        <f t="shared" si="7"/>
        <v>0</v>
      </c>
      <c r="BA16" s="117">
        <f t="shared" si="7"/>
        <v>0</v>
      </c>
      <c r="BB16" s="117">
        <f t="shared" si="7"/>
        <v>0</v>
      </c>
      <c r="BC16" s="117">
        <f t="shared" si="7"/>
        <v>0</v>
      </c>
      <c r="BD16" s="117">
        <f t="shared" si="7"/>
        <v>0</v>
      </c>
      <c r="BE16" s="98">
        <f t="shared" si="7"/>
        <v>0</v>
      </c>
    </row>
    <row r="17" ht="9" customHeight="1" spans="1:57" s="81" customFormat="1" x14ac:dyDescent="0.25">
      <c r="A17" s="118"/>
      <c r="B17" s="119"/>
      <c r="C17" s="119"/>
      <c r="D17" s="119"/>
      <c r="E17" s="119"/>
      <c r="F17" s="120"/>
      <c r="G17" s="121"/>
      <c r="H17" s="121"/>
      <c r="I17" s="121"/>
      <c r="J17" s="121"/>
      <c r="K17" s="121"/>
      <c r="L17" s="121"/>
      <c r="M17" s="121"/>
      <c r="N17" s="121"/>
      <c r="O17" s="121"/>
      <c r="P17" s="121"/>
      <c r="Q17" s="121"/>
      <c r="R17" s="121"/>
      <c r="S17" s="121"/>
      <c r="T17" s="121"/>
      <c r="U17" s="121"/>
      <c r="V17" s="12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1"/>
    </row>
    <row r="18" spans="23:47" x14ac:dyDescent="0.25">
      <c r="W18" s="122"/>
      <c r="AU18" s="122"/>
    </row>
    <row r="19" spans="4:47" x14ac:dyDescent="0.25">
      <c r="D19" s="123" t="s">
        <v>1568</v>
      </c>
      <c r="AU19" s="124"/>
    </row>
    <row r="20" ht="28" customHeight="1" spans="6:47" x14ac:dyDescent="0.25">
      <c r="F20" s="125" t="s">
        <v>1569</v>
      </c>
      <c r="G20" s="126" t="e">
        <f t="array" ref="G20">SUM(SUMIFS(
INDEX( 'ETPT A-JUST'!$A:$ZZ,,MATCH("12. TOTAL INDISPONIBILITÉ",'ETPT A-JUST'!2:2,0)),
INDEX( 'ETPT A-JUST'!$A:$ZZ,,MATCH("Fonction recodée",'ETPT A-JUST'!2:2,0)),{"Fonctionnaire CTECH placé ADD";"Fonctionnaire CTECH placé SUB"},
INDEX( 'ETPT A-JUST'!$A:$ZZ,,MATCH("TJCPH",'ETPT A-JUST'!2:2,0)),"OUI"))</f>
        <v>#N/A</v>
      </c>
      <c r="H20" s="127"/>
      <c r="I20" s="127"/>
      <c r="J20" s="127"/>
      <c r="K20" s="127"/>
      <c r="L20" s="127"/>
      <c r="M20" s="127"/>
      <c r="N20" s="127"/>
      <c r="O20" s="127"/>
      <c r="P20" s="127"/>
      <c r="Q20" s="127"/>
      <c r="R20" s="127"/>
      <c r="S20" s="127"/>
      <c r="T20" s="127"/>
      <c r="U20" s="128" t="s">
        <v>1570</v>
      </c>
      <c r="V20" s="126" t="e">
        <f t="array" ref="V20">SUM(SUMIFS(
INDEX( 'ETPT A-JUST'!$A:$ZZ,,MATCH("12. TOTAL INDISPONIBILITÉ",'ETPT A-JUST'!2:2,0)),
INDEX( 'ETPT A-JUST'!$A:$ZZ,,MATCH("Fonction recodée",'ETPT A-JUST'!2:2,0)),{"Fonctionnaire A-B-CBUR placé ADD";"Fonctionnaire A-B-CBUR placé SUB"},
INDEX( 'ETPT A-JUST'!$A:$ZZ,,MATCH("TJCPH",'ETPT A-JUST'!2:2,0)),"OUI"))</f>
        <v>#N/A</v>
      </c>
      <c r="W20" s="129"/>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8" t="s">
        <v>1571</v>
      </c>
      <c r="AT20" s="126" t="e">
        <f t="array" ref="AT20">SUM(SUMIFS(
INDEX( 'ETPT A-JUST'!$A:$ZZ,,MATCH("12. TOTAL INDISPONIBILITÉ",'ETPT A-JUST'!2:2,0)),
INDEX( 'ETPT A-JUST'!$A:$ZZ,,MATCH("Fonction recodée",'ETPT A-JUST'!2:2,0)),{"Magistrat placé ADD";"Magistrat placé SUB"},
INDEX( 'ETPT A-JUST'!$A:$ZZ,,MATCH("TJCPH",'ETPT A-JUST'!2:2,0)),"OUI"))</f>
        <v>#N/A</v>
      </c>
      <c r="AU20" s="124"/>
    </row>
    <row r="21" spans="23:46" x14ac:dyDescent="0.25">
      <c r="W21" s="124"/>
      <c r="AT21" s="124"/>
    </row>
    <row r="22" spans="29:29" x14ac:dyDescent="0.25">
      <c r="AC22" s="124"/>
    </row>
    <row r="24" spans="22:22" x14ac:dyDescent="0.25">
      <c r="V24" s="124"/>
    </row>
  </sheetData>
  <mergeCells count="6">
    <mergeCell ref="B1:I1"/>
    <mergeCell ref="H2:H4"/>
    <mergeCell ref="W2:W4"/>
    <mergeCell ref="AG2:AG4"/>
    <mergeCell ref="AU2:AU4"/>
    <mergeCell ref="BE2:BE4"/>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G19"/>
  <sheetViews>
    <sheetView workbookViewId="0" zoomScale="111" zoomScaleNormal="100">
      <pane xSplit="3" ySplit="1" topLeftCell="G2" activePane="bottomRight" state="frozen"/>
      <selection pane="bottomRight" activeCell="D5" sqref="D5"/>
    </sheetView>
  </sheetViews>
  <sheetFormatPr defaultRowHeight="16" outlineLevelRow="0" outlineLevelCol="0" x14ac:dyDescent="0.2" defaultColWidth="11" customHeight="1"/>
  <cols>
    <col min="1" max="3" width="11" style="80" hidden="1" customWidth="1"/>
    <col min="4" max="5" width="11" style="80" customWidth="1"/>
    <col min="6" max="6" width="46.33203125" style="80" customWidth="1"/>
    <col min="7" max="16384" width="11" style="80" customWidth="1"/>
  </cols>
  <sheetData>
    <row r="1" spans="1:33" x14ac:dyDescent="0.25">
      <c r="A1" s="130" t="s">
        <v>1572</v>
      </c>
      <c r="B1" s="130"/>
      <c r="C1" s="130"/>
      <c r="D1" s="130"/>
      <c r="E1" s="130"/>
      <c r="F1" s="130"/>
      <c r="G1" s="130"/>
      <c r="H1" s="130"/>
      <c r="I1" s="81"/>
      <c r="J1" s="81"/>
      <c r="K1" s="81"/>
      <c r="L1" s="81"/>
      <c r="M1" s="81"/>
      <c r="N1" s="81"/>
      <c r="O1" s="131"/>
      <c r="P1" s="131"/>
      <c r="Q1" s="81"/>
      <c r="R1" s="81"/>
      <c r="S1" s="81"/>
      <c r="T1" s="81"/>
      <c r="U1" s="81"/>
      <c r="V1" s="81"/>
      <c r="W1" s="81"/>
      <c r="X1" s="81"/>
      <c r="Y1" s="81"/>
      <c r="Z1" s="131"/>
      <c r="AA1" s="131"/>
      <c r="AB1" s="81"/>
      <c r="AC1" s="81"/>
      <c r="AD1" s="81"/>
      <c r="AE1" s="81"/>
      <c r="AF1" s="81"/>
      <c r="AG1" s="81"/>
    </row>
    <row r="2" spans="1:33" x14ac:dyDescent="0.25">
      <c r="A2" s="83"/>
      <c r="B2" s="83"/>
      <c r="C2" s="83"/>
      <c r="D2" s="83"/>
      <c r="E2" s="83"/>
      <c r="F2" s="83"/>
      <c r="G2" s="84" t="s">
        <v>1439</v>
      </c>
      <c r="H2" s="85" t="s">
        <v>1440</v>
      </c>
      <c r="I2" s="84" t="s">
        <v>1441</v>
      </c>
      <c r="J2" s="84" t="s">
        <v>1441</v>
      </c>
      <c r="K2" s="84" t="s">
        <v>1441</v>
      </c>
      <c r="L2" s="84" t="s">
        <v>1441</v>
      </c>
      <c r="M2" s="84" t="s">
        <v>1441</v>
      </c>
      <c r="N2" s="84" t="s">
        <v>1441</v>
      </c>
      <c r="O2" s="132" t="s">
        <v>1441</v>
      </c>
      <c r="P2" s="132" t="s">
        <v>1441</v>
      </c>
      <c r="Q2" s="84" t="s">
        <v>1441</v>
      </c>
      <c r="R2" s="84" t="s">
        <v>1441</v>
      </c>
      <c r="S2" s="85" t="s">
        <v>1442</v>
      </c>
      <c r="T2" s="84" t="s">
        <v>1443</v>
      </c>
      <c r="U2" s="84" t="s">
        <v>1443</v>
      </c>
      <c r="V2" s="84" t="s">
        <v>1443</v>
      </c>
      <c r="W2" s="84" t="s">
        <v>1443</v>
      </c>
      <c r="X2" s="84" t="s">
        <v>1443</v>
      </c>
      <c r="Y2" s="84" t="s">
        <v>1443</v>
      </c>
      <c r="Z2" s="132" t="s">
        <v>1443</v>
      </c>
      <c r="AA2" s="132" t="s">
        <v>1443</v>
      </c>
      <c r="AB2" s="84" t="s">
        <v>1443</v>
      </c>
      <c r="AC2" s="85" t="s">
        <v>1573</v>
      </c>
      <c r="AD2" s="84" t="s">
        <v>1574</v>
      </c>
      <c r="AE2" s="84" t="s">
        <v>1574</v>
      </c>
      <c r="AF2" s="84" t="s">
        <v>1574</v>
      </c>
      <c r="AG2" s="85" t="s">
        <v>1575</v>
      </c>
    </row>
    <row r="3" ht="36" customHeight="1" spans="1:33" x14ac:dyDescent="0.25">
      <c r="A3" s="83"/>
      <c r="B3" s="83"/>
      <c r="C3" s="83"/>
      <c r="D3" s="83"/>
      <c r="E3" s="83"/>
      <c r="F3" s="83"/>
      <c r="G3" s="84" t="s">
        <v>1449</v>
      </c>
      <c r="H3" s="85"/>
      <c r="I3" s="84" t="s">
        <v>1576</v>
      </c>
      <c r="J3" s="84" t="s">
        <v>1577</v>
      </c>
      <c r="K3" s="84" t="s">
        <v>1578</v>
      </c>
      <c r="L3" s="84" t="s">
        <v>1579</v>
      </c>
      <c r="M3" s="84" t="s">
        <v>1580</v>
      </c>
      <c r="N3" s="84" t="s">
        <v>1581</v>
      </c>
      <c r="O3" s="132" t="s">
        <v>1582</v>
      </c>
      <c r="P3" s="132" t="s">
        <v>1583</v>
      </c>
      <c r="Q3" s="84" t="s">
        <v>1584</v>
      </c>
      <c r="R3" s="84" t="s">
        <v>1462</v>
      </c>
      <c r="S3" s="85"/>
      <c r="T3" s="84" t="s">
        <v>1585</v>
      </c>
      <c r="U3" s="84" t="s">
        <v>1586</v>
      </c>
      <c r="V3" s="84" t="s">
        <v>1587</v>
      </c>
      <c r="W3" s="84" t="s">
        <v>1588</v>
      </c>
      <c r="X3" s="84" t="s">
        <v>1589</v>
      </c>
      <c r="Y3" s="84" t="s">
        <v>1590</v>
      </c>
      <c r="Z3" s="132" t="s">
        <v>1591</v>
      </c>
      <c r="AA3" s="132" t="s">
        <v>1592</v>
      </c>
      <c r="AB3" s="84" t="s">
        <v>1593</v>
      </c>
      <c r="AC3" s="85"/>
      <c r="AD3" s="84" t="s">
        <v>1594</v>
      </c>
      <c r="AE3" s="84" t="s">
        <v>1476</v>
      </c>
      <c r="AF3" s="84" t="s">
        <v>1482</v>
      </c>
      <c r="AG3" s="85"/>
    </row>
    <row r="4" ht="60" customHeight="1" spans="1:33" x14ac:dyDescent="0.25">
      <c r="A4" s="83"/>
      <c r="B4" s="90" t="s">
        <v>1492</v>
      </c>
      <c r="C4" s="90" t="s">
        <v>1493</v>
      </c>
      <c r="D4" s="90" t="s">
        <v>37</v>
      </c>
      <c r="E4" s="90" t="s">
        <v>1494</v>
      </c>
      <c r="F4" s="90" t="s">
        <v>1495</v>
      </c>
      <c r="G4" s="84" t="s">
        <v>1496</v>
      </c>
      <c r="H4" s="85"/>
      <c r="I4" s="84" t="s">
        <v>1595</v>
      </c>
      <c r="J4" s="84" t="s">
        <v>1596</v>
      </c>
      <c r="K4" s="84" t="s">
        <v>1597</v>
      </c>
      <c r="L4" s="84" t="s">
        <v>1598</v>
      </c>
      <c r="M4" s="84" t="s">
        <v>1599</v>
      </c>
      <c r="N4" s="84" t="s">
        <v>1600</v>
      </c>
      <c r="O4" s="132" t="s">
        <v>1601</v>
      </c>
      <c r="P4" s="132" t="s">
        <v>1602</v>
      </c>
      <c r="Q4" s="84" t="s">
        <v>1603</v>
      </c>
      <c r="R4" s="84" t="s">
        <v>1510</v>
      </c>
      <c r="S4" s="85"/>
      <c r="T4" s="84" t="s">
        <v>1604</v>
      </c>
      <c r="U4" s="84" t="s">
        <v>1605</v>
      </c>
      <c r="V4" s="84" t="s">
        <v>1606</v>
      </c>
      <c r="W4" s="84" t="s">
        <v>1607</v>
      </c>
      <c r="X4" s="84" t="s">
        <v>1608</v>
      </c>
      <c r="Y4" s="84" t="s">
        <v>1609</v>
      </c>
      <c r="Z4" s="132" t="s">
        <v>1610</v>
      </c>
      <c r="AA4" s="132" t="s">
        <v>1611</v>
      </c>
      <c r="AB4" s="84" t="s">
        <v>1612</v>
      </c>
      <c r="AC4" s="85"/>
      <c r="AD4" s="84" t="s">
        <v>1613</v>
      </c>
      <c r="AE4" s="84" t="s">
        <v>1525</v>
      </c>
      <c r="AF4" s="84" t="s">
        <v>1531</v>
      </c>
      <c r="AG4" s="85"/>
    </row>
    <row r="5" spans="1:33" x14ac:dyDescent="0.25">
      <c r="A5" s="133" t="s">
        <v>1614</v>
      </c>
      <c r="B5" s="104"/>
      <c r="C5" s="104"/>
      <c r="D5" s="93">
        <f>ETPT_TPRX_DDG!$D$5</f>
        <v>0</v>
      </c>
      <c r="E5" s="104" t="s">
        <v>1542</v>
      </c>
      <c r="F5" s="104" t="s">
        <v>1543</v>
      </c>
      <c r="G5" s="9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134">
        <f>_xlfn.AGGREGATE(9,6,G5)</f>
        <v>0</v>
      </c>
      <c r="I5" s="135"/>
      <c r="J5" s="108"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9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96" t="e">
        <f>SUM(SUMIFS(
INDEX( 'ETPT Format DDG'!$A:$ZZ,,MATCH("3.2. PROTECTION DES MAJEURS",'ETPT Format DDG'!2:2,0)),
INDEX( 'ETPT Format DDG'!$A:$ZZ,,MATCH("Fonction recodée",'ETPT Format DDG'!2:2,0)),"Fonctionnaire A-B-CBUR",
INDEX( 'ETPT Format DDG'!$A:$ZZ,,MATCH("Juridiction",'ETPT Format DDG'!2:2,0)),$D$5))</f>
        <v>#N/A</v>
      </c>
      <c r="M5" s="136"/>
      <c r="N5" s="136"/>
      <c r="O5" s="114"/>
      <c r="P5" s="114"/>
      <c r="Q5" s="137"/>
      <c r="R5" s="100"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134">
        <f>_xlfn.AGGREGATE(9,6,I5:R5)</f>
        <v>0</v>
      </c>
      <c r="T5" s="111"/>
      <c r="U5" s="108" t="e">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96" t="e">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96" t="e">
        <f t="array" ref="W5">SUM(SUMIFS(
INDEX( 'ETPT Format DDG'!$A:$ZZ,,MATCH("3.2. PROTECTION DES MAJEURS",'ETPT Format DDG'!2:2,0)),
INDEX( 'ETPT Format DDG'!$A:$ZZ,,MATCH("Fonction recodée",'ETPT Format DDG'!2:2,0)),{"Magistrat SIEGE S";"Magistrat SIEGE NS"},
INDEX( 'ETPT Format DDG'!$A:$ZZ,,MATCH("Juridiction",'ETPT Format DDG'!2:2,0)),$D$5))</f>
        <v>#N/A</v>
      </c>
      <c r="X5" s="138"/>
      <c r="Y5" s="138"/>
      <c r="Z5" s="114"/>
      <c r="AA5" s="114"/>
      <c r="AB5" s="138"/>
      <c r="AC5" s="134">
        <f>_xlfn.AGGREGATE(9,6,T5:AB5)</f>
        <v>0</v>
      </c>
      <c r="AD5" s="138"/>
      <c r="AE5" s="100" t="e">
        <f t="array" ref="AE5">SUM(SUMIFS(
INDEX( 'ETPT Format DDG'!$A:$ZZ,,MATCH("1.1. DÉPARTAGE PRUD'HOMAL",'ETPT Format DDG'!2:2,0)),
INDEX( 'ETPT Format DDG'!$A:$ZZ,,MATCH("Fonction recodée",'ETPT Format DDG'!2:2,0)),{"Magistrat SIEGE S";"Magistrat SIEGE NS"},
INDEX( 'ETPT Format DDG'!$A:$ZZ,,MATCH("Juridiction",'ETPT Format DDG'!2:2,0)),$D$5))</f>
        <v>#N/A</v>
      </c>
      <c r="AF5" s="100" t="e">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134">
        <f>_xlfn.AGGREGATE(9,6,AD5:AF5)</f>
        <v>0</v>
      </c>
    </row>
    <row r="6" spans="1:33" x14ac:dyDescent="0.25">
      <c r="A6" s="139" t="s">
        <v>1614</v>
      </c>
      <c r="B6" s="140"/>
      <c r="C6" s="140"/>
      <c r="D6" s="140">
        <f t="shared" ref="D6:D15" si="0">$D$5</f>
        <v>0</v>
      </c>
      <c r="E6" s="140" t="s">
        <v>1544</v>
      </c>
      <c r="F6" s="140" t="s">
        <v>1545</v>
      </c>
      <c r="G6" s="141"/>
      <c r="H6" s="134">
        <f t="shared" ref="H6:H15" si="1">_xlfn.AGGREGATE(9,6,G6)</f>
        <v>0</v>
      </c>
      <c r="I6" s="142"/>
      <c r="J6" s="114"/>
      <c r="K6" s="114"/>
      <c r="L6" s="114"/>
      <c r="M6" s="114"/>
      <c r="N6" s="141"/>
      <c r="O6" s="138"/>
      <c r="P6" s="138"/>
      <c r="Q6" s="138"/>
      <c r="R6" s="136"/>
      <c r="S6" s="134">
        <f t="shared" ref="S6:S14" si="2">_xlfn.AGGREGATE(9,6,I6:R6)</f>
        <v>0</v>
      </c>
      <c r="T6" s="114"/>
      <c r="U6" s="114"/>
      <c r="V6" s="114"/>
      <c r="W6" s="114"/>
      <c r="X6" s="114"/>
      <c r="Y6" s="114"/>
      <c r="Z6" s="138"/>
      <c r="AA6" s="138"/>
      <c r="AB6" s="138"/>
      <c r="AC6" s="134">
        <f t="shared" ref="AC6:AC15" si="3">_xlfn.AGGREGATE(9,6,T6:AB6)</f>
        <v>0</v>
      </c>
      <c r="AD6" s="138"/>
      <c r="AE6" s="114"/>
      <c r="AF6" s="114"/>
      <c r="AG6" s="134">
        <f t="shared" ref="AG6:AG14" si="4">_xlfn.AGGREGATE(9,6,AD6:AF6)</f>
        <v>0</v>
      </c>
    </row>
    <row r="7" spans="1:33" x14ac:dyDescent="0.25">
      <c r="A7" s="133" t="s">
        <v>1614</v>
      </c>
      <c r="B7" s="104"/>
      <c r="C7" s="104"/>
      <c r="D7" s="104">
        <f t="shared" si="0"/>
        <v>0</v>
      </c>
      <c r="E7" s="104" t="s">
        <v>1547</v>
      </c>
      <c r="F7" s="104" t="s">
        <v>1548</v>
      </c>
      <c r="G7" s="141"/>
      <c r="H7" s="134">
        <f t="shared" si="1"/>
        <v>0</v>
      </c>
      <c r="I7" s="135"/>
      <c r="J7" s="111"/>
      <c r="K7" s="111"/>
      <c r="L7" s="111"/>
      <c r="M7" s="111"/>
      <c r="N7" s="113"/>
      <c r="O7" s="114"/>
      <c r="P7" s="114"/>
      <c r="Q7" s="111"/>
      <c r="R7" s="111"/>
      <c r="S7" s="134">
        <f t="shared" si="2"/>
        <v>0</v>
      </c>
      <c r="T7" s="111"/>
      <c r="U7" s="111"/>
      <c r="V7" s="111"/>
      <c r="W7" s="111"/>
      <c r="X7" s="114"/>
      <c r="Y7" s="114"/>
      <c r="Z7" s="114"/>
      <c r="AA7" s="114"/>
      <c r="AB7" s="114"/>
      <c r="AC7" s="134">
        <f t="shared" si="3"/>
        <v>0</v>
      </c>
      <c r="AD7" s="111"/>
      <c r="AE7" s="111"/>
      <c r="AF7" s="108" t="e">
        <f t="array" ref="AF7">SUM(SUMIFS(
INDEX( 'ETPT Format DDG'!$A:$ZZ,,MATCH("11.5. CSM",'ETPT Format DDG'!2:2,0)),
INDEX( 'ETPT Format DDG'!$A:$ZZ,,MATCH("Fonction recodée",'ETPT Format DDG'!2:2,0)),{"Magistrat SIEGE S";"Magistrat SIEGE NS"},
INDEX( 'ETPT Format DDG'!$A:$ZZ,,MATCH("Juridiction",'ETPT Format DDG'!2:2,0)),$D$5))</f>
        <v>#N/A</v>
      </c>
      <c r="AG7" s="134">
        <f t="shared" si="4"/>
        <v>0</v>
      </c>
    </row>
    <row r="8" spans="1:33" x14ac:dyDescent="0.25">
      <c r="A8" s="133" t="s">
        <v>1614</v>
      </c>
      <c r="B8" s="104"/>
      <c r="C8" s="104"/>
      <c r="D8" s="104">
        <f t="shared" si="0"/>
        <v>0</v>
      </c>
      <c r="E8" s="104" t="s">
        <v>1551</v>
      </c>
      <c r="F8" s="104" t="s">
        <v>1552</v>
      </c>
      <c r="G8" s="108" t="e">
        <f>SUM(SUMIFS(
INDEX( 'ETPT Format DDG'!$A:$ZZ,,MATCH("11.51. ACCUEIL DU JUSTICIABLE (DONT SAUJ)",'ETPT Format DDG'!2:2,0)),
INDEX( 'ETPT Format DDG'!$A:$ZZ,,MATCH("Fonction recodée",'ETPT Format DDG'!2:2,0)),"Fonctionnaire CTECH",
INDEX( 'ETPT Format DDG'!$A:$ZZ,,MATCH("Juridiction",'ETPT Format DDG'!2:2,0)),$D$5))</f>
        <v>#N/A</v>
      </c>
      <c r="H8" s="134">
        <f t="shared" si="1"/>
        <v>0</v>
      </c>
      <c r="I8" s="135"/>
      <c r="J8" s="111"/>
      <c r="K8" s="111"/>
      <c r="L8" s="111"/>
      <c r="M8" s="111"/>
      <c r="N8" s="113"/>
      <c r="O8" s="114"/>
      <c r="P8" s="114"/>
      <c r="Q8" s="111"/>
      <c r="R8" s="108" t="e">
        <f>SUM(SUMIFS(
INDEX( 'ETPT Format DDG'!$A:$ZZ,,MATCH("11.51. ACCUEIL DU JUSTICIABLE (DONT SAUJ)",'ETPT Format DDG'!2:2,0)),
INDEX( 'ETPT Format DDG'!$A:$ZZ,,MATCH("Fonction recodée",'ETPT Format DDG'!2:2,0)),"Fonctionnaire A-B-CBUR",
INDEX( 'ETPT Format DDG'!$A:$ZZ,,MATCH("Juridiction",'ETPT Format DDG'!2:2,0)),$D$5))</f>
        <v>#N/A</v>
      </c>
      <c r="S8" s="134">
        <f t="shared" si="2"/>
        <v>0</v>
      </c>
      <c r="T8" s="111"/>
      <c r="U8" s="111"/>
      <c r="V8" s="111"/>
      <c r="W8" s="111"/>
      <c r="X8" s="114"/>
      <c r="Y8" s="114"/>
      <c r="Z8" s="114"/>
      <c r="AA8" s="114"/>
      <c r="AB8" s="114"/>
      <c r="AC8" s="134">
        <f t="shared" si="3"/>
        <v>0</v>
      </c>
      <c r="AD8" s="111"/>
      <c r="AE8" s="111"/>
      <c r="AF8" s="108" t="e">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134">
        <f t="shared" si="4"/>
        <v>0</v>
      </c>
    </row>
    <row r="9" spans="1:33" x14ac:dyDescent="0.25">
      <c r="A9" s="133" t="s">
        <v>1614</v>
      </c>
      <c r="B9" s="104"/>
      <c r="C9" s="104"/>
      <c r="D9" s="104">
        <f t="shared" si="0"/>
        <v>0</v>
      </c>
      <c r="E9" s="104" t="s">
        <v>1553</v>
      </c>
      <c r="F9" s="104" t="s">
        <v>1554</v>
      </c>
      <c r="G9" s="108"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134">
        <f t="shared" si="1"/>
        <v>0</v>
      </c>
      <c r="I9" s="135"/>
      <c r="J9" s="111"/>
      <c r="K9" s="111"/>
      <c r="L9" s="111"/>
      <c r="M9" s="111"/>
      <c r="N9" s="113"/>
      <c r="O9" s="114"/>
      <c r="P9" s="114"/>
      <c r="Q9" s="111"/>
      <c r="R9" s="108"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134">
        <f t="shared" si="2"/>
        <v>0</v>
      </c>
      <c r="T9" s="111"/>
      <c r="U9" s="111"/>
      <c r="V9" s="111"/>
      <c r="W9" s="111"/>
      <c r="X9" s="114"/>
      <c r="Y9" s="114"/>
      <c r="Z9" s="114"/>
      <c r="AA9" s="114"/>
      <c r="AB9" s="114"/>
      <c r="AC9" s="134">
        <f t="shared" si="3"/>
        <v>0</v>
      </c>
      <c r="AD9" s="111"/>
      <c r="AE9" s="111"/>
      <c r="AF9" s="108" t="e">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134">
        <f t="shared" si="4"/>
        <v>0</v>
      </c>
    </row>
    <row r="10" spans="1:33" x14ac:dyDescent="0.25">
      <c r="A10" s="133" t="s">
        <v>1614</v>
      </c>
      <c r="B10" s="104"/>
      <c r="C10" s="104"/>
      <c r="D10" s="104">
        <f t="shared" si="0"/>
        <v>0</v>
      </c>
      <c r="E10" s="104" t="s">
        <v>1555</v>
      </c>
      <c r="F10" s="104" t="s">
        <v>1556</v>
      </c>
      <c r="G10" s="108" t="e">
        <f>SUM(SUMIFS(
INDEX( 'ETPT Format DDG'!$A:$ZZ,,MATCH("11.3. FORMATIONS DISPENSÉES",'ETPT Format DDG'!2:2,0)),
INDEX( 'ETPT Format DDG'!$A:$ZZ,,MATCH("Fonction recodée",'ETPT Format DDG'!2:2,0)),"Fonctionnaire CTECH",
INDEX( 'ETPT Format DDG'!$A:$ZZ,,MATCH("Juridiction",'ETPT Format DDG'!2:2,0)),$D$5))</f>
        <v>#N/A</v>
      </c>
      <c r="H10" s="134">
        <f t="shared" si="1"/>
        <v>0</v>
      </c>
      <c r="I10" s="135"/>
      <c r="J10" s="111"/>
      <c r="K10" s="111"/>
      <c r="L10" s="111"/>
      <c r="M10" s="111"/>
      <c r="N10" s="113"/>
      <c r="O10" s="114"/>
      <c r="P10" s="114"/>
      <c r="Q10" s="111"/>
      <c r="R10" s="108" t="e">
        <f>SUM(SUMIFS(
INDEX( 'ETPT Format DDG'!$A:$ZZ,,MATCH("11.3. FORMATIONS DISPENSÉES",'ETPT Format DDG'!2:2,0)),
INDEX( 'ETPT Format DDG'!$A:$ZZ,,MATCH("Fonction recodée",'ETPT Format DDG'!2:2,0)),"Fonctionnaire A-B-CBUR",
INDEX( 'ETPT Format DDG'!$A:$ZZ,,MATCH("Juridiction",'ETPT Format DDG'!2:2,0)),$D$5))</f>
        <v>#N/A</v>
      </c>
      <c r="S10" s="134">
        <f t="shared" si="2"/>
        <v>0</v>
      </c>
      <c r="T10" s="111"/>
      <c r="U10" s="111"/>
      <c r="V10" s="111"/>
      <c r="W10" s="111"/>
      <c r="X10" s="114"/>
      <c r="Y10" s="114"/>
      <c r="Z10" s="114"/>
      <c r="AA10" s="114"/>
      <c r="AB10" s="114"/>
      <c r="AC10" s="134">
        <f t="shared" si="3"/>
        <v>0</v>
      </c>
      <c r="AD10" s="111"/>
      <c r="AE10" s="111"/>
      <c r="AF10" s="108" t="e">
        <f t="array" ref="AF10">SUM(SUMIFS(
INDEX( 'ETPT Format DDG'!$A:$ZZ,,MATCH("11.3. FORMATIONS DISPENSÉES",'ETPT Format DDG'!2:2,0)),
INDEX( 'ETPT Format DDG'!$A:$ZZ,,MATCH("Fonction recodée",'ETPT Format DDG'!2:2,0)),{"Magistrat SIEGE S";"Magistrat SIEGE NS"},
INDEX( 'ETPT Format DDG'!$A:$ZZ,,MATCH("Juridiction",'ETPT Format DDG'!2:2,0)),$D$5))</f>
        <v>#N/A</v>
      </c>
      <c r="AG10" s="134">
        <f t="shared" si="4"/>
        <v>0</v>
      </c>
    </row>
    <row r="11" spans="1:33" x14ac:dyDescent="0.25">
      <c r="A11" s="133" t="s">
        <v>1614</v>
      </c>
      <c r="B11" s="104"/>
      <c r="C11" s="104"/>
      <c r="D11" s="104">
        <f t="shared" si="0"/>
        <v>0</v>
      </c>
      <c r="E11" s="104" t="s">
        <v>1557</v>
      </c>
      <c r="F11" s="104" t="s">
        <v>1558</v>
      </c>
      <c r="G11" s="108" t="e">
        <f>SUM(SUMIFS(
INDEX( 'ETPT Format DDG'!$A:$ZZ,,MATCH("11.4. ACCÈS AU DROIT ET À LA JUSTICE",'ETPT Format DDG'!2:2,0)),
INDEX( 'ETPT Format DDG'!$A:$ZZ,,MATCH("Fonction recodée",'ETPT Format DDG'!2:2,0)),"Fonctionnaire CTECH",
INDEX( 'ETPT Format DDG'!$A:$ZZ,,MATCH("Juridiction",'ETPT Format DDG'!2:2,0)),$D$5))</f>
        <v>#N/A</v>
      </c>
      <c r="H11" s="134">
        <f t="shared" si="1"/>
        <v>0</v>
      </c>
      <c r="I11" s="135"/>
      <c r="J11" s="111"/>
      <c r="K11" s="111"/>
      <c r="L11" s="111"/>
      <c r="M11" s="111"/>
      <c r="N11" s="113"/>
      <c r="O11" s="114"/>
      <c r="P11" s="114"/>
      <c r="Q11" s="111"/>
      <c r="R11" s="108" t="e">
        <f>SUM(SUMIFS(
INDEX( 'ETPT Format DDG'!$A:$ZZ,,MATCH("11.4. ACCÈS AU DROIT ET À LA JUSTICE",'ETPT Format DDG'!2:2,0)),
INDEX( 'ETPT Format DDG'!$A:$ZZ,,MATCH("Fonction recodée",'ETPT Format DDG'!2:2,0)),"Fonctionnaire A-B-CBUR",
INDEX( 'ETPT Format DDG'!$A:$ZZ,,MATCH("Juridiction",'ETPT Format DDG'!2:2,0)),$D$5))</f>
        <v>#N/A</v>
      </c>
      <c r="S11" s="134">
        <f t="shared" si="2"/>
        <v>0</v>
      </c>
      <c r="T11" s="111"/>
      <c r="U11" s="111"/>
      <c r="V11" s="111"/>
      <c r="W11" s="111"/>
      <c r="X11" s="114"/>
      <c r="Y11" s="114"/>
      <c r="Z11" s="114"/>
      <c r="AA11" s="114"/>
      <c r="AB11" s="114"/>
      <c r="AC11" s="134">
        <f t="shared" si="3"/>
        <v>0</v>
      </c>
      <c r="AD11" s="111"/>
      <c r="AE11" s="111"/>
      <c r="AF11" s="108" t="e">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134">
        <f t="shared" si="4"/>
        <v>0</v>
      </c>
    </row>
    <row r="12" spans="1:33" x14ac:dyDescent="0.25">
      <c r="A12" s="133" t="s">
        <v>1614</v>
      </c>
      <c r="B12" s="104"/>
      <c r="C12" s="104"/>
      <c r="D12" s="104">
        <f t="shared" si="0"/>
        <v>0</v>
      </c>
      <c r="E12" s="104" t="s">
        <v>1559</v>
      </c>
      <c r="F12" s="104" t="s">
        <v>1560</v>
      </c>
      <c r="G12" s="108"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134">
        <f t="shared" si="1"/>
        <v>0</v>
      </c>
      <c r="I12" s="135"/>
      <c r="J12" s="111"/>
      <c r="K12" s="111"/>
      <c r="L12" s="111"/>
      <c r="M12" s="111"/>
      <c r="N12" s="113"/>
      <c r="O12" s="114"/>
      <c r="P12" s="114"/>
      <c r="Q12" s="111"/>
      <c r="R12" s="108"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134">
        <f t="shared" si="2"/>
        <v>0</v>
      </c>
      <c r="T12" s="111"/>
      <c r="U12" s="111"/>
      <c r="V12" s="111"/>
      <c r="W12" s="111"/>
      <c r="X12" s="114"/>
      <c r="Y12" s="114"/>
      <c r="Z12" s="114"/>
      <c r="AA12" s="114"/>
      <c r="AB12" s="114"/>
      <c r="AC12" s="134">
        <f t="shared" si="3"/>
        <v>0</v>
      </c>
      <c r="AD12" s="111"/>
      <c r="AE12" s="111"/>
      <c r="AF12" s="108" t="e">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134">
        <f t="shared" si="4"/>
        <v>0</v>
      </c>
    </row>
    <row r="13" spans="1:33" x14ac:dyDescent="0.25">
      <c r="A13" s="133" t="s">
        <v>1614</v>
      </c>
      <c r="B13" s="104"/>
      <c r="C13" s="104"/>
      <c r="D13" s="104">
        <f t="shared" si="0"/>
        <v>0</v>
      </c>
      <c r="E13" s="104" t="s">
        <v>1561</v>
      </c>
      <c r="F13" s="104" t="s">
        <v>1562</v>
      </c>
      <c r="G13" s="108"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134">
        <f t="shared" si="1"/>
        <v>0</v>
      </c>
      <c r="I13" s="96">
        <f>_xlfn.IFNA(SUM(SUMIFS(
INDEX( 'ETPT Format DDG'!$A:$ZZ,,MATCH("13. TOTAL CONTENTIEUX LOCAUX SPÉCIFIQUES",'ETPT Format DDG'!2:2,0)),
INDEX( 'ETPT Format DDG'!$A:$ZZ,,MATCH("Fonction recodée",'ETPT Format DDG'!2:2,0)),"Fonctionnaire A-B-CBUR",
INDEX( 'ETPT Format DDG'!$A:$ZZ,,MATCH("Juridiction",'ETPT Format DDG'!2:2,0)),$D$5)),0)</f>
        <v>0</v>
      </c>
      <c r="J13" s="111"/>
      <c r="K13" s="111"/>
      <c r="L13" s="111"/>
      <c r="M13" s="113"/>
      <c r="N13" s="113"/>
      <c r="O13" s="114"/>
      <c r="P13" s="114"/>
      <c r="Q13" s="111"/>
      <c r="R13" s="108" t="e">
        <f>SUM(SUMIFS(
INDEX( 'ETPT Format DDG'!$A:$ZZ,,MATCH("12.5. MISE À DISPOSITION",'ETPT Format DDG'!2:2,0)),
INDEX( 'ETPT Format DDG'!$A:$ZZ,,MATCH("Fonction recodée",'ETPT Format DDG'!2:2,0)),"Fonctionnaire A-B-CBUR",
INDEX( 'ETPT Format DDG'!$A:$ZZ,,MATCH("Juridiction",'ETPT Format DDG'!2:2,0)),$D$5))</f>
        <v>#N/A</v>
      </c>
      <c r="S13" s="134">
        <f t="shared" si="2"/>
        <v>0</v>
      </c>
      <c r="T13" s="108">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111"/>
      <c r="V13" s="111"/>
      <c r="W13" s="111"/>
      <c r="X13" s="114"/>
      <c r="Y13" s="114"/>
      <c r="Z13" s="114"/>
      <c r="AA13" s="114"/>
      <c r="AB13" s="114"/>
      <c r="AC13" s="134">
        <f t="shared" si="3"/>
        <v>0</v>
      </c>
      <c r="AD13" s="111"/>
      <c r="AE13" s="111"/>
      <c r="AF13" s="108" t="e">
        <f t="array" ref="AF13">SUM(SUMIFS(
INDEX( 'ETPT Format DDG'!$A:$ZZ,,MATCH("12.5. MISE À DISPOSITION",'ETPT Format DDG'!2:2,0)),
INDEX( 'ETPT Format DDG'!$A:$ZZ,,MATCH("Fonction recodée",'ETPT Format DDG'!2:2,0)),{"Magistrat SIEGE S";"Magistrat SIEGE NS"},
INDEX( 'ETPT Format DDG'!$A:$ZZ,,MATCH("Juridiction",'ETPT Format DDG'!2:2,0)),$D$5))</f>
        <v>#N/A</v>
      </c>
      <c r="AG13" s="134">
        <f t="shared" si="4"/>
        <v>0</v>
      </c>
    </row>
    <row r="14" spans="1:33" x14ac:dyDescent="0.25">
      <c r="A14" s="133" t="s">
        <v>1614</v>
      </c>
      <c r="B14" s="104"/>
      <c r="C14" s="104"/>
      <c r="D14" s="104">
        <f t="shared" si="0"/>
        <v>0</v>
      </c>
      <c r="E14" s="104" t="s">
        <v>1563</v>
      </c>
      <c r="F14" s="104" t="s">
        <v>1564</v>
      </c>
      <c r="G14" s="108" t="e">
        <f>SUM(SUMIFS(
INDEX( 'ETPT A-JUST'!$A:$ZZ,,MATCH("Temps ventilés sur la période (absentéisme et action 99 déduits)",'ETPT A-JUST'!2:2,0)),
INDEX( 'ETPT A-JUST'!$A:$ZZ,,MATCH("Fonction recodée",'ETPT A-JUST'!2:2,0)),"Fonctionnaire CTECH placé ADD",
INDEX( 'ETPT A-JUST'!$A:$ZZ,,MATCH("Juridiction",'ETPT A-JUST'!2:2,0)),$D$5))</f>
        <v>#N/A</v>
      </c>
      <c r="H14" s="134">
        <f t="shared" si="1"/>
        <v>0</v>
      </c>
      <c r="I14" s="96">
        <f>_xlfn.IFNA(SUM(SUMIFS(
INDEX( 'ETPT A-JUST'!$A:$ZZ,,MATCH("13. TOTAL CONTENTIEUX LOCAUX SPÉCIFIQUES",'ETPT A-JUST'!2:2,0)),
INDEX( 'ETPT A-JUST'!$A:$ZZ,,MATCH("Fonction recodée",'ETPT A-JUST'!2:2,0)),"Fonctionnaire A-B-CBUR placé ADD",
INDEX( 'ETPT A-JUST'!$A:$ZZ,,MATCH("Juridiction",'ETPT A-JUST'!2:2,0)),$D$5)),0)</f>
        <v>0</v>
      </c>
      <c r="J14" s="9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9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96" t="e">
        <f>SUM(SUMIFS(
INDEX( 'ETPT A-JUST'!$A:$ZZ,,MATCH("3.2. PROTECTION DES MAJEURS",'ETPT A-JUST'!2:2,0)),
INDEX( 'ETPT A-JUST'!$A:$ZZ,,MATCH("Fonction recodée",'ETPT A-JUST'!2:2,0)),"Fonctionnaire A-B-CBUR placé ADD",
INDEX( 'ETPT A-JUST'!$A:$ZZ,,MATCH("Juridiction",'ETPT A-JUST'!2:2,0)),$D$5))</f>
        <v>#N/A</v>
      </c>
      <c r="M14" s="113"/>
      <c r="N14" s="113"/>
      <c r="O14" s="114"/>
      <c r="P14" s="114"/>
      <c r="Q14" s="111"/>
      <c r="R14" s="108"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134">
        <f t="shared" si="2"/>
        <v>0</v>
      </c>
      <c r="T14" s="96">
        <f>_xlfn.IFNA(SUM(SUMIFS(
INDEX( 'ETPT A-JUST'!$A:$ZZ,,MATCH("13. TOTAL CONTENTIEUX LOCAUX SPÉCIFIQUES",'ETPT A-JUST'!2:2,0)),
INDEX( 'ETPT A-JUST'!$A:$ZZ,,MATCH("Fonction recodée",'ETPT A-JUST'!2:2,0)),"Magistrat placé ADD",
INDEX( 'ETPT A-JUST'!$A:$ZZ,,MATCH("Juridiction",'ETPT A-JUST'!2:2,0)),$D$5)),0)</f>
        <v>0</v>
      </c>
      <c r="U14" s="9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9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96" t="e">
        <f>SUM(SUMIFS(
INDEX( 'ETPT A-JUST'!$A:$ZZ,,MATCH("3.2. PROTECTION DES MAJEURS",'ETPT A-JUST'!2:2,0)),
INDEX( 'ETPT A-JUST'!$A:$ZZ,,MATCH("Fonction recodée",'ETPT A-JUST'!2:2,0)),"Magistrat placé ADD",
INDEX( 'ETPT A-JUST'!$A:$ZZ,,MATCH("Juridiction",'ETPT A-JUST'!2:2,0)),$D$5))</f>
        <v>#N/A</v>
      </c>
      <c r="X14" s="114"/>
      <c r="Y14" s="114"/>
      <c r="Z14" s="114"/>
      <c r="AA14" s="114"/>
      <c r="AB14" s="114"/>
      <c r="AC14" s="134">
        <f t="shared" si="3"/>
        <v>0</v>
      </c>
      <c r="AD14" s="114"/>
      <c r="AE14" s="100" t="e">
        <f>SUM(SUMIFS(
INDEX( 'ETPT A-JUST'!$A:$ZZ,,MATCH("1.1. DÉPARTAGE PRUD'HOMAL",'ETPT A-JUST'!2:2,0)),
INDEX( 'ETPT A-JUST'!$A:$ZZ,,MATCH("Fonction recodée",'ETPT A-JUST'!2:2,0)),"Magistrat placé ADD",
INDEX( 'ETPT A-JUST'!$A:$ZZ,,MATCH("Juridiction",'ETPT A-JUST'!2:2,0)),$D$5))</f>
        <v>#N/A</v>
      </c>
      <c r="AF14" s="100"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134">
        <f t="shared" si="4"/>
        <v>0</v>
      </c>
    </row>
    <row r="15" spans="1:33" x14ac:dyDescent="0.25">
      <c r="A15" s="133" t="s">
        <v>1614</v>
      </c>
      <c r="B15" s="104"/>
      <c r="C15" s="104"/>
      <c r="D15" s="104">
        <f t="shared" si="0"/>
        <v>0</v>
      </c>
      <c r="E15" s="104" t="s">
        <v>1565</v>
      </c>
      <c r="F15" s="104" t="s">
        <v>1566</v>
      </c>
      <c r="G15" s="108" t="e">
        <f>SUM(SUMIFS(
INDEX( 'ETPT A-JUST'!$A:$ZZ,,MATCH("Temps ventilés sur la période (absentéisme et action 99 déduits)",'ETPT A-JUST'!2:2,0)),
INDEX( 'ETPT A-JUST'!$A:$ZZ,,MATCH("Fonction recodée",'ETPT A-JUST'!2:2,0)),"Fonctionnaire CTECH placé SUB",
INDEX( 'ETPT A-JUST'!$A:$ZZ,,MATCH("Juridiction",'ETPT A-JUST'!2:2,0)),$D$5))</f>
        <v>#N/A</v>
      </c>
      <c r="H15" s="134">
        <f t="shared" si="1"/>
        <v>0</v>
      </c>
      <c r="I15" s="96">
        <f>_xlfn.IFNA(SUM(SUMIFS(
INDEX( 'ETPT A-JUST'!$A:$ZZ,,MATCH("13. TOTAL CONTENTIEUX LOCAUX SPÉCIFIQUES",'ETPT A-JUST'!2:2,0)),
INDEX( 'ETPT A-JUST'!$A:$ZZ,,MATCH("Fonction recodée",'ETPT A-JUST'!2:2,0)),"Fonctionnaire A-B-CBUR placé SUB",
INDEX( 'ETPT A-JUST'!$A:$ZZ,,MATCH("Juridiction",'ETPT A-JUST'!2:2,0)),$D$5)),0)</f>
        <v>0</v>
      </c>
      <c r="J15" s="9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9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96" t="e">
        <f>SUM(SUMIFS(
INDEX( 'ETPT A-JUST'!$A:$ZZ,,MATCH("3.2. PROTECTION DES MAJEURS",'ETPT A-JUST'!2:2,0)),
INDEX( 'ETPT A-JUST'!$A:$ZZ,,MATCH("Fonction recodée",'ETPT A-JUST'!2:2,0)),"Fonctionnaire A-B-CBUR placé SUB",
INDEX( 'ETPT A-JUST'!$A:$ZZ,,MATCH("Juridiction",'ETPT A-JUST'!2:2,0)),$D$5))</f>
        <v>#N/A</v>
      </c>
      <c r="M15" s="113"/>
      <c r="N15" s="113"/>
      <c r="O15" s="114"/>
      <c r="P15" s="114"/>
      <c r="Q15" s="111"/>
      <c r="R15" s="108"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134">
        <f>_xlfn.AGGREGATE(9,6,I15:R15)</f>
        <v>0</v>
      </c>
      <c r="T15" s="96">
        <f>_xlfn.IFNA(SUM(SUMIFS(
INDEX( 'ETPT A-JUST'!$A:$ZZ,,MATCH("13. TOTAL CONTENTIEUX LOCAUX SPÉCIFIQUES",'ETPT A-JUST'!2:2,0)),
INDEX( 'ETPT A-JUST'!$A:$ZZ,,MATCH("Fonction recodée",'ETPT A-JUST'!2:2,0)),"Magistrat placé SUB",
INDEX( 'ETPT A-JUST'!$A:$ZZ,,MATCH("Juridiction",'ETPT A-JUST'!2:2,0)),$D$5)),0)</f>
        <v>0</v>
      </c>
      <c r="U15" s="9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9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96" t="e">
        <f>SUM(SUMIFS(
INDEX( 'ETPT A-JUST'!$A:$ZZ,,MATCH("3.2. PROTECTION DES MAJEURS",'ETPT A-JUST'!2:2,0)),
INDEX( 'ETPT A-JUST'!$A:$ZZ,,MATCH("Fonction recodée",'ETPT A-JUST'!2:2,0)),"Magistrat placé SUB",
INDEX( 'ETPT A-JUST'!$A:$ZZ,,MATCH("Juridiction",'ETPT A-JUST'!2:2,0)),$D$5))</f>
        <v>#N/A</v>
      </c>
      <c r="X15" s="114"/>
      <c r="Y15" s="114"/>
      <c r="Z15" s="114"/>
      <c r="AA15" s="114"/>
      <c r="AB15" s="114"/>
      <c r="AC15" s="134">
        <f t="shared" si="3"/>
        <v>0</v>
      </c>
      <c r="AD15" s="111"/>
      <c r="AE15" s="100" t="e">
        <f>SUM(SUMIFS(
INDEX( 'ETPT A-JUST'!$A:$ZZ,,MATCH("1.1. DÉPARTAGE PRUD'HOMAL",'ETPT A-JUST'!2:2,0)),
INDEX( 'ETPT A-JUST'!$A:$ZZ,,MATCH("Fonction recodée",'ETPT A-JUST'!2:2,0)),"Magistrat placé SUB",
INDEX( 'ETPT A-JUST'!$A:$ZZ,,MATCH("Juridiction",'ETPT A-JUST'!2:2,0)),$D$5))</f>
        <v>#N/A</v>
      </c>
      <c r="AF15" s="100"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134">
        <f>_xlfn.AGGREGATE(9,6,AD15:AF15)</f>
        <v>0</v>
      </c>
    </row>
    <row r="16" spans="1:33" x14ac:dyDescent="0.25">
      <c r="A16" s="133"/>
      <c r="B16" s="143"/>
      <c r="C16" s="143"/>
      <c r="D16" s="143"/>
      <c r="E16" s="143"/>
      <c r="F16" s="144" t="s">
        <v>1567</v>
      </c>
      <c r="G16" s="134">
        <f>_xlfn.AGGREGATE(9,6,G5:G15)</f>
        <v>0</v>
      </c>
      <c r="H16" s="134">
        <f t="shared" ref="H16:AG16" si="5">_xlfn.AGGREGATE(9,6,H5:H15)</f>
        <v>0</v>
      </c>
      <c r="I16" s="134">
        <f t="shared" si="5"/>
        <v>0</v>
      </c>
      <c r="J16" s="134">
        <f t="shared" si="5"/>
        <v>0</v>
      </c>
      <c r="K16" s="134">
        <f t="shared" si="5"/>
        <v>0</v>
      </c>
      <c r="L16" s="134">
        <f t="shared" si="5"/>
        <v>0</v>
      </c>
      <c r="M16" s="134">
        <f t="shared" si="5"/>
        <v>0</v>
      </c>
      <c r="N16" s="134">
        <f t="shared" si="5"/>
        <v>0</v>
      </c>
      <c r="O16" s="134">
        <f t="shared" si="5"/>
        <v>0</v>
      </c>
      <c r="P16" s="134">
        <f t="shared" si="5"/>
        <v>0</v>
      </c>
      <c r="Q16" s="134">
        <f t="shared" si="5"/>
        <v>0</v>
      </c>
      <c r="R16" s="134">
        <f t="shared" si="5"/>
        <v>0</v>
      </c>
      <c r="S16" s="134">
        <f t="shared" si="5"/>
        <v>0</v>
      </c>
      <c r="T16" s="134">
        <f t="shared" si="5"/>
        <v>0</v>
      </c>
      <c r="U16" s="134">
        <f t="shared" si="5"/>
        <v>0</v>
      </c>
      <c r="V16" s="134">
        <f t="shared" si="5"/>
        <v>0</v>
      </c>
      <c r="W16" s="134">
        <f t="shared" si="5"/>
        <v>0</v>
      </c>
      <c r="X16" s="134">
        <f t="shared" si="5"/>
        <v>0</v>
      </c>
      <c r="Y16" s="134">
        <f t="shared" si="5"/>
        <v>0</v>
      </c>
      <c r="Z16" s="134">
        <f t="shared" si="5"/>
        <v>0</v>
      </c>
      <c r="AA16" s="134">
        <f t="shared" si="5"/>
        <v>0</v>
      </c>
      <c r="AB16" s="134">
        <f t="shared" si="5"/>
        <v>0</v>
      </c>
      <c r="AC16" s="134">
        <f>_xlfn.AGGREGATE(9,6,AC5:AC15)</f>
        <v>0</v>
      </c>
      <c r="AD16" s="134">
        <f>_xlfn.AGGREGATE(9,6,AD5:AD15)</f>
        <v>0</v>
      </c>
      <c r="AE16" s="134">
        <f t="shared" si="5"/>
        <v>0</v>
      </c>
      <c r="AF16" s="134">
        <f t="shared" si="5"/>
        <v>0</v>
      </c>
      <c r="AG16" s="134">
        <f t="shared" si="5"/>
        <v>0</v>
      </c>
    </row>
    <row r="17" spans="19:19" x14ac:dyDescent="0.25">
      <c r="S17" s="122"/>
    </row>
    <row r="18" ht="24" customHeight="1" spans="6:32" s="145" customFormat="1" x14ac:dyDescent="0.25">
      <c r="F18" s="146" t="s">
        <v>1569</v>
      </c>
      <c r="G18" s="126" t="e">
        <f t="array" ref="G18">SUM(SUMIFS(
INDEX( 'ETPT A-JUST'!$A:$ZZ,,MATCH("12. TOTAL INDISPONIBILITÉ",'ETPT A-JUST'!2:2,0)),
INDEX( 'ETPT A-JUST'!$A:$ZZ,,MATCH("Fonction recodée",'ETPT A-JUST'!2:2,0)),{"Fonctionnaire CTECH placé ADD";"Fonctionnaire CTECH placé SUB"},
INDEX( 'ETPT A-JUST'!$A:$ZZ,,MATCH("Juridiction",'ETPT A-JUST'!2:2,0)),$D$5))</f>
        <v>#N/A</v>
      </c>
      <c r="Q18" s="128" t="s">
        <v>1570</v>
      </c>
      <c r="R18" s="126" t="e">
        <f t="array" ref="R18">SUM(SUMIFS(
INDEX( 'ETPT A-JUST'!$A:$ZZ,,MATCH("12. TOTAL INDISPONIBILITÉ",'ETPT A-JUST'!2:2,0)),
INDEX( 'ETPT A-JUST'!$A:$ZZ,,MATCH("Fonction recodée",'ETPT A-JUST'!2:2,0)),{"Fonctionnaire A-B-CBUR placé ADD";"Fonctionnaire A-B-CBUR placé SUB"},
INDEX( 'ETPT A-JUST'!$A:$ZZ,,MATCH("Juridiction",'ETPT A-JUST'!2:2,0)),$D$5))</f>
        <v>#N/A</v>
      </c>
      <c r="S18" s="147"/>
      <c r="AD18" s="128"/>
      <c r="AE18" s="128" t="s">
        <v>1571</v>
      </c>
      <c r="AF18" s="100" t="e">
        <f t="array" ref="AF18">SUM(SUMIFS(
INDEX( 'ETPT A-JUST'!$A:$ZZ,,MATCH("12. TOTAL INDISPONIBILITÉ",'ETPT A-JUST'!2:2,0)),
INDEX( 'ETPT A-JUST'!$A:$ZZ,,MATCH("Fonction recodée",'ETPT A-JUST'!2:2,0)),{"Magistrat placé ADD";"Magistrat placé SUB"},
INDEX( 'ETPT A-JUST'!$A:$ZZ,,MATCH("Juridiction",'ETPT A-JUST'!2:2,0)),$D$5))</f>
        <v>#N/A</v>
      </c>
    </row>
    <row r="19" spans="4:4" x14ac:dyDescent="0.25">
      <c r="D19" s="123" t="s">
        <v>1568</v>
      </c>
    </row>
  </sheetData>
  <mergeCells count="5">
    <mergeCell ref="A1:H1"/>
    <mergeCell ref="H2:H4"/>
    <mergeCell ref="S2:S4"/>
    <mergeCell ref="AC2:AC4"/>
    <mergeCell ref="AG2:AG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7"/>
  <sheetViews>
    <sheetView workbookViewId="0" zoomScale="150" zoomScaleNormal="100">
      <selection activeCell="I19" sqref="I19"/>
    </sheetView>
  </sheetViews>
  <sheetFormatPr defaultRowHeight="16" outlineLevelRow="0" outlineLevelCol="0" x14ac:dyDescent="0.2" defaultColWidth="11" customHeight="1"/>
  <cols>
    <col min="1" max="3" style="80" hidden="1" customWidth="1"/>
    <col min="4" max="4" width="15.1640625" style="80" customWidth="1"/>
    <col min="5" max="5" width="11" style="80" customWidth="1"/>
    <col min="6" max="6" width="46.33203125" style="80" customWidth="1"/>
    <col min="7" max="16384" width="11" style="80" customWidth="1"/>
  </cols>
  <sheetData>
    <row r="1" spans="1:10" x14ac:dyDescent="0.25">
      <c r="A1" s="81"/>
      <c r="C1" s="148"/>
      <c r="D1" s="148" t="s">
        <v>1615</v>
      </c>
      <c r="E1" s="148"/>
      <c r="F1" s="148"/>
      <c r="G1" s="81"/>
      <c r="H1" s="81"/>
      <c r="I1" s="81"/>
      <c r="J1" s="81"/>
    </row>
    <row r="2" spans="1:10" x14ac:dyDescent="0.25">
      <c r="A2" s="149"/>
      <c r="B2" s="150"/>
      <c r="C2" s="150"/>
      <c r="D2" s="150"/>
      <c r="E2" s="150"/>
      <c r="F2" s="150"/>
      <c r="G2" s="84" t="s">
        <v>1441</v>
      </c>
      <c r="H2" s="85" t="s">
        <v>1442</v>
      </c>
      <c r="I2" s="84" t="s">
        <v>1616</v>
      </c>
      <c r="J2" s="85" t="s">
        <v>1617</v>
      </c>
    </row>
    <row r="3" ht="36" customHeight="1" spans="1:10" x14ac:dyDescent="0.25">
      <c r="A3" s="149"/>
      <c r="B3" s="150"/>
      <c r="C3" s="150"/>
      <c r="D3" s="150"/>
      <c r="E3" s="150"/>
      <c r="F3" s="150"/>
      <c r="G3" s="84" t="s">
        <v>1462</v>
      </c>
      <c r="H3" s="85"/>
      <c r="I3" s="84" t="s">
        <v>1618</v>
      </c>
      <c r="J3" s="85"/>
    </row>
    <row r="4" ht="36" customHeight="1" spans="1:10" s="151" customFormat="1" x14ac:dyDescent="0.25">
      <c r="A4" s="152"/>
      <c r="B4" s="153" t="s">
        <v>1492</v>
      </c>
      <c r="C4" s="153" t="s">
        <v>1493</v>
      </c>
      <c r="D4" s="153" t="s">
        <v>37</v>
      </c>
      <c r="E4" s="153" t="s">
        <v>1494</v>
      </c>
      <c r="F4" s="153" t="s">
        <v>1495</v>
      </c>
      <c r="G4" s="84" t="s">
        <v>1510</v>
      </c>
      <c r="H4" s="85"/>
      <c r="I4" s="84" t="s">
        <v>1619</v>
      </c>
      <c r="J4" s="85"/>
    </row>
    <row r="5" ht="11" customHeight="1" spans="1:10" s="151" customFormat="1" x14ac:dyDescent="0.25">
      <c r="A5" s="154" t="s">
        <v>1620</v>
      </c>
      <c r="B5" s="155"/>
      <c r="C5" s="155"/>
      <c r="D5" s="156">
        <f>ETPT_CPH_DDG!$D$5</f>
        <v>0</v>
      </c>
      <c r="E5" s="155" t="s">
        <v>1542</v>
      </c>
      <c r="F5" s="155" t="s">
        <v>1543</v>
      </c>
      <c r="G5" s="157" t="e">
        <f>SUM(SUMIFS(
INDEX( 'ETPT Format DDG'!$A:$ZZ,,MATCH("11.7. FONCTIONNAIRES AFFECTÉS AU CPH",'ETPT Format DDG'!2:2,0)),
INDEX( 'ETPT Format DDG'!$A:$ZZ,,MATCH("Fonction recodée",'ETPT Format DDG'!2:2,0)),"Fonctionnaire A-B-CBUR",
INDEX( 'ETPT Format DDG'!$A:$ZZ,,MATCH("Juridiction",'ETPT Format DDG'!2:2,0)),$D$5))</f>
        <v>#N/A</v>
      </c>
      <c r="H5" s="158">
        <f>_xlfn.AGGREGATE(9,6,G5)</f>
        <v>0</v>
      </c>
      <c r="I5" s="159"/>
      <c r="J5" s="158">
        <f>_xlfn.AGGREGATE(9,6,I5)</f>
        <v>0</v>
      </c>
    </row>
    <row r="6" ht="11" customHeight="1" spans="1:10" s="151" customFormat="1" x14ac:dyDescent="0.25">
      <c r="A6" s="154" t="s">
        <v>1620</v>
      </c>
      <c r="B6" s="155"/>
      <c r="C6" s="155"/>
      <c r="D6" s="104">
        <f t="shared" ref="D6:D13" si="0">$D$5</f>
        <v>0</v>
      </c>
      <c r="E6" s="155" t="s">
        <v>1551</v>
      </c>
      <c r="F6" s="155" t="s">
        <v>1552</v>
      </c>
      <c r="G6" s="160"/>
      <c r="H6" s="158">
        <f t="shared" ref="H6:H13" si="1">_xlfn.AGGREGATE(9,6,G6)</f>
        <v>0</v>
      </c>
      <c r="I6" s="159"/>
      <c r="J6" s="158">
        <f t="shared" ref="J6:J13" si="2">_xlfn.AGGREGATE(9,6,I6)</f>
        <v>0</v>
      </c>
    </row>
    <row r="7" ht="11" customHeight="1" spans="1:10" s="151" customFormat="1" x14ac:dyDescent="0.25">
      <c r="A7" s="154" t="s">
        <v>1620</v>
      </c>
      <c r="B7" s="155"/>
      <c r="C7" s="155"/>
      <c r="D7" s="104">
        <f t="shared" si="0"/>
        <v>0</v>
      </c>
      <c r="E7" s="155" t="s">
        <v>1553</v>
      </c>
      <c r="F7" s="155" t="s">
        <v>1554</v>
      </c>
      <c r="G7" s="160"/>
      <c r="H7" s="158">
        <f t="shared" si="1"/>
        <v>0</v>
      </c>
      <c r="I7" s="161"/>
      <c r="J7" s="158">
        <f t="shared" si="2"/>
        <v>0</v>
      </c>
    </row>
    <row r="8" ht="11" customHeight="1" spans="1:10" s="151" customFormat="1" x14ac:dyDescent="0.25">
      <c r="A8" s="154" t="s">
        <v>1620</v>
      </c>
      <c r="B8" s="155"/>
      <c r="C8" s="155"/>
      <c r="D8" s="104">
        <f t="shared" si="0"/>
        <v>0</v>
      </c>
      <c r="E8" s="155" t="s">
        <v>1555</v>
      </c>
      <c r="F8" s="155" t="s">
        <v>1556</v>
      </c>
      <c r="G8" s="160"/>
      <c r="H8" s="158">
        <f t="shared" si="1"/>
        <v>0</v>
      </c>
      <c r="I8" s="159"/>
      <c r="J8" s="158">
        <f t="shared" si="2"/>
        <v>0</v>
      </c>
    </row>
    <row r="9" ht="11" customHeight="1" spans="1:10" s="151" customFormat="1" x14ac:dyDescent="0.25">
      <c r="A9" s="154" t="s">
        <v>1620</v>
      </c>
      <c r="B9" s="155"/>
      <c r="C9" s="155"/>
      <c r="D9" s="104">
        <f t="shared" si="0"/>
        <v>0</v>
      </c>
      <c r="E9" s="155" t="s">
        <v>1557</v>
      </c>
      <c r="F9" s="155" t="s">
        <v>1558</v>
      </c>
      <c r="G9" s="160"/>
      <c r="H9" s="158">
        <f t="shared" si="1"/>
        <v>0</v>
      </c>
      <c r="I9" s="161"/>
      <c r="J9" s="158">
        <f t="shared" si="2"/>
        <v>0</v>
      </c>
    </row>
    <row r="10" ht="11" customHeight="1" spans="1:10" s="151" customFormat="1" x14ac:dyDescent="0.25">
      <c r="A10" s="154" t="s">
        <v>1620</v>
      </c>
      <c r="B10" s="155"/>
      <c r="C10" s="155"/>
      <c r="D10" s="104">
        <f t="shared" si="0"/>
        <v>0</v>
      </c>
      <c r="E10" s="155" t="s">
        <v>1559</v>
      </c>
      <c r="F10" s="155" t="s">
        <v>1560</v>
      </c>
      <c r="G10" s="160"/>
      <c r="H10" s="158">
        <f t="shared" si="1"/>
        <v>0</v>
      </c>
      <c r="I10" s="159"/>
      <c r="J10" s="158">
        <f t="shared" si="2"/>
        <v>0</v>
      </c>
    </row>
    <row r="11" ht="11" customHeight="1" spans="1:10" s="151" customFormat="1" x14ac:dyDescent="0.25">
      <c r="A11" s="154" t="s">
        <v>1620</v>
      </c>
      <c r="B11" s="155"/>
      <c r="C11" s="155"/>
      <c r="D11" s="104">
        <f t="shared" si="0"/>
        <v>0</v>
      </c>
      <c r="E11" s="155" t="s">
        <v>1561</v>
      </c>
      <c r="F11" s="155" t="s">
        <v>1562</v>
      </c>
      <c r="G11" s="160"/>
      <c r="H11" s="158">
        <f t="shared" si="1"/>
        <v>0</v>
      </c>
      <c r="I11" s="161"/>
      <c r="J11" s="158">
        <f t="shared" si="2"/>
        <v>0</v>
      </c>
    </row>
    <row r="12" ht="11" customHeight="1" spans="1:10" s="151" customFormat="1" x14ac:dyDescent="0.25">
      <c r="A12" s="154" t="s">
        <v>1620</v>
      </c>
      <c r="B12" s="155"/>
      <c r="C12" s="155"/>
      <c r="D12" s="104">
        <f t="shared" si="0"/>
        <v>0</v>
      </c>
      <c r="E12" s="155" t="s">
        <v>1563</v>
      </c>
      <c r="F12" s="155" t="s">
        <v>1564</v>
      </c>
      <c r="G12" s="157" t="e">
        <f>SUM(SUMIFS(
INDEX( 'ETPT A-JUST'!$A:$ZZ,,MATCH("11.7. FONCTIONNAIRES AFFECTÉS AU CPH",'ETPT A-JUST'!2:2,0)),
INDEX( 'ETPT A-JUST'!$A:$ZZ,,MATCH("Fonction recodée",'ETPT A-JUST'!2:2,0)),"Fonctionnaire A-B-CBUR placé ADD",
INDEX( 'ETPT A-JUST'!$A:$ZZ,,MATCH("Juridiction",'ETPT A-JUST'!2:2,0)),$D$5))</f>
        <v>#N/A</v>
      </c>
      <c r="H12" s="158">
        <f t="shared" si="1"/>
        <v>0</v>
      </c>
      <c r="I12" s="142"/>
      <c r="J12" s="158">
        <f t="shared" si="2"/>
        <v>0</v>
      </c>
    </row>
    <row r="13" ht="11" customHeight="1" spans="1:10" s="151" customFormat="1" x14ac:dyDescent="0.25">
      <c r="A13" s="154" t="s">
        <v>1620</v>
      </c>
      <c r="B13" s="155"/>
      <c r="C13" s="155"/>
      <c r="D13" s="104">
        <f t="shared" si="0"/>
        <v>0</v>
      </c>
      <c r="E13" s="155" t="s">
        <v>1565</v>
      </c>
      <c r="F13" s="155" t="s">
        <v>1566</v>
      </c>
      <c r="G13" s="157" t="e">
        <f>SUM(SUMIFS(
INDEX( 'ETPT A-JUST'!$A:$ZZ,,MATCH("11.7. FONCTIONNAIRES AFFECTÉS AU CPH",'ETPT A-JUST'!2:2,0)),
INDEX( 'ETPT A-JUST'!$A:$ZZ,,MATCH("Fonction recodée",'ETPT A-JUST'!2:2,0)),"Fonctionnaire A-B-CBUR placé SUB",
INDEX( 'ETPT A-JUST'!$A:$ZZ,,MATCH("Juridiction",'ETPT A-JUST'!2:2,0)),$D$5))</f>
        <v>#N/A</v>
      </c>
      <c r="H13" s="158">
        <f t="shared" si="1"/>
        <v>0</v>
      </c>
      <c r="I13" s="142"/>
      <c r="J13" s="158">
        <f t="shared" si="2"/>
        <v>0</v>
      </c>
    </row>
    <row r="14" ht="11" customHeight="1" spans="1:10" s="151" customFormat="1" x14ac:dyDescent="0.25">
      <c r="A14" s="162"/>
      <c r="B14" s="104"/>
      <c r="C14" s="104"/>
      <c r="D14" s="104"/>
      <c r="E14" s="143"/>
      <c r="F14" s="163" t="s">
        <v>1567</v>
      </c>
      <c r="G14" s="158">
        <f>_xlfn.AGGREGATE(9,6,G5:G13)</f>
        <v>0</v>
      </c>
      <c r="H14" s="158">
        <f t="shared" ref="H14:I14" si="3">_xlfn.AGGREGATE(9,6,H5:H13)</f>
        <v>0</v>
      </c>
      <c r="I14" s="158">
        <f t="shared" si="3"/>
        <v>0</v>
      </c>
      <c r="J14" s="158">
        <f>_xlfn.AGGREGATE(9,6,J5:J13)</f>
        <v>0</v>
      </c>
    </row>
    <row r="17" spans="4:4" x14ac:dyDescent="0.25">
      <c r="D17" s="123"/>
    </row>
  </sheetData>
  <mergeCells count="2">
    <mergeCell ref="H2:H4"/>
    <mergeCell ref="J2:J4"/>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0000"/>
  </sheetPr>
  <dimension ref="A1:BE22"/>
  <sheetViews>
    <sheetView workbookViewId="0" showGridLines="0" zoomScale="100" zoomScaleNormal="100">
      <selection activeCell="D5" sqref="D5"/>
    </sheetView>
  </sheetViews>
  <sheetFormatPr defaultRowHeight="16" outlineLevelRow="0" outlineLevelCol="0" x14ac:dyDescent="0.2" defaultColWidth="11" customHeight="1"/>
  <cols>
    <col min="1" max="1" width="6" style="80" hidden="1" customWidth="1"/>
    <col min="2" max="2" width="17.1640625" style="80" hidden="1" customWidth="1"/>
    <col min="3" max="3" width="6.33203125" style="80" hidden="1" customWidth="1"/>
    <col min="4" max="4" width="14.6640625" style="80" customWidth="1"/>
    <col min="5" max="5" width="9.6640625" style="80" customWidth="1"/>
    <col min="6" max="6" width="50.5" style="80" customWidth="1"/>
    <col min="7" max="8" width="9.33203125" style="80" customWidth="1"/>
    <col min="9" max="9" width="9.5" style="80" customWidth="1"/>
    <col min="10" max="10" width="9" style="80" customWidth="1"/>
    <col min="11" max="33" width="9.33203125" style="80" customWidth="1"/>
    <col min="34" max="34" width="8.5" style="80" customWidth="1"/>
    <col min="35" max="35" width="7.33203125" style="80" customWidth="1"/>
    <col min="36" max="52" width="9.33203125" style="80" customWidth="1"/>
    <col min="53" max="53" width="10.6640625" style="80" customWidth="1"/>
    <col min="54" max="57" width="9.33203125" style="80" customWidth="1"/>
    <col min="58" max="58" width="4" style="80" customWidth="1"/>
    <col min="59" max="16384" width="11" style="80" customWidth="1"/>
  </cols>
  <sheetData>
    <row r="1" ht="80" customHeight="1" spans="1:57" s="40" customFormat="1" x14ac:dyDescent="0.25">
      <c r="A1" s="41" t="s">
        <v>1621</v>
      </c>
      <c r="B1" s="42"/>
      <c r="C1" s="42"/>
      <c r="D1" s="41" t="s">
        <v>1644</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row>
    <row r="2" ht="12.75" customHeight="1" hidden="1" spans="1:57" s="81" customFormat="1" x14ac:dyDescent="0.25">
      <c r="A2" s="83"/>
      <c r="B2" s="83"/>
      <c r="C2" s="83"/>
      <c r="D2" s="181"/>
      <c r="E2" s="181"/>
      <c r="F2" s="181"/>
      <c r="G2" s="84" t="s">
        <v>1439</v>
      </c>
      <c r="H2" s="85" t="s">
        <v>1440</v>
      </c>
      <c r="I2" s="86" t="s">
        <v>1441</v>
      </c>
      <c r="J2" s="86" t="s">
        <v>1441</v>
      </c>
      <c r="K2" s="86" t="s">
        <v>1441</v>
      </c>
      <c r="L2" s="86" t="s">
        <v>1441</v>
      </c>
      <c r="M2" s="86" t="s">
        <v>1441</v>
      </c>
      <c r="N2" s="86" t="s">
        <v>1441</v>
      </c>
      <c r="O2" s="86" t="s">
        <v>1441</v>
      </c>
      <c r="P2" s="86" t="s">
        <v>1441</v>
      </c>
      <c r="Q2" s="86" t="s">
        <v>1441</v>
      </c>
      <c r="R2" s="86" t="s">
        <v>1441</v>
      </c>
      <c r="S2" s="86" t="s">
        <v>1441</v>
      </c>
      <c r="T2" s="86" t="s">
        <v>1441</v>
      </c>
      <c r="U2" s="86" t="s">
        <v>1441</v>
      </c>
      <c r="V2" s="86" t="s">
        <v>1441</v>
      </c>
      <c r="W2" s="85" t="s">
        <v>1442</v>
      </c>
      <c r="X2" s="87" t="s">
        <v>1443</v>
      </c>
      <c r="Y2" s="87" t="s">
        <v>1443</v>
      </c>
      <c r="Z2" s="87" t="s">
        <v>1443</v>
      </c>
      <c r="AA2" s="87" t="s">
        <v>1443</v>
      </c>
      <c r="AB2" s="87" t="s">
        <v>1443</v>
      </c>
      <c r="AC2" s="87" t="s">
        <v>1443</v>
      </c>
      <c r="AD2" s="87" t="s">
        <v>1443</v>
      </c>
      <c r="AE2" s="87" t="s">
        <v>1443</v>
      </c>
      <c r="AF2" s="87" t="s">
        <v>1443</v>
      </c>
      <c r="AG2" s="85" t="s">
        <v>1444</v>
      </c>
      <c r="AH2" s="87" t="s">
        <v>1445</v>
      </c>
      <c r="AI2" s="87" t="s">
        <v>1445</v>
      </c>
      <c r="AJ2" s="87" t="s">
        <v>1445</v>
      </c>
      <c r="AK2" s="87" t="s">
        <v>1445</v>
      </c>
      <c r="AL2" s="87" t="s">
        <v>1445</v>
      </c>
      <c r="AM2" s="87" t="s">
        <v>1445</v>
      </c>
      <c r="AN2" s="87" t="s">
        <v>1445</v>
      </c>
      <c r="AO2" s="87" t="s">
        <v>1445</v>
      </c>
      <c r="AP2" s="87" t="s">
        <v>1445</v>
      </c>
      <c r="AQ2" s="87" t="s">
        <v>1445</v>
      </c>
      <c r="AR2" s="87" t="s">
        <v>1445</v>
      </c>
      <c r="AS2" s="87" t="s">
        <v>1445</v>
      </c>
      <c r="AT2" s="87" t="s">
        <v>1445</v>
      </c>
      <c r="AU2" s="85" t="s">
        <v>1446</v>
      </c>
      <c r="AV2" s="88" t="s">
        <v>1447</v>
      </c>
      <c r="AW2" s="88" t="s">
        <v>1447</v>
      </c>
      <c r="AX2" s="88" t="s">
        <v>1447</v>
      </c>
      <c r="AY2" s="88" t="s">
        <v>1447</v>
      </c>
      <c r="AZ2" s="88" t="s">
        <v>1447</v>
      </c>
      <c r="BA2" s="88" t="s">
        <v>1447</v>
      </c>
      <c r="BB2" s="88" t="s">
        <v>1447</v>
      </c>
      <c r="BC2" s="88" t="s">
        <v>1447</v>
      </c>
      <c r="BD2" s="88" t="s">
        <v>1447</v>
      </c>
      <c r="BE2" s="85" t="s">
        <v>1448</v>
      </c>
    </row>
    <row r="3" ht="26" customHeight="1" hidden="1" spans="1:57" s="81" customFormat="1" x14ac:dyDescent="0.25">
      <c r="A3" s="83"/>
      <c r="B3" s="83"/>
      <c r="C3" s="83"/>
      <c r="D3" s="83"/>
      <c r="E3" s="83"/>
      <c r="F3" s="83"/>
      <c r="G3" s="84" t="s">
        <v>1449</v>
      </c>
      <c r="H3" s="85"/>
      <c r="I3" s="86" t="s">
        <v>1450</v>
      </c>
      <c r="J3" s="86" t="s">
        <v>1451</v>
      </c>
      <c r="K3" s="86" t="s">
        <v>1452</v>
      </c>
      <c r="L3" s="86" t="s">
        <v>1453</v>
      </c>
      <c r="M3" s="86" t="s">
        <v>1454</v>
      </c>
      <c r="N3" s="86" t="s">
        <v>1455</v>
      </c>
      <c r="O3" s="86" t="s">
        <v>1456</v>
      </c>
      <c r="P3" s="86" t="s">
        <v>1457</v>
      </c>
      <c r="Q3" s="86" t="s">
        <v>1458</v>
      </c>
      <c r="R3" s="86"/>
      <c r="S3" s="86" t="s">
        <v>1459</v>
      </c>
      <c r="T3" s="86" t="s">
        <v>1460</v>
      </c>
      <c r="U3" s="86" t="s">
        <v>1461</v>
      </c>
      <c r="V3" s="86" t="s">
        <v>1462</v>
      </c>
      <c r="W3" s="85"/>
      <c r="X3" s="87" t="s">
        <v>1463</v>
      </c>
      <c r="Y3" s="87" t="s">
        <v>1464</v>
      </c>
      <c r="Z3" s="87" t="s">
        <v>1465</v>
      </c>
      <c r="AA3" s="87" t="s">
        <v>1466</v>
      </c>
      <c r="AB3" s="87" t="s">
        <v>1467</v>
      </c>
      <c r="AC3" s="87" t="s">
        <v>1468</v>
      </c>
      <c r="AD3" s="87" t="s">
        <v>269</v>
      </c>
      <c r="AE3" s="87" t="s">
        <v>185</v>
      </c>
      <c r="AF3" s="87" t="s">
        <v>1469</v>
      </c>
      <c r="AG3" s="85"/>
      <c r="AH3" s="87" t="s">
        <v>1470</v>
      </c>
      <c r="AI3" s="87" t="s">
        <v>1471</v>
      </c>
      <c r="AJ3" s="87" t="s">
        <v>1472</v>
      </c>
      <c r="AK3" s="87" t="s">
        <v>1473</v>
      </c>
      <c r="AL3" s="87" t="s">
        <v>1474</v>
      </c>
      <c r="AM3" s="87" t="s">
        <v>1475</v>
      </c>
      <c r="AN3" s="87" t="s">
        <v>1476</v>
      </c>
      <c r="AO3" s="87" t="s">
        <v>1477</v>
      </c>
      <c r="AP3" s="87" t="s">
        <v>1478</v>
      </c>
      <c r="AQ3" s="87" t="s">
        <v>1479</v>
      </c>
      <c r="AR3" s="87" t="s">
        <v>1480</v>
      </c>
      <c r="AS3" s="87" t="s">
        <v>1481</v>
      </c>
      <c r="AT3" s="87" t="s">
        <v>1482</v>
      </c>
      <c r="AU3" s="85"/>
      <c r="AV3" s="88" t="s">
        <v>1483</v>
      </c>
      <c r="AW3" s="88" t="s">
        <v>1484</v>
      </c>
      <c r="AX3" s="88" t="s">
        <v>1485</v>
      </c>
      <c r="AY3" s="88" t="s">
        <v>1486</v>
      </c>
      <c r="AZ3" s="88" t="s">
        <v>1487</v>
      </c>
      <c r="BA3" s="88" t="s">
        <v>1488</v>
      </c>
      <c r="BB3" s="88" t="s">
        <v>1489</v>
      </c>
      <c r="BC3" s="88" t="s">
        <v>1490</v>
      </c>
      <c r="BD3" s="88" t="s">
        <v>1491</v>
      </c>
      <c r="BE3" s="85"/>
    </row>
    <row r="4" ht="60" customHeight="1" spans="1:57" s="81" customFormat="1" x14ac:dyDescent="0.25">
      <c r="A4" s="89"/>
      <c r="B4" s="90" t="s">
        <v>1492</v>
      </c>
      <c r="C4" s="90" t="s">
        <v>1493</v>
      </c>
      <c r="D4" s="90" t="s">
        <v>37</v>
      </c>
      <c r="E4" s="90" t="s">
        <v>1494</v>
      </c>
      <c r="F4" s="90" t="s">
        <v>1495</v>
      </c>
      <c r="G4" s="84" t="s">
        <v>1496</v>
      </c>
      <c r="H4" s="85"/>
      <c r="I4" s="86" t="s">
        <v>1497</v>
      </c>
      <c r="J4" s="86" t="s">
        <v>1498</v>
      </c>
      <c r="K4" s="86" t="s">
        <v>1645</v>
      </c>
      <c r="L4" s="86" t="s">
        <v>1500</v>
      </c>
      <c r="M4" s="86" t="s">
        <v>1501</v>
      </c>
      <c r="N4" s="86" t="s">
        <v>1502</v>
      </c>
      <c r="O4" s="86" t="s">
        <v>1503</v>
      </c>
      <c r="P4" s="86" t="s">
        <v>1504</v>
      </c>
      <c r="Q4" s="86" t="s">
        <v>1505</v>
      </c>
      <c r="R4" s="86" t="s">
        <v>1506</v>
      </c>
      <c r="S4" s="86" t="s">
        <v>1507</v>
      </c>
      <c r="T4" s="86" t="s">
        <v>1508</v>
      </c>
      <c r="U4" s="86" t="s">
        <v>1509</v>
      </c>
      <c r="V4" s="86" t="s">
        <v>1510</v>
      </c>
      <c r="W4" s="85"/>
      <c r="X4" s="87" t="s">
        <v>1511</v>
      </c>
      <c r="Y4" s="87" t="s">
        <v>1512</v>
      </c>
      <c r="Z4" s="87" t="s">
        <v>1513</v>
      </c>
      <c r="AA4" s="87" t="s">
        <v>1514</v>
      </c>
      <c r="AB4" s="87" t="s">
        <v>1515</v>
      </c>
      <c r="AC4" s="87" t="s">
        <v>1516</v>
      </c>
      <c r="AD4" s="87" t="s">
        <v>269</v>
      </c>
      <c r="AE4" s="87" t="s">
        <v>1517</v>
      </c>
      <c r="AF4" s="87" t="s">
        <v>1518</v>
      </c>
      <c r="AG4" s="85"/>
      <c r="AH4" s="87" t="s">
        <v>1646</v>
      </c>
      <c r="AI4" s="87" t="s">
        <v>1520</v>
      </c>
      <c r="AJ4" s="87" t="s">
        <v>1521</v>
      </c>
      <c r="AK4" s="87" t="s">
        <v>1522</v>
      </c>
      <c r="AL4" s="87" t="s">
        <v>1523</v>
      </c>
      <c r="AM4" s="87" t="s">
        <v>1524</v>
      </c>
      <c r="AN4" s="87" t="s">
        <v>1525</v>
      </c>
      <c r="AO4" s="87" t="s">
        <v>1526</v>
      </c>
      <c r="AP4" s="87" t="s">
        <v>1527</v>
      </c>
      <c r="AQ4" s="87" t="s">
        <v>1528</v>
      </c>
      <c r="AR4" s="87" t="s">
        <v>1529</v>
      </c>
      <c r="AS4" s="87" t="s">
        <v>1530</v>
      </c>
      <c r="AT4" s="87" t="s">
        <v>1531</v>
      </c>
      <c r="AU4" s="85"/>
      <c r="AV4" s="88" t="s">
        <v>1532</v>
      </c>
      <c r="AW4" s="88" t="s">
        <v>1533</v>
      </c>
      <c r="AX4" s="88" t="s">
        <v>1647</v>
      </c>
      <c r="AY4" s="88" t="s">
        <v>1648</v>
      </c>
      <c r="AZ4" s="88" t="s">
        <v>1649</v>
      </c>
      <c r="BA4" s="88" t="s">
        <v>1650</v>
      </c>
      <c r="BB4" s="88" t="s">
        <v>1538</v>
      </c>
      <c r="BC4" s="88" t="s">
        <v>1539</v>
      </c>
      <c r="BD4" s="88" t="s">
        <v>1540</v>
      </c>
      <c r="BE4" s="85"/>
    </row>
    <row r="5" ht="15" customHeight="1" spans="1:57" s="81" customFormat="1" x14ac:dyDescent="0.25">
      <c r="A5" s="91" t="s">
        <v>1541</v>
      </c>
      <c r="B5" s="92"/>
      <c r="C5" s="92"/>
      <c r="D5" s="182" t="s">
        <v>1170</v>
      </c>
      <c r="E5" s="92" t="s">
        <v>1542</v>
      </c>
      <c r="F5" s="92" t="s">
        <v>1543</v>
      </c>
      <c r="G5" s="183">
        <f>IF(ISBLANK(ETPT_TJ_DDG!$D$5),"",IF(ISERROR(ETPT_TJ!G5),"",IF(ETPT_TJ!G5=0,"",ETPT_TJ!G5)))</f>
      </c>
      <c r="H5" s="98">
        <f t="shared" ref="H5:H15" si="0">SUM(G5)</f>
        <v>0</v>
      </c>
      <c r="I5" s="183">
        <f>IF(ISBLANK(ETPT_TJ_DDG!$D$5),"",IF(ISERROR(ETPT_TJ!I5),"",IF(ETPT_TJ!I5=0,"",ETPT_TJ!I5)))</f>
      </c>
      <c r="J5" s="183">
        <f>IF(ISBLANK(ETPT_TJ_DDG!$D$5),"",IF(ISERROR(ETPT_TJ!J5),"",IF(ETPT_TJ!J5=0,"",ETPT_TJ!J5)))</f>
      </c>
      <c r="K5" s="183">
        <f>IF(ISBLANK(ETPT_TJ_DDG!$D$5),"",IF(ISERROR(ETPT_TJ!K5),"",IF(ETPT_TJ!K5=0,"",ETPT_TJ!K5)))</f>
      </c>
      <c r="L5" s="183">
        <f>IF(ISBLANK(ETPT_TJ_DDG!$D$5),"",IF(ISERROR(ETPT_TJ!L5),"",IF(ETPT_TJ!L5=0,"",ETPT_TJ!L5)))</f>
      </c>
      <c r="M5" s="183">
        <f>IF(ISBLANK(ETPT_TJ_DDG!$D$5),"",IF(ISERROR(ETPT_TJ!M5),"",IF(ETPT_TJ!M5=0,"",ETPT_TJ!M5)))</f>
      </c>
      <c r="N5" s="183">
        <f>IF(ISBLANK(ETPT_TJ_DDG!$D$5),"",IF(ISERROR(ETPT_TJ!N5),"",IF(ETPT_TJ!N5=0,"",ETPT_TJ!N5)))</f>
      </c>
      <c r="O5" s="183">
        <f>IF(ISBLANK(ETPT_TJ_DDG!$D$5),"",IF(ISERROR(ETPT_TJ!O5),"",IF(ETPT_TJ!O5=0,"",ETPT_TJ!O5)))</f>
      </c>
      <c r="P5" s="183">
        <f>IF(ISBLANK(ETPT_TJ_DDG!$D$5),"",IF(ISERROR(ETPT_TJ!P5),"",IF(ETPT_TJ!P5=0,"",ETPT_TJ!P5)))</f>
      </c>
      <c r="Q5" s="183">
        <f>IF(ISBLANK(ETPT_TJ_DDG!$D$5),"",IF(ISERROR(ETPT_TJ!Q5),"",IF(ETPT_TJ!Q5=0,"",ETPT_TJ!Q5)))</f>
      </c>
      <c r="R5" s="183">
        <f>IF(ISBLANK(ETPT_TJ_DDG!$D$5),"",IF(ISERROR(ETPT_TJ!R5),"",IF(ETPT_TJ!R5=0,"",ETPT_TJ!R5)))</f>
      </c>
      <c r="S5" s="183">
        <f>IF(ISBLANK(ETPT_TJ_DDG!$D$5),"",IF(ISERROR(ETPT_TJ!S5),"",IF(ETPT_TJ!S5=0,"",ETPT_TJ!S5)))</f>
      </c>
      <c r="T5" s="183">
        <f>IF(ISBLANK(ETPT_TJ_DDG!$D$5),"",IF(ISERROR(ETPT_TJ!T5),"",IF(ETPT_TJ!T5=0,"",ETPT_TJ!T5)))</f>
      </c>
      <c r="U5" s="183">
        <f>IF(ISBLANK(ETPT_TJ_DDG!$D$5),"",IF(ISERROR(ETPT_TJ!U5),"",IF(ETPT_TJ!U5=0,"",ETPT_TJ!U5)))</f>
      </c>
      <c r="V5" s="183">
        <f>IF(ISBLANK(ETPT_TJ_DDG!$D$5),"",IF(ISERROR(ETPT_TJ!V5),"",IF(ETPT_TJ!V5=0,"",ETPT_TJ!V5)))</f>
      </c>
      <c r="W5" s="98">
        <f t="shared" ref="W5:W15" si="1">SUM(I5:V5)</f>
        <v>0</v>
      </c>
      <c r="X5" s="183">
        <f>IF(ISBLANK(ETPT_TJ_DDG!$D$5),"",IF(ISERROR(ETPT_TJ!X5),"",IF(ETPT_TJ!X5=0,"",ETPT_TJ!X5)))</f>
      </c>
      <c r="Y5" s="183">
        <f>IF(ISBLANK(ETPT_TJ_DDG!$D$5),"",IF(ISERROR(ETPT_TJ!Y5),"",IF(ETPT_TJ!Y5=0,"",ETPT_TJ!Y5)))</f>
      </c>
      <c r="Z5" s="183">
        <f>IF(ISBLANK(ETPT_TJ_DDG!$D$5),"",IF(ISERROR(ETPT_TJ!Z5),"",IF(ETPT_TJ!Z5=0,"",ETPT_TJ!Z5)))</f>
      </c>
      <c r="AA5" s="183">
        <f>IF(ISBLANK(ETPT_TJ_DDG!$D$5),"",IF(ISERROR(ETPT_TJ!AA5),"",IF(ETPT_TJ!AA5=0,"",ETPT_TJ!AA5)))</f>
      </c>
      <c r="AB5" s="183">
        <f>IF(ISBLANK(ETPT_TJ_DDG!$D$5),"",IF(ISERROR(ETPT_TJ!AB5),"",IF(ETPT_TJ!AB5=0,"",ETPT_TJ!AB5)))</f>
      </c>
      <c r="AC5" s="183">
        <f>IF(ISBLANK(ETPT_TJ_DDG!$D$5),"",IF(ISERROR(ETPT_TJ!AC5),"",IF(ETPT_TJ!AC5=0,"",ETPT_TJ!AC5)))</f>
      </c>
      <c r="AD5" s="183">
        <f>IF(ISBLANK(ETPT_TJ_DDG!$D$5),"",IF(ISERROR(ETPT_TJ!AD5),"",IF(ETPT_TJ!AD5=0,"",ETPT_TJ!AD5)))</f>
      </c>
      <c r="AE5" s="183">
        <f>IF(ISBLANK(ETPT_TJ_DDG!$D$5),"",IF(ISERROR(ETPT_TJ!AE5),"",IF(ETPT_TJ!AE5=0,"",ETPT_TJ!AE5)))</f>
      </c>
      <c r="AF5" s="183">
        <f>IF(ISBLANK(ETPT_TJ_DDG!$D$5),"",IF(ISERROR(ETPT_TJ!AF5),"",IF(ETPT_TJ!AF5=0,"",ETPT_TJ!AF5)))</f>
      </c>
      <c r="AG5" s="98">
        <f t="shared" ref="AG5:AG15" si="2">SUM(X5:AF5)</f>
        <v>0</v>
      </c>
      <c r="AH5" s="183">
        <f>IF(ISBLANK(ETPT_TJ_DDG!$D$5),"",IF(ISERROR(ETPT_TJ!AH5),"",IF(ETPT_TJ!AH5=0,"",ETPT_TJ!AH5)))</f>
      </c>
      <c r="AI5" s="183">
        <f>IF(ISBLANK(ETPT_TJ_DDG!$D$5),"",IF(ISERROR(ETPT_TJ!AI5),"",IF(ETPT_TJ!AI5=0,"",ETPT_TJ!AI5)))</f>
      </c>
      <c r="AJ5" s="183">
        <f>IF(ISBLANK(ETPT_TJ_DDG!$D$5),"",IF(ISERROR(ETPT_TJ!AJ5),"",IF(ETPT_TJ!AJ5=0,"",ETPT_TJ!AJ5)))</f>
      </c>
      <c r="AK5" s="183">
        <f>IF(ISBLANK(ETPT_TJ_DDG!$D$5),"",IF(ISERROR(ETPT_TJ!AK5),"",IF(ETPT_TJ!AK5=0,"",ETPT_TJ!AK5)))</f>
      </c>
      <c r="AL5" s="183">
        <f>IF(ISBLANK(ETPT_TJ_DDG!$D$5),"",IF(ISERROR(ETPT_TJ!AL5),"",IF(ETPT_TJ!AL5=0,"",ETPT_TJ!AL5)))</f>
      </c>
      <c r="AM5" s="183">
        <f>IF(ISBLANK(ETPT_TJ_DDG!$D$5),"",IF(ISERROR(ETPT_TJ!AM5),"",IF(ETPT_TJ!AM5=0,"",ETPT_TJ!AM5)))</f>
      </c>
      <c r="AN5" s="183">
        <f>IF(ISBLANK(ETPT_TJ_DDG!$D$5),"",IF(ISERROR(ETPT_TJ!AN5),"",IF(ETPT_TJ!AN5=0,"",ETPT_TJ!AN5)))</f>
      </c>
      <c r="AO5" s="183">
        <f>IF(ISBLANK(ETPT_TJ_DDG!$D$5),"",IF(ISERROR(ETPT_TJ!AO5),"",IF(ETPT_TJ!AO5=0,"",ETPT_TJ!AO5)))</f>
      </c>
      <c r="AP5" s="183">
        <f>IF(ISBLANK(ETPT_TJ_DDG!$D$5),"",IF(ISERROR(ETPT_TJ!AP5),"",IF(ETPT_TJ!AP5=0,"",ETPT_TJ!AP5)))</f>
      </c>
      <c r="AQ5" s="183">
        <f>IF(ISBLANK(ETPT_TJ_DDG!$D$5),"",IF(ISERROR(ETPT_TJ!AQ5),"",IF(ETPT_TJ!AQ5=0,"",ETPT_TJ!AQ5)))</f>
      </c>
      <c r="AR5" s="183">
        <f>IF(ISBLANK(ETPT_TJ_DDG!$D$5),"",IF(ISERROR(ETPT_TJ!AR5),"",IF(ETPT_TJ!AR5=0,"",ETPT_TJ!AR5)))</f>
      </c>
      <c r="AS5" s="183">
        <f>IF(ISBLANK(ETPT_TJ_DDG!$D$5),"",IF(ISERROR(ETPT_TJ!AS5),"",IF(ETPT_TJ!AS5=0,"",ETPT_TJ!AS5)))</f>
      </c>
      <c r="AT5" s="183">
        <f>IF(ISBLANK(ETPT_TJ_DDG!$D$5),"",IF(ISERROR(ETPT_TJ!AT5),"",IF(ETPT_TJ!AT5=0,"",ETPT_TJ!AT5)))</f>
      </c>
      <c r="AU5" s="98">
        <f t="shared" ref="AU5:AU15" si="3">SUM(AH5:AT5)</f>
        <v>0</v>
      </c>
      <c r="AV5" s="102"/>
      <c r="AW5" s="102"/>
      <c r="AX5" s="103"/>
      <c r="AY5" s="103"/>
      <c r="AZ5" s="103"/>
      <c r="BA5" s="103"/>
      <c r="BB5" s="103"/>
      <c r="BC5" s="103"/>
      <c r="BD5" s="102"/>
      <c r="BE5" s="98">
        <f t="shared" ref="BE5:BE15" si="4">SUM(AV5:BD5)</f>
        <v>0</v>
      </c>
    </row>
    <row r="6" ht="12" customHeight="1" spans="1:57" s="81" customFormat="1" x14ac:dyDescent="0.25">
      <c r="A6" s="91" t="s">
        <v>1541</v>
      </c>
      <c r="B6" s="92"/>
      <c r="C6" s="92"/>
      <c r="D6" s="184">
        <f t="shared" ref="D6:D15" si="5">IF(ISBLANK($D$5),"",$D$5)</f>
      </c>
      <c r="E6" s="92" t="s">
        <v>1544</v>
      </c>
      <c r="F6" s="92" t="s">
        <v>1545</v>
      </c>
      <c r="G6" s="183">
        <f>IF(ISBLANK(ETPT_TJ_DDG!$D$5),"",IF(ISERROR(ETPT_TJ!G6),"",IF(ETPT_TJ!G6=0,"",ETPT_TJ!G6)))</f>
      </c>
      <c r="H6" s="98">
        <f t="shared" si="0"/>
        <v>0</v>
      </c>
      <c r="I6" s="183">
        <f>IF(ISBLANK(ETPT_TJ_DDG!$D$5),"",IF(ISERROR(ETPT_TJ!I6),"",IF(ETPT_TJ!I6=0,"",ETPT_TJ!I6)))</f>
      </c>
      <c r="J6" s="183">
        <f>IF(ISBLANK(ETPT_TJ_DDG!$D$5),"",IF(ISERROR(ETPT_TJ!J6),"",IF(ETPT_TJ!J6=0,"",ETPT_TJ!J6)))</f>
      </c>
      <c r="K6" s="183">
        <f>IF(ISBLANK(ETPT_TJ_DDG!$D$5),"",IF(ISERROR(ETPT_TJ!K6),"",IF(ETPT_TJ!K6=0,"",ETPT_TJ!K6)))</f>
      </c>
      <c r="L6" s="183">
        <f>IF(ISBLANK(ETPT_TJ_DDG!$D$5),"",IF(ISERROR(ETPT_TJ!L6),"",IF(ETPT_TJ!L6=0,"",ETPT_TJ!L6)))</f>
      </c>
      <c r="M6" s="183">
        <f>IF(ISBLANK(ETPT_TJ_DDG!$D$5),"",IF(ISERROR(ETPT_TJ!M6),"",IF(ETPT_TJ!M6=0,"",ETPT_TJ!M6)))</f>
      </c>
      <c r="N6" s="183">
        <f>IF(ISBLANK(ETPT_TJ_DDG!$D$5),"",IF(ISERROR(ETPT_TJ!N6),"",IF(ETPT_TJ!N6=0,"",ETPT_TJ!N6)))</f>
      </c>
      <c r="O6" s="183">
        <f>IF(ISBLANK(ETPT_TJ_DDG!$D$5),"",IF(ISERROR(ETPT_TJ!O6),"",IF(ETPT_TJ!O6=0,"",ETPT_TJ!O6)))</f>
      </c>
      <c r="P6" s="183">
        <f>IF(ISBLANK(ETPT_TJ_DDG!$D$5),"",IF(ISERROR(ETPT_TJ!P6),"",IF(ETPT_TJ!P6=0,"",ETPT_TJ!P6)))</f>
      </c>
      <c r="Q6" s="183">
        <f>IF(ISBLANK(ETPT_TJ_DDG!$D$5),"",IF(ISERROR(ETPT_TJ!Q6),"",IF(ETPT_TJ!Q6=0,"",ETPT_TJ!Q6)))</f>
      </c>
      <c r="R6" s="183">
        <f>IF(ISBLANK(ETPT_TJ_DDG!$D$5),"",IF(ISERROR(ETPT_TJ!R6),"",IF(ETPT_TJ!R6=0,"",ETPT_TJ!R6)))</f>
      </c>
      <c r="S6" s="183">
        <f>IF(ISBLANK(ETPT_TJ_DDG!$D$5),"",IF(ISERROR(ETPT_TJ!S6),"",IF(ETPT_TJ!S6=0,"",ETPT_TJ!S6)))</f>
      </c>
      <c r="T6" s="183">
        <f>IF(ISBLANK(ETPT_TJ_DDG!$D$5),"",IF(ISERROR(ETPT_TJ!T6),"",IF(ETPT_TJ!T6=0,"",ETPT_TJ!T6)))</f>
      </c>
      <c r="U6" s="183">
        <f>IF(ISBLANK(ETPT_TJ_DDG!$D$5),"",IF(ISERROR(ETPT_TJ!U6),"",IF(ETPT_TJ!U6=0,"",ETPT_TJ!U6)))</f>
      </c>
      <c r="V6" s="183">
        <f>IF(ISBLANK(ETPT_TJ_DDG!$D$5),"",IF(ISERROR(ETPT_TJ!V6),"",IF(ETPT_TJ!V6=0,"",ETPT_TJ!V6)))</f>
      </c>
      <c r="W6" s="98">
        <f t="shared" si="1"/>
        <v>0</v>
      </c>
      <c r="X6" s="183">
        <f>IF(ISBLANK(ETPT_TJ_DDG!$D$5),"",IF(ISERROR(ETPT_TJ!X6),"",IF(ETPT_TJ!X6=0,"",ETPT_TJ!X6)))</f>
      </c>
      <c r="Y6" s="183">
        <f>IF(ISBLANK(ETPT_TJ_DDG!$D$5),"",IF(ISERROR(ETPT_TJ!Y6),"",IF(ETPT_TJ!Y6=0,"",ETPT_TJ!Y6)))</f>
      </c>
      <c r="Z6" s="183">
        <f>IF(ISBLANK(ETPT_TJ_DDG!$D$5),"",IF(ISERROR(ETPT_TJ!Z6),"",IF(ETPT_TJ!Z6=0,"",ETPT_TJ!Z6)))</f>
      </c>
      <c r="AA6" s="183">
        <f>IF(ISBLANK(ETPT_TJ_DDG!$D$5),"",IF(ISERROR(ETPT_TJ!AA6),"",IF(ETPT_TJ!AA6=0,"",ETPT_TJ!AA6)))</f>
      </c>
      <c r="AB6" s="183">
        <f>IF(ISBLANK(ETPT_TJ_DDG!$D$5),"",IF(ISERROR(ETPT_TJ!AB6),"",IF(ETPT_TJ!AB6=0,"",ETPT_TJ!AB6)))</f>
      </c>
      <c r="AC6" s="183">
        <f>IF(ISBLANK(ETPT_TJ_DDG!$D$5),"",IF(ISERROR(ETPT_TJ!AC6),"",IF(ETPT_TJ!AC6=0,"",ETPT_TJ!AC6)))</f>
      </c>
      <c r="AD6" s="183">
        <f>IF(ISBLANK(ETPT_TJ_DDG!$D$5),"",IF(ISERROR(ETPT_TJ!AD6),"",IF(ETPT_TJ!AD6=0,"",ETPT_TJ!AD6)))</f>
      </c>
      <c r="AE6" s="183">
        <f>IF(ISBLANK(ETPT_TJ_DDG!$D$5),"",IF(ISERROR(ETPT_TJ!AE6),"",IF(ETPT_TJ!AE6=0,"",ETPT_TJ!AE6)))</f>
      </c>
      <c r="AF6" s="183">
        <f>IF(ISBLANK(ETPT_TJ_DDG!$D$5),"",IF(ISERROR(ETPT_TJ!AF6),"",IF(ETPT_TJ!AF6=0,"",ETPT_TJ!AF6)))</f>
      </c>
      <c r="AG6" s="98">
        <f t="shared" si="2"/>
        <v>0</v>
      </c>
      <c r="AH6" s="183">
        <f>IF(ISBLANK(ETPT_TJ_DDG!$D$5),"",IF(ISERROR(ETPT_TJ!AH6),"",IF(ETPT_TJ!AH6=0,"",ETPT_TJ!AH6)))</f>
      </c>
      <c r="AI6" s="183">
        <f>IF(ISBLANK(ETPT_TJ_DDG!$D$5),"",IF(ISERROR(ETPT_TJ!AI6),"",IF(ETPT_TJ!AI6=0,"",ETPT_TJ!AI6)))</f>
      </c>
      <c r="AJ6" s="183">
        <f>IF(ISBLANK(ETPT_TJ_DDG!$D$5),"",IF(ISERROR(ETPT_TJ!AJ6),"",IF(ETPT_TJ!AJ6=0,"",ETPT_TJ!AJ6)))</f>
      </c>
      <c r="AK6" s="183">
        <f>IF(ISBLANK(ETPT_TJ_DDG!$D$5),"",IF(ISERROR(ETPT_TJ!AK6),"",IF(ETPT_TJ!AK6=0,"",ETPT_TJ!AK6)))</f>
      </c>
      <c r="AL6" s="183">
        <f>IF(ISBLANK(ETPT_TJ_DDG!$D$5),"",IF(ISERROR(ETPT_TJ!AL6),"",IF(ETPT_TJ!AL6=0,"",ETPT_TJ!AL6)))</f>
      </c>
      <c r="AM6" s="183">
        <f>IF(ISBLANK(ETPT_TJ_DDG!$D$5),"",IF(ISERROR(ETPT_TJ!AM6),"",IF(ETPT_TJ!AM6=0,"",ETPT_TJ!AM6)))</f>
      </c>
      <c r="AN6" s="183">
        <f>IF(ISBLANK(ETPT_TJ_DDG!$D$5),"",IF(ISERROR(ETPT_TJ!AN6),"",IF(ETPT_TJ!AN6=0,"",ETPT_TJ!AN6)))</f>
      </c>
      <c r="AO6" s="183">
        <f>IF(ISBLANK(ETPT_TJ_DDG!$D$5),"",IF(ISERROR(ETPT_TJ!AO6),"",IF(ETPT_TJ!AO6=0,"",ETPT_TJ!AO6)))</f>
      </c>
      <c r="AP6" s="183">
        <f>IF(ISBLANK(ETPT_TJ_DDG!$D$5),"",IF(ISERROR(ETPT_TJ!AP6),"",IF(ETPT_TJ!AP6=0,"",ETPT_TJ!AP6)))</f>
      </c>
      <c r="AQ6" s="183">
        <f>IF(ISBLANK(ETPT_TJ_DDG!$D$5),"",IF(ISERROR(ETPT_TJ!AQ6),"",IF(ETPT_TJ!AQ6=0,"",ETPT_TJ!AQ6)))</f>
      </c>
      <c r="AR6" s="183">
        <f>IF(ISBLANK(ETPT_TJ_DDG!$D$5),"",IF(ISERROR(ETPT_TJ!AR6),"",IF(ETPT_TJ!AR6=0,"",ETPT_TJ!AR6)))</f>
      </c>
      <c r="AS6" s="183">
        <f>IF(ISBLANK(ETPT_TJ_DDG!$D$5),"",IF(ISERROR(ETPT_TJ!AS6),"",IF(ETPT_TJ!AS6=0,"",ETPT_TJ!AS6)))</f>
      </c>
      <c r="AT6" s="183">
        <f>IF(ISBLANK(ETPT_TJ_DDG!$D$5),"",IF(ISERROR(ETPT_TJ!AT6),"",IF(ETPT_TJ!AT6=0,"",ETPT_TJ!AT6)))</f>
      </c>
      <c r="AU6" s="98">
        <f t="shared" si="3"/>
        <v>0</v>
      </c>
      <c r="AV6" s="102"/>
      <c r="AW6" s="102"/>
      <c r="AX6" s="102"/>
      <c r="AY6" s="102"/>
      <c r="AZ6" s="102"/>
      <c r="BA6" s="102"/>
      <c r="BB6" s="102"/>
      <c r="BC6" s="103"/>
      <c r="BD6" s="102"/>
      <c r="BE6" s="98">
        <f t="shared" si="4"/>
        <v>0</v>
      </c>
    </row>
    <row r="7" ht="14.25" customHeight="1" spans="1:57" s="81" customFormat="1" x14ac:dyDescent="0.25">
      <c r="A7" s="91" t="s">
        <v>1541</v>
      </c>
      <c r="B7" s="92"/>
      <c r="C7" s="92"/>
      <c r="D7" s="184">
        <f t="shared" si="5"/>
      </c>
      <c r="E7" s="92" t="s">
        <v>1547</v>
      </c>
      <c r="F7" s="92" t="s">
        <v>1548</v>
      </c>
      <c r="G7" s="183">
        <f>IF(ISBLANK(ETPT_TJ_DDG!$D$5),"",IF(ISERROR(ETPT_TJ!G7),"",IF(ETPT_TJ!G7=0,"",ETPT_TJ!G7)))</f>
      </c>
      <c r="H7" s="98">
        <f t="shared" si="0"/>
        <v>0</v>
      </c>
      <c r="I7" s="183">
        <f>IF(ISBLANK(ETPT_TJ_DDG!$D$5),"",IF(ISERROR(ETPT_TJ!I7),"",IF(ETPT_TJ!I7=0,"",ETPT_TJ!I7)))</f>
      </c>
      <c r="J7" s="183">
        <f>IF(ISBLANK(ETPT_TJ_DDG!$D$5),"",IF(ISERROR(ETPT_TJ!J7),"",IF(ETPT_TJ!J7=0,"",ETPT_TJ!J7)))</f>
      </c>
      <c r="K7" s="183">
        <f>IF(ISBLANK(ETPT_TJ_DDG!$D$5),"",IF(ISERROR(ETPT_TJ!K7),"",IF(ETPT_TJ!K7=0,"",ETPT_TJ!K7)))</f>
      </c>
      <c r="L7" s="183">
        <f>IF(ISBLANK(ETPT_TJ_DDG!$D$5),"",IF(ISERROR(ETPT_TJ!L7),"",IF(ETPT_TJ!L7=0,"",ETPT_TJ!L7)))</f>
      </c>
      <c r="M7" s="183">
        <f>IF(ISBLANK(ETPT_TJ_DDG!$D$5),"",IF(ISERROR(ETPT_TJ!M7),"",IF(ETPT_TJ!M7=0,"",ETPT_TJ!M7)))</f>
      </c>
      <c r="N7" s="183">
        <f>IF(ISBLANK(ETPT_TJ_DDG!$D$5),"",IF(ISERROR(ETPT_TJ!N7),"",IF(ETPT_TJ!N7=0,"",ETPT_TJ!N7)))</f>
      </c>
      <c r="O7" s="183">
        <f>IF(ISBLANK(ETPT_TJ_DDG!$D$5),"",IF(ISERROR(ETPT_TJ!O7),"",IF(ETPT_TJ!O7=0,"",ETPT_TJ!O7)))</f>
      </c>
      <c r="P7" s="183">
        <f>IF(ISBLANK(ETPT_TJ_DDG!$D$5),"",IF(ISERROR(ETPT_TJ!P7),"",IF(ETPT_TJ!P7=0,"",ETPT_TJ!P7)))</f>
      </c>
      <c r="Q7" s="183">
        <f>IF(ISBLANK(ETPT_TJ_DDG!$D$5),"",IF(ISERROR(ETPT_TJ!Q7),"",IF(ETPT_TJ!Q7=0,"",ETPT_TJ!Q7)))</f>
      </c>
      <c r="R7" s="183">
        <f>IF(ISBLANK(ETPT_TJ_DDG!$D$5),"",IF(ISERROR(ETPT_TJ!R7),"",IF(ETPT_TJ!R7=0,"",ETPT_TJ!R7)))</f>
      </c>
      <c r="S7" s="183">
        <f>IF(ISBLANK(ETPT_TJ_DDG!$D$5),"",IF(ISERROR(ETPT_TJ!S7),"",IF(ETPT_TJ!S7=0,"",ETPT_TJ!S7)))</f>
      </c>
      <c r="T7" s="183">
        <f>IF(ISBLANK(ETPT_TJ_DDG!$D$5),"",IF(ISERROR(ETPT_TJ!T7),"",IF(ETPT_TJ!T7=0,"",ETPT_TJ!T7)))</f>
      </c>
      <c r="U7" s="183">
        <f>IF(ISBLANK(ETPT_TJ_DDG!$D$5),"",IF(ISERROR(ETPT_TJ!U7),"",IF(ETPT_TJ!U7=0,"",ETPT_TJ!U7)))</f>
      </c>
      <c r="V7" s="183">
        <f>IF(ISBLANK(ETPT_TJ_DDG!$D$5),"",IF(ISERROR(ETPT_TJ!V7),"",IF(ETPT_TJ!V7=0,"",ETPT_TJ!V7)))</f>
      </c>
      <c r="W7" s="98">
        <f t="shared" si="1"/>
        <v>0</v>
      </c>
      <c r="X7" s="183">
        <f>IF(ISBLANK(ETPT_TJ_DDG!$D$5),"",IF(ISERROR(ETPT_TJ!X7),"",IF(ETPT_TJ!X7=0,"",ETPT_TJ!X7)))</f>
      </c>
      <c r="Y7" s="183">
        <f>IF(ISBLANK(ETPT_TJ_DDG!$D$5),"",IF(ISERROR(ETPT_TJ!Y7),"",IF(ETPT_TJ!Y7=0,"",ETPT_TJ!Y7)))</f>
      </c>
      <c r="Z7" s="183">
        <f>IF(ISBLANK(ETPT_TJ_DDG!$D$5),"",IF(ISERROR(ETPT_TJ!Z7),"",IF(ETPT_TJ!Z7=0,"",ETPT_TJ!Z7)))</f>
      </c>
      <c r="AA7" s="183">
        <f>IF(ISBLANK(ETPT_TJ_DDG!$D$5),"",IF(ISERROR(ETPT_TJ!AA7),"",IF(ETPT_TJ!AA7=0,"",ETPT_TJ!AA7)))</f>
      </c>
      <c r="AB7" s="183">
        <f>IF(ISBLANK(ETPT_TJ_DDG!$D$5),"",IF(ISERROR(ETPT_TJ!AB7),"",IF(ETPT_TJ!AB7=0,"",ETPT_TJ!AB7)))</f>
      </c>
      <c r="AC7" s="183">
        <f>IF(ISBLANK(ETPT_TJ_DDG!$D$5),"",IF(ISERROR(ETPT_TJ!AC7),"",IF(ETPT_TJ!AC7=0,"",ETPT_TJ!AC7)))</f>
      </c>
      <c r="AD7" s="183">
        <f>IF(ISBLANK(ETPT_TJ_DDG!$D$5),"",IF(ISERROR(ETPT_TJ!AD7),"",IF(ETPT_TJ!AD7=0,"",ETPT_TJ!AD7)))</f>
      </c>
      <c r="AE7" s="183">
        <f>IF(ISBLANK(ETPT_TJ_DDG!$D$5),"",IF(ISERROR(ETPT_TJ!AE7),"",IF(ETPT_TJ!AE7=0,"",ETPT_TJ!AE7)))</f>
      </c>
      <c r="AF7" s="183">
        <f>IF(ISBLANK(ETPT_TJ_DDG!$D$5),"",IF(ISERROR(ETPT_TJ!AF7),"",IF(ETPT_TJ!AF7=0,"",ETPT_TJ!AF7)))</f>
      </c>
      <c r="AG7" s="98">
        <f t="shared" si="2"/>
        <v>0</v>
      </c>
      <c r="AH7" s="183">
        <f>IF(ISBLANK(ETPT_TJ_DDG!$D$5),"",IF(ISERROR(ETPT_TJ!AH7),"",IF(ETPT_TJ!AH7=0,"",ETPT_TJ!AH7)))</f>
      </c>
      <c r="AI7" s="183">
        <f>IF(ISBLANK(ETPT_TJ_DDG!$D$5),"",IF(ISERROR(ETPT_TJ!AI7),"",IF(ETPT_TJ!AI7=0,"",ETPT_TJ!AI7)))</f>
      </c>
      <c r="AJ7" s="183">
        <f>IF(ISBLANK(ETPT_TJ_DDG!$D$5),"",IF(ISERROR(ETPT_TJ!AJ7),"",IF(ETPT_TJ!AJ7=0,"",ETPT_TJ!AJ7)))</f>
      </c>
      <c r="AK7" s="183">
        <f>IF(ISBLANK(ETPT_TJ_DDG!$D$5),"",IF(ISERROR(ETPT_TJ!AK7),"",IF(ETPT_TJ!AK7=0,"",ETPT_TJ!AK7)))</f>
      </c>
      <c r="AL7" s="183">
        <f>IF(ISBLANK(ETPT_TJ_DDG!$D$5),"",IF(ISERROR(ETPT_TJ!AL7),"",IF(ETPT_TJ!AL7=0,"",ETPT_TJ!AL7)))</f>
      </c>
      <c r="AM7" s="183">
        <f>IF(ISBLANK(ETPT_TJ_DDG!$D$5),"",IF(ISERROR(ETPT_TJ!AM7),"",IF(ETPT_TJ!AM7=0,"",ETPT_TJ!AM7)))</f>
      </c>
      <c r="AN7" s="183">
        <f>IF(ISBLANK(ETPT_TJ_DDG!$D$5),"",IF(ISERROR(ETPT_TJ!AN7),"",IF(ETPT_TJ!AN7=0,"",ETPT_TJ!AN7)))</f>
      </c>
      <c r="AO7" s="183">
        <f>IF(ISBLANK(ETPT_TJ_DDG!$D$5),"",IF(ISERROR(ETPT_TJ!AO7),"",IF(ETPT_TJ!AO7=0,"",ETPT_TJ!AO7)))</f>
      </c>
      <c r="AP7" s="183">
        <f>IF(ISBLANK(ETPT_TJ_DDG!$D$5),"",IF(ISERROR(ETPT_TJ!AP7),"",IF(ETPT_TJ!AP7=0,"",ETPT_TJ!AP7)))</f>
      </c>
      <c r="AQ7" s="183">
        <f>IF(ISBLANK(ETPT_TJ_DDG!$D$5),"",IF(ISERROR(ETPT_TJ!AQ7),"",IF(ETPT_TJ!AQ7=0,"",ETPT_TJ!AQ7)))</f>
      </c>
      <c r="AR7" s="183">
        <f>IF(ISBLANK(ETPT_TJ_DDG!$D$5),"",IF(ISERROR(ETPT_TJ!AR7),"",IF(ETPT_TJ!AR7=0,"",ETPT_TJ!AR7)))</f>
      </c>
      <c r="AS7" s="183">
        <f>IF(ISBLANK(ETPT_TJ_DDG!$D$5),"",IF(ISERROR(ETPT_TJ!AS7),"",IF(ETPT_TJ!AS7=0,"",ETPT_TJ!AS7)))</f>
      </c>
      <c r="AT7" s="183">
        <f>IF(ISBLANK(ETPT_TJ_DDG!$D$5),"",IF(ISERROR(ETPT_TJ!AT7),"",IF(ETPT_TJ!AT7=0,"",ETPT_TJ!AT7)))</f>
      </c>
      <c r="AU7" s="98">
        <f t="shared" si="3"/>
        <v>0</v>
      </c>
      <c r="AV7" s="102"/>
      <c r="AW7" s="102"/>
      <c r="AX7" s="102"/>
      <c r="AY7" s="102"/>
      <c r="AZ7" s="102"/>
      <c r="BA7" s="102"/>
      <c r="BB7" s="102"/>
      <c r="BC7" s="102"/>
      <c r="BD7" s="102"/>
      <c r="BE7" s="98">
        <f t="shared" si="4"/>
        <v>0</v>
      </c>
    </row>
    <row r="8" ht="14.25" customHeight="1" spans="1:57" s="81" customFormat="1" x14ac:dyDescent="0.25">
      <c r="A8" s="91" t="s">
        <v>1541</v>
      </c>
      <c r="B8" s="92"/>
      <c r="C8" s="92"/>
      <c r="D8" s="184">
        <f t="shared" si="5"/>
      </c>
      <c r="E8" s="92" t="s">
        <v>1551</v>
      </c>
      <c r="F8" s="92" t="s">
        <v>1552</v>
      </c>
      <c r="G8" s="183">
        <f>IF(ISBLANK(ETPT_TJ_DDG!$D$5),"",IF(ISERROR(ETPT_TJ!G8),"",IF(ETPT_TJ!G8=0,"",ETPT_TJ!G8)))</f>
      </c>
      <c r="H8" s="98">
        <f t="shared" si="0"/>
        <v>0</v>
      </c>
      <c r="I8" s="183">
        <f>IF(ISBLANK(ETPT_TJ_DDG!$D$5),"",IF(ISERROR(ETPT_TJ!I8),"",IF(ETPT_TJ!I8=0,"",ETPT_TJ!I8)))</f>
      </c>
      <c r="J8" s="183">
        <f>IF(ISBLANK(ETPT_TJ_DDG!$D$5),"",IF(ISERROR(ETPT_TJ!J8),"",IF(ETPT_TJ!J8=0,"",ETPT_TJ!J8)))</f>
      </c>
      <c r="K8" s="183">
        <f>IF(ISBLANK(ETPT_TJ_DDG!$D$5),"",IF(ISERROR(ETPT_TJ!K8),"",IF(ETPT_TJ!K8=0,"",ETPT_TJ!K8)))</f>
      </c>
      <c r="L8" s="183">
        <f>IF(ISBLANK(ETPT_TJ_DDG!$D$5),"",IF(ISERROR(ETPT_TJ!L8),"",IF(ETPT_TJ!L8=0,"",ETPT_TJ!L8)))</f>
      </c>
      <c r="M8" s="183">
        <f>IF(ISBLANK(ETPT_TJ_DDG!$D$5),"",IF(ISERROR(ETPT_TJ!M8),"",IF(ETPT_TJ!M8=0,"",ETPT_TJ!M8)))</f>
      </c>
      <c r="N8" s="183">
        <f>IF(ISBLANK(ETPT_TJ_DDG!$D$5),"",IF(ISERROR(ETPT_TJ!N8),"",IF(ETPT_TJ!N8=0,"",ETPT_TJ!N8)))</f>
      </c>
      <c r="O8" s="183">
        <f>IF(ISBLANK(ETPT_TJ_DDG!$D$5),"",IF(ISERROR(ETPT_TJ!O8),"",IF(ETPT_TJ!O8=0,"",ETPT_TJ!O8)))</f>
      </c>
      <c r="P8" s="183">
        <f>IF(ISBLANK(ETPT_TJ_DDG!$D$5),"",IF(ISERROR(ETPT_TJ!P8),"",IF(ETPT_TJ!P8=0,"",ETPT_TJ!P8)))</f>
      </c>
      <c r="Q8" s="183">
        <f>IF(ISBLANK(ETPT_TJ_DDG!$D$5),"",IF(ISERROR(ETPT_TJ!Q8),"",IF(ETPT_TJ!Q8=0,"",ETPT_TJ!Q8)))</f>
      </c>
      <c r="R8" s="183">
        <f>IF(ISBLANK(ETPT_TJ_DDG!$D$5),"",IF(ISERROR(ETPT_TJ!R8),"",IF(ETPT_TJ!R8=0,"",ETPT_TJ!R8)))</f>
      </c>
      <c r="S8" s="183">
        <f>IF(ISBLANK(ETPT_TJ_DDG!$D$5),"",IF(ISERROR(ETPT_TJ!S8),"",IF(ETPT_TJ!S8=0,"",ETPT_TJ!S8)))</f>
      </c>
      <c r="T8" s="183">
        <f>IF(ISBLANK(ETPT_TJ_DDG!$D$5),"",IF(ISERROR(ETPT_TJ!T8),"",IF(ETPT_TJ!T8=0,"",ETPT_TJ!T8)))</f>
      </c>
      <c r="U8" s="183">
        <f>IF(ISBLANK(ETPT_TJ_DDG!$D$5),"",IF(ISERROR(ETPT_TJ!U8),"",IF(ETPT_TJ!U8=0,"",ETPT_TJ!U8)))</f>
      </c>
      <c r="V8" s="183">
        <f>IF(ISBLANK(ETPT_TJ_DDG!$D$5),"",IF(ISERROR(ETPT_TJ!V8),"",IF(ETPT_TJ!V8=0,"",ETPT_TJ!V8)))</f>
      </c>
      <c r="W8" s="98">
        <f t="shared" si="1"/>
        <v>0</v>
      </c>
      <c r="X8" s="183">
        <f>IF(ISBLANK(ETPT_TJ_DDG!$D$5),"",IF(ISERROR(ETPT_TJ!X8),"",IF(ETPT_TJ!X8=0,"",ETPT_TJ!X8)))</f>
      </c>
      <c r="Y8" s="183">
        <f>IF(ISBLANK(ETPT_TJ_DDG!$D$5),"",IF(ISERROR(ETPT_TJ!Y8),"",IF(ETPT_TJ!Y8=0,"",ETPT_TJ!Y8)))</f>
      </c>
      <c r="Z8" s="183">
        <f>IF(ISBLANK(ETPT_TJ_DDG!$D$5),"",IF(ISERROR(ETPT_TJ!Z8),"",IF(ETPT_TJ!Z8=0,"",ETPT_TJ!Z8)))</f>
      </c>
      <c r="AA8" s="183">
        <f>IF(ISBLANK(ETPT_TJ_DDG!$D$5),"",IF(ISERROR(ETPT_TJ!AA8),"",IF(ETPT_TJ!AA8=0,"",ETPT_TJ!AA8)))</f>
      </c>
      <c r="AB8" s="183">
        <f>IF(ISBLANK(ETPT_TJ_DDG!$D$5),"",IF(ISERROR(ETPT_TJ!AB8),"",IF(ETPT_TJ!AB8=0,"",ETPT_TJ!AB8)))</f>
      </c>
      <c r="AC8" s="183">
        <f>IF(ISBLANK(ETPT_TJ_DDG!$D$5),"",IF(ISERROR(ETPT_TJ!AC8),"",IF(ETPT_TJ!AC8=0,"",ETPT_TJ!AC8)))</f>
      </c>
      <c r="AD8" s="183">
        <f>IF(ISBLANK(ETPT_TJ_DDG!$D$5),"",IF(ISERROR(ETPT_TJ!AD8),"",IF(ETPT_TJ!AD8=0,"",ETPT_TJ!AD8)))</f>
      </c>
      <c r="AE8" s="183">
        <f>IF(ISBLANK(ETPT_TJ_DDG!$D$5),"",IF(ISERROR(ETPT_TJ!AE8),"",IF(ETPT_TJ!AE8=0,"",ETPT_TJ!AE8)))</f>
      </c>
      <c r="AF8" s="183">
        <f>IF(ISBLANK(ETPT_TJ_DDG!$D$5),"",IF(ISERROR(ETPT_TJ!AF8),"",IF(ETPT_TJ!AF8=0,"",ETPT_TJ!AF8)))</f>
      </c>
      <c r="AG8" s="98">
        <f t="shared" si="2"/>
        <v>0</v>
      </c>
      <c r="AH8" s="183">
        <f>IF(ISBLANK(ETPT_TJ_DDG!$D$5),"",IF(ISERROR(ETPT_TJ!AH8),"",IF(ETPT_TJ!AH8=0,"",ETPT_TJ!AH8)))</f>
      </c>
      <c r="AI8" s="183">
        <f>IF(ISBLANK(ETPT_TJ_DDG!$D$5),"",IF(ISERROR(ETPT_TJ!AI8),"",IF(ETPT_TJ!AI8=0,"",ETPT_TJ!AI8)))</f>
      </c>
      <c r="AJ8" s="183">
        <f>IF(ISBLANK(ETPT_TJ_DDG!$D$5),"",IF(ISERROR(ETPT_TJ!AJ8),"",IF(ETPT_TJ!AJ8=0,"",ETPT_TJ!AJ8)))</f>
      </c>
      <c r="AK8" s="183">
        <f>IF(ISBLANK(ETPT_TJ_DDG!$D$5),"",IF(ISERROR(ETPT_TJ!AK8),"",IF(ETPT_TJ!AK8=0,"",ETPT_TJ!AK8)))</f>
      </c>
      <c r="AL8" s="183">
        <f>IF(ISBLANK(ETPT_TJ_DDG!$D$5),"",IF(ISERROR(ETPT_TJ!AL8),"",IF(ETPT_TJ!AL8=0,"",ETPT_TJ!AL8)))</f>
      </c>
      <c r="AM8" s="183">
        <f>IF(ISBLANK(ETPT_TJ_DDG!$D$5),"",IF(ISERROR(ETPT_TJ!AM8),"",IF(ETPT_TJ!AM8=0,"",ETPT_TJ!AM8)))</f>
      </c>
      <c r="AN8" s="183">
        <f>IF(ISBLANK(ETPT_TJ_DDG!$D$5),"",IF(ISERROR(ETPT_TJ!AN8),"",IF(ETPT_TJ!AN8=0,"",ETPT_TJ!AN8)))</f>
      </c>
      <c r="AO8" s="183">
        <f>IF(ISBLANK(ETPT_TJ_DDG!$D$5),"",IF(ISERROR(ETPT_TJ!AO8),"",IF(ETPT_TJ!AO8=0,"",ETPT_TJ!AO8)))</f>
      </c>
      <c r="AP8" s="183">
        <f>IF(ISBLANK(ETPT_TJ_DDG!$D$5),"",IF(ISERROR(ETPT_TJ!AP8),"",IF(ETPT_TJ!AP8=0,"",ETPT_TJ!AP8)))</f>
      </c>
      <c r="AQ8" s="183">
        <f>IF(ISBLANK(ETPT_TJ_DDG!$D$5),"",IF(ISERROR(ETPT_TJ!AQ8),"",IF(ETPT_TJ!AQ8=0,"",ETPT_TJ!AQ8)))</f>
      </c>
      <c r="AR8" s="183">
        <f>IF(ISBLANK(ETPT_TJ_DDG!$D$5),"",IF(ISERROR(ETPT_TJ!AR8),"",IF(ETPT_TJ!AR8=0,"",ETPT_TJ!AR8)))</f>
      </c>
      <c r="AS8" s="183">
        <f>IF(ISBLANK(ETPT_TJ_DDG!$D$5),"",IF(ISERROR(ETPT_TJ!AS8),"",IF(ETPT_TJ!AS8=0,"",ETPT_TJ!AS8)))</f>
      </c>
      <c r="AT8" s="183">
        <f>IF(ISBLANK(ETPT_TJ_DDG!$D$5),"",IF(ISERROR(ETPT_TJ!AT8),"",IF(ETPT_TJ!AT8=0,"",ETPT_TJ!AT8)))</f>
      </c>
      <c r="AU8" s="98">
        <f t="shared" si="3"/>
        <v>0</v>
      </c>
      <c r="AV8" s="102"/>
      <c r="AW8" s="102"/>
      <c r="AX8" s="102"/>
      <c r="AY8" s="102"/>
      <c r="AZ8" s="102"/>
      <c r="BA8" s="102"/>
      <c r="BB8" s="102"/>
      <c r="BC8" s="102"/>
      <c r="BD8" s="102"/>
      <c r="BE8" s="98">
        <f t="shared" si="4"/>
        <v>0</v>
      </c>
    </row>
    <row r="9" ht="14.25" customHeight="1" spans="1:57" s="81" customFormat="1" x14ac:dyDescent="0.25">
      <c r="A9" s="91" t="s">
        <v>1541</v>
      </c>
      <c r="B9" s="92"/>
      <c r="C9" s="92"/>
      <c r="D9" s="184">
        <f t="shared" si="5"/>
      </c>
      <c r="E9" s="92" t="s">
        <v>1553</v>
      </c>
      <c r="F9" s="92" t="s">
        <v>1554</v>
      </c>
      <c r="G9" s="183">
        <f>IF(ISBLANK(ETPT_TJ_DDG!$D$5),"",IF(ISERROR(ETPT_TJ!G9),"",IF(ETPT_TJ!G9=0,"",ETPT_TJ!G9)))</f>
      </c>
      <c r="H9" s="98">
        <f t="shared" si="0"/>
        <v>0</v>
      </c>
      <c r="I9" s="183">
        <f>IF(ISBLANK(ETPT_TJ_DDG!$D$5),"",IF(ISERROR(ETPT_TJ!I9),"",IF(ETPT_TJ!I9=0,"",ETPT_TJ!I9)))</f>
      </c>
      <c r="J9" s="183">
        <f>IF(ISBLANK(ETPT_TJ_DDG!$D$5),"",IF(ISERROR(ETPT_TJ!J9),"",IF(ETPT_TJ!J9=0,"",ETPT_TJ!J9)))</f>
      </c>
      <c r="K9" s="183">
        <f>IF(ISBLANK(ETPT_TJ_DDG!$D$5),"",IF(ISERROR(ETPT_TJ!K9),"",IF(ETPT_TJ!K9=0,"",ETPT_TJ!K9)))</f>
      </c>
      <c r="L9" s="183">
        <f>IF(ISBLANK(ETPT_TJ_DDG!$D$5),"",IF(ISERROR(ETPT_TJ!L9),"",IF(ETPT_TJ!L9=0,"",ETPT_TJ!L9)))</f>
      </c>
      <c r="M9" s="183">
        <f>IF(ISBLANK(ETPT_TJ_DDG!$D$5),"",IF(ISERROR(ETPT_TJ!M9),"",IF(ETPT_TJ!M9=0,"",ETPT_TJ!M9)))</f>
      </c>
      <c r="N9" s="183">
        <f>IF(ISBLANK(ETPT_TJ_DDG!$D$5),"",IF(ISERROR(ETPT_TJ!N9),"",IF(ETPT_TJ!N9=0,"",ETPT_TJ!N9)))</f>
      </c>
      <c r="O9" s="183">
        <f>IF(ISBLANK(ETPT_TJ_DDG!$D$5),"",IF(ISERROR(ETPT_TJ!O9),"",IF(ETPT_TJ!O9=0,"",ETPT_TJ!O9)))</f>
      </c>
      <c r="P9" s="183">
        <f>IF(ISBLANK(ETPT_TJ_DDG!$D$5),"",IF(ISERROR(ETPT_TJ!P9),"",IF(ETPT_TJ!P9=0,"",ETPT_TJ!P9)))</f>
      </c>
      <c r="Q9" s="183">
        <f>IF(ISBLANK(ETPT_TJ_DDG!$D$5),"",IF(ISERROR(ETPT_TJ!Q9),"",IF(ETPT_TJ!Q9=0,"",ETPT_TJ!Q9)))</f>
      </c>
      <c r="R9" s="183">
        <f>IF(ISBLANK(ETPT_TJ_DDG!$D$5),"",IF(ISERROR(ETPT_TJ!R9),"",IF(ETPT_TJ!R9=0,"",ETPT_TJ!R9)))</f>
      </c>
      <c r="S9" s="183">
        <f>IF(ISBLANK(ETPT_TJ_DDG!$D$5),"",IF(ISERROR(ETPT_TJ!S9),"",IF(ETPT_TJ!S9=0,"",ETPT_TJ!S9)))</f>
      </c>
      <c r="T9" s="183">
        <f>IF(ISBLANK(ETPT_TJ_DDG!$D$5),"",IF(ISERROR(ETPT_TJ!T9),"",IF(ETPT_TJ!T9=0,"",ETPT_TJ!T9)))</f>
      </c>
      <c r="U9" s="183">
        <f>IF(ISBLANK(ETPT_TJ_DDG!$D$5),"",IF(ISERROR(ETPT_TJ!U9),"",IF(ETPT_TJ!U9=0,"",ETPT_TJ!U9)))</f>
      </c>
      <c r="V9" s="183">
        <f>IF(ISBLANK(ETPT_TJ_DDG!$D$5),"",IF(ISERROR(ETPT_TJ!V9),"",IF(ETPT_TJ!V9=0,"",ETPT_TJ!V9)))</f>
      </c>
      <c r="W9" s="98">
        <f t="shared" si="1"/>
        <v>0</v>
      </c>
      <c r="X9" s="183">
        <f>IF(ISBLANK(ETPT_TJ_DDG!$D$5),"",IF(ISERROR(ETPT_TJ!X9),"",IF(ETPT_TJ!X9=0,"",ETPT_TJ!X9)))</f>
      </c>
      <c r="Y9" s="183">
        <f>IF(ISBLANK(ETPT_TJ_DDG!$D$5),"",IF(ISERROR(ETPT_TJ!Y9),"",IF(ETPT_TJ!Y9=0,"",ETPT_TJ!Y9)))</f>
      </c>
      <c r="Z9" s="183">
        <f>IF(ISBLANK(ETPT_TJ_DDG!$D$5),"",IF(ISERROR(ETPT_TJ!Z9),"",IF(ETPT_TJ!Z9=0,"",ETPT_TJ!Z9)))</f>
      </c>
      <c r="AA9" s="183">
        <f>IF(ISBLANK(ETPT_TJ_DDG!$D$5),"",IF(ISERROR(ETPT_TJ!AA9),"",IF(ETPT_TJ!AA9=0,"",ETPT_TJ!AA9)))</f>
      </c>
      <c r="AB9" s="183">
        <f>IF(ISBLANK(ETPT_TJ_DDG!$D$5),"",IF(ISERROR(ETPT_TJ!AB9),"",IF(ETPT_TJ!AB9=0,"",ETPT_TJ!AB9)))</f>
      </c>
      <c r="AC9" s="183">
        <f>IF(ISBLANK(ETPT_TJ_DDG!$D$5),"",IF(ISERROR(ETPT_TJ!AC9),"",IF(ETPT_TJ!AC9=0,"",ETPT_TJ!AC9)))</f>
      </c>
      <c r="AD9" s="183">
        <f>IF(ISBLANK(ETPT_TJ_DDG!$D$5),"",IF(ISERROR(ETPT_TJ!AD9),"",IF(ETPT_TJ!AD9=0,"",ETPT_TJ!AD9)))</f>
      </c>
      <c r="AE9" s="183">
        <f>IF(ISBLANK(ETPT_TJ_DDG!$D$5),"",IF(ISERROR(ETPT_TJ!AE9),"",IF(ETPT_TJ!AE9=0,"",ETPT_TJ!AE9)))</f>
      </c>
      <c r="AF9" s="183">
        <f>IF(ISBLANK(ETPT_TJ_DDG!$D$5),"",IF(ISERROR(ETPT_TJ!AF9),"",IF(ETPT_TJ!AF9=0,"",ETPT_TJ!AF9)))</f>
      </c>
      <c r="AG9" s="98">
        <f t="shared" si="2"/>
        <v>0</v>
      </c>
      <c r="AH9" s="183">
        <f>IF(ISBLANK(ETPT_TJ_DDG!$D$5),"",IF(ISERROR(ETPT_TJ!AH9),"",IF(ETPT_TJ!AH9=0,"",ETPT_TJ!AH9)))</f>
      </c>
      <c r="AI9" s="183">
        <f>IF(ISBLANK(ETPT_TJ_DDG!$D$5),"",IF(ISERROR(ETPT_TJ!AI9),"",IF(ETPT_TJ!AI9=0,"",ETPT_TJ!AI9)))</f>
      </c>
      <c r="AJ9" s="183">
        <f>IF(ISBLANK(ETPT_TJ_DDG!$D$5),"",IF(ISERROR(ETPT_TJ!AJ9),"",IF(ETPT_TJ!AJ9=0,"",ETPT_TJ!AJ9)))</f>
      </c>
      <c r="AK9" s="183">
        <f>IF(ISBLANK(ETPT_TJ_DDG!$D$5),"",IF(ISERROR(ETPT_TJ!AK9),"",IF(ETPT_TJ!AK9=0,"",ETPT_TJ!AK9)))</f>
      </c>
      <c r="AL9" s="183">
        <f>IF(ISBLANK(ETPT_TJ_DDG!$D$5),"",IF(ISERROR(ETPT_TJ!AL9),"",IF(ETPT_TJ!AL9=0,"",ETPT_TJ!AL9)))</f>
      </c>
      <c r="AM9" s="183">
        <f>IF(ISBLANK(ETPT_TJ_DDG!$D$5),"",IF(ISERROR(ETPT_TJ!AM9),"",IF(ETPT_TJ!AM9=0,"",ETPT_TJ!AM9)))</f>
      </c>
      <c r="AN9" s="183">
        <f>IF(ISBLANK(ETPT_TJ_DDG!$D$5),"",IF(ISERROR(ETPT_TJ!AN9),"",IF(ETPT_TJ!AN9=0,"",ETPT_TJ!AN9)))</f>
      </c>
      <c r="AO9" s="183">
        <f>IF(ISBLANK(ETPT_TJ_DDG!$D$5),"",IF(ISERROR(ETPT_TJ!AO9),"",IF(ETPT_TJ!AO9=0,"",ETPT_TJ!AO9)))</f>
      </c>
      <c r="AP9" s="183">
        <f>IF(ISBLANK(ETPT_TJ_DDG!$D$5),"",IF(ISERROR(ETPT_TJ!AP9),"",IF(ETPT_TJ!AP9=0,"",ETPT_TJ!AP9)))</f>
      </c>
      <c r="AQ9" s="183">
        <f>IF(ISBLANK(ETPT_TJ_DDG!$D$5),"",IF(ISERROR(ETPT_TJ!AQ9),"",IF(ETPT_TJ!AQ9=0,"",ETPT_TJ!AQ9)))</f>
      </c>
      <c r="AR9" s="183">
        <f>IF(ISBLANK(ETPT_TJ_DDG!$D$5),"",IF(ISERROR(ETPT_TJ!AR9),"",IF(ETPT_TJ!AR9=0,"",ETPT_TJ!AR9)))</f>
      </c>
      <c r="AS9" s="183">
        <f>IF(ISBLANK(ETPT_TJ_DDG!$D$5),"",IF(ISERROR(ETPT_TJ!AS9),"",IF(ETPT_TJ!AS9=0,"",ETPT_TJ!AS9)))</f>
      </c>
      <c r="AT9" s="183">
        <f>IF(ISBLANK(ETPT_TJ_DDG!$D$5),"",IF(ISERROR(ETPT_TJ!AT9),"",IF(ETPT_TJ!AT9=0,"",ETPT_TJ!AT9)))</f>
      </c>
      <c r="AU9" s="98">
        <f t="shared" si="3"/>
        <v>0</v>
      </c>
      <c r="AV9" s="102"/>
      <c r="AW9" s="102"/>
      <c r="AX9" s="102"/>
      <c r="AY9" s="102"/>
      <c r="AZ9" s="102"/>
      <c r="BA9" s="102"/>
      <c r="BB9" s="102"/>
      <c r="BC9" s="102"/>
      <c r="BD9" s="102"/>
      <c r="BE9" s="98">
        <f t="shared" si="4"/>
        <v>0</v>
      </c>
    </row>
    <row r="10" ht="14.25" customHeight="1" spans="1:57" s="81" customFormat="1" x14ac:dyDescent="0.25">
      <c r="A10" s="91" t="s">
        <v>1541</v>
      </c>
      <c r="B10" s="92"/>
      <c r="C10" s="92"/>
      <c r="D10" s="184">
        <f t="shared" si="5"/>
      </c>
      <c r="E10" s="92" t="s">
        <v>1555</v>
      </c>
      <c r="F10" s="92" t="s">
        <v>1556</v>
      </c>
      <c r="G10" s="183">
        <f>IF(ISBLANK(ETPT_TJ_DDG!$D$5),"",IF(ISERROR(ETPT_TJ!G10),"",IF(ETPT_TJ!G10=0,"",ETPT_TJ!G10)))</f>
      </c>
      <c r="H10" s="98">
        <f t="shared" si="0"/>
        <v>0</v>
      </c>
      <c r="I10" s="183">
        <f>IF(ISBLANK(ETPT_TJ_DDG!$D$5),"",IF(ISERROR(ETPT_TJ!I10),"",IF(ETPT_TJ!I10=0,"",ETPT_TJ!I10)))</f>
      </c>
      <c r="J10" s="183">
        <f>IF(ISBLANK(ETPT_TJ_DDG!$D$5),"",IF(ISERROR(ETPT_TJ!J10),"",IF(ETPT_TJ!J10=0,"",ETPT_TJ!J10)))</f>
      </c>
      <c r="K10" s="183">
        <f>IF(ISBLANK(ETPT_TJ_DDG!$D$5),"",IF(ISERROR(ETPT_TJ!K10),"",IF(ETPT_TJ!K10=0,"",ETPT_TJ!K10)))</f>
      </c>
      <c r="L10" s="183">
        <f>IF(ISBLANK(ETPT_TJ_DDG!$D$5),"",IF(ISERROR(ETPT_TJ!L10),"",IF(ETPT_TJ!L10=0,"",ETPT_TJ!L10)))</f>
      </c>
      <c r="M10" s="183">
        <f>IF(ISBLANK(ETPT_TJ_DDG!$D$5),"",IF(ISERROR(ETPT_TJ!M10),"",IF(ETPT_TJ!M10=0,"",ETPT_TJ!M10)))</f>
      </c>
      <c r="N10" s="183">
        <f>IF(ISBLANK(ETPT_TJ_DDG!$D$5),"",IF(ISERROR(ETPT_TJ!N10),"",IF(ETPT_TJ!N10=0,"",ETPT_TJ!N10)))</f>
      </c>
      <c r="O10" s="183">
        <f>IF(ISBLANK(ETPT_TJ_DDG!$D$5),"",IF(ISERROR(ETPT_TJ!O10),"",IF(ETPT_TJ!O10=0,"",ETPT_TJ!O10)))</f>
      </c>
      <c r="P10" s="183">
        <f>IF(ISBLANK(ETPT_TJ_DDG!$D$5),"",IF(ISERROR(ETPT_TJ!P10),"",IF(ETPT_TJ!P10=0,"",ETPT_TJ!P10)))</f>
      </c>
      <c r="Q10" s="183">
        <f>IF(ISBLANK(ETPT_TJ_DDG!$D$5),"",IF(ISERROR(ETPT_TJ!Q10),"",IF(ETPT_TJ!Q10=0,"",ETPT_TJ!Q10)))</f>
      </c>
      <c r="R10" s="183">
        <f>IF(ISBLANK(ETPT_TJ_DDG!$D$5),"",IF(ISERROR(ETPT_TJ!R10),"",IF(ETPT_TJ!R10=0,"",ETPT_TJ!R10)))</f>
      </c>
      <c r="S10" s="183">
        <f>IF(ISBLANK(ETPT_TJ_DDG!$D$5),"",IF(ISERROR(ETPT_TJ!S10),"",IF(ETPT_TJ!S10=0,"",ETPT_TJ!S10)))</f>
      </c>
      <c r="T10" s="183">
        <f>IF(ISBLANK(ETPT_TJ_DDG!$D$5),"",IF(ISERROR(ETPT_TJ!T10),"",IF(ETPT_TJ!T10=0,"",ETPT_TJ!T10)))</f>
      </c>
      <c r="U10" s="183">
        <f>IF(ISBLANK(ETPT_TJ_DDG!$D$5),"",IF(ISERROR(ETPT_TJ!U10),"",IF(ETPT_TJ!U10=0,"",ETPT_TJ!U10)))</f>
      </c>
      <c r="V10" s="183">
        <f>IF(ISBLANK(ETPT_TJ_DDG!$D$5),"",IF(ISERROR(ETPT_TJ!V10),"",IF(ETPT_TJ!V10=0,"",ETPT_TJ!V10)))</f>
      </c>
      <c r="W10" s="98">
        <f t="shared" si="1"/>
        <v>0</v>
      </c>
      <c r="X10" s="183">
        <f>IF(ISBLANK(ETPT_TJ_DDG!$D$5),"",IF(ISERROR(ETPT_TJ!X10),"",IF(ETPT_TJ!X10=0,"",ETPT_TJ!X10)))</f>
      </c>
      <c r="Y10" s="183">
        <f>IF(ISBLANK(ETPT_TJ_DDG!$D$5),"",IF(ISERROR(ETPT_TJ!Y10),"",IF(ETPT_TJ!Y10=0,"",ETPT_TJ!Y10)))</f>
      </c>
      <c r="Z10" s="183">
        <f>IF(ISBLANK(ETPT_TJ_DDG!$D$5),"",IF(ISERROR(ETPT_TJ!Z10),"",IF(ETPT_TJ!Z10=0,"",ETPT_TJ!Z10)))</f>
      </c>
      <c r="AA10" s="183">
        <f>IF(ISBLANK(ETPT_TJ_DDG!$D$5),"",IF(ISERROR(ETPT_TJ!AA10),"",IF(ETPT_TJ!AA10=0,"",ETPT_TJ!AA10)))</f>
      </c>
      <c r="AB10" s="183">
        <f>IF(ISBLANK(ETPT_TJ_DDG!$D$5),"",IF(ISERROR(ETPT_TJ!AB10),"",IF(ETPT_TJ!AB10=0,"",ETPT_TJ!AB10)))</f>
      </c>
      <c r="AC10" s="183">
        <f>IF(ISBLANK(ETPT_TJ_DDG!$D$5),"",IF(ISERROR(ETPT_TJ!AC10),"",IF(ETPT_TJ!AC10=0,"",ETPT_TJ!AC10)))</f>
      </c>
      <c r="AD10" s="183">
        <f>IF(ISBLANK(ETPT_TJ_DDG!$D$5),"",IF(ISERROR(ETPT_TJ!AD10),"",IF(ETPT_TJ!AD10=0,"",ETPT_TJ!AD10)))</f>
      </c>
      <c r="AE10" s="183">
        <f>IF(ISBLANK(ETPT_TJ_DDG!$D$5),"",IF(ISERROR(ETPT_TJ!AE10),"",IF(ETPT_TJ!AE10=0,"",ETPT_TJ!AE10)))</f>
      </c>
      <c r="AF10" s="183">
        <f>IF(ISBLANK(ETPT_TJ_DDG!$D$5),"",IF(ISERROR(ETPT_TJ!AF10),"",IF(ETPT_TJ!AF10=0,"",ETPT_TJ!AF10)))</f>
      </c>
      <c r="AG10" s="98">
        <f t="shared" si="2"/>
        <v>0</v>
      </c>
      <c r="AH10" s="183">
        <f>IF(ISBLANK(ETPT_TJ_DDG!$D$5),"",IF(ISERROR(ETPT_TJ!AH10),"",IF(ETPT_TJ!AH10=0,"",ETPT_TJ!AH10)))</f>
      </c>
      <c r="AI10" s="183">
        <f>IF(ISBLANK(ETPT_TJ_DDG!$D$5),"",IF(ISERROR(ETPT_TJ!AI10),"",IF(ETPT_TJ!AI10=0,"",ETPT_TJ!AI10)))</f>
      </c>
      <c r="AJ10" s="183">
        <f>IF(ISBLANK(ETPT_TJ_DDG!$D$5),"",IF(ISERROR(ETPT_TJ!AJ10),"",IF(ETPT_TJ!AJ10=0,"",ETPT_TJ!AJ10)))</f>
      </c>
      <c r="AK10" s="183">
        <f>IF(ISBLANK(ETPT_TJ_DDG!$D$5),"",IF(ISERROR(ETPT_TJ!AK10),"",IF(ETPT_TJ!AK10=0,"",ETPT_TJ!AK10)))</f>
      </c>
      <c r="AL10" s="183">
        <f>IF(ISBLANK(ETPT_TJ_DDG!$D$5),"",IF(ISERROR(ETPT_TJ!AL10),"",IF(ETPT_TJ!AL10=0,"",ETPT_TJ!AL10)))</f>
      </c>
      <c r="AM10" s="183">
        <f>IF(ISBLANK(ETPT_TJ_DDG!$D$5),"",IF(ISERROR(ETPT_TJ!AM10),"",IF(ETPT_TJ!AM10=0,"",ETPT_TJ!AM10)))</f>
      </c>
      <c r="AN10" s="183">
        <f>IF(ISBLANK(ETPT_TJ_DDG!$D$5),"",IF(ISERROR(ETPT_TJ!AN10),"",IF(ETPT_TJ!AN10=0,"",ETPT_TJ!AN10)))</f>
      </c>
      <c r="AO10" s="183">
        <f>IF(ISBLANK(ETPT_TJ_DDG!$D$5),"",IF(ISERROR(ETPT_TJ!AO10),"",IF(ETPT_TJ!AO10=0,"",ETPT_TJ!AO10)))</f>
      </c>
      <c r="AP10" s="183">
        <f>IF(ISBLANK(ETPT_TJ_DDG!$D$5),"",IF(ISERROR(ETPT_TJ!AP10),"",IF(ETPT_TJ!AP10=0,"",ETPT_TJ!AP10)))</f>
      </c>
      <c r="AQ10" s="183">
        <f>IF(ISBLANK(ETPT_TJ_DDG!$D$5),"",IF(ISERROR(ETPT_TJ!AQ10),"",IF(ETPT_TJ!AQ10=0,"",ETPT_TJ!AQ10)))</f>
      </c>
      <c r="AR10" s="183">
        <f>IF(ISBLANK(ETPT_TJ_DDG!$D$5),"",IF(ISERROR(ETPT_TJ!AR10),"",IF(ETPT_TJ!AR10=0,"",ETPT_TJ!AR10)))</f>
      </c>
      <c r="AS10" s="183">
        <f>IF(ISBLANK(ETPT_TJ_DDG!$D$5),"",IF(ISERROR(ETPT_TJ!AS10),"",IF(ETPT_TJ!AS10=0,"",ETPT_TJ!AS10)))</f>
      </c>
      <c r="AT10" s="183">
        <f>IF(ISBLANK(ETPT_TJ_DDG!$D$5),"",IF(ISERROR(ETPT_TJ!AT10),"",IF(ETPT_TJ!AT10=0,"",ETPT_TJ!AT10)))</f>
      </c>
      <c r="AU10" s="98">
        <f t="shared" si="3"/>
        <v>0</v>
      </c>
      <c r="AV10" s="102"/>
      <c r="AW10" s="102"/>
      <c r="AX10" s="102"/>
      <c r="AY10" s="102"/>
      <c r="AZ10" s="102"/>
      <c r="BA10" s="102"/>
      <c r="BB10" s="102"/>
      <c r="BC10" s="102"/>
      <c r="BD10" s="102"/>
      <c r="BE10" s="98">
        <f t="shared" si="4"/>
        <v>0</v>
      </c>
    </row>
    <row r="11" ht="14.25" customHeight="1" spans="1:57" s="81" customFormat="1" x14ac:dyDescent="0.25">
      <c r="A11" s="91" t="s">
        <v>1541</v>
      </c>
      <c r="B11" s="92"/>
      <c r="C11" s="92"/>
      <c r="D11" s="184">
        <f t="shared" si="5"/>
      </c>
      <c r="E11" s="92" t="s">
        <v>1557</v>
      </c>
      <c r="F11" s="92" t="s">
        <v>1558</v>
      </c>
      <c r="G11" s="183">
        <f>IF(ISBLANK(ETPT_TJ_DDG!$D$5),"",IF(ISERROR(ETPT_TJ!G11),"",IF(ETPT_TJ!G11=0,"",ETPT_TJ!G11)))</f>
      </c>
      <c r="H11" s="98">
        <f t="shared" si="0"/>
        <v>0</v>
      </c>
      <c r="I11" s="183">
        <f>IF(ISBLANK(ETPT_TJ_DDG!$D$5),"",IF(ISERROR(ETPT_TJ!I11),"",IF(ETPT_TJ!I11=0,"",ETPT_TJ!I11)))</f>
      </c>
      <c r="J11" s="183">
        <f>IF(ISBLANK(ETPT_TJ_DDG!$D$5),"",IF(ISERROR(ETPT_TJ!J11),"",IF(ETPT_TJ!J11=0,"",ETPT_TJ!J11)))</f>
      </c>
      <c r="K11" s="183">
        <f>IF(ISBLANK(ETPT_TJ_DDG!$D$5),"",IF(ISERROR(ETPT_TJ!K11),"",IF(ETPT_TJ!K11=0,"",ETPT_TJ!K11)))</f>
      </c>
      <c r="L11" s="183">
        <f>IF(ISBLANK(ETPT_TJ_DDG!$D$5),"",IF(ISERROR(ETPT_TJ!L11),"",IF(ETPT_TJ!L11=0,"",ETPT_TJ!L11)))</f>
      </c>
      <c r="M11" s="183">
        <f>IF(ISBLANK(ETPT_TJ_DDG!$D$5),"",IF(ISERROR(ETPT_TJ!M11),"",IF(ETPT_TJ!M11=0,"",ETPT_TJ!M11)))</f>
      </c>
      <c r="N11" s="183">
        <f>IF(ISBLANK(ETPT_TJ_DDG!$D$5),"",IF(ISERROR(ETPT_TJ!N11),"",IF(ETPT_TJ!N11=0,"",ETPT_TJ!N11)))</f>
      </c>
      <c r="O11" s="183">
        <f>IF(ISBLANK(ETPT_TJ_DDG!$D$5),"",IF(ISERROR(ETPT_TJ!O11),"",IF(ETPT_TJ!O11=0,"",ETPT_TJ!O11)))</f>
      </c>
      <c r="P11" s="183">
        <f>IF(ISBLANK(ETPT_TJ_DDG!$D$5),"",IF(ISERROR(ETPT_TJ!P11),"",IF(ETPT_TJ!P11=0,"",ETPT_TJ!P11)))</f>
      </c>
      <c r="Q11" s="183">
        <f>IF(ISBLANK(ETPT_TJ_DDG!$D$5),"",IF(ISERROR(ETPT_TJ!Q11),"",IF(ETPT_TJ!Q11=0,"",ETPT_TJ!Q11)))</f>
      </c>
      <c r="R11" s="183">
        <f>IF(ISBLANK(ETPT_TJ_DDG!$D$5),"",IF(ISERROR(ETPT_TJ!R11),"",IF(ETPT_TJ!R11=0,"",ETPT_TJ!R11)))</f>
      </c>
      <c r="S11" s="183">
        <f>IF(ISBLANK(ETPT_TJ_DDG!$D$5),"",IF(ISERROR(ETPT_TJ!S11),"",IF(ETPT_TJ!S11=0,"",ETPT_TJ!S11)))</f>
      </c>
      <c r="T11" s="183">
        <f>IF(ISBLANK(ETPT_TJ_DDG!$D$5),"",IF(ISERROR(ETPT_TJ!T11),"",IF(ETPT_TJ!T11=0,"",ETPT_TJ!T11)))</f>
      </c>
      <c r="U11" s="183">
        <f>IF(ISBLANK(ETPT_TJ_DDG!$D$5),"",IF(ISERROR(ETPT_TJ!U11),"",IF(ETPT_TJ!U11=0,"",ETPT_TJ!U11)))</f>
      </c>
      <c r="V11" s="183">
        <f>IF(ISBLANK(ETPT_TJ_DDG!$D$5),"",IF(ISERROR(ETPT_TJ!V11),"",IF(ETPT_TJ!V11=0,"",ETPT_TJ!V11)))</f>
      </c>
      <c r="W11" s="98">
        <f t="shared" si="1"/>
        <v>0</v>
      </c>
      <c r="X11" s="183">
        <f>IF(ISBLANK(ETPT_TJ_DDG!$D$5),"",IF(ISERROR(ETPT_TJ!X11),"",IF(ETPT_TJ!X11=0,"",ETPT_TJ!X11)))</f>
      </c>
      <c r="Y11" s="183">
        <f>IF(ISBLANK(ETPT_TJ_DDG!$D$5),"",IF(ISERROR(ETPT_TJ!Y11),"",IF(ETPT_TJ!Y11=0,"",ETPT_TJ!Y11)))</f>
      </c>
      <c r="Z11" s="183">
        <f>IF(ISBLANK(ETPT_TJ_DDG!$D$5),"",IF(ISERROR(ETPT_TJ!Z11),"",IF(ETPT_TJ!Z11=0,"",ETPT_TJ!Z11)))</f>
      </c>
      <c r="AA11" s="183">
        <f>IF(ISBLANK(ETPT_TJ_DDG!$D$5),"",IF(ISERROR(ETPT_TJ!AA11),"",IF(ETPT_TJ!AA11=0,"",ETPT_TJ!AA11)))</f>
      </c>
      <c r="AB11" s="183">
        <f>IF(ISBLANK(ETPT_TJ_DDG!$D$5),"",IF(ISERROR(ETPT_TJ!AB11),"",IF(ETPT_TJ!AB11=0,"",ETPT_TJ!AB11)))</f>
      </c>
      <c r="AC11" s="183">
        <f>IF(ISBLANK(ETPT_TJ_DDG!$D$5),"",IF(ISERROR(ETPT_TJ!AC11),"",IF(ETPT_TJ!AC11=0,"",ETPT_TJ!AC11)))</f>
      </c>
      <c r="AD11" s="183">
        <f>IF(ISBLANK(ETPT_TJ_DDG!$D$5),"",IF(ISERROR(ETPT_TJ!AD11),"",IF(ETPT_TJ!AD11=0,"",ETPT_TJ!AD11)))</f>
      </c>
      <c r="AE11" s="183">
        <f>IF(ISBLANK(ETPT_TJ_DDG!$D$5),"",IF(ISERROR(ETPT_TJ!AE11),"",IF(ETPT_TJ!AE11=0,"",ETPT_TJ!AE11)))</f>
      </c>
      <c r="AF11" s="183">
        <f>IF(ISBLANK(ETPT_TJ_DDG!$D$5),"",IF(ISERROR(ETPT_TJ!AF11),"",IF(ETPT_TJ!AF11=0,"",ETPT_TJ!AF11)))</f>
      </c>
      <c r="AG11" s="98">
        <f t="shared" si="2"/>
        <v>0</v>
      </c>
      <c r="AH11" s="183">
        <f>IF(ISBLANK(ETPT_TJ_DDG!$D$5),"",IF(ISERROR(ETPT_TJ!AH11),"",IF(ETPT_TJ!AH11=0,"",ETPT_TJ!AH11)))</f>
      </c>
      <c r="AI11" s="183">
        <f>IF(ISBLANK(ETPT_TJ_DDG!$D$5),"",IF(ISERROR(ETPT_TJ!AI11),"",IF(ETPT_TJ!AI11=0,"",ETPT_TJ!AI11)))</f>
      </c>
      <c r="AJ11" s="183">
        <f>IF(ISBLANK(ETPT_TJ_DDG!$D$5),"",IF(ISERROR(ETPT_TJ!AJ11),"",IF(ETPT_TJ!AJ11=0,"",ETPT_TJ!AJ11)))</f>
      </c>
      <c r="AK11" s="183">
        <f>IF(ISBLANK(ETPT_TJ_DDG!$D$5),"",IF(ISERROR(ETPT_TJ!AK11),"",IF(ETPT_TJ!AK11=0,"",ETPT_TJ!AK11)))</f>
      </c>
      <c r="AL11" s="183">
        <f>IF(ISBLANK(ETPT_TJ_DDG!$D$5),"",IF(ISERROR(ETPT_TJ!AL11),"",IF(ETPT_TJ!AL11=0,"",ETPT_TJ!AL11)))</f>
      </c>
      <c r="AM11" s="183">
        <f>IF(ISBLANK(ETPT_TJ_DDG!$D$5),"",IF(ISERROR(ETPT_TJ!AM11),"",IF(ETPT_TJ!AM11=0,"",ETPT_TJ!AM11)))</f>
      </c>
      <c r="AN11" s="183">
        <f>IF(ISBLANK(ETPT_TJ_DDG!$D$5),"",IF(ISERROR(ETPT_TJ!AN11),"",IF(ETPT_TJ!AN11=0,"",ETPT_TJ!AN11)))</f>
      </c>
      <c r="AO11" s="183">
        <f>IF(ISBLANK(ETPT_TJ_DDG!$D$5),"",IF(ISERROR(ETPT_TJ!AO11),"",IF(ETPT_TJ!AO11=0,"",ETPT_TJ!AO11)))</f>
      </c>
      <c r="AP11" s="183">
        <f>IF(ISBLANK(ETPT_TJ_DDG!$D$5),"",IF(ISERROR(ETPT_TJ!AP11),"",IF(ETPT_TJ!AP11=0,"",ETPT_TJ!AP11)))</f>
      </c>
      <c r="AQ11" s="183">
        <f>IF(ISBLANK(ETPT_TJ_DDG!$D$5),"",IF(ISERROR(ETPT_TJ!AQ11),"",IF(ETPT_TJ!AQ11=0,"",ETPT_TJ!AQ11)))</f>
      </c>
      <c r="AR11" s="183">
        <f>IF(ISBLANK(ETPT_TJ_DDG!$D$5),"",IF(ISERROR(ETPT_TJ!AR11),"",IF(ETPT_TJ!AR11=0,"",ETPT_TJ!AR11)))</f>
      </c>
      <c r="AS11" s="183">
        <f>IF(ISBLANK(ETPT_TJ_DDG!$D$5),"",IF(ISERROR(ETPT_TJ!AS11),"",IF(ETPT_TJ!AS11=0,"",ETPT_TJ!AS11)))</f>
      </c>
      <c r="AT11" s="183">
        <f>IF(ISBLANK(ETPT_TJ_DDG!$D$5),"",IF(ISERROR(ETPT_TJ!AT11),"",IF(ETPT_TJ!AT11=0,"",ETPT_TJ!AT11)))</f>
      </c>
      <c r="AU11" s="98">
        <f t="shared" si="3"/>
        <v>0</v>
      </c>
      <c r="AV11" s="102"/>
      <c r="AW11" s="102"/>
      <c r="AX11" s="102"/>
      <c r="AY11" s="102"/>
      <c r="AZ11" s="102"/>
      <c r="BA11" s="102"/>
      <c r="BB11" s="102"/>
      <c r="BC11" s="102"/>
      <c r="BD11" s="102"/>
      <c r="BE11" s="98">
        <f t="shared" si="4"/>
        <v>0</v>
      </c>
    </row>
    <row r="12" ht="14.25" customHeight="1" spans="1:57" s="81" customFormat="1" x14ac:dyDescent="0.25">
      <c r="A12" s="91" t="s">
        <v>1541</v>
      </c>
      <c r="B12" s="92"/>
      <c r="C12" s="92"/>
      <c r="D12" s="184">
        <f t="shared" si="5"/>
      </c>
      <c r="E12" s="92" t="s">
        <v>1559</v>
      </c>
      <c r="F12" s="92" t="s">
        <v>1560</v>
      </c>
      <c r="G12" s="183">
        <f>IF(ISBLANK(ETPT_TJ_DDG!$D$5),"",IF(ISERROR(ETPT_TJ!G12),"",IF(ETPT_TJ!G12=0,"",ETPT_TJ!G12)))</f>
      </c>
      <c r="H12" s="98">
        <f t="shared" si="0"/>
        <v>0</v>
      </c>
      <c r="I12" s="183">
        <f>IF(ISBLANK(ETPT_TJ_DDG!$D$5),"",IF(ISERROR(ETPT_TJ!I12),"",IF(ETPT_TJ!I12=0,"",ETPT_TJ!I12)))</f>
      </c>
      <c r="J12" s="183">
        <f>IF(ISBLANK(ETPT_TJ_DDG!$D$5),"",IF(ISERROR(ETPT_TJ!J12),"",IF(ETPT_TJ!J12=0,"",ETPT_TJ!J12)))</f>
      </c>
      <c r="K12" s="183">
        <f>IF(ISBLANK(ETPT_TJ_DDG!$D$5),"",IF(ISERROR(ETPT_TJ!K12),"",IF(ETPT_TJ!K12=0,"",ETPT_TJ!K12)))</f>
      </c>
      <c r="L12" s="183">
        <f>IF(ISBLANK(ETPT_TJ_DDG!$D$5),"",IF(ISERROR(ETPT_TJ!L12),"",IF(ETPT_TJ!L12=0,"",ETPT_TJ!L12)))</f>
      </c>
      <c r="M12" s="183">
        <f>IF(ISBLANK(ETPT_TJ_DDG!$D$5),"",IF(ISERROR(ETPT_TJ!M12),"",IF(ETPT_TJ!M12=0,"",ETPT_TJ!M12)))</f>
      </c>
      <c r="N12" s="183">
        <f>IF(ISBLANK(ETPT_TJ_DDG!$D$5),"",IF(ISERROR(ETPT_TJ!N12),"",IF(ETPT_TJ!N12=0,"",ETPT_TJ!N12)))</f>
      </c>
      <c r="O12" s="183">
        <f>IF(ISBLANK(ETPT_TJ_DDG!$D$5),"",IF(ISERROR(ETPT_TJ!O12),"",IF(ETPT_TJ!O12=0,"",ETPT_TJ!O12)))</f>
      </c>
      <c r="P12" s="183">
        <f>IF(ISBLANK(ETPT_TJ_DDG!$D$5),"",IF(ISERROR(ETPT_TJ!P12),"",IF(ETPT_TJ!P12=0,"",ETPT_TJ!P12)))</f>
      </c>
      <c r="Q12" s="183">
        <f>IF(ISBLANK(ETPT_TJ_DDG!$D$5),"",IF(ISERROR(ETPT_TJ!Q12),"",IF(ETPT_TJ!Q12=0,"",ETPT_TJ!Q12)))</f>
      </c>
      <c r="R12" s="183">
        <f>IF(ISBLANK(ETPT_TJ_DDG!$D$5),"",IF(ISERROR(ETPT_TJ!R12),"",IF(ETPT_TJ!R12=0,"",ETPT_TJ!R12)))</f>
      </c>
      <c r="S12" s="183">
        <f>IF(ISBLANK(ETPT_TJ_DDG!$D$5),"",IF(ISERROR(ETPT_TJ!S12),"",IF(ETPT_TJ!S12=0,"",ETPT_TJ!S12)))</f>
      </c>
      <c r="T12" s="183">
        <f>IF(ISBLANK(ETPT_TJ_DDG!$D$5),"",IF(ISERROR(ETPT_TJ!T12),"",IF(ETPT_TJ!T12=0,"",ETPT_TJ!T12)))</f>
      </c>
      <c r="U12" s="183">
        <f>IF(ISBLANK(ETPT_TJ_DDG!$D$5),"",IF(ISERROR(ETPT_TJ!U12),"",IF(ETPT_TJ!U12=0,"",ETPT_TJ!U12)))</f>
      </c>
      <c r="V12" s="183">
        <f>IF(ISBLANK(ETPT_TJ_DDG!$D$5),"",IF(ISERROR(ETPT_TJ!V12),"",IF(ETPT_TJ!V12=0,"",ETPT_TJ!V12)))</f>
      </c>
      <c r="W12" s="98">
        <f t="shared" si="1"/>
        <v>0</v>
      </c>
      <c r="X12" s="183">
        <f>IF(ISBLANK(ETPT_TJ_DDG!$D$5),"",IF(ISERROR(ETPT_TJ!X12),"",IF(ETPT_TJ!X12=0,"",ETPT_TJ!X12)))</f>
      </c>
      <c r="Y12" s="183">
        <f>IF(ISBLANK(ETPT_TJ_DDG!$D$5),"",IF(ISERROR(ETPT_TJ!Y12),"",IF(ETPT_TJ!Y12=0,"",ETPT_TJ!Y12)))</f>
      </c>
      <c r="Z12" s="183">
        <f>IF(ISBLANK(ETPT_TJ_DDG!$D$5),"",IF(ISERROR(ETPT_TJ!Z12),"",IF(ETPT_TJ!Z12=0,"",ETPT_TJ!Z12)))</f>
      </c>
      <c r="AA12" s="183">
        <f>IF(ISBLANK(ETPT_TJ_DDG!$D$5),"",IF(ISERROR(ETPT_TJ!AA12),"",IF(ETPT_TJ!AA12=0,"",ETPT_TJ!AA12)))</f>
      </c>
      <c r="AB12" s="183">
        <f>IF(ISBLANK(ETPT_TJ_DDG!$D$5),"",IF(ISERROR(ETPT_TJ!AB12),"",IF(ETPT_TJ!AB12=0,"",ETPT_TJ!AB12)))</f>
      </c>
      <c r="AC12" s="183">
        <f>IF(ISBLANK(ETPT_TJ_DDG!$D$5),"",IF(ISERROR(ETPT_TJ!AC12),"",IF(ETPT_TJ!AC12=0,"",ETPT_TJ!AC12)))</f>
      </c>
      <c r="AD12" s="183">
        <f>IF(ISBLANK(ETPT_TJ_DDG!$D$5),"",IF(ISERROR(ETPT_TJ!AD12),"",IF(ETPT_TJ!AD12=0,"",ETPT_TJ!AD12)))</f>
      </c>
      <c r="AE12" s="183">
        <f>IF(ISBLANK(ETPT_TJ_DDG!$D$5),"",IF(ISERROR(ETPT_TJ!AE12),"",IF(ETPT_TJ!AE12=0,"",ETPT_TJ!AE12)))</f>
      </c>
      <c r="AF12" s="183">
        <f>IF(ISBLANK(ETPT_TJ_DDG!$D$5),"",IF(ISERROR(ETPT_TJ!AF12),"",IF(ETPT_TJ!AF12=0,"",ETPT_TJ!AF12)))</f>
      </c>
      <c r="AG12" s="98">
        <f t="shared" si="2"/>
        <v>0</v>
      </c>
      <c r="AH12" s="183">
        <f>IF(ISBLANK(ETPT_TJ_DDG!$D$5),"",IF(ISERROR(ETPT_TJ!AH12),"",IF(ETPT_TJ!AH12=0,"",ETPT_TJ!AH12)))</f>
      </c>
      <c r="AI12" s="183">
        <f>IF(ISBLANK(ETPT_TJ_DDG!$D$5),"",IF(ISERROR(ETPT_TJ!AI12),"",IF(ETPT_TJ!AI12=0,"",ETPT_TJ!AI12)))</f>
      </c>
      <c r="AJ12" s="183">
        <f>IF(ISBLANK(ETPT_TJ_DDG!$D$5),"",IF(ISERROR(ETPT_TJ!AJ12),"",IF(ETPT_TJ!AJ12=0,"",ETPT_TJ!AJ12)))</f>
      </c>
      <c r="AK12" s="183">
        <f>IF(ISBLANK(ETPT_TJ_DDG!$D$5),"",IF(ISERROR(ETPT_TJ!AK12),"",IF(ETPT_TJ!AK12=0,"",ETPT_TJ!AK12)))</f>
      </c>
      <c r="AL12" s="183">
        <f>IF(ISBLANK(ETPT_TJ_DDG!$D$5),"",IF(ISERROR(ETPT_TJ!AL12),"",IF(ETPT_TJ!AL12=0,"",ETPT_TJ!AL12)))</f>
      </c>
      <c r="AM12" s="183">
        <f>IF(ISBLANK(ETPT_TJ_DDG!$D$5),"",IF(ISERROR(ETPT_TJ!AM12),"",IF(ETPT_TJ!AM12=0,"",ETPT_TJ!AM12)))</f>
      </c>
      <c r="AN12" s="183">
        <f>IF(ISBLANK(ETPT_TJ_DDG!$D$5),"",IF(ISERROR(ETPT_TJ!AN12),"",IF(ETPT_TJ!AN12=0,"",ETPT_TJ!AN12)))</f>
      </c>
      <c r="AO12" s="183">
        <f>IF(ISBLANK(ETPT_TJ_DDG!$D$5),"",IF(ISERROR(ETPT_TJ!AO12),"",IF(ETPT_TJ!AO12=0,"",ETPT_TJ!AO12)))</f>
      </c>
      <c r="AP12" s="183">
        <f>IF(ISBLANK(ETPT_TJ_DDG!$D$5),"",IF(ISERROR(ETPT_TJ!AP12),"",IF(ETPT_TJ!AP12=0,"",ETPT_TJ!AP12)))</f>
      </c>
      <c r="AQ12" s="183">
        <f>IF(ISBLANK(ETPT_TJ_DDG!$D$5),"",IF(ISERROR(ETPT_TJ!AQ12),"",IF(ETPT_TJ!AQ12=0,"",ETPT_TJ!AQ12)))</f>
      </c>
      <c r="AR12" s="183">
        <f>IF(ISBLANK(ETPT_TJ_DDG!$D$5),"",IF(ISERROR(ETPT_TJ!AR12),"",IF(ETPT_TJ!AR12=0,"",ETPT_TJ!AR12)))</f>
      </c>
      <c r="AS12" s="183">
        <f>IF(ISBLANK(ETPT_TJ_DDG!$D$5),"",IF(ISERROR(ETPT_TJ!AS12),"",IF(ETPT_TJ!AS12=0,"",ETPT_TJ!AS12)))</f>
      </c>
      <c r="AT12" s="183">
        <f>IF(ISBLANK(ETPT_TJ_DDG!$D$5),"",IF(ISERROR(ETPT_TJ!AT12),"",IF(ETPT_TJ!AT12=0,"",ETPT_TJ!AT12)))</f>
      </c>
      <c r="AU12" s="98">
        <f t="shared" si="3"/>
        <v>0</v>
      </c>
      <c r="AV12" s="102"/>
      <c r="AW12" s="102"/>
      <c r="AX12" s="102"/>
      <c r="AY12" s="102"/>
      <c r="AZ12" s="102"/>
      <c r="BA12" s="102"/>
      <c r="BB12" s="102"/>
      <c r="BC12" s="102"/>
      <c r="BD12" s="102"/>
      <c r="BE12" s="98">
        <f t="shared" si="4"/>
        <v>0</v>
      </c>
    </row>
    <row r="13" ht="14.25" customHeight="1" spans="1:57" s="81" customFormat="1" x14ac:dyDescent="0.25">
      <c r="A13" s="91" t="s">
        <v>1541</v>
      </c>
      <c r="B13" s="92"/>
      <c r="C13" s="92"/>
      <c r="D13" s="184">
        <f t="shared" si="5"/>
      </c>
      <c r="E13" s="92" t="s">
        <v>1561</v>
      </c>
      <c r="F13" s="92" t="s">
        <v>1562</v>
      </c>
      <c r="G13" s="183">
        <f>IF(ISBLANK(ETPT_TJ_DDG!$D$5),"",IF(ISERROR(ETPT_TJ!G13),"",IF(ETPT_TJ!G13=0,"",ETPT_TJ!G13)))</f>
      </c>
      <c r="H13" s="98">
        <f t="shared" si="0"/>
        <v>0</v>
      </c>
      <c r="I13" s="183">
        <f>IF(ISBLANK(ETPT_TJ_DDG!$D$5),"",IF(ISERROR(ETPT_TJ!I13),"",IF(ETPT_TJ!I13=0,"",ETPT_TJ!I13)))</f>
      </c>
      <c r="J13" s="183">
        <f>IF(ISBLANK(ETPT_TJ_DDG!$D$5),"",IF(ISERROR(ETPT_TJ!J13),"",IF(ETPT_TJ!J13=0,"",ETPT_TJ!J13)))</f>
      </c>
      <c r="K13" s="183">
        <f>IF(ISBLANK(ETPT_TJ_DDG!$D$5),"",IF(ISERROR(ETPT_TJ!K13),"",IF(ETPT_TJ!K13=0,"",ETPT_TJ!K13)))</f>
      </c>
      <c r="L13" s="183">
        <f>IF(ISBLANK(ETPT_TJ_DDG!$D$5),"",IF(ISERROR(ETPT_TJ!L13),"",IF(ETPT_TJ!L13=0,"",ETPT_TJ!L13)))</f>
      </c>
      <c r="M13" s="183">
        <f>IF(ISBLANK(ETPT_TJ_DDG!$D$5),"",IF(ISERROR(ETPT_TJ!M13),"",IF(ETPT_TJ!M13=0,"",ETPT_TJ!M13)))</f>
      </c>
      <c r="N13" s="183">
        <f>IF(ISBLANK(ETPT_TJ_DDG!$D$5),"",IF(ISERROR(ETPT_TJ!N13),"",IF(ETPT_TJ!N13=0,"",ETPT_TJ!N13)))</f>
      </c>
      <c r="O13" s="183">
        <f>IF(ISBLANK(ETPT_TJ_DDG!$D$5),"",IF(ISERROR(ETPT_TJ!O13),"",IF(ETPT_TJ!O13=0,"",ETPT_TJ!O13)))</f>
      </c>
      <c r="P13" s="183">
        <f>IF(ISBLANK(ETPT_TJ_DDG!$D$5),"",IF(ISERROR(ETPT_TJ!P13),"",IF(ETPT_TJ!P13=0,"",ETPT_TJ!P13)))</f>
      </c>
      <c r="Q13" s="183">
        <f>IF(ISBLANK(ETPT_TJ_DDG!$D$5),"",IF(ISERROR(ETPT_TJ!Q13),"",IF(ETPT_TJ!Q13=0,"",ETPT_TJ!Q13)))</f>
      </c>
      <c r="R13" s="183">
        <f>IF(ISBLANK(ETPT_TJ_DDG!$D$5),"",IF(ISERROR(ETPT_TJ!R13),"",IF(ETPT_TJ!R13=0,"",ETPT_TJ!R13)))</f>
      </c>
      <c r="S13" s="183">
        <f>IF(ISBLANK(ETPT_TJ_DDG!$D$5),"",IF(ISERROR(ETPT_TJ!S13),"",IF(ETPT_TJ!S13=0,"",ETPT_TJ!S13)))</f>
      </c>
      <c r="T13" s="183">
        <f>IF(ISBLANK(ETPT_TJ_DDG!$D$5),"",IF(ISERROR(ETPT_TJ!T13),"",IF(ETPT_TJ!T13=0,"",ETPT_TJ!T13)))</f>
      </c>
      <c r="U13" s="183">
        <f>IF(ISBLANK(ETPT_TJ_DDG!$D$5),"",IF(ISERROR(ETPT_TJ!U13),"",IF(ETPT_TJ!U13=0,"",ETPT_TJ!U13)))</f>
      </c>
      <c r="V13" s="183">
        <f>IF(ISBLANK(ETPT_TJ_DDG!$D$5),"",IF(ISERROR(ETPT_TJ!V13),"",IF(ETPT_TJ!V13=0,"",ETPT_TJ!V13)))</f>
      </c>
      <c r="W13" s="98">
        <f t="shared" si="1"/>
        <v>0</v>
      </c>
      <c r="X13" s="183">
        <f>IF(ISBLANK(ETPT_TJ_DDG!$D$5),"",IF(ISERROR(ETPT_TJ!X13),"",IF(ETPT_TJ!X13=0,"",ETPT_TJ!X13)))</f>
      </c>
      <c r="Y13" s="183">
        <f>IF(ISBLANK(ETPT_TJ_DDG!$D$5),"",IF(ISERROR(ETPT_TJ!Y13),"",IF(ETPT_TJ!Y13=0,"",ETPT_TJ!Y13)))</f>
      </c>
      <c r="Z13" s="183">
        <f>IF(ISBLANK(ETPT_TJ_DDG!$D$5),"",IF(ISERROR(ETPT_TJ!Z13),"",IF(ETPT_TJ!Z13=0,"",ETPT_TJ!Z13)))</f>
      </c>
      <c r="AA13" s="183">
        <f>IF(ISBLANK(ETPT_TJ_DDG!$D$5),"",IF(ISERROR(ETPT_TJ!AA13),"",IF(ETPT_TJ!AA13=0,"",ETPT_TJ!AA13)))</f>
      </c>
      <c r="AB13" s="183">
        <f>IF(ISBLANK(ETPT_TJ_DDG!$D$5),"",IF(ISERROR(ETPT_TJ!AB13),"",IF(ETPT_TJ!AB13=0,"",ETPT_TJ!AB13)))</f>
      </c>
      <c r="AC13" s="183">
        <f>IF(ISBLANK(ETPT_TJ_DDG!$D$5),"",IF(ISERROR(ETPT_TJ!AC13),"",IF(ETPT_TJ!AC13=0,"",ETPT_TJ!AC13)))</f>
      </c>
      <c r="AD13" s="183">
        <f>IF(ISBLANK(ETPT_TJ_DDG!$D$5),"",IF(ISERROR(ETPT_TJ!AD13),"",IF(ETPT_TJ!AD13=0,"",ETPT_TJ!AD13)))</f>
      </c>
      <c r="AE13" s="183">
        <f>IF(ISBLANK(ETPT_TJ_DDG!$D$5),"",IF(ISERROR(ETPT_TJ!AE13),"",IF(ETPT_TJ!AE13=0,"",ETPT_TJ!AE13)))</f>
      </c>
      <c r="AF13" s="183">
        <f>IF(ISBLANK(ETPT_TJ_DDG!$D$5),"",IF(ISERROR(ETPT_TJ!AF13),"",IF(ETPT_TJ!AF13=0,"",ETPT_TJ!AF13)))</f>
      </c>
      <c r="AG13" s="98">
        <f t="shared" si="2"/>
        <v>0</v>
      </c>
      <c r="AH13" s="183">
        <f>IF(ISBLANK(ETPT_TJ_DDG!$D$5),"",IF(ISERROR(ETPT_TJ!AH13),"",IF(ETPT_TJ!AH13=0,"",ETPT_TJ!AH13)))</f>
      </c>
      <c r="AI13" s="183">
        <f>IF(ISBLANK(ETPT_TJ_DDG!$D$5),"",IF(ISERROR(ETPT_TJ!AI13),"",IF(ETPT_TJ!AI13=0,"",ETPT_TJ!AI13)))</f>
      </c>
      <c r="AJ13" s="183">
        <f>IF(ISBLANK(ETPT_TJ_DDG!$D$5),"",IF(ISERROR(ETPT_TJ!AJ13),"",IF(ETPT_TJ!AJ13=0,"",ETPT_TJ!AJ13)))</f>
      </c>
      <c r="AK13" s="183">
        <f>IF(ISBLANK(ETPT_TJ_DDG!$D$5),"",IF(ISERROR(ETPT_TJ!AK13),"",IF(ETPT_TJ!AK13=0,"",ETPT_TJ!AK13)))</f>
      </c>
      <c r="AL13" s="183">
        <f>IF(ISBLANK(ETPT_TJ_DDG!$D$5),"",IF(ISERROR(ETPT_TJ!AL13),"",IF(ETPT_TJ!AL13=0,"",ETPT_TJ!AL13)))</f>
      </c>
      <c r="AM13" s="183">
        <f>IF(ISBLANK(ETPT_TJ_DDG!$D$5),"",IF(ISERROR(ETPT_TJ!AM13),"",IF(ETPT_TJ!AM13=0,"",ETPT_TJ!AM13)))</f>
      </c>
      <c r="AN13" s="183">
        <f>IF(ISBLANK(ETPT_TJ_DDG!$D$5),"",IF(ISERROR(ETPT_TJ!AN13),"",IF(ETPT_TJ!AN13=0,"",ETPT_TJ!AN13)))</f>
      </c>
      <c r="AO13" s="183">
        <f>IF(ISBLANK(ETPT_TJ_DDG!$D$5),"",IF(ISERROR(ETPT_TJ!AO13),"",IF(ETPT_TJ!AO13=0,"",ETPT_TJ!AO13)))</f>
      </c>
      <c r="AP13" s="183">
        <f>IF(ISBLANK(ETPT_TJ_DDG!$D$5),"",IF(ISERROR(ETPT_TJ!AP13),"",IF(ETPT_TJ!AP13=0,"",ETPT_TJ!AP13)))</f>
      </c>
      <c r="AQ13" s="183">
        <f>IF(ISBLANK(ETPT_TJ_DDG!$D$5),"",IF(ISERROR(ETPT_TJ!AQ13),"",IF(ETPT_TJ!AQ13=0,"",ETPT_TJ!AQ13)))</f>
      </c>
      <c r="AR13" s="183">
        <f>IF(ISBLANK(ETPT_TJ_DDG!$D$5),"",IF(ISERROR(ETPT_TJ!AR13),"",IF(ETPT_TJ!AR13=0,"",ETPT_TJ!AR13)))</f>
      </c>
      <c r="AS13" s="183">
        <f>IF(ISBLANK(ETPT_TJ_DDG!$D$5),"",IF(ISERROR(ETPT_TJ!AS13),"",IF(ETPT_TJ!AS13=0,"",ETPT_TJ!AS13)))</f>
      </c>
      <c r="AT13" s="183">
        <f>IF(ISBLANK(ETPT_TJ_DDG!$D$5),"",IF(ISERROR(ETPT_TJ!AT13),"",IF(ETPT_TJ!AT13=0,"",ETPT_TJ!AT13)))</f>
      </c>
      <c r="AU13" s="98">
        <f t="shared" si="3"/>
        <v>0</v>
      </c>
      <c r="AV13" s="102"/>
      <c r="AW13" s="102"/>
      <c r="AX13" s="102"/>
      <c r="AY13" s="102"/>
      <c r="AZ13" s="102"/>
      <c r="BA13" s="102"/>
      <c r="BB13" s="102"/>
      <c r="BC13" s="102"/>
      <c r="BD13" s="102"/>
      <c r="BE13" s="98">
        <f t="shared" si="4"/>
        <v>0</v>
      </c>
    </row>
    <row r="14" ht="14.25" customHeight="1" spans="1:57" s="81" customFormat="1" x14ac:dyDescent="0.25">
      <c r="A14" s="91" t="s">
        <v>1541</v>
      </c>
      <c r="B14" s="92"/>
      <c r="C14" s="92"/>
      <c r="D14" s="184">
        <f t="shared" si="5"/>
      </c>
      <c r="E14" s="92" t="s">
        <v>1563</v>
      </c>
      <c r="F14" s="92" t="s">
        <v>1564</v>
      </c>
      <c r="G14" s="183">
        <f>IF(ISBLANK(ETPT_TJ_DDG!$D$5),"",IF(ISERROR(ETPT_TJ!G14),"",IF(ETPT_TJ!G14=0,"",ETPT_TJ!G14)))</f>
      </c>
      <c r="H14" s="98">
        <f t="shared" si="0"/>
        <v>0</v>
      </c>
      <c r="I14" s="183">
        <f>IF(ISBLANK(ETPT_TJ_DDG!$D$5),"",IF(ISERROR(ETPT_TJ!I14),"",IF(ETPT_TJ!I14=0,"",ETPT_TJ!I14)))</f>
      </c>
      <c r="J14" s="183">
        <f>IF(ISBLANK(ETPT_TJ_DDG!$D$5),"",IF(ISERROR(ETPT_TJ!J14),"",IF(ETPT_TJ!J14=0,"",ETPT_TJ!J14)))</f>
      </c>
      <c r="K14" s="183">
        <f>IF(ISBLANK(ETPT_TJ_DDG!$D$5),"",IF(ISERROR(ETPT_TJ!K14),"",IF(ETPT_TJ!K14=0,"",ETPT_TJ!K14)))</f>
      </c>
      <c r="L14" s="183">
        <f>IF(ISBLANK(ETPT_TJ_DDG!$D$5),"",IF(ISERROR(ETPT_TJ!L14),"",IF(ETPT_TJ!L14=0,"",ETPT_TJ!L14)))</f>
      </c>
      <c r="M14" s="183">
        <f>IF(ISBLANK(ETPT_TJ_DDG!$D$5),"",IF(ISERROR(ETPT_TJ!M14),"",IF(ETPT_TJ!M14=0,"",ETPT_TJ!M14)))</f>
      </c>
      <c r="N14" s="183">
        <f>IF(ISBLANK(ETPT_TJ_DDG!$D$5),"",IF(ISERROR(ETPT_TJ!N14),"",IF(ETPT_TJ!N14=0,"",ETPT_TJ!N14)))</f>
      </c>
      <c r="O14" s="183">
        <f>IF(ISBLANK(ETPT_TJ_DDG!$D$5),"",IF(ISERROR(ETPT_TJ!O14),"",IF(ETPT_TJ!O14=0,"",ETPT_TJ!O14)))</f>
      </c>
      <c r="P14" s="183">
        <f>IF(ISBLANK(ETPT_TJ_DDG!$D$5),"",IF(ISERROR(ETPT_TJ!P14),"",IF(ETPT_TJ!P14=0,"",ETPT_TJ!P14)))</f>
      </c>
      <c r="Q14" s="183">
        <f>IF(ISBLANK(ETPT_TJ_DDG!$D$5),"",IF(ISERROR(ETPT_TJ!Q14),"",IF(ETPT_TJ!Q14=0,"",ETPT_TJ!Q14)))</f>
      </c>
      <c r="R14" s="183">
        <f>IF(ISBLANK(ETPT_TJ_DDG!$D$5),"",IF(ISERROR(ETPT_TJ!R14),"",IF(ETPT_TJ!R14=0,"",ETPT_TJ!R14)))</f>
      </c>
      <c r="S14" s="183">
        <f>IF(ISBLANK(ETPT_TJ_DDG!$D$5),"",IF(ISERROR(ETPT_TJ!S14),"",IF(ETPT_TJ!S14=0,"",ETPT_TJ!S14)))</f>
      </c>
      <c r="T14" s="183">
        <f>IF(ISBLANK(ETPT_TJ_DDG!$D$5),"",IF(ISERROR(ETPT_TJ!T14),"",IF(ETPT_TJ!T14=0,"",ETPT_TJ!T14)))</f>
      </c>
      <c r="U14" s="183">
        <f>IF(ISBLANK(ETPT_TJ_DDG!$D$5),"",IF(ISERROR(ETPT_TJ!U14),"",IF(ETPT_TJ!U14=0,"",ETPT_TJ!U14)))</f>
      </c>
      <c r="V14" s="183">
        <f>IF(ISBLANK(ETPT_TJ_DDG!$D$5),"",IF(ISERROR(ETPT_TJ!V14),"",IF(ETPT_TJ!V14=0,"",ETPT_TJ!V14)))</f>
      </c>
      <c r="W14" s="98">
        <f t="shared" si="1"/>
        <v>0</v>
      </c>
      <c r="X14" s="183">
        <f>IF(ISBLANK(ETPT_TJ_DDG!$D$5),"",IF(ISERROR(ETPT_TJ!X14),"",IF(ETPT_TJ!X14=0,"",ETPT_TJ!X14)))</f>
      </c>
      <c r="Y14" s="183">
        <f>IF(ISBLANK(ETPT_TJ_DDG!$D$5),"",IF(ISERROR(ETPT_TJ!Y14),"",IF(ETPT_TJ!Y14=0,"",ETPT_TJ!Y14)))</f>
      </c>
      <c r="Z14" s="183">
        <f>IF(ISBLANK(ETPT_TJ_DDG!$D$5),"",IF(ISERROR(ETPT_TJ!Z14),"",IF(ETPT_TJ!Z14=0,"",ETPT_TJ!Z14)))</f>
      </c>
      <c r="AA14" s="183">
        <f>IF(ISBLANK(ETPT_TJ_DDG!$D$5),"",IF(ISERROR(ETPT_TJ!AA14),"",IF(ETPT_TJ!AA14=0,"",ETPT_TJ!AA14)))</f>
      </c>
      <c r="AB14" s="183">
        <f>IF(ISBLANK(ETPT_TJ_DDG!$D$5),"",IF(ISERROR(ETPT_TJ!AB14),"",IF(ETPT_TJ!AB14=0,"",ETPT_TJ!AB14)))</f>
      </c>
      <c r="AC14" s="183">
        <f>IF(ISBLANK(ETPT_TJ_DDG!$D$5),"",IF(ISERROR(ETPT_TJ!AC14),"",IF(ETPT_TJ!AC14=0,"",ETPT_TJ!AC14)))</f>
      </c>
      <c r="AD14" s="183">
        <f>IF(ISBLANK(ETPT_TJ_DDG!$D$5),"",IF(ISERROR(ETPT_TJ!AD14),"",IF(ETPT_TJ!AD14=0,"",ETPT_TJ!AD14)))</f>
      </c>
      <c r="AE14" s="183">
        <f>IF(ISBLANK(ETPT_TJ_DDG!$D$5),"",IF(ISERROR(ETPT_TJ!AE14),"",IF(ETPT_TJ!AE14=0,"",ETPT_TJ!AE14)))</f>
      </c>
      <c r="AF14" s="183">
        <f>IF(ISBLANK(ETPT_TJ_DDG!$D$5),"",IF(ISERROR(ETPT_TJ!AF14),"",IF(ETPT_TJ!AF14=0,"",ETPT_TJ!AF14)))</f>
      </c>
      <c r="AG14" s="98">
        <f t="shared" si="2"/>
        <v>0</v>
      </c>
      <c r="AH14" s="183">
        <f>IF(ISBLANK(ETPT_TJ_DDG!$D$5),"",IF(ISERROR(ETPT_TJ!AH14),"",IF(ETPT_TJ!AH14=0,"",ETPT_TJ!AH14)))</f>
      </c>
      <c r="AI14" s="183">
        <f>IF(ISBLANK(ETPT_TJ_DDG!$D$5),"",IF(ISERROR(ETPT_TJ!AI14),"",IF(ETPT_TJ!AI14=0,"",ETPT_TJ!AI14)))</f>
      </c>
      <c r="AJ14" s="183">
        <f>IF(ISBLANK(ETPT_TJ_DDG!$D$5),"",IF(ISERROR(ETPT_TJ!AJ14),"",IF(ETPT_TJ!AJ14=0,"",ETPT_TJ!AJ14)))</f>
      </c>
      <c r="AK14" s="183">
        <f>IF(ISBLANK(ETPT_TJ_DDG!$D$5),"",IF(ISERROR(ETPT_TJ!AK14),"",IF(ETPT_TJ!AK14=0,"",ETPT_TJ!AK14)))</f>
      </c>
      <c r="AL14" s="183">
        <f>IF(ISBLANK(ETPT_TJ_DDG!$D$5),"",IF(ISERROR(ETPT_TJ!AL14),"",IF(ETPT_TJ!AL14=0,"",ETPT_TJ!AL14)))</f>
      </c>
      <c r="AM14" s="183">
        <f>IF(ISBLANK(ETPT_TJ_DDG!$D$5),"",IF(ISERROR(ETPT_TJ!AM14),"",IF(ETPT_TJ!AM14=0,"",ETPT_TJ!AM14)))</f>
      </c>
      <c r="AN14" s="183">
        <f>IF(ISBLANK(ETPT_TJ_DDG!$D$5),"",IF(ISERROR(ETPT_TJ!AN14),"",IF(ETPT_TJ!AN14=0,"",ETPT_TJ!AN14)))</f>
      </c>
      <c r="AO14" s="183">
        <f>IF(ISBLANK(ETPT_TJ_DDG!$D$5),"",IF(ISERROR(ETPT_TJ!AO14),"",IF(ETPT_TJ!AO14=0,"",ETPT_TJ!AO14)))</f>
      </c>
      <c r="AP14" s="183">
        <f>IF(ISBLANK(ETPT_TJ_DDG!$D$5),"",IF(ISERROR(ETPT_TJ!AP14),"",IF(ETPT_TJ!AP14=0,"",ETPT_TJ!AP14)))</f>
      </c>
      <c r="AQ14" s="183">
        <f>IF(ISBLANK(ETPT_TJ_DDG!$D$5),"",IF(ISERROR(ETPT_TJ!AQ14),"",IF(ETPT_TJ!AQ14=0,"",ETPT_TJ!AQ14)))</f>
      </c>
      <c r="AR14" s="183">
        <f>IF(ISBLANK(ETPT_TJ_DDG!$D$5),"",IF(ISERROR(ETPT_TJ!AR14),"",IF(ETPT_TJ!AR14=0,"",ETPT_TJ!AR14)))</f>
      </c>
      <c r="AS14" s="183">
        <f>IF(ISBLANK(ETPT_TJ_DDG!$D$5),"",IF(ISERROR(ETPT_TJ!AS14),"",IF(ETPT_TJ!AS14=0,"",ETPT_TJ!AS14)))</f>
      </c>
      <c r="AT14" s="183">
        <f>IF(ISBLANK(ETPT_TJ_DDG!$D$5),"",IF(ISERROR(ETPT_TJ!AT14),"",IF(ETPT_TJ!AT14=0,"",ETPT_TJ!AT14)))</f>
      </c>
      <c r="AU14" s="98">
        <f t="shared" si="3"/>
        <v>0</v>
      </c>
      <c r="AV14" s="102"/>
      <c r="AW14" s="102"/>
      <c r="AX14" s="102"/>
      <c r="AY14" s="102"/>
      <c r="AZ14" s="102"/>
      <c r="BA14" s="102"/>
      <c r="BB14" s="102"/>
      <c r="BC14" s="102"/>
      <c r="BD14" s="102"/>
      <c r="BE14" s="98">
        <f t="shared" si="4"/>
        <v>0</v>
      </c>
    </row>
    <row r="15" ht="14.25" customHeight="1" spans="1:57" s="81" customFormat="1" x14ac:dyDescent="0.25">
      <c r="A15" s="91" t="s">
        <v>1541</v>
      </c>
      <c r="B15" s="92"/>
      <c r="C15" s="92"/>
      <c r="D15" s="184">
        <f t="shared" si="5"/>
      </c>
      <c r="E15" s="92" t="s">
        <v>1565</v>
      </c>
      <c r="F15" s="92" t="s">
        <v>1566</v>
      </c>
      <c r="G15" s="183">
        <f>IF(ISBLANK(ETPT_TJ_DDG!$D$5),"",IF(ISERROR(ETPT_TJ!G15),"",IF(ETPT_TJ!G15=0,"",ETPT_TJ!G15)))</f>
      </c>
      <c r="H15" s="98">
        <f t="shared" si="0"/>
        <v>0</v>
      </c>
      <c r="I15" s="183">
        <f>IF(ISBLANK(ETPT_TJ_DDG!$D$5),"",IF(ISERROR(ETPT_TJ!I15),"",IF(ETPT_TJ!I15=0,"",ETPT_TJ!I15)))</f>
      </c>
      <c r="J15" s="183">
        <f>IF(ISBLANK(ETPT_TJ_DDG!$D$5),"",IF(ISERROR(ETPT_TJ!J15),"",IF(ETPT_TJ!J15=0,"",ETPT_TJ!J15)))</f>
      </c>
      <c r="K15" s="183">
        <f>IF(ISBLANK(ETPT_TJ_DDG!$D$5),"",IF(ISERROR(ETPT_TJ!K15),"",IF(ETPT_TJ!K15=0,"",ETPT_TJ!K15)))</f>
      </c>
      <c r="L15" s="183">
        <f>IF(ISBLANK(ETPT_TJ_DDG!$D$5),"",IF(ISERROR(ETPT_TJ!L15),"",IF(ETPT_TJ!L15=0,"",ETPT_TJ!L15)))</f>
      </c>
      <c r="M15" s="183">
        <f>IF(ISBLANK(ETPT_TJ_DDG!$D$5),"",IF(ISERROR(ETPT_TJ!M15),"",IF(ETPT_TJ!M15=0,"",ETPT_TJ!M15)))</f>
      </c>
      <c r="N15" s="183">
        <f>IF(ISBLANK(ETPT_TJ_DDG!$D$5),"",IF(ISERROR(ETPT_TJ!N15),"",IF(ETPT_TJ!N15=0,"",ETPT_TJ!N15)))</f>
      </c>
      <c r="O15" s="183">
        <f>IF(ISBLANK(ETPT_TJ_DDG!$D$5),"",IF(ISERROR(ETPT_TJ!O15),"",IF(ETPT_TJ!O15=0,"",ETPT_TJ!O15)))</f>
      </c>
      <c r="P15" s="183">
        <f>IF(ISBLANK(ETPT_TJ_DDG!$D$5),"",IF(ISERROR(ETPT_TJ!P15),"",IF(ETPT_TJ!P15=0,"",ETPT_TJ!P15)))</f>
      </c>
      <c r="Q15" s="183">
        <f>IF(ISBLANK(ETPT_TJ_DDG!$D$5),"",IF(ISERROR(ETPT_TJ!Q15),"",IF(ETPT_TJ!Q15=0,"",ETPT_TJ!Q15)))</f>
      </c>
      <c r="R15" s="183">
        <f>IF(ISBLANK(ETPT_TJ_DDG!$D$5),"",IF(ISERROR(ETPT_TJ!R15),"",IF(ETPT_TJ!R15=0,"",ETPT_TJ!R15)))</f>
      </c>
      <c r="S15" s="183">
        <f>IF(ISBLANK(ETPT_TJ_DDG!$D$5),"",IF(ISERROR(ETPT_TJ!S15),"",IF(ETPT_TJ!S15=0,"",ETPT_TJ!S15)))</f>
      </c>
      <c r="T15" s="183">
        <f>IF(ISBLANK(ETPT_TJ_DDG!$D$5),"",IF(ISERROR(ETPT_TJ!T15),"",IF(ETPT_TJ!T15=0,"",ETPT_TJ!T15)))</f>
      </c>
      <c r="U15" s="183">
        <f>IF(ISBLANK(ETPT_TJ_DDG!$D$5),"",IF(ISERROR(ETPT_TJ!U15),"",IF(ETPT_TJ!U15=0,"",ETPT_TJ!U15)))</f>
      </c>
      <c r="V15" s="183">
        <f>IF(ISBLANK(ETPT_TJ_DDG!$D$5),"",IF(ISERROR(ETPT_TJ!V15),"",IF(ETPT_TJ!V15=0,"",ETPT_TJ!V15)))</f>
      </c>
      <c r="W15" s="98">
        <f t="shared" si="1"/>
        <v>0</v>
      </c>
      <c r="X15" s="183">
        <f>IF(ISBLANK(ETPT_TJ_DDG!$D$5),"",IF(ISERROR(ETPT_TJ!X15),"",IF(ETPT_TJ!X15=0,"",ETPT_TJ!X15)))</f>
      </c>
      <c r="Y15" s="183">
        <f>IF(ISBLANK(ETPT_TJ_DDG!$D$5),"",IF(ISERROR(ETPT_TJ!Y15),"",IF(ETPT_TJ!Y15=0,"",ETPT_TJ!Y15)))</f>
      </c>
      <c r="Z15" s="183">
        <f>IF(ISBLANK(ETPT_TJ_DDG!$D$5),"",IF(ISERROR(ETPT_TJ!Z15),"",IF(ETPT_TJ!Z15=0,"",ETPT_TJ!Z15)))</f>
      </c>
      <c r="AA15" s="183">
        <f>IF(ISBLANK(ETPT_TJ_DDG!$D$5),"",IF(ISERROR(ETPT_TJ!AA15),"",IF(ETPT_TJ!AA15=0,"",ETPT_TJ!AA15)))</f>
      </c>
      <c r="AB15" s="183">
        <f>IF(ISBLANK(ETPT_TJ_DDG!$D$5),"",IF(ISERROR(ETPT_TJ!AB15),"",IF(ETPT_TJ!AB15=0,"",ETPT_TJ!AB15)))</f>
      </c>
      <c r="AC15" s="183">
        <f>IF(ISBLANK(ETPT_TJ_DDG!$D$5),"",IF(ISERROR(ETPT_TJ!AC15),"",IF(ETPT_TJ!AC15=0,"",ETPT_TJ!AC15)))</f>
      </c>
      <c r="AD15" s="183">
        <f>IF(ISBLANK(ETPT_TJ_DDG!$D$5),"",IF(ISERROR(ETPT_TJ!AD15),"",IF(ETPT_TJ!AD15=0,"",ETPT_TJ!AD15)))</f>
      </c>
      <c r="AE15" s="183">
        <f>IF(ISBLANK(ETPT_TJ_DDG!$D$5),"",IF(ISERROR(ETPT_TJ!AE15),"",IF(ETPT_TJ!AE15=0,"",ETPT_TJ!AE15)))</f>
      </c>
      <c r="AF15" s="183">
        <f>IF(ISBLANK(ETPT_TJ_DDG!$D$5),"",IF(ISERROR(ETPT_TJ!AF15),"",IF(ETPT_TJ!AF15=0,"",ETPT_TJ!AF15)))</f>
      </c>
      <c r="AG15" s="98">
        <f t="shared" si="2"/>
        <v>0</v>
      </c>
      <c r="AH15" s="183">
        <f>IF(ISBLANK(ETPT_TJ_DDG!$D$5),"",IF(ISERROR(ETPT_TJ!AH15),"",IF(ETPT_TJ!AH15=0,"",ETPT_TJ!AH15)))</f>
      </c>
      <c r="AI15" s="183">
        <f>IF(ISBLANK(ETPT_TJ_DDG!$D$5),"",IF(ISERROR(ETPT_TJ!AI15),"",IF(ETPT_TJ!AI15=0,"",ETPT_TJ!AI15)))</f>
      </c>
      <c r="AJ15" s="183">
        <f>IF(ISBLANK(ETPT_TJ_DDG!$D$5),"",IF(ISERROR(ETPT_TJ!AJ15),"",IF(ETPT_TJ!AJ15=0,"",ETPT_TJ!AJ15)))</f>
      </c>
      <c r="AK15" s="183">
        <f>IF(ISBLANK(ETPT_TJ_DDG!$D$5),"",IF(ISERROR(ETPT_TJ!AK15),"",IF(ETPT_TJ!AK15=0,"",ETPT_TJ!AK15)))</f>
      </c>
      <c r="AL15" s="183">
        <f>IF(ISBLANK(ETPT_TJ_DDG!$D$5),"",IF(ISERROR(ETPT_TJ!AL15),"",IF(ETPT_TJ!AL15=0,"",ETPT_TJ!AL15)))</f>
      </c>
      <c r="AM15" s="183">
        <f>IF(ISBLANK(ETPT_TJ_DDG!$D$5),"",IF(ISERROR(ETPT_TJ!AM15),"",IF(ETPT_TJ!AM15=0,"",ETPT_TJ!AM15)))</f>
      </c>
      <c r="AN15" s="183">
        <f>IF(ISBLANK(ETPT_TJ_DDG!$D$5),"",IF(ISERROR(ETPT_TJ!AN15),"",IF(ETPT_TJ!AN15=0,"",ETPT_TJ!AN15)))</f>
      </c>
      <c r="AO15" s="183">
        <f>IF(ISBLANK(ETPT_TJ_DDG!$D$5),"",IF(ISERROR(ETPT_TJ!AO15),"",IF(ETPT_TJ!AO15=0,"",ETPT_TJ!AO15)))</f>
      </c>
      <c r="AP15" s="183">
        <f>IF(ISBLANK(ETPT_TJ_DDG!$D$5),"",IF(ISERROR(ETPT_TJ!AP15),"",IF(ETPT_TJ!AP15=0,"",ETPT_TJ!AP15)))</f>
      </c>
      <c r="AQ15" s="183">
        <f>IF(ISBLANK(ETPT_TJ_DDG!$D$5),"",IF(ISERROR(ETPT_TJ!AQ15),"",IF(ETPT_TJ!AQ15=0,"",ETPT_TJ!AQ15)))</f>
      </c>
      <c r="AR15" s="183">
        <f>IF(ISBLANK(ETPT_TJ_DDG!$D$5),"",IF(ISERROR(ETPT_TJ!AR15),"",IF(ETPT_TJ!AR15=0,"",ETPT_TJ!AR15)))</f>
      </c>
      <c r="AS15" s="183">
        <f>IF(ISBLANK(ETPT_TJ_DDG!$D$5),"",IF(ISERROR(ETPT_TJ!AS15),"",IF(ETPT_TJ!AS15=0,"",ETPT_TJ!AS15)))</f>
      </c>
      <c r="AT15" s="183">
        <f>IF(ISBLANK(ETPT_TJ_DDG!$D$5),"",IF(ISERROR(ETPT_TJ!AT15),"",IF(ETPT_TJ!AT15=0,"",ETPT_TJ!AT15)))</f>
      </c>
      <c r="AU15" s="98">
        <f t="shared" si="3"/>
        <v>0</v>
      </c>
      <c r="AV15" s="102"/>
      <c r="AW15" s="102"/>
      <c r="AX15" s="102"/>
      <c r="AY15" s="102"/>
      <c r="AZ15" s="102"/>
      <c r="BA15" s="102"/>
      <c r="BB15" s="102"/>
      <c r="BC15" s="102"/>
      <c r="BD15" s="102"/>
      <c r="BE15" s="98">
        <f t="shared" si="4"/>
        <v>0</v>
      </c>
    </row>
    <row r="16" ht="14.25" customHeight="1" spans="1:57" s="81" customFormat="1" x14ac:dyDescent="0.25">
      <c r="A16" s="91"/>
      <c r="B16" s="115"/>
      <c r="C16" s="115"/>
      <c r="D16" s="115"/>
      <c r="E16" s="115"/>
      <c r="F16" s="116" t="s">
        <v>1567</v>
      </c>
      <c r="G16" s="117">
        <f t="shared" ref="G16:AG16" si="6">SUM(G5:G15)</f>
        <v>0</v>
      </c>
      <c r="H16" s="98">
        <f t="shared" si="6"/>
        <v>0</v>
      </c>
      <c r="I16" s="117">
        <f t="shared" si="6"/>
        <v>0</v>
      </c>
      <c r="J16" s="117">
        <f t="shared" si="6"/>
        <v>0</v>
      </c>
      <c r="K16" s="117">
        <f t="shared" si="6"/>
        <v>0</v>
      </c>
      <c r="L16" s="117">
        <f t="shared" si="6"/>
        <v>0</v>
      </c>
      <c r="M16" s="117">
        <f t="shared" si="6"/>
        <v>0</v>
      </c>
      <c r="N16" s="117">
        <f t="shared" si="6"/>
        <v>0</v>
      </c>
      <c r="O16" s="117">
        <f t="shared" si="6"/>
        <v>0</v>
      </c>
      <c r="P16" s="117">
        <f t="shared" si="6"/>
        <v>0</v>
      </c>
      <c r="Q16" s="117">
        <f t="shared" si="6"/>
        <v>0</v>
      </c>
      <c r="R16" s="117">
        <f t="shared" si="6"/>
        <v>0</v>
      </c>
      <c r="S16" s="117">
        <f t="shared" si="6"/>
        <v>0</v>
      </c>
      <c r="T16" s="117">
        <f t="shared" si="6"/>
        <v>0</v>
      </c>
      <c r="U16" s="117">
        <f t="shared" si="6"/>
        <v>0</v>
      </c>
      <c r="V16" s="117">
        <f t="shared" si="6"/>
        <v>0</v>
      </c>
      <c r="W16" s="98">
        <f t="shared" si="6"/>
        <v>0</v>
      </c>
      <c r="X16" s="117">
        <f t="shared" si="6"/>
        <v>0</v>
      </c>
      <c r="Y16" s="117">
        <f t="shared" si="6"/>
        <v>0</v>
      </c>
      <c r="Z16" s="117">
        <f t="shared" si="6"/>
        <v>0</v>
      </c>
      <c r="AA16" s="117">
        <f t="shared" si="6"/>
        <v>0</v>
      </c>
      <c r="AB16" s="117">
        <f t="shared" si="6"/>
        <v>0</v>
      </c>
      <c r="AC16" s="117">
        <f t="shared" si="6"/>
        <v>0</v>
      </c>
      <c r="AD16" s="117">
        <f t="shared" si="6"/>
        <v>0</v>
      </c>
      <c r="AE16" s="117">
        <f t="shared" si="6"/>
        <v>0</v>
      </c>
      <c r="AF16" s="117">
        <f t="shared" si="6"/>
        <v>0</v>
      </c>
      <c r="AG16" s="98">
        <f t="shared" si="6"/>
        <v>0</v>
      </c>
      <c r="AH16" s="117">
        <f t="shared" ref="AH16:BE16" si="7">SUM(AH5:AH15)</f>
        <v>0</v>
      </c>
      <c r="AI16" s="117">
        <f t="shared" si="7"/>
        <v>0</v>
      </c>
      <c r="AJ16" s="117">
        <f t="shared" si="7"/>
        <v>0</v>
      </c>
      <c r="AK16" s="117">
        <f t="shared" si="7"/>
        <v>0</v>
      </c>
      <c r="AL16" s="117">
        <f t="shared" si="7"/>
        <v>0</v>
      </c>
      <c r="AM16" s="117">
        <f t="shared" si="7"/>
        <v>0</v>
      </c>
      <c r="AN16" s="117">
        <f t="shared" si="7"/>
        <v>0</v>
      </c>
      <c r="AO16" s="117">
        <f t="shared" si="7"/>
        <v>0</v>
      </c>
      <c r="AP16" s="117">
        <f t="shared" si="7"/>
        <v>0</v>
      </c>
      <c r="AQ16" s="117">
        <f t="shared" si="7"/>
        <v>0</v>
      </c>
      <c r="AR16" s="117">
        <f t="shared" si="7"/>
        <v>0</v>
      </c>
      <c r="AS16" s="117">
        <f t="shared" si="7"/>
        <v>0</v>
      </c>
      <c r="AT16" s="117">
        <f t="shared" si="7"/>
        <v>0</v>
      </c>
      <c r="AU16" s="98">
        <f t="shared" si="7"/>
        <v>0</v>
      </c>
      <c r="AV16" s="117">
        <f t="shared" si="7"/>
        <v>0</v>
      </c>
      <c r="AW16" s="117">
        <f t="shared" si="7"/>
        <v>0</v>
      </c>
      <c r="AX16" s="117">
        <f t="shared" si="7"/>
        <v>0</v>
      </c>
      <c r="AY16" s="117">
        <f t="shared" si="7"/>
        <v>0</v>
      </c>
      <c r="AZ16" s="117">
        <f t="shared" si="7"/>
        <v>0</v>
      </c>
      <c r="BA16" s="117">
        <f t="shared" si="7"/>
        <v>0</v>
      </c>
      <c r="BB16" s="117">
        <f t="shared" si="7"/>
        <v>0</v>
      </c>
      <c r="BC16" s="117">
        <f t="shared" si="7"/>
        <v>0</v>
      </c>
      <c r="BD16" s="117">
        <f t="shared" si="7"/>
        <v>0</v>
      </c>
      <c r="BE16" s="98">
        <f t="shared" si="7"/>
        <v>0</v>
      </c>
    </row>
    <row r="17" ht="15" customHeight="1" spans="4:57" x14ac:dyDescent="0.25">
      <c r="D17" s="181"/>
      <c r="E17" s="181"/>
      <c r="F17" s="181"/>
      <c r="G17" s="181"/>
      <c r="H17" s="181"/>
      <c r="I17" s="181"/>
      <c r="J17" s="181"/>
      <c r="K17" s="181"/>
      <c r="L17" s="181"/>
      <c r="M17" s="181"/>
      <c r="N17" s="181"/>
      <c r="O17" s="181"/>
      <c r="P17" s="181"/>
      <c r="Q17" s="181"/>
      <c r="R17" s="181"/>
      <c r="S17" s="181"/>
      <c r="T17" s="181"/>
      <c r="U17" s="181"/>
      <c r="V17" s="181"/>
      <c r="W17" s="185"/>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5"/>
      <c r="AV17" s="181"/>
      <c r="AW17" s="181"/>
      <c r="AX17" s="181"/>
      <c r="AY17" s="181"/>
      <c r="AZ17" s="181"/>
      <c r="BA17" s="181"/>
      <c r="BB17" s="181"/>
      <c r="BC17" s="181"/>
      <c r="BD17" s="181"/>
      <c r="BE17" s="181"/>
    </row>
    <row r="18" hidden="1" spans="4:57" x14ac:dyDescent="0.25">
      <c r="D18" s="181"/>
      <c r="E18" s="181"/>
      <c r="F18" s="181"/>
      <c r="G18" s="181"/>
      <c r="H18" s="181"/>
      <c r="I18" s="181"/>
      <c r="J18" s="181"/>
      <c r="K18" s="181"/>
      <c r="L18" s="181"/>
      <c r="M18" s="181"/>
      <c r="N18" s="181"/>
      <c r="O18" s="181"/>
      <c r="P18" s="181"/>
      <c r="Q18" s="181"/>
      <c r="R18" s="181"/>
      <c r="S18" s="181"/>
      <c r="T18" s="181"/>
      <c r="U18" s="181"/>
      <c r="V18" s="181"/>
      <c r="W18" s="186"/>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6">
        <f>AU16+AG16-AU14-AG14-AU13-AU12-AG13-AG12</f>
        <v>0</v>
      </c>
      <c r="AV18" s="181"/>
      <c r="AW18" s="181"/>
      <c r="AX18" s="181"/>
      <c r="AY18" s="181"/>
      <c r="AZ18" s="181"/>
      <c r="BA18" s="181"/>
      <c r="BB18" s="181"/>
      <c r="BC18" s="181"/>
      <c r="BD18" s="181"/>
      <c r="BE18" s="181"/>
    </row>
    <row r="19" spans="4:57" x14ac:dyDescent="0.25">
      <c r="D19" s="181"/>
      <c r="E19" s="181"/>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row>
    <row r="20" ht="24" customHeight="1" spans="4:57" x14ac:dyDescent="0.25">
      <c r="D20" s="181"/>
      <c r="E20" s="181"/>
      <c r="F20" s="187" t="s">
        <v>1569</v>
      </c>
      <c r="G20" s="188">
        <f>IF(ISBLANK(ETPT_TJ_DDG!$D$5),"",IF(ISERROR(ETPT_TJ!G20),"",IF(ETPT_TJ!G20=0,"",ETPT_TJ!G20)))</f>
      </c>
      <c r="H20" s="181"/>
      <c r="I20" s="181"/>
      <c r="J20" s="181"/>
      <c r="K20" s="181"/>
      <c r="L20" s="181"/>
      <c r="M20" s="181"/>
      <c r="N20" s="181"/>
      <c r="O20" s="181"/>
      <c r="P20" s="181"/>
      <c r="Q20" s="181"/>
      <c r="R20" s="181"/>
      <c r="S20" s="181"/>
      <c r="T20" s="181"/>
      <c r="U20" s="189" t="s">
        <v>1570</v>
      </c>
      <c r="V20" s="188">
        <f>IF(ISBLANK(ETPT_TJ_DDG!$D$5),"",IF(ISERROR(ETPT_TJ!V20),"",IF(ETPT_TJ!V20=0,"",ETPT_TJ!V20)))</f>
      </c>
      <c r="W20" s="181"/>
      <c r="X20" s="181"/>
      <c r="Y20" s="181"/>
      <c r="Z20" s="181"/>
      <c r="AA20" s="181"/>
      <c r="AB20" s="181"/>
      <c r="AC20" s="190"/>
      <c r="AD20" s="181"/>
      <c r="AE20" s="181"/>
      <c r="AF20" s="181"/>
      <c r="AG20" s="181"/>
      <c r="AH20" s="181"/>
      <c r="AI20" s="181"/>
      <c r="AJ20" s="181"/>
      <c r="AK20" s="181"/>
      <c r="AL20" s="181"/>
      <c r="AM20" s="181"/>
      <c r="AN20" s="181"/>
      <c r="AO20" s="181"/>
      <c r="AP20" s="181"/>
      <c r="AQ20" s="181"/>
      <c r="AR20" s="181"/>
      <c r="AS20" s="189" t="s">
        <v>1571</v>
      </c>
      <c r="AT20" s="188">
        <f>IF(ISBLANK(ETPT_TJ_DDG!$D$5),"",IF(ISERROR(ETPT_TJ!AT20),"",IF(ETPT_TJ!AT20=0,"",ETPT_TJ!AT20)))</f>
      </c>
      <c r="AU20" s="181"/>
      <c r="AV20" s="181"/>
      <c r="AW20" s="181"/>
      <c r="AX20" s="181"/>
      <c r="AY20" s="181"/>
      <c r="AZ20" s="181"/>
      <c r="BA20" s="181"/>
      <c r="BB20" s="181"/>
      <c r="BC20" s="181"/>
      <c r="BD20" s="181"/>
      <c r="BE20" s="181"/>
    </row>
    <row r="21" ht="17" customHeight="1" spans="5:5" x14ac:dyDescent="0.25">
      <c r="E21" s="123"/>
    </row>
    <row r="22" ht="69" customHeight="1" spans="5:24" x14ac:dyDescent="0.25">
      <c r="E22" s="191" t="s">
        <v>1651</v>
      </c>
      <c r="F22" s="192"/>
      <c r="G22" s="192"/>
      <c r="H22" s="192"/>
      <c r="I22" s="192"/>
      <c r="J22" s="192"/>
      <c r="K22" s="192"/>
      <c r="L22" s="192"/>
      <c r="M22" s="192"/>
      <c r="N22" s="192"/>
      <c r="O22" s="192"/>
      <c r="P22" s="192"/>
      <c r="Q22" s="192"/>
      <c r="R22" s="192"/>
      <c r="S22" s="192"/>
      <c r="T22" s="192"/>
      <c r="U22" s="192"/>
      <c r="V22" s="192"/>
      <c r="W22" s="192"/>
      <c r="X22" s="193"/>
    </row>
  </sheetData>
  <mergeCells count="6">
    <mergeCell ref="H2:H4"/>
    <mergeCell ref="W2:W4"/>
    <mergeCell ref="AG2:AG4"/>
    <mergeCell ref="AU2:AU4"/>
    <mergeCell ref="BE2:BE4"/>
    <mergeCell ref="E22:X2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7EF2D"/>
  </sheetPr>
  <dimension ref="A1:BH22"/>
  <sheetViews>
    <sheetView workbookViewId="0" showGridLines="0" zoomScale="100" zoomScaleNormal="100">
      <selection activeCell="D5" sqref="D5"/>
    </sheetView>
  </sheetViews>
  <sheetFormatPr defaultRowHeight="16" outlineLevelRow="0" outlineLevelCol="0" x14ac:dyDescent="0.2" defaultColWidth="11" customHeight="1"/>
  <cols>
    <col min="1" max="3" width="11" style="80" hidden="1" customWidth="1"/>
    <col min="4" max="4" width="13.5" style="80" customWidth="1"/>
    <col min="5" max="5" width="11" style="80" customWidth="1"/>
    <col min="6" max="6" width="48.1640625" style="80" customWidth="1"/>
    <col min="7" max="16384" width="11" style="80" customWidth="1"/>
  </cols>
  <sheetData>
    <row r="1" ht="80" customHeight="1" spans="1:60" s="40" customFormat="1" x14ac:dyDescent="0.25">
      <c r="A1" s="41" t="s">
        <v>1621</v>
      </c>
      <c r="B1" s="42"/>
      <c r="C1" s="42"/>
      <c r="D1" s="41" t="s">
        <v>1652</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row>
    <row r="2" ht="16" customHeight="1" hidden="1" spans="1:33" x14ac:dyDescent="0.25">
      <c r="A2" s="83"/>
      <c r="B2" s="83"/>
      <c r="C2" s="83"/>
      <c r="D2" s="181"/>
      <c r="E2" s="181"/>
      <c r="F2" s="181"/>
      <c r="G2" s="166" t="s">
        <v>1496</v>
      </c>
      <c r="H2" s="194" t="s">
        <v>1440</v>
      </c>
      <c r="I2" s="166" t="s">
        <v>1595</v>
      </c>
      <c r="J2" s="166" t="s">
        <v>1596</v>
      </c>
      <c r="K2" s="166" t="s">
        <v>1597</v>
      </c>
      <c r="L2" s="166" t="s">
        <v>1598</v>
      </c>
      <c r="M2" s="166" t="s">
        <v>1599</v>
      </c>
      <c r="N2" s="166" t="s">
        <v>1600</v>
      </c>
      <c r="O2" s="166" t="s">
        <v>1601</v>
      </c>
      <c r="P2" s="166" t="s">
        <v>1602</v>
      </c>
      <c r="Q2" s="166" t="s">
        <v>1603</v>
      </c>
      <c r="R2" s="166" t="s">
        <v>1653</v>
      </c>
      <c r="S2" s="194" t="s">
        <v>1442</v>
      </c>
      <c r="T2" s="166" t="s">
        <v>1604</v>
      </c>
      <c r="U2" s="166" t="s">
        <v>1605</v>
      </c>
      <c r="V2" s="166" t="s">
        <v>1654</v>
      </c>
      <c r="W2" s="166" t="s">
        <v>1607</v>
      </c>
      <c r="X2" s="166" t="s">
        <v>1608</v>
      </c>
      <c r="Y2" s="166" t="s">
        <v>1609</v>
      </c>
      <c r="Z2" s="166" t="s">
        <v>1610</v>
      </c>
      <c r="AA2" s="166" t="s">
        <v>1611</v>
      </c>
      <c r="AB2" s="166" t="s">
        <v>1612</v>
      </c>
      <c r="AC2" s="194" t="s">
        <v>1573</v>
      </c>
      <c r="AD2" s="166" t="s">
        <v>1655</v>
      </c>
      <c r="AE2" s="166" t="s">
        <v>1525</v>
      </c>
      <c r="AF2" s="166" t="s">
        <v>1531</v>
      </c>
      <c r="AG2" s="194" t="s">
        <v>1575</v>
      </c>
    </row>
    <row r="3" ht="36" customHeight="1" hidden="1" spans="1:33" x14ac:dyDescent="0.25">
      <c r="A3" s="83"/>
      <c r="B3" s="83"/>
      <c r="C3" s="83"/>
      <c r="D3" s="181"/>
      <c r="E3" s="181"/>
      <c r="F3" s="181"/>
      <c r="G3" s="166" t="s">
        <v>1496</v>
      </c>
      <c r="H3" s="194" t="s">
        <v>1440</v>
      </c>
      <c r="I3" s="166" t="s">
        <v>1595</v>
      </c>
      <c r="J3" s="166" t="s">
        <v>1596</v>
      </c>
      <c r="K3" s="166" t="s">
        <v>1597</v>
      </c>
      <c r="L3" s="166" t="s">
        <v>1598</v>
      </c>
      <c r="M3" s="166" t="s">
        <v>1599</v>
      </c>
      <c r="N3" s="166" t="s">
        <v>1600</v>
      </c>
      <c r="O3" s="166" t="s">
        <v>1601</v>
      </c>
      <c r="P3" s="166" t="s">
        <v>1602</v>
      </c>
      <c r="Q3" s="166" t="s">
        <v>1603</v>
      </c>
      <c r="R3" s="166" t="s">
        <v>1653</v>
      </c>
      <c r="S3" s="194" t="s">
        <v>1442</v>
      </c>
      <c r="T3" s="166" t="s">
        <v>1604</v>
      </c>
      <c r="U3" s="166" t="s">
        <v>1605</v>
      </c>
      <c r="V3" s="166" t="s">
        <v>1654</v>
      </c>
      <c r="W3" s="166" t="s">
        <v>1607</v>
      </c>
      <c r="X3" s="166" t="s">
        <v>1608</v>
      </c>
      <c r="Y3" s="166" t="s">
        <v>1609</v>
      </c>
      <c r="Z3" s="166" t="s">
        <v>1610</v>
      </c>
      <c r="AA3" s="166" t="s">
        <v>1611</v>
      </c>
      <c r="AB3" s="166" t="s">
        <v>1612</v>
      </c>
      <c r="AC3" s="194" t="s">
        <v>1573</v>
      </c>
      <c r="AD3" s="166" t="s">
        <v>1655</v>
      </c>
      <c r="AE3" s="166" t="s">
        <v>1525</v>
      </c>
      <c r="AF3" s="166" t="s">
        <v>1531</v>
      </c>
      <c r="AG3" s="194" t="s">
        <v>1575</v>
      </c>
    </row>
    <row r="4" ht="60" customHeight="1" spans="1:33" x14ac:dyDescent="0.25">
      <c r="A4" s="83"/>
      <c r="B4" s="90" t="s">
        <v>1492</v>
      </c>
      <c r="C4" s="90" t="s">
        <v>1493</v>
      </c>
      <c r="D4" s="90" t="s">
        <v>37</v>
      </c>
      <c r="E4" s="90" t="s">
        <v>1494</v>
      </c>
      <c r="F4" s="90" t="s">
        <v>1495</v>
      </c>
      <c r="G4" s="166" t="s">
        <v>1496</v>
      </c>
      <c r="H4" s="194" t="s">
        <v>1440</v>
      </c>
      <c r="I4" s="166" t="s">
        <v>1595</v>
      </c>
      <c r="J4" s="166" t="s">
        <v>1596</v>
      </c>
      <c r="K4" s="166" t="s">
        <v>1597</v>
      </c>
      <c r="L4" s="166" t="s">
        <v>1598</v>
      </c>
      <c r="M4" s="166" t="s">
        <v>1599</v>
      </c>
      <c r="N4" s="166" t="s">
        <v>1600</v>
      </c>
      <c r="O4" s="166" t="s">
        <v>1601</v>
      </c>
      <c r="P4" s="166" t="s">
        <v>1602</v>
      </c>
      <c r="Q4" s="166" t="s">
        <v>1603</v>
      </c>
      <c r="R4" s="166" t="s">
        <v>1653</v>
      </c>
      <c r="S4" s="194" t="s">
        <v>1442</v>
      </c>
      <c r="T4" s="166" t="s">
        <v>1604</v>
      </c>
      <c r="U4" s="166" t="s">
        <v>1605</v>
      </c>
      <c r="V4" s="166" t="s">
        <v>1654</v>
      </c>
      <c r="W4" s="166" t="s">
        <v>1607</v>
      </c>
      <c r="X4" s="166" t="s">
        <v>1608</v>
      </c>
      <c r="Y4" s="166" t="s">
        <v>1609</v>
      </c>
      <c r="Z4" s="166" t="s">
        <v>1610</v>
      </c>
      <c r="AA4" s="166" t="s">
        <v>1611</v>
      </c>
      <c r="AB4" s="166" t="s">
        <v>1612</v>
      </c>
      <c r="AC4" s="194" t="s">
        <v>1573</v>
      </c>
      <c r="AD4" s="166" t="s">
        <v>1655</v>
      </c>
      <c r="AE4" s="166" t="s">
        <v>1525</v>
      </c>
      <c r="AF4" s="166" t="s">
        <v>1531</v>
      </c>
      <c r="AG4" s="194" t="s">
        <v>1575</v>
      </c>
    </row>
    <row r="5" spans="1:33" x14ac:dyDescent="0.25">
      <c r="A5" s="133" t="s">
        <v>1614</v>
      </c>
      <c r="B5" s="104"/>
      <c r="C5" s="104"/>
      <c r="D5" s="195" t="s">
        <v>157</v>
      </c>
      <c r="E5" s="104" t="s">
        <v>1542</v>
      </c>
      <c r="F5" s="196" t="s">
        <v>1543</v>
      </c>
      <c r="G5" s="141">
        <f>IF(ISBLANK(ETPT_TPRX_DDG!$D$5),"",IF(ISERROR(ETPT_TPRX!G5),"",IF(ETPT_TPRX!G5=0,"",ETPT_TPRX!G5)))</f>
      </c>
      <c r="H5" s="134">
        <f t="shared" ref="H5:H15" si="0">SUM(G5)</f>
        <v>0</v>
      </c>
      <c r="I5" s="141">
        <f>IF(ISBLANK(ETPT_TPRX_DDG!$D$5),"",IF(ISERROR(ETPT_TPRX!I5),"",IF(ETPT_TPRX!I5=0,"",ETPT_TPRX!I5)))</f>
      </c>
      <c r="J5" s="141">
        <f>IF(ISBLANK(ETPT_TPRX_DDG!$D$5),"",IF(ISERROR(ETPT_TPRX!J5),"",IF(ETPT_TPRX!J5=0,"",ETPT_TPRX!J5)))</f>
      </c>
      <c r="K5" s="141">
        <f>IF(ISBLANK(ETPT_TPRX_DDG!$D$5),"",IF(ISERROR(ETPT_TPRX!K5),"",IF(ETPT_TPRX!K5=0,"",ETPT_TPRX!K5)))</f>
      </c>
      <c r="L5" s="141">
        <f>IF(ISBLANK(ETPT_TPRX_DDG!$D$5),"",IF(ISERROR(ETPT_TPRX!L5),"",IF(ETPT_TPRX!L5=0,"",ETPT_TPRX!L5)))</f>
      </c>
      <c r="M5" s="141">
        <f>IF(ISBLANK(ETPT_TPRX_DDG!$D$5),"",IF(ISERROR(ETPT_TPRX!M5),"",IF(ETPT_TPRX!M5=0,"",ETPT_TPRX!M5)))</f>
      </c>
      <c r="N5" s="141">
        <f>IF(ISBLANK(ETPT_TPRX_DDG!$D$5),"",IF(ISERROR(ETPT_TPRX!N5),"",IF(ETPT_TPRX!N5=0,"",ETPT_TPRX!N5)))</f>
      </c>
      <c r="O5" s="141">
        <f>IF(ISBLANK(ETPT_TPRX_DDG!$D$5),"",IF(ISERROR(ETPT_TPRX!O5),"",IF(ETPT_TPRX!O5=0,"",ETPT_TPRX!O5)))</f>
      </c>
      <c r="P5" s="141">
        <f>IF(ISBLANK(ETPT_TPRX_DDG!$D$5),"",IF(ISERROR(ETPT_TPRX!P5),"",IF(ETPT_TPRX!P5=0,"",ETPT_TPRX!P5)))</f>
      </c>
      <c r="Q5" s="141">
        <f>IF(ISBLANK(ETPT_TPRX_DDG!$D$5),"",IF(ISERROR(ETPT_TPRX!Q5),"",IF(ETPT_TPRX!Q5=0,"",ETPT_TPRX!Q5)))</f>
      </c>
      <c r="R5" s="141">
        <f>IF(ISBLANK(ETPT_TPRX_DDG!$D$5),"",IF(ISERROR(ETPT_TPRX!R5),"",IF(ETPT_TPRX!R5=0,"",ETPT_TPRX!R5)))</f>
      </c>
      <c r="S5" s="134">
        <f t="shared" ref="S5:S15" si="1">SUM(I5:R5)</f>
        <v>0</v>
      </c>
      <c r="T5" s="141">
        <f>IF(ISBLANK(ETPT_TPRX_DDG!$D$5),"",IF(ISERROR(ETPT_TPRX!T5),"",IF(ETPT_TPRX!T5=0,"",ETPT_TPRX!T5)))</f>
      </c>
      <c r="U5" s="141">
        <f>IF(ISBLANK(ETPT_TPRX_DDG!$D$5),"",IF(ISERROR(ETPT_TPRX!U5),"",IF(ETPT_TPRX!U5=0,"",ETPT_TPRX!U5)))</f>
      </c>
      <c r="V5" s="141">
        <f>IF(ISBLANK(ETPT_TPRX_DDG!$D$5),"",IF(ISERROR(ETPT_TPRX!V5),"",IF(ETPT_TPRX!V5=0,"",ETPT_TPRX!V5)))</f>
      </c>
      <c r="W5" s="141">
        <f>IF(ISBLANK(ETPT_TPRX_DDG!$D$5),"",IF(ISERROR(ETPT_TPRX!W5),"",IF(ETPT_TPRX!W5=0,"",ETPT_TPRX!W5)))</f>
      </c>
      <c r="X5" s="141">
        <f>IF(ISBLANK(ETPT_TPRX_DDG!$D$5),"",IF(ISERROR(ETPT_TPRX!X5),"",IF(ETPT_TPRX!X5=0,"",ETPT_TPRX!X5)))</f>
      </c>
      <c r="Y5" s="141">
        <f>IF(ISBLANK(ETPT_TPRX_DDG!$D$5),"",IF(ISERROR(ETPT_TPRX!Y5),"",IF(ETPT_TPRX!Y5=0,"",ETPT_TPRX!Y5)))</f>
      </c>
      <c r="Z5" s="141">
        <f>IF(ISBLANK(ETPT_TPRX_DDG!$D$5),"",IF(ISERROR(ETPT_TPRX!Z5),"",IF(ETPT_TPRX!Z5=0,"",ETPT_TPRX!Z5)))</f>
      </c>
      <c r="AA5" s="141">
        <f>IF(ISBLANK(ETPT_TPRX_DDG!$D$5),"",IF(ISERROR(ETPT_TPRX!AA5),"",IF(ETPT_TPRX!AA5=0,"",ETPT_TPRX!AA5)))</f>
      </c>
      <c r="AB5" s="141">
        <f>IF(ISBLANK(ETPT_TPRX_DDG!$D$5),"",IF(ISERROR(ETPT_TPRX!AB5),"",IF(ETPT_TPRX!AB5=0,"",ETPT_TPRX!AB5)))</f>
      </c>
      <c r="AC5" s="134">
        <f t="shared" ref="AC5:AC15" si="2">SUM(T5:AB5)</f>
        <v>0</v>
      </c>
      <c r="AD5" s="141">
        <f>IF(ISBLANK(ETPT_TPRX_DDG!$D$5),"",IF(ISERROR(ETPT_TPRX!AD5),"",IF(ETPT_TPRX!AD5=0,"",ETPT_TPRX!AD5)))</f>
      </c>
      <c r="AE5" s="141">
        <f>IF(ISBLANK(ETPT_TPRX_DDG!$D$5),"",IF(ISERROR(ETPT_TPRX!AE5),"",IF(ETPT_TPRX!AE5=0,"",ETPT_TPRX!AE5)))</f>
      </c>
      <c r="AF5" s="141">
        <f>IF(ISBLANK(ETPT_TPRX_DDG!$D$5),"",IF(ISERROR(ETPT_TPRX!AF5),"",IF(ETPT_TPRX!AF5=0,"",ETPT_TPRX!AF5)))</f>
      </c>
      <c r="AG5" s="134">
        <f t="shared" ref="AG5:AG15" si="3">SUM(AD5:AF5)</f>
        <v>0</v>
      </c>
    </row>
    <row r="6" spans="1:33" x14ac:dyDescent="0.25">
      <c r="A6" s="133" t="s">
        <v>1614</v>
      </c>
      <c r="B6" s="104"/>
      <c r="C6" s="104"/>
      <c r="D6" s="104">
        <f t="shared" ref="D6:D15" si="4">IF(ISBLANK($D$5),"",$D$5)</f>
      </c>
      <c r="E6" s="104" t="s">
        <v>1544</v>
      </c>
      <c r="F6" s="196" t="s">
        <v>1545</v>
      </c>
      <c r="G6" s="141">
        <f>IF(ISBLANK(ETPT_TPRX_DDG!$D$5),"",IF(ISERROR(ETPT_TPRX!G6),"",IF(ETPT_TPRX!G6=0,"",ETPT_TPRX!G6)))</f>
      </c>
      <c r="H6" s="134">
        <f t="shared" si="0"/>
        <v>0</v>
      </c>
      <c r="I6" s="141">
        <f>IF(ISBLANK(ETPT_TPRX_DDG!$D$5),"",IF(ISERROR(ETPT_TPRX!I6),"",IF(ETPT_TPRX!I6=0,"",ETPT_TPRX!I6)))</f>
      </c>
      <c r="J6" s="141">
        <f>IF(ISBLANK(ETPT_TPRX_DDG!$D$5),"",IF(ISERROR(ETPT_TPRX!J6),"",IF(ETPT_TPRX!J6=0,"",ETPT_TPRX!J6)))</f>
      </c>
      <c r="K6" s="141">
        <f>IF(ISBLANK(ETPT_TPRX_DDG!$D$5),"",IF(ISERROR(ETPT_TPRX!K6),"",IF(ETPT_TPRX!K6=0,"",ETPT_TPRX!K6)))</f>
      </c>
      <c r="L6" s="141">
        <f>IF(ISBLANK(ETPT_TPRX_DDG!$D$5),"",IF(ISERROR(ETPT_TPRX!L6),"",IF(ETPT_TPRX!L6=0,"",ETPT_TPRX!L6)))</f>
      </c>
      <c r="M6" s="141">
        <f>IF(ISBLANK(ETPT_TPRX_DDG!$D$5),"",IF(ISERROR(ETPT_TPRX!M6),"",IF(ETPT_TPRX!M6=0,"",ETPT_TPRX!M6)))</f>
      </c>
      <c r="N6" s="141">
        <f>IF(ISBLANK(ETPT_TPRX_DDG!$D$5),"",IF(ISERROR(ETPT_TPRX!N6),"",IF(ETPT_TPRX!N6=0,"",ETPT_TPRX!N6)))</f>
      </c>
      <c r="O6" s="141">
        <f>IF(ISBLANK(ETPT_TPRX_DDG!$D$5),"",IF(ISERROR(ETPT_TPRX!O6),"",IF(ETPT_TPRX!O6=0,"",ETPT_TPRX!O6)))</f>
      </c>
      <c r="P6" s="141">
        <f>IF(ISBLANK(ETPT_TPRX_DDG!$D$5),"",IF(ISERROR(ETPT_TPRX!P6),"",IF(ETPT_TPRX!P6=0,"",ETPT_TPRX!P6)))</f>
      </c>
      <c r="Q6" s="141">
        <f>IF(ISBLANK(ETPT_TPRX_DDG!$D$5),"",IF(ISERROR(ETPT_TPRX!Q6),"",IF(ETPT_TPRX!Q6=0,"",ETPT_TPRX!Q6)))</f>
      </c>
      <c r="R6" s="141">
        <f>IF(ISBLANK(ETPT_TPRX_DDG!$D$5),"",IF(ISERROR(ETPT_TPRX!R6),"",IF(ETPT_TPRX!R6=0,"",ETPT_TPRX!R6)))</f>
      </c>
      <c r="S6" s="134">
        <f t="shared" si="1"/>
        <v>0</v>
      </c>
      <c r="T6" s="141">
        <f>IF(ISBLANK(ETPT_TPRX_DDG!$D$5),"",IF(ISERROR(ETPT_TPRX!T6),"",IF(ETPT_TPRX!T6=0,"",ETPT_TPRX!T6)))</f>
      </c>
      <c r="U6" s="141">
        <f>IF(ISBLANK(ETPT_TPRX_DDG!$D$5),"",IF(ISERROR(ETPT_TPRX!U6),"",IF(ETPT_TPRX!U6=0,"",ETPT_TPRX!U6)))</f>
      </c>
      <c r="V6" s="141">
        <f>IF(ISBLANK(ETPT_TPRX_DDG!$D$5),"",IF(ISERROR(ETPT_TPRX!V6),"",IF(ETPT_TPRX!V6=0,"",ETPT_TPRX!V6)))</f>
      </c>
      <c r="W6" s="141">
        <f>IF(ISBLANK(ETPT_TPRX_DDG!$D$5),"",IF(ISERROR(ETPT_TPRX!W6),"",IF(ETPT_TPRX!W6=0,"",ETPT_TPRX!W6)))</f>
      </c>
      <c r="X6" s="141">
        <f>IF(ISBLANK(ETPT_TPRX_DDG!$D$5),"",IF(ISERROR(ETPT_TPRX!X6),"",IF(ETPT_TPRX!X6=0,"",ETPT_TPRX!X6)))</f>
      </c>
      <c r="Y6" s="141">
        <f>IF(ISBLANK(ETPT_TPRX_DDG!$D$5),"",IF(ISERROR(ETPT_TPRX!Y6),"",IF(ETPT_TPRX!Y6=0,"",ETPT_TPRX!Y6)))</f>
      </c>
      <c r="Z6" s="141">
        <f>IF(ISBLANK(ETPT_TPRX_DDG!$D$5),"",IF(ISERROR(ETPT_TPRX!Z6),"",IF(ETPT_TPRX!Z6=0,"",ETPT_TPRX!Z6)))</f>
      </c>
      <c r="AA6" s="141">
        <f>IF(ISBLANK(ETPT_TPRX_DDG!$D$5),"",IF(ISERROR(ETPT_TPRX!AA6),"",IF(ETPT_TPRX!AA6=0,"",ETPT_TPRX!AA6)))</f>
      </c>
      <c r="AB6" s="141">
        <f>IF(ISBLANK(ETPT_TPRX_DDG!$D$5),"",IF(ISERROR(ETPT_TPRX!AB6),"",IF(ETPT_TPRX!AB6=0,"",ETPT_TPRX!AB6)))</f>
      </c>
      <c r="AC6" s="134">
        <f t="shared" si="2"/>
        <v>0</v>
      </c>
      <c r="AD6" s="141">
        <f>IF(ISBLANK(ETPT_TPRX_DDG!$D$5),"",IF(ISERROR(ETPT_TPRX!AD6),"",IF(ETPT_TPRX!AD6=0,"",ETPT_TPRX!AD6)))</f>
      </c>
      <c r="AE6" s="141">
        <f>IF(ISBLANK(ETPT_TPRX_DDG!$D$5),"",IF(ISERROR(ETPT_TPRX!AE6),"",IF(ETPT_TPRX!AE6=0,"",ETPT_TPRX!AE6)))</f>
      </c>
      <c r="AF6" s="141">
        <f>IF(ISBLANK(ETPT_TPRX_DDG!$D$5),"",IF(ISERROR(ETPT_TPRX!AF6),"",IF(ETPT_TPRX!AF6=0,"",ETPT_TPRX!AF6)))</f>
      </c>
      <c r="AG6" s="134">
        <f t="shared" si="3"/>
        <v>0</v>
      </c>
    </row>
    <row r="7" spans="1:33" x14ac:dyDescent="0.25">
      <c r="A7" s="133" t="s">
        <v>1614</v>
      </c>
      <c r="B7" s="104"/>
      <c r="C7" s="104"/>
      <c r="D7" s="104">
        <f t="shared" si="4"/>
      </c>
      <c r="E7" s="104" t="s">
        <v>1547</v>
      </c>
      <c r="F7" s="196" t="s">
        <v>1548</v>
      </c>
      <c r="G7" s="141">
        <f>IF(ISBLANK(ETPT_TPRX_DDG!$D$5),"",IF(ISERROR(ETPT_TPRX!G7),"",IF(ETPT_TPRX!G7=0,"",ETPT_TPRX!G7)))</f>
      </c>
      <c r="H7" s="134">
        <f t="shared" si="0"/>
        <v>0</v>
      </c>
      <c r="I7" s="141">
        <f>IF(ISBLANK(ETPT_TPRX_DDG!$D$5),"",IF(ISERROR(ETPT_TPRX!I7),"",IF(ETPT_TPRX!I7=0,"",ETPT_TPRX!I7)))</f>
      </c>
      <c r="J7" s="141">
        <f>IF(ISBLANK(ETPT_TPRX_DDG!$D$5),"",IF(ISERROR(ETPT_TPRX!J7),"",IF(ETPT_TPRX!J7=0,"",ETPT_TPRX!J7)))</f>
      </c>
      <c r="K7" s="141">
        <f>IF(ISBLANK(ETPT_TPRX_DDG!$D$5),"",IF(ISERROR(ETPT_TPRX!K7),"",IF(ETPT_TPRX!K7=0,"",ETPT_TPRX!K7)))</f>
      </c>
      <c r="L7" s="141">
        <f>IF(ISBLANK(ETPT_TPRX_DDG!$D$5),"",IF(ISERROR(ETPT_TPRX!L7),"",IF(ETPT_TPRX!L7=0,"",ETPT_TPRX!L7)))</f>
      </c>
      <c r="M7" s="141">
        <f>IF(ISBLANK(ETPT_TPRX_DDG!$D$5),"",IF(ISERROR(ETPT_TPRX!M7),"",IF(ETPT_TPRX!M7=0,"",ETPT_TPRX!M7)))</f>
      </c>
      <c r="N7" s="141">
        <f>IF(ISBLANK(ETPT_TPRX_DDG!$D$5),"",IF(ISERROR(ETPT_TPRX!N7),"",IF(ETPT_TPRX!N7=0,"",ETPT_TPRX!N7)))</f>
      </c>
      <c r="O7" s="141">
        <f>IF(ISBLANK(ETPT_TPRX_DDG!$D$5),"",IF(ISERROR(ETPT_TPRX!O7),"",IF(ETPT_TPRX!O7=0,"",ETPT_TPRX!O7)))</f>
      </c>
      <c r="P7" s="141">
        <f>IF(ISBLANK(ETPT_TPRX_DDG!$D$5),"",IF(ISERROR(ETPT_TPRX!P7),"",IF(ETPT_TPRX!P7=0,"",ETPT_TPRX!P7)))</f>
      </c>
      <c r="Q7" s="141">
        <f>IF(ISBLANK(ETPT_TPRX_DDG!$D$5),"",IF(ISERROR(ETPT_TPRX!Q7),"",IF(ETPT_TPRX!Q7=0,"",ETPT_TPRX!Q7)))</f>
      </c>
      <c r="R7" s="141">
        <f>IF(ISBLANK(ETPT_TPRX_DDG!$D$5),"",IF(ISERROR(ETPT_TPRX!R7),"",IF(ETPT_TPRX!R7=0,"",ETPT_TPRX!R7)))</f>
      </c>
      <c r="S7" s="134">
        <f t="shared" si="1"/>
        <v>0</v>
      </c>
      <c r="T7" s="141">
        <f>IF(ISBLANK(ETPT_TPRX_DDG!$D$5),"",IF(ISERROR(ETPT_TPRX!T7),"",IF(ETPT_TPRX!T7=0,"",ETPT_TPRX!T7)))</f>
      </c>
      <c r="U7" s="141">
        <f>IF(ISBLANK(ETPT_TPRX_DDG!$D$5),"",IF(ISERROR(ETPT_TPRX!U7),"",IF(ETPT_TPRX!U7=0,"",ETPT_TPRX!U7)))</f>
      </c>
      <c r="V7" s="141">
        <f>IF(ISBLANK(ETPT_TPRX_DDG!$D$5),"",IF(ISERROR(ETPT_TPRX!V7),"",IF(ETPT_TPRX!V7=0,"",ETPT_TPRX!V7)))</f>
      </c>
      <c r="W7" s="141">
        <f>IF(ISBLANK(ETPT_TPRX_DDG!$D$5),"",IF(ISERROR(ETPT_TPRX!W7),"",IF(ETPT_TPRX!W7=0,"",ETPT_TPRX!W7)))</f>
      </c>
      <c r="X7" s="141">
        <f>IF(ISBLANK(ETPT_TPRX_DDG!$D$5),"",IF(ISERROR(ETPT_TPRX!X7),"",IF(ETPT_TPRX!X7=0,"",ETPT_TPRX!X7)))</f>
      </c>
      <c r="Y7" s="141">
        <f>IF(ISBLANK(ETPT_TPRX_DDG!$D$5),"",IF(ISERROR(ETPT_TPRX!Y7),"",IF(ETPT_TPRX!Y7=0,"",ETPT_TPRX!Y7)))</f>
      </c>
      <c r="Z7" s="141">
        <f>IF(ISBLANK(ETPT_TPRX_DDG!$D$5),"",IF(ISERROR(ETPT_TPRX!Z7),"",IF(ETPT_TPRX!Z7=0,"",ETPT_TPRX!Z7)))</f>
      </c>
      <c r="AA7" s="141">
        <f>IF(ISBLANK(ETPT_TPRX_DDG!$D$5),"",IF(ISERROR(ETPT_TPRX!AA7),"",IF(ETPT_TPRX!AA7=0,"",ETPT_TPRX!AA7)))</f>
      </c>
      <c r="AB7" s="141">
        <f>IF(ISBLANK(ETPT_TPRX_DDG!$D$5),"",IF(ISERROR(ETPT_TPRX!AB7),"",IF(ETPT_TPRX!AB7=0,"",ETPT_TPRX!AB7)))</f>
      </c>
      <c r="AC7" s="134">
        <f t="shared" si="2"/>
        <v>0</v>
      </c>
      <c r="AD7" s="141">
        <f>IF(ISBLANK(ETPT_TPRX_DDG!$D$5),"",IF(ISERROR(ETPT_TPRX!AD7),"",IF(ETPT_TPRX!AD7=0,"",ETPT_TPRX!AD7)))</f>
      </c>
      <c r="AE7" s="141">
        <f>IF(ISBLANK(ETPT_TPRX_DDG!$D$5),"",IF(ISERROR(ETPT_TPRX!AE7),"",IF(ETPT_TPRX!AE7=0,"",ETPT_TPRX!AE7)))</f>
      </c>
      <c r="AF7" s="141">
        <f>IF(ISBLANK(ETPT_TPRX_DDG!$D$5),"",IF(ISERROR(ETPT_TPRX!AF7),"",IF(ETPT_TPRX!AF7=0,"",ETPT_TPRX!AF7)))</f>
      </c>
      <c r="AG7" s="134">
        <f t="shared" si="3"/>
        <v>0</v>
      </c>
    </row>
    <row r="8" spans="1:33" x14ac:dyDescent="0.25">
      <c r="A8" s="133" t="s">
        <v>1614</v>
      </c>
      <c r="B8" s="104"/>
      <c r="C8" s="104"/>
      <c r="D8" s="104">
        <f t="shared" si="4"/>
      </c>
      <c r="E8" s="104" t="s">
        <v>1551</v>
      </c>
      <c r="F8" s="196" t="s">
        <v>1552</v>
      </c>
      <c r="G8" s="141">
        <f>IF(ISBLANK(ETPT_TPRX_DDG!$D$5),"",IF(ISERROR(ETPT_TPRX!G8),"",IF(ETPT_TPRX!G8=0,"",ETPT_TPRX!G8)))</f>
      </c>
      <c r="H8" s="134">
        <f t="shared" si="0"/>
        <v>0</v>
      </c>
      <c r="I8" s="141">
        <f>IF(ISBLANK(ETPT_TPRX_DDG!$D$5),"",IF(ISERROR(ETPT_TPRX!I8),"",IF(ETPT_TPRX!I8=0,"",ETPT_TPRX!I8)))</f>
      </c>
      <c r="J8" s="141">
        <f>IF(ISBLANK(ETPT_TPRX_DDG!$D$5),"",IF(ISERROR(ETPT_TPRX!J8),"",IF(ETPT_TPRX!J8=0,"",ETPT_TPRX!J8)))</f>
      </c>
      <c r="K8" s="141">
        <f>IF(ISBLANK(ETPT_TPRX_DDG!$D$5),"",IF(ISERROR(ETPT_TPRX!K8),"",IF(ETPT_TPRX!K8=0,"",ETPT_TPRX!K8)))</f>
      </c>
      <c r="L8" s="141">
        <f>IF(ISBLANK(ETPT_TPRX_DDG!$D$5),"",IF(ISERROR(ETPT_TPRX!L8),"",IF(ETPT_TPRX!L8=0,"",ETPT_TPRX!L8)))</f>
      </c>
      <c r="M8" s="141">
        <f>IF(ISBLANK(ETPT_TPRX_DDG!$D$5),"",IF(ISERROR(ETPT_TPRX!M8),"",IF(ETPT_TPRX!M8=0,"",ETPT_TPRX!M8)))</f>
      </c>
      <c r="N8" s="141">
        <f>IF(ISBLANK(ETPT_TPRX_DDG!$D$5),"",IF(ISERROR(ETPT_TPRX!N8),"",IF(ETPT_TPRX!N8=0,"",ETPT_TPRX!N8)))</f>
      </c>
      <c r="O8" s="141">
        <f>IF(ISBLANK(ETPT_TPRX_DDG!$D$5),"",IF(ISERROR(ETPT_TPRX!O8),"",IF(ETPT_TPRX!O8=0,"",ETPT_TPRX!O8)))</f>
      </c>
      <c r="P8" s="141">
        <f>IF(ISBLANK(ETPT_TPRX_DDG!$D$5),"",IF(ISERROR(ETPT_TPRX!P8),"",IF(ETPT_TPRX!P8=0,"",ETPT_TPRX!P8)))</f>
      </c>
      <c r="Q8" s="141">
        <f>IF(ISBLANK(ETPT_TPRX_DDG!$D$5),"",IF(ISERROR(ETPT_TPRX!Q8),"",IF(ETPT_TPRX!Q8=0,"",ETPT_TPRX!Q8)))</f>
      </c>
      <c r="R8" s="141">
        <f>IF(ISBLANK(ETPT_TPRX_DDG!$D$5),"",IF(ISERROR(ETPT_TPRX!R8),"",IF(ETPT_TPRX!R8=0,"",ETPT_TPRX!R8)))</f>
      </c>
      <c r="S8" s="134">
        <f t="shared" si="1"/>
        <v>0</v>
      </c>
      <c r="T8" s="141">
        <f>IF(ISBLANK(ETPT_TPRX_DDG!$D$5),"",IF(ISERROR(ETPT_TPRX!T8),"",IF(ETPT_TPRX!T8=0,"",ETPT_TPRX!T8)))</f>
      </c>
      <c r="U8" s="141">
        <f>IF(ISBLANK(ETPT_TPRX_DDG!$D$5),"",IF(ISERROR(ETPT_TPRX!U8),"",IF(ETPT_TPRX!U8=0,"",ETPT_TPRX!U8)))</f>
      </c>
      <c r="V8" s="141">
        <f>IF(ISBLANK(ETPT_TPRX_DDG!$D$5),"",IF(ISERROR(ETPT_TPRX!V8),"",IF(ETPT_TPRX!V8=0,"",ETPT_TPRX!V8)))</f>
      </c>
      <c r="W8" s="141">
        <f>IF(ISBLANK(ETPT_TPRX_DDG!$D$5),"",IF(ISERROR(ETPT_TPRX!W8),"",IF(ETPT_TPRX!W8=0,"",ETPT_TPRX!W8)))</f>
      </c>
      <c r="X8" s="141">
        <f>IF(ISBLANK(ETPT_TPRX_DDG!$D$5),"",IF(ISERROR(ETPT_TPRX!X8),"",IF(ETPT_TPRX!X8=0,"",ETPT_TPRX!X8)))</f>
      </c>
      <c r="Y8" s="141">
        <f>IF(ISBLANK(ETPT_TPRX_DDG!$D$5),"",IF(ISERROR(ETPT_TPRX!Y8),"",IF(ETPT_TPRX!Y8=0,"",ETPT_TPRX!Y8)))</f>
      </c>
      <c r="Z8" s="141">
        <f>IF(ISBLANK(ETPT_TPRX_DDG!$D$5),"",IF(ISERROR(ETPT_TPRX!Z8),"",IF(ETPT_TPRX!Z8=0,"",ETPT_TPRX!Z8)))</f>
      </c>
      <c r="AA8" s="141">
        <f>IF(ISBLANK(ETPT_TPRX_DDG!$D$5),"",IF(ISERROR(ETPT_TPRX!AA8),"",IF(ETPT_TPRX!AA8=0,"",ETPT_TPRX!AA8)))</f>
      </c>
      <c r="AB8" s="141">
        <f>IF(ISBLANK(ETPT_TPRX_DDG!$D$5),"",IF(ISERROR(ETPT_TPRX!AB8),"",IF(ETPT_TPRX!AB8=0,"",ETPT_TPRX!AB8)))</f>
      </c>
      <c r="AC8" s="134">
        <f t="shared" si="2"/>
        <v>0</v>
      </c>
      <c r="AD8" s="141">
        <f>IF(ISBLANK(ETPT_TPRX_DDG!$D$5),"",IF(ISERROR(ETPT_TPRX!AD8),"",IF(ETPT_TPRX!AD8=0,"",ETPT_TPRX!AD8)))</f>
      </c>
      <c r="AE8" s="141">
        <f>IF(ISBLANK(ETPT_TPRX_DDG!$D$5),"",IF(ISERROR(ETPT_TPRX!AE8),"",IF(ETPT_TPRX!AE8=0,"",ETPT_TPRX!AE8)))</f>
      </c>
      <c r="AF8" s="141">
        <f>IF(ISBLANK(ETPT_TPRX_DDG!$D$5),"",IF(ISERROR(ETPT_TPRX!AF8),"",IF(ETPT_TPRX!AF8=0,"",ETPT_TPRX!AF8)))</f>
      </c>
      <c r="AG8" s="134">
        <f t="shared" si="3"/>
        <v>0</v>
      </c>
    </row>
    <row r="9" spans="1:33" x14ac:dyDescent="0.25">
      <c r="A9" s="133" t="s">
        <v>1614</v>
      </c>
      <c r="B9" s="104"/>
      <c r="C9" s="104"/>
      <c r="D9" s="104">
        <f t="shared" si="4"/>
      </c>
      <c r="E9" s="104" t="s">
        <v>1553</v>
      </c>
      <c r="F9" s="196" t="s">
        <v>1554</v>
      </c>
      <c r="G9" s="141">
        <f>IF(ISBLANK(ETPT_TPRX_DDG!$D$5),"",IF(ISERROR(ETPT_TPRX!G9),"",IF(ETPT_TPRX!G9=0,"",ETPT_TPRX!G9)))</f>
      </c>
      <c r="H9" s="134">
        <f t="shared" si="0"/>
        <v>0</v>
      </c>
      <c r="I9" s="141">
        <f>IF(ISBLANK(ETPT_TPRX_DDG!$D$5),"",IF(ISERROR(ETPT_TPRX!I9),"",IF(ETPT_TPRX!I9=0,"",ETPT_TPRX!I9)))</f>
      </c>
      <c r="J9" s="141">
        <f>IF(ISBLANK(ETPT_TPRX_DDG!$D$5),"",IF(ISERROR(ETPT_TPRX!J9),"",IF(ETPT_TPRX!J9=0,"",ETPT_TPRX!J9)))</f>
      </c>
      <c r="K9" s="141">
        <f>IF(ISBLANK(ETPT_TPRX_DDG!$D$5),"",IF(ISERROR(ETPT_TPRX!K9),"",IF(ETPT_TPRX!K9=0,"",ETPT_TPRX!K9)))</f>
      </c>
      <c r="L9" s="141">
        <f>IF(ISBLANK(ETPT_TPRX_DDG!$D$5),"",IF(ISERROR(ETPT_TPRX!L9),"",IF(ETPT_TPRX!L9=0,"",ETPT_TPRX!L9)))</f>
      </c>
      <c r="M9" s="141">
        <f>IF(ISBLANK(ETPT_TPRX_DDG!$D$5),"",IF(ISERROR(ETPT_TPRX!M9),"",IF(ETPT_TPRX!M9=0,"",ETPT_TPRX!M9)))</f>
      </c>
      <c r="N9" s="141">
        <f>IF(ISBLANK(ETPT_TPRX_DDG!$D$5),"",IF(ISERROR(ETPT_TPRX!N9),"",IF(ETPT_TPRX!N9=0,"",ETPT_TPRX!N9)))</f>
      </c>
      <c r="O9" s="141">
        <f>IF(ISBLANK(ETPT_TPRX_DDG!$D$5),"",IF(ISERROR(ETPT_TPRX!O9),"",IF(ETPT_TPRX!O9=0,"",ETPT_TPRX!O9)))</f>
      </c>
      <c r="P9" s="141">
        <f>IF(ISBLANK(ETPT_TPRX_DDG!$D$5),"",IF(ISERROR(ETPT_TPRX!P9),"",IF(ETPT_TPRX!P9=0,"",ETPT_TPRX!P9)))</f>
      </c>
      <c r="Q9" s="141">
        <f>IF(ISBLANK(ETPT_TPRX_DDG!$D$5),"",IF(ISERROR(ETPT_TPRX!Q9),"",IF(ETPT_TPRX!Q9=0,"",ETPT_TPRX!Q9)))</f>
      </c>
      <c r="R9" s="141">
        <f>IF(ISBLANK(ETPT_TPRX_DDG!$D$5),"",IF(ISERROR(ETPT_TPRX!R9),"",IF(ETPT_TPRX!R9=0,"",ETPT_TPRX!R9)))</f>
      </c>
      <c r="S9" s="134">
        <f t="shared" si="1"/>
        <v>0</v>
      </c>
      <c r="T9" s="141">
        <f>IF(ISBLANK(ETPT_TPRX_DDG!$D$5),"",IF(ISERROR(ETPT_TPRX!T9),"",IF(ETPT_TPRX!T9=0,"",ETPT_TPRX!T9)))</f>
      </c>
      <c r="U9" s="141">
        <f>IF(ISBLANK(ETPT_TPRX_DDG!$D$5),"",IF(ISERROR(ETPT_TPRX!U9),"",IF(ETPT_TPRX!U9=0,"",ETPT_TPRX!U9)))</f>
      </c>
      <c r="V9" s="141">
        <f>IF(ISBLANK(ETPT_TPRX_DDG!$D$5),"",IF(ISERROR(ETPT_TPRX!V9),"",IF(ETPT_TPRX!V9=0,"",ETPT_TPRX!V9)))</f>
      </c>
      <c r="W9" s="141">
        <f>IF(ISBLANK(ETPT_TPRX_DDG!$D$5),"",IF(ISERROR(ETPT_TPRX!W9),"",IF(ETPT_TPRX!W9=0,"",ETPT_TPRX!W9)))</f>
      </c>
      <c r="X9" s="141">
        <f>IF(ISBLANK(ETPT_TPRX_DDG!$D$5),"",IF(ISERROR(ETPT_TPRX!X9),"",IF(ETPT_TPRX!X9=0,"",ETPT_TPRX!X9)))</f>
      </c>
      <c r="Y9" s="141">
        <f>IF(ISBLANK(ETPT_TPRX_DDG!$D$5),"",IF(ISERROR(ETPT_TPRX!Y9),"",IF(ETPT_TPRX!Y9=0,"",ETPT_TPRX!Y9)))</f>
      </c>
      <c r="Z9" s="141">
        <f>IF(ISBLANK(ETPT_TPRX_DDG!$D$5),"",IF(ISERROR(ETPT_TPRX!Z9),"",IF(ETPT_TPRX!Z9=0,"",ETPT_TPRX!Z9)))</f>
      </c>
      <c r="AA9" s="141">
        <f>IF(ISBLANK(ETPT_TPRX_DDG!$D$5),"",IF(ISERROR(ETPT_TPRX!AA9),"",IF(ETPT_TPRX!AA9=0,"",ETPT_TPRX!AA9)))</f>
      </c>
      <c r="AB9" s="141">
        <f>IF(ISBLANK(ETPT_TPRX_DDG!$D$5),"",IF(ISERROR(ETPT_TPRX!AB9),"",IF(ETPT_TPRX!AB9=0,"",ETPT_TPRX!AB9)))</f>
      </c>
      <c r="AC9" s="134">
        <f t="shared" si="2"/>
        <v>0</v>
      </c>
      <c r="AD9" s="141">
        <f>IF(ISBLANK(ETPT_TPRX_DDG!$D$5),"",IF(ISERROR(ETPT_TPRX!AD9),"",IF(ETPT_TPRX!AD9=0,"",ETPT_TPRX!AD9)))</f>
      </c>
      <c r="AE9" s="141">
        <f>IF(ISBLANK(ETPT_TPRX_DDG!$D$5),"",IF(ISERROR(ETPT_TPRX!AE9),"",IF(ETPT_TPRX!AE9=0,"",ETPT_TPRX!AE9)))</f>
      </c>
      <c r="AF9" s="141">
        <f>IF(ISBLANK(ETPT_TPRX_DDG!$D$5),"",IF(ISERROR(ETPT_TPRX!AF9),"",IF(ETPT_TPRX!AF9=0,"",ETPT_TPRX!AF9)))</f>
      </c>
      <c r="AG9" s="134">
        <f t="shared" si="3"/>
        <v>0</v>
      </c>
    </row>
    <row r="10" spans="1:33" x14ac:dyDescent="0.25">
      <c r="A10" s="133" t="s">
        <v>1614</v>
      </c>
      <c r="B10" s="104"/>
      <c r="C10" s="104"/>
      <c r="D10" s="104">
        <f t="shared" si="4"/>
      </c>
      <c r="E10" s="104" t="s">
        <v>1555</v>
      </c>
      <c r="F10" s="196" t="s">
        <v>1556</v>
      </c>
      <c r="G10" s="141">
        <f>IF(ISBLANK(ETPT_TPRX_DDG!$D$5),"",IF(ISERROR(ETPT_TPRX!G10),"",IF(ETPT_TPRX!G10=0,"",ETPT_TPRX!G10)))</f>
      </c>
      <c r="H10" s="134">
        <f t="shared" si="0"/>
        <v>0</v>
      </c>
      <c r="I10" s="141">
        <f>IF(ISBLANK(ETPT_TPRX_DDG!$D$5),"",IF(ISERROR(ETPT_TPRX!I10),"",IF(ETPT_TPRX!I10=0,"",ETPT_TPRX!I10)))</f>
      </c>
      <c r="J10" s="141">
        <f>IF(ISBLANK(ETPT_TPRX_DDG!$D$5),"",IF(ISERROR(ETPT_TPRX!J10),"",IF(ETPT_TPRX!J10=0,"",ETPT_TPRX!J10)))</f>
      </c>
      <c r="K10" s="141">
        <f>IF(ISBLANK(ETPT_TPRX_DDG!$D$5),"",IF(ISERROR(ETPT_TPRX!K10),"",IF(ETPT_TPRX!K10=0,"",ETPT_TPRX!K10)))</f>
      </c>
      <c r="L10" s="141">
        <f>IF(ISBLANK(ETPT_TPRX_DDG!$D$5),"",IF(ISERROR(ETPT_TPRX!L10),"",IF(ETPT_TPRX!L10=0,"",ETPT_TPRX!L10)))</f>
      </c>
      <c r="M10" s="141">
        <f>IF(ISBLANK(ETPT_TPRX_DDG!$D$5),"",IF(ISERROR(ETPT_TPRX!M10),"",IF(ETPT_TPRX!M10=0,"",ETPT_TPRX!M10)))</f>
      </c>
      <c r="N10" s="141">
        <f>IF(ISBLANK(ETPT_TPRX_DDG!$D$5),"",IF(ISERROR(ETPT_TPRX!N10),"",IF(ETPT_TPRX!N10=0,"",ETPT_TPRX!N10)))</f>
      </c>
      <c r="O10" s="141">
        <f>IF(ISBLANK(ETPT_TPRX_DDG!$D$5),"",IF(ISERROR(ETPT_TPRX!O10),"",IF(ETPT_TPRX!O10=0,"",ETPT_TPRX!O10)))</f>
      </c>
      <c r="P10" s="141">
        <f>IF(ISBLANK(ETPT_TPRX_DDG!$D$5),"",IF(ISERROR(ETPT_TPRX!P10),"",IF(ETPT_TPRX!P10=0,"",ETPT_TPRX!P10)))</f>
      </c>
      <c r="Q10" s="141">
        <f>IF(ISBLANK(ETPT_TPRX_DDG!$D$5),"",IF(ISERROR(ETPT_TPRX!Q10),"",IF(ETPT_TPRX!Q10=0,"",ETPT_TPRX!Q10)))</f>
      </c>
      <c r="R10" s="141">
        <f>IF(ISBLANK(ETPT_TPRX_DDG!$D$5),"",IF(ISERROR(ETPT_TPRX!R10),"",IF(ETPT_TPRX!R10=0,"",ETPT_TPRX!R10)))</f>
      </c>
      <c r="S10" s="134">
        <f t="shared" si="1"/>
        <v>0</v>
      </c>
      <c r="T10" s="141">
        <f>IF(ISBLANK(ETPT_TPRX_DDG!$D$5),"",IF(ISERROR(ETPT_TPRX!T10),"",IF(ETPT_TPRX!T10=0,"",ETPT_TPRX!T10)))</f>
      </c>
      <c r="U10" s="141">
        <f>IF(ISBLANK(ETPT_TPRX_DDG!$D$5),"",IF(ISERROR(ETPT_TPRX!U10),"",IF(ETPT_TPRX!U10=0,"",ETPT_TPRX!U10)))</f>
      </c>
      <c r="V10" s="141">
        <f>IF(ISBLANK(ETPT_TPRX_DDG!$D$5),"",IF(ISERROR(ETPT_TPRX!V10),"",IF(ETPT_TPRX!V10=0,"",ETPT_TPRX!V10)))</f>
      </c>
      <c r="W10" s="141">
        <f>IF(ISBLANK(ETPT_TPRX_DDG!$D$5),"",IF(ISERROR(ETPT_TPRX!W10),"",IF(ETPT_TPRX!W10=0,"",ETPT_TPRX!W10)))</f>
      </c>
      <c r="X10" s="141">
        <f>IF(ISBLANK(ETPT_TPRX_DDG!$D$5),"",IF(ISERROR(ETPT_TPRX!X10),"",IF(ETPT_TPRX!X10=0,"",ETPT_TPRX!X10)))</f>
      </c>
      <c r="Y10" s="141">
        <f>IF(ISBLANK(ETPT_TPRX_DDG!$D$5),"",IF(ISERROR(ETPT_TPRX!Y10),"",IF(ETPT_TPRX!Y10=0,"",ETPT_TPRX!Y10)))</f>
      </c>
      <c r="Z10" s="141">
        <f>IF(ISBLANK(ETPT_TPRX_DDG!$D$5),"",IF(ISERROR(ETPT_TPRX!Z10),"",IF(ETPT_TPRX!Z10=0,"",ETPT_TPRX!Z10)))</f>
      </c>
      <c r="AA10" s="141">
        <f>IF(ISBLANK(ETPT_TPRX_DDG!$D$5),"",IF(ISERROR(ETPT_TPRX!AA10),"",IF(ETPT_TPRX!AA10=0,"",ETPT_TPRX!AA10)))</f>
      </c>
      <c r="AB10" s="141">
        <f>IF(ISBLANK(ETPT_TPRX_DDG!$D$5),"",IF(ISERROR(ETPT_TPRX!AB10),"",IF(ETPT_TPRX!AB10=0,"",ETPT_TPRX!AB10)))</f>
      </c>
      <c r="AC10" s="134">
        <f t="shared" si="2"/>
        <v>0</v>
      </c>
      <c r="AD10" s="141">
        <f>IF(ISBLANK(ETPT_TPRX_DDG!$D$5),"",IF(ISERROR(ETPT_TPRX!AD10),"",IF(ETPT_TPRX!AD10=0,"",ETPT_TPRX!AD10)))</f>
      </c>
      <c r="AE10" s="141">
        <f>IF(ISBLANK(ETPT_TPRX_DDG!$D$5),"",IF(ISERROR(ETPT_TPRX!AE10),"",IF(ETPT_TPRX!AE10=0,"",ETPT_TPRX!AE10)))</f>
      </c>
      <c r="AF10" s="141">
        <f>IF(ISBLANK(ETPT_TPRX_DDG!$D$5),"",IF(ISERROR(ETPT_TPRX!AF10),"",IF(ETPT_TPRX!AF10=0,"",ETPT_TPRX!AF10)))</f>
      </c>
      <c r="AG10" s="134">
        <f t="shared" si="3"/>
        <v>0</v>
      </c>
    </row>
    <row r="11" spans="1:33" x14ac:dyDescent="0.25">
      <c r="A11" s="133" t="s">
        <v>1614</v>
      </c>
      <c r="B11" s="104"/>
      <c r="C11" s="104"/>
      <c r="D11" s="104">
        <f t="shared" si="4"/>
      </c>
      <c r="E11" s="104" t="s">
        <v>1557</v>
      </c>
      <c r="F11" s="196" t="s">
        <v>1558</v>
      </c>
      <c r="G11" s="141">
        <f>IF(ISBLANK(ETPT_TPRX_DDG!$D$5),"",IF(ISERROR(ETPT_TPRX!G11),"",IF(ETPT_TPRX!G11=0,"",ETPT_TPRX!G11)))</f>
      </c>
      <c r="H11" s="134">
        <f t="shared" si="0"/>
        <v>0</v>
      </c>
      <c r="I11" s="141">
        <f>IF(ISBLANK(ETPT_TPRX_DDG!$D$5),"",IF(ISERROR(ETPT_TPRX!I11),"",IF(ETPT_TPRX!I11=0,"",ETPT_TPRX!I11)))</f>
      </c>
      <c r="J11" s="141">
        <f>IF(ISBLANK(ETPT_TPRX_DDG!$D$5),"",IF(ISERROR(ETPT_TPRX!J11),"",IF(ETPT_TPRX!J11=0,"",ETPT_TPRX!J11)))</f>
      </c>
      <c r="K11" s="141">
        <f>IF(ISBLANK(ETPT_TPRX_DDG!$D$5),"",IF(ISERROR(ETPT_TPRX!K11),"",IF(ETPT_TPRX!K11=0,"",ETPT_TPRX!K11)))</f>
      </c>
      <c r="L11" s="141">
        <f>IF(ISBLANK(ETPT_TPRX_DDG!$D$5),"",IF(ISERROR(ETPT_TPRX!L11),"",IF(ETPT_TPRX!L11=0,"",ETPT_TPRX!L11)))</f>
      </c>
      <c r="M11" s="141">
        <f>IF(ISBLANK(ETPT_TPRX_DDG!$D$5),"",IF(ISERROR(ETPT_TPRX!M11),"",IF(ETPT_TPRX!M11=0,"",ETPT_TPRX!M11)))</f>
      </c>
      <c r="N11" s="141">
        <f>IF(ISBLANK(ETPT_TPRX_DDG!$D$5),"",IF(ISERROR(ETPT_TPRX!N11),"",IF(ETPT_TPRX!N11=0,"",ETPT_TPRX!N11)))</f>
      </c>
      <c r="O11" s="141">
        <f>IF(ISBLANK(ETPT_TPRX_DDG!$D$5),"",IF(ISERROR(ETPT_TPRX!O11),"",IF(ETPT_TPRX!O11=0,"",ETPT_TPRX!O11)))</f>
      </c>
      <c r="P11" s="141">
        <f>IF(ISBLANK(ETPT_TPRX_DDG!$D$5),"",IF(ISERROR(ETPT_TPRX!P11),"",IF(ETPT_TPRX!P11=0,"",ETPT_TPRX!P11)))</f>
      </c>
      <c r="Q11" s="141">
        <f>IF(ISBLANK(ETPT_TPRX_DDG!$D$5),"",IF(ISERROR(ETPT_TPRX!Q11),"",IF(ETPT_TPRX!Q11=0,"",ETPT_TPRX!Q11)))</f>
      </c>
      <c r="R11" s="141">
        <f>IF(ISBLANK(ETPT_TPRX_DDG!$D$5),"",IF(ISERROR(ETPT_TPRX!R11),"",IF(ETPT_TPRX!R11=0,"",ETPT_TPRX!R11)))</f>
      </c>
      <c r="S11" s="134">
        <f t="shared" si="1"/>
        <v>0</v>
      </c>
      <c r="T11" s="141">
        <f>IF(ISBLANK(ETPT_TPRX_DDG!$D$5),"",IF(ISERROR(ETPT_TPRX!T11),"",IF(ETPT_TPRX!T11=0,"",ETPT_TPRX!T11)))</f>
      </c>
      <c r="U11" s="141">
        <f>IF(ISBLANK(ETPT_TPRX_DDG!$D$5),"",IF(ISERROR(ETPT_TPRX!U11),"",IF(ETPT_TPRX!U11=0,"",ETPT_TPRX!U11)))</f>
      </c>
      <c r="V11" s="141">
        <f>IF(ISBLANK(ETPT_TPRX_DDG!$D$5),"",IF(ISERROR(ETPT_TPRX!V11),"",IF(ETPT_TPRX!V11=0,"",ETPT_TPRX!V11)))</f>
      </c>
      <c r="W11" s="141">
        <f>IF(ISBLANK(ETPT_TPRX_DDG!$D$5),"",IF(ISERROR(ETPT_TPRX!W11),"",IF(ETPT_TPRX!W11=0,"",ETPT_TPRX!W11)))</f>
      </c>
      <c r="X11" s="141">
        <f>IF(ISBLANK(ETPT_TPRX_DDG!$D$5),"",IF(ISERROR(ETPT_TPRX!X11),"",IF(ETPT_TPRX!X11=0,"",ETPT_TPRX!X11)))</f>
      </c>
      <c r="Y11" s="141">
        <f>IF(ISBLANK(ETPT_TPRX_DDG!$D$5),"",IF(ISERROR(ETPT_TPRX!Y11),"",IF(ETPT_TPRX!Y11=0,"",ETPT_TPRX!Y11)))</f>
      </c>
      <c r="Z11" s="141">
        <f>IF(ISBLANK(ETPT_TPRX_DDG!$D$5),"",IF(ISERROR(ETPT_TPRX!Z11),"",IF(ETPT_TPRX!Z11=0,"",ETPT_TPRX!Z11)))</f>
      </c>
      <c r="AA11" s="141">
        <f>IF(ISBLANK(ETPT_TPRX_DDG!$D$5),"",IF(ISERROR(ETPT_TPRX!AA11),"",IF(ETPT_TPRX!AA11=0,"",ETPT_TPRX!AA11)))</f>
      </c>
      <c r="AB11" s="141">
        <f>IF(ISBLANK(ETPT_TPRX_DDG!$D$5),"",IF(ISERROR(ETPT_TPRX!AB11),"",IF(ETPT_TPRX!AB11=0,"",ETPT_TPRX!AB11)))</f>
      </c>
      <c r="AC11" s="134">
        <f t="shared" si="2"/>
        <v>0</v>
      </c>
      <c r="AD11" s="141">
        <f>IF(ISBLANK(ETPT_TPRX_DDG!$D$5),"",IF(ISERROR(ETPT_TPRX!AD11),"",IF(ETPT_TPRX!AD11=0,"",ETPT_TPRX!AD11)))</f>
      </c>
      <c r="AE11" s="141">
        <f>IF(ISBLANK(ETPT_TPRX_DDG!$D$5),"",IF(ISERROR(ETPT_TPRX!AE11),"",IF(ETPT_TPRX!AE11=0,"",ETPT_TPRX!AE11)))</f>
      </c>
      <c r="AF11" s="141">
        <f>IF(ISBLANK(ETPT_TPRX_DDG!$D$5),"",IF(ISERROR(ETPT_TPRX!AF11),"",IF(ETPT_TPRX!AF11=0,"",ETPT_TPRX!AF11)))</f>
      </c>
      <c r="AG11" s="134">
        <f t="shared" si="3"/>
        <v>0</v>
      </c>
    </row>
    <row r="12" spans="1:33" x14ac:dyDescent="0.25">
      <c r="A12" s="133" t="s">
        <v>1614</v>
      </c>
      <c r="B12" s="104"/>
      <c r="C12" s="104"/>
      <c r="D12" s="104">
        <f t="shared" si="4"/>
      </c>
      <c r="E12" s="104" t="s">
        <v>1559</v>
      </c>
      <c r="F12" s="196" t="s">
        <v>1560</v>
      </c>
      <c r="G12" s="141">
        <f>IF(ISBLANK(ETPT_TPRX_DDG!$D$5),"",IF(ISERROR(ETPT_TPRX!G12),"",IF(ETPT_TPRX!G12=0,"",ETPT_TPRX!G12)))</f>
      </c>
      <c r="H12" s="134">
        <f t="shared" si="0"/>
        <v>0</v>
      </c>
      <c r="I12" s="141">
        <f>IF(ISBLANK(ETPT_TPRX_DDG!$D$5),"",IF(ISERROR(ETPT_TPRX!I12),"",IF(ETPT_TPRX!I12=0,"",ETPT_TPRX!I12)))</f>
      </c>
      <c r="J12" s="141">
        <f>IF(ISBLANK(ETPT_TPRX_DDG!$D$5),"",IF(ISERROR(ETPT_TPRX!J12),"",IF(ETPT_TPRX!J12=0,"",ETPT_TPRX!J12)))</f>
      </c>
      <c r="K12" s="141">
        <f>IF(ISBLANK(ETPT_TPRX_DDG!$D$5),"",IF(ISERROR(ETPT_TPRX!K12),"",IF(ETPT_TPRX!K12=0,"",ETPT_TPRX!K12)))</f>
      </c>
      <c r="L12" s="141">
        <f>IF(ISBLANK(ETPT_TPRX_DDG!$D$5),"",IF(ISERROR(ETPT_TPRX!L12),"",IF(ETPT_TPRX!L12=0,"",ETPT_TPRX!L12)))</f>
      </c>
      <c r="M12" s="141">
        <f>IF(ISBLANK(ETPT_TPRX_DDG!$D$5),"",IF(ISERROR(ETPT_TPRX!M12),"",IF(ETPT_TPRX!M12=0,"",ETPT_TPRX!M12)))</f>
      </c>
      <c r="N12" s="141">
        <f>IF(ISBLANK(ETPT_TPRX_DDG!$D$5),"",IF(ISERROR(ETPT_TPRX!N12),"",IF(ETPT_TPRX!N12=0,"",ETPT_TPRX!N12)))</f>
      </c>
      <c r="O12" s="141">
        <f>IF(ISBLANK(ETPT_TPRX_DDG!$D$5),"",IF(ISERROR(ETPT_TPRX!O12),"",IF(ETPT_TPRX!O12=0,"",ETPT_TPRX!O12)))</f>
      </c>
      <c r="P12" s="141">
        <f>IF(ISBLANK(ETPT_TPRX_DDG!$D$5),"",IF(ISERROR(ETPT_TPRX!P12),"",IF(ETPT_TPRX!P12=0,"",ETPT_TPRX!P12)))</f>
      </c>
      <c r="Q12" s="141">
        <f>IF(ISBLANK(ETPT_TPRX_DDG!$D$5),"",IF(ISERROR(ETPT_TPRX!Q12),"",IF(ETPT_TPRX!Q12=0,"",ETPT_TPRX!Q12)))</f>
      </c>
      <c r="R12" s="141">
        <f>IF(ISBLANK(ETPT_TPRX_DDG!$D$5),"",IF(ISERROR(ETPT_TPRX!R12),"",IF(ETPT_TPRX!R12=0,"",ETPT_TPRX!R12)))</f>
      </c>
      <c r="S12" s="134">
        <f t="shared" si="1"/>
        <v>0</v>
      </c>
      <c r="T12" s="141">
        <f>IF(ISBLANK(ETPT_TPRX_DDG!$D$5),"",IF(ISERROR(ETPT_TPRX!T12),"",IF(ETPT_TPRX!T12=0,"",ETPT_TPRX!T12)))</f>
      </c>
      <c r="U12" s="141">
        <f>IF(ISBLANK(ETPT_TPRX_DDG!$D$5),"",IF(ISERROR(ETPT_TPRX!U12),"",IF(ETPT_TPRX!U12=0,"",ETPT_TPRX!U12)))</f>
      </c>
      <c r="V12" s="141">
        <f>IF(ISBLANK(ETPT_TPRX_DDG!$D$5),"",IF(ISERROR(ETPT_TPRX!V12),"",IF(ETPT_TPRX!V12=0,"",ETPT_TPRX!V12)))</f>
      </c>
      <c r="W12" s="141">
        <f>IF(ISBLANK(ETPT_TPRX_DDG!$D$5),"",IF(ISERROR(ETPT_TPRX!W12),"",IF(ETPT_TPRX!W12=0,"",ETPT_TPRX!W12)))</f>
      </c>
      <c r="X12" s="141">
        <f>IF(ISBLANK(ETPT_TPRX_DDG!$D$5),"",IF(ISERROR(ETPT_TPRX!X12),"",IF(ETPT_TPRX!X12=0,"",ETPT_TPRX!X12)))</f>
      </c>
      <c r="Y12" s="141">
        <f>IF(ISBLANK(ETPT_TPRX_DDG!$D$5),"",IF(ISERROR(ETPT_TPRX!Y12),"",IF(ETPT_TPRX!Y12=0,"",ETPT_TPRX!Y12)))</f>
      </c>
      <c r="Z12" s="141">
        <f>IF(ISBLANK(ETPT_TPRX_DDG!$D$5),"",IF(ISERROR(ETPT_TPRX!Z12),"",IF(ETPT_TPRX!Z12=0,"",ETPT_TPRX!Z12)))</f>
      </c>
      <c r="AA12" s="141">
        <f>IF(ISBLANK(ETPT_TPRX_DDG!$D$5),"",IF(ISERROR(ETPT_TPRX!AA12),"",IF(ETPT_TPRX!AA12=0,"",ETPT_TPRX!AA12)))</f>
      </c>
      <c r="AB12" s="141">
        <f>IF(ISBLANK(ETPT_TPRX_DDG!$D$5),"",IF(ISERROR(ETPT_TPRX!AB12),"",IF(ETPT_TPRX!AB12=0,"",ETPT_TPRX!AB12)))</f>
      </c>
      <c r="AC12" s="134">
        <f t="shared" si="2"/>
        <v>0</v>
      </c>
      <c r="AD12" s="141">
        <f>IF(ISBLANK(ETPT_TPRX_DDG!$D$5),"",IF(ISERROR(ETPT_TPRX!AD12),"",IF(ETPT_TPRX!AD12=0,"",ETPT_TPRX!AD12)))</f>
      </c>
      <c r="AE12" s="141">
        <f>IF(ISBLANK(ETPT_TPRX_DDG!$D$5),"",IF(ISERROR(ETPT_TPRX!AE12),"",IF(ETPT_TPRX!AE12=0,"",ETPT_TPRX!AE12)))</f>
      </c>
      <c r="AF12" s="141">
        <f>IF(ISBLANK(ETPT_TPRX_DDG!$D$5),"",IF(ISERROR(ETPT_TPRX!AF12),"",IF(ETPT_TPRX!AF12=0,"",ETPT_TPRX!AF12)))</f>
      </c>
      <c r="AG12" s="134">
        <f t="shared" si="3"/>
        <v>0</v>
      </c>
    </row>
    <row r="13" spans="1:33" x14ac:dyDescent="0.25">
      <c r="A13" s="133" t="s">
        <v>1614</v>
      </c>
      <c r="B13" s="104"/>
      <c r="C13" s="104"/>
      <c r="D13" s="104">
        <f t="shared" si="4"/>
      </c>
      <c r="E13" s="104" t="s">
        <v>1561</v>
      </c>
      <c r="F13" s="196" t="s">
        <v>1562</v>
      </c>
      <c r="G13" s="141">
        <f>IF(ISBLANK(ETPT_TPRX_DDG!$D$5),"",IF(ISERROR(ETPT_TPRX!G13),"",IF(ETPT_TPRX!G13=0,"",ETPT_TPRX!G13)))</f>
      </c>
      <c r="H13" s="134">
        <f t="shared" si="0"/>
        <v>0</v>
      </c>
      <c r="I13" s="141">
        <f>IF(ISBLANK(ETPT_TPRX_DDG!$D$5),"",IF(ISERROR(ETPT_TPRX!I13),"",IF(ETPT_TPRX!I13=0,"",ETPT_TPRX!I13)))</f>
      </c>
      <c r="J13" s="141">
        <f>IF(ISBLANK(ETPT_TPRX_DDG!$D$5),"",IF(ISERROR(ETPT_TPRX!J13),"",IF(ETPT_TPRX!J13=0,"",ETPT_TPRX!J13)))</f>
      </c>
      <c r="K13" s="141">
        <f>IF(ISBLANK(ETPT_TPRX_DDG!$D$5),"",IF(ISERROR(ETPT_TPRX!K13),"",IF(ETPT_TPRX!K13=0,"",ETPT_TPRX!K13)))</f>
      </c>
      <c r="L13" s="141">
        <f>IF(ISBLANK(ETPT_TPRX_DDG!$D$5),"",IF(ISERROR(ETPT_TPRX!L13),"",IF(ETPT_TPRX!L13=0,"",ETPT_TPRX!L13)))</f>
      </c>
      <c r="M13" s="141">
        <f>IF(ISBLANK(ETPT_TPRX_DDG!$D$5),"",IF(ISERROR(ETPT_TPRX!M13),"",IF(ETPT_TPRX!M13=0,"",ETPT_TPRX!M13)))</f>
      </c>
      <c r="N13" s="141">
        <f>IF(ISBLANK(ETPT_TPRX_DDG!$D$5),"",IF(ISERROR(ETPT_TPRX!N13),"",IF(ETPT_TPRX!N13=0,"",ETPT_TPRX!N13)))</f>
      </c>
      <c r="O13" s="141">
        <f>IF(ISBLANK(ETPT_TPRX_DDG!$D$5),"",IF(ISERROR(ETPT_TPRX!O13),"",IF(ETPT_TPRX!O13=0,"",ETPT_TPRX!O13)))</f>
      </c>
      <c r="P13" s="141">
        <f>IF(ISBLANK(ETPT_TPRX_DDG!$D$5),"",IF(ISERROR(ETPT_TPRX!P13),"",IF(ETPT_TPRX!P13=0,"",ETPT_TPRX!P13)))</f>
      </c>
      <c r="Q13" s="141">
        <f>IF(ISBLANK(ETPT_TPRX_DDG!$D$5),"",IF(ISERROR(ETPT_TPRX!Q13),"",IF(ETPT_TPRX!Q13=0,"",ETPT_TPRX!Q13)))</f>
      </c>
      <c r="R13" s="141">
        <f>IF(ISBLANK(ETPT_TPRX_DDG!$D$5),"",IF(ISERROR(ETPT_TPRX!R13),"",IF(ETPT_TPRX!R13=0,"",ETPT_TPRX!R13)))</f>
      </c>
      <c r="S13" s="134">
        <f t="shared" si="1"/>
        <v>0</v>
      </c>
      <c r="T13" s="141">
        <f>IF(ISBLANK(ETPT_TPRX_DDG!$D$5),"",IF(ISERROR(ETPT_TPRX!T13),"",IF(ETPT_TPRX!T13=0,"",ETPT_TPRX!T13)))</f>
      </c>
      <c r="U13" s="141">
        <f>IF(ISBLANK(ETPT_TPRX_DDG!$D$5),"",IF(ISERROR(ETPT_TPRX!U13),"",IF(ETPT_TPRX!U13=0,"",ETPT_TPRX!U13)))</f>
      </c>
      <c r="V13" s="141">
        <f>IF(ISBLANK(ETPT_TPRX_DDG!$D$5),"",IF(ISERROR(ETPT_TPRX!V13),"",IF(ETPT_TPRX!V13=0,"",ETPT_TPRX!V13)))</f>
      </c>
      <c r="W13" s="141">
        <f>IF(ISBLANK(ETPT_TPRX_DDG!$D$5),"",IF(ISERROR(ETPT_TPRX!W13),"",IF(ETPT_TPRX!W13=0,"",ETPT_TPRX!W13)))</f>
      </c>
      <c r="X13" s="141">
        <f>IF(ISBLANK(ETPT_TPRX_DDG!$D$5),"",IF(ISERROR(ETPT_TPRX!X13),"",IF(ETPT_TPRX!X13=0,"",ETPT_TPRX!X13)))</f>
      </c>
      <c r="Y13" s="141">
        <f>IF(ISBLANK(ETPT_TPRX_DDG!$D$5),"",IF(ISERROR(ETPT_TPRX!Y13),"",IF(ETPT_TPRX!Y13=0,"",ETPT_TPRX!Y13)))</f>
      </c>
      <c r="Z13" s="141">
        <f>IF(ISBLANK(ETPT_TPRX_DDG!$D$5),"",IF(ISERROR(ETPT_TPRX!Z13),"",IF(ETPT_TPRX!Z13=0,"",ETPT_TPRX!Z13)))</f>
      </c>
      <c r="AA13" s="141">
        <f>IF(ISBLANK(ETPT_TPRX_DDG!$D$5),"",IF(ISERROR(ETPT_TPRX!AA13),"",IF(ETPT_TPRX!AA13=0,"",ETPT_TPRX!AA13)))</f>
      </c>
      <c r="AB13" s="141">
        <f>IF(ISBLANK(ETPT_TPRX_DDG!$D$5),"",IF(ISERROR(ETPT_TPRX!AB13),"",IF(ETPT_TPRX!AB13=0,"",ETPT_TPRX!AB13)))</f>
      </c>
      <c r="AC13" s="134">
        <f t="shared" si="2"/>
        <v>0</v>
      </c>
      <c r="AD13" s="141">
        <f>IF(ISBLANK(ETPT_TPRX_DDG!$D$5),"",IF(ISERROR(ETPT_TPRX!AD13),"",IF(ETPT_TPRX!AD13=0,"",ETPT_TPRX!AD13)))</f>
      </c>
      <c r="AE13" s="141">
        <f>IF(ISBLANK(ETPT_TPRX_DDG!$D$5),"",IF(ISERROR(ETPT_TPRX!AE13),"",IF(ETPT_TPRX!AE13=0,"",ETPT_TPRX!AE13)))</f>
      </c>
      <c r="AF13" s="141">
        <f>IF(ISBLANK(ETPT_TPRX_DDG!$D$5),"",IF(ISERROR(ETPT_TPRX!AF13),"",IF(ETPT_TPRX!AF13=0,"",ETPT_TPRX!AF13)))</f>
      </c>
      <c r="AG13" s="134">
        <f t="shared" si="3"/>
        <v>0</v>
      </c>
    </row>
    <row r="14" spans="1:33" x14ac:dyDescent="0.25">
      <c r="A14" s="133" t="s">
        <v>1614</v>
      </c>
      <c r="B14" s="104"/>
      <c r="C14" s="104"/>
      <c r="D14" s="104">
        <f t="shared" si="4"/>
      </c>
      <c r="E14" s="104" t="s">
        <v>1563</v>
      </c>
      <c r="F14" s="196" t="s">
        <v>1564</v>
      </c>
      <c r="G14" s="141">
        <f>IF(ISBLANK(ETPT_TPRX_DDG!$D$5),"",IF(ISERROR(ETPT_TPRX!G14),"",IF(ETPT_TPRX!G14=0,"",ETPT_TPRX!G14)))</f>
      </c>
      <c r="H14" s="134">
        <f t="shared" si="0"/>
        <v>0</v>
      </c>
      <c r="I14" s="141">
        <f>IF(ISBLANK(ETPT_TPRX_DDG!$D$5),"",IF(ISERROR(ETPT_TPRX!I14),"",IF(ETPT_TPRX!I14=0,"",ETPT_TPRX!I14)))</f>
      </c>
      <c r="J14" s="141">
        <f>IF(ISBLANK(ETPT_TPRX_DDG!$D$5),"",IF(ISERROR(ETPT_TPRX!J14),"",IF(ETPT_TPRX!J14=0,"",ETPT_TPRX!J14)))</f>
      </c>
      <c r="K14" s="141">
        <f>IF(ISBLANK(ETPT_TPRX_DDG!$D$5),"",IF(ISERROR(ETPT_TPRX!K14),"",IF(ETPT_TPRX!K14=0,"",ETPT_TPRX!K14)))</f>
      </c>
      <c r="L14" s="141">
        <f>IF(ISBLANK(ETPT_TPRX_DDG!$D$5),"",IF(ISERROR(ETPT_TPRX!L14),"",IF(ETPT_TPRX!L14=0,"",ETPT_TPRX!L14)))</f>
      </c>
      <c r="M14" s="141">
        <f>IF(ISBLANK(ETPT_TPRX_DDG!$D$5),"",IF(ISERROR(ETPT_TPRX!M14),"",IF(ETPT_TPRX!M14=0,"",ETPT_TPRX!M14)))</f>
      </c>
      <c r="N14" s="141">
        <f>IF(ISBLANK(ETPT_TPRX_DDG!$D$5),"",IF(ISERROR(ETPT_TPRX!N14),"",IF(ETPT_TPRX!N14=0,"",ETPT_TPRX!N14)))</f>
      </c>
      <c r="O14" s="141">
        <f>IF(ISBLANK(ETPT_TPRX_DDG!$D$5),"",IF(ISERROR(ETPT_TPRX!O14),"",IF(ETPT_TPRX!O14=0,"",ETPT_TPRX!O14)))</f>
      </c>
      <c r="P14" s="141">
        <f>IF(ISBLANK(ETPT_TPRX_DDG!$D$5),"",IF(ISERROR(ETPT_TPRX!P14),"",IF(ETPT_TPRX!P14=0,"",ETPT_TPRX!P14)))</f>
      </c>
      <c r="Q14" s="141">
        <f>IF(ISBLANK(ETPT_TPRX_DDG!$D$5),"",IF(ISERROR(ETPT_TPRX!Q14),"",IF(ETPT_TPRX!Q14=0,"",ETPT_TPRX!Q14)))</f>
      </c>
      <c r="R14" s="141">
        <f>IF(ISBLANK(ETPT_TPRX_DDG!$D$5),"",IF(ISERROR(ETPT_TPRX!R14),"",IF(ETPT_TPRX!R14=0,"",ETPT_TPRX!R14)))</f>
      </c>
      <c r="S14" s="134">
        <f t="shared" si="1"/>
        <v>0</v>
      </c>
      <c r="T14" s="141">
        <f>IF(ISBLANK(ETPT_TPRX_DDG!$D$5),"",IF(ISERROR(ETPT_TPRX!T14),"",IF(ETPT_TPRX!T14=0,"",ETPT_TPRX!T14)))</f>
      </c>
      <c r="U14" s="141">
        <f>IF(ISBLANK(ETPT_TPRX_DDG!$D$5),"",IF(ISERROR(ETPT_TPRX!U14),"",IF(ETPT_TPRX!U14=0,"",ETPT_TPRX!U14)))</f>
      </c>
      <c r="V14" s="141">
        <f>IF(ISBLANK(ETPT_TPRX_DDG!$D$5),"",IF(ISERROR(ETPT_TPRX!V14),"",IF(ETPT_TPRX!V14=0,"",ETPT_TPRX!V14)))</f>
      </c>
      <c r="W14" s="141">
        <f>IF(ISBLANK(ETPT_TPRX_DDG!$D$5),"",IF(ISERROR(ETPT_TPRX!W14),"",IF(ETPT_TPRX!W14=0,"",ETPT_TPRX!W14)))</f>
      </c>
      <c r="X14" s="141">
        <f>IF(ISBLANK(ETPT_TPRX_DDG!$D$5),"",IF(ISERROR(ETPT_TPRX!X14),"",IF(ETPT_TPRX!X14=0,"",ETPT_TPRX!X14)))</f>
      </c>
      <c r="Y14" s="141">
        <f>IF(ISBLANK(ETPT_TPRX_DDG!$D$5),"",IF(ISERROR(ETPT_TPRX!Y14),"",IF(ETPT_TPRX!Y14=0,"",ETPT_TPRX!Y14)))</f>
      </c>
      <c r="Z14" s="141">
        <f>IF(ISBLANK(ETPT_TPRX_DDG!$D$5),"",IF(ISERROR(ETPT_TPRX!Z14),"",IF(ETPT_TPRX!Z14=0,"",ETPT_TPRX!Z14)))</f>
      </c>
      <c r="AA14" s="141">
        <f>IF(ISBLANK(ETPT_TPRX_DDG!$D$5),"",IF(ISERROR(ETPT_TPRX!AA14),"",IF(ETPT_TPRX!AA14=0,"",ETPT_TPRX!AA14)))</f>
      </c>
      <c r="AB14" s="141">
        <f>IF(ISBLANK(ETPT_TPRX_DDG!$D$5),"",IF(ISERROR(ETPT_TPRX!AB14),"",IF(ETPT_TPRX!AB14=0,"",ETPT_TPRX!AB14)))</f>
      </c>
      <c r="AC14" s="134">
        <f t="shared" si="2"/>
        <v>0</v>
      </c>
      <c r="AD14" s="141">
        <f>IF(ISBLANK(ETPT_TPRX_DDG!$D$5),"",IF(ISERROR(ETPT_TPRX!AD14),"",IF(ETPT_TPRX!AD14=0,"",ETPT_TPRX!AD14)))</f>
      </c>
      <c r="AE14" s="141">
        <f>IF(ISBLANK(ETPT_TPRX_DDG!$D$5),"",IF(ISERROR(ETPT_TPRX!AE14),"",IF(ETPT_TPRX!AE14=0,"",ETPT_TPRX!AE14)))</f>
      </c>
      <c r="AF14" s="141">
        <f>IF(ISBLANK(ETPT_TPRX_DDG!$D$5),"",IF(ISERROR(ETPT_TPRX!AF14),"",IF(ETPT_TPRX!AF14=0,"",ETPT_TPRX!AF14)))</f>
      </c>
      <c r="AG14" s="134">
        <f t="shared" si="3"/>
        <v>0</v>
      </c>
    </row>
    <row r="15" spans="1:33" x14ac:dyDescent="0.25">
      <c r="A15" s="133" t="s">
        <v>1614</v>
      </c>
      <c r="B15" s="104"/>
      <c r="C15" s="104"/>
      <c r="D15" s="104">
        <f t="shared" si="4"/>
      </c>
      <c r="E15" s="104" t="s">
        <v>1565</v>
      </c>
      <c r="F15" s="196" t="s">
        <v>1566</v>
      </c>
      <c r="G15" s="141">
        <f>IF(ISBLANK(ETPT_TPRX_DDG!$D$5),"",IF(ISERROR(ETPT_TPRX!G15),"",IF(ETPT_TPRX!G15=0,"",ETPT_TPRX!G15)))</f>
      </c>
      <c r="H15" s="134">
        <f t="shared" si="0"/>
        <v>0</v>
      </c>
      <c r="I15" s="141">
        <f>IF(ISBLANK(ETPT_TPRX_DDG!$D$5),"",IF(ISERROR(ETPT_TPRX!I15),"",IF(ETPT_TPRX!I15=0,"",ETPT_TPRX!I15)))</f>
      </c>
      <c r="J15" s="141">
        <f>IF(ISBLANK(ETPT_TPRX_DDG!$D$5),"",IF(ISERROR(ETPT_TPRX!J15),"",IF(ETPT_TPRX!J15=0,"",ETPT_TPRX!J15)))</f>
      </c>
      <c r="K15" s="141">
        <f>IF(ISBLANK(ETPT_TPRX_DDG!$D$5),"",IF(ISERROR(ETPT_TPRX!K15),"",IF(ETPT_TPRX!K15=0,"",ETPT_TPRX!K15)))</f>
      </c>
      <c r="L15" s="141">
        <f>IF(ISBLANK(ETPT_TPRX_DDG!$D$5),"",IF(ISERROR(ETPT_TPRX!L15),"",IF(ETPT_TPRX!L15=0,"",ETPT_TPRX!L15)))</f>
      </c>
      <c r="M15" s="141">
        <f>IF(ISBLANK(ETPT_TPRX_DDG!$D$5),"",IF(ISERROR(ETPT_TPRX!M15),"",IF(ETPT_TPRX!M15=0,"",ETPT_TPRX!M15)))</f>
      </c>
      <c r="N15" s="141">
        <f>IF(ISBLANK(ETPT_TPRX_DDG!$D$5),"",IF(ISERROR(ETPT_TPRX!N15),"",IF(ETPT_TPRX!N15=0,"",ETPT_TPRX!N15)))</f>
      </c>
      <c r="O15" s="141">
        <f>IF(ISBLANK(ETPT_TPRX_DDG!$D$5),"",IF(ISERROR(ETPT_TPRX!O15),"",IF(ETPT_TPRX!O15=0,"",ETPT_TPRX!O15)))</f>
      </c>
      <c r="P15" s="141">
        <f>IF(ISBLANK(ETPT_TPRX_DDG!$D$5),"",IF(ISERROR(ETPT_TPRX!P15),"",IF(ETPT_TPRX!P15=0,"",ETPT_TPRX!P15)))</f>
      </c>
      <c r="Q15" s="141">
        <f>IF(ISBLANK(ETPT_TPRX_DDG!$D$5),"",IF(ISERROR(ETPT_TPRX!Q15),"",IF(ETPT_TPRX!Q15=0,"",ETPT_TPRX!Q15)))</f>
      </c>
      <c r="R15" s="141">
        <f>IF(ISBLANK(ETPT_TPRX_DDG!$D$5),"",IF(ISERROR(ETPT_TPRX!R15),"",IF(ETPT_TPRX!R15=0,"",ETPT_TPRX!R15)))</f>
      </c>
      <c r="S15" s="134">
        <f t="shared" si="1"/>
        <v>0</v>
      </c>
      <c r="T15" s="141">
        <f>IF(ISBLANK(ETPT_TPRX_DDG!$D$5),"",IF(ISERROR(ETPT_TPRX!T15),"",IF(ETPT_TPRX!T15=0,"",ETPT_TPRX!T15)))</f>
      </c>
      <c r="U15" s="141">
        <f>IF(ISBLANK(ETPT_TPRX_DDG!$D$5),"",IF(ISERROR(ETPT_TPRX!U15),"",IF(ETPT_TPRX!U15=0,"",ETPT_TPRX!U15)))</f>
      </c>
      <c r="V15" s="141">
        <f>IF(ISBLANK(ETPT_TPRX_DDG!$D$5),"",IF(ISERROR(ETPT_TPRX!V15),"",IF(ETPT_TPRX!V15=0,"",ETPT_TPRX!V15)))</f>
      </c>
      <c r="W15" s="141">
        <f>IF(ISBLANK(ETPT_TPRX_DDG!$D$5),"",IF(ISERROR(ETPT_TPRX!W15),"",IF(ETPT_TPRX!W15=0,"",ETPT_TPRX!W15)))</f>
      </c>
      <c r="X15" s="141">
        <f>IF(ISBLANK(ETPT_TPRX_DDG!$D$5),"",IF(ISERROR(ETPT_TPRX!X15),"",IF(ETPT_TPRX!X15=0,"",ETPT_TPRX!X15)))</f>
      </c>
      <c r="Y15" s="141">
        <f>IF(ISBLANK(ETPT_TPRX_DDG!$D$5),"",IF(ISERROR(ETPT_TPRX!Y15),"",IF(ETPT_TPRX!Y15=0,"",ETPT_TPRX!Y15)))</f>
      </c>
      <c r="Z15" s="141">
        <f>IF(ISBLANK(ETPT_TPRX_DDG!$D$5),"",IF(ISERROR(ETPT_TPRX!Z15),"",IF(ETPT_TPRX!Z15=0,"",ETPT_TPRX!Z15)))</f>
      </c>
      <c r="AA15" s="141">
        <f>IF(ISBLANK(ETPT_TPRX_DDG!$D$5),"",IF(ISERROR(ETPT_TPRX!AA15),"",IF(ETPT_TPRX!AA15=0,"",ETPT_TPRX!AA15)))</f>
      </c>
      <c r="AB15" s="141">
        <f>IF(ISBLANK(ETPT_TPRX_DDG!$D$5),"",IF(ISERROR(ETPT_TPRX!AB15),"",IF(ETPT_TPRX!AB15=0,"",ETPT_TPRX!AB15)))</f>
      </c>
      <c r="AC15" s="134">
        <f t="shared" si="2"/>
        <v>0</v>
      </c>
      <c r="AD15" s="141">
        <f>IF(ISBLANK(ETPT_TPRX_DDG!$D$5),"",IF(ISERROR(ETPT_TPRX!AD15),"",IF(ETPT_TPRX!AD15=0,"",ETPT_TPRX!AD15)))</f>
      </c>
      <c r="AE15" s="141">
        <f>IF(ISBLANK(ETPT_TPRX_DDG!$D$5),"",IF(ISERROR(ETPT_TPRX!AE15),"",IF(ETPT_TPRX!AE15=0,"",ETPT_TPRX!AE15)))</f>
      </c>
      <c r="AF15" s="141">
        <f>IF(ISBLANK(ETPT_TPRX_DDG!$D$5),"",IF(ISERROR(ETPT_TPRX!AF15),"",IF(ETPT_TPRX!AF15=0,"",ETPT_TPRX!AF15)))</f>
      </c>
      <c r="AG15" s="134">
        <f t="shared" si="3"/>
        <v>0</v>
      </c>
    </row>
    <row r="16" spans="1:33" x14ac:dyDescent="0.25">
      <c r="A16" s="133"/>
      <c r="B16" s="143"/>
      <c r="C16" s="143"/>
      <c r="D16" s="143"/>
      <c r="E16" s="143"/>
      <c r="F16" s="197" t="s">
        <v>1567</v>
      </c>
      <c r="G16" s="98">
        <f t="shared" ref="G16:AG16" si="5">SUM(G5:G15)</f>
        <v>0</v>
      </c>
      <c r="H16" s="98">
        <f t="shared" si="5"/>
        <v>0</v>
      </c>
      <c r="I16" s="98">
        <f t="shared" si="5"/>
        <v>0</v>
      </c>
      <c r="J16" s="98">
        <f t="shared" si="5"/>
        <v>0</v>
      </c>
      <c r="K16" s="98">
        <f t="shared" si="5"/>
        <v>0</v>
      </c>
      <c r="L16" s="98">
        <f t="shared" si="5"/>
        <v>0</v>
      </c>
      <c r="M16" s="98">
        <f t="shared" si="5"/>
        <v>0</v>
      </c>
      <c r="N16" s="98">
        <f t="shared" si="5"/>
        <v>0</v>
      </c>
      <c r="O16" s="98">
        <f t="shared" si="5"/>
        <v>0</v>
      </c>
      <c r="P16" s="98">
        <f t="shared" si="5"/>
        <v>0</v>
      </c>
      <c r="Q16" s="98">
        <f t="shared" si="5"/>
        <v>0</v>
      </c>
      <c r="R16" s="98">
        <f t="shared" si="5"/>
        <v>0</v>
      </c>
      <c r="S16" s="98">
        <f t="shared" si="5"/>
        <v>0</v>
      </c>
      <c r="T16" s="98">
        <f t="shared" si="5"/>
        <v>0</v>
      </c>
      <c r="U16" s="98">
        <f t="shared" si="5"/>
        <v>0</v>
      </c>
      <c r="V16" s="98">
        <f t="shared" si="5"/>
        <v>0</v>
      </c>
      <c r="W16" s="98">
        <f t="shared" si="5"/>
        <v>0</v>
      </c>
      <c r="X16" s="98">
        <f t="shared" si="5"/>
        <v>0</v>
      </c>
      <c r="Y16" s="98">
        <f t="shared" si="5"/>
        <v>0</v>
      </c>
      <c r="Z16" s="98">
        <f t="shared" si="5"/>
        <v>0</v>
      </c>
      <c r="AA16" s="98">
        <f t="shared" si="5"/>
        <v>0</v>
      </c>
      <c r="AB16" s="98">
        <f t="shared" si="5"/>
        <v>0</v>
      </c>
      <c r="AC16" s="98">
        <f t="shared" si="5"/>
        <v>0</v>
      </c>
      <c r="AD16" s="98">
        <f t="shared" si="5"/>
        <v>0</v>
      </c>
      <c r="AE16" s="98">
        <f t="shared" si="5"/>
        <v>0</v>
      </c>
      <c r="AF16" s="98">
        <f t="shared" si="5"/>
        <v>0</v>
      </c>
      <c r="AG16" s="98">
        <f t="shared" si="5"/>
        <v>0</v>
      </c>
    </row>
    <row r="17" spans="4:33" x14ac:dyDescent="0.25">
      <c r="D17" s="181"/>
      <c r="E17" s="181"/>
      <c r="F17" s="181"/>
      <c r="G17" s="181"/>
      <c r="H17" s="181"/>
      <c r="I17" s="181"/>
      <c r="J17" s="181"/>
      <c r="K17" s="181"/>
      <c r="L17" s="181"/>
      <c r="M17" s="181"/>
      <c r="N17" s="181"/>
      <c r="O17" s="181"/>
      <c r="P17" s="181"/>
      <c r="Q17" s="181"/>
      <c r="R17" s="181"/>
      <c r="S17" s="185"/>
      <c r="T17" s="181"/>
      <c r="U17" s="181"/>
      <c r="V17" s="181"/>
      <c r="W17" s="181"/>
      <c r="X17" s="181"/>
      <c r="Y17" s="181"/>
      <c r="Z17" s="181"/>
      <c r="AA17" s="181"/>
      <c r="AB17" s="181"/>
      <c r="AC17" s="181"/>
      <c r="AD17" s="181"/>
      <c r="AE17" s="181"/>
      <c r="AF17" s="181"/>
      <c r="AG17" s="181"/>
    </row>
    <row r="18" ht="24" customHeight="1" spans="4:33" x14ac:dyDescent="0.25">
      <c r="D18" s="198"/>
      <c r="E18" s="199"/>
      <c r="F18" s="187" t="s">
        <v>1569</v>
      </c>
      <c r="G18" s="188">
        <f>IF(ISBLANK(ETPT_TPRX_DDG!$D$5),"",IF(ISERROR(ETPT_TPRX!G18),"",IF(ETPT_TPRX!G18=0,"",ETPT_TPRX!G18)))</f>
      </c>
      <c r="H18" s="199"/>
      <c r="I18" s="199"/>
      <c r="J18" s="199"/>
      <c r="K18" s="199"/>
      <c r="L18" s="181"/>
      <c r="M18" s="181"/>
      <c r="N18" s="181"/>
      <c r="O18" s="181"/>
      <c r="P18" s="181"/>
      <c r="Q18" s="189" t="s">
        <v>1570</v>
      </c>
      <c r="R18" s="188">
        <f>IF(ISBLANK(ETPT_TPRX_DDG!$D$5),"",IF(ISERROR(ETPT_TPRX!R18),"",IF(ETPT_TPRX!R18=0,"",ETPT_TPRX!R18)))</f>
      </c>
      <c r="S18" s="181"/>
      <c r="T18" s="181"/>
      <c r="U18" s="181"/>
      <c r="V18" s="181"/>
      <c r="W18" s="181"/>
      <c r="X18" s="181"/>
      <c r="Y18" s="181"/>
      <c r="Z18" s="181"/>
      <c r="AA18" s="181"/>
      <c r="AB18" s="181"/>
      <c r="AC18" s="181"/>
      <c r="AD18" s="199"/>
      <c r="AE18" s="189" t="s">
        <v>1571</v>
      </c>
      <c r="AF18" s="188">
        <f>IF(ISBLANK(ETPT_TPRX_DDG!$D$5),"",IF(ISERROR(ETPT_TPRX!AF18),"",IF(ETPT_TPRX!AF18=0,"",ETPT_TPRX!AF18)))</f>
      </c>
      <c r="AG18" s="181"/>
    </row>
    <row r="20" spans="5:11" x14ac:dyDescent="0.25">
      <c r="E20" s="200" t="s">
        <v>1656</v>
      </c>
      <c r="F20" s="80"/>
      <c r="G20" s="80"/>
      <c r="H20" s="80"/>
      <c r="I20" s="80"/>
      <c r="J20" s="80"/>
      <c r="K20" s="80"/>
    </row>
    <row r="21" ht="17" customHeight="1" spans="5:11" x14ac:dyDescent="0.25">
      <c r="E21" s="200"/>
      <c r="F21" s="80"/>
      <c r="G21" s="80"/>
      <c r="H21" s="80"/>
      <c r="I21" s="80"/>
      <c r="J21" s="80"/>
      <c r="K21" s="80"/>
    </row>
    <row r="22" ht="50" customHeight="1" spans="5:28" x14ac:dyDescent="0.25">
      <c r="E22" s="191" t="s">
        <v>1657</v>
      </c>
      <c r="F22" s="192"/>
      <c r="G22" s="192"/>
      <c r="H22" s="192"/>
      <c r="I22" s="192"/>
      <c r="J22" s="192"/>
      <c r="K22" s="192"/>
      <c r="L22" s="192"/>
      <c r="M22" s="192"/>
      <c r="N22" s="192"/>
      <c r="O22" s="192"/>
      <c r="P22" s="192"/>
      <c r="Q22" s="192"/>
      <c r="R22" s="192"/>
      <c r="S22" s="192"/>
      <c r="T22" s="192"/>
      <c r="U22" s="192"/>
      <c r="V22" s="192"/>
      <c r="W22" s="192"/>
      <c r="X22" s="192"/>
      <c r="Y22" s="192"/>
      <c r="Z22" s="192"/>
      <c r="AA22" s="192"/>
      <c r="AB22" s="193"/>
    </row>
  </sheetData>
  <mergeCells count="1">
    <mergeCell ref="E22:AB22"/>
  </mergeCells>
  <dataValidations count="1">
    <dataValidation type="list" showInputMessage="1" prompt="Aucun TPROX n'est disponible pour cette juridiction" showErrorMessage="1" error="Veuillez selectionner une valeur dans le menu déroulant" sqref="D5">
      <formula1>""</formula1>
    </dataValidation>
  </dataValidations>
  <pageMargins left="0.7" right="0.7" top="0.75" bottom="0.75" header="0.3" footer="0.3"/>
  <pageSetup paperSize="9" orientation="portrait" horizontalDpi="0" verticalDpi="0" scale="100" fitToWidth="1" fitToHeight="1" firstPageNumber="1" useFirstPageNumber="1" copies="1"/>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1A94F"/>
  </sheetPr>
  <dimension ref="A1:BJ18"/>
  <sheetViews>
    <sheetView workbookViewId="0" showGridLines="0" zoomScale="100" zoomScaleNormal="100">
      <selection activeCell="D5" sqref="D5"/>
    </sheetView>
  </sheetViews>
  <sheetFormatPr defaultRowHeight="16" outlineLevelRow="0" outlineLevelCol="0" x14ac:dyDescent="0.2" defaultColWidth="11" customHeight="1"/>
  <cols>
    <col min="1" max="3" width="11" style="80" hidden="1" customWidth="1"/>
    <col min="4" max="4" width="16.83203125" style="80" customWidth="1"/>
    <col min="5" max="5" width="11" style="80" customWidth="1"/>
    <col min="6" max="6" width="47.83203125" style="80" customWidth="1"/>
    <col min="7" max="10" width="11" style="80" customWidth="1"/>
    <col min="11" max="11" width="18.6640625" style="80" customWidth="1"/>
    <col min="12" max="16384" width="11" style="80" customWidth="1"/>
  </cols>
  <sheetData>
    <row r="1" ht="80" customHeight="1" spans="1:62" s="40" customFormat="1" x14ac:dyDescent="0.25">
      <c r="A1" s="41" t="s">
        <v>1621</v>
      </c>
      <c r="B1" s="42"/>
      <c r="C1" s="42"/>
      <c r="D1" s="41" t="s">
        <v>1658</v>
      </c>
      <c r="E1" s="43"/>
      <c r="F1" s="44"/>
      <c r="G1" s="44"/>
      <c r="H1" s="43"/>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row>
    <row r="2" ht="16" customHeight="1" hidden="1" spans="1:8" x14ac:dyDescent="0.25">
      <c r="A2" s="151"/>
      <c r="B2" s="151"/>
      <c r="C2" s="151"/>
      <c r="D2" s="151"/>
      <c r="E2" s="151"/>
      <c r="F2" s="151"/>
      <c r="G2" s="84" t="s">
        <v>1441</v>
      </c>
      <c r="H2" s="85" t="s">
        <v>1442</v>
      </c>
    </row>
    <row r="3" ht="36" customHeight="1" hidden="1" spans="1:8" x14ac:dyDescent="0.25">
      <c r="A3" s="151"/>
      <c r="B3" s="151"/>
      <c r="C3" s="151"/>
      <c r="D3" s="151"/>
      <c r="E3" s="151"/>
      <c r="F3" s="151"/>
      <c r="G3" s="84" t="s">
        <v>1462</v>
      </c>
      <c r="H3" s="85"/>
    </row>
    <row r="4" ht="36" customHeight="1" spans="1:8" x14ac:dyDescent="0.25">
      <c r="A4" s="152"/>
      <c r="B4" s="153" t="s">
        <v>1492</v>
      </c>
      <c r="C4" s="153" t="s">
        <v>1493</v>
      </c>
      <c r="D4" s="153" t="s">
        <v>37</v>
      </c>
      <c r="E4" s="153" t="s">
        <v>1494</v>
      </c>
      <c r="F4" s="153" t="s">
        <v>1495</v>
      </c>
      <c r="G4" s="84" t="s">
        <v>1510</v>
      </c>
      <c r="H4" s="85"/>
    </row>
    <row r="5" spans="1:8" x14ac:dyDescent="0.25">
      <c r="A5" s="154" t="s">
        <v>1620</v>
      </c>
      <c r="B5" s="155"/>
      <c r="C5" s="155"/>
      <c r="D5" s="201" t="s">
        <v>1170</v>
      </c>
      <c r="E5" s="155" t="s">
        <v>1542</v>
      </c>
      <c r="F5" s="172" t="s">
        <v>1543</v>
      </c>
      <c r="G5" s="142">
        <f>IF(ISBLANK(ETPT_CPH_DDG!$D$5),"",IF(ISERROR(ETPT_CPH!G5),"",IF(ETPT_CPH!G5=0,"",ETPT_CPH!G5)))</f>
      </c>
      <c r="H5" s="202">
        <f t="shared" ref="H5:H13" si="0">SUM(G5)</f>
        <v>0</v>
      </c>
    </row>
    <row r="6" spans="1:8" x14ac:dyDescent="0.25">
      <c r="A6" s="154" t="s">
        <v>1620</v>
      </c>
      <c r="B6" s="155"/>
      <c r="C6" s="155"/>
      <c r="D6" s="104">
        <f t="shared" ref="D6:D13" si="1">IF(ISBLANK($D$5),"",$D$5)</f>
      </c>
      <c r="E6" s="155" t="s">
        <v>1551</v>
      </c>
      <c r="F6" s="172" t="s">
        <v>1552</v>
      </c>
      <c r="G6" s="142">
        <f>IF(ISBLANK(ETPT_CPH_DDG!$D$5),"",IF(ISERROR(ETPT_CPH!G6),"",IF(ETPT_CPH!G6=0,"",ETPT_CPH!G6)))</f>
      </c>
      <c r="H6" s="202">
        <f t="shared" si="0"/>
        <v>0</v>
      </c>
    </row>
    <row r="7" spans="1:8" x14ac:dyDescent="0.25">
      <c r="A7" s="154" t="s">
        <v>1620</v>
      </c>
      <c r="B7" s="155"/>
      <c r="C7" s="155"/>
      <c r="D7" s="104">
        <f t="shared" si="1"/>
      </c>
      <c r="E7" s="155" t="s">
        <v>1553</v>
      </c>
      <c r="F7" s="172" t="s">
        <v>1554</v>
      </c>
      <c r="G7" s="142">
        <f>IF(ISBLANK(ETPT_CPH_DDG!$D$5),"",IF(ISERROR(ETPT_CPH!G7),"",IF(ETPT_CPH!G7=0,"",ETPT_CPH!G7)))</f>
      </c>
      <c r="H7" s="202">
        <f t="shared" si="0"/>
        <v>0</v>
      </c>
    </row>
    <row r="8" spans="1:8" x14ac:dyDescent="0.25">
      <c r="A8" s="154" t="s">
        <v>1620</v>
      </c>
      <c r="B8" s="155"/>
      <c r="C8" s="155"/>
      <c r="D8" s="104">
        <f t="shared" si="1"/>
      </c>
      <c r="E8" s="155" t="s">
        <v>1555</v>
      </c>
      <c r="F8" s="172" t="s">
        <v>1556</v>
      </c>
      <c r="G8" s="142">
        <f>IF(ISBLANK(ETPT_CPH_DDG!$D$5),"",IF(ISERROR(ETPT_CPH!G8),"",IF(ETPT_CPH!G8=0,"",ETPT_CPH!G8)))</f>
      </c>
      <c r="H8" s="202">
        <f t="shared" si="0"/>
        <v>0</v>
      </c>
    </row>
    <row r="9" spans="1:8" x14ac:dyDescent="0.25">
      <c r="A9" s="154" t="s">
        <v>1620</v>
      </c>
      <c r="B9" s="155"/>
      <c r="C9" s="155"/>
      <c r="D9" s="104">
        <f t="shared" si="1"/>
      </c>
      <c r="E9" s="155" t="s">
        <v>1557</v>
      </c>
      <c r="F9" s="172" t="s">
        <v>1558</v>
      </c>
      <c r="G9" s="142">
        <f>IF(ISBLANK(ETPT_CPH_DDG!$D$5),"",IF(ISERROR(ETPT_CPH!G9),"",IF(ETPT_CPH!G9=0,"",ETPT_CPH!G9)))</f>
      </c>
      <c r="H9" s="202">
        <f t="shared" si="0"/>
        <v>0</v>
      </c>
    </row>
    <row r="10" spans="1:8" x14ac:dyDescent="0.25">
      <c r="A10" s="154" t="s">
        <v>1620</v>
      </c>
      <c r="B10" s="155"/>
      <c r="C10" s="155"/>
      <c r="D10" s="104">
        <f t="shared" si="1"/>
      </c>
      <c r="E10" s="155" t="s">
        <v>1559</v>
      </c>
      <c r="F10" s="172" t="s">
        <v>1560</v>
      </c>
      <c r="G10" s="142">
        <f>IF(ISBLANK(ETPT_CPH_DDG!$D$5),"",IF(ISERROR(ETPT_CPH!G10),"",IF(ETPT_CPH!G10=0,"",ETPT_CPH!G10)))</f>
      </c>
      <c r="H10" s="202">
        <f t="shared" si="0"/>
        <v>0</v>
      </c>
    </row>
    <row r="11" spans="1:8" x14ac:dyDescent="0.25">
      <c r="A11" s="154" t="s">
        <v>1620</v>
      </c>
      <c r="B11" s="155"/>
      <c r="C11" s="155"/>
      <c r="D11" s="104">
        <f t="shared" si="1"/>
      </c>
      <c r="E11" s="155" t="s">
        <v>1561</v>
      </c>
      <c r="F11" s="172" t="s">
        <v>1562</v>
      </c>
      <c r="G11" s="142">
        <f>IF(ISBLANK(ETPT_CPH_DDG!$D$5),"",IF(ISERROR(ETPT_CPH!G11),"",IF(ETPT_CPH!G11=0,"",ETPT_CPH!G11)))</f>
      </c>
      <c r="H11" s="202">
        <f t="shared" si="0"/>
        <v>0</v>
      </c>
    </row>
    <row r="12" spans="1:8" x14ac:dyDescent="0.25">
      <c r="A12" s="154" t="s">
        <v>1620</v>
      </c>
      <c r="B12" s="155"/>
      <c r="C12" s="155"/>
      <c r="D12" s="104">
        <f t="shared" si="1"/>
      </c>
      <c r="E12" s="155" t="s">
        <v>1563</v>
      </c>
      <c r="F12" s="172" t="s">
        <v>1564</v>
      </c>
      <c r="G12" s="142">
        <f>IF(ISBLANK(ETPT_CPH_DDG!$D$5),"",IF(ISERROR(ETPT_CPH!G12),"",IF(ETPT_CPH!G12=0,"",ETPT_CPH!G12)))</f>
      </c>
      <c r="H12" s="202">
        <f t="shared" si="0"/>
        <v>0</v>
      </c>
    </row>
    <row r="13" spans="1:8" x14ac:dyDescent="0.25">
      <c r="A13" s="154" t="s">
        <v>1620</v>
      </c>
      <c r="B13" s="155"/>
      <c r="C13" s="155"/>
      <c r="D13" s="104">
        <f t="shared" si="1"/>
      </c>
      <c r="E13" s="155" t="s">
        <v>1565</v>
      </c>
      <c r="F13" s="172" t="s">
        <v>1566</v>
      </c>
      <c r="G13" s="142">
        <f>IF(ISBLANK(ETPT_CPH_DDG!$D$5),"",IF(ISERROR(ETPT_CPH!G13),"",IF(ETPT_CPH!G13=0,"",ETPT_CPH!G13)))</f>
      </c>
      <c r="H13" s="202">
        <f t="shared" si="0"/>
        <v>0</v>
      </c>
    </row>
    <row r="14" spans="1:8" x14ac:dyDescent="0.25">
      <c r="A14" s="162"/>
      <c r="B14" s="104"/>
      <c r="C14" s="104"/>
      <c r="D14" s="104"/>
      <c r="E14" s="143"/>
      <c r="F14" s="203" t="s">
        <v>1567</v>
      </c>
      <c r="G14" s="202">
        <f>SUM(G5:G13)</f>
        <v>0</v>
      </c>
      <c r="H14" s="202">
        <f>SUM(H5:H13)</f>
        <v>0</v>
      </c>
    </row>
    <row r="16" spans="5:10" x14ac:dyDescent="0.25">
      <c r="E16" s="200" t="s">
        <v>1656</v>
      </c>
      <c r="F16" s="1"/>
      <c r="G16" s="1"/>
      <c r="H16" s="1"/>
      <c r="I16" s="1"/>
      <c r="J16" s="1"/>
    </row>
    <row r="17" ht="17" customHeight="1" spans="4:10" x14ac:dyDescent="0.25">
      <c r="D17" s="200"/>
      <c r="F17" s="1"/>
      <c r="G17" s="1"/>
      <c r="H17" s="1"/>
      <c r="I17" s="1"/>
      <c r="J17" s="1"/>
    </row>
    <row r="18" ht="91" customHeight="1" spans="4:11" x14ac:dyDescent="0.25">
      <c r="D18" s="200"/>
      <c r="E18" s="191" t="s">
        <v>1659</v>
      </c>
      <c r="F18" s="192"/>
      <c r="G18" s="192"/>
      <c r="H18" s="192"/>
      <c r="I18" s="192"/>
      <c r="J18" s="192"/>
      <c r="K18" s="193"/>
    </row>
  </sheetData>
  <mergeCells count="2">
    <mergeCell ref="H2:H4"/>
    <mergeCell ref="E18:K18"/>
  </mergeCells>
  <dataValidations count="1">
    <dataValidation type="list" showInputMessage="1" prompt="Selectionner une juridiction" showErrorMessage="1" error="Veuillez selectionner une valeur dans le menu déroulant" sqref="D5">
      <formula1>"TEST010"</formula1>
    </dataValidation>
  </dataValidation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16"/>
  <sheetViews>
    <sheetView workbookViewId="0" showGridLines="0" zoomScale="78" zoomScaleNormal="78">
      <selection activeCell="V118" sqref="V118"/>
    </sheetView>
  </sheetViews>
  <sheetFormatPr defaultRowHeight="15" outlineLevelRow="0" outlineLevelCol="0" x14ac:dyDescent="0.2" defaultColWidth="10.83203125"/>
  <cols>
    <col min="1" max="1" width="1.1640625" style="1" customWidth="1"/>
    <col min="2" max="2" width="30" style="1" customWidth="1"/>
    <col min="3" max="3" width="102.1640625" style="1" customWidth="1"/>
    <col min="4" max="4" width="56.33203125" style="1" customWidth="1"/>
    <col min="5" max="5" width="14" style="1" customWidth="1"/>
    <col min="6" max="6" width="37.83203125" style="2" customWidth="1"/>
    <col min="7" max="16384" width="10.83203125" style="1" customWidth="1"/>
  </cols>
  <sheetData>
    <row r="1" ht="60" customHeight="1" spans="1:8" s="3" customFormat="1" x14ac:dyDescent="0.25">
      <c r="A1" s="4"/>
      <c r="B1" s="5" t="s">
        <v>0</v>
      </c>
      <c r="C1" s="6" t="s">
        <v>1</v>
      </c>
      <c r="D1" s="6"/>
      <c r="E1" s="6"/>
      <c r="F1" s="7"/>
      <c r="G1" s="3"/>
      <c r="H1" s="3"/>
    </row>
    <row r="2" ht="20" customHeight="1" spans="1:8" s="8" customFormat="1" x14ac:dyDescent="0.25">
      <c r="A2" s="9"/>
      <c r="B2" s="10"/>
      <c r="C2" s="11" t="s">
        <v>2</v>
      </c>
      <c r="D2" s="11"/>
      <c r="E2" s="11"/>
      <c r="F2" s="12"/>
      <c r="G2" s="8"/>
      <c r="H2" s="3"/>
    </row>
    <row r="3" ht="6.5" customHeight="1" spans="1:8" s="3" customFormat="1" x14ac:dyDescent="0.25">
      <c r="A3" s="13"/>
      <c r="B3" s="3"/>
      <c r="C3" s="3"/>
      <c r="D3" s="3"/>
      <c r="E3" s="3"/>
      <c r="F3" s="2"/>
      <c r="G3" s="3"/>
      <c r="H3" s="3"/>
    </row>
    <row r="4" ht="32.25" customHeight="1" spans="1:8" s="14" customFormat="1" x14ac:dyDescent="0.25">
      <c r="A4" s="15"/>
      <c r="B4" s="16" t="s">
        <v>3</v>
      </c>
      <c r="C4" s="17" t="s">
        <v>4</v>
      </c>
      <c r="D4" s="17" t="s">
        <v>5</v>
      </c>
      <c r="E4" s="18" t="s">
        <v>6</v>
      </c>
      <c r="F4" s="18"/>
      <c r="G4" s="19"/>
      <c r="H4" s="3"/>
    </row>
    <row r="5" ht="48" customHeight="1" spans="1:8" s="3" customFormat="1" x14ac:dyDescent="0.25">
      <c r="A5" s="13"/>
      <c r="B5" s="20" t="s">
        <v>7</v>
      </c>
      <c r="C5" s="21" t="s">
        <v>8</v>
      </c>
      <c r="D5" s="21" t="s">
        <v>9</v>
      </c>
      <c r="E5" s="22" t="s">
        <v>10</v>
      </c>
      <c r="F5" s="22"/>
      <c r="G5" s="23"/>
      <c r="H5" s="3"/>
    </row>
    <row r="6" ht="48" customHeight="1" spans="1:8" s="3" customFormat="1" x14ac:dyDescent="0.25">
      <c r="A6" s="13"/>
      <c r="B6" s="24" t="s">
        <v>11</v>
      </c>
      <c r="C6" s="25" t="s">
        <v>12</v>
      </c>
      <c r="D6" s="25" t="s">
        <v>13</v>
      </c>
      <c r="E6" s="26" t="s">
        <v>14</v>
      </c>
      <c r="F6" s="26"/>
      <c r="G6" s="23"/>
      <c r="H6" s="3"/>
    </row>
    <row r="7" ht="48" customHeight="1" spans="1:8" s="3" customFormat="1" x14ac:dyDescent="0.25">
      <c r="A7" s="13"/>
      <c r="B7" s="27" t="s">
        <v>15</v>
      </c>
      <c r="C7" s="25" t="s">
        <v>16</v>
      </c>
      <c r="D7" s="25" t="s">
        <v>17</v>
      </c>
      <c r="E7" s="26" t="s">
        <v>10</v>
      </c>
      <c r="F7" s="26"/>
      <c r="G7" s="23"/>
      <c r="H7" s="3"/>
    </row>
    <row r="8" ht="23" customHeight="1" spans="1:8" s="3" customFormat="1" x14ac:dyDescent="0.25">
      <c r="A8" s="13"/>
      <c r="B8" s="28" t="s">
        <v>18</v>
      </c>
      <c r="C8" s="29" t="s">
        <v>19</v>
      </c>
      <c r="D8" s="29" t="s">
        <v>20</v>
      </c>
      <c r="E8" s="30" t="s">
        <v>21</v>
      </c>
      <c r="F8" s="30"/>
      <c r="G8" s="23"/>
      <c r="H8" s="3"/>
    </row>
    <row r="9" ht="23" customHeight="1" spans="1:8" s="3" customFormat="1" x14ac:dyDescent="0.25">
      <c r="A9" s="13"/>
      <c r="B9" s="31" t="s">
        <v>22</v>
      </c>
      <c r="C9" s="29"/>
      <c r="D9" s="29"/>
      <c r="E9" s="30"/>
      <c r="F9" s="30"/>
      <c r="G9" s="23"/>
      <c r="H9" s="3"/>
    </row>
    <row r="10" ht="23" customHeight="1" spans="1:8" s="3" customFormat="1" x14ac:dyDescent="0.25">
      <c r="A10" s="13"/>
      <c r="B10" s="32" t="s">
        <v>23</v>
      </c>
      <c r="C10" s="29"/>
      <c r="D10" s="29"/>
      <c r="E10" s="30"/>
      <c r="F10" s="30"/>
      <c r="G10" s="23"/>
      <c r="H10" s="3"/>
    </row>
    <row r="11" ht="23" customHeight="1" spans="1:8" s="3" customFormat="1" x14ac:dyDescent="0.25">
      <c r="A11" s="13"/>
      <c r="B11" s="33" t="s">
        <v>24</v>
      </c>
      <c r="C11" s="29"/>
      <c r="D11" s="29"/>
      <c r="E11" s="30"/>
      <c r="F11" s="30"/>
      <c r="G11" s="23"/>
      <c r="H11" s="3"/>
    </row>
    <row r="12" ht="5" customHeight="1" spans="1:8" s="3" customFormat="1" x14ac:dyDescent="0.25">
      <c r="A12" s="13"/>
      <c r="B12" s="34"/>
      <c r="C12" s="34"/>
      <c r="D12" s="34"/>
      <c r="E12" s="34"/>
      <c r="F12" s="34"/>
      <c r="G12" s="3"/>
      <c r="H12" s="3"/>
    </row>
    <row r="13" ht="72" customHeight="1" spans="1:8" s="3" customFormat="1" x14ac:dyDescent="0.25">
      <c r="A13" s="13"/>
      <c r="B13" s="35"/>
      <c r="C13" s="36" t="s">
        <v>25</v>
      </c>
      <c r="D13" s="36"/>
      <c r="E13" s="36"/>
      <c r="F13" s="37"/>
      <c r="G13" s="3"/>
      <c r="H13" s="3"/>
    </row>
    <row r="14" ht="6" customHeight="1" spans="1:8" s="3" customFormat="1" x14ac:dyDescent="0.25">
      <c r="A14" s="38"/>
      <c r="B14" s="3"/>
      <c r="C14" s="3"/>
      <c r="D14" s="3"/>
      <c r="E14" s="3"/>
      <c r="F14" s="2"/>
      <c r="G14" s="3"/>
      <c r="H14" s="3"/>
    </row>
    <row r="15" ht="27" customHeight="1" spans="1:8" s="3" customFormat="1" x14ac:dyDescent="0.25">
      <c r="A15" s="39" t="s">
        <v>26</v>
      </c>
      <c r="B15" s="39"/>
      <c r="C15" s="39"/>
      <c r="D15" s="39"/>
      <c r="E15" s="39"/>
      <c r="F15" s="39"/>
      <c r="G15" s="3"/>
      <c r="H15" s="3"/>
    </row>
    <row r="16" ht="16" customHeight="1" spans="1:8" x14ac:dyDescent="0.25">
      <c r="A16" s="1"/>
      <c r="B16" s="1"/>
      <c r="C16" s="1"/>
      <c r="D16" s="1"/>
      <c r="E16" s="1"/>
      <c r="F16" s="2"/>
      <c r="G16" s="1"/>
      <c r="H16" s="1"/>
    </row>
  </sheetData>
  <mergeCells count="11">
    <mergeCell ref="C1:E1"/>
    <mergeCell ref="C2:E2"/>
    <mergeCell ref="E4:F4"/>
    <mergeCell ref="E5:F5"/>
    <mergeCell ref="E6:F6"/>
    <mergeCell ref="E7:F7"/>
    <mergeCell ref="E8:F11"/>
    <mergeCell ref="C8:C11"/>
    <mergeCell ref="D8:D11"/>
    <mergeCell ref="C13:E13"/>
    <mergeCell ref="A15:F15"/>
  </mergeCells>
  <hyperlinks>
    <hyperlink ref="E5" r:id="rId1"/>
    <hyperlink ref="E6" r:id="rId2"/>
    <hyperlink ref="E7" r:id="rId3"/>
    <hyperlink ref="E8" r:id="rId4"/>
  </hyperlinks>
  <pageMargins left="0.7" right="0.7" top="0.75" bottom="0.75" header="0.3" footer="0.3"/>
  <pageSetup paperSize="9" orientation="portrait" horizontalDpi="4294967295" verticalDpi="4294967295" scale="100" fitToWidth="1" fitToHeight="1" firstPageNumber="1" useFirstPageNumber="1" copies="1"/>
  <drawing r:id="rId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workbookViewId="0" zoomScale="113" zoomScaleNormal="100">
      <selection activeCell="O26" sqref="O26"/>
    </sheetView>
  </sheetViews>
  <sheetFormatPr defaultRowHeight="15" outlineLevelRow="0" outlineLevelCol="0" x14ac:dyDescent="0.2"/>
  <cols>
    <col min="2" max="2" hidden="1" customWidth="1"/>
    <col min="6" max="6" width="52.6640625" customWidth="1"/>
  </cols>
  <sheetData>
    <row r="1" ht="31" customHeight="1" spans="1:20" x14ac:dyDescent="0.25">
      <c r="A1" s="262" t="s">
        <v>1572</v>
      </c>
      <c r="B1" s="262"/>
      <c r="C1" s="262"/>
      <c r="D1" s="262"/>
      <c r="E1" s="262"/>
      <c r="F1" s="262"/>
      <c r="G1" s="263"/>
      <c r="H1" s="263"/>
      <c r="I1" s="263"/>
      <c r="J1" s="263"/>
      <c r="K1" s="263"/>
      <c r="L1" s="263"/>
      <c r="M1" s="263"/>
      <c r="N1" s="263"/>
      <c r="O1" s="263"/>
      <c r="P1" s="263"/>
      <c r="Q1" s="263"/>
      <c r="R1" s="263"/>
      <c r="S1" s="263"/>
      <c r="T1" s="263"/>
    </row>
    <row r="2" ht="15" customHeight="1" spans="1:20" x14ac:dyDescent="0.25">
      <c r="A2" s="264"/>
      <c r="B2" s="264"/>
      <c r="C2" s="264"/>
      <c r="D2" s="264"/>
      <c r="E2" s="264"/>
      <c r="F2" s="264"/>
      <c r="G2" s="132" t="s">
        <v>1443</v>
      </c>
      <c r="H2" s="132" t="s">
        <v>1443</v>
      </c>
      <c r="I2" s="132" t="s">
        <v>1443</v>
      </c>
      <c r="J2" s="132" t="s">
        <v>1443</v>
      </c>
      <c r="K2" s="132" t="s">
        <v>1443</v>
      </c>
      <c r="L2" s="132" t="s">
        <v>1443</v>
      </c>
      <c r="M2" s="132" t="s">
        <v>1443</v>
      </c>
      <c r="N2" s="132" t="s">
        <v>1443</v>
      </c>
      <c r="O2" s="132" t="s">
        <v>1443</v>
      </c>
      <c r="P2" s="265" t="s">
        <v>1573</v>
      </c>
      <c r="Q2" s="132" t="s">
        <v>1574</v>
      </c>
      <c r="R2" s="132" t="s">
        <v>1574</v>
      </c>
      <c r="S2" s="132" t="s">
        <v>1574</v>
      </c>
      <c r="T2" s="265" t="s">
        <v>1575</v>
      </c>
    </row>
    <row r="3" ht="24" customHeight="1" spans="1:20" x14ac:dyDescent="0.25">
      <c r="A3" s="264"/>
      <c r="B3" s="264"/>
      <c r="C3" s="264"/>
      <c r="D3" s="264"/>
      <c r="E3" s="264"/>
      <c r="F3" s="264"/>
      <c r="G3" s="132" t="s">
        <v>1585</v>
      </c>
      <c r="H3" s="132" t="s">
        <v>1586</v>
      </c>
      <c r="I3" s="132" t="s">
        <v>1587</v>
      </c>
      <c r="J3" s="132" t="s">
        <v>1588</v>
      </c>
      <c r="K3" s="132" t="s">
        <v>1589</v>
      </c>
      <c r="L3" s="132" t="s">
        <v>1590</v>
      </c>
      <c r="M3" s="132" t="s">
        <v>1591</v>
      </c>
      <c r="N3" s="132" t="s">
        <v>1592</v>
      </c>
      <c r="O3" s="132" t="s">
        <v>1593</v>
      </c>
      <c r="P3" s="265"/>
      <c r="Q3" s="132" t="s">
        <v>1594</v>
      </c>
      <c r="R3" s="132" t="s">
        <v>1476</v>
      </c>
      <c r="S3" s="132" t="s">
        <v>1482</v>
      </c>
      <c r="T3" s="265"/>
    </row>
    <row r="4" ht="60" customHeight="1" spans="1:20" x14ac:dyDescent="0.25">
      <c r="A4" s="264"/>
      <c r="B4" s="266" t="s">
        <v>1492</v>
      </c>
      <c r="C4" s="266" t="s">
        <v>1493</v>
      </c>
      <c r="D4" s="266" t="s">
        <v>37</v>
      </c>
      <c r="E4" s="266" t="s">
        <v>1494</v>
      </c>
      <c r="F4" s="266" t="s">
        <v>1495</v>
      </c>
      <c r="G4" s="132" t="s">
        <v>1604</v>
      </c>
      <c r="H4" s="132" t="s">
        <v>1605</v>
      </c>
      <c r="I4" s="132" t="s">
        <v>1606</v>
      </c>
      <c r="J4" s="132" t="s">
        <v>1607</v>
      </c>
      <c r="K4" s="132" t="s">
        <v>1608</v>
      </c>
      <c r="L4" s="132" t="s">
        <v>1609</v>
      </c>
      <c r="M4" s="132" t="s">
        <v>1610</v>
      </c>
      <c r="N4" s="132" t="s">
        <v>1611</v>
      </c>
      <c r="O4" s="132" t="s">
        <v>1612</v>
      </c>
      <c r="P4" s="265"/>
      <c r="Q4" s="132" t="s">
        <v>1613</v>
      </c>
      <c r="R4" s="132" t="s">
        <v>1525</v>
      </c>
      <c r="S4" s="132" t="s">
        <v>1531</v>
      </c>
      <c r="T4" s="265"/>
    </row>
    <row r="5" ht="204" customHeight="1" spans="1:20" x14ac:dyDescent="0.25">
      <c r="A5" s="267" t="s">
        <v>1614</v>
      </c>
      <c r="B5" s="268"/>
      <c r="C5" s="268"/>
      <c r="D5" s="268"/>
      <c r="E5" s="268" t="s">
        <v>1542</v>
      </c>
      <c r="F5" s="268" t="s">
        <v>1543</v>
      </c>
      <c r="G5" s="269"/>
      <c r="H5" s="241" t="s">
        <v>1779</v>
      </c>
      <c r="I5" s="241" t="s">
        <v>1780</v>
      </c>
      <c r="J5" s="241" t="s">
        <v>1781</v>
      </c>
      <c r="K5" s="270" t="s">
        <v>1782</v>
      </c>
      <c r="L5" s="270" t="s">
        <v>1782</v>
      </c>
      <c r="M5" s="270"/>
      <c r="N5" s="270"/>
      <c r="O5" s="270" t="s">
        <v>1783</v>
      </c>
      <c r="P5" s="271">
        <f t="shared" ref="P5:P15" si="0">SUM(G5:O5)</f>
        <v>0</v>
      </c>
      <c r="Q5" s="270" t="s">
        <v>1784</v>
      </c>
      <c r="R5" s="241" t="s">
        <v>1785</v>
      </c>
      <c r="S5" s="270" t="s">
        <v>1786</v>
      </c>
      <c r="T5" s="271">
        <f t="shared" ref="T5:T15" si="1">SUM(Q5:S5)</f>
        <v>0</v>
      </c>
    </row>
    <row r="6" ht="228" customHeight="1" spans="1:20" x14ac:dyDescent="0.25">
      <c r="A6" s="267" t="s">
        <v>1614</v>
      </c>
      <c r="B6" s="268"/>
      <c r="C6" s="268"/>
      <c r="D6" s="268"/>
      <c r="E6" s="268" t="s">
        <v>1544</v>
      </c>
      <c r="F6" s="268" t="s">
        <v>1545</v>
      </c>
      <c r="G6" s="269"/>
      <c r="H6" s="272"/>
      <c r="I6" s="272"/>
      <c r="J6" s="272"/>
      <c r="K6" s="272"/>
      <c r="L6" s="272"/>
      <c r="M6" s="270" t="s">
        <v>1787</v>
      </c>
      <c r="N6" s="270" t="s">
        <v>1788</v>
      </c>
      <c r="O6" s="270" t="s">
        <v>1783</v>
      </c>
      <c r="P6" s="271">
        <f t="shared" si="0"/>
        <v>0</v>
      </c>
      <c r="Q6" s="270" t="s">
        <v>1789</v>
      </c>
      <c r="R6" s="272"/>
      <c r="S6" s="270"/>
      <c r="T6" s="271">
        <f t="shared" si="1"/>
        <v>0</v>
      </c>
    </row>
    <row r="7" ht="108" customHeight="1" spans="1:20" x14ac:dyDescent="0.25">
      <c r="A7" s="267" t="s">
        <v>1614</v>
      </c>
      <c r="B7" s="268"/>
      <c r="C7" s="268"/>
      <c r="D7" s="268"/>
      <c r="E7" s="268" t="s">
        <v>1547</v>
      </c>
      <c r="F7" s="268" t="s">
        <v>1548</v>
      </c>
      <c r="G7" s="269"/>
      <c r="H7" s="272"/>
      <c r="I7" s="272"/>
      <c r="J7" s="272"/>
      <c r="K7" s="272"/>
      <c r="L7" s="272"/>
      <c r="M7" s="272"/>
      <c r="N7" s="273"/>
      <c r="O7" s="274"/>
      <c r="P7" s="271">
        <f>SUM(G7:O7)</f>
        <v>0</v>
      </c>
      <c r="Q7" s="272"/>
      <c r="R7" s="272"/>
      <c r="S7" s="241" t="s">
        <v>1790</v>
      </c>
      <c r="T7" s="271">
        <f>SUM(Q7:S7)</f>
        <v>0</v>
      </c>
    </row>
    <row r="8" ht="120" customHeight="1" spans="1:20" x14ac:dyDescent="0.25">
      <c r="A8" s="267" t="s">
        <v>1614</v>
      </c>
      <c r="B8" s="268"/>
      <c r="C8" s="268"/>
      <c r="D8" s="268"/>
      <c r="E8" s="268" t="s">
        <v>1551</v>
      </c>
      <c r="F8" s="268" t="s">
        <v>1552</v>
      </c>
      <c r="G8" s="269"/>
      <c r="H8" s="272"/>
      <c r="I8" s="272"/>
      <c r="J8" s="272"/>
      <c r="K8" s="272"/>
      <c r="L8" s="272"/>
      <c r="M8" s="272"/>
      <c r="N8" s="272"/>
      <c r="O8" s="272"/>
      <c r="P8" s="271">
        <f t="shared" si="0"/>
        <v>0</v>
      </c>
      <c r="Q8" s="272"/>
      <c r="R8" s="241"/>
      <c r="S8" s="241" t="s">
        <v>1791</v>
      </c>
      <c r="T8" s="271">
        <f>SUM(Q8:R8)</f>
        <v>0</v>
      </c>
    </row>
    <row r="9" ht="168" customHeight="1" spans="1:20" x14ac:dyDescent="0.25">
      <c r="A9" s="267" t="s">
        <v>1614</v>
      </c>
      <c r="B9" s="268"/>
      <c r="C9" s="268"/>
      <c r="D9" s="268"/>
      <c r="E9" s="268" t="s">
        <v>1553</v>
      </c>
      <c r="F9" s="268" t="s">
        <v>1554</v>
      </c>
      <c r="G9" s="269"/>
      <c r="H9" s="272"/>
      <c r="I9" s="272"/>
      <c r="J9" s="272"/>
      <c r="K9" s="272"/>
      <c r="L9" s="272"/>
      <c r="M9" s="272"/>
      <c r="N9" s="272"/>
      <c r="O9" s="272"/>
      <c r="P9" s="271">
        <f t="shared" si="0"/>
        <v>0</v>
      </c>
      <c r="Q9" s="272"/>
      <c r="R9" s="241"/>
      <c r="S9" s="241" t="s">
        <v>1792</v>
      </c>
      <c r="T9" s="271">
        <f>SUM(Q9:R9)</f>
        <v>0</v>
      </c>
    </row>
    <row r="10" ht="120" customHeight="1" spans="1:20" x14ac:dyDescent="0.25">
      <c r="A10" s="267" t="s">
        <v>1614</v>
      </c>
      <c r="B10" s="268"/>
      <c r="C10" s="268"/>
      <c r="D10" s="268"/>
      <c r="E10" s="268" t="s">
        <v>1555</v>
      </c>
      <c r="F10" s="268" t="s">
        <v>1556</v>
      </c>
      <c r="G10" s="269"/>
      <c r="H10" s="272"/>
      <c r="I10" s="272"/>
      <c r="J10" s="272"/>
      <c r="K10" s="272"/>
      <c r="L10" s="272"/>
      <c r="M10" s="272"/>
      <c r="N10" s="272"/>
      <c r="O10" s="272"/>
      <c r="P10" s="271">
        <f t="shared" si="0"/>
        <v>0</v>
      </c>
      <c r="Q10" s="272"/>
      <c r="R10" s="272"/>
      <c r="S10" s="241" t="s">
        <v>1793</v>
      </c>
      <c r="T10" s="271">
        <f t="shared" si="1"/>
        <v>0</v>
      </c>
    </row>
    <row r="11" ht="120" customHeight="1" spans="1:20" x14ac:dyDescent="0.25">
      <c r="A11" s="267" t="s">
        <v>1614</v>
      </c>
      <c r="B11" s="268"/>
      <c r="C11" s="268"/>
      <c r="D11" s="268"/>
      <c r="E11" s="268" t="s">
        <v>1557</v>
      </c>
      <c r="F11" s="268" t="s">
        <v>1558</v>
      </c>
      <c r="G11" s="269"/>
      <c r="H11" s="272"/>
      <c r="I11" s="272"/>
      <c r="J11" s="272"/>
      <c r="K11" s="272"/>
      <c r="L11" s="272"/>
      <c r="M11" s="272"/>
      <c r="N11" s="272"/>
      <c r="O11" s="272"/>
      <c r="P11" s="271">
        <f t="shared" si="0"/>
        <v>0</v>
      </c>
      <c r="Q11" s="272"/>
      <c r="R11" s="241"/>
      <c r="S11" s="241" t="s">
        <v>1794</v>
      </c>
      <c r="T11" s="271">
        <f>SUM(Q11:R11)</f>
        <v>0</v>
      </c>
    </row>
    <row r="12" ht="180" customHeight="1" spans="1:20" x14ac:dyDescent="0.25">
      <c r="A12" s="267" t="s">
        <v>1614</v>
      </c>
      <c r="B12" s="268"/>
      <c r="C12" s="268"/>
      <c r="D12" s="268"/>
      <c r="E12" s="268" t="s">
        <v>1559</v>
      </c>
      <c r="F12" s="268" t="s">
        <v>1560</v>
      </c>
      <c r="G12" s="269"/>
      <c r="H12" s="272"/>
      <c r="I12" s="272"/>
      <c r="J12" s="272"/>
      <c r="K12" s="272"/>
      <c r="L12" s="272"/>
      <c r="M12" s="272"/>
      <c r="N12" s="272"/>
      <c r="O12" s="272"/>
      <c r="P12" s="271">
        <f t="shared" si="0"/>
        <v>0</v>
      </c>
      <c r="Q12" s="272"/>
      <c r="R12" s="272"/>
      <c r="S12" s="241" t="s">
        <v>1795</v>
      </c>
      <c r="T12" s="271">
        <f t="shared" si="1"/>
        <v>0</v>
      </c>
    </row>
    <row r="13" ht="144" customHeight="1" spans="1:20" x14ac:dyDescent="0.25">
      <c r="A13" s="267" t="s">
        <v>1614</v>
      </c>
      <c r="B13" s="268"/>
      <c r="C13" s="268"/>
      <c r="D13" s="268"/>
      <c r="E13" s="268" t="s">
        <v>1561</v>
      </c>
      <c r="F13" s="268" t="s">
        <v>1562</v>
      </c>
      <c r="G13" s="275" t="s">
        <v>1796</v>
      </c>
      <c r="H13" s="272"/>
      <c r="I13" s="272"/>
      <c r="J13" s="272"/>
      <c r="K13" s="272"/>
      <c r="L13" s="272"/>
      <c r="M13" s="272"/>
      <c r="N13" s="272"/>
      <c r="O13" s="272"/>
      <c r="P13" s="271">
        <f t="shared" si="0"/>
        <v>0</v>
      </c>
      <c r="Q13" s="272"/>
      <c r="R13" s="272"/>
      <c r="S13" s="241" t="s">
        <v>1797</v>
      </c>
      <c r="T13" s="271">
        <f t="shared" si="1"/>
        <v>0</v>
      </c>
    </row>
    <row r="14" ht="240" customHeight="1" spans="1:20" x14ac:dyDescent="0.25">
      <c r="A14" s="267" t="s">
        <v>1614</v>
      </c>
      <c r="B14" s="268"/>
      <c r="C14" s="268"/>
      <c r="D14" s="268"/>
      <c r="E14" s="268" t="s">
        <v>1563</v>
      </c>
      <c r="F14" s="268" t="s">
        <v>1564</v>
      </c>
      <c r="G14" s="275" t="s">
        <v>1798</v>
      </c>
      <c r="H14" s="241" t="s">
        <v>1799</v>
      </c>
      <c r="I14" s="241" t="s">
        <v>1800</v>
      </c>
      <c r="J14" s="241" t="s">
        <v>1801</v>
      </c>
      <c r="K14" s="276"/>
      <c r="L14" s="276"/>
      <c r="M14" s="272"/>
      <c r="N14" s="272"/>
      <c r="O14" s="272"/>
      <c r="P14" s="271">
        <f t="shared" si="0"/>
        <v>0</v>
      </c>
      <c r="Q14" s="272"/>
      <c r="R14" s="241" t="s">
        <v>1802</v>
      </c>
      <c r="S14" s="241" t="s">
        <v>1803</v>
      </c>
      <c r="T14" s="271">
        <f t="shared" si="1"/>
        <v>0</v>
      </c>
    </row>
    <row r="15" ht="240" customHeight="1" spans="1:20" x14ac:dyDescent="0.25">
      <c r="A15" s="267" t="s">
        <v>1614</v>
      </c>
      <c r="B15" s="268"/>
      <c r="C15" s="268"/>
      <c r="D15" s="268"/>
      <c r="E15" s="268" t="s">
        <v>1565</v>
      </c>
      <c r="F15" s="268" t="s">
        <v>1566</v>
      </c>
      <c r="G15" s="275" t="s">
        <v>1804</v>
      </c>
      <c r="H15" s="241" t="s">
        <v>1805</v>
      </c>
      <c r="I15" s="241" t="s">
        <v>1806</v>
      </c>
      <c r="J15" s="241" t="s">
        <v>1807</v>
      </c>
      <c r="K15" s="276"/>
      <c r="L15" s="276"/>
      <c r="M15" s="272"/>
      <c r="N15" s="272"/>
      <c r="O15" s="272"/>
      <c r="P15" s="271">
        <f t="shared" si="0"/>
        <v>0</v>
      </c>
      <c r="Q15" s="272"/>
      <c r="R15" s="241" t="s">
        <v>1808</v>
      </c>
      <c r="S15" s="241" t="s">
        <v>1809</v>
      </c>
      <c r="T15" s="271">
        <f t="shared" si="1"/>
        <v>0</v>
      </c>
    </row>
    <row r="16" spans="1:20" x14ac:dyDescent="0.25">
      <c r="A16" s="267"/>
      <c r="B16" s="277"/>
      <c r="C16" s="277"/>
      <c r="D16" s="277"/>
      <c r="E16" s="277"/>
      <c r="F16" s="278" t="s">
        <v>1567</v>
      </c>
      <c r="G16" s="279">
        <f t="shared" ref="G16:T16" si="2">SUM(G5:G15)</f>
        <v>0</v>
      </c>
      <c r="H16" s="279">
        <f t="shared" si="2"/>
        <v>0</v>
      </c>
      <c r="I16" s="279">
        <f t="shared" si="2"/>
        <v>0</v>
      </c>
      <c r="J16" s="279">
        <f t="shared" si="2"/>
        <v>0</v>
      </c>
      <c r="K16" s="279">
        <f t="shared" si="2"/>
        <v>0</v>
      </c>
      <c r="L16" s="279">
        <f t="shared" si="2"/>
        <v>0</v>
      </c>
      <c r="M16" s="279">
        <f t="shared" si="2"/>
        <v>0</v>
      </c>
      <c r="N16" s="279">
        <f t="shared" si="2"/>
        <v>0</v>
      </c>
      <c r="O16" s="279">
        <f t="shared" si="2"/>
        <v>0</v>
      </c>
      <c r="P16" s="279">
        <f t="shared" si="2"/>
        <v>0</v>
      </c>
      <c r="Q16" s="279">
        <f t="shared" si="2"/>
        <v>0</v>
      </c>
      <c r="R16" s="279">
        <f t="shared" si="2"/>
        <v>0</v>
      </c>
      <c r="S16" s="279">
        <f t="shared" si="2"/>
        <v>0</v>
      </c>
      <c r="T16" s="279">
        <f t="shared" si="2"/>
        <v>0</v>
      </c>
    </row>
    <row r="17" spans="1:20" x14ac:dyDescent="0.25">
      <c r="A17" s="3"/>
      <c r="B17" s="3"/>
      <c r="C17" s="3"/>
      <c r="D17" s="3"/>
      <c r="E17" s="3"/>
      <c r="F17" s="3"/>
      <c r="G17" s="3"/>
      <c r="H17" s="3"/>
      <c r="I17" s="3"/>
      <c r="J17" s="3"/>
      <c r="K17" s="3"/>
      <c r="L17" s="3"/>
      <c r="M17" s="3"/>
      <c r="N17" s="3"/>
      <c r="O17" s="3"/>
      <c r="P17" s="3"/>
      <c r="Q17" s="3"/>
      <c r="R17" s="3"/>
      <c r="S17" s="3"/>
      <c r="T17" s="3"/>
    </row>
    <row r="18" spans="1:20" x14ac:dyDescent="0.25">
      <c r="A18" s="3"/>
      <c r="B18" s="3"/>
      <c r="C18" s="3"/>
      <c r="D18" s="3"/>
      <c r="E18" s="3"/>
      <c r="F18" s="3"/>
      <c r="G18" s="3"/>
      <c r="H18" s="3"/>
      <c r="I18" s="3"/>
      <c r="J18" s="3"/>
      <c r="K18" s="3"/>
      <c r="L18" s="3"/>
      <c r="M18" s="3"/>
      <c r="N18" s="3"/>
      <c r="O18" s="3"/>
      <c r="P18" s="3"/>
      <c r="Q18" s="3"/>
      <c r="R18" s="3"/>
      <c r="S18" s="3"/>
      <c r="T18" s="3"/>
    </row>
    <row r="19" ht="192" customHeight="1" spans="1:20" x14ac:dyDescent="0.25">
      <c r="A19" s="3"/>
      <c r="B19" s="3"/>
      <c r="C19" s="3"/>
      <c r="D19" s="3"/>
      <c r="E19" s="3"/>
      <c r="F19" s="3"/>
      <c r="G19" s="3"/>
      <c r="H19" s="3"/>
      <c r="I19" s="3"/>
      <c r="J19" s="3"/>
      <c r="K19" s="3"/>
      <c r="L19" s="3"/>
      <c r="M19" s="3"/>
      <c r="N19" s="3"/>
      <c r="O19" s="3"/>
      <c r="P19" s="3"/>
      <c r="Q19" s="280"/>
      <c r="R19" s="261" t="s">
        <v>1571</v>
      </c>
      <c r="S19" s="241" t="s">
        <v>1778</v>
      </c>
      <c r="T19" s="3"/>
    </row>
  </sheetData>
  <mergeCells count="3">
    <mergeCell ref="A1:F1"/>
    <mergeCell ref="P2:P4"/>
    <mergeCell ref="T2:T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workbookViewId="0" zoomScale="100" zoomScaleNormal="100"/>
  </sheetViews>
  <sheetFormatPr defaultRowHeight="15" outlineLevelRow="0" outlineLevelCol="0" x14ac:dyDescent="0.2"/>
  <cols>
    <col min="2" max="2" hidden="1" customWidth="1"/>
    <col min="6" max="6" width="42.83203125" customWidth="1"/>
    <col min="7" max="7" width="26.1640625" customWidth="1"/>
  </cols>
  <sheetData>
    <row r="1" ht="23" customHeight="1" spans="1:23" x14ac:dyDescent="0.25">
      <c r="A1" s="281"/>
      <c r="B1" s="282" t="s">
        <v>1438</v>
      </c>
      <c r="C1" s="282"/>
      <c r="D1" s="282"/>
      <c r="E1" s="282"/>
      <c r="F1" s="282"/>
      <c r="G1" s="282"/>
      <c r="H1" s="282"/>
      <c r="I1" s="282"/>
      <c r="J1" s="283"/>
      <c r="K1" s="283"/>
      <c r="L1" s="283"/>
      <c r="M1" s="283"/>
      <c r="N1" s="283"/>
      <c r="O1" s="283"/>
      <c r="P1" s="283"/>
      <c r="Q1" s="283"/>
      <c r="R1" s="283"/>
      <c r="S1" s="283"/>
      <c r="T1" s="283"/>
      <c r="U1" s="283"/>
      <c r="V1" s="283"/>
      <c r="W1" s="283"/>
    </row>
    <row r="2" ht="28" customHeight="1" spans="1:23" x14ac:dyDescent="0.25">
      <c r="A2" s="284"/>
      <c r="B2" s="284"/>
      <c r="C2" s="284"/>
      <c r="D2" s="284"/>
      <c r="E2" s="284"/>
      <c r="F2" s="284"/>
      <c r="G2" s="285" t="s">
        <v>1439</v>
      </c>
      <c r="H2" s="286" t="s">
        <v>1440</v>
      </c>
      <c r="I2" s="285" t="s">
        <v>1441</v>
      </c>
      <c r="J2" s="285" t="s">
        <v>1441</v>
      </c>
      <c r="K2" s="285" t="s">
        <v>1441</v>
      </c>
      <c r="L2" s="285" t="s">
        <v>1441</v>
      </c>
      <c r="M2" s="285" t="s">
        <v>1441</v>
      </c>
      <c r="N2" s="285" t="s">
        <v>1441</v>
      </c>
      <c r="O2" s="285" t="s">
        <v>1441</v>
      </c>
      <c r="P2" s="285" t="s">
        <v>1441</v>
      </c>
      <c r="Q2" s="285" t="s">
        <v>1441</v>
      </c>
      <c r="R2" s="285" t="s">
        <v>1441</v>
      </c>
      <c r="S2" s="285" t="s">
        <v>1441</v>
      </c>
      <c r="T2" s="285" t="s">
        <v>1441</v>
      </c>
      <c r="U2" s="285" t="s">
        <v>1441</v>
      </c>
      <c r="V2" s="285" t="s">
        <v>1441</v>
      </c>
      <c r="W2" s="286" t="s">
        <v>1442</v>
      </c>
    </row>
    <row r="3" ht="56" customHeight="1" spans="1:23" x14ac:dyDescent="0.25">
      <c r="A3" s="284"/>
      <c r="B3" s="284"/>
      <c r="C3" s="284"/>
      <c r="D3" s="284"/>
      <c r="E3" s="284"/>
      <c r="F3" s="284"/>
      <c r="G3" s="285" t="s">
        <v>1449</v>
      </c>
      <c r="H3" s="286"/>
      <c r="I3" s="285" t="s">
        <v>1450</v>
      </c>
      <c r="J3" s="285" t="s">
        <v>1451</v>
      </c>
      <c r="K3" s="285" t="s">
        <v>1452</v>
      </c>
      <c r="L3" s="285" t="s">
        <v>1453</v>
      </c>
      <c r="M3" s="285" t="s">
        <v>1454</v>
      </c>
      <c r="N3" s="285" t="s">
        <v>1455</v>
      </c>
      <c r="O3" s="285" t="s">
        <v>1456</v>
      </c>
      <c r="P3" s="285" t="s">
        <v>1457</v>
      </c>
      <c r="Q3" s="285" t="s">
        <v>1458</v>
      </c>
      <c r="R3" s="285"/>
      <c r="S3" s="285" t="s">
        <v>1459</v>
      </c>
      <c r="T3" s="285" t="s">
        <v>1460</v>
      </c>
      <c r="U3" s="285" t="s">
        <v>1461</v>
      </c>
      <c r="V3" s="285" t="s">
        <v>1462</v>
      </c>
      <c r="W3" s="286"/>
    </row>
    <row r="4" ht="98" customHeight="1" spans="1:23" x14ac:dyDescent="0.25">
      <c r="A4" s="287"/>
      <c r="B4" s="288" t="s">
        <v>1492</v>
      </c>
      <c r="C4" s="288" t="s">
        <v>1493</v>
      </c>
      <c r="D4" s="288" t="s">
        <v>37</v>
      </c>
      <c r="E4" s="288" t="s">
        <v>1494</v>
      </c>
      <c r="F4" s="288" t="s">
        <v>1495</v>
      </c>
      <c r="G4" s="285" t="s">
        <v>1496</v>
      </c>
      <c r="H4" s="286"/>
      <c r="I4" s="285" t="s">
        <v>1497</v>
      </c>
      <c r="J4" s="289" t="s">
        <v>1498</v>
      </c>
      <c r="K4" s="285" t="s">
        <v>1499</v>
      </c>
      <c r="L4" s="285" t="s">
        <v>1500</v>
      </c>
      <c r="M4" s="285" t="s">
        <v>1501</v>
      </c>
      <c r="N4" s="285" t="s">
        <v>1502</v>
      </c>
      <c r="O4" s="285" t="s">
        <v>1503</v>
      </c>
      <c r="P4" s="285" t="s">
        <v>1504</v>
      </c>
      <c r="Q4" s="285" t="s">
        <v>1505</v>
      </c>
      <c r="R4" s="289" t="s">
        <v>1506</v>
      </c>
      <c r="S4" s="285" t="s">
        <v>1507</v>
      </c>
      <c r="T4" s="285" t="s">
        <v>1508</v>
      </c>
      <c r="U4" s="285" t="s">
        <v>1509</v>
      </c>
      <c r="V4" s="289" t="s">
        <v>1510</v>
      </c>
      <c r="W4" s="286"/>
    </row>
    <row r="5" ht="345" customHeight="1" spans="1:23" x14ac:dyDescent="0.25">
      <c r="A5" s="290" t="s">
        <v>1541</v>
      </c>
      <c r="B5" s="291"/>
      <c r="C5" s="291"/>
      <c r="D5" s="292"/>
      <c r="E5" s="292" t="s">
        <v>1542</v>
      </c>
      <c r="F5" s="292" t="s">
        <v>1543</v>
      </c>
      <c r="G5" s="293" t="s">
        <v>1810</v>
      </c>
      <c r="H5" s="294">
        <f>SUMIF($G$2:G$2,G$2,$G5:G5)</f>
        <v>0</v>
      </c>
      <c r="I5" s="293" t="s">
        <v>1811</v>
      </c>
      <c r="J5" s="295"/>
      <c r="K5" s="296"/>
      <c r="L5" s="296"/>
      <c r="M5" s="296"/>
      <c r="N5" s="296"/>
      <c r="O5" s="296"/>
      <c r="P5" s="293" t="s">
        <v>1812</v>
      </c>
      <c r="Q5" s="293" t="s">
        <v>1813</v>
      </c>
      <c r="R5" s="293" t="s">
        <v>1814</v>
      </c>
      <c r="S5" s="293" t="s">
        <v>1815</v>
      </c>
      <c r="T5" s="293" t="s">
        <v>1816</v>
      </c>
      <c r="U5" s="293" t="s">
        <v>1817</v>
      </c>
      <c r="V5" s="293" t="s">
        <v>1818</v>
      </c>
      <c r="W5" s="294">
        <f>SUMIF($G$2:V$2,V$2,$G5:V5)</f>
        <v>0</v>
      </c>
    </row>
    <row r="6" ht="409.6" customHeight="1" spans="1:23" x14ac:dyDescent="0.25">
      <c r="A6" s="290" t="s">
        <v>1541</v>
      </c>
      <c r="B6" s="291"/>
      <c r="C6" s="291"/>
      <c r="D6" s="292"/>
      <c r="E6" s="292" t="s">
        <v>1544</v>
      </c>
      <c r="F6" s="292" t="s">
        <v>1545</v>
      </c>
      <c r="G6" s="293" t="s">
        <v>1819</v>
      </c>
      <c r="H6" s="294">
        <f>SUMIF($G$2:G$2,G$2,$G6:G6)</f>
        <v>0</v>
      </c>
      <c r="I6" s="295"/>
      <c r="J6" s="293" t="s">
        <v>1820</v>
      </c>
      <c r="K6" s="293" t="s">
        <v>1821</v>
      </c>
      <c r="L6" s="293" t="s">
        <v>1822</v>
      </c>
      <c r="M6" s="293" t="s">
        <v>1823</v>
      </c>
      <c r="N6" s="293" t="s">
        <v>1824</v>
      </c>
      <c r="O6" s="293" t="s">
        <v>1825</v>
      </c>
      <c r="P6" s="296"/>
      <c r="Q6" s="296"/>
      <c r="R6" s="293" t="s">
        <v>1826</v>
      </c>
      <c r="S6" s="296"/>
      <c r="T6" s="296"/>
      <c r="U6" s="296"/>
      <c r="V6" s="297" t="s">
        <v>1827</v>
      </c>
      <c r="W6" s="294">
        <f>SUMIF($G$2:V$2,V$2,$G6:V6)</f>
        <v>0</v>
      </c>
    </row>
    <row r="7" spans="1:23" x14ac:dyDescent="0.25">
      <c r="A7" s="290" t="s">
        <v>1541</v>
      </c>
      <c r="B7" s="291"/>
      <c r="C7" s="291"/>
      <c r="D7" s="292"/>
      <c r="E7" s="292" t="s">
        <v>1547</v>
      </c>
      <c r="F7" s="292" t="s">
        <v>1548</v>
      </c>
      <c r="G7" s="298"/>
      <c r="H7" s="294">
        <f>SUMIF($G$2:G$2,G$2,$G7:G7)</f>
        <v>0</v>
      </c>
      <c r="I7" s="299"/>
      <c r="J7" s="299"/>
      <c r="K7" s="299"/>
      <c r="L7" s="299"/>
      <c r="M7" s="299"/>
      <c r="N7" s="299"/>
      <c r="O7" s="299"/>
      <c r="P7" s="299"/>
      <c r="Q7" s="299"/>
      <c r="R7" s="299"/>
      <c r="S7" s="299"/>
      <c r="T7" s="299"/>
      <c r="U7" s="299"/>
      <c r="V7" s="298"/>
      <c r="W7" s="294">
        <f>SUMIF($G$2:V$2,V$2,$G7:V7)</f>
        <v>0</v>
      </c>
    </row>
    <row r="8" ht="196" customHeight="1" spans="1:23" x14ac:dyDescent="0.25">
      <c r="A8" s="290" t="s">
        <v>1541</v>
      </c>
      <c r="B8" s="291"/>
      <c r="C8" s="291"/>
      <c r="D8" s="292"/>
      <c r="E8" s="292" t="s">
        <v>1551</v>
      </c>
      <c r="F8" s="292" t="s">
        <v>1552</v>
      </c>
      <c r="G8" s="293" t="s">
        <v>1828</v>
      </c>
      <c r="H8" s="294">
        <f>SUMIF($G$2:G$2,G$2,$G8:G8)</f>
        <v>0</v>
      </c>
      <c r="I8" s="299"/>
      <c r="J8" s="299"/>
      <c r="K8" s="299"/>
      <c r="L8" s="299"/>
      <c r="M8" s="299"/>
      <c r="N8" s="299"/>
      <c r="O8" s="299"/>
      <c r="P8" s="299"/>
      <c r="Q8" s="299"/>
      <c r="R8" s="299"/>
      <c r="S8" s="299"/>
      <c r="T8" s="299"/>
      <c r="U8" s="299"/>
      <c r="V8" s="293" t="s">
        <v>1829</v>
      </c>
      <c r="W8" s="294">
        <f>SUMIF($G$2:V$2,V$2,$G8:V8)</f>
        <v>0</v>
      </c>
    </row>
    <row r="9" ht="280" customHeight="1" spans="1:23" x14ac:dyDescent="0.25">
      <c r="A9" s="290" t="s">
        <v>1541</v>
      </c>
      <c r="B9" s="291"/>
      <c r="C9" s="291"/>
      <c r="D9" s="292"/>
      <c r="E9" s="292" t="s">
        <v>1553</v>
      </c>
      <c r="F9" s="292" t="s">
        <v>1554</v>
      </c>
      <c r="G9" s="293" t="s">
        <v>1830</v>
      </c>
      <c r="H9" s="294">
        <f>SUMIF($G$2:G$2,G$2,$G9:G9)</f>
        <v>0</v>
      </c>
      <c r="I9" s="299"/>
      <c r="J9" s="299"/>
      <c r="K9" s="299"/>
      <c r="L9" s="299"/>
      <c r="M9" s="299"/>
      <c r="N9" s="299"/>
      <c r="O9" s="299"/>
      <c r="P9" s="299"/>
      <c r="Q9" s="299"/>
      <c r="R9" s="299"/>
      <c r="S9" s="299"/>
      <c r="T9" s="299"/>
      <c r="U9" s="299"/>
      <c r="V9" s="293" t="s">
        <v>1831</v>
      </c>
      <c r="W9" s="294">
        <f>SUMIF($G$2:V$2,V$2,$G9:V9)</f>
        <v>0</v>
      </c>
    </row>
    <row r="10" ht="196" customHeight="1" spans="1:23" x14ac:dyDescent="0.25">
      <c r="A10" s="290" t="s">
        <v>1541</v>
      </c>
      <c r="B10" s="291"/>
      <c r="C10" s="291"/>
      <c r="D10" s="292"/>
      <c r="E10" s="292" t="s">
        <v>1555</v>
      </c>
      <c r="F10" s="292" t="s">
        <v>1556</v>
      </c>
      <c r="G10" s="293" t="s">
        <v>1832</v>
      </c>
      <c r="H10" s="294">
        <f>SUMIF($G$2:G$2,G$2,$G10:G10)</f>
        <v>0</v>
      </c>
      <c r="I10" s="299"/>
      <c r="J10" s="299"/>
      <c r="K10" s="299"/>
      <c r="L10" s="299"/>
      <c r="M10" s="299"/>
      <c r="N10" s="299"/>
      <c r="O10" s="299"/>
      <c r="P10" s="299"/>
      <c r="Q10" s="299"/>
      <c r="S10" s="299"/>
      <c r="T10" s="299"/>
      <c r="U10" s="299"/>
      <c r="V10" s="293" t="s">
        <v>1833</v>
      </c>
      <c r="W10" s="294">
        <f>SUMIF($G$2:V$2,V$2,$G10:V10)</f>
        <v>0</v>
      </c>
    </row>
    <row r="11" ht="196" customHeight="1" spans="1:23" x14ac:dyDescent="0.25">
      <c r="A11" s="290" t="s">
        <v>1541</v>
      </c>
      <c r="B11" s="291"/>
      <c r="C11" s="291"/>
      <c r="D11" s="292"/>
      <c r="E11" s="292" t="s">
        <v>1557</v>
      </c>
      <c r="F11" s="292" t="s">
        <v>1558</v>
      </c>
      <c r="G11" s="293" t="s">
        <v>1834</v>
      </c>
      <c r="H11" s="294">
        <f>SUMIF($G$2:G$2,G$2,$G11:G11)</f>
        <v>0</v>
      </c>
      <c r="I11" s="299"/>
      <c r="J11" s="299"/>
      <c r="K11" s="299"/>
      <c r="L11" s="299"/>
      <c r="M11" s="299"/>
      <c r="N11" s="299"/>
      <c r="O11" s="299"/>
      <c r="P11" s="299"/>
      <c r="Q11" s="299"/>
      <c r="R11" s="299"/>
      <c r="S11" s="299"/>
      <c r="T11" s="299"/>
      <c r="U11" s="299"/>
      <c r="V11" s="293" t="s">
        <v>1835</v>
      </c>
      <c r="W11" s="294">
        <f>SUMIF($G$2:V$2,V$2,$G11:V11)</f>
        <v>0</v>
      </c>
    </row>
    <row r="12" ht="266" customHeight="1" spans="1:23" x14ac:dyDescent="0.25">
      <c r="A12" s="290" t="s">
        <v>1541</v>
      </c>
      <c r="B12" s="291"/>
      <c r="C12" s="291"/>
      <c r="D12" s="292"/>
      <c r="E12" s="292" t="s">
        <v>1559</v>
      </c>
      <c r="F12" s="292" t="s">
        <v>1560</v>
      </c>
      <c r="G12" s="293" t="s">
        <v>1836</v>
      </c>
      <c r="H12" s="294">
        <f>SUMIF($G$2:G$2,G$2,$G12:G12)</f>
        <v>0</v>
      </c>
      <c r="I12" s="299"/>
      <c r="J12" s="299"/>
      <c r="K12" s="299"/>
      <c r="L12" s="299"/>
      <c r="M12" s="299"/>
      <c r="N12" s="299"/>
      <c r="O12" s="299"/>
      <c r="P12" s="299"/>
      <c r="Q12" s="299"/>
      <c r="R12" s="299"/>
      <c r="S12" s="299"/>
      <c r="T12" s="299"/>
      <c r="U12" s="299"/>
      <c r="V12" s="293" t="s">
        <v>1837</v>
      </c>
      <c r="W12" s="294">
        <f>SUMIF($G$2:V$2,V$2,$G12:V12)</f>
        <v>0</v>
      </c>
    </row>
    <row r="13" ht="238" customHeight="1" spans="1:23" x14ac:dyDescent="0.25">
      <c r="A13" s="290" t="s">
        <v>1541</v>
      </c>
      <c r="B13" s="291"/>
      <c r="C13" s="291"/>
      <c r="D13" s="292"/>
      <c r="E13" s="292" t="s">
        <v>1561</v>
      </c>
      <c r="F13" s="292" t="s">
        <v>1562</v>
      </c>
      <c r="G13" s="293" t="s">
        <v>1838</v>
      </c>
      <c r="H13" s="294">
        <f>SUMIF($G$2:G$2,G$2,$G13:G13)</f>
        <v>0</v>
      </c>
      <c r="I13" s="299"/>
      <c r="J13" s="299"/>
      <c r="K13" s="299"/>
      <c r="L13" s="299"/>
      <c r="M13" s="299"/>
      <c r="N13" s="299"/>
      <c r="O13" s="299"/>
      <c r="P13" s="299"/>
      <c r="Q13" s="299"/>
      <c r="R13" s="299"/>
      <c r="S13" s="299"/>
      <c r="T13" s="299"/>
      <c r="U13" s="299"/>
      <c r="V13" s="293" t="s">
        <v>1839</v>
      </c>
      <c r="W13" s="294">
        <f>SUMIF($G$2:V$2,V$2,$G13:V13)</f>
        <v>0</v>
      </c>
    </row>
    <row r="14" ht="409.6" customHeight="1" spans="1:23" x14ac:dyDescent="0.25">
      <c r="A14" s="290" t="s">
        <v>1541</v>
      </c>
      <c r="B14" s="291"/>
      <c r="C14" s="291"/>
      <c r="D14" s="292"/>
      <c r="E14" s="292" t="s">
        <v>1563</v>
      </c>
      <c r="F14" s="292" t="s">
        <v>1564</v>
      </c>
      <c r="G14" s="293" t="s">
        <v>1840</v>
      </c>
      <c r="H14" s="294">
        <f>SUMIF($G$2:G$2,G$2,$G14:G14)</f>
        <v>0</v>
      </c>
      <c r="I14" s="293" t="s">
        <v>1841</v>
      </c>
      <c r="J14" s="293" t="s">
        <v>1842</v>
      </c>
      <c r="K14" s="293" t="s">
        <v>1843</v>
      </c>
      <c r="L14" s="293" t="s">
        <v>1844</v>
      </c>
      <c r="M14" s="293" t="s">
        <v>1845</v>
      </c>
      <c r="N14" s="293" t="s">
        <v>1846</v>
      </c>
      <c r="O14" s="293" t="s">
        <v>1847</v>
      </c>
      <c r="P14" s="293" t="s">
        <v>1848</v>
      </c>
      <c r="Q14" s="293" t="s">
        <v>1849</v>
      </c>
      <c r="R14" s="300" t="s">
        <v>1850</v>
      </c>
      <c r="S14" s="293" t="s">
        <v>1851</v>
      </c>
      <c r="T14" s="293" t="s">
        <v>1852</v>
      </c>
      <c r="U14" s="293" t="s">
        <v>1853</v>
      </c>
      <c r="V14" s="293" t="s">
        <v>1854</v>
      </c>
      <c r="W14" s="294">
        <f>SUMIF($G$2:V$2,V$2,$G14:V14)</f>
        <v>0</v>
      </c>
    </row>
    <row r="15" ht="409.6" customHeight="1" spans="1:23" x14ac:dyDescent="0.25">
      <c r="A15" s="290" t="s">
        <v>1541</v>
      </c>
      <c r="B15" s="291"/>
      <c r="C15" s="291"/>
      <c r="D15" s="292"/>
      <c r="E15" s="292" t="s">
        <v>1565</v>
      </c>
      <c r="F15" s="292" t="s">
        <v>1566</v>
      </c>
      <c r="G15" s="293" t="s">
        <v>1855</v>
      </c>
      <c r="H15" s="294">
        <f>SUMIF($G$2:G$2,G$2,$G15:G15)</f>
        <v>0</v>
      </c>
      <c r="I15" s="293" t="s">
        <v>1856</v>
      </c>
      <c r="J15" s="293" t="s">
        <v>1857</v>
      </c>
      <c r="K15" s="293" t="s">
        <v>1858</v>
      </c>
      <c r="L15" s="293" t="s">
        <v>1859</v>
      </c>
      <c r="M15" s="293" t="s">
        <v>1860</v>
      </c>
      <c r="N15" s="293" t="s">
        <v>1861</v>
      </c>
      <c r="O15" s="293" t="s">
        <v>1862</v>
      </c>
      <c r="P15" s="293" t="s">
        <v>1863</v>
      </c>
      <c r="Q15" s="293" t="s">
        <v>1864</v>
      </c>
      <c r="R15" s="300" t="s">
        <v>1865</v>
      </c>
      <c r="S15" s="293" t="s">
        <v>1866</v>
      </c>
      <c r="T15" s="293" t="s">
        <v>1867</v>
      </c>
      <c r="U15" s="293" t="s">
        <v>1868</v>
      </c>
      <c r="V15" s="293" t="s">
        <v>1869</v>
      </c>
      <c r="W15" s="294">
        <f>SUMIF($G$2:V$2,V$2,$G15:V15)</f>
        <v>0</v>
      </c>
    </row>
    <row r="16" spans="1:23" x14ac:dyDescent="0.25">
      <c r="A16" s="290"/>
      <c r="B16" s="301"/>
      <c r="C16" s="301"/>
      <c r="D16" s="302"/>
      <c r="E16" s="302"/>
      <c r="F16" s="303" t="s">
        <v>1567</v>
      </c>
      <c r="G16" s="294">
        <f>SUMIF($C$5:$C15,$C15,G$5:G15)</f>
        <v>0</v>
      </c>
      <c r="H16" s="304">
        <f>SUMIF($C$5:$C15,$C15,H$5:H15)</f>
        <v>0</v>
      </c>
      <c r="I16" s="294">
        <f>SUMIF($C$5:$C15,$C15,I$5:I15)</f>
        <v>0</v>
      </c>
      <c r="J16" s="294">
        <f>SUMIF($C$5:$C15,$C15,J$5:J15)</f>
        <v>0</v>
      </c>
      <c r="K16" s="294">
        <f>SUMIF($C$5:$C15,$C15,K$5:K15)</f>
        <v>0</v>
      </c>
      <c r="L16" s="294">
        <f>SUMIF($C$5:$C15,$C15,L$5:L15)</f>
        <v>0</v>
      </c>
      <c r="M16" s="294">
        <f>SUMIF($C$5:$C15,$C15,M$5:M15)</f>
        <v>0</v>
      </c>
      <c r="N16" s="294">
        <f>SUMIF($C$5:$C15,$C15,N$5:N15)</f>
        <v>0</v>
      </c>
      <c r="O16" s="294">
        <f>SUMIF($C$5:$C15,$C15,O$5:O15)</f>
        <v>0</v>
      </c>
      <c r="P16" s="294">
        <f>SUMIF($C$5:$C15,$C15,P$5:P15)</f>
        <v>0</v>
      </c>
      <c r="Q16" s="294">
        <f>SUMIF($C$5:$C15,$C15,Q$5:Q15)</f>
        <v>0</v>
      </c>
      <c r="R16" s="294"/>
      <c r="S16" s="294">
        <f>SUMIF($C$5:$C15,$C15,S$5:S15)</f>
        <v>0</v>
      </c>
      <c r="T16" s="294">
        <f>SUMIF($C$5:$C15,$C15,T$5:T15)</f>
        <v>0</v>
      </c>
      <c r="U16" s="294">
        <f>SUMIF($C$5:$C15,$C15,U$5:U15)</f>
        <v>0</v>
      </c>
      <c r="V16" s="294">
        <f>SUMIF($C$5:$C15,$C15,V$5:V15)</f>
        <v>0</v>
      </c>
      <c r="W16" s="294">
        <f>SUMIF($C$5:$C15,$C15,W$5:W15)</f>
        <v>0</v>
      </c>
    </row>
    <row r="17" spans="1:23" x14ac:dyDescent="0.25">
      <c r="A17" s="305"/>
      <c r="B17" s="305"/>
      <c r="C17" s="305"/>
      <c r="D17" s="305"/>
      <c r="E17" s="305"/>
      <c r="F17" s="305"/>
      <c r="G17" s="306"/>
      <c r="H17" s="306"/>
      <c r="I17" s="306"/>
      <c r="J17" s="306"/>
      <c r="K17" s="306"/>
      <c r="L17" s="306"/>
      <c r="M17" s="306"/>
      <c r="N17" s="306"/>
      <c r="O17" s="306"/>
      <c r="P17" s="306"/>
      <c r="Q17" s="306"/>
      <c r="R17" s="306"/>
      <c r="S17" s="306"/>
      <c r="T17" s="306"/>
      <c r="U17" s="306"/>
      <c r="V17" s="306"/>
      <c r="W17" s="306"/>
    </row>
    <row r="18" spans="1:23" x14ac:dyDescent="0.25">
      <c r="A18" s="305"/>
      <c r="B18" s="305"/>
      <c r="C18" s="305"/>
      <c r="D18" s="305"/>
      <c r="E18" s="305"/>
      <c r="F18" s="305"/>
      <c r="G18" s="306"/>
      <c r="H18" s="306"/>
      <c r="I18" s="306"/>
      <c r="J18" s="306"/>
      <c r="K18" s="306"/>
      <c r="L18" s="306"/>
      <c r="M18" s="306"/>
      <c r="N18" s="306"/>
      <c r="O18" s="306"/>
      <c r="P18" s="306"/>
      <c r="Q18" s="306"/>
      <c r="R18" s="306"/>
      <c r="S18" s="306"/>
      <c r="T18" s="306"/>
      <c r="U18" s="306"/>
      <c r="V18" s="306"/>
      <c r="W18" s="306"/>
    </row>
    <row r="19" ht="345" customHeight="1" spans="1:23" x14ac:dyDescent="0.25">
      <c r="A19" s="305"/>
      <c r="B19" s="305"/>
      <c r="C19" s="305"/>
      <c r="D19" s="305"/>
      <c r="E19" s="305"/>
      <c r="F19" s="307" t="s">
        <v>1569</v>
      </c>
      <c r="G19" s="293" t="s">
        <v>1870</v>
      </c>
      <c r="H19" s="306"/>
      <c r="I19" s="306"/>
      <c r="J19" s="306"/>
      <c r="K19" s="306"/>
      <c r="L19" s="306"/>
      <c r="M19" s="306"/>
      <c r="N19" s="306"/>
      <c r="O19" s="306"/>
      <c r="P19" s="306"/>
      <c r="Q19" s="306"/>
      <c r="R19" s="306"/>
      <c r="S19" s="306"/>
      <c r="T19" s="306"/>
      <c r="U19" s="307" t="s">
        <v>1570</v>
      </c>
      <c r="V19" s="293" t="s">
        <v>1871</v>
      </c>
      <c r="W19" s="306"/>
    </row>
  </sheetData>
  <mergeCells count="3">
    <mergeCell ref="B1:I1"/>
    <mergeCell ref="H2:H4"/>
    <mergeCell ref="W2:W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workbookViewId="0" zoomScale="100" zoomScaleNormal="100">
      <selection activeCell="A2" sqref="A2"/>
    </sheetView>
  </sheetViews>
  <sheetFormatPr defaultRowHeight="15" outlineLevelRow="0" outlineLevelCol="0" x14ac:dyDescent="0.2"/>
  <cols>
    <col min="2" max="2" hidden="1" customWidth="1"/>
    <col min="18" max="18" width="13.83203125" customWidth="1"/>
  </cols>
  <sheetData>
    <row r="1" ht="42" customHeight="1" spans="1:21" x14ac:dyDescent="0.25">
      <c r="A1" s="308" t="s">
        <v>1572</v>
      </c>
      <c r="B1" s="308"/>
      <c r="C1" s="308"/>
      <c r="D1" s="308"/>
      <c r="E1" s="308"/>
      <c r="F1" s="308"/>
      <c r="G1" s="308"/>
      <c r="H1" s="308"/>
      <c r="I1" s="309"/>
      <c r="J1" s="309"/>
      <c r="K1" s="309"/>
      <c r="L1" s="309"/>
      <c r="M1" s="309"/>
      <c r="N1" s="309"/>
      <c r="O1" s="309"/>
      <c r="P1" s="309"/>
      <c r="Q1" s="309"/>
      <c r="R1" s="309"/>
      <c r="S1" s="309"/>
      <c r="T1" s="310"/>
      <c r="U1" s="310"/>
    </row>
    <row r="2" ht="28" customHeight="1" spans="1:19" x14ac:dyDescent="0.25">
      <c r="A2" s="308"/>
      <c r="B2" s="308"/>
      <c r="C2" s="308"/>
      <c r="D2" s="308"/>
      <c r="E2" s="308"/>
      <c r="F2" s="308"/>
      <c r="G2" s="311" t="s">
        <v>1439</v>
      </c>
      <c r="H2" s="312" t="s">
        <v>1440</v>
      </c>
      <c r="I2" s="311" t="s">
        <v>1441</v>
      </c>
      <c r="J2" s="311" t="s">
        <v>1441</v>
      </c>
      <c r="K2" s="311" t="s">
        <v>1441</v>
      </c>
      <c r="L2" s="311" t="s">
        <v>1441</v>
      </c>
      <c r="M2" s="311" t="s">
        <v>1441</v>
      </c>
      <c r="N2" s="311" t="s">
        <v>1441</v>
      </c>
      <c r="O2" s="311" t="s">
        <v>1441</v>
      </c>
      <c r="P2" s="311" t="s">
        <v>1441</v>
      </c>
      <c r="Q2" s="311" t="s">
        <v>1441</v>
      </c>
      <c r="R2" s="311" t="s">
        <v>1441</v>
      </c>
      <c r="S2" s="312" t="s">
        <v>1442</v>
      </c>
    </row>
    <row r="3" ht="56" customHeight="1" spans="1:19" x14ac:dyDescent="0.25">
      <c r="A3" s="308"/>
      <c r="B3" s="308"/>
      <c r="C3" s="308"/>
      <c r="D3" s="308"/>
      <c r="E3" s="308"/>
      <c r="F3" s="308"/>
      <c r="G3" s="311" t="s">
        <v>1449</v>
      </c>
      <c r="H3" s="312"/>
      <c r="I3" s="311" t="s">
        <v>1576</v>
      </c>
      <c r="J3" s="311" t="s">
        <v>1577</v>
      </c>
      <c r="K3" s="311" t="s">
        <v>1578</v>
      </c>
      <c r="L3" s="311" t="s">
        <v>1579</v>
      </c>
      <c r="M3" s="311" t="s">
        <v>1580</v>
      </c>
      <c r="N3" s="311" t="s">
        <v>1581</v>
      </c>
      <c r="O3" s="311" t="s">
        <v>1582</v>
      </c>
      <c r="P3" s="311" t="s">
        <v>1583</v>
      </c>
      <c r="Q3" s="311" t="s">
        <v>1584</v>
      </c>
      <c r="R3" s="311" t="s">
        <v>1462</v>
      </c>
      <c r="S3" s="312"/>
    </row>
    <row r="4" ht="112" customHeight="1" spans="1:19" x14ac:dyDescent="0.25">
      <c r="A4" s="308"/>
      <c r="B4" s="313" t="s">
        <v>1492</v>
      </c>
      <c r="C4" s="313" t="s">
        <v>1493</v>
      </c>
      <c r="D4" s="313" t="s">
        <v>37</v>
      </c>
      <c r="E4" s="313" t="s">
        <v>1494</v>
      </c>
      <c r="F4" s="313" t="s">
        <v>1495</v>
      </c>
      <c r="G4" s="311" t="s">
        <v>1496</v>
      </c>
      <c r="H4" s="312"/>
      <c r="I4" s="311" t="s">
        <v>1595</v>
      </c>
      <c r="J4" s="311" t="s">
        <v>1596</v>
      </c>
      <c r="K4" s="311" t="s">
        <v>1597</v>
      </c>
      <c r="L4" s="311" t="s">
        <v>1598</v>
      </c>
      <c r="M4" s="311" t="s">
        <v>1599</v>
      </c>
      <c r="N4" s="311" t="s">
        <v>1600</v>
      </c>
      <c r="O4" s="311" t="s">
        <v>1601</v>
      </c>
      <c r="P4" s="311" t="s">
        <v>1602</v>
      </c>
      <c r="Q4" s="311" t="s">
        <v>1603</v>
      </c>
      <c r="R4" s="311" t="s">
        <v>1510</v>
      </c>
      <c r="S4" s="312"/>
    </row>
    <row r="5" ht="409.6" customHeight="1" spans="1:19" x14ac:dyDescent="0.25">
      <c r="A5" s="314" t="s">
        <v>1614</v>
      </c>
      <c r="B5" s="315"/>
      <c r="C5" s="315"/>
      <c r="D5" s="315"/>
      <c r="E5" s="315" t="s">
        <v>1542</v>
      </c>
      <c r="F5" s="316" t="s">
        <v>1543</v>
      </c>
      <c r="G5" s="293" t="s">
        <v>1872</v>
      </c>
      <c r="H5" s="317">
        <f t="shared" ref="H5:H15" si="0">SUM(G5)</f>
        <v>0</v>
      </c>
      <c r="I5" s="318"/>
      <c r="J5" s="293" t="s">
        <v>1873</v>
      </c>
      <c r="K5" s="293" t="s">
        <v>1874</v>
      </c>
      <c r="L5" s="293" t="s">
        <v>1875</v>
      </c>
      <c r="M5" s="319" t="s">
        <v>1783</v>
      </c>
      <c r="N5" s="319" t="s">
        <v>1783</v>
      </c>
      <c r="O5" s="320"/>
      <c r="P5" s="320"/>
      <c r="Q5" s="319" t="s">
        <v>1783</v>
      </c>
      <c r="R5" s="293" t="s">
        <v>1876</v>
      </c>
      <c r="S5" s="317">
        <f t="shared" ref="S5:S15" si="1">SUM(I5:R5)</f>
        <v>0</v>
      </c>
    </row>
    <row r="6" ht="132" customHeight="1" spans="1:19" x14ac:dyDescent="0.25">
      <c r="A6" s="314" t="s">
        <v>1614</v>
      </c>
      <c r="B6" s="315"/>
      <c r="C6" s="315"/>
      <c r="D6" s="315"/>
      <c r="E6" s="315" t="s">
        <v>1544</v>
      </c>
      <c r="F6" s="316" t="s">
        <v>1545</v>
      </c>
      <c r="G6" s="321"/>
      <c r="H6" s="317">
        <f t="shared" si="0"/>
        <v>0</v>
      </c>
      <c r="I6" s="318"/>
      <c r="J6" s="322"/>
      <c r="K6" s="322"/>
      <c r="L6" s="322"/>
      <c r="M6" s="323"/>
      <c r="N6" s="324"/>
      <c r="O6" s="319" t="s">
        <v>1783</v>
      </c>
      <c r="P6" s="319" t="s">
        <v>1783</v>
      </c>
      <c r="Q6" s="319" t="s">
        <v>1783</v>
      </c>
      <c r="R6" s="270" t="s">
        <v>1783</v>
      </c>
      <c r="S6" s="317">
        <f t="shared" si="1"/>
        <v>0</v>
      </c>
    </row>
    <row r="7" ht="70" customHeight="1" spans="1:19" x14ac:dyDescent="0.25">
      <c r="A7" s="314" t="s">
        <v>1614</v>
      </c>
      <c r="B7" s="315"/>
      <c r="C7" s="315"/>
      <c r="D7" s="315"/>
      <c r="E7" s="315" t="s">
        <v>1547</v>
      </c>
      <c r="F7" s="316" t="s">
        <v>1548</v>
      </c>
      <c r="G7" s="321"/>
      <c r="H7" s="317">
        <f t="shared" si="0"/>
        <v>0</v>
      </c>
      <c r="I7" s="318"/>
      <c r="J7" s="322"/>
      <c r="K7" s="322"/>
      <c r="L7" s="322"/>
      <c r="M7" s="322"/>
      <c r="N7" s="321"/>
      <c r="O7" s="322"/>
      <c r="P7" s="322"/>
      <c r="Q7" s="322"/>
      <c r="R7" s="322"/>
      <c r="S7" s="317">
        <f t="shared" si="1"/>
        <v>0</v>
      </c>
    </row>
    <row r="8" ht="168" customHeight="1" spans="1:19" x14ac:dyDescent="0.25">
      <c r="A8" s="314" t="s">
        <v>1614</v>
      </c>
      <c r="B8" s="315"/>
      <c r="C8" s="315"/>
      <c r="D8" s="315"/>
      <c r="E8" s="315" t="s">
        <v>1551</v>
      </c>
      <c r="F8" s="316" t="s">
        <v>1552</v>
      </c>
      <c r="G8" s="293" t="s">
        <v>1877</v>
      </c>
      <c r="H8" s="317">
        <f t="shared" si="0"/>
        <v>0</v>
      </c>
      <c r="I8" s="318"/>
      <c r="J8" s="322"/>
      <c r="K8" s="322"/>
      <c r="L8" s="322"/>
      <c r="M8" s="322"/>
      <c r="N8" s="321"/>
      <c r="O8" s="322"/>
      <c r="P8" s="322"/>
      <c r="Q8" s="322"/>
      <c r="R8" s="293" t="s">
        <v>1878</v>
      </c>
      <c r="S8" s="317">
        <f t="shared" si="1"/>
        <v>0</v>
      </c>
    </row>
    <row r="9" ht="252" customHeight="1" spans="1:19" x14ac:dyDescent="0.25">
      <c r="A9" s="314" t="s">
        <v>1614</v>
      </c>
      <c r="B9" s="315"/>
      <c r="C9" s="315"/>
      <c r="D9" s="315"/>
      <c r="E9" s="315" t="s">
        <v>1553</v>
      </c>
      <c r="F9" s="316" t="s">
        <v>1554</v>
      </c>
      <c r="G9" s="293" t="s">
        <v>1879</v>
      </c>
      <c r="H9" s="317">
        <f t="shared" si="0"/>
        <v>0</v>
      </c>
      <c r="I9" s="318"/>
      <c r="J9" s="322"/>
      <c r="K9" s="322"/>
      <c r="L9" s="322"/>
      <c r="M9" s="322"/>
      <c r="N9" s="321"/>
      <c r="O9" s="322"/>
      <c r="P9" s="322"/>
      <c r="Q9" s="322"/>
      <c r="R9" s="293" t="s">
        <v>1880</v>
      </c>
      <c r="S9" s="317">
        <f t="shared" si="1"/>
        <v>0</v>
      </c>
    </row>
    <row r="10" ht="168" customHeight="1" spans="1:19" x14ac:dyDescent="0.25">
      <c r="A10" s="314" t="s">
        <v>1614</v>
      </c>
      <c r="B10" s="315"/>
      <c r="C10" s="315"/>
      <c r="D10" s="315"/>
      <c r="E10" s="315" t="s">
        <v>1555</v>
      </c>
      <c r="F10" s="316" t="s">
        <v>1556</v>
      </c>
      <c r="G10" s="293" t="s">
        <v>1881</v>
      </c>
      <c r="H10" s="317">
        <f>SUM(G10)</f>
        <v>0</v>
      </c>
      <c r="I10" s="318"/>
      <c r="J10" s="322"/>
      <c r="K10" s="322"/>
      <c r="L10" s="322"/>
      <c r="M10" s="322"/>
      <c r="N10" s="321"/>
      <c r="O10" s="322"/>
      <c r="P10" s="322"/>
      <c r="Q10" s="322"/>
      <c r="R10" s="293" t="s">
        <v>1882</v>
      </c>
      <c r="S10" s="317">
        <f t="shared" si="1"/>
        <v>0</v>
      </c>
    </row>
    <row r="11" ht="168" customHeight="1" spans="1:19" x14ac:dyDescent="0.25">
      <c r="A11" s="314" t="s">
        <v>1614</v>
      </c>
      <c r="B11" s="315"/>
      <c r="C11" s="315"/>
      <c r="D11" s="315"/>
      <c r="E11" s="315" t="s">
        <v>1557</v>
      </c>
      <c r="F11" s="316" t="s">
        <v>1558</v>
      </c>
      <c r="G11" s="293" t="s">
        <v>1883</v>
      </c>
      <c r="H11" s="317">
        <f>SUM(G11)</f>
        <v>0</v>
      </c>
      <c r="I11" s="318"/>
      <c r="J11" s="322"/>
      <c r="K11" s="322"/>
      <c r="L11" s="322"/>
      <c r="M11" s="322"/>
      <c r="N11" s="321"/>
      <c r="O11" s="322"/>
      <c r="P11" s="322"/>
      <c r="Q11" s="322"/>
      <c r="R11" s="293" t="s">
        <v>1884</v>
      </c>
      <c r="S11" s="317">
        <f t="shared" si="1"/>
        <v>0</v>
      </c>
    </row>
    <row r="12" ht="196" customHeight="1" spans="1:19" x14ac:dyDescent="0.25">
      <c r="A12" s="314" t="s">
        <v>1614</v>
      </c>
      <c r="B12" s="315"/>
      <c r="C12" s="315"/>
      <c r="D12" s="315"/>
      <c r="E12" s="315" t="s">
        <v>1559</v>
      </c>
      <c r="F12" s="316" t="s">
        <v>1560</v>
      </c>
      <c r="G12" s="293" t="s">
        <v>1885</v>
      </c>
      <c r="H12" s="317">
        <f t="shared" si="0"/>
        <v>0</v>
      </c>
      <c r="I12" s="318"/>
      <c r="J12" s="322"/>
      <c r="K12" s="322"/>
      <c r="L12" s="322"/>
      <c r="M12" s="322"/>
      <c r="N12" s="321"/>
      <c r="O12" s="322"/>
      <c r="P12" s="322"/>
      <c r="Q12" s="322"/>
      <c r="R12" s="293" t="s">
        <v>1886</v>
      </c>
      <c r="S12" s="317">
        <f t="shared" si="1"/>
        <v>0</v>
      </c>
    </row>
    <row r="13" ht="210" customHeight="1" spans="1:19" x14ac:dyDescent="0.25">
      <c r="A13" s="314" t="s">
        <v>1614</v>
      </c>
      <c r="B13" s="315"/>
      <c r="C13" s="315"/>
      <c r="D13" s="315"/>
      <c r="E13" s="315" t="s">
        <v>1561</v>
      </c>
      <c r="F13" s="316" t="s">
        <v>1562</v>
      </c>
      <c r="G13" s="293" t="s">
        <v>1887</v>
      </c>
      <c r="H13" s="317">
        <f t="shared" si="0"/>
        <v>0</v>
      </c>
      <c r="I13" s="293" t="s">
        <v>1888</v>
      </c>
      <c r="J13" s="322"/>
      <c r="K13" s="322"/>
      <c r="L13" s="322"/>
      <c r="M13" s="322"/>
      <c r="N13" s="321"/>
      <c r="O13" s="322"/>
      <c r="P13" s="322"/>
      <c r="Q13" s="322"/>
      <c r="R13" s="293" t="s">
        <v>1889</v>
      </c>
      <c r="S13" s="317">
        <f t="shared" si="1"/>
        <v>0</v>
      </c>
    </row>
    <row r="14" ht="409.6" customHeight="1" spans="1:19" x14ac:dyDescent="0.25">
      <c r="A14" s="314" t="s">
        <v>1614</v>
      </c>
      <c r="B14" s="315"/>
      <c r="C14" s="315"/>
      <c r="D14" s="315"/>
      <c r="E14" s="315" t="s">
        <v>1563</v>
      </c>
      <c r="F14" s="316" t="s">
        <v>1564</v>
      </c>
      <c r="G14" s="293" t="s">
        <v>1890</v>
      </c>
      <c r="H14" s="317">
        <f t="shared" si="0"/>
        <v>0</v>
      </c>
      <c r="I14" s="293" t="s">
        <v>1891</v>
      </c>
      <c r="J14" s="293" t="s">
        <v>1892</v>
      </c>
      <c r="K14" s="293" t="s">
        <v>1893</v>
      </c>
      <c r="L14" s="293" t="s">
        <v>1894</v>
      </c>
      <c r="M14" s="321"/>
      <c r="N14" s="321"/>
      <c r="O14" s="322"/>
      <c r="P14" s="322"/>
      <c r="Q14" s="322"/>
      <c r="R14" s="293" t="s">
        <v>1895</v>
      </c>
      <c r="S14" s="317">
        <f t="shared" si="1"/>
        <v>0</v>
      </c>
    </row>
    <row r="15" ht="409.6" customHeight="1" spans="1:19" x14ac:dyDescent="0.25">
      <c r="A15" s="314" t="s">
        <v>1614</v>
      </c>
      <c r="B15" s="315"/>
      <c r="C15" s="315"/>
      <c r="D15" s="315"/>
      <c r="E15" s="315" t="s">
        <v>1565</v>
      </c>
      <c r="F15" s="316" t="s">
        <v>1566</v>
      </c>
      <c r="G15" s="293" t="s">
        <v>1896</v>
      </c>
      <c r="H15" s="317">
        <f t="shared" si="0"/>
        <v>0</v>
      </c>
      <c r="I15" s="293" t="s">
        <v>1897</v>
      </c>
      <c r="J15" s="293" t="s">
        <v>1898</v>
      </c>
      <c r="K15" s="293" t="s">
        <v>1899</v>
      </c>
      <c r="L15" s="293" t="s">
        <v>1900</v>
      </c>
      <c r="M15" s="321"/>
      <c r="N15" s="321"/>
      <c r="O15" s="322"/>
      <c r="P15" s="322"/>
      <c r="Q15" s="322"/>
      <c r="R15" s="293" t="s">
        <v>1901</v>
      </c>
      <c r="S15" s="317">
        <f t="shared" si="1"/>
        <v>0</v>
      </c>
    </row>
    <row r="16" ht="28" customHeight="1" spans="1:19" x14ac:dyDescent="0.25">
      <c r="A16" s="314"/>
      <c r="B16" s="325"/>
      <c r="C16" s="325"/>
      <c r="D16" s="325"/>
      <c r="E16" s="325"/>
      <c r="F16" s="312" t="s">
        <v>1567</v>
      </c>
      <c r="G16" s="317">
        <f t="shared" ref="G16:S16" si="2">SUM(G5:G15)</f>
        <v>0</v>
      </c>
      <c r="H16" s="317">
        <f t="shared" si="2"/>
        <v>0</v>
      </c>
      <c r="I16" s="317">
        <f t="shared" si="2"/>
        <v>0</v>
      </c>
      <c r="J16" s="317">
        <f t="shared" si="2"/>
        <v>0</v>
      </c>
      <c r="K16" s="317">
        <f t="shared" si="2"/>
        <v>0</v>
      </c>
      <c r="L16" s="317">
        <f t="shared" si="2"/>
        <v>0</v>
      </c>
      <c r="M16" s="317">
        <f t="shared" si="2"/>
        <v>0</v>
      </c>
      <c r="N16" s="317">
        <f t="shared" si="2"/>
        <v>0</v>
      </c>
      <c r="O16" s="317">
        <f>SUM(O6:O15)</f>
        <v>0</v>
      </c>
      <c r="P16" s="317">
        <f>SUM(P6:P15)</f>
        <v>0</v>
      </c>
      <c r="Q16" s="317">
        <f t="shared" si="2"/>
        <v>0</v>
      </c>
      <c r="R16" s="317">
        <f>SUM(R5:R15)</f>
        <v>0</v>
      </c>
      <c r="S16" s="317">
        <f t="shared" si="2"/>
        <v>0</v>
      </c>
    </row>
    <row r="17" spans="1:19" x14ac:dyDescent="0.25">
      <c r="A17" s="326"/>
      <c r="B17" s="326"/>
      <c r="C17" s="326"/>
      <c r="D17" s="326"/>
      <c r="E17" s="326"/>
      <c r="F17" s="327"/>
      <c r="G17" s="326"/>
      <c r="H17" s="326"/>
      <c r="I17" s="326"/>
      <c r="J17" s="326"/>
      <c r="K17" s="326"/>
      <c r="L17" s="326"/>
      <c r="M17" s="326"/>
      <c r="N17" s="326"/>
      <c r="O17" s="326"/>
      <c r="P17" s="326"/>
      <c r="Q17" s="326"/>
      <c r="R17" s="326"/>
      <c r="S17" s="328"/>
    </row>
    <row r="18" spans="1:21" x14ac:dyDescent="0.25">
      <c r="A18" s="326"/>
      <c r="B18" s="326"/>
      <c r="C18" s="326"/>
      <c r="D18" s="326"/>
      <c r="E18" s="326"/>
      <c r="F18" s="327"/>
      <c r="G18" s="326"/>
      <c r="H18" s="326"/>
      <c r="I18" s="326"/>
      <c r="J18" s="326"/>
      <c r="K18" s="326"/>
      <c r="L18" s="326"/>
      <c r="M18" s="326"/>
      <c r="N18" s="326"/>
      <c r="O18" s="326"/>
      <c r="P18" s="326"/>
      <c r="Q18" s="326"/>
      <c r="R18" s="326"/>
      <c r="S18" s="329"/>
      <c r="T18" s="326"/>
      <c r="U18" s="326"/>
    </row>
    <row r="19" ht="345" customHeight="1" spans="1:21" x14ac:dyDescent="0.25">
      <c r="A19" s="330"/>
      <c r="B19" s="330"/>
      <c r="C19" s="330"/>
      <c r="D19" s="331"/>
      <c r="E19" s="330"/>
      <c r="F19" s="307" t="s">
        <v>1569</v>
      </c>
      <c r="G19" s="293" t="s">
        <v>1902</v>
      </c>
      <c r="H19" s="330"/>
      <c r="I19" s="330"/>
      <c r="J19" s="330"/>
      <c r="K19" s="330"/>
      <c r="L19" s="330"/>
      <c r="M19" s="330"/>
      <c r="N19" s="330"/>
      <c r="O19" s="330"/>
      <c r="P19" s="330"/>
      <c r="Q19" s="307" t="s">
        <v>1570</v>
      </c>
      <c r="R19" s="293" t="s">
        <v>1903</v>
      </c>
      <c r="S19" s="330"/>
      <c r="T19" s="330"/>
      <c r="U19" s="330"/>
    </row>
  </sheetData>
  <mergeCells count="3">
    <mergeCell ref="A1:H1"/>
    <mergeCell ref="H2:H4"/>
    <mergeCell ref="S2:S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zoomScale="100" zoomScaleNormal="100">
      <selection activeCell="M15" sqref="M15"/>
    </sheetView>
  </sheetViews>
  <sheetFormatPr defaultRowHeight="37" outlineLevelRow="0" outlineLevelCol="0" x14ac:dyDescent="0.2" defaultColWidth="11" customHeight="1"/>
  <cols>
    <col min="1" max="3" style="80" hidden="1" customWidth="1"/>
    <col min="4" max="4" width="15.1640625" style="80" hidden="1" customWidth="1"/>
    <col min="5" max="5" width="11" style="80" customWidth="1"/>
    <col min="6" max="6" width="53.33203125" style="80" hidden="1" customWidth="1"/>
    <col min="7" max="7" width="13.5" style="80" customWidth="1"/>
    <col min="8" max="8" width="11" style="80" customWidth="1"/>
    <col min="9" max="9" width="13.5" style="80" customWidth="1"/>
    <col min="10" max="10" width="50.5" style="80" customWidth="1"/>
    <col min="11" max="11" width="15.1640625" style="80" customWidth="1"/>
    <col min="12" max="12" width="11" style="80" customWidth="1"/>
    <col min="13" max="13" width="15.1640625" style="80" customWidth="1"/>
    <col min="14" max="16384" width="11" style="80" customWidth="1"/>
  </cols>
  <sheetData>
    <row r="1" ht="37" customHeight="1" spans="1:14" x14ac:dyDescent="0.25">
      <c r="A1" s="81"/>
      <c r="C1" s="148"/>
      <c r="E1" s="131"/>
      <c r="F1" s="80"/>
      <c r="G1" s="332"/>
      <c r="H1" s="80"/>
      <c r="I1" s="332" t="s">
        <v>1615</v>
      </c>
      <c r="J1" s="333"/>
      <c r="K1" s="131"/>
      <c r="L1" s="131"/>
      <c r="M1" s="81"/>
      <c r="N1" s="81"/>
    </row>
    <row r="2" ht="37" customHeight="1" spans="1:14" x14ac:dyDescent="0.25">
      <c r="A2" s="149"/>
      <c r="B2" s="150"/>
      <c r="C2" s="150"/>
      <c r="D2" s="150"/>
      <c r="E2" s="334"/>
      <c r="F2" s="335"/>
      <c r="G2" s="335"/>
      <c r="H2" s="335"/>
      <c r="I2" s="335"/>
      <c r="J2" s="335"/>
      <c r="K2" s="132" t="s">
        <v>1441</v>
      </c>
      <c r="L2" s="336" t="s">
        <v>1442</v>
      </c>
      <c r="M2" s="84" t="s">
        <v>1616</v>
      </c>
      <c r="N2" s="85" t="s">
        <v>1617</v>
      </c>
    </row>
    <row r="3" ht="37" customHeight="1" spans="1:14" x14ac:dyDescent="0.25">
      <c r="A3" s="149"/>
      <c r="B3" s="150"/>
      <c r="C3" s="150"/>
      <c r="D3" s="150"/>
      <c r="E3" s="334"/>
      <c r="F3" s="335"/>
      <c r="G3" s="335"/>
      <c r="H3" s="335"/>
      <c r="I3" s="335"/>
      <c r="J3" s="335"/>
      <c r="K3" s="132" t="s">
        <v>1462</v>
      </c>
      <c r="L3" s="336"/>
      <c r="M3" s="84" t="s">
        <v>1618</v>
      </c>
      <c r="N3" s="85"/>
    </row>
    <row r="4" ht="37" customHeight="1" spans="1:14" x14ac:dyDescent="0.25">
      <c r="A4" s="337"/>
      <c r="B4" s="153"/>
      <c r="C4" s="153"/>
      <c r="D4" s="153"/>
      <c r="E4" s="338"/>
      <c r="F4" s="339" t="s">
        <v>1492</v>
      </c>
      <c r="G4" s="339" t="s">
        <v>1493</v>
      </c>
      <c r="H4" s="339" t="s">
        <v>37</v>
      </c>
      <c r="I4" s="339" t="s">
        <v>1494</v>
      </c>
      <c r="J4" s="339" t="s">
        <v>1495</v>
      </c>
      <c r="K4" s="132" t="s">
        <v>1510</v>
      </c>
      <c r="L4" s="336"/>
      <c r="M4" s="84" t="s">
        <v>1619</v>
      </c>
      <c r="N4" s="85"/>
    </row>
    <row r="5" ht="37" customHeight="1" spans="1:14" x14ac:dyDescent="0.25">
      <c r="A5" s="154"/>
      <c r="B5" s="155"/>
      <c r="C5" s="155"/>
      <c r="D5" s="340"/>
      <c r="E5" s="341" t="s">
        <v>1620</v>
      </c>
      <c r="F5" s="340"/>
      <c r="G5" s="340"/>
      <c r="H5" s="340"/>
      <c r="I5" s="340" t="s">
        <v>1542</v>
      </c>
      <c r="J5" s="342" t="s">
        <v>1543</v>
      </c>
      <c r="K5" s="343" t="s">
        <v>1904</v>
      </c>
      <c r="L5" s="344">
        <f t="shared" ref="L5:L13" si="0">SUM(K5)</f>
        <v>0</v>
      </c>
      <c r="M5" s="345"/>
      <c r="N5" s="202">
        <f t="shared" ref="N5:N13" si="1">SUM(M5)</f>
        <v>0</v>
      </c>
    </row>
    <row r="6" ht="37" customHeight="1" spans="1:14" x14ac:dyDescent="0.25">
      <c r="A6" s="154"/>
      <c r="B6" s="155"/>
      <c r="C6" s="155"/>
      <c r="D6" s="140"/>
      <c r="E6" s="341" t="s">
        <v>1620</v>
      </c>
      <c r="F6" s="340"/>
      <c r="G6" s="340"/>
      <c r="H6" s="140"/>
      <c r="I6" s="340" t="s">
        <v>1551</v>
      </c>
      <c r="J6" s="342" t="s">
        <v>1552</v>
      </c>
      <c r="K6" s="346"/>
      <c r="L6" s="344">
        <f t="shared" si="0"/>
        <v>0</v>
      </c>
      <c r="M6" s="345"/>
      <c r="N6" s="202">
        <f t="shared" si="1"/>
        <v>0</v>
      </c>
    </row>
    <row r="7" ht="37" customHeight="1" spans="1:14" x14ac:dyDescent="0.25">
      <c r="A7" s="154"/>
      <c r="B7" s="155"/>
      <c r="C7" s="155"/>
      <c r="D7" s="140"/>
      <c r="E7" s="341" t="s">
        <v>1620</v>
      </c>
      <c r="F7" s="340"/>
      <c r="G7" s="340"/>
      <c r="H7" s="140"/>
      <c r="I7" s="340" t="s">
        <v>1553</v>
      </c>
      <c r="J7" s="342" t="s">
        <v>1554</v>
      </c>
      <c r="K7" s="346"/>
      <c r="L7" s="344">
        <f t="shared" si="0"/>
        <v>0</v>
      </c>
      <c r="M7" s="347"/>
      <c r="N7" s="202">
        <f t="shared" si="1"/>
        <v>0</v>
      </c>
    </row>
    <row r="8" ht="37" customHeight="1" spans="1:14" x14ac:dyDescent="0.25">
      <c r="A8" s="154"/>
      <c r="B8" s="155"/>
      <c r="C8" s="155"/>
      <c r="D8" s="140"/>
      <c r="E8" s="341" t="s">
        <v>1620</v>
      </c>
      <c r="F8" s="340"/>
      <c r="G8" s="340"/>
      <c r="H8" s="140"/>
      <c r="I8" s="340" t="s">
        <v>1555</v>
      </c>
      <c r="J8" s="342" t="s">
        <v>1556</v>
      </c>
      <c r="K8" s="346"/>
      <c r="L8" s="344">
        <f t="shared" si="0"/>
        <v>0</v>
      </c>
      <c r="M8" s="345"/>
      <c r="N8" s="202">
        <f t="shared" si="1"/>
        <v>0</v>
      </c>
    </row>
    <row r="9" ht="37" customHeight="1" spans="1:14" x14ac:dyDescent="0.25">
      <c r="A9" s="154"/>
      <c r="B9" s="155"/>
      <c r="C9" s="155"/>
      <c r="D9" s="140"/>
      <c r="E9" s="341" t="s">
        <v>1620</v>
      </c>
      <c r="F9" s="340"/>
      <c r="G9" s="340"/>
      <c r="H9" s="140"/>
      <c r="I9" s="340" t="s">
        <v>1557</v>
      </c>
      <c r="J9" s="342" t="s">
        <v>1558</v>
      </c>
      <c r="K9" s="346"/>
      <c r="L9" s="344">
        <f t="shared" si="0"/>
        <v>0</v>
      </c>
      <c r="M9" s="347"/>
      <c r="N9" s="202">
        <f t="shared" si="1"/>
        <v>0</v>
      </c>
    </row>
    <row r="10" ht="37" customHeight="1" spans="1:14" x14ac:dyDescent="0.25">
      <c r="A10" s="154"/>
      <c r="B10" s="155"/>
      <c r="C10" s="155"/>
      <c r="D10" s="140"/>
      <c r="E10" s="341" t="s">
        <v>1620</v>
      </c>
      <c r="F10" s="340"/>
      <c r="G10" s="340"/>
      <c r="H10" s="140"/>
      <c r="I10" s="340" t="s">
        <v>1559</v>
      </c>
      <c r="J10" s="342" t="s">
        <v>1560</v>
      </c>
      <c r="K10" s="346"/>
      <c r="L10" s="344">
        <f t="shared" si="0"/>
        <v>0</v>
      </c>
      <c r="M10" s="345"/>
      <c r="N10" s="202">
        <f t="shared" si="1"/>
        <v>0</v>
      </c>
    </row>
    <row r="11" ht="37" customHeight="1" spans="1:14" x14ac:dyDescent="0.25">
      <c r="A11" s="154"/>
      <c r="B11" s="155"/>
      <c r="C11" s="155"/>
      <c r="D11" s="140"/>
      <c r="E11" s="341" t="s">
        <v>1620</v>
      </c>
      <c r="F11" s="340"/>
      <c r="G11" s="340"/>
      <c r="H11" s="140"/>
      <c r="I11" s="340" t="s">
        <v>1561</v>
      </c>
      <c r="J11" s="342" t="s">
        <v>1562</v>
      </c>
      <c r="K11" s="346"/>
      <c r="L11" s="344">
        <f t="shared" si="0"/>
        <v>0</v>
      </c>
      <c r="M11" s="347"/>
      <c r="N11" s="202">
        <f t="shared" si="1"/>
        <v>0</v>
      </c>
    </row>
    <row r="12" ht="179" customHeight="1" spans="1:14" x14ac:dyDescent="0.25">
      <c r="A12" s="154"/>
      <c r="B12" s="155"/>
      <c r="C12" s="155"/>
      <c r="D12" s="140"/>
      <c r="E12" s="341" t="s">
        <v>1620</v>
      </c>
      <c r="F12" s="340"/>
      <c r="G12" s="340"/>
      <c r="H12" s="140"/>
      <c r="I12" s="340" t="s">
        <v>1563</v>
      </c>
      <c r="J12" s="342" t="s">
        <v>1564</v>
      </c>
      <c r="K12" s="343" t="s">
        <v>1905</v>
      </c>
      <c r="L12" s="344">
        <f t="shared" si="0"/>
        <v>0</v>
      </c>
      <c r="M12" s="183"/>
      <c r="N12" s="202">
        <f t="shared" si="1"/>
        <v>0</v>
      </c>
    </row>
    <row r="13" ht="167" customHeight="1" spans="1:14" x14ac:dyDescent="0.25">
      <c r="A13" s="154"/>
      <c r="B13" s="155"/>
      <c r="C13" s="155"/>
      <c r="D13" s="140"/>
      <c r="E13" s="341" t="s">
        <v>1620</v>
      </c>
      <c r="F13" s="340"/>
      <c r="G13" s="340"/>
      <c r="H13" s="140"/>
      <c r="I13" s="340" t="s">
        <v>1565</v>
      </c>
      <c r="J13" s="342" t="s">
        <v>1566</v>
      </c>
      <c r="K13" s="343" t="s">
        <v>1906</v>
      </c>
      <c r="L13" s="344">
        <f t="shared" si="0"/>
        <v>0</v>
      </c>
      <c r="M13" s="183"/>
      <c r="N13" s="202">
        <f t="shared" si="1"/>
        <v>0</v>
      </c>
    </row>
    <row r="14" ht="37" customHeight="1" spans="1:14" x14ac:dyDescent="0.25">
      <c r="A14" s="348"/>
      <c r="B14" s="349"/>
      <c r="C14" s="349"/>
      <c r="D14" s="349"/>
      <c r="E14" s="350"/>
      <c r="F14" s="351"/>
      <c r="G14" s="351"/>
      <c r="H14" s="351"/>
      <c r="I14" s="352"/>
      <c r="J14" s="353" t="s">
        <v>1567</v>
      </c>
      <c r="K14" s="344">
        <f>SUM(K5:K13)</f>
        <v>0</v>
      </c>
      <c r="L14" s="344">
        <f>SUM(L5:L13)</f>
        <v>0</v>
      </c>
      <c r="M14" s="202">
        <f>SUM(M5:M13)</f>
        <v>0</v>
      </c>
      <c r="N14" s="202">
        <f>SUM(N5:N13)</f>
        <v>0</v>
      </c>
    </row>
    <row r="15" ht="37" customHeight="1" spans="5:14" x14ac:dyDescent="0.25">
      <c r="E15" s="80"/>
      <c r="F15" s="80"/>
      <c r="G15" s="80"/>
      <c r="H15" s="80"/>
      <c r="I15" s="80"/>
      <c r="J15" s="80"/>
      <c r="K15" s="80"/>
      <c r="L15" s="80"/>
      <c r="M15" s="80"/>
      <c r="N15" s="80"/>
    </row>
    <row r="16" ht="37" customHeight="1" spans="5:14" x14ac:dyDescent="0.25">
      <c r="E16" s="80"/>
      <c r="F16" s="80"/>
      <c r="G16" s="80"/>
      <c r="H16" s="80"/>
      <c r="I16" s="80"/>
      <c r="J16" s="80"/>
      <c r="K16" s="80"/>
      <c r="L16" s="80"/>
      <c r="M16" s="80"/>
      <c r="N16" s="80"/>
    </row>
    <row r="17" ht="37" customHeight="1" spans="4:4" x14ac:dyDescent="0.25">
      <c r="D17" s="123"/>
    </row>
  </sheetData>
  <mergeCells count="2">
    <mergeCell ref="L2:L4"/>
    <mergeCell ref="N2:N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BJ145"/>
  <sheetViews>
    <sheetView workbookViewId="0" zoomScale="100" zoomScaleNormal="100">
      <selection activeCell="H18" sqref="H18"/>
    </sheetView>
  </sheetViews>
  <sheetFormatPr defaultRowHeight="15" outlineLevelRow="0" outlineLevelCol="0" x14ac:dyDescent="0.2"/>
  <cols>
    <col min="1" max="2" width="10.83203125" hidden="1" customWidth="1"/>
    <col min="3" max="3" width="9.83203125" customWidth="1"/>
    <col min="6" max="6" width="73.83203125" customWidth="1"/>
    <col min="7" max="16" width="13.33203125" customWidth="1"/>
  </cols>
  <sheetData>
    <row r="1" ht="80" customHeight="1" spans="1:62" s="40" customFormat="1" x14ac:dyDescent="0.25">
      <c r="A1" s="41" t="s">
        <v>1621</v>
      </c>
      <c r="B1" s="42"/>
      <c r="C1" s="42"/>
      <c r="D1" s="41" t="s">
        <v>1622</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row>
    <row r="2" ht="15" customHeight="1" hidden="1" spans="1:17" x14ac:dyDescent="0.25">
      <c r="A2" s="164"/>
      <c r="B2" s="165"/>
      <c r="C2" s="165"/>
      <c r="D2" s="165"/>
      <c r="E2" s="165"/>
      <c r="F2" s="165"/>
      <c r="G2" s="166" t="s">
        <v>1616</v>
      </c>
      <c r="H2" s="166" t="s">
        <v>1616</v>
      </c>
      <c r="I2" s="166" t="s">
        <v>1616</v>
      </c>
      <c r="J2" s="166" t="s">
        <v>1616</v>
      </c>
      <c r="K2" s="166" t="s">
        <v>1616</v>
      </c>
      <c r="L2" s="166" t="s">
        <v>1616</v>
      </c>
      <c r="M2" s="166" t="s">
        <v>1616</v>
      </c>
      <c r="N2" s="166" t="s">
        <v>1616</v>
      </c>
      <c r="O2" s="166" t="s">
        <v>1616</v>
      </c>
      <c r="P2" s="166" t="s">
        <v>1616</v>
      </c>
      <c r="Q2" s="167" t="s">
        <v>1623</v>
      </c>
    </row>
    <row r="3" ht="24" customHeight="1" hidden="1" spans="1:17" x14ac:dyDescent="0.25">
      <c r="A3" s="164"/>
      <c r="B3" s="165"/>
      <c r="C3" s="165"/>
      <c r="D3" s="165"/>
      <c r="E3" s="165"/>
      <c r="F3" s="165"/>
      <c r="G3" s="166" t="s">
        <v>1624</v>
      </c>
      <c r="H3" s="166" t="s">
        <v>1625</v>
      </c>
      <c r="I3" s="166" t="s">
        <v>1618</v>
      </c>
      <c r="J3" s="166" t="s">
        <v>1626</v>
      </c>
      <c r="K3" s="166" t="s">
        <v>1627</v>
      </c>
      <c r="L3" s="166" t="s">
        <v>1628</v>
      </c>
      <c r="M3" s="166" t="s">
        <v>1629</v>
      </c>
      <c r="N3" s="166" t="s">
        <v>1630</v>
      </c>
      <c r="O3" s="166" t="s">
        <v>1631</v>
      </c>
      <c r="P3" s="166" t="s">
        <v>1632</v>
      </c>
      <c r="Q3" s="167"/>
    </row>
    <row r="4" ht="36" customHeight="1" spans="1:17" x14ac:dyDescent="0.25">
      <c r="A4" s="168"/>
      <c r="B4" s="169" t="s">
        <v>1492</v>
      </c>
      <c r="C4" s="169" t="s">
        <v>1493</v>
      </c>
      <c r="D4" s="169" t="s">
        <v>37</v>
      </c>
      <c r="E4" s="169" t="s">
        <v>1633</v>
      </c>
      <c r="F4" s="170" t="s">
        <v>1495</v>
      </c>
      <c r="G4" s="166" t="s">
        <v>1634</v>
      </c>
      <c r="H4" s="166" t="s">
        <v>1635</v>
      </c>
      <c r="I4" s="166" t="s">
        <v>1636</v>
      </c>
      <c r="J4" s="166" t="s">
        <v>1619</v>
      </c>
      <c r="K4" s="166" t="s">
        <v>1637</v>
      </c>
      <c r="L4" s="166" t="s">
        <v>1638</v>
      </c>
      <c r="M4" s="166" t="s">
        <v>1639</v>
      </c>
      <c r="N4" s="166" t="s">
        <v>1640</v>
      </c>
      <c r="O4" s="166" t="s">
        <v>1641</v>
      </c>
      <c r="P4" s="166" t="s">
        <v>1642</v>
      </c>
      <c r="Q4" s="167"/>
    </row>
    <row r="5" spans="1:17" x14ac:dyDescent="0.25">
      <c r="A5" s="171" t="s">
        <v>1643</v>
      </c>
      <c r="B5" s="172"/>
      <c r="C5" s="172"/>
      <c r="D5" s="172">
        <f>ETPT_JUR_ASS_DDG!D5</f>
        <v>0</v>
      </c>
      <c r="E5" s="172" t="s">
        <v>1542</v>
      </c>
      <c r="F5" s="173" t="s">
        <v>1543</v>
      </c>
      <c r="G5" s="174" t="e">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174" t="e">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175"/>
      <c r="J5" s="176" t="e">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176" t="e">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176" t="e">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176"/>
      <c r="N5" s="176" t="e">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176"/>
      <c r="P5" s="176" t="e">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177">
        <f>_xlfn.AGGREGATE(9,6,G5:P5)</f>
        <v>0</v>
      </c>
    </row>
    <row r="6" spans="1:17" x14ac:dyDescent="0.25">
      <c r="A6" s="171" t="s">
        <v>1643</v>
      </c>
      <c r="B6" s="172"/>
      <c r="C6" s="172"/>
      <c r="D6" s="172">
        <f>ETPT_JUR_ASS_DDG!D6</f>
        <v>0</v>
      </c>
      <c r="E6" s="172" t="s">
        <v>1544</v>
      </c>
      <c r="F6" s="173" t="s">
        <v>1545</v>
      </c>
      <c r="G6" s="174" t="e">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174" t="e">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175"/>
      <c r="J6" s="176" t="e">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176" t="e">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176"/>
      <c r="M6" s="176" t="e">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176" t="e">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176" t="e">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176" t="e">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177">
        <f t="shared" ref="Q6:Q11" si="0">_xlfn.AGGREGATE(9,6,G6:P6)</f>
        <v>0</v>
      </c>
    </row>
    <row r="7" spans="1:17" x14ac:dyDescent="0.25">
      <c r="A7" s="171" t="s">
        <v>1643</v>
      </c>
      <c r="B7" s="172"/>
      <c r="C7" s="172"/>
      <c r="D7" s="172">
        <f>ETPT_JUR_ASS_DDG!D7</f>
        <v>0</v>
      </c>
      <c r="E7" s="172" t="s">
        <v>1551</v>
      </c>
      <c r="F7" s="173" t="s">
        <v>1552</v>
      </c>
      <c r="G7" s="174" t="e">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174" t="e">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175"/>
      <c r="J7" s="176" t="e">
        <f>SUM(SUMIFS(
INDEX( 'ETPT Format DDG'!$A:$ZZ,,MATCH("11.51. ACCUEIL DU JUSTICIABLE (DONT SAUJ)",'ETPT Format DDG'!2:2,0)),
INDEX( 'ETPT Format DDG'!$A:$ZZ,,MATCH("Fonction recodée",'ETPT Format DDG'!2:2,0)),"JA/AttJ Siège autres",
INDEX( 'ETPT Format DDG'!$A:$ZZ,,MATCH("Juridiction",'ETPT Format DDG'!2:2,0)),$D$5))</f>
        <v>#N/A</v>
      </c>
      <c r="K7" s="176" t="e">
        <f>SUM(SUMIFS(
INDEX( 'ETPT Format DDG'!$A:$ZZ,,MATCH("11.51. ACCUEIL DU JUSTICIABLE (DONT SAUJ)",'ETPT Format DDG'!2:2,0)),
INDEX( 'ETPT Format DDG'!$A:$ZZ,,MATCH("Fonction recodée",'ETPT Format DDG'!2:2,0)),"JA/AttJ Parquet",
INDEX( 'ETPT Format DDG'!$A:$ZZ,,MATCH("Juridiction",'ETPT Format DDG'!2:2,0)),$D$5))</f>
        <v>#N/A</v>
      </c>
      <c r="L7" s="176" t="e">
        <f>SUM(SUMIFS(
INDEX( 'ETPT Format DDG'!$A:$ZZ,,MATCH("11.51. ACCUEIL DU JUSTICIABLE (DONT SAUJ)",'ETPT Format DDG'!2:2,0)),
INDEX( 'ETPT Format DDG'!$A:$ZZ,,MATCH("Fonction recodée",'ETPT Format DDG'!2:2,0)),"JA/AttJ Social",
INDEX( 'ETPT Format DDG'!$A:$ZZ,,MATCH("Juridiction",'ETPT Format DDG'!2:2,0)),$D$5))</f>
        <v>#N/A</v>
      </c>
      <c r="M7" s="176" t="e">
        <f>SUM(SUMIFS(
INDEX( 'ETPT Format DDG'!$A:$ZZ,,MATCH("11.51. ACCUEIL DU JUSTICIABLE (DONT SAUJ)",'ETPT Format DDG'!2:2,0)),
INDEX( 'ETPT Format DDG'!$A:$ZZ,,MATCH("Fonction recodée",'ETPT Format DDG'!2:2,0)),"JA/AttJ JAP",
INDEX( 'ETPT Format DDG'!$A:$ZZ,,MATCH("Juridiction",'ETPT Format DDG'!2:2,0)),$D$5))</f>
        <v>#N/A</v>
      </c>
      <c r="N7" s="176" t="e">
        <f>SUM(SUMIFS(
INDEX( 'ETPT Format DDG'!$A:$ZZ,,MATCH("11.51. ACCUEIL DU JUSTICIABLE (DONT SAUJ)",'ETPT Format DDG'!2:2,0)),
INDEX( 'ETPT Format DDG'!$A:$ZZ,,MATCH("Fonction recodée",'ETPT Format DDG'!2:2,0)),"JA/AttJ JE",
INDEX( 'ETPT Format DDG'!$A:$ZZ,,MATCH("Juridiction",'ETPT Format DDG'!2:2,0)),$D$5))</f>
        <v>#N/A</v>
      </c>
      <c r="O7" s="176" t="e">
        <f>SUM(SUMIFS(
INDEX( 'ETPT Format DDG'!$A:$ZZ,,MATCH("11.51. ACCUEIL DU JUSTICIABLE (DONT SAUJ)",'ETPT Format DDG'!2:2,0)),
INDEX( 'ETPT Format DDG'!$A:$ZZ,,MATCH("Fonction recodée",'ETPT Format DDG'!2:2,0)),"JA/AttJ JI",
INDEX( 'ETPT Format DDG'!$A:$ZZ,,MATCH("Juridiction",'ETPT Format DDG'!2:2,0)),$D$5))</f>
        <v>#N/A</v>
      </c>
      <c r="P7" s="176" t="e">
        <f>SUM(SUMIFS(
INDEX( 'ETPT Format DDG'!$A:$ZZ,,MATCH("11.51. ACCUEIL DU JUSTICIABLE (DONT SAUJ)",'ETPT Format DDG'!2:2,0)),
INDEX( 'ETPT Format DDG'!$A:$ZZ,,MATCH("Fonction recodée",'ETPT Format DDG'!2:2,0)),"JA/AttJ JLD",
INDEX( 'ETPT Format DDG'!$A:$ZZ,,MATCH("Juridiction",'ETPT Format DDG'!2:2,0)),$D$5))</f>
        <v>#N/A</v>
      </c>
      <c r="Q7" s="177">
        <f t="shared" si="0"/>
        <v>0</v>
      </c>
    </row>
    <row r="8" spans="1:17" x14ac:dyDescent="0.25">
      <c r="A8" s="171" t="s">
        <v>1643</v>
      </c>
      <c r="B8" s="172"/>
      <c r="C8" s="172"/>
      <c r="D8" s="172">
        <f>ETPT_JUR_ASS_DDG!D8</f>
        <v>0</v>
      </c>
      <c r="E8" s="172" t="s">
        <v>1553</v>
      </c>
      <c r="F8" s="173" t="s">
        <v>1554</v>
      </c>
      <c r="G8" s="174" t="e">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174" t="e">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175"/>
      <c r="J8" s="176"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176"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176"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176"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176"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176"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176"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177">
        <f t="shared" si="0"/>
        <v>0</v>
      </c>
    </row>
    <row r="9" spans="1:17" x14ac:dyDescent="0.25">
      <c r="A9" s="171" t="s">
        <v>1643</v>
      </c>
      <c r="B9" s="172"/>
      <c r="C9" s="172"/>
      <c r="D9" s="172">
        <f>ETPT_JUR_ASS_DDG!D9</f>
        <v>0</v>
      </c>
      <c r="E9" s="172" t="s">
        <v>1555</v>
      </c>
      <c r="F9" s="173" t="s">
        <v>1556</v>
      </c>
      <c r="G9" s="174" t="e">
        <f t="array" ref="G9">SUM(SUMIFS(
INDEX( 'ETPT Format DDG'!$A:$ZZ,,MATCH("11.3. FORMATIONS DISPENSÉES",'ETPT Format DDG'!2:2,0)),
INDEX( 'ETPT Format DDG'!$A:$ZZ,,MATCH("Fonction recodée",'ETPT Format DDG'!2:2,0)),{"CONT A JP Siège";"CONT A VIF Siège"},
INDEX( 'ETPT Format DDG'!$A:$ZZ,,MATCH("Juridiction",'ETPT Format DDG'!2:2,0)),$D$5))</f>
        <v>#N/A</v>
      </c>
      <c r="H9" s="174" t="e">
        <f t="array" ref="H9">SUM(SUMIFS(
INDEX( 'ETPT Format DDG'!$A:$ZZ,,MATCH("11.3. FORMATIONS DISPENSÉES",'ETPT Format DDG'!2:2,0)),
INDEX( 'ETPT Format DDG'!$A:$ZZ,,MATCH("Fonction recodée",'ETPT Format DDG'!2:2,0)),{"CONT A JP Parquet";"CONT A VIF Parquet"},
INDEX( 'ETPT Format DDG'!$A:$ZZ,,MATCH("Juridiction",'ETPT Format DDG'!2:2,0)),$D$5))</f>
        <v>#N/A</v>
      </c>
      <c r="I9" s="175"/>
      <c r="J9" s="176" t="e">
        <f>SUM(SUMIFS(
INDEX( 'ETPT Format DDG'!$A:$ZZ,,MATCH("11.3. FORMATIONS DISPENSÉES",'ETPT Format DDG'!2:2,0)),
INDEX( 'ETPT Format DDG'!$A:$ZZ,,MATCH("Fonction recodée",'ETPT Format DDG'!2:2,0)),"JA/AttJ Siège autres",
INDEX( 'ETPT Format DDG'!$A:$ZZ,,MATCH("Juridiction",'ETPT Format DDG'!2:2,0)),$D$5))</f>
        <v>#N/A</v>
      </c>
      <c r="K9" s="176" t="e">
        <f>SUM(SUMIFS(
INDEX( 'ETPT Format DDG'!$A:$ZZ,,MATCH("11.3. FORMATIONS DISPENSÉES",'ETPT Format DDG'!2:2,0)),
INDEX( 'ETPT Format DDG'!$A:$ZZ,,MATCH("Fonction recodée",'ETPT Format DDG'!2:2,0)),"JA/AttJ Parquet",
INDEX( 'ETPT Format DDG'!$A:$ZZ,,MATCH("Juridiction",'ETPT Format DDG'!2:2,0)),$D$5))</f>
        <v>#N/A</v>
      </c>
      <c r="L9" s="176" t="e">
        <f>SUM(SUMIFS(
INDEX( 'ETPT Format DDG'!$A:$ZZ,,MATCH("11.3. FORMATIONS DISPENSÉES",'ETPT Format DDG'!2:2,0)),
INDEX( 'ETPT Format DDG'!$A:$ZZ,,MATCH("Fonction recodée",'ETPT Format DDG'!2:2,0)),"JA/AttJ Social",
INDEX( 'ETPT Format DDG'!$A:$ZZ,,MATCH("Juridiction",'ETPT Format DDG'!2:2,0)),$D$5))</f>
        <v>#N/A</v>
      </c>
      <c r="M9" s="176" t="e">
        <f>SUM(SUMIFS(
INDEX( 'ETPT Format DDG'!$A:$ZZ,,MATCH("11.3. FORMATIONS DISPENSÉES",'ETPT Format DDG'!2:2,0)),
INDEX( 'ETPT Format DDG'!$A:$ZZ,,MATCH("Fonction recodée",'ETPT Format DDG'!2:2,0)),"JA/AttJ JAP",
INDEX( 'ETPT Format DDG'!$A:$ZZ,,MATCH("Juridiction",'ETPT Format DDG'!2:2,0)),$D$5))</f>
        <v>#N/A</v>
      </c>
      <c r="N9" s="176" t="e">
        <f>SUM(SUMIFS(
INDEX( 'ETPT Format DDG'!$A:$ZZ,,MATCH("11.3. FORMATIONS DISPENSÉES",'ETPT Format DDG'!2:2,0)),
INDEX( 'ETPT Format DDG'!$A:$ZZ,,MATCH("Fonction recodée",'ETPT Format DDG'!2:2,0)),"JA/AttJ JE",
INDEX( 'ETPT Format DDG'!$A:$ZZ,,MATCH("Juridiction",'ETPT Format DDG'!2:2,0)),$D$5))</f>
        <v>#N/A</v>
      </c>
      <c r="O9" s="176" t="e">
        <f>SUM(SUMIFS(
INDEX( 'ETPT Format DDG'!$A:$ZZ,,MATCH("11.3. FORMATIONS DISPENSÉES",'ETPT Format DDG'!2:2,0)),
INDEX( 'ETPT Format DDG'!$A:$ZZ,,MATCH("Fonction recodée",'ETPT Format DDG'!2:2,0)),"JA/AttJ JI",
INDEX( 'ETPT Format DDG'!$A:$ZZ,,MATCH("Juridiction",'ETPT Format DDG'!2:2,0)),$D$5))</f>
        <v>#N/A</v>
      </c>
      <c r="P9" s="176" t="e">
        <f>SUM(SUMIFS(
INDEX( 'ETPT Format DDG'!$A:$ZZ,,MATCH("11.3. FORMATIONS DISPENSÉES",'ETPT Format DDG'!2:2,0)),
INDEX( 'ETPT Format DDG'!$A:$ZZ,,MATCH("Fonction recodée",'ETPT Format DDG'!2:2,0)),"JA/AttJ JLD",
INDEX( 'ETPT Format DDG'!$A:$ZZ,,MATCH("Juridiction",'ETPT Format DDG'!2:2,0)),$D$5))</f>
        <v>#N/A</v>
      </c>
      <c r="Q9" s="177">
        <f t="shared" si="0"/>
        <v>0</v>
      </c>
    </row>
    <row r="10" spans="1:17" x14ac:dyDescent="0.25">
      <c r="A10" s="171" t="s">
        <v>1643</v>
      </c>
      <c r="B10" s="172"/>
      <c r="C10" s="172"/>
      <c r="D10" s="172">
        <f>ETPT_JUR_ASS_DDG!D10</f>
        <v>0</v>
      </c>
      <c r="E10" s="172" t="s">
        <v>1557</v>
      </c>
      <c r="F10" s="173" t="s">
        <v>1558</v>
      </c>
      <c r="G10" s="174" t="e">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174" t="e">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175"/>
      <c r="J10" s="176" t="e">
        <f>SUM(SUMIFS(
INDEX( 'ETPT Format DDG'!$A:$ZZ,,MATCH("11.4. ACCÈS AU DROIT ET À LA JUSTICE",'ETPT Format DDG'!2:2,0)),
INDEX( 'ETPT Format DDG'!$A:$ZZ,,MATCH("Fonction recodée",'ETPT Format DDG'!2:2,0)),"JA/AttJ Siège autres",
INDEX( 'ETPT Format DDG'!$A:$ZZ,,MATCH("Juridiction",'ETPT Format DDG'!2:2,0)),$D$5))</f>
        <v>#N/A</v>
      </c>
      <c r="K10" s="176" t="e">
        <f>SUM(SUMIFS(
INDEX( 'ETPT Format DDG'!$A:$ZZ,,MATCH("11.4. ACCÈS AU DROIT ET À LA JUSTICE",'ETPT Format DDG'!2:2,0)),
INDEX( 'ETPT Format DDG'!$A:$ZZ,,MATCH("Fonction recodée",'ETPT Format DDG'!2:2,0)),"JA/AttJ Parquet",
INDEX( 'ETPT Format DDG'!$A:$ZZ,,MATCH("Juridiction",'ETPT Format DDG'!2:2,0)),$D$5))</f>
        <v>#N/A</v>
      </c>
      <c r="L10" s="176" t="e">
        <f>SUM(SUMIFS(
INDEX( 'ETPT Format DDG'!$A:$ZZ,,MATCH("11.4. ACCÈS AU DROIT ET À LA JUSTICE",'ETPT Format DDG'!2:2,0)),
INDEX( 'ETPT Format DDG'!$A:$ZZ,,MATCH("Fonction recodée",'ETPT Format DDG'!2:2,0)),"JA/AttJ Social",
INDEX( 'ETPT Format DDG'!$A:$ZZ,,MATCH("Juridiction",'ETPT Format DDG'!2:2,0)),$D$5))</f>
        <v>#N/A</v>
      </c>
      <c r="M10" s="176" t="e">
        <f>SUM(SUMIFS(
INDEX( 'ETPT Format DDG'!$A:$ZZ,,MATCH("11.4. ACCÈS AU DROIT ET À LA JUSTICE",'ETPT Format DDG'!2:2,0)),
INDEX( 'ETPT Format DDG'!$A:$ZZ,,MATCH("Fonction recodée",'ETPT Format DDG'!2:2,0)),"JA/AttJ JAP",
INDEX( 'ETPT Format DDG'!$A:$ZZ,,MATCH("Juridiction",'ETPT Format DDG'!2:2,0)),$D$5))</f>
        <v>#N/A</v>
      </c>
      <c r="N10" s="176" t="e">
        <f>SUM(SUMIFS(
INDEX( 'ETPT Format DDG'!$A:$ZZ,,MATCH("11.4. ACCÈS AU DROIT ET À LA JUSTICE",'ETPT Format DDG'!2:2,0)),
INDEX( 'ETPT Format DDG'!$A:$ZZ,,MATCH("Fonction recodée",'ETPT Format DDG'!2:2,0)),"JA/AttJ JE",
INDEX( 'ETPT Format DDG'!$A:$ZZ,,MATCH("Juridiction",'ETPT Format DDG'!2:2,0)),$D$5))</f>
        <v>#N/A</v>
      </c>
      <c r="O10" s="176" t="e">
        <f>SUM(SUMIFS(
INDEX( 'ETPT Format DDG'!$A:$ZZ,,MATCH("11.4. ACCÈS AU DROIT ET À LA JUSTICE",'ETPT Format DDG'!2:2,0)),
INDEX( 'ETPT Format DDG'!$A:$ZZ,,MATCH("Fonction recodée",'ETPT Format DDG'!2:2,0)),"JA/AttJ JI",
INDEX( 'ETPT Format DDG'!$A:$ZZ,,MATCH("Juridiction",'ETPT Format DDG'!2:2,0)),$D$5))</f>
        <v>#N/A</v>
      </c>
      <c r="P10" s="176" t="e">
        <f>SUM(SUMIFS(
INDEX( 'ETPT Format DDG'!$A:$ZZ,,MATCH("11.4. ACCÈS AU DROIT ET À LA JUSTICE",'ETPT Format DDG'!2:2,0)),
INDEX( 'ETPT Format DDG'!$A:$ZZ,,MATCH("Fonction recodée",'ETPT Format DDG'!2:2,0)),"JA/AttJ JLD",
INDEX( 'ETPT Format DDG'!$A:$ZZ,,MATCH("Juridiction",'ETPT Format DDG'!2:2,0)),$D$5))</f>
        <v>#N/A</v>
      </c>
      <c r="Q10" s="177">
        <f t="shared" si="0"/>
        <v>0</v>
      </c>
    </row>
    <row r="11" spans="1:17" x14ac:dyDescent="0.25">
      <c r="A11" s="171" t="s">
        <v>1643</v>
      </c>
      <c r="B11" s="172"/>
      <c r="C11" s="172"/>
      <c r="D11" s="172">
        <f>ETPT_JUR_ASS_DDG!D11</f>
        <v>0</v>
      </c>
      <c r="E11" s="172" t="s">
        <v>1559</v>
      </c>
      <c r="F11" s="173" t="s">
        <v>1560</v>
      </c>
      <c r="G11" s="174" t="e">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174" t="e">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175"/>
      <c r="J11" s="176"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176"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176"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176"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176"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176"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176"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177">
        <f t="shared" si="0"/>
        <v>0</v>
      </c>
    </row>
    <row r="12" spans="1:17" x14ac:dyDescent="0.25">
      <c r="A12" s="171" t="s">
        <v>1643</v>
      </c>
      <c r="B12" s="172"/>
      <c r="C12" s="172"/>
      <c r="D12" s="172">
        <f>ETPT_JUR_ASS_DDG!D12</f>
        <v>0</v>
      </c>
      <c r="E12" s="172" t="s">
        <v>1561</v>
      </c>
      <c r="F12" s="173" t="s">
        <v>1562</v>
      </c>
      <c r="G12" s="174" t="e">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174" t="e">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175"/>
      <c r="J12" s="176"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176"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176"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176"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176"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176"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176"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177">
        <f>_xlfn.AGGREGATE(9,6,G12:P12)</f>
        <v>0</v>
      </c>
    </row>
    <row r="13" ht="16" customHeight="1" spans="1:17" x14ac:dyDescent="0.25">
      <c r="A13" s="178"/>
      <c r="B13" s="178"/>
      <c r="C13" s="178"/>
      <c r="D13" s="178"/>
      <c r="E13" s="179"/>
      <c r="F13" s="180" t="s">
        <v>1567</v>
      </c>
      <c r="G13" s="177">
        <f>_xlfn.AGGREGATE(9,6,G5:G12)</f>
        <v>0</v>
      </c>
      <c r="H13" s="177">
        <f>_xlfn.AGGREGATE(9,6,H5:H12)</f>
        <v>0</v>
      </c>
      <c r="I13" s="177">
        <f t="shared" ref="I13:P13" si="1">_xlfn.AGGREGATE(9,6,I5:I12)</f>
        <v>0</v>
      </c>
      <c r="J13" s="177">
        <f t="shared" si="1"/>
        <v>0</v>
      </c>
      <c r="K13" s="177">
        <f t="shared" si="1"/>
        <v>0</v>
      </c>
      <c r="L13" s="177">
        <f t="shared" si="1"/>
        <v>0</v>
      </c>
      <c r="M13" s="177">
        <f t="shared" si="1"/>
        <v>0</v>
      </c>
      <c r="N13" s="177">
        <f t="shared" si="1"/>
        <v>0</v>
      </c>
      <c r="O13" s="177">
        <f t="shared" si="1"/>
        <v>0</v>
      </c>
      <c r="P13" s="177">
        <f t="shared" si="1"/>
        <v>0</v>
      </c>
      <c r="Q13" s="177">
        <f>_xlfn.AGGREGATE(9,6,Q5:Q12)</f>
        <v>0</v>
      </c>
    </row>
    <row r="14" ht="16" customHeight="1" spans="1:17" x14ac:dyDescent="0.25">
      <c r="A14" s="178"/>
      <c r="B14" s="178"/>
      <c r="C14" s="178"/>
      <c r="D14" s="178"/>
      <c r="E14" s="179"/>
      <c r="F14" s="179"/>
      <c r="G14" s="179"/>
      <c r="H14" s="179"/>
      <c r="I14" s="179"/>
      <c r="J14" s="179"/>
      <c r="K14" s="179"/>
      <c r="L14" s="179"/>
      <c r="M14" s="179"/>
      <c r="N14" s="179"/>
      <c r="O14" s="179"/>
      <c r="P14" s="179"/>
      <c r="Q14" s="179"/>
    </row>
    <row r="15" ht="16" customHeight="1" spans="1:17" x14ac:dyDescent="0.25">
      <c r="A15" s="178"/>
      <c r="B15" s="178"/>
      <c r="C15" s="178"/>
      <c r="D15" s="178"/>
      <c r="E15" s="178"/>
      <c r="F15" s="178"/>
      <c r="G15" s="178"/>
      <c r="H15" s="178"/>
      <c r="I15" s="179"/>
      <c r="J15" s="179"/>
      <c r="L15" s="179"/>
      <c r="M15" s="179"/>
      <c r="N15" s="179"/>
      <c r="O15" s="179"/>
      <c r="P15" s="179"/>
      <c r="Q15" s="179"/>
    </row>
    <row r="16" ht="16" customHeight="1" spans="1:17" x14ac:dyDescent="0.25">
      <c r="A16" s="178"/>
      <c r="B16" s="178"/>
      <c r="C16" s="178"/>
      <c r="D16" s="178"/>
      <c r="E16" s="178"/>
      <c r="F16" s="178"/>
      <c r="G16" s="178"/>
      <c r="H16" s="178"/>
      <c r="I16" s="179"/>
      <c r="J16" s="179"/>
      <c r="L16" s="179"/>
      <c r="M16" s="179"/>
      <c r="N16" s="179"/>
      <c r="O16" s="179"/>
      <c r="P16" s="179"/>
      <c r="Q16" s="179"/>
    </row>
    <row r="17" ht="16" customHeight="1" spans="1:18" x14ac:dyDescent="0.25">
      <c r="A17" s="178"/>
      <c r="B17" s="178"/>
      <c r="C17" s="178"/>
      <c r="D17" s="178"/>
      <c r="E17" s="178"/>
      <c r="F17" s="178"/>
      <c r="G17" s="178"/>
      <c r="H17" s="178"/>
      <c r="I17" s="179"/>
      <c r="J17" s="179"/>
      <c r="L17" s="179"/>
      <c r="M17" s="179"/>
      <c r="N17" s="179"/>
      <c r="O17" s="179"/>
      <c r="P17" s="179"/>
      <c r="Q17" s="179"/>
      <c r="R17" s="179"/>
    </row>
    <row r="18" ht="16" customHeight="1" spans="1:18" x14ac:dyDescent="0.25">
      <c r="A18" s="178"/>
      <c r="B18" s="178"/>
      <c r="C18" s="178"/>
      <c r="D18" s="178"/>
      <c r="E18" s="178"/>
      <c r="F18" s="178"/>
      <c r="G18" s="178"/>
      <c r="H18" s="178"/>
      <c r="I18" s="179"/>
      <c r="J18" s="179"/>
      <c r="L18" s="179"/>
      <c r="M18" s="179"/>
      <c r="N18" s="179"/>
      <c r="O18" s="179"/>
      <c r="P18" s="179"/>
      <c r="Q18" s="179"/>
      <c r="R18" s="179"/>
    </row>
    <row r="19" ht="16" customHeight="1" spans="1:18" x14ac:dyDescent="0.25">
      <c r="A19" s="178"/>
      <c r="B19" s="178"/>
      <c r="C19" s="178"/>
      <c r="D19" s="178"/>
      <c r="E19" s="178"/>
      <c r="F19" s="178"/>
      <c r="G19" s="178"/>
      <c r="H19" s="178"/>
      <c r="I19" s="179"/>
      <c r="J19" s="179"/>
      <c r="L19" s="179"/>
      <c r="M19" s="179"/>
      <c r="N19" s="179"/>
      <c r="O19" s="179"/>
      <c r="P19" s="179"/>
      <c r="Q19" s="179"/>
      <c r="R19" s="179"/>
    </row>
    <row r="20" ht="16" customHeight="1" spans="1:18" x14ac:dyDescent="0.25">
      <c r="A20" s="178"/>
      <c r="B20" s="178"/>
      <c r="C20" s="178"/>
      <c r="D20" s="178"/>
      <c r="E20" s="178"/>
      <c r="F20" s="178"/>
      <c r="G20" s="178"/>
      <c r="H20" s="178"/>
      <c r="I20" s="179"/>
      <c r="J20" s="179"/>
      <c r="L20" s="179"/>
      <c r="M20" s="179"/>
      <c r="N20" s="179"/>
      <c r="O20" s="179"/>
      <c r="P20" s="179"/>
      <c r="Q20" s="179"/>
      <c r="R20" s="179"/>
    </row>
    <row r="21" ht="16" customHeight="1" spans="1:18" x14ac:dyDescent="0.25">
      <c r="A21" s="178"/>
      <c r="B21" s="178"/>
      <c r="C21" s="178"/>
      <c r="D21" s="178"/>
      <c r="E21" s="178"/>
      <c r="F21" s="178"/>
      <c r="G21" s="178"/>
      <c r="H21" s="178"/>
      <c r="I21" s="179"/>
      <c r="J21" s="179"/>
      <c r="L21" s="179"/>
      <c r="M21" s="179"/>
      <c r="N21" s="179"/>
      <c r="O21" s="179"/>
      <c r="P21" s="179"/>
      <c r="Q21" s="179"/>
      <c r="R21" s="179"/>
    </row>
    <row r="22" ht="16" customHeight="1" spans="1:18" x14ac:dyDescent="0.25">
      <c r="A22" s="178"/>
      <c r="B22" s="178"/>
      <c r="C22" s="178"/>
      <c r="D22" s="178"/>
      <c r="E22" s="178"/>
      <c r="F22" s="178"/>
      <c r="G22" s="178"/>
      <c r="H22" s="178"/>
      <c r="I22" s="179"/>
      <c r="J22" s="179"/>
      <c r="L22" s="179"/>
      <c r="M22" s="179"/>
      <c r="N22" s="179"/>
      <c r="O22" s="179"/>
      <c r="P22" s="179"/>
      <c r="Q22" s="179"/>
      <c r="R22" s="179"/>
    </row>
    <row r="23" ht="16" customHeight="1" spans="1:18" x14ac:dyDescent="0.25">
      <c r="A23" s="178"/>
      <c r="B23" s="178"/>
      <c r="C23" s="178"/>
      <c r="D23" s="178"/>
      <c r="E23" s="178"/>
      <c r="F23" s="178"/>
      <c r="G23" s="178"/>
      <c r="H23" s="178"/>
      <c r="I23" s="179"/>
      <c r="J23" s="179"/>
      <c r="K23" s="179"/>
      <c r="L23" s="179"/>
      <c r="M23" s="179"/>
      <c r="N23" s="179"/>
      <c r="O23" s="179"/>
      <c r="P23" s="179"/>
      <c r="Q23" s="179"/>
      <c r="R23" s="179"/>
    </row>
    <row r="24" ht="16" customHeight="1" spans="1:18" x14ac:dyDescent="0.25">
      <c r="A24" s="178"/>
      <c r="B24" s="178"/>
      <c r="C24" s="178"/>
      <c r="D24" s="178"/>
      <c r="E24" s="178"/>
      <c r="F24" s="178"/>
      <c r="G24" s="178"/>
      <c r="H24" s="178"/>
      <c r="I24" s="179"/>
      <c r="J24" s="179"/>
      <c r="K24" s="179"/>
      <c r="L24" s="179"/>
      <c r="M24" s="179"/>
      <c r="N24" s="179"/>
      <c r="O24" s="179"/>
      <c r="P24" s="179"/>
      <c r="Q24" s="179"/>
      <c r="R24" s="179"/>
    </row>
    <row r="25" ht="16" customHeight="1" spans="1:18" x14ac:dyDescent="0.25">
      <c r="A25" s="178"/>
      <c r="B25" s="178"/>
      <c r="C25" s="178"/>
      <c r="D25" s="178"/>
      <c r="E25" s="178"/>
      <c r="F25" s="178"/>
      <c r="G25" s="178"/>
      <c r="H25" s="178"/>
      <c r="I25" s="179"/>
      <c r="J25" s="179"/>
      <c r="K25" s="179"/>
      <c r="L25" s="179"/>
      <c r="M25" s="179"/>
      <c r="N25" s="179"/>
      <c r="O25" s="179"/>
      <c r="P25" s="179"/>
      <c r="Q25" s="179"/>
      <c r="R25" s="179"/>
    </row>
    <row r="26" ht="16" customHeight="1" spans="1:18" x14ac:dyDescent="0.25">
      <c r="A26" s="178"/>
      <c r="B26" s="178"/>
      <c r="C26" s="178"/>
      <c r="D26" s="178"/>
      <c r="E26" s="178"/>
      <c r="F26" s="178"/>
      <c r="G26" s="178"/>
      <c r="H26" s="178"/>
      <c r="I26" s="179"/>
      <c r="J26" s="179"/>
      <c r="K26" s="179"/>
      <c r="L26" s="179"/>
      <c r="M26" s="179"/>
      <c r="N26" s="179"/>
      <c r="O26" s="179"/>
      <c r="P26" s="179"/>
      <c r="Q26" s="179"/>
      <c r="R26" s="179"/>
    </row>
    <row r="27" ht="16" customHeight="1" spans="1:18" x14ac:dyDescent="0.25">
      <c r="A27" s="178"/>
      <c r="B27" s="178"/>
      <c r="C27" s="178"/>
      <c r="D27" s="178"/>
      <c r="E27" s="178"/>
      <c r="F27" s="178"/>
      <c r="G27" s="178"/>
      <c r="H27" s="178"/>
      <c r="I27" s="179"/>
      <c r="J27" s="179"/>
      <c r="K27" s="179"/>
      <c r="L27" s="179"/>
      <c r="M27" s="179"/>
      <c r="N27" s="179"/>
      <c r="O27" s="179"/>
      <c r="P27" s="179"/>
      <c r="Q27" s="179"/>
      <c r="R27" s="179"/>
    </row>
    <row r="28" ht="16" customHeight="1" spans="1:18" x14ac:dyDescent="0.25">
      <c r="A28" s="178"/>
      <c r="B28" s="178"/>
      <c r="C28" s="178"/>
      <c r="D28" s="178"/>
      <c r="E28" s="178"/>
      <c r="F28" s="178"/>
      <c r="G28" s="178"/>
      <c r="H28" s="178"/>
      <c r="I28" s="179"/>
      <c r="J28" s="179"/>
      <c r="K28" s="179"/>
      <c r="L28" s="179"/>
      <c r="M28" s="179"/>
      <c r="N28" s="179"/>
      <c r="O28" s="179"/>
      <c r="P28" s="179"/>
      <c r="Q28" s="179"/>
      <c r="R28" s="179"/>
    </row>
    <row r="29" ht="16" customHeight="1" spans="1:18" x14ac:dyDescent="0.25">
      <c r="A29" s="178"/>
      <c r="B29" s="178"/>
      <c r="C29" s="178"/>
      <c r="D29" s="178"/>
      <c r="E29" s="178"/>
      <c r="F29" s="178"/>
      <c r="G29" s="178"/>
      <c r="H29" s="178"/>
      <c r="I29" s="179"/>
      <c r="J29" s="179"/>
      <c r="K29" s="179"/>
      <c r="L29" s="179"/>
      <c r="M29" s="179"/>
      <c r="N29" s="179"/>
      <c r="O29" s="179"/>
      <c r="P29" s="179"/>
      <c r="Q29" s="179"/>
      <c r="R29" s="179"/>
    </row>
    <row r="30" ht="16" customHeight="1" spans="1:18" x14ac:dyDescent="0.25">
      <c r="A30" s="178"/>
      <c r="B30" s="178"/>
      <c r="C30" s="178"/>
      <c r="D30" s="178"/>
      <c r="E30" s="178"/>
      <c r="F30" s="178"/>
      <c r="G30" s="178"/>
      <c r="H30" s="178"/>
      <c r="I30" s="179"/>
      <c r="J30" s="179"/>
      <c r="K30" s="179"/>
      <c r="L30" s="179"/>
      <c r="M30" s="179"/>
      <c r="N30" s="179"/>
      <c r="O30" s="179"/>
      <c r="P30" s="179"/>
      <c r="Q30" s="179"/>
      <c r="R30" s="179"/>
    </row>
    <row r="31" ht="16" customHeight="1" spans="1:18" x14ac:dyDescent="0.25">
      <c r="A31" s="178"/>
      <c r="B31" s="178"/>
      <c r="C31" s="178"/>
      <c r="D31" s="178"/>
      <c r="E31" s="178"/>
      <c r="F31" s="178"/>
      <c r="G31" s="178"/>
      <c r="H31" s="178"/>
      <c r="I31" s="179"/>
      <c r="J31" s="179"/>
      <c r="K31" s="179"/>
      <c r="L31" s="179"/>
      <c r="M31" s="179"/>
      <c r="N31" s="179"/>
      <c r="O31" s="179"/>
      <c r="P31" s="179"/>
      <c r="Q31" s="179"/>
      <c r="R31" s="179"/>
    </row>
    <row r="32" ht="16" customHeight="1" spans="1:18" x14ac:dyDescent="0.25">
      <c r="A32" s="178"/>
      <c r="B32" s="178"/>
      <c r="C32" s="178"/>
      <c r="D32" s="178"/>
      <c r="E32" s="178"/>
      <c r="F32" s="178"/>
      <c r="G32" s="178"/>
      <c r="H32" s="178"/>
      <c r="I32" s="179"/>
      <c r="J32" s="179"/>
      <c r="K32" s="179"/>
      <c r="L32" s="179"/>
      <c r="M32" s="179"/>
      <c r="N32" s="179"/>
      <c r="O32" s="179"/>
      <c r="P32" s="179"/>
      <c r="Q32" s="179"/>
      <c r="R32" s="179"/>
    </row>
    <row r="33" ht="16" customHeight="1" spans="1:18" x14ac:dyDescent="0.25">
      <c r="A33" s="178"/>
      <c r="B33" s="178"/>
      <c r="C33" s="178"/>
      <c r="D33" s="178"/>
      <c r="E33" s="178"/>
      <c r="F33" s="178"/>
      <c r="G33" s="178"/>
      <c r="H33" s="178"/>
      <c r="I33" s="179"/>
      <c r="J33" s="179"/>
      <c r="K33" s="179"/>
      <c r="L33" s="179"/>
      <c r="M33" s="179"/>
      <c r="N33" s="179"/>
      <c r="O33" s="179"/>
      <c r="P33" s="179"/>
      <c r="Q33" s="179"/>
      <c r="R33" s="179"/>
    </row>
    <row r="34" ht="16" customHeight="1" spans="1:18" x14ac:dyDescent="0.25">
      <c r="A34" s="178"/>
      <c r="B34" s="178"/>
      <c r="C34" s="178"/>
      <c r="D34" s="178"/>
      <c r="E34" s="178"/>
      <c r="F34" s="178"/>
      <c r="G34" s="178"/>
      <c r="H34" s="178"/>
      <c r="I34" s="179"/>
      <c r="J34" s="179"/>
      <c r="K34" s="179"/>
      <c r="L34" s="179"/>
      <c r="M34" s="179"/>
      <c r="N34" s="179"/>
      <c r="O34" s="179"/>
      <c r="P34" s="179"/>
      <c r="Q34" s="179"/>
      <c r="R34" s="179"/>
    </row>
    <row r="35" ht="16" customHeight="1" spans="1:18" x14ac:dyDescent="0.25">
      <c r="A35" s="178"/>
      <c r="B35" s="178"/>
      <c r="C35" s="178"/>
      <c r="D35" s="178"/>
      <c r="E35" s="178"/>
      <c r="F35" s="178"/>
      <c r="G35" s="178"/>
      <c r="H35" s="178"/>
      <c r="I35" s="179"/>
      <c r="J35" s="179"/>
      <c r="K35" s="179"/>
      <c r="L35" s="179"/>
      <c r="M35" s="179"/>
      <c r="N35" s="179"/>
      <c r="O35" s="179"/>
      <c r="P35" s="179"/>
      <c r="Q35" s="179"/>
      <c r="R35" s="179"/>
    </row>
    <row r="36" ht="16" customHeight="1" spans="1:18" x14ac:dyDescent="0.25">
      <c r="A36" s="178"/>
      <c r="B36" s="178"/>
      <c r="C36" s="178"/>
      <c r="D36" s="178"/>
      <c r="E36" s="178"/>
      <c r="F36" s="178"/>
      <c r="G36" s="178"/>
      <c r="H36" s="178"/>
      <c r="I36" s="179"/>
      <c r="J36" s="179"/>
      <c r="K36" s="179"/>
      <c r="L36" s="179"/>
      <c r="M36" s="179"/>
      <c r="N36" s="179"/>
      <c r="O36" s="179"/>
      <c r="P36" s="179"/>
      <c r="Q36" s="179"/>
      <c r="R36" s="179"/>
    </row>
    <row r="37" ht="16" customHeight="1" spans="1:18" x14ac:dyDescent="0.25">
      <c r="A37" s="178"/>
      <c r="B37" s="178"/>
      <c r="C37" s="178"/>
      <c r="D37" s="178"/>
      <c r="E37" s="178"/>
      <c r="F37" s="178"/>
      <c r="G37" s="178"/>
      <c r="H37" s="178"/>
      <c r="I37" s="179"/>
      <c r="J37" s="179"/>
      <c r="K37" s="179"/>
      <c r="L37" s="179"/>
      <c r="M37" s="179"/>
      <c r="N37" s="179"/>
      <c r="O37" s="179"/>
      <c r="P37" s="179"/>
      <c r="Q37" s="179"/>
      <c r="R37" s="179"/>
    </row>
    <row r="38" ht="16" customHeight="1" spans="1:18" x14ac:dyDescent="0.25">
      <c r="A38" s="178"/>
      <c r="B38" s="178"/>
      <c r="C38" s="178"/>
      <c r="D38" s="178"/>
      <c r="E38" s="178"/>
      <c r="F38" s="178"/>
      <c r="G38" s="178"/>
      <c r="H38" s="178"/>
      <c r="I38" s="179"/>
      <c r="J38" s="179"/>
      <c r="K38" s="179"/>
      <c r="L38" s="179"/>
      <c r="M38" s="179"/>
      <c r="N38" s="179"/>
      <c r="O38" s="179"/>
      <c r="P38" s="179"/>
      <c r="Q38" s="179"/>
      <c r="R38" s="179"/>
    </row>
    <row r="39" ht="16" customHeight="1" spans="1:18" x14ac:dyDescent="0.25">
      <c r="A39" s="178"/>
      <c r="B39" s="178"/>
      <c r="C39" s="178"/>
      <c r="D39" s="178"/>
      <c r="E39" s="178"/>
      <c r="F39" s="178"/>
      <c r="G39" s="178"/>
      <c r="H39" s="178"/>
      <c r="I39" s="179"/>
      <c r="J39" s="179"/>
      <c r="K39" s="179"/>
      <c r="L39" s="179"/>
      <c r="M39" s="179"/>
      <c r="N39" s="179"/>
      <c r="O39" s="179"/>
      <c r="P39" s="179"/>
      <c r="Q39" s="179"/>
      <c r="R39" s="179"/>
    </row>
    <row r="40" ht="16" customHeight="1" spans="1:18" x14ac:dyDescent="0.25">
      <c r="A40" s="178"/>
      <c r="B40" s="178"/>
      <c r="C40" s="178"/>
      <c r="D40" s="178"/>
      <c r="E40" s="178"/>
      <c r="F40" s="178"/>
      <c r="G40" s="178"/>
      <c r="H40" s="178"/>
      <c r="I40" s="179"/>
      <c r="J40" s="179"/>
      <c r="K40" s="179"/>
      <c r="L40" s="179"/>
      <c r="M40" s="179"/>
      <c r="N40" s="179"/>
      <c r="O40" s="179"/>
      <c r="P40" s="179"/>
      <c r="Q40" s="179"/>
      <c r="R40" s="179"/>
    </row>
    <row r="41" ht="16" customHeight="1" spans="1:18" x14ac:dyDescent="0.25">
      <c r="A41" s="178"/>
      <c r="B41" s="178"/>
      <c r="C41" s="178"/>
      <c r="D41" s="178"/>
      <c r="E41" s="178"/>
      <c r="F41" s="178"/>
      <c r="G41" s="178"/>
      <c r="H41" s="178"/>
      <c r="I41" s="179"/>
      <c r="J41" s="179"/>
      <c r="K41" s="179"/>
      <c r="L41" s="179"/>
      <c r="M41" s="179"/>
      <c r="N41" s="179"/>
      <c r="O41" s="179"/>
      <c r="P41" s="179"/>
      <c r="Q41" s="179"/>
      <c r="R41" s="179"/>
    </row>
    <row r="42" ht="16" customHeight="1" spans="1:18" x14ac:dyDescent="0.25">
      <c r="A42" s="178"/>
      <c r="B42" s="178"/>
      <c r="C42" s="178"/>
      <c r="D42" s="178"/>
      <c r="E42" s="178"/>
      <c r="F42" s="178"/>
      <c r="G42" s="178"/>
      <c r="H42" s="178"/>
      <c r="I42" s="179"/>
      <c r="J42" s="179"/>
      <c r="K42" s="179"/>
      <c r="L42" s="179"/>
      <c r="M42" s="179"/>
      <c r="N42" s="179"/>
      <c r="O42" s="179"/>
      <c r="P42" s="179"/>
      <c r="Q42" s="179"/>
      <c r="R42" s="179"/>
    </row>
    <row r="43" ht="16" customHeight="1" spans="1:18" x14ac:dyDescent="0.25">
      <c r="A43" s="178"/>
      <c r="B43" s="178"/>
      <c r="C43" s="178"/>
      <c r="D43" s="178"/>
      <c r="E43" s="178"/>
      <c r="F43" s="178"/>
      <c r="G43" s="178"/>
      <c r="H43" s="178"/>
      <c r="I43" s="179"/>
      <c r="J43" s="179"/>
      <c r="K43" s="179"/>
      <c r="L43" s="179"/>
      <c r="M43" s="179"/>
      <c r="N43" s="179"/>
      <c r="O43" s="179"/>
      <c r="P43" s="179"/>
      <c r="Q43" s="179"/>
      <c r="R43" s="179"/>
    </row>
    <row r="44" ht="16" customHeight="1" spans="1:18" x14ac:dyDescent="0.25">
      <c r="A44" s="178"/>
      <c r="B44" s="178"/>
      <c r="C44" s="178"/>
      <c r="D44" s="178"/>
      <c r="E44" s="178"/>
      <c r="F44" s="178"/>
      <c r="G44" s="178"/>
      <c r="H44" s="178"/>
      <c r="I44" s="179"/>
      <c r="J44" s="179"/>
      <c r="K44" s="179"/>
      <c r="L44" s="179"/>
      <c r="M44" s="179"/>
      <c r="N44" s="179"/>
      <c r="O44" s="179"/>
      <c r="P44" s="179"/>
      <c r="Q44" s="179"/>
      <c r="R44" s="179"/>
    </row>
    <row r="45" ht="16" customHeight="1" spans="1:18" x14ac:dyDescent="0.25">
      <c r="A45" s="178"/>
      <c r="B45" s="178"/>
      <c r="C45" s="178"/>
      <c r="D45" s="178"/>
      <c r="E45" s="178"/>
      <c r="F45" s="178"/>
      <c r="G45" s="178"/>
      <c r="H45" s="178"/>
      <c r="I45" s="179"/>
      <c r="J45" s="179"/>
      <c r="K45" s="179"/>
      <c r="L45" s="179"/>
      <c r="M45" s="179"/>
      <c r="N45" s="179"/>
      <c r="O45" s="179"/>
      <c r="P45" s="179"/>
      <c r="Q45" s="179"/>
      <c r="R45" s="179"/>
    </row>
    <row r="46" ht="16" customHeight="1" spans="1:18" x14ac:dyDescent="0.25">
      <c r="A46" s="178"/>
      <c r="B46" s="178"/>
      <c r="C46" s="178"/>
      <c r="D46" s="178"/>
      <c r="E46" s="178"/>
      <c r="F46" s="178"/>
      <c r="G46" s="178"/>
      <c r="H46" s="178"/>
      <c r="I46" s="179"/>
      <c r="J46" s="179"/>
      <c r="K46" s="179"/>
      <c r="L46" s="179"/>
      <c r="M46" s="179"/>
      <c r="N46" s="179"/>
      <c r="O46" s="179"/>
      <c r="P46" s="179"/>
      <c r="Q46" s="179"/>
      <c r="R46" s="179"/>
    </row>
    <row r="47" ht="16" customHeight="1" spans="1:18" x14ac:dyDescent="0.25">
      <c r="A47" s="178"/>
      <c r="B47" s="178"/>
      <c r="C47" s="178"/>
      <c r="D47" s="178"/>
      <c r="E47" s="178"/>
      <c r="F47" s="178"/>
      <c r="G47" s="178"/>
      <c r="H47" s="178"/>
      <c r="I47" s="179"/>
      <c r="J47" s="179"/>
      <c r="K47" s="179"/>
      <c r="L47" s="179"/>
      <c r="M47" s="179"/>
      <c r="N47" s="179"/>
      <c r="O47" s="179"/>
      <c r="P47" s="179"/>
      <c r="Q47" s="179"/>
      <c r="R47" s="179"/>
    </row>
    <row r="48" ht="16" customHeight="1" spans="1:18" x14ac:dyDescent="0.25">
      <c r="A48" s="178"/>
      <c r="B48" s="178"/>
      <c r="C48" s="178"/>
      <c r="D48" s="178"/>
      <c r="E48" s="178"/>
      <c r="F48" s="178"/>
      <c r="G48" s="178"/>
      <c r="H48" s="178"/>
      <c r="I48" s="179"/>
      <c r="J48" s="179"/>
      <c r="K48" s="179"/>
      <c r="L48" s="179"/>
      <c r="M48" s="179"/>
      <c r="N48" s="179"/>
      <c r="O48" s="179"/>
      <c r="P48" s="179"/>
      <c r="Q48" s="179"/>
      <c r="R48" s="179"/>
    </row>
    <row r="49" ht="16" customHeight="1" spans="1:18" x14ac:dyDescent="0.25">
      <c r="A49" s="178"/>
      <c r="B49" s="178"/>
      <c r="C49" s="178"/>
      <c r="D49" s="178"/>
      <c r="E49" s="178"/>
      <c r="F49" s="178"/>
      <c r="G49" s="178"/>
      <c r="H49" s="178"/>
      <c r="I49" s="179"/>
      <c r="J49" s="179"/>
      <c r="K49" s="179"/>
      <c r="L49" s="179"/>
      <c r="M49" s="179"/>
      <c r="N49" s="179"/>
      <c r="O49" s="179"/>
      <c r="P49" s="179"/>
      <c r="Q49" s="179"/>
      <c r="R49" s="179"/>
    </row>
    <row r="50" ht="16" customHeight="1" spans="1:18" x14ac:dyDescent="0.25">
      <c r="A50" s="178"/>
      <c r="B50" s="178"/>
      <c r="C50" s="178"/>
      <c r="D50" s="178"/>
      <c r="E50" s="178"/>
      <c r="F50" s="178"/>
      <c r="G50" s="178"/>
      <c r="H50" s="178"/>
      <c r="I50" s="179"/>
      <c r="J50" s="179"/>
      <c r="K50" s="179"/>
      <c r="L50" s="179"/>
      <c r="M50" s="179"/>
      <c r="N50" s="179"/>
      <c r="O50" s="179"/>
      <c r="P50" s="179"/>
      <c r="Q50" s="179"/>
      <c r="R50" s="179"/>
    </row>
    <row r="51" ht="16" customHeight="1" spans="1:18" x14ac:dyDescent="0.25">
      <c r="A51" s="178"/>
      <c r="B51" s="178"/>
      <c r="C51" s="178"/>
      <c r="D51" s="178"/>
      <c r="E51" s="178"/>
      <c r="F51" s="178"/>
      <c r="G51" s="178"/>
      <c r="H51" s="178"/>
      <c r="I51" s="179"/>
      <c r="J51" s="179"/>
      <c r="K51" s="179"/>
      <c r="L51" s="179"/>
      <c r="M51" s="179"/>
      <c r="N51" s="179"/>
      <c r="O51" s="179"/>
      <c r="P51" s="179"/>
      <c r="Q51" s="179"/>
      <c r="R51" s="179"/>
    </row>
    <row r="52" ht="16" customHeight="1" spans="1:18" x14ac:dyDescent="0.25">
      <c r="A52" s="178"/>
      <c r="B52" s="178"/>
      <c r="C52" s="178"/>
      <c r="D52" s="178"/>
      <c r="E52" s="178"/>
      <c r="F52" s="178"/>
      <c r="G52" s="178"/>
      <c r="H52" s="178"/>
      <c r="I52" s="179"/>
      <c r="J52" s="179"/>
      <c r="K52" s="179"/>
      <c r="L52" s="179"/>
      <c r="M52" s="179"/>
      <c r="N52" s="179"/>
      <c r="O52" s="179"/>
      <c r="P52" s="179"/>
      <c r="Q52" s="179"/>
      <c r="R52" s="179"/>
    </row>
    <row r="53" ht="16" customHeight="1" spans="1:18" x14ac:dyDescent="0.25">
      <c r="A53" s="178"/>
      <c r="B53" s="178"/>
      <c r="C53" s="178"/>
      <c r="D53" s="178"/>
      <c r="E53" s="178"/>
      <c r="F53" s="178"/>
      <c r="G53" s="178"/>
      <c r="H53" s="178"/>
      <c r="I53" s="179"/>
      <c r="J53" s="179"/>
      <c r="K53" s="179"/>
      <c r="L53" s="179"/>
      <c r="M53" s="179"/>
      <c r="N53" s="179"/>
      <c r="O53" s="179"/>
      <c r="P53" s="179"/>
      <c r="Q53" s="179"/>
      <c r="R53" s="179"/>
    </row>
    <row r="54" ht="16" customHeight="1" spans="1:18" x14ac:dyDescent="0.25">
      <c r="A54" s="178"/>
      <c r="B54" s="178"/>
      <c r="C54" s="178"/>
      <c r="D54" s="178"/>
      <c r="E54" s="178"/>
      <c r="F54" s="178"/>
      <c r="G54" s="178"/>
      <c r="H54" s="178"/>
      <c r="I54" s="179"/>
      <c r="J54" s="179"/>
      <c r="K54" s="179"/>
      <c r="L54" s="179"/>
      <c r="M54" s="179"/>
      <c r="N54" s="179"/>
      <c r="O54" s="179"/>
      <c r="P54" s="179"/>
      <c r="Q54" s="179"/>
      <c r="R54" s="179"/>
    </row>
    <row r="55" ht="16" customHeight="1" spans="1:18" x14ac:dyDescent="0.25">
      <c r="A55" s="178"/>
      <c r="B55" s="178"/>
      <c r="C55" s="178"/>
      <c r="D55" s="178"/>
      <c r="E55" s="178"/>
      <c r="F55" s="178"/>
      <c r="G55" s="178"/>
      <c r="H55" s="178"/>
      <c r="I55" s="179"/>
      <c r="J55" s="179"/>
      <c r="K55" s="179"/>
      <c r="L55" s="179"/>
      <c r="M55" s="179"/>
      <c r="N55" s="179"/>
      <c r="O55" s="179"/>
      <c r="P55" s="179"/>
      <c r="Q55" s="179"/>
      <c r="R55" s="179"/>
    </row>
    <row r="56" ht="16" customHeight="1" spans="1:18" x14ac:dyDescent="0.25">
      <c r="A56" s="178"/>
      <c r="B56" s="178"/>
      <c r="C56" s="178"/>
      <c r="D56" s="178"/>
      <c r="E56" s="178"/>
      <c r="F56" s="178"/>
      <c r="G56" s="178"/>
      <c r="H56" s="178"/>
      <c r="I56" s="179"/>
      <c r="J56" s="179"/>
      <c r="K56" s="179"/>
      <c r="L56" s="179"/>
      <c r="M56" s="179"/>
      <c r="N56" s="179"/>
      <c r="O56" s="179"/>
      <c r="P56" s="179"/>
      <c r="Q56" s="179"/>
      <c r="R56" s="179"/>
    </row>
    <row r="57" ht="16" customHeight="1" spans="1:18" x14ac:dyDescent="0.25">
      <c r="A57" s="178"/>
      <c r="B57" s="178"/>
      <c r="C57" s="178"/>
      <c r="D57" s="178"/>
      <c r="E57" s="178"/>
      <c r="F57" s="178"/>
      <c r="G57" s="178"/>
      <c r="H57" s="178"/>
      <c r="I57" s="179"/>
      <c r="J57" s="179"/>
      <c r="K57" s="179"/>
      <c r="L57" s="179"/>
      <c r="M57" s="179"/>
      <c r="N57" s="179"/>
      <c r="O57" s="179"/>
      <c r="P57" s="179"/>
      <c r="Q57" s="179"/>
      <c r="R57" s="179"/>
    </row>
    <row r="58" ht="16" customHeight="1" spans="1:18" x14ac:dyDescent="0.25">
      <c r="A58" s="178"/>
      <c r="B58" s="178"/>
      <c r="C58" s="178"/>
      <c r="D58" s="178"/>
      <c r="E58" s="178"/>
      <c r="F58" s="178"/>
      <c r="G58" s="178"/>
      <c r="H58" s="178"/>
      <c r="I58" s="179"/>
      <c r="J58" s="179"/>
      <c r="K58" s="179"/>
      <c r="L58" s="179"/>
      <c r="M58" s="179"/>
      <c r="N58" s="179"/>
      <c r="O58" s="179"/>
      <c r="P58" s="179"/>
      <c r="Q58" s="179"/>
      <c r="R58" s="179"/>
    </row>
    <row r="59" ht="16" customHeight="1" spans="1:18" x14ac:dyDescent="0.25">
      <c r="A59" s="178"/>
      <c r="B59" s="178"/>
      <c r="C59" s="178"/>
      <c r="D59" s="178"/>
      <c r="E59" s="178"/>
      <c r="F59" s="178"/>
      <c r="G59" s="178"/>
      <c r="H59" s="178"/>
      <c r="I59" s="179"/>
      <c r="J59" s="179"/>
      <c r="K59" s="179"/>
      <c r="L59" s="179"/>
      <c r="M59" s="179"/>
      <c r="N59" s="179"/>
      <c r="O59" s="179"/>
      <c r="P59" s="179"/>
      <c r="Q59" s="179"/>
      <c r="R59" s="179"/>
    </row>
    <row r="60" ht="16" customHeight="1" spans="1:18" x14ac:dyDescent="0.25">
      <c r="A60" s="178"/>
      <c r="B60" s="178"/>
      <c r="C60" s="178"/>
      <c r="D60" s="178"/>
      <c r="E60" s="178"/>
      <c r="F60" s="178"/>
      <c r="G60" s="178"/>
      <c r="H60" s="178"/>
      <c r="I60" s="179"/>
      <c r="J60" s="179"/>
      <c r="K60" s="179"/>
      <c r="L60" s="179"/>
      <c r="M60" s="179"/>
      <c r="N60" s="179"/>
      <c r="O60" s="179"/>
      <c r="P60" s="179"/>
      <c r="Q60" s="179"/>
      <c r="R60" s="179"/>
    </row>
    <row r="61" ht="16" customHeight="1" spans="1:18" x14ac:dyDescent="0.25">
      <c r="A61" s="178"/>
      <c r="B61" s="178"/>
      <c r="C61" s="178"/>
      <c r="D61" s="178"/>
      <c r="E61" s="178"/>
      <c r="F61" s="178"/>
      <c r="G61" s="178"/>
      <c r="H61" s="178"/>
      <c r="I61" s="179"/>
      <c r="J61" s="179"/>
      <c r="K61" s="179"/>
      <c r="L61" s="179"/>
      <c r="M61" s="179"/>
      <c r="N61" s="179"/>
      <c r="O61" s="179"/>
      <c r="P61" s="179"/>
      <c r="Q61" s="179"/>
      <c r="R61" s="179"/>
    </row>
    <row r="62" ht="16" customHeight="1" spans="1:18" x14ac:dyDescent="0.25">
      <c r="A62" s="178"/>
      <c r="B62" s="178"/>
      <c r="C62" s="178"/>
      <c r="D62" s="178"/>
      <c r="E62" s="178"/>
      <c r="F62" s="178"/>
      <c r="G62" s="178"/>
      <c r="H62" s="178"/>
      <c r="I62" s="179"/>
      <c r="J62" s="179"/>
      <c r="K62" s="179"/>
      <c r="L62" s="179"/>
      <c r="M62" s="179"/>
      <c r="N62" s="179"/>
      <c r="O62" s="179"/>
      <c r="P62" s="179"/>
      <c r="Q62" s="179"/>
      <c r="R62" s="179"/>
    </row>
    <row r="63" ht="16" customHeight="1" spans="1:18" x14ac:dyDescent="0.25">
      <c r="A63" s="178"/>
      <c r="B63" s="178"/>
      <c r="C63" s="178"/>
      <c r="D63" s="178"/>
      <c r="E63" s="178"/>
      <c r="F63" s="178"/>
      <c r="G63" s="178"/>
      <c r="H63" s="178"/>
      <c r="I63" s="179"/>
      <c r="J63" s="179"/>
      <c r="K63" s="179"/>
      <c r="L63" s="179"/>
      <c r="M63" s="179"/>
      <c r="N63" s="179"/>
      <c r="O63" s="179"/>
      <c r="P63" s="179"/>
      <c r="Q63" s="179"/>
      <c r="R63" s="179"/>
    </row>
    <row r="64" ht="16" customHeight="1" spans="1:18" x14ac:dyDescent="0.25">
      <c r="A64" s="178"/>
      <c r="B64" s="178"/>
      <c r="C64" s="178"/>
      <c r="D64" s="178"/>
      <c r="E64" s="178"/>
      <c r="F64" s="178"/>
      <c r="G64" s="178"/>
      <c r="H64" s="178"/>
      <c r="I64" s="179"/>
      <c r="J64" s="179"/>
      <c r="K64" s="179"/>
      <c r="L64" s="179"/>
      <c r="M64" s="179"/>
      <c r="N64" s="179"/>
      <c r="O64" s="179"/>
      <c r="P64" s="179"/>
      <c r="Q64" s="179"/>
      <c r="R64" s="179"/>
    </row>
    <row r="65" ht="16" customHeight="1" spans="1:18" x14ac:dyDescent="0.25">
      <c r="A65" s="178"/>
      <c r="B65" s="178"/>
      <c r="C65" s="178"/>
      <c r="D65" s="178"/>
      <c r="E65" s="178"/>
      <c r="F65" s="178"/>
      <c r="G65" s="178"/>
      <c r="H65" s="178"/>
      <c r="I65" s="179"/>
      <c r="J65" s="179"/>
      <c r="K65" s="179"/>
      <c r="L65" s="179"/>
      <c r="M65" s="179"/>
      <c r="N65" s="179"/>
      <c r="O65" s="179"/>
      <c r="P65" s="179"/>
      <c r="Q65" s="179"/>
      <c r="R65" s="179"/>
    </row>
    <row r="66" ht="16" customHeight="1" spans="1:18" x14ac:dyDescent="0.25">
      <c r="A66" s="178"/>
      <c r="B66" s="178"/>
      <c r="C66" s="178"/>
      <c r="D66" s="178"/>
      <c r="E66" s="178"/>
      <c r="F66" s="178"/>
      <c r="G66" s="178"/>
      <c r="H66" s="178"/>
      <c r="I66" s="179"/>
      <c r="J66" s="179"/>
      <c r="K66" s="179"/>
      <c r="L66" s="179"/>
      <c r="M66" s="179"/>
      <c r="N66" s="179"/>
      <c r="O66" s="179"/>
      <c r="P66" s="179"/>
      <c r="Q66" s="179"/>
      <c r="R66" s="179"/>
    </row>
    <row r="67" ht="16" customHeight="1" spans="1:18" x14ac:dyDescent="0.25">
      <c r="A67" s="178"/>
      <c r="B67" s="178"/>
      <c r="C67" s="178"/>
      <c r="D67" s="178"/>
      <c r="E67" s="178"/>
      <c r="F67" s="178"/>
      <c r="G67" s="178"/>
      <c r="H67" s="178"/>
      <c r="I67" s="179"/>
      <c r="J67" s="179"/>
      <c r="K67" s="179"/>
      <c r="L67" s="179"/>
      <c r="M67" s="179"/>
      <c r="N67" s="179"/>
      <c r="O67" s="179"/>
      <c r="P67" s="179"/>
      <c r="Q67" s="179"/>
      <c r="R67" s="179"/>
    </row>
    <row r="68" ht="16" customHeight="1" spans="1:18" x14ac:dyDescent="0.25">
      <c r="A68" s="178"/>
      <c r="B68" s="178"/>
      <c r="C68" s="178"/>
      <c r="D68" s="178"/>
      <c r="E68" s="178"/>
      <c r="F68" s="178"/>
      <c r="G68" s="178"/>
      <c r="H68" s="178"/>
      <c r="I68" s="179"/>
      <c r="J68" s="179"/>
      <c r="K68" s="179"/>
      <c r="L68" s="179"/>
      <c r="M68" s="179"/>
      <c r="N68" s="179"/>
      <c r="O68" s="179"/>
      <c r="P68" s="179"/>
      <c r="Q68" s="179"/>
      <c r="R68" s="179"/>
    </row>
    <row r="69" ht="16" customHeight="1" spans="1:18" x14ac:dyDescent="0.25">
      <c r="A69" s="178"/>
      <c r="B69" s="178"/>
      <c r="C69" s="178"/>
      <c r="D69" s="178"/>
      <c r="E69" s="178"/>
      <c r="F69" s="178"/>
      <c r="G69" s="178"/>
      <c r="H69" s="178"/>
      <c r="I69" s="179"/>
      <c r="J69" s="179"/>
      <c r="K69" s="179"/>
      <c r="L69" s="179"/>
      <c r="M69" s="179"/>
      <c r="N69" s="179"/>
      <c r="O69" s="179"/>
      <c r="P69" s="179"/>
      <c r="Q69" s="179"/>
      <c r="R69" s="179"/>
    </row>
    <row r="70" ht="16" customHeight="1" spans="1:18" x14ac:dyDescent="0.25">
      <c r="A70" s="178"/>
      <c r="B70" s="178"/>
      <c r="C70" s="178"/>
      <c r="D70" s="178"/>
      <c r="E70" s="178"/>
      <c r="F70" s="178"/>
      <c r="G70" s="178"/>
      <c r="H70" s="178"/>
      <c r="I70" s="179"/>
      <c r="J70" s="179"/>
      <c r="K70" s="179"/>
      <c r="L70" s="179"/>
      <c r="M70" s="179"/>
      <c r="N70" s="179"/>
      <c r="O70" s="179"/>
      <c r="P70" s="179"/>
      <c r="Q70" s="179"/>
      <c r="R70" s="179"/>
    </row>
    <row r="71" ht="16" customHeight="1" spans="1:18" x14ac:dyDescent="0.25">
      <c r="A71" s="178"/>
      <c r="B71" s="178"/>
      <c r="C71" s="178"/>
      <c r="D71" s="178"/>
      <c r="E71" s="178"/>
      <c r="F71" s="178"/>
      <c r="G71" s="178"/>
      <c r="H71" s="178"/>
      <c r="I71" s="179"/>
      <c r="J71" s="179"/>
      <c r="K71" s="179"/>
      <c r="L71" s="179"/>
      <c r="M71" s="179"/>
      <c r="N71" s="179"/>
      <c r="O71" s="179"/>
      <c r="P71" s="179"/>
      <c r="Q71" s="179"/>
      <c r="R71" s="179"/>
    </row>
    <row r="72" ht="16" customHeight="1" spans="1:18" x14ac:dyDescent="0.25">
      <c r="A72" s="178"/>
      <c r="B72" s="178"/>
      <c r="C72" s="178"/>
      <c r="D72" s="178"/>
      <c r="E72" s="178"/>
      <c r="F72" s="178"/>
      <c r="G72" s="178"/>
      <c r="H72" s="178"/>
      <c r="I72" s="179"/>
      <c r="J72" s="179"/>
      <c r="K72" s="179"/>
      <c r="L72" s="179"/>
      <c r="M72" s="179"/>
      <c r="N72" s="179"/>
      <c r="O72" s="179"/>
      <c r="P72" s="179"/>
      <c r="Q72" s="179"/>
      <c r="R72" s="179"/>
    </row>
    <row r="73" ht="16" customHeight="1" spans="1:18" x14ac:dyDescent="0.25">
      <c r="A73" s="178"/>
      <c r="B73" s="178"/>
      <c r="C73" s="178"/>
      <c r="D73" s="178"/>
      <c r="E73" s="178"/>
      <c r="F73" s="178"/>
      <c r="G73" s="178"/>
      <c r="H73" s="178"/>
      <c r="I73" s="179"/>
      <c r="J73" s="179"/>
      <c r="K73" s="179"/>
      <c r="L73" s="179"/>
      <c r="M73" s="179"/>
      <c r="N73" s="179"/>
      <c r="O73" s="179"/>
      <c r="P73" s="179"/>
      <c r="Q73" s="179"/>
      <c r="R73" s="179"/>
    </row>
    <row r="74" ht="16" customHeight="1" spans="1:18" x14ac:dyDescent="0.25">
      <c r="A74" s="178"/>
      <c r="B74" s="178"/>
      <c r="C74" s="178"/>
      <c r="D74" s="178"/>
      <c r="E74" s="178"/>
      <c r="F74" s="178"/>
      <c r="G74" s="178"/>
      <c r="H74" s="178"/>
      <c r="I74" s="179"/>
      <c r="J74" s="179"/>
      <c r="K74" s="179"/>
      <c r="L74" s="179"/>
      <c r="M74" s="179"/>
      <c r="N74" s="179"/>
      <c r="O74" s="179"/>
      <c r="P74" s="179"/>
      <c r="Q74" s="179"/>
      <c r="R74" s="179"/>
    </row>
    <row r="75" ht="16" customHeight="1" spans="1:18" x14ac:dyDescent="0.25">
      <c r="A75" s="178"/>
      <c r="B75" s="178"/>
      <c r="C75" s="178"/>
      <c r="D75" s="178"/>
      <c r="E75" s="178"/>
      <c r="F75" s="178"/>
      <c r="G75" s="178"/>
      <c r="H75" s="178"/>
      <c r="I75" s="179"/>
      <c r="J75" s="179"/>
      <c r="K75" s="179"/>
      <c r="L75" s="179"/>
      <c r="M75" s="179"/>
      <c r="N75" s="179"/>
      <c r="O75" s="179"/>
      <c r="P75" s="179"/>
      <c r="Q75" s="179"/>
      <c r="R75" s="179"/>
    </row>
    <row r="76" ht="16" customHeight="1" spans="1:18" x14ac:dyDescent="0.25">
      <c r="A76" s="178"/>
      <c r="B76" s="178"/>
      <c r="C76" s="178"/>
      <c r="D76" s="178"/>
      <c r="E76" s="178"/>
      <c r="F76" s="178"/>
      <c r="G76" s="178"/>
      <c r="H76" s="178"/>
      <c r="I76" s="179"/>
      <c r="J76" s="179"/>
      <c r="K76" s="179"/>
      <c r="L76" s="179"/>
      <c r="M76" s="179"/>
      <c r="N76" s="179"/>
      <c r="O76" s="179"/>
      <c r="P76" s="179"/>
      <c r="Q76" s="179"/>
      <c r="R76" s="179"/>
    </row>
    <row r="77" ht="16" customHeight="1" spans="1:18" x14ac:dyDescent="0.25">
      <c r="A77" s="178"/>
      <c r="B77" s="178"/>
      <c r="C77" s="178"/>
      <c r="D77" s="178"/>
      <c r="E77" s="178"/>
      <c r="F77" s="178"/>
      <c r="G77" s="178"/>
      <c r="H77" s="178"/>
      <c r="I77" s="179"/>
      <c r="J77" s="179"/>
      <c r="K77" s="179"/>
      <c r="L77" s="179"/>
      <c r="M77" s="179"/>
      <c r="N77" s="179"/>
      <c r="O77" s="179"/>
      <c r="P77" s="179"/>
      <c r="Q77" s="179"/>
      <c r="R77" s="179"/>
    </row>
    <row r="78" ht="16" customHeight="1" spans="1:18" x14ac:dyDescent="0.25">
      <c r="A78" s="178"/>
      <c r="B78" s="178"/>
      <c r="C78" s="178"/>
      <c r="D78" s="178"/>
      <c r="E78" s="178"/>
      <c r="F78" s="178"/>
      <c r="G78" s="178"/>
      <c r="H78" s="178"/>
      <c r="I78" s="179"/>
      <c r="J78" s="179"/>
      <c r="K78" s="179"/>
      <c r="L78" s="179"/>
      <c r="M78" s="179"/>
      <c r="N78" s="179"/>
      <c r="O78" s="179"/>
      <c r="P78" s="179"/>
      <c r="Q78" s="179"/>
      <c r="R78" s="179"/>
    </row>
    <row r="79" ht="16" customHeight="1" spans="1:18" x14ac:dyDescent="0.25">
      <c r="A79" s="178"/>
      <c r="B79" s="178"/>
      <c r="C79" s="178"/>
      <c r="D79" s="178"/>
      <c r="E79" s="178"/>
      <c r="F79" s="178"/>
      <c r="G79" s="178"/>
      <c r="H79" s="178"/>
      <c r="I79" s="179"/>
      <c r="J79" s="179"/>
      <c r="K79" s="179"/>
      <c r="L79" s="179"/>
      <c r="M79" s="179"/>
      <c r="N79" s="179"/>
      <c r="O79" s="179"/>
      <c r="P79" s="179"/>
      <c r="Q79" s="179"/>
      <c r="R79" s="179"/>
    </row>
    <row r="80" ht="16" customHeight="1" spans="1:18" x14ac:dyDescent="0.25">
      <c r="A80" s="178"/>
      <c r="B80" s="178"/>
      <c r="C80" s="178"/>
      <c r="D80" s="178"/>
      <c r="E80" s="178"/>
      <c r="F80" s="178"/>
      <c r="G80" s="178"/>
      <c r="H80" s="178"/>
      <c r="I80" s="179"/>
      <c r="J80" s="179"/>
      <c r="K80" s="179"/>
      <c r="L80" s="179"/>
      <c r="M80" s="179"/>
      <c r="N80" s="179"/>
      <c r="O80" s="179"/>
      <c r="P80" s="179"/>
      <c r="Q80" s="179"/>
      <c r="R80" s="179"/>
    </row>
    <row r="81" ht="16" customHeight="1" spans="1:18" x14ac:dyDescent="0.25">
      <c r="A81" s="178"/>
      <c r="B81" s="178"/>
      <c r="C81" s="178"/>
      <c r="D81" s="178"/>
      <c r="E81" s="178"/>
      <c r="F81" s="178"/>
      <c r="G81" s="178"/>
      <c r="H81" s="178"/>
      <c r="I81" s="179"/>
      <c r="J81" s="179"/>
      <c r="K81" s="179"/>
      <c r="L81" s="179"/>
      <c r="M81" s="179"/>
      <c r="N81" s="179"/>
      <c r="O81" s="179"/>
      <c r="P81" s="179"/>
      <c r="Q81" s="179"/>
      <c r="R81" s="179"/>
    </row>
    <row r="82" ht="16" customHeight="1" spans="1:18" x14ac:dyDescent="0.25">
      <c r="A82" s="178"/>
      <c r="B82" s="178"/>
      <c r="C82" s="178"/>
      <c r="D82" s="178"/>
      <c r="E82" s="178"/>
      <c r="F82" s="178"/>
      <c r="G82" s="178"/>
      <c r="H82" s="178"/>
      <c r="I82" s="179"/>
      <c r="J82" s="179"/>
      <c r="K82" s="179"/>
      <c r="L82" s="179"/>
      <c r="M82" s="179"/>
      <c r="N82" s="179"/>
      <c r="O82" s="179"/>
      <c r="P82" s="179"/>
      <c r="Q82" s="179"/>
      <c r="R82" s="179"/>
    </row>
    <row r="83" ht="16" customHeight="1" spans="1:18" x14ac:dyDescent="0.25">
      <c r="A83" s="178"/>
      <c r="B83" s="178"/>
      <c r="C83" s="178"/>
      <c r="D83" s="178"/>
      <c r="E83" s="178"/>
      <c r="F83" s="178"/>
      <c r="G83" s="178"/>
      <c r="H83" s="178"/>
      <c r="I83" s="179"/>
      <c r="J83" s="179"/>
      <c r="K83" s="179"/>
      <c r="L83" s="179"/>
      <c r="M83" s="179"/>
      <c r="N83" s="179"/>
      <c r="O83" s="179"/>
      <c r="P83" s="179"/>
      <c r="Q83" s="179"/>
      <c r="R83" s="179"/>
    </row>
    <row r="84" ht="16" customHeight="1" spans="1:18" x14ac:dyDescent="0.25">
      <c r="A84" s="178"/>
      <c r="B84" s="178"/>
      <c r="C84" s="178"/>
      <c r="D84" s="178"/>
      <c r="E84" s="178"/>
      <c r="F84" s="178"/>
      <c r="G84" s="178"/>
      <c r="H84" s="178"/>
      <c r="I84" s="179"/>
      <c r="J84" s="179"/>
      <c r="K84" s="179"/>
      <c r="L84" s="179"/>
      <c r="M84" s="179"/>
      <c r="N84" s="179"/>
      <c r="O84" s="179"/>
      <c r="P84" s="179"/>
      <c r="Q84" s="179"/>
      <c r="R84" s="179"/>
    </row>
    <row r="85" ht="16" customHeight="1" spans="1:18" x14ac:dyDescent="0.25">
      <c r="A85" s="178"/>
      <c r="B85" s="178"/>
      <c r="C85" s="178"/>
      <c r="D85" s="178"/>
      <c r="E85" s="178"/>
      <c r="F85" s="178"/>
      <c r="G85" s="178"/>
      <c r="H85" s="178"/>
      <c r="I85" s="179"/>
      <c r="J85" s="179"/>
      <c r="K85" s="179"/>
      <c r="L85" s="179"/>
      <c r="M85" s="179"/>
      <c r="N85" s="179"/>
      <c r="O85" s="179"/>
      <c r="P85" s="179"/>
      <c r="Q85" s="179"/>
      <c r="R85" s="179"/>
    </row>
    <row r="86" ht="16" customHeight="1" spans="1:18" x14ac:dyDescent="0.25">
      <c r="A86" s="178"/>
      <c r="B86" s="178"/>
      <c r="C86" s="178"/>
      <c r="D86" s="178"/>
      <c r="E86" s="178"/>
      <c r="F86" s="178"/>
      <c r="G86" s="178"/>
      <c r="H86" s="178"/>
      <c r="I86" s="179"/>
      <c r="J86" s="179"/>
      <c r="K86" s="179"/>
      <c r="L86" s="179"/>
      <c r="M86" s="179"/>
      <c r="N86" s="179"/>
      <c r="O86" s="179"/>
      <c r="P86" s="179"/>
      <c r="Q86" s="179"/>
      <c r="R86" s="179"/>
    </row>
    <row r="87" ht="16" customHeight="1" spans="1:18" x14ac:dyDescent="0.25">
      <c r="A87" s="178"/>
      <c r="B87" s="178"/>
      <c r="C87" s="178"/>
      <c r="D87" s="178"/>
      <c r="E87" s="178"/>
      <c r="F87" s="178"/>
      <c r="G87" s="178"/>
      <c r="H87" s="178"/>
      <c r="I87" s="179"/>
      <c r="J87" s="179"/>
      <c r="K87" s="179"/>
      <c r="L87" s="179"/>
      <c r="M87" s="179"/>
      <c r="N87" s="179"/>
      <c r="O87" s="179"/>
      <c r="P87" s="179"/>
      <c r="Q87" s="179"/>
      <c r="R87" s="179"/>
    </row>
    <row r="88" ht="16" customHeight="1" spans="1:18" x14ac:dyDescent="0.25">
      <c r="A88" s="178"/>
      <c r="B88" s="178"/>
      <c r="C88" s="178"/>
      <c r="D88" s="178"/>
      <c r="E88" s="178"/>
      <c r="F88" s="178"/>
      <c r="G88" s="178"/>
      <c r="H88" s="178"/>
      <c r="I88" s="179"/>
      <c r="J88" s="179"/>
      <c r="K88" s="179"/>
      <c r="L88" s="179"/>
      <c r="M88" s="179"/>
      <c r="N88" s="179"/>
      <c r="O88" s="179"/>
      <c r="P88" s="179"/>
      <c r="Q88" s="179"/>
      <c r="R88" s="179"/>
    </row>
    <row r="89" ht="16" customHeight="1" spans="1:18" x14ac:dyDescent="0.25">
      <c r="A89" s="178"/>
      <c r="B89" s="178"/>
      <c r="C89" s="178"/>
      <c r="D89" s="178"/>
      <c r="E89" s="178"/>
      <c r="F89" s="178"/>
      <c r="G89" s="178"/>
      <c r="H89" s="178"/>
      <c r="I89" s="179"/>
      <c r="J89" s="179"/>
      <c r="K89" s="179"/>
      <c r="L89" s="179"/>
      <c r="M89" s="179"/>
      <c r="N89" s="179"/>
      <c r="O89" s="179"/>
      <c r="P89" s="179"/>
      <c r="Q89" s="179"/>
      <c r="R89" s="179"/>
    </row>
    <row r="90" ht="16" customHeight="1" spans="1:18" x14ac:dyDescent="0.25">
      <c r="A90" s="178"/>
      <c r="B90" s="178"/>
      <c r="C90" s="178"/>
      <c r="D90" s="178"/>
      <c r="E90" s="178"/>
      <c r="F90" s="178"/>
      <c r="G90" s="178"/>
      <c r="H90" s="178"/>
      <c r="I90" s="179"/>
      <c r="J90" s="179"/>
      <c r="K90" s="179"/>
      <c r="L90" s="179"/>
      <c r="M90" s="179"/>
      <c r="N90" s="179"/>
      <c r="O90" s="179"/>
      <c r="P90" s="179"/>
      <c r="Q90" s="179"/>
      <c r="R90" s="179"/>
    </row>
    <row r="91" ht="16" customHeight="1" spans="1:18" x14ac:dyDescent="0.25">
      <c r="A91" s="178"/>
      <c r="B91" s="178"/>
      <c r="C91" s="178"/>
      <c r="D91" s="178"/>
      <c r="E91" s="178"/>
      <c r="F91" s="178"/>
      <c r="G91" s="178"/>
      <c r="H91" s="178"/>
      <c r="I91" s="179"/>
      <c r="J91" s="179"/>
      <c r="K91" s="179"/>
      <c r="L91" s="179"/>
      <c r="M91" s="179"/>
      <c r="N91" s="179"/>
      <c r="O91" s="179"/>
      <c r="P91" s="179"/>
      <c r="Q91" s="179"/>
      <c r="R91" s="179"/>
    </row>
    <row r="92" ht="16" customHeight="1" spans="1:18" x14ac:dyDescent="0.25">
      <c r="A92" s="178"/>
      <c r="B92" s="178"/>
      <c r="C92" s="178"/>
      <c r="D92" s="178"/>
      <c r="E92" s="178"/>
      <c r="F92" s="178"/>
      <c r="G92" s="178"/>
      <c r="H92" s="178"/>
      <c r="I92" s="179"/>
      <c r="J92" s="179"/>
      <c r="K92" s="179"/>
      <c r="L92" s="179"/>
      <c r="M92" s="179"/>
      <c r="N92" s="179"/>
      <c r="O92" s="179"/>
      <c r="P92" s="179"/>
      <c r="Q92" s="179"/>
      <c r="R92" s="179"/>
    </row>
    <row r="93" ht="16" customHeight="1" spans="1:18" x14ac:dyDescent="0.25">
      <c r="A93" s="178"/>
      <c r="B93" s="178"/>
      <c r="C93" s="178"/>
      <c r="D93" s="178"/>
      <c r="E93" s="178"/>
      <c r="F93" s="178"/>
      <c r="G93" s="178"/>
      <c r="H93" s="178"/>
      <c r="I93" s="179"/>
      <c r="J93" s="179"/>
      <c r="K93" s="179"/>
      <c r="L93" s="179"/>
      <c r="M93" s="179"/>
      <c r="N93" s="179"/>
      <c r="O93" s="179"/>
      <c r="P93" s="179"/>
      <c r="Q93" s="179"/>
      <c r="R93" s="179"/>
    </row>
    <row r="94" ht="16" customHeight="1" spans="1:18" x14ac:dyDescent="0.25">
      <c r="A94" s="178"/>
      <c r="B94" s="178"/>
      <c r="C94" s="178"/>
      <c r="D94" s="178"/>
      <c r="E94" s="178"/>
      <c r="F94" s="178"/>
      <c r="G94" s="178"/>
      <c r="H94" s="178"/>
      <c r="I94" s="179"/>
      <c r="J94" s="179"/>
      <c r="K94" s="179"/>
      <c r="L94" s="179"/>
      <c r="M94" s="179"/>
      <c r="N94" s="179"/>
      <c r="O94" s="179"/>
      <c r="P94" s="179"/>
      <c r="Q94" s="179"/>
      <c r="R94" s="179"/>
    </row>
    <row r="95" ht="16" customHeight="1" spans="1:18" x14ac:dyDescent="0.25">
      <c r="A95" s="178"/>
      <c r="B95" s="178"/>
      <c r="C95" s="178"/>
      <c r="D95" s="178"/>
      <c r="E95" s="178"/>
      <c r="F95" s="178"/>
      <c r="G95" s="178"/>
      <c r="H95" s="178"/>
      <c r="I95" s="179"/>
      <c r="J95" s="179"/>
      <c r="K95" s="179"/>
      <c r="L95" s="179"/>
      <c r="M95" s="179"/>
      <c r="N95" s="179"/>
      <c r="O95" s="179"/>
      <c r="P95" s="179"/>
      <c r="Q95" s="179"/>
      <c r="R95" s="179"/>
    </row>
    <row r="96" ht="16" customHeight="1" spans="1:18" x14ac:dyDescent="0.25">
      <c r="A96" s="178"/>
      <c r="B96" s="178"/>
      <c r="C96" s="178"/>
      <c r="D96" s="178"/>
      <c r="E96" s="178"/>
      <c r="F96" s="178"/>
      <c r="G96" s="178"/>
      <c r="H96" s="178"/>
      <c r="I96" s="179"/>
      <c r="J96" s="179"/>
      <c r="K96" s="179"/>
      <c r="L96" s="179"/>
      <c r="M96" s="179"/>
      <c r="N96" s="179"/>
      <c r="O96" s="179"/>
      <c r="P96" s="179"/>
      <c r="Q96" s="179"/>
      <c r="R96" s="179"/>
    </row>
    <row r="97" ht="16" customHeight="1" spans="1:18" x14ac:dyDescent="0.25">
      <c r="A97" s="178"/>
      <c r="B97" s="178"/>
      <c r="C97" s="178"/>
      <c r="D97" s="178"/>
      <c r="E97" s="178"/>
      <c r="F97" s="178"/>
      <c r="G97" s="178"/>
      <c r="H97" s="178"/>
      <c r="I97" s="179"/>
      <c r="J97" s="179"/>
      <c r="K97" s="179"/>
      <c r="L97" s="179"/>
      <c r="M97" s="179"/>
      <c r="N97" s="179"/>
      <c r="O97" s="179"/>
      <c r="P97" s="179"/>
      <c r="Q97" s="179"/>
      <c r="R97" s="179"/>
    </row>
    <row r="98" ht="16" customHeight="1" spans="1:18" x14ac:dyDescent="0.25">
      <c r="A98" s="178"/>
      <c r="B98" s="178"/>
      <c r="C98" s="178"/>
      <c r="D98" s="178"/>
      <c r="E98" s="178"/>
      <c r="F98" s="178"/>
      <c r="G98" s="178"/>
      <c r="H98" s="178"/>
      <c r="I98" s="179"/>
      <c r="J98" s="179"/>
      <c r="K98" s="179"/>
      <c r="L98" s="179"/>
      <c r="M98" s="179"/>
      <c r="N98" s="179"/>
      <c r="O98" s="179"/>
      <c r="P98" s="179"/>
      <c r="Q98" s="179"/>
      <c r="R98" s="179"/>
    </row>
    <row r="99" ht="16" customHeight="1" spans="1:18" x14ac:dyDescent="0.25">
      <c r="A99" s="178"/>
      <c r="B99" s="178"/>
      <c r="C99" s="178"/>
      <c r="D99" s="178"/>
      <c r="E99" s="178"/>
      <c r="F99" s="178"/>
      <c r="G99" s="178"/>
      <c r="H99" s="178"/>
      <c r="I99" s="179"/>
      <c r="J99" s="179"/>
      <c r="K99" s="179"/>
      <c r="L99" s="179"/>
      <c r="M99" s="179"/>
      <c r="N99" s="179"/>
      <c r="O99" s="179"/>
      <c r="P99" s="179"/>
      <c r="Q99" s="179"/>
      <c r="R99" s="179"/>
    </row>
    <row r="100" ht="16" customHeight="1" spans="1:18" x14ac:dyDescent="0.25">
      <c r="A100" s="178"/>
      <c r="B100" s="178"/>
      <c r="C100" s="178"/>
      <c r="D100" s="178"/>
      <c r="E100" s="178"/>
      <c r="F100" s="178"/>
      <c r="G100" s="178"/>
      <c r="H100" s="178"/>
      <c r="I100" s="179"/>
      <c r="J100" s="179"/>
      <c r="K100" s="179"/>
      <c r="L100" s="179"/>
      <c r="M100" s="179"/>
      <c r="N100" s="179"/>
      <c r="O100" s="179"/>
      <c r="P100" s="179"/>
      <c r="Q100" s="179"/>
      <c r="R100" s="179"/>
    </row>
    <row r="101" ht="16" customHeight="1" spans="1:18" x14ac:dyDescent="0.25">
      <c r="A101" s="178"/>
      <c r="B101" s="178"/>
      <c r="C101" s="178"/>
      <c r="D101" s="178"/>
      <c r="E101" s="178"/>
      <c r="F101" s="178"/>
      <c r="G101" s="178"/>
      <c r="H101" s="178"/>
      <c r="I101" s="179"/>
      <c r="J101" s="179"/>
      <c r="K101" s="179"/>
      <c r="L101" s="179"/>
      <c r="M101" s="179"/>
      <c r="N101" s="179"/>
      <c r="O101" s="179"/>
      <c r="P101" s="179"/>
      <c r="Q101" s="179"/>
      <c r="R101" s="179"/>
    </row>
    <row r="102" ht="16" customHeight="1" spans="1:18" x14ac:dyDescent="0.25">
      <c r="A102" s="178"/>
      <c r="B102" s="178"/>
      <c r="C102" s="178"/>
      <c r="D102" s="178"/>
      <c r="E102" s="178"/>
      <c r="F102" s="178"/>
      <c r="G102" s="178"/>
      <c r="H102" s="178"/>
      <c r="I102" s="179"/>
      <c r="J102" s="179"/>
      <c r="K102" s="179"/>
      <c r="L102" s="179"/>
      <c r="M102" s="179"/>
      <c r="N102" s="179"/>
      <c r="O102" s="179"/>
      <c r="P102" s="179"/>
      <c r="Q102" s="179"/>
      <c r="R102" s="179"/>
    </row>
    <row r="103" ht="16" customHeight="1" spans="1:18" x14ac:dyDescent="0.25">
      <c r="A103" s="178"/>
      <c r="B103" s="178"/>
      <c r="C103" s="178"/>
      <c r="D103" s="178"/>
      <c r="E103" s="178"/>
      <c r="F103" s="178"/>
      <c r="G103" s="178"/>
      <c r="H103" s="178"/>
      <c r="I103" s="179"/>
      <c r="J103" s="179"/>
      <c r="K103" s="179"/>
      <c r="L103" s="179"/>
      <c r="M103" s="179"/>
      <c r="N103" s="179"/>
      <c r="O103" s="179"/>
      <c r="P103" s="179"/>
      <c r="Q103" s="179"/>
      <c r="R103" s="179"/>
    </row>
    <row r="104" ht="16" customHeight="1" spans="1:18" x14ac:dyDescent="0.25">
      <c r="A104" s="178"/>
      <c r="B104" s="178"/>
      <c r="C104" s="178"/>
      <c r="D104" s="178"/>
      <c r="E104" s="178"/>
      <c r="F104" s="178"/>
      <c r="G104" s="178"/>
      <c r="H104" s="178"/>
      <c r="I104" s="179"/>
      <c r="J104" s="179"/>
      <c r="K104" s="179"/>
      <c r="L104" s="179"/>
      <c r="M104" s="179"/>
      <c r="N104" s="179"/>
      <c r="O104" s="179"/>
      <c r="P104" s="179"/>
      <c r="Q104" s="179"/>
      <c r="R104" s="179"/>
    </row>
    <row r="105" ht="16" customHeight="1" spans="1:18" x14ac:dyDescent="0.25">
      <c r="A105" s="178"/>
      <c r="B105" s="178"/>
      <c r="C105" s="178"/>
      <c r="D105" s="178"/>
      <c r="E105" s="178"/>
      <c r="F105" s="178"/>
      <c r="G105" s="178"/>
      <c r="H105" s="178"/>
      <c r="I105" s="179"/>
      <c r="J105" s="179"/>
      <c r="K105" s="179"/>
      <c r="L105" s="179"/>
      <c r="M105" s="179"/>
      <c r="N105" s="179"/>
      <c r="O105" s="179"/>
      <c r="P105" s="179"/>
      <c r="Q105" s="179"/>
      <c r="R105" s="179"/>
    </row>
    <row r="106" ht="16" customHeight="1" spans="1:18" x14ac:dyDescent="0.25">
      <c r="A106" s="178"/>
      <c r="B106" s="178"/>
      <c r="C106" s="178"/>
      <c r="D106" s="178"/>
      <c r="E106" s="178"/>
      <c r="F106" s="178"/>
      <c r="G106" s="178"/>
      <c r="H106" s="178"/>
      <c r="I106" s="179"/>
      <c r="J106" s="179"/>
      <c r="K106" s="179"/>
      <c r="L106" s="179"/>
      <c r="M106" s="179"/>
      <c r="N106" s="179"/>
      <c r="O106" s="179"/>
      <c r="P106" s="179"/>
      <c r="Q106" s="179"/>
      <c r="R106" s="179"/>
    </row>
    <row r="107" ht="16" customHeight="1" spans="1:18" x14ac:dyDescent="0.25">
      <c r="A107" s="178"/>
      <c r="B107" s="178"/>
      <c r="C107" s="178"/>
      <c r="D107" s="178"/>
      <c r="E107" s="178"/>
      <c r="F107" s="178"/>
      <c r="G107" s="178"/>
      <c r="H107" s="178"/>
      <c r="I107" s="179"/>
      <c r="J107" s="179"/>
      <c r="K107" s="179"/>
      <c r="L107" s="179"/>
      <c r="M107" s="179"/>
      <c r="N107" s="179"/>
      <c r="O107" s="179"/>
      <c r="P107" s="179"/>
      <c r="Q107" s="179"/>
      <c r="R107" s="179"/>
    </row>
    <row r="108" ht="16" customHeight="1" spans="1:18" x14ac:dyDescent="0.25">
      <c r="A108" s="178"/>
      <c r="B108" s="178"/>
      <c r="C108" s="178"/>
      <c r="D108" s="178"/>
      <c r="E108" s="178"/>
      <c r="F108" s="178"/>
      <c r="G108" s="178"/>
      <c r="H108" s="178"/>
      <c r="I108" s="179"/>
      <c r="J108" s="179"/>
      <c r="K108" s="179"/>
      <c r="L108" s="179"/>
      <c r="M108" s="179"/>
      <c r="N108" s="179"/>
      <c r="O108" s="179"/>
      <c r="P108" s="179"/>
      <c r="Q108" s="179"/>
      <c r="R108" s="179"/>
    </row>
    <row r="109" ht="16" customHeight="1" spans="1:18" x14ac:dyDescent="0.25">
      <c r="A109" s="178"/>
      <c r="B109" s="178"/>
      <c r="C109" s="178"/>
      <c r="D109" s="178"/>
      <c r="E109" s="178"/>
      <c r="F109" s="178"/>
      <c r="G109" s="178"/>
      <c r="H109" s="178"/>
      <c r="I109" s="179"/>
      <c r="J109" s="179"/>
      <c r="K109" s="179"/>
      <c r="L109" s="179"/>
      <c r="M109" s="179"/>
      <c r="N109" s="179"/>
      <c r="O109" s="179"/>
      <c r="P109" s="179"/>
      <c r="Q109" s="179"/>
      <c r="R109" s="179"/>
    </row>
    <row r="110" ht="16" customHeight="1" spans="1:18" x14ac:dyDescent="0.25">
      <c r="A110" s="178"/>
      <c r="B110" s="178"/>
      <c r="C110" s="178"/>
      <c r="D110" s="178"/>
      <c r="E110" s="178"/>
      <c r="F110" s="178"/>
      <c r="G110" s="178"/>
      <c r="H110" s="178"/>
      <c r="I110" s="179"/>
      <c r="J110" s="179"/>
      <c r="K110" s="179"/>
      <c r="L110" s="179"/>
      <c r="M110" s="179"/>
      <c r="N110" s="179"/>
      <c r="O110" s="179"/>
      <c r="P110" s="179"/>
      <c r="Q110" s="179"/>
      <c r="R110" s="179"/>
    </row>
    <row r="111" ht="16" customHeight="1" spans="1:18" x14ac:dyDescent="0.25">
      <c r="A111" s="178"/>
      <c r="B111" s="178"/>
      <c r="C111" s="178"/>
      <c r="D111" s="178"/>
      <c r="E111" s="178"/>
      <c r="F111" s="178"/>
      <c r="G111" s="178"/>
      <c r="H111" s="178"/>
      <c r="I111" s="179"/>
      <c r="J111" s="179"/>
      <c r="K111" s="179"/>
      <c r="L111" s="179"/>
      <c r="M111" s="179"/>
      <c r="N111" s="179"/>
      <c r="O111" s="179"/>
      <c r="P111" s="179"/>
      <c r="Q111" s="179"/>
      <c r="R111" s="179"/>
    </row>
    <row r="112" ht="16" customHeight="1" spans="1:18" x14ac:dyDescent="0.25">
      <c r="A112" s="178"/>
      <c r="B112" s="178"/>
      <c r="C112" s="178"/>
      <c r="D112" s="178"/>
      <c r="E112" s="178"/>
      <c r="F112" s="178"/>
      <c r="G112" s="178"/>
      <c r="H112" s="178"/>
      <c r="I112" s="179"/>
      <c r="J112" s="179"/>
      <c r="K112" s="179"/>
      <c r="L112" s="179"/>
      <c r="M112" s="179"/>
      <c r="N112" s="179"/>
      <c r="O112" s="179"/>
      <c r="P112" s="179"/>
      <c r="Q112" s="179"/>
      <c r="R112" s="179"/>
    </row>
    <row r="113" ht="16" customHeight="1" spans="1:18" x14ac:dyDescent="0.25">
      <c r="A113" s="178"/>
      <c r="B113" s="178"/>
      <c r="C113" s="178"/>
      <c r="D113" s="178"/>
      <c r="E113" s="178"/>
      <c r="F113" s="178"/>
      <c r="G113" s="178"/>
      <c r="H113" s="178"/>
      <c r="I113" s="179"/>
      <c r="J113" s="179"/>
      <c r="K113" s="179"/>
      <c r="L113" s="179"/>
      <c r="M113" s="179"/>
      <c r="N113" s="179"/>
      <c r="O113" s="179"/>
      <c r="P113" s="179"/>
      <c r="Q113" s="179"/>
      <c r="R113" s="179"/>
    </row>
    <row r="114" ht="16" customHeight="1" spans="1:18" x14ac:dyDescent="0.25">
      <c r="A114" s="178"/>
      <c r="B114" s="178"/>
      <c r="C114" s="178"/>
      <c r="D114" s="178"/>
      <c r="E114" s="178"/>
      <c r="F114" s="178"/>
      <c r="G114" s="178"/>
      <c r="H114" s="178"/>
      <c r="I114" s="179"/>
      <c r="J114" s="179"/>
      <c r="K114" s="179"/>
      <c r="L114" s="179"/>
      <c r="M114" s="179"/>
      <c r="N114" s="179"/>
      <c r="O114" s="179"/>
      <c r="P114" s="179"/>
      <c r="Q114" s="179"/>
      <c r="R114" s="179"/>
    </row>
    <row r="115" ht="16" customHeight="1" spans="1:18" x14ac:dyDescent="0.25">
      <c r="A115" s="178"/>
      <c r="B115" s="178"/>
      <c r="C115" s="178"/>
      <c r="D115" s="178"/>
      <c r="E115" s="178"/>
      <c r="F115" s="178"/>
      <c r="G115" s="178"/>
      <c r="H115" s="178"/>
      <c r="I115" s="179"/>
      <c r="J115" s="179"/>
      <c r="K115" s="179"/>
      <c r="L115" s="179"/>
      <c r="M115" s="179"/>
      <c r="N115" s="179"/>
      <c r="O115" s="179"/>
      <c r="P115" s="179"/>
      <c r="Q115" s="179"/>
      <c r="R115" s="179"/>
    </row>
    <row r="116" ht="16" customHeight="1" spans="1:18" x14ac:dyDescent="0.25">
      <c r="A116" s="178"/>
      <c r="B116" s="178"/>
      <c r="C116" s="178"/>
      <c r="D116" s="178"/>
      <c r="E116" s="178"/>
      <c r="F116" s="178"/>
      <c r="G116" s="178"/>
      <c r="H116" s="178"/>
      <c r="I116" s="179"/>
      <c r="J116" s="179"/>
      <c r="K116" s="179"/>
      <c r="L116" s="179"/>
      <c r="M116" s="179"/>
      <c r="N116" s="179"/>
      <c r="O116" s="179"/>
      <c r="P116" s="179"/>
      <c r="Q116" s="179"/>
      <c r="R116" s="179"/>
    </row>
    <row r="117" ht="16" customHeight="1" spans="1:18" x14ac:dyDescent="0.25">
      <c r="A117" s="178"/>
      <c r="B117" s="178"/>
      <c r="C117" s="178"/>
      <c r="D117" s="178"/>
      <c r="E117" s="178"/>
      <c r="F117" s="178"/>
      <c r="G117" s="178"/>
      <c r="H117" s="178"/>
      <c r="I117" s="179"/>
      <c r="J117" s="179"/>
      <c r="K117" s="179"/>
      <c r="L117" s="179"/>
      <c r="M117" s="179"/>
      <c r="N117" s="179"/>
      <c r="O117" s="179"/>
      <c r="P117" s="179"/>
      <c r="Q117" s="179"/>
      <c r="R117" s="179"/>
    </row>
    <row r="118" ht="16" customHeight="1" spans="1:18" x14ac:dyDescent="0.25">
      <c r="A118" s="178"/>
      <c r="B118" s="178"/>
      <c r="C118" s="178"/>
      <c r="D118" s="178"/>
      <c r="E118" s="178"/>
      <c r="F118" s="178"/>
      <c r="G118" s="178"/>
      <c r="H118" s="178"/>
      <c r="I118" s="179"/>
      <c r="J118" s="179"/>
      <c r="K118" s="179"/>
      <c r="L118" s="179"/>
      <c r="M118" s="179"/>
      <c r="N118" s="179"/>
      <c r="O118" s="179"/>
      <c r="P118" s="179"/>
      <c r="Q118" s="179"/>
      <c r="R118" s="179"/>
    </row>
    <row r="119" ht="16" customHeight="1" spans="1:18" x14ac:dyDescent="0.25">
      <c r="A119" s="178"/>
      <c r="B119" s="178"/>
      <c r="C119" s="178"/>
      <c r="D119" s="178"/>
      <c r="E119" s="178"/>
      <c r="F119" s="178"/>
      <c r="G119" s="178"/>
      <c r="H119" s="178"/>
      <c r="I119" s="179"/>
      <c r="J119" s="179"/>
      <c r="K119" s="179"/>
      <c r="L119" s="179"/>
      <c r="M119" s="179"/>
      <c r="N119" s="179"/>
      <c r="O119" s="179"/>
      <c r="P119" s="179"/>
      <c r="Q119" s="179"/>
      <c r="R119" s="179"/>
    </row>
    <row r="120" ht="16" customHeight="1" spans="1:18" x14ac:dyDescent="0.25">
      <c r="A120" s="178"/>
      <c r="B120" s="178"/>
      <c r="C120" s="178"/>
      <c r="D120" s="178"/>
      <c r="E120" s="178"/>
      <c r="F120" s="178"/>
      <c r="G120" s="178"/>
      <c r="H120" s="178"/>
      <c r="I120" s="179"/>
      <c r="J120" s="179"/>
      <c r="K120" s="179"/>
      <c r="L120" s="179"/>
      <c r="M120" s="179"/>
      <c r="N120" s="179"/>
      <c r="O120" s="179"/>
      <c r="P120" s="179"/>
      <c r="Q120" s="179"/>
      <c r="R120" s="179"/>
    </row>
    <row r="121" ht="16" customHeight="1" spans="1:18" x14ac:dyDescent="0.25">
      <c r="A121" s="178"/>
      <c r="B121" s="178"/>
      <c r="C121" s="178"/>
      <c r="D121" s="178"/>
      <c r="E121" s="178"/>
      <c r="F121" s="178"/>
      <c r="G121" s="178"/>
      <c r="H121" s="178"/>
      <c r="I121" s="179"/>
      <c r="J121" s="179"/>
      <c r="K121" s="179"/>
      <c r="L121" s="179"/>
      <c r="M121" s="179"/>
      <c r="N121" s="179"/>
      <c r="O121" s="179"/>
      <c r="P121" s="179"/>
      <c r="Q121" s="179"/>
      <c r="R121" s="179"/>
    </row>
    <row r="122" ht="16" customHeight="1" spans="1:18" x14ac:dyDescent="0.25">
      <c r="A122" s="178"/>
      <c r="B122" s="178"/>
      <c r="C122" s="178"/>
      <c r="D122" s="178"/>
      <c r="E122" s="178"/>
      <c r="F122" s="178"/>
      <c r="G122" s="178"/>
      <c r="H122" s="178"/>
      <c r="I122" s="179"/>
      <c r="J122" s="179"/>
      <c r="K122" s="179"/>
      <c r="L122" s="179"/>
      <c r="M122" s="179"/>
      <c r="N122" s="179"/>
      <c r="O122" s="179"/>
      <c r="P122" s="179"/>
      <c r="Q122" s="179"/>
      <c r="R122" s="179"/>
    </row>
    <row r="123" ht="16" customHeight="1" spans="1:18" x14ac:dyDescent="0.25">
      <c r="A123" s="178"/>
      <c r="B123" s="178"/>
      <c r="C123" s="178"/>
      <c r="D123" s="178"/>
      <c r="E123" s="178"/>
      <c r="F123" s="178"/>
      <c r="G123" s="178"/>
      <c r="H123" s="178"/>
      <c r="I123" s="179"/>
      <c r="J123" s="179"/>
      <c r="K123" s="179"/>
      <c r="L123" s="179"/>
      <c r="M123" s="179"/>
      <c r="N123" s="179"/>
      <c r="O123" s="179"/>
      <c r="P123" s="179"/>
      <c r="Q123" s="179"/>
      <c r="R123" s="179"/>
    </row>
    <row r="124" ht="16" customHeight="1" spans="1:18" x14ac:dyDescent="0.25">
      <c r="A124" s="178"/>
      <c r="B124" s="178"/>
      <c r="C124" s="178"/>
      <c r="D124" s="178"/>
      <c r="E124" s="178"/>
      <c r="F124" s="178"/>
      <c r="G124" s="178"/>
      <c r="H124" s="178"/>
      <c r="I124" s="179"/>
      <c r="J124" s="179"/>
      <c r="K124" s="179"/>
      <c r="L124" s="179"/>
      <c r="M124" s="179"/>
      <c r="N124" s="179"/>
      <c r="O124" s="179"/>
      <c r="P124" s="179"/>
      <c r="Q124" s="179"/>
      <c r="R124" s="179"/>
    </row>
    <row r="125" ht="16" customHeight="1" spans="1:18" x14ac:dyDescent="0.25">
      <c r="A125" s="178"/>
      <c r="B125" s="178"/>
      <c r="C125" s="178"/>
      <c r="D125" s="178"/>
      <c r="E125" s="178"/>
      <c r="F125" s="178"/>
      <c r="G125" s="178"/>
      <c r="H125" s="178"/>
      <c r="I125" s="179"/>
      <c r="J125" s="179"/>
      <c r="K125" s="179"/>
      <c r="L125" s="179"/>
      <c r="M125" s="179"/>
      <c r="N125" s="179"/>
      <c r="O125" s="179"/>
      <c r="P125" s="179"/>
      <c r="Q125" s="179"/>
      <c r="R125" s="179"/>
    </row>
    <row r="126" ht="16" customHeight="1" spans="1:18" x14ac:dyDescent="0.25">
      <c r="A126" s="178"/>
      <c r="B126" s="178"/>
      <c r="C126" s="178"/>
      <c r="D126" s="178"/>
      <c r="E126" s="178"/>
      <c r="F126" s="178"/>
      <c r="G126" s="178"/>
      <c r="H126" s="178"/>
      <c r="I126" s="179"/>
      <c r="J126" s="179"/>
      <c r="K126" s="179"/>
      <c r="L126" s="179"/>
      <c r="M126" s="179"/>
      <c r="N126" s="179"/>
      <c r="O126" s="179"/>
      <c r="P126" s="179"/>
      <c r="Q126" s="179"/>
      <c r="R126" s="179"/>
    </row>
    <row r="127" ht="16" customHeight="1" spans="1:18" x14ac:dyDescent="0.25">
      <c r="A127" s="178"/>
      <c r="B127" s="178"/>
      <c r="C127" s="178"/>
      <c r="D127" s="178"/>
      <c r="E127" s="178"/>
      <c r="F127" s="178"/>
      <c r="G127" s="178"/>
      <c r="H127" s="178"/>
      <c r="I127" s="179"/>
      <c r="J127" s="179"/>
      <c r="K127" s="179"/>
      <c r="L127" s="179"/>
      <c r="M127" s="179"/>
      <c r="N127" s="179"/>
      <c r="O127" s="179"/>
      <c r="P127" s="179"/>
      <c r="Q127" s="179"/>
      <c r="R127" s="179"/>
    </row>
    <row r="128" ht="16" customHeight="1" spans="1:18" x14ac:dyDescent="0.25">
      <c r="A128" s="178"/>
      <c r="B128" s="178"/>
      <c r="C128" s="178"/>
      <c r="D128" s="178"/>
      <c r="E128" s="178"/>
      <c r="F128" s="178"/>
      <c r="G128" s="178"/>
      <c r="H128" s="178"/>
      <c r="I128" s="179"/>
      <c r="J128" s="179"/>
      <c r="K128" s="179"/>
      <c r="L128" s="179"/>
      <c r="M128" s="179"/>
      <c r="N128" s="179"/>
      <c r="O128" s="179"/>
      <c r="P128" s="179"/>
      <c r="Q128" s="179"/>
      <c r="R128" s="179"/>
    </row>
    <row r="129" ht="16" customHeight="1" spans="1:18" x14ac:dyDescent="0.25">
      <c r="A129" s="178"/>
      <c r="B129" s="178"/>
      <c r="C129" s="178"/>
      <c r="D129" s="178"/>
      <c r="E129" s="178"/>
      <c r="F129" s="178"/>
      <c r="G129" s="178"/>
      <c r="H129" s="178"/>
      <c r="I129" s="179"/>
      <c r="J129" s="179"/>
      <c r="K129" s="179"/>
      <c r="L129" s="179"/>
      <c r="M129" s="179"/>
      <c r="N129" s="179"/>
      <c r="O129" s="179"/>
      <c r="P129" s="179"/>
      <c r="Q129" s="179"/>
      <c r="R129" s="179"/>
    </row>
    <row r="130" ht="16" customHeight="1" spans="1:18" x14ac:dyDescent="0.25">
      <c r="A130" s="178"/>
      <c r="B130" s="178"/>
      <c r="C130" s="178"/>
      <c r="D130" s="178"/>
      <c r="E130" s="178"/>
      <c r="F130" s="178"/>
      <c r="G130" s="178"/>
      <c r="H130" s="178"/>
      <c r="I130" s="179"/>
      <c r="J130" s="179"/>
      <c r="K130" s="179"/>
      <c r="L130" s="179"/>
      <c r="M130" s="179"/>
      <c r="N130" s="179"/>
      <c r="O130" s="179"/>
      <c r="P130" s="179"/>
      <c r="Q130" s="179"/>
      <c r="R130" s="179"/>
    </row>
    <row r="131" ht="16" customHeight="1" spans="1:18" x14ac:dyDescent="0.25">
      <c r="A131" s="178"/>
      <c r="B131" s="178"/>
      <c r="C131" s="178"/>
      <c r="D131" s="178"/>
      <c r="E131" s="178"/>
      <c r="F131" s="178"/>
      <c r="G131" s="178"/>
      <c r="H131" s="178"/>
      <c r="I131" s="179"/>
      <c r="J131" s="179"/>
      <c r="K131" s="179"/>
      <c r="L131" s="179"/>
      <c r="M131" s="179"/>
      <c r="N131" s="179"/>
      <c r="O131" s="179"/>
      <c r="P131" s="179"/>
      <c r="Q131" s="179"/>
      <c r="R131" s="179"/>
    </row>
    <row r="132" ht="16" customHeight="1" spans="1:18" x14ac:dyDescent="0.25">
      <c r="A132" s="178"/>
      <c r="B132" s="178"/>
      <c r="C132" s="178"/>
      <c r="D132" s="178"/>
      <c r="E132" s="178"/>
      <c r="F132" s="178"/>
      <c r="G132" s="178"/>
      <c r="H132" s="178"/>
      <c r="I132" s="179"/>
      <c r="J132" s="179"/>
      <c r="K132" s="179"/>
      <c r="L132" s="179"/>
      <c r="M132" s="179"/>
      <c r="N132" s="179"/>
      <c r="O132" s="179"/>
      <c r="P132" s="179"/>
      <c r="Q132" s="179"/>
      <c r="R132" s="179"/>
    </row>
    <row r="133" ht="16" customHeight="1" spans="1:18" x14ac:dyDescent="0.25">
      <c r="A133" s="178"/>
      <c r="B133" s="178"/>
      <c r="C133" s="178"/>
      <c r="D133" s="178"/>
      <c r="E133" s="178"/>
      <c r="F133" s="178"/>
      <c r="G133" s="178"/>
      <c r="H133" s="178"/>
      <c r="I133" s="179"/>
      <c r="J133" s="179"/>
      <c r="K133" s="179"/>
      <c r="L133" s="179"/>
      <c r="M133" s="179"/>
      <c r="N133" s="179"/>
      <c r="O133" s="179"/>
      <c r="P133" s="179"/>
      <c r="Q133" s="179"/>
      <c r="R133" s="179"/>
    </row>
    <row r="134" ht="16" customHeight="1" spans="1:18" x14ac:dyDescent="0.25">
      <c r="A134" s="178"/>
      <c r="B134" s="178"/>
      <c r="C134" s="178"/>
      <c r="D134" s="178"/>
      <c r="E134" s="178"/>
      <c r="F134" s="178"/>
      <c r="G134" s="178"/>
      <c r="H134" s="178"/>
      <c r="I134" s="179"/>
      <c r="J134" s="179"/>
      <c r="K134" s="179"/>
      <c r="L134" s="179"/>
      <c r="M134" s="179"/>
      <c r="N134" s="179"/>
      <c r="O134" s="179"/>
      <c r="P134" s="179"/>
      <c r="Q134" s="179"/>
      <c r="R134" s="179"/>
    </row>
    <row r="135" ht="16" customHeight="1" spans="1:18" x14ac:dyDescent="0.25">
      <c r="A135" s="178"/>
      <c r="B135" s="178"/>
      <c r="C135" s="178"/>
      <c r="D135" s="178"/>
      <c r="E135" s="178"/>
      <c r="F135" s="178"/>
      <c r="G135" s="178"/>
      <c r="H135" s="178"/>
      <c r="I135" s="179"/>
      <c r="J135" s="179"/>
      <c r="K135" s="179"/>
      <c r="L135" s="179"/>
      <c r="M135" s="179"/>
      <c r="N135" s="179"/>
      <c r="O135" s="179"/>
      <c r="P135" s="179"/>
      <c r="Q135" s="179"/>
      <c r="R135" s="179"/>
    </row>
    <row r="136" ht="16" customHeight="1" spans="1:18" x14ac:dyDescent="0.25">
      <c r="A136" s="178"/>
      <c r="B136" s="178"/>
      <c r="C136" s="178"/>
      <c r="D136" s="178"/>
      <c r="E136" s="178"/>
      <c r="F136" s="178"/>
      <c r="G136" s="178"/>
      <c r="H136" s="178"/>
      <c r="I136" s="179"/>
      <c r="J136" s="179"/>
      <c r="K136" s="179"/>
      <c r="L136" s="179"/>
      <c r="M136" s="179"/>
      <c r="N136" s="179"/>
      <c r="O136" s="179"/>
      <c r="P136" s="179"/>
      <c r="Q136" s="179"/>
      <c r="R136" s="179"/>
    </row>
    <row r="137" ht="16" customHeight="1" spans="1:18" x14ac:dyDescent="0.25">
      <c r="A137" s="178"/>
      <c r="B137" s="178"/>
      <c r="C137" s="178"/>
      <c r="D137" s="178"/>
      <c r="E137" s="178"/>
      <c r="F137" s="178"/>
      <c r="G137" s="178"/>
      <c r="H137" s="178"/>
      <c r="I137" s="179"/>
      <c r="J137" s="179"/>
      <c r="K137" s="179"/>
      <c r="L137" s="179"/>
      <c r="M137" s="179"/>
      <c r="N137" s="179"/>
      <c r="O137" s="179"/>
      <c r="P137" s="179"/>
      <c r="Q137" s="179"/>
      <c r="R137" s="179"/>
    </row>
    <row r="138" ht="16" customHeight="1" spans="1:18" x14ac:dyDescent="0.25">
      <c r="A138" s="178"/>
      <c r="B138" s="178"/>
      <c r="C138" s="178"/>
      <c r="D138" s="178"/>
      <c r="E138" s="178"/>
      <c r="F138" s="178"/>
      <c r="G138" s="178"/>
      <c r="H138" s="178"/>
      <c r="I138" s="179"/>
      <c r="J138" s="179"/>
      <c r="K138" s="179"/>
      <c r="L138" s="179"/>
      <c r="M138" s="179"/>
      <c r="N138" s="179"/>
      <c r="O138" s="179"/>
      <c r="P138" s="179"/>
      <c r="Q138" s="179"/>
      <c r="R138" s="179"/>
    </row>
    <row r="139" ht="16" customHeight="1" spans="1:18" x14ac:dyDescent="0.25">
      <c r="A139" s="178"/>
      <c r="B139" s="178"/>
      <c r="C139" s="178"/>
      <c r="D139" s="178"/>
      <c r="E139" s="178"/>
      <c r="F139" s="178"/>
      <c r="G139" s="178"/>
      <c r="H139" s="178"/>
      <c r="I139" s="179"/>
      <c r="J139" s="179"/>
      <c r="K139" s="179"/>
      <c r="L139" s="179"/>
      <c r="M139" s="179"/>
      <c r="N139" s="179"/>
      <c r="O139" s="179"/>
      <c r="P139" s="179"/>
      <c r="Q139" s="179"/>
      <c r="R139" s="179"/>
    </row>
    <row r="140" ht="16" customHeight="1" spans="1:18" x14ac:dyDescent="0.25">
      <c r="A140" s="178"/>
      <c r="B140" s="178"/>
      <c r="C140" s="178"/>
      <c r="D140" s="178"/>
      <c r="E140" s="178"/>
      <c r="F140" s="178"/>
      <c r="G140" s="178"/>
      <c r="H140" s="178"/>
      <c r="I140" s="179"/>
      <c r="J140" s="179"/>
      <c r="K140" s="179"/>
      <c r="L140" s="179"/>
      <c r="M140" s="179"/>
      <c r="N140" s="179"/>
      <c r="O140" s="179"/>
      <c r="P140" s="179"/>
      <c r="Q140" s="179"/>
      <c r="R140" s="179"/>
    </row>
    <row r="141" ht="16" customHeight="1" spans="1:18" x14ac:dyDescent="0.25">
      <c r="A141" s="178"/>
      <c r="B141" s="178"/>
      <c r="C141" s="178"/>
      <c r="D141" s="178"/>
      <c r="E141" s="178"/>
      <c r="F141" s="178"/>
      <c r="G141" s="178"/>
      <c r="H141" s="178"/>
      <c r="I141" s="179"/>
      <c r="J141" s="179"/>
      <c r="K141" s="179"/>
      <c r="L141" s="179"/>
      <c r="M141" s="179"/>
      <c r="N141" s="179"/>
      <c r="O141" s="179"/>
      <c r="P141" s="179"/>
      <c r="Q141" s="179"/>
      <c r="R141" s="179"/>
    </row>
    <row r="142" ht="16" customHeight="1" spans="1:18" x14ac:dyDescent="0.25">
      <c r="A142" s="178"/>
      <c r="B142" s="178"/>
      <c r="C142" s="178"/>
      <c r="D142" s="178"/>
      <c r="E142" s="178"/>
      <c r="F142" s="178"/>
      <c r="G142" s="178"/>
      <c r="H142" s="178"/>
      <c r="I142" s="179"/>
      <c r="J142" s="179"/>
      <c r="K142" s="179"/>
      <c r="L142" s="179"/>
      <c r="M142" s="179"/>
      <c r="N142" s="179"/>
      <c r="O142" s="179"/>
      <c r="P142" s="179"/>
      <c r="Q142" s="179"/>
      <c r="R142" s="179"/>
    </row>
    <row r="143" ht="16" customHeight="1" spans="1:18" x14ac:dyDescent="0.25">
      <c r="A143" s="178"/>
      <c r="B143" s="178"/>
      <c r="C143" s="178"/>
      <c r="D143" s="178"/>
      <c r="E143" s="178"/>
      <c r="F143" s="178"/>
      <c r="G143" s="178"/>
      <c r="H143" s="178"/>
      <c r="I143" s="179"/>
      <c r="J143" s="179"/>
      <c r="K143" s="179"/>
      <c r="L143" s="179"/>
      <c r="M143" s="179"/>
      <c r="N143" s="179"/>
      <c r="O143" s="179"/>
      <c r="P143" s="179"/>
      <c r="Q143" s="179"/>
      <c r="R143" s="179"/>
    </row>
    <row r="144" ht="16" customHeight="1" spans="1:18" x14ac:dyDescent="0.25">
      <c r="A144" s="178"/>
      <c r="B144" s="178"/>
      <c r="C144" s="178"/>
      <c r="D144" s="178"/>
      <c r="E144" s="178"/>
      <c r="F144" s="178"/>
      <c r="G144" s="178"/>
      <c r="H144" s="178"/>
      <c r="I144" s="179"/>
      <c r="J144" s="179"/>
      <c r="K144" s="179"/>
      <c r="L144" s="179"/>
      <c r="M144" s="179"/>
      <c r="N144" s="179"/>
      <c r="O144" s="179"/>
      <c r="P144" s="179"/>
      <c r="Q144" s="179"/>
      <c r="R144" s="179"/>
    </row>
    <row r="145" spans="1:8" x14ac:dyDescent="0.25">
      <c r="A145" s="178"/>
      <c r="B145" s="178"/>
      <c r="C145" s="178"/>
      <c r="D145" s="178"/>
      <c r="E145" s="178"/>
      <c r="F145" s="178"/>
      <c r="G145" s="178"/>
      <c r="H145" s="178"/>
    </row>
  </sheetData>
  <mergeCells count="1">
    <mergeCell ref="Q2:Q4"/>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R17"/>
  <sheetViews>
    <sheetView workbookViewId="0" showGridLines="0" zoomScale="100" zoomScaleNormal="100">
      <selection activeCell="D5" sqref="D5"/>
    </sheetView>
  </sheetViews>
  <sheetFormatPr defaultRowHeight="15" outlineLevelRow="0" outlineLevelCol="0" x14ac:dyDescent="0.2"/>
  <cols>
    <col min="1" max="3" hidden="1" customWidth="1"/>
    <col min="4" max="4" width="16.83203125" customWidth="1"/>
    <col min="6" max="6" width="68.83203125" customWidth="1"/>
    <col min="7" max="16" width="13.5" customWidth="1"/>
  </cols>
  <sheetData>
    <row r="1" ht="80" customHeight="1" spans="1:17" s="40" customFormat="1" x14ac:dyDescent="0.25">
      <c r="A1" s="41"/>
      <c r="B1" s="42"/>
      <c r="C1" s="42"/>
      <c r="D1" s="41" t="s">
        <v>1660</v>
      </c>
      <c r="E1" s="43"/>
      <c r="F1" s="44"/>
      <c r="G1" s="44"/>
      <c r="H1" s="43"/>
      <c r="I1" s="43"/>
      <c r="J1" s="43"/>
      <c r="K1" s="43"/>
      <c r="L1" s="43"/>
      <c r="M1" s="43"/>
      <c r="N1" s="43"/>
      <c r="O1" s="43"/>
      <c r="P1" s="43"/>
      <c r="Q1" s="43"/>
    </row>
    <row r="2" hidden="1" spans="1:17" x14ac:dyDescent="0.25">
      <c r="A2" s="204"/>
      <c r="B2" s="165"/>
      <c r="C2" s="165"/>
      <c r="D2" s="165"/>
      <c r="E2" s="165"/>
      <c r="F2" s="165"/>
      <c r="G2" s="166" t="s">
        <v>1616</v>
      </c>
      <c r="H2" s="166" t="s">
        <v>1616</v>
      </c>
      <c r="I2" s="166" t="s">
        <v>1616</v>
      </c>
      <c r="J2" s="166" t="s">
        <v>1616</v>
      </c>
      <c r="K2" s="166" t="s">
        <v>1616</v>
      </c>
      <c r="L2" s="166" t="s">
        <v>1616</v>
      </c>
      <c r="M2" s="166" t="s">
        <v>1616</v>
      </c>
      <c r="N2" s="166" t="s">
        <v>1616</v>
      </c>
      <c r="O2" s="166" t="s">
        <v>1616</v>
      </c>
      <c r="P2" s="166" t="s">
        <v>1616</v>
      </c>
      <c r="Q2" s="167" t="s">
        <v>1623</v>
      </c>
    </row>
    <row r="3" ht="24" customHeight="1" hidden="1" spans="1:17" x14ac:dyDescent="0.25">
      <c r="A3" s="204"/>
      <c r="B3" s="165"/>
      <c r="C3" s="165"/>
      <c r="D3" s="165"/>
      <c r="E3" s="165"/>
      <c r="F3" s="165"/>
      <c r="G3" s="166" t="s">
        <v>1624</v>
      </c>
      <c r="H3" s="166" t="s">
        <v>1625</v>
      </c>
      <c r="I3" s="166" t="s">
        <v>1618</v>
      </c>
      <c r="J3" s="166" t="s">
        <v>1626</v>
      </c>
      <c r="K3" s="166" t="s">
        <v>1627</v>
      </c>
      <c r="L3" s="166" t="s">
        <v>1628</v>
      </c>
      <c r="M3" s="166" t="s">
        <v>1629</v>
      </c>
      <c r="N3" s="166" t="s">
        <v>1630</v>
      </c>
      <c r="O3" s="166" t="s">
        <v>1631</v>
      </c>
      <c r="P3" s="166" t="s">
        <v>1632</v>
      </c>
      <c r="Q3" s="167"/>
    </row>
    <row r="4" ht="36" customHeight="1" spans="1:17" x14ac:dyDescent="0.25">
      <c r="A4" s="205"/>
      <c r="B4" s="170" t="s">
        <v>1492</v>
      </c>
      <c r="C4" s="170" t="s">
        <v>1493</v>
      </c>
      <c r="D4" s="170" t="s">
        <v>37</v>
      </c>
      <c r="E4" s="170" t="s">
        <v>1633</v>
      </c>
      <c r="F4" s="170" t="s">
        <v>1495</v>
      </c>
      <c r="G4" s="166" t="s">
        <v>1634</v>
      </c>
      <c r="H4" s="166" t="s">
        <v>1635</v>
      </c>
      <c r="I4" s="166" t="s">
        <v>1636</v>
      </c>
      <c r="J4" s="166" t="s">
        <v>1619</v>
      </c>
      <c r="K4" s="166" t="s">
        <v>1637</v>
      </c>
      <c r="L4" s="166" t="s">
        <v>1638</v>
      </c>
      <c r="M4" s="166" t="s">
        <v>1639</v>
      </c>
      <c r="N4" s="166" t="s">
        <v>1640</v>
      </c>
      <c r="O4" s="166" t="s">
        <v>1641</v>
      </c>
      <c r="P4" s="166" t="s">
        <v>1642</v>
      </c>
      <c r="Q4" s="167"/>
    </row>
    <row r="5" spans="1:17" x14ac:dyDescent="0.25">
      <c r="A5" s="171" t="s">
        <v>1643</v>
      </c>
      <c r="B5" s="172"/>
      <c r="C5" s="172"/>
      <c r="D5" s="206" t="s">
        <v>1170</v>
      </c>
      <c r="E5" s="172" t="s">
        <v>1542</v>
      </c>
      <c r="F5" s="207" t="s">
        <v>1543</v>
      </c>
      <c r="G5" s="208">
        <f>IF(ISBLANK(ETPT_JUR_ASS!G5),"",IF(ISERROR(ETPT_JUR_ASS!G5),"",IF(ETPT_JUR_ASS!G5=0,"",ETPT_JUR_ASS!G5)))</f>
      </c>
      <c r="H5" s="208">
        <f>IF(ISBLANK(ETPT_JUR_ASS!H5),"",IF(ISERROR(ETPT_JUR_ASS!H5),"",IF(ETPT_JUR_ASS!H5=0,"",ETPT_JUR_ASS!H5)))</f>
      </c>
      <c r="I5" s="208">
        <f>IF(ISBLANK(ETPT_JUR_ASS!I5),"",IF(ISERROR(ETPT_JUR_ASS!I5),"",IF(ETPT_JUR_ASS!I5=0,"",ETPT_JUR_ASS!I5)))</f>
      </c>
      <c r="J5" s="208">
        <f>IF(ISBLANK(ETPT_JUR_ASS!J5),"",IF(ISERROR(ETPT_JUR_ASS!J5),"",IF(ETPT_JUR_ASS!J5=0,"",ETPT_JUR_ASS!J5)))</f>
      </c>
      <c r="K5" s="208">
        <f>IF(ISBLANK(ETPT_JUR_ASS!K5),"",IF(ISERROR(ETPT_JUR_ASS!K5),"",IF(ETPT_JUR_ASS!K5=0,"",ETPT_JUR_ASS!K5)))</f>
      </c>
      <c r="L5" s="208">
        <f>IF(ISBLANK(ETPT_JUR_ASS!L5),"",IF(ISERROR(ETPT_JUR_ASS!L5),"",IF(ETPT_JUR_ASS!L5=0,"",ETPT_JUR_ASS!L5)))</f>
      </c>
      <c r="M5" s="208">
        <f>IF(ISBLANK(ETPT_JUR_ASS!M5),"",IF(ISERROR(ETPT_JUR_ASS!M5),"",IF(ETPT_JUR_ASS!M5=0,"",ETPT_JUR_ASS!M5)))</f>
      </c>
      <c r="N5" s="208">
        <f>IF(ISBLANK(ETPT_JUR_ASS!N5),"",IF(ISERROR(ETPT_JUR_ASS!N5),"",IF(ETPT_JUR_ASS!N5=0,"",ETPT_JUR_ASS!N5)))</f>
      </c>
      <c r="O5" s="208">
        <f>IF(ISBLANK(ETPT_JUR_ASS!O5),"",IF(ISERROR(ETPT_JUR_ASS!O5),"",IF(ETPT_JUR_ASS!O5=0,"",ETPT_JUR_ASS!O5)))</f>
      </c>
      <c r="P5" s="208">
        <f>IF(ISBLANK(ETPT_JUR_ASS!P5),"",IF(ISERROR(ETPT_JUR_ASS!P5),"",IF(ETPT_JUR_ASS!P5=0,"",ETPT_JUR_ASS!P5)))</f>
      </c>
      <c r="Q5" s="209">
        <f>ETPT_JUR_ASS!Q5</f>
        <v>0</v>
      </c>
    </row>
    <row r="6" spans="1:17" x14ac:dyDescent="0.25">
      <c r="A6" s="171" t="s">
        <v>1643</v>
      </c>
      <c r="B6" s="172"/>
      <c r="C6" s="172"/>
      <c r="D6" s="196">
        <f>$D$5</f>
        <v>0</v>
      </c>
      <c r="E6" s="172" t="s">
        <v>1544</v>
      </c>
      <c r="F6" s="207" t="s">
        <v>1545</v>
      </c>
      <c r="G6" s="208">
        <f>IF(ISBLANK(ETPT_JUR_ASS!G6),"",IF(ISERROR(ETPT_JUR_ASS!G6),"",IF(ETPT_JUR_ASS!G6=0,"",ETPT_JUR_ASS!G6)))</f>
      </c>
      <c r="H6" s="208">
        <f>IF(ISBLANK(ETPT_JUR_ASS!H6),"",IF(ISERROR(ETPT_JUR_ASS!H6),"",IF(ETPT_JUR_ASS!H6=0,"",ETPT_JUR_ASS!H6)))</f>
      </c>
      <c r="I6" s="208">
        <f>IF(ISBLANK(ETPT_JUR_ASS!I6),"",IF(ISERROR(ETPT_JUR_ASS!I6),"",IF(ETPT_JUR_ASS!I6=0,"",ETPT_JUR_ASS!I6)))</f>
      </c>
      <c r="J6" s="208">
        <f>IF(ISBLANK(ETPT_JUR_ASS!J6),"",IF(ISERROR(ETPT_JUR_ASS!J6),"",IF(ETPT_JUR_ASS!J6=0,"",ETPT_JUR_ASS!J6)))</f>
      </c>
      <c r="K6" s="208">
        <f>IF(ISBLANK(ETPT_JUR_ASS!K6),"",IF(ISERROR(ETPT_JUR_ASS!K6),"",IF(ETPT_JUR_ASS!K6=0,"",ETPT_JUR_ASS!K6)))</f>
      </c>
      <c r="L6" s="208">
        <f>IF(ISBLANK(ETPT_JUR_ASS!L6),"",IF(ISERROR(ETPT_JUR_ASS!L6),"",IF(ETPT_JUR_ASS!L6=0,"",ETPT_JUR_ASS!L6)))</f>
      </c>
      <c r="M6" s="208">
        <f>IF(ISBLANK(ETPT_JUR_ASS!M6),"",IF(ISERROR(ETPT_JUR_ASS!M6),"",IF(ETPT_JUR_ASS!M6=0,"",ETPT_JUR_ASS!M6)))</f>
      </c>
      <c r="N6" s="208">
        <f>IF(ISBLANK(ETPT_JUR_ASS!N6),"",IF(ISERROR(ETPT_JUR_ASS!N6),"",IF(ETPT_JUR_ASS!N6=0,"",ETPT_JUR_ASS!N6)))</f>
      </c>
      <c r="O6" s="208">
        <f>IF(ISBLANK(ETPT_JUR_ASS!O6),"",IF(ISERROR(ETPT_JUR_ASS!O6),"",IF(ETPT_JUR_ASS!O6=0,"",ETPT_JUR_ASS!O6)))</f>
      </c>
      <c r="P6" s="208">
        <f>IF(ISBLANK(ETPT_JUR_ASS!P6),"",IF(ISERROR(ETPT_JUR_ASS!P6),"",IF(ETPT_JUR_ASS!P6=0,"",ETPT_JUR_ASS!P6)))</f>
      </c>
      <c r="Q6" s="209">
        <f>ETPT_JUR_ASS!Q6</f>
        <v>0</v>
      </c>
    </row>
    <row r="7" spans="1:17" x14ac:dyDescent="0.25">
      <c r="A7" s="171" t="s">
        <v>1643</v>
      </c>
      <c r="B7" s="172"/>
      <c r="C7" s="172"/>
      <c r="D7" s="196">
        <f t="shared" ref="D7:D12" si="0">$D$5</f>
        <v>0</v>
      </c>
      <c r="E7" s="172" t="s">
        <v>1551</v>
      </c>
      <c r="F7" s="207" t="s">
        <v>1552</v>
      </c>
      <c r="G7" s="208">
        <f>IF(ISBLANK(ETPT_JUR_ASS!G7),"",IF(ISERROR(ETPT_JUR_ASS!G7),"",IF(ETPT_JUR_ASS!G7=0,"",ETPT_JUR_ASS!G7)))</f>
      </c>
      <c r="H7" s="208">
        <f>IF(ISBLANK(ETPT_JUR_ASS!H7),"",IF(ISERROR(ETPT_JUR_ASS!H7),"",IF(ETPT_JUR_ASS!H7=0,"",ETPT_JUR_ASS!H7)))</f>
      </c>
      <c r="I7" s="208">
        <f>IF(ISBLANK(ETPT_JUR_ASS!I7),"",IF(ISERROR(ETPT_JUR_ASS!I7),"",IF(ETPT_JUR_ASS!I7=0,"",ETPT_JUR_ASS!I7)))</f>
      </c>
      <c r="J7" s="208">
        <f>IF(ISBLANK(ETPT_JUR_ASS!J7),"",IF(ISERROR(ETPT_JUR_ASS!J7),"",IF(ETPT_JUR_ASS!J7=0,"",ETPT_JUR_ASS!J7)))</f>
      </c>
      <c r="K7" s="208">
        <f>IF(ISBLANK(ETPT_JUR_ASS!K7),"",IF(ISERROR(ETPT_JUR_ASS!K7),"",IF(ETPT_JUR_ASS!K7=0,"",ETPT_JUR_ASS!K7)))</f>
      </c>
      <c r="L7" s="208">
        <f>IF(ISBLANK(ETPT_JUR_ASS!L7),"",IF(ISERROR(ETPT_JUR_ASS!L7),"",IF(ETPT_JUR_ASS!L7=0,"",ETPT_JUR_ASS!L7)))</f>
      </c>
      <c r="M7" s="208">
        <f>IF(ISBLANK(ETPT_JUR_ASS!M7),"",IF(ISERROR(ETPT_JUR_ASS!M7),"",IF(ETPT_JUR_ASS!M7=0,"",ETPT_JUR_ASS!M7)))</f>
      </c>
      <c r="N7" s="208">
        <f>IF(ISBLANK(ETPT_JUR_ASS!N7),"",IF(ISERROR(ETPT_JUR_ASS!N7),"",IF(ETPT_JUR_ASS!N7=0,"",ETPT_JUR_ASS!N7)))</f>
      </c>
      <c r="O7" s="208">
        <f>IF(ISBLANK(ETPT_JUR_ASS!O7),"",IF(ISERROR(ETPT_JUR_ASS!O7),"",IF(ETPT_JUR_ASS!O7=0,"",ETPT_JUR_ASS!O7)))</f>
      </c>
      <c r="P7" s="208">
        <f>IF(ISBLANK(ETPT_JUR_ASS!P7),"",IF(ISERROR(ETPT_JUR_ASS!P7),"",IF(ETPT_JUR_ASS!P7=0,"",ETPT_JUR_ASS!P7)))</f>
      </c>
      <c r="Q7" s="209">
        <f>ETPT_JUR_ASS!Q7</f>
        <v>0</v>
      </c>
    </row>
    <row r="8" spans="1:17" x14ac:dyDescent="0.25">
      <c r="A8" s="171" t="s">
        <v>1643</v>
      </c>
      <c r="B8" s="172"/>
      <c r="C8" s="172"/>
      <c r="D8" s="196">
        <f t="shared" si="0"/>
        <v>0</v>
      </c>
      <c r="E8" s="172" t="s">
        <v>1553</v>
      </c>
      <c r="F8" s="207" t="s">
        <v>1554</v>
      </c>
      <c r="G8" s="208">
        <f>IF(ISBLANK(ETPT_JUR_ASS!G8),"",IF(ISERROR(ETPT_JUR_ASS!G8),"",IF(ETPT_JUR_ASS!G8=0,"",ETPT_JUR_ASS!G8)))</f>
      </c>
      <c r="H8" s="208">
        <f>IF(ISBLANK(ETPT_JUR_ASS!H8),"",IF(ISERROR(ETPT_JUR_ASS!H8),"",IF(ETPT_JUR_ASS!H8=0,"",ETPT_JUR_ASS!H8)))</f>
      </c>
      <c r="I8" s="208">
        <f>IF(ISBLANK(ETPT_JUR_ASS!I8),"",IF(ISERROR(ETPT_JUR_ASS!I8),"",IF(ETPT_JUR_ASS!I8=0,"",ETPT_JUR_ASS!I8)))</f>
      </c>
      <c r="J8" s="208">
        <f>IF(ISBLANK(ETPT_JUR_ASS!J8),"",IF(ISERROR(ETPT_JUR_ASS!J8),"",IF(ETPT_JUR_ASS!J8=0,"",ETPT_JUR_ASS!J8)))</f>
      </c>
      <c r="K8" s="208">
        <f>IF(ISBLANK(ETPT_JUR_ASS!K8),"",IF(ISERROR(ETPT_JUR_ASS!K8),"",IF(ETPT_JUR_ASS!K8=0,"",ETPT_JUR_ASS!K8)))</f>
      </c>
      <c r="L8" s="208">
        <f>IF(ISBLANK(ETPT_JUR_ASS!L8),"",IF(ISERROR(ETPT_JUR_ASS!L8),"",IF(ETPT_JUR_ASS!L8=0,"",ETPT_JUR_ASS!L8)))</f>
      </c>
      <c r="M8" s="208">
        <f>IF(ISBLANK(ETPT_JUR_ASS!M8),"",IF(ISERROR(ETPT_JUR_ASS!M8),"",IF(ETPT_JUR_ASS!M8=0,"",ETPT_JUR_ASS!M8)))</f>
      </c>
      <c r="N8" s="208">
        <f>IF(ISBLANK(ETPT_JUR_ASS!N8),"",IF(ISERROR(ETPT_JUR_ASS!N8),"",IF(ETPT_JUR_ASS!N8=0,"",ETPT_JUR_ASS!N8)))</f>
      </c>
      <c r="O8" s="208">
        <f>IF(ISBLANK(ETPT_JUR_ASS!O8),"",IF(ISERROR(ETPT_JUR_ASS!O8),"",IF(ETPT_JUR_ASS!O8=0,"",ETPT_JUR_ASS!O8)))</f>
      </c>
      <c r="P8" s="208">
        <f>IF(ISBLANK(ETPT_JUR_ASS!P8),"",IF(ISERROR(ETPT_JUR_ASS!P8),"",IF(ETPT_JUR_ASS!P8=0,"",ETPT_JUR_ASS!P8)))</f>
      </c>
      <c r="Q8" s="209">
        <f>ETPT_JUR_ASS!Q8</f>
        <v>0</v>
      </c>
    </row>
    <row r="9" spans="1:17" x14ac:dyDescent="0.25">
      <c r="A9" s="171" t="s">
        <v>1643</v>
      </c>
      <c r="B9" s="172"/>
      <c r="C9" s="172"/>
      <c r="D9" s="196">
        <f t="shared" si="0"/>
        <v>0</v>
      </c>
      <c r="E9" s="172" t="s">
        <v>1555</v>
      </c>
      <c r="F9" s="207" t="s">
        <v>1556</v>
      </c>
      <c r="G9" s="208">
        <f>IF(ISBLANK(ETPT_JUR_ASS!G9),"",IF(ISERROR(ETPT_JUR_ASS!G9),"",IF(ETPT_JUR_ASS!G9=0,"",ETPT_JUR_ASS!G9)))</f>
      </c>
      <c r="H9" s="208">
        <f>IF(ISBLANK(ETPT_JUR_ASS!H9),"",IF(ISERROR(ETPT_JUR_ASS!H9),"",IF(ETPT_JUR_ASS!H9=0,"",ETPT_JUR_ASS!H9)))</f>
      </c>
      <c r="I9" s="208">
        <f>IF(ISBLANK(ETPT_JUR_ASS!I9),"",IF(ISERROR(ETPT_JUR_ASS!I9),"",IF(ETPT_JUR_ASS!I9=0,"",ETPT_JUR_ASS!I9)))</f>
      </c>
      <c r="J9" s="208">
        <f>IF(ISBLANK(ETPT_JUR_ASS!J9),"",IF(ISERROR(ETPT_JUR_ASS!J9),"",IF(ETPT_JUR_ASS!J9=0,"",ETPT_JUR_ASS!J9)))</f>
      </c>
      <c r="K9" s="208">
        <f>IF(ISBLANK(ETPT_JUR_ASS!K9),"",IF(ISERROR(ETPT_JUR_ASS!K9),"",IF(ETPT_JUR_ASS!K9=0,"",ETPT_JUR_ASS!K9)))</f>
      </c>
      <c r="L9" s="208">
        <f>IF(ISBLANK(ETPT_JUR_ASS!L9),"",IF(ISERROR(ETPT_JUR_ASS!L9),"",IF(ETPT_JUR_ASS!L9=0,"",ETPT_JUR_ASS!L9)))</f>
      </c>
      <c r="M9" s="208">
        <f>IF(ISBLANK(ETPT_JUR_ASS!M9),"",IF(ISERROR(ETPT_JUR_ASS!M9),"",IF(ETPT_JUR_ASS!M9=0,"",ETPT_JUR_ASS!M9)))</f>
      </c>
      <c r="N9" s="208">
        <f>IF(ISBLANK(ETPT_JUR_ASS!N9),"",IF(ISERROR(ETPT_JUR_ASS!N9),"",IF(ETPT_JUR_ASS!N9=0,"",ETPT_JUR_ASS!N9)))</f>
      </c>
      <c r="O9" s="208">
        <f>IF(ISBLANK(ETPT_JUR_ASS!O9),"",IF(ISERROR(ETPT_JUR_ASS!O9),"",IF(ETPT_JUR_ASS!O9=0,"",ETPT_JUR_ASS!O9)))</f>
      </c>
      <c r="P9" s="208">
        <f>IF(ISBLANK(ETPT_JUR_ASS!P9),"",IF(ISERROR(ETPT_JUR_ASS!P9),"",IF(ETPT_JUR_ASS!P9=0,"",ETPT_JUR_ASS!P9)))</f>
      </c>
      <c r="Q9" s="209">
        <f>ETPT_JUR_ASS!Q9</f>
        <v>0</v>
      </c>
    </row>
    <row r="10" spans="1:17" x14ac:dyDescent="0.25">
      <c r="A10" s="171" t="s">
        <v>1643</v>
      </c>
      <c r="B10" s="172"/>
      <c r="C10" s="172"/>
      <c r="D10" s="196">
        <f t="shared" si="0"/>
        <v>0</v>
      </c>
      <c r="E10" s="172" t="s">
        <v>1557</v>
      </c>
      <c r="F10" s="207" t="s">
        <v>1558</v>
      </c>
      <c r="G10" s="208">
        <f>IF(ISBLANK(ETPT_JUR_ASS!G10),"",IF(ISERROR(ETPT_JUR_ASS!G10),"",IF(ETPT_JUR_ASS!G10=0,"",ETPT_JUR_ASS!G10)))</f>
      </c>
      <c r="H10" s="208">
        <f>IF(ISBLANK(ETPT_JUR_ASS!H10),"",IF(ISERROR(ETPT_JUR_ASS!H10),"",IF(ETPT_JUR_ASS!H10=0,"",ETPT_JUR_ASS!H10)))</f>
      </c>
      <c r="I10" s="208">
        <f>IF(ISBLANK(ETPT_JUR_ASS!I10),"",IF(ISERROR(ETPT_JUR_ASS!I10),"",IF(ETPT_JUR_ASS!I10=0,"",ETPT_JUR_ASS!I10)))</f>
      </c>
      <c r="J10" s="208">
        <f>IF(ISBLANK(ETPT_JUR_ASS!J10),"",IF(ISERROR(ETPT_JUR_ASS!J10),"",IF(ETPT_JUR_ASS!J10=0,"",ETPT_JUR_ASS!J10)))</f>
      </c>
      <c r="K10" s="208">
        <f>IF(ISBLANK(ETPT_JUR_ASS!K10),"",IF(ISERROR(ETPT_JUR_ASS!K10),"",IF(ETPT_JUR_ASS!K10=0,"",ETPT_JUR_ASS!K10)))</f>
      </c>
      <c r="L10" s="208">
        <f>IF(ISBLANK(ETPT_JUR_ASS!L10),"",IF(ISERROR(ETPT_JUR_ASS!L10),"",IF(ETPT_JUR_ASS!L10=0,"",ETPT_JUR_ASS!L10)))</f>
      </c>
      <c r="M10" s="208">
        <f>IF(ISBLANK(ETPT_JUR_ASS!M10),"",IF(ISERROR(ETPT_JUR_ASS!M10),"",IF(ETPT_JUR_ASS!M10=0,"",ETPT_JUR_ASS!M10)))</f>
      </c>
      <c r="N10" s="208">
        <f>IF(ISBLANK(ETPT_JUR_ASS!N10),"",IF(ISERROR(ETPT_JUR_ASS!N10),"",IF(ETPT_JUR_ASS!N10=0,"",ETPT_JUR_ASS!N10)))</f>
      </c>
      <c r="O10" s="208">
        <f>IF(ISBLANK(ETPT_JUR_ASS!O10),"",IF(ISERROR(ETPT_JUR_ASS!O10),"",IF(ETPT_JUR_ASS!O10=0,"",ETPT_JUR_ASS!O10)))</f>
      </c>
      <c r="P10" s="208">
        <f>IF(ISBLANK(ETPT_JUR_ASS!P10),"",IF(ISERROR(ETPT_JUR_ASS!P10),"",IF(ETPT_JUR_ASS!P10=0,"",ETPT_JUR_ASS!P10)))</f>
      </c>
      <c r="Q10" s="209">
        <f>ETPT_JUR_ASS!Q10</f>
        <v>0</v>
      </c>
    </row>
    <row r="11" spans="1:17" x14ac:dyDescent="0.25">
      <c r="A11" s="171" t="s">
        <v>1643</v>
      </c>
      <c r="B11" s="172"/>
      <c r="C11" s="172"/>
      <c r="D11" s="196">
        <f t="shared" si="0"/>
        <v>0</v>
      </c>
      <c r="E11" s="172" t="s">
        <v>1559</v>
      </c>
      <c r="F11" s="207" t="s">
        <v>1560</v>
      </c>
      <c r="G11" s="208">
        <f>IF(ISBLANK(ETPT_JUR_ASS!G11),"",IF(ISERROR(ETPT_JUR_ASS!G11),"",IF(ETPT_JUR_ASS!G11=0,"",ETPT_JUR_ASS!G11)))</f>
      </c>
      <c r="H11" s="208">
        <f>IF(ISBLANK(ETPT_JUR_ASS!H11),"",IF(ISERROR(ETPT_JUR_ASS!H11),"",IF(ETPT_JUR_ASS!H11=0,"",ETPT_JUR_ASS!H11)))</f>
      </c>
      <c r="I11" s="208">
        <f>IF(ISBLANK(ETPT_JUR_ASS!I11),"",IF(ISERROR(ETPT_JUR_ASS!I11),"",IF(ETPT_JUR_ASS!I11=0,"",ETPT_JUR_ASS!I11)))</f>
      </c>
      <c r="J11" s="208">
        <f>IF(ISBLANK(ETPT_JUR_ASS!J11),"",IF(ISERROR(ETPT_JUR_ASS!J11),"",IF(ETPT_JUR_ASS!J11=0,"",ETPT_JUR_ASS!J11)))</f>
      </c>
      <c r="K11" s="208">
        <f>IF(ISBLANK(ETPT_JUR_ASS!K11),"",IF(ISERROR(ETPT_JUR_ASS!K11),"",IF(ETPT_JUR_ASS!K11=0,"",ETPT_JUR_ASS!K11)))</f>
      </c>
      <c r="L11" s="208">
        <f>IF(ISBLANK(ETPT_JUR_ASS!L11),"",IF(ISERROR(ETPT_JUR_ASS!L11),"",IF(ETPT_JUR_ASS!L11=0,"",ETPT_JUR_ASS!L11)))</f>
      </c>
      <c r="M11" s="208">
        <f>IF(ISBLANK(ETPT_JUR_ASS!M11),"",IF(ISERROR(ETPT_JUR_ASS!M11),"",IF(ETPT_JUR_ASS!M11=0,"",ETPT_JUR_ASS!M11)))</f>
      </c>
      <c r="N11" s="208">
        <f>IF(ISBLANK(ETPT_JUR_ASS!N11),"",IF(ISERROR(ETPT_JUR_ASS!N11),"",IF(ETPT_JUR_ASS!N11=0,"",ETPT_JUR_ASS!N11)))</f>
      </c>
      <c r="O11" s="208">
        <f>IF(ISBLANK(ETPT_JUR_ASS!O11),"",IF(ISERROR(ETPT_JUR_ASS!O11),"",IF(ETPT_JUR_ASS!O11=0,"",ETPT_JUR_ASS!O11)))</f>
      </c>
      <c r="P11" s="208">
        <f>IF(ISBLANK(ETPT_JUR_ASS!P11),"",IF(ISERROR(ETPT_JUR_ASS!P11),"",IF(ETPT_JUR_ASS!P11=0,"",ETPT_JUR_ASS!P11)))</f>
      </c>
      <c r="Q11" s="209">
        <f>ETPT_JUR_ASS!Q11</f>
        <v>0</v>
      </c>
    </row>
    <row r="12" spans="1:17" x14ac:dyDescent="0.25">
      <c r="A12" s="171" t="s">
        <v>1643</v>
      </c>
      <c r="B12" s="172"/>
      <c r="C12" s="172"/>
      <c r="D12" s="210">
        <f t="shared" si="0"/>
        <v>0</v>
      </c>
      <c r="E12" s="211" t="s">
        <v>1561</v>
      </c>
      <c r="F12" s="207" t="s">
        <v>1562</v>
      </c>
      <c r="G12" s="208">
        <f>IF(ISBLANK(ETPT_JUR_ASS!G12),"",IF(ISERROR(ETPT_JUR_ASS!G12),"",IF(ETPT_JUR_ASS!G12=0,"",ETPT_JUR_ASS!G12)))</f>
      </c>
      <c r="H12" s="208">
        <f>IF(ISBLANK(ETPT_JUR_ASS!H12),"",IF(ISERROR(ETPT_JUR_ASS!H12),"",IF(ETPT_JUR_ASS!H12=0,"",ETPT_JUR_ASS!H12)))</f>
      </c>
      <c r="I12" s="208">
        <f>IF(ISBLANK(ETPT_JUR_ASS!I12),"",IF(ISERROR(ETPT_JUR_ASS!I12),"",IF(ETPT_JUR_ASS!I12=0,"",ETPT_JUR_ASS!I12)))</f>
      </c>
      <c r="J12" s="208">
        <f>IF(ISBLANK(ETPT_JUR_ASS!J12),"",IF(ISERROR(ETPT_JUR_ASS!J12),"",IF(ETPT_JUR_ASS!J12=0,"",ETPT_JUR_ASS!J12)))</f>
      </c>
      <c r="K12" s="208">
        <f>IF(ISBLANK(ETPT_JUR_ASS!K12),"",IF(ISERROR(ETPT_JUR_ASS!K12),"",IF(ETPT_JUR_ASS!K12=0,"",ETPT_JUR_ASS!K12)))</f>
      </c>
      <c r="L12" s="208">
        <f>IF(ISBLANK(ETPT_JUR_ASS!L12),"",IF(ISERROR(ETPT_JUR_ASS!L12),"",IF(ETPT_JUR_ASS!L12=0,"",ETPT_JUR_ASS!L12)))</f>
      </c>
      <c r="M12" s="208">
        <f>IF(ISBLANK(ETPT_JUR_ASS!M12),"",IF(ISERROR(ETPT_JUR_ASS!M12),"",IF(ETPT_JUR_ASS!M12=0,"",ETPT_JUR_ASS!M12)))</f>
      </c>
      <c r="N12" s="208">
        <f>IF(ISBLANK(ETPT_JUR_ASS!N12),"",IF(ISERROR(ETPT_JUR_ASS!N12),"",IF(ETPT_JUR_ASS!N12=0,"",ETPT_JUR_ASS!N12)))</f>
      </c>
      <c r="O12" s="208">
        <f>IF(ISBLANK(ETPT_JUR_ASS!O12),"",IF(ISERROR(ETPT_JUR_ASS!O12),"",IF(ETPT_JUR_ASS!O12=0,"",ETPT_JUR_ASS!O12)))</f>
      </c>
      <c r="P12" s="208">
        <f>IF(ISBLANK(ETPT_JUR_ASS!P12),"",IF(ISERROR(ETPT_JUR_ASS!P12),"",IF(ETPT_JUR_ASS!P12=0,"",ETPT_JUR_ASS!P12)))</f>
      </c>
      <c r="Q12" s="209">
        <f>ETPT_JUR_ASS!Q12</f>
        <v>0</v>
      </c>
    </row>
    <row r="13" spans="1:17" x14ac:dyDescent="0.25">
      <c r="A13" s="212"/>
      <c r="B13" s="212"/>
      <c r="C13" s="212"/>
      <c r="D13" s="213"/>
      <c r="E13" s="214"/>
      <c r="F13" s="215" t="s">
        <v>1567</v>
      </c>
      <c r="G13" s="209">
        <f>ETPT_JUR_ASS!G13</f>
        <v>0</v>
      </c>
      <c r="H13" s="209">
        <f>ETPT_JUR_ASS!H13</f>
        <v>0</v>
      </c>
      <c r="I13" s="209">
        <f>ETPT_JUR_ASS!I13</f>
        <v>0</v>
      </c>
      <c r="J13" s="209">
        <f>ETPT_JUR_ASS!J13</f>
        <v>0</v>
      </c>
      <c r="K13" s="209">
        <f>ETPT_JUR_ASS!K13</f>
        <v>0</v>
      </c>
      <c r="L13" s="209">
        <f>ETPT_JUR_ASS!L13</f>
        <v>0</v>
      </c>
      <c r="M13" s="209">
        <f>ETPT_JUR_ASS!M13</f>
        <v>0</v>
      </c>
      <c r="N13" s="209">
        <f>ETPT_JUR_ASS!N13</f>
        <v>0</v>
      </c>
      <c r="O13" s="209">
        <f>ETPT_JUR_ASS!O13</f>
        <v>0</v>
      </c>
      <c r="P13" s="209">
        <f>ETPT_JUR_ASS!P13</f>
        <v>0</v>
      </c>
      <c r="Q13" s="209">
        <f>ETPT_JUR_ASS!Q13</f>
        <v>0</v>
      </c>
    </row>
    <row r="14" ht="16" customHeight="1" spans="1:18" x14ac:dyDescent="0.25">
      <c r="A14" s="178"/>
      <c r="B14" s="178"/>
      <c r="C14" s="178"/>
      <c r="D14" s="178"/>
      <c r="E14" s="179"/>
      <c r="F14" s="179"/>
      <c r="G14" s="179"/>
      <c r="H14" s="179"/>
      <c r="I14" s="179"/>
      <c r="J14" s="179"/>
      <c r="K14" s="179"/>
      <c r="L14" s="179"/>
      <c r="M14" s="179"/>
      <c r="N14" s="179"/>
      <c r="O14" s="179"/>
      <c r="P14" s="179"/>
      <c r="Q14" s="179"/>
      <c r="R14" s="179"/>
    </row>
    <row r="15" ht="16" customHeight="1" spans="1:18" x14ac:dyDescent="0.25">
      <c r="A15" s="178"/>
      <c r="B15" s="178"/>
      <c r="C15" s="178"/>
      <c r="E15" s="200" t="s">
        <v>1656</v>
      </c>
      <c r="F15" s="178"/>
      <c r="G15" s="178"/>
      <c r="H15" s="178"/>
      <c r="I15" s="179"/>
      <c r="J15" s="179"/>
      <c r="K15" s="179"/>
      <c r="L15" s="179"/>
      <c r="M15" s="179"/>
      <c r="N15" s="179"/>
      <c r="O15" s="179"/>
      <c r="P15" s="179"/>
      <c r="Q15" s="179"/>
      <c r="R15" s="179"/>
    </row>
    <row r="16" ht="16" customHeight="1" spans="1:17" x14ac:dyDescent="0.25">
      <c r="A16" s="178"/>
      <c r="B16" s="178"/>
      <c r="C16" s="178"/>
      <c r="D16" s="178"/>
      <c r="E16" s="178"/>
      <c r="F16" s="178"/>
      <c r="G16" s="178"/>
      <c r="H16" s="178"/>
      <c r="I16" s="179"/>
      <c r="J16" s="179"/>
      <c r="K16" s="179"/>
      <c r="L16" s="179"/>
      <c r="M16" s="179"/>
      <c r="N16" s="179"/>
      <c r="O16" s="179"/>
      <c r="P16" s="179"/>
      <c r="Q16" s="179"/>
    </row>
    <row r="17" ht="16" customHeight="1" spans="1:18" x14ac:dyDescent="0.25">
      <c r="A17" s="178"/>
      <c r="B17" s="178"/>
      <c r="C17" s="178"/>
      <c r="D17" s="178"/>
      <c r="E17" s="178"/>
      <c r="F17" s="178"/>
      <c r="G17" s="178"/>
      <c r="H17" s="178"/>
      <c r="I17" s="179"/>
      <c r="J17" s="179"/>
      <c r="K17" s="179"/>
      <c r="L17" s="179"/>
      <c r="M17" s="179"/>
      <c r="N17" s="179"/>
      <c r="O17" s="179"/>
      <c r="P17" s="179"/>
      <c r="Q17" s="179"/>
      <c r="R17" s="179"/>
    </row>
  </sheetData>
  <mergeCells count="1">
    <mergeCell ref="Q2:Q4"/>
  </mergeCells>
  <dataValidations count="1">
    <dataValidation type="list" showInputMessage="1" prompt="Selectionner une juridiction" showErrorMessage="1" error="Veuillez selectionner une valeur dans le menu déroulant" sqref="D5">
      <formula1>"TEST010"</formula1>
    </dataValidation>
  </dataValidation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zoomScale="100" zoomScaleNormal="100">
      <selection activeCell="H5" sqref="H5"/>
    </sheetView>
  </sheetViews>
  <sheetFormatPr defaultRowHeight="15" outlineLevelRow="0" outlineLevelCol="0" x14ac:dyDescent="0.2"/>
  <cols>
    <col min="6" max="6" width="82.83203125" customWidth="1"/>
    <col min="7" max="7" width="10.33203125"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5">
      <c r="A1" s="228"/>
      <c r="B1" s="354" t="s">
        <v>1907</v>
      </c>
      <c r="C1" s="354"/>
      <c r="D1" s="354"/>
      <c r="E1" s="354"/>
      <c r="F1" s="355"/>
      <c r="G1" s="228"/>
      <c r="H1" s="228"/>
      <c r="I1" s="228"/>
      <c r="J1" s="228"/>
      <c r="K1" s="228"/>
      <c r="L1" s="228"/>
      <c r="M1" s="228"/>
      <c r="N1" s="228"/>
      <c r="O1" s="228"/>
      <c r="P1" s="228"/>
      <c r="Q1" s="228"/>
    </row>
    <row r="2" spans="1:17" x14ac:dyDescent="0.25">
      <c r="A2" s="356"/>
      <c r="B2" s="229"/>
      <c r="C2" s="229"/>
      <c r="D2" s="229"/>
      <c r="E2" s="229"/>
      <c r="F2" s="284"/>
      <c r="G2" s="230" t="s">
        <v>1616</v>
      </c>
      <c r="H2" s="230" t="s">
        <v>1616</v>
      </c>
      <c r="I2" s="230" t="s">
        <v>1616</v>
      </c>
      <c r="J2" s="230" t="s">
        <v>1616</v>
      </c>
      <c r="K2" s="230" t="s">
        <v>1616</v>
      </c>
      <c r="L2" s="230" t="s">
        <v>1616</v>
      </c>
      <c r="M2" s="230" t="s">
        <v>1616</v>
      </c>
      <c r="N2" s="230" t="s">
        <v>1616</v>
      </c>
      <c r="O2" s="230" t="s">
        <v>1616</v>
      </c>
      <c r="P2" s="230" t="s">
        <v>1616</v>
      </c>
      <c r="Q2" s="357" t="s">
        <v>1623</v>
      </c>
    </row>
    <row r="3" ht="24" customHeight="1" spans="1:17" x14ac:dyDescent="0.25">
      <c r="A3" s="356"/>
      <c r="B3" s="229"/>
      <c r="C3" s="229"/>
      <c r="D3" s="229"/>
      <c r="E3" s="229"/>
      <c r="F3" s="284"/>
      <c r="G3" s="230" t="s">
        <v>1624</v>
      </c>
      <c r="H3" s="230" t="s">
        <v>1625</v>
      </c>
      <c r="I3" s="230" t="s">
        <v>1618</v>
      </c>
      <c r="J3" s="230" t="s">
        <v>1626</v>
      </c>
      <c r="K3" s="230" t="s">
        <v>1627</v>
      </c>
      <c r="L3" s="230" t="s">
        <v>1628</v>
      </c>
      <c r="M3" s="230" t="s">
        <v>1629</v>
      </c>
      <c r="N3" s="230" t="s">
        <v>1630</v>
      </c>
      <c r="O3" s="230" t="s">
        <v>1631</v>
      </c>
      <c r="P3" s="230" t="s">
        <v>1632</v>
      </c>
      <c r="Q3" s="357"/>
    </row>
    <row r="4" ht="70" customHeight="1" spans="1:17" x14ac:dyDescent="0.25">
      <c r="A4" s="358"/>
      <c r="B4" s="359" t="s">
        <v>1492</v>
      </c>
      <c r="C4" s="359" t="s">
        <v>1493</v>
      </c>
      <c r="D4" s="359" t="s">
        <v>37</v>
      </c>
      <c r="E4" s="359" t="s">
        <v>1633</v>
      </c>
      <c r="F4" s="359" t="s">
        <v>1495</v>
      </c>
      <c r="G4" s="285" t="s">
        <v>1908</v>
      </c>
      <c r="H4" s="285" t="s">
        <v>1909</v>
      </c>
      <c r="I4" s="285" t="s">
        <v>1910</v>
      </c>
      <c r="J4" s="285" t="s">
        <v>1911</v>
      </c>
      <c r="K4" s="285" t="s">
        <v>1912</v>
      </c>
      <c r="L4" s="285" t="s">
        <v>1913</v>
      </c>
      <c r="M4" s="285" t="s">
        <v>1914</v>
      </c>
      <c r="N4" s="285" t="s">
        <v>1915</v>
      </c>
      <c r="O4" s="285" t="s">
        <v>1916</v>
      </c>
      <c r="P4" s="285" t="s">
        <v>1917</v>
      </c>
      <c r="Q4" s="357"/>
    </row>
    <row r="5" ht="398" customHeight="1" spans="1:17" x14ac:dyDescent="0.25">
      <c r="A5" s="360" t="s">
        <v>1643</v>
      </c>
      <c r="B5" s="361"/>
      <c r="C5" s="361"/>
      <c r="D5" s="361"/>
      <c r="E5" s="361" t="s">
        <v>1542</v>
      </c>
      <c r="F5" s="362" t="s">
        <v>1543</v>
      </c>
      <c r="G5" s="363" t="s">
        <v>1918</v>
      </c>
      <c r="H5" s="364" t="s">
        <v>1919</v>
      </c>
      <c r="I5" s="364" t="s">
        <v>1920</v>
      </c>
      <c r="J5" s="364" t="s">
        <v>1921</v>
      </c>
      <c r="K5" s="364" t="s">
        <v>1922</v>
      </c>
      <c r="L5" s="364" t="s">
        <v>1923</v>
      </c>
      <c r="M5" s="364"/>
      <c r="N5" s="364" t="s">
        <v>1924</v>
      </c>
      <c r="O5" s="364"/>
      <c r="P5" s="364" t="s">
        <v>1925</v>
      </c>
      <c r="Q5" s="365">
        <f>SUMIF($G$2:P$2,P$2,$G5:P5)</f>
        <v>0</v>
      </c>
    </row>
    <row r="6" ht="266" customHeight="1" spans="1:17" x14ac:dyDescent="0.25">
      <c r="A6" s="360" t="s">
        <v>1643</v>
      </c>
      <c r="B6" s="361"/>
      <c r="C6" s="361"/>
      <c r="D6" s="361"/>
      <c r="E6" s="361" t="s">
        <v>1544</v>
      </c>
      <c r="F6" s="362" t="s">
        <v>1545</v>
      </c>
      <c r="G6" s="366"/>
      <c r="H6" s="364" t="s">
        <v>1926</v>
      </c>
      <c r="I6" s="364" t="s">
        <v>1927</v>
      </c>
      <c r="J6" s="364"/>
      <c r="K6" s="364" t="s">
        <v>1928</v>
      </c>
      <c r="L6" s="364" t="s">
        <v>1929</v>
      </c>
      <c r="M6" s="364" t="s">
        <v>1930</v>
      </c>
      <c r="N6" s="364" t="s">
        <v>1931</v>
      </c>
      <c r="O6" s="364" t="s">
        <v>1932</v>
      </c>
      <c r="P6" s="364" t="s">
        <v>1933</v>
      </c>
      <c r="Q6" s="365">
        <f>SUMIF($G$2:P$2,P$2,$G6:P6)</f>
        <v>0</v>
      </c>
    </row>
    <row r="7" ht="224" customHeight="1" spans="1:17" x14ac:dyDescent="0.25">
      <c r="A7" s="360" t="s">
        <v>1643</v>
      </c>
      <c r="B7" s="361"/>
      <c r="C7" s="361"/>
      <c r="D7" s="361"/>
      <c r="E7" s="361" t="s">
        <v>1551</v>
      </c>
      <c r="F7" s="362" t="s">
        <v>1552</v>
      </c>
      <c r="G7" s="366"/>
      <c r="H7" s="364" t="s">
        <v>1934</v>
      </c>
      <c r="I7" s="364" t="s">
        <v>1935</v>
      </c>
      <c r="J7" s="364" t="s">
        <v>1936</v>
      </c>
      <c r="K7" s="364" t="s">
        <v>1937</v>
      </c>
      <c r="L7" s="364" t="s">
        <v>1938</v>
      </c>
      <c r="M7" s="364" t="s">
        <v>1939</v>
      </c>
      <c r="N7" s="364" t="s">
        <v>1940</v>
      </c>
      <c r="O7" s="364" t="s">
        <v>1941</v>
      </c>
      <c r="P7" s="364" t="s">
        <v>1942</v>
      </c>
      <c r="Q7" s="365">
        <f>SUMIF($G$2:P$2,P$2,$G7:P7)</f>
        <v>0</v>
      </c>
    </row>
    <row r="8" ht="345" customHeight="1" spans="1:17" x14ac:dyDescent="0.25">
      <c r="A8" s="360" t="s">
        <v>1643</v>
      </c>
      <c r="B8" s="361"/>
      <c r="C8" s="361"/>
      <c r="D8" s="361"/>
      <c r="E8" s="361" t="s">
        <v>1553</v>
      </c>
      <c r="F8" s="362" t="s">
        <v>1554</v>
      </c>
      <c r="G8" s="366"/>
      <c r="H8" s="364" t="s">
        <v>1943</v>
      </c>
      <c r="I8" s="364" t="s">
        <v>1944</v>
      </c>
      <c r="J8" s="364" t="s">
        <v>1945</v>
      </c>
      <c r="K8" s="364" t="s">
        <v>1946</v>
      </c>
      <c r="L8" s="364" t="s">
        <v>1947</v>
      </c>
      <c r="M8" s="364" t="s">
        <v>1948</v>
      </c>
      <c r="N8" s="364" t="s">
        <v>1949</v>
      </c>
      <c r="O8" s="364" t="s">
        <v>1950</v>
      </c>
      <c r="P8" s="364" t="s">
        <v>1951</v>
      </c>
      <c r="Q8" s="365">
        <f>SUMIF($G$2:P$2,P$2,$G8:P8)</f>
        <v>0</v>
      </c>
    </row>
    <row r="9" ht="210" customHeight="1" spans="1:17" x14ac:dyDescent="0.25">
      <c r="A9" s="360" t="s">
        <v>1643</v>
      </c>
      <c r="B9" s="361"/>
      <c r="C9" s="361"/>
      <c r="D9" s="361"/>
      <c r="E9" s="361" t="s">
        <v>1555</v>
      </c>
      <c r="F9" s="362" t="s">
        <v>1556</v>
      </c>
      <c r="G9" s="366"/>
      <c r="H9" s="364" t="s">
        <v>1952</v>
      </c>
      <c r="I9" s="364" t="s">
        <v>1953</v>
      </c>
      <c r="J9" s="364" t="s">
        <v>1954</v>
      </c>
      <c r="K9" s="364" t="s">
        <v>1955</v>
      </c>
      <c r="L9" s="364" t="s">
        <v>1956</v>
      </c>
      <c r="M9" s="364" t="s">
        <v>1957</v>
      </c>
      <c r="N9" s="364" t="s">
        <v>1958</v>
      </c>
      <c r="O9" s="364" t="s">
        <v>1959</v>
      </c>
      <c r="P9" s="364" t="s">
        <v>1960</v>
      </c>
      <c r="Q9" s="365">
        <f>SUMIF($G$2:P$2,P$2,$G9:P9)</f>
        <v>0</v>
      </c>
    </row>
    <row r="10" ht="196" customHeight="1" spans="1:17" x14ac:dyDescent="0.25">
      <c r="A10" s="360" t="s">
        <v>1643</v>
      </c>
      <c r="B10" s="361"/>
      <c r="C10" s="361"/>
      <c r="D10" s="361"/>
      <c r="E10" s="361" t="s">
        <v>1557</v>
      </c>
      <c r="F10" s="362" t="s">
        <v>1558</v>
      </c>
      <c r="G10" s="366"/>
      <c r="H10" s="364" t="s">
        <v>1961</v>
      </c>
      <c r="I10" s="364" t="s">
        <v>1962</v>
      </c>
      <c r="J10" s="364" t="s">
        <v>1963</v>
      </c>
      <c r="K10" s="364" t="s">
        <v>1964</v>
      </c>
      <c r="L10" s="364" t="s">
        <v>1965</v>
      </c>
      <c r="M10" s="364" t="s">
        <v>1966</v>
      </c>
      <c r="N10" s="364" t="s">
        <v>1967</v>
      </c>
      <c r="O10" s="364" t="s">
        <v>1968</v>
      </c>
      <c r="P10" s="364" t="s">
        <v>1969</v>
      </c>
      <c r="Q10" s="365">
        <f>SUMIF($G$2:P$2,P$2,$G10:P10)</f>
        <v>0</v>
      </c>
    </row>
    <row r="11" ht="280" customHeight="1" spans="1:17" x14ac:dyDescent="0.25">
      <c r="A11" s="360" t="s">
        <v>1643</v>
      </c>
      <c r="B11" s="361"/>
      <c r="C11" s="361"/>
      <c r="D11" s="361"/>
      <c r="E11" s="361" t="s">
        <v>1559</v>
      </c>
      <c r="F11" s="362" t="s">
        <v>1560</v>
      </c>
      <c r="G11" s="366"/>
      <c r="H11" s="364" t="s">
        <v>1970</v>
      </c>
      <c r="I11" s="364" t="s">
        <v>1971</v>
      </c>
      <c r="J11" s="364" t="s">
        <v>1972</v>
      </c>
      <c r="K11" s="364" t="s">
        <v>1973</v>
      </c>
      <c r="L11" s="364" t="s">
        <v>1974</v>
      </c>
      <c r="M11" s="364" t="s">
        <v>1975</v>
      </c>
      <c r="N11" s="364" t="s">
        <v>1976</v>
      </c>
      <c r="O11" s="364" t="s">
        <v>1977</v>
      </c>
      <c r="P11" s="364" t="s">
        <v>1978</v>
      </c>
      <c r="Q11" s="365">
        <f>SUMIF($G$2:P$2,P$2,$G11:P11)</f>
        <v>0</v>
      </c>
    </row>
    <row r="12" ht="280" customHeight="1" spans="1:17" x14ac:dyDescent="0.25">
      <c r="A12" s="360" t="s">
        <v>1643</v>
      </c>
      <c r="B12" s="361"/>
      <c r="C12" s="361"/>
      <c r="D12" s="361"/>
      <c r="E12" s="361" t="s">
        <v>1561</v>
      </c>
      <c r="F12" s="362" t="s">
        <v>1562</v>
      </c>
      <c r="G12" s="366"/>
      <c r="H12" s="364" t="s">
        <v>1979</v>
      </c>
      <c r="I12" s="364" t="s">
        <v>1980</v>
      </c>
      <c r="J12" s="364" t="s">
        <v>1981</v>
      </c>
      <c r="K12" s="364" t="s">
        <v>1982</v>
      </c>
      <c r="L12" s="364" t="s">
        <v>1983</v>
      </c>
      <c r="M12" s="364" t="s">
        <v>1984</v>
      </c>
      <c r="N12" s="364" t="s">
        <v>1985</v>
      </c>
      <c r="O12" s="364" t="s">
        <v>1986</v>
      </c>
      <c r="P12" s="364" t="s">
        <v>1987</v>
      </c>
      <c r="Q12" s="365">
        <f>SUMIF($G$2:P$2,P$2,$G12:P12)</f>
        <v>0</v>
      </c>
    </row>
    <row r="13" spans="1:17" x14ac:dyDescent="0.25">
      <c r="A13" s="367"/>
      <c r="B13" s="368"/>
      <c r="C13" s="368"/>
      <c r="D13" s="369"/>
      <c r="E13" s="368"/>
      <c r="F13" s="370" t="s">
        <v>1567</v>
      </c>
      <c r="G13" s="365">
        <f>SUMIF($C$5:$C12,$C12,G$5:G12)</f>
        <v>0</v>
      </c>
      <c r="H13" s="365">
        <f>SUMIF($C$5:$C12,$C12,H$5:H12)</f>
        <v>0</v>
      </c>
      <c r="I13" s="365">
        <f>SUMIF($C$5:$C12,$C12,I$5:I12)</f>
        <v>0</v>
      </c>
      <c r="J13" s="365">
        <f>SUMIF($C$5:$C12,$C12,J$5:J12)</f>
        <v>0</v>
      </c>
      <c r="K13" s="365">
        <f>SUMIF($C$5:$C12,$C12,K$5:K12)</f>
        <v>0</v>
      </c>
      <c r="L13" s="365">
        <f>SUMIF($C$5:$C12,$C12,L$5:L12)</f>
        <v>0</v>
      </c>
      <c r="M13" s="365">
        <f>SUMIF($C$5:$C12,$C12,M$5:M12)</f>
        <v>0</v>
      </c>
      <c r="N13" s="365">
        <f>SUMIF($C$5:$C12,$C12,N$5:N12)</f>
        <v>0</v>
      </c>
      <c r="O13" s="365">
        <f>SUMIF($C$5:$C12,$C12,O$5:O12)</f>
        <v>0</v>
      </c>
      <c r="P13" s="365">
        <f>SUMIF($C$5:$C12,$C12,P$5:P12)</f>
        <v>0</v>
      </c>
      <c r="Q13" s="365">
        <f>SUMIF($C$5:$C12,$C12,Q$5:Q12)</f>
        <v>0</v>
      </c>
    </row>
  </sheetData>
  <mergeCells count="2">
    <mergeCell ref="B1:E1"/>
    <mergeCell ref="Q2: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A-JUST</dc:creator>
  <dc:title>Extraction de données d'effectifs</dc:title>
  <dc:subject/>
  <dc:description>Ce fichier est généré sur la base des données saisies dans A-JUST</dc:description>
  <cp:keywords/>
  <cp:category/>
  <cp:lastModifiedBy>Jimmy CHEVALLIER</cp:lastModifiedBy>
  <dcterms:created xsi:type="dcterms:W3CDTF">2020-03-26T00:32:42Z</dcterms:created>
  <dcterms:modified xsi:type="dcterms:W3CDTF">2025-03-18T09:14:18Z</dcterms:modified>
</cp:coreProperties>
</file>